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d.docs.live.net/dbb3931c8741440f/Projects/Datachord/Excel-Lambda-Calendar/release/"/>
    </mc:Choice>
  </mc:AlternateContent>
  <xr:revisionPtr revIDLastSave="0" documentId="14_{90F21E72-33FA-4D3F-8C7F-1BBFD20B4CB2}" xr6:coauthVersionLast="47" xr6:coauthVersionMax="47" xr10:uidLastSave="{00000000-0000-0000-0000-000000000000}"/>
  <bookViews>
    <workbookView xWindow="28680" yWindow="-120" windowWidth="29040" windowHeight="15720" tabRatio="806" xr2:uid="{00000000-000D-0000-FFFF-FFFF00000000}"/>
  </bookViews>
  <sheets>
    <sheet name="FN" sheetId="26" r:id="rId1"/>
    <sheet name="ARRAYS" sheetId="42" r:id="rId2"/>
    <sheet name="CHRONO_TIMESPAN" sheetId="29" r:id="rId3"/>
    <sheet name="CHRONO_COMPLICATIONS" sheetId="51" r:id="rId4"/>
    <sheet name="CHRONO_TIMEZONE" sheetId="33" r:id="rId5"/>
    <sheet name="CHRONO_YEAR" sheetId="46" r:id="rId6"/>
    <sheet name="CHRONO_MONTH" sheetId="44" r:id="rId7"/>
    <sheet name="CHRONO_WEEKDAY" sheetId="37" r:id="rId8"/>
    <sheet name="CHRONO_CALENDAR_DATE" sheetId="3" r:id="rId9"/>
    <sheet name="CHRONO_JULIAN_DATES" sheetId="47" r:id="rId10"/>
    <sheet name="CHRONO_DATE_AND_TIME" sheetId="6" r:id="rId11"/>
    <sheet name="CHRONO_WEEK_DATE" sheetId="4" r:id="rId12"/>
    <sheet name="CHRONO_QUARTER_DATE" sheetId="18" r:id="rId13"/>
    <sheet name="CHRONO_DELTAS" sheetId="16" r:id="rId14"/>
    <sheet name="CHRONO_CONVERSION" sheetId="8" r:id="rId15"/>
  </sheets>
  <definedNames>
    <definedName name="ARRAYS.ARE_EQUAL">_xlfn.LAMBDA(_xlpm.Array1,_xlpm.Array2, IF(ROWS(_xlpm.Array1) &lt;&gt; ROWS(_xlpm.Array2), FALSE, IF(COLUMNS(_xlpm.Array1) &lt;&gt; COLUMNS(_xlpm.Array2), FALSE, _xlfn.LET(_xlpm.fnCompare, _xlfn.LAMBDA(_xlpm._a,_xlpm._b, _xlfn.LET(_xlpm._isErrA, ISERROR(_xlpm._a), _xlpm._isErrB, ISERROR(_xlpm._b), IF(_xlpm._isErrA * _xlpm._isErrB, ERROR.TYPE(_xlpm._a) = ERROR.TYPE(_xlpm._b), IF(NOT(_xlpm._isErrA) * NOT(_xlpm._isErrB), _xlpm._a = _xlpm._b, FALSE)))), _xlpm._array1, FN.NULLIFY(_xlpm.Array1), _xlpm._array2, FN.NULLIFY(_xlpm.Array2), _xlpm._rowIndex, _xlfn.SEQUENCE(ROWS(_xlpm.Array1)), _xlpm._colIndex, _xlfn.SEQUENCE(COLUMNS(_xlpm.Array1)), _xlfn.REDUCE(TRUE, _xlpm._rowIndex, _xlfn.LAMBDA(_xlpm._accR,_xlpm._row, IF(NOT(_xlpm._accR), _xlpm._accR, _xlfn.REDUCE(TRUE, _xlpm._colIndex, _xlfn.LAMBDA(_xlpm._accC,_xlpm._col, IF(NOT(_xlpm._accC), _xlpm._accC, _xlpm.fnCompare(INDEX(_xlpm._array1, _xlpm._row, _xlpm._col), INDEX(_xlpm._array2, _xlpm._row, _xlpm._col))))))))))))</definedName>
    <definedName name="ARRAYS.H_ERROR">_xlfn.LAMBDA(_xlpm.Array, _xlfn.BYROW(_xlpm.Array, _xlfn.LAMBDA(_xlpm._row, _xlfn.XLOOKUP(1, N(ISERROR(_xlpm._row)), _xlpm._row, "", 0, 1))))</definedName>
    <definedName name="ARRAYS.HAS_DECIMAL">_xlfn.LAMBDA(_xlpm.Array, _xlfn.LET(_xlpm._logicalArray, IF(ISNUMBER(_xlpm.Array), N(FN.IS_DECIMAL(_xlpm.Array)), 0), MAX(_xlpm._logicalArray) &gt; 0))</definedName>
    <definedName name="ARRAYS.HAS_EMPTY">_xlfn.LAMBDA(_xlpm.Array, MAX(N(FN.IS_EMPTY(_xlpm.Array))) &gt; 0)</definedName>
    <definedName name="ARRAYS.HAS_ERROR">_xlfn.LAMBDA(_xlpm.Array, MAX(N(ISERROR(_xlpm.Array))) &gt; 0)</definedName>
    <definedName name="ARRAYS.HAS_NEGATIVE">_xlfn.LAMBDA(_xlpm.Array, _xlfn.LET(_xlpm._logicalArray, IF(ISNUMBER(_xlpm.Array), N(_xlpm.Array &lt; 0), 0), MAX(_xlpm._logicalArray) &gt; 0))</definedName>
    <definedName name="ARRAYS.HAS_NONZERO">_xlfn.LAMBDA(_xlpm.Array, _xlfn.LET(_xlpm._logicalArray, IF(ISNUMBER(_xlpm.Array), N(_xlpm.Array &lt;&gt; 0), 0), MAX(_xlpm._logicalArray) &gt; 0))</definedName>
    <definedName name="ARRAYS.HAS_POSITIVE">_xlfn.LAMBDA(_xlpm.Array, _xlfn.LET(_xlpm._logicalArray, IF(ISNUMBER(_xlpm.Array), N(_xlpm.Array &gt; 0), 0), MAX(_xlpm._logicalArray) &gt; 0))</definedName>
    <definedName name="ARRAYS.HAS_VALUE">_xlfn.LAMBDA(_xlpm.Value,_xlpm.Array, _xlfn.LET(_xlpm._array, FN.NULLIFY(_xlpm.Array), _xlpm.fnCompare, _xlfn.LAMBDA(_xlpm._a,_xlpm._b, _xlfn.LET(_xlpm._errA, ISERROR(_xlpm._a), _xlpm._errB, ISERROR(_xlpm._b), IF(_xlpm._errA * _xlpm._errB, ERROR.TYPE(_xlpm._a) = ERROR.TYPE(_xlpm._b), IF(NOT(_xlpm._errA) * NOT(_xlpm._errB), _xlpm._a = _xlpm._b, FALSE)))), _xlpm._rowIndex, _xlfn.SEQUENCE(ROWS(_xlpm._array)), _xlpm._colIndex, _xlfn.SEQUENCE(COLUMNS(_xlpm._array)), _xlpm.fnHasValue, _xlfn.LAMBDA(_xlpm._value, _xlfn.REDUCE(FALSE, _xlpm._rowIndex, _xlfn.LAMBDA(_xlpm._accR,_xlpm._row, IF(_xlpm._accR, _xlpm._accR, _xlfn.REDUCE(FALSE, _xlpm._colIndex, _xlfn.LAMBDA(_xlpm._accC,_xlpm._col, IF(_xlpm._accC, _xlpm._accC, _xlpm.fnCompare(_xlpm._value, INDEX(_xlpm._array, _xlpm._row, _xlpm._col))))))))), _xlfn.MAP(FN.NULLIFY(_xlpm.Value), _xlfn.LAMBDA(_xlpm._element, _xlpm.fnHasValue(_xlpm._element)))))</definedName>
    <definedName name="ARRAYS.IS_EMPTY">_xlfn.LAMBDA(_xlpm.Array, MAX(N(NOT(FN.IS_EMPTY(_xlpm.Array)))) = 0)</definedName>
    <definedName name="ARRAYS.IS_ERROR">_xlfn.LAMBDA(_xlpm.Array, MAX(N(NOT(ISERROR(_xlpm.Array)))) = 0)</definedName>
    <definedName name="ARRAYS.IS_INTEGER">_xlfn.LAMBDA(_xlpm.Array, MAX(N(NOT(FN.IS_INTEGER(_xlpm.Array)))) = 0)</definedName>
    <definedName name="ARRAYS.IS_NEGATIVE">_xlfn.LAMBDA(_xlpm.Array, _xlfn.LET(_xlpm._logicalArray, IF(ISNUMBER(_xlpm.Array), N(_xlpm.Array &gt;= 0), 1), MAX(_xlpm._logicalArray) = 0))</definedName>
    <definedName name="ARRAYS.IS_NONZERO">_xlfn.LAMBDA(_xlpm.Array, _xlfn.LET(_xlpm._logicalArray, IF(ISNUMBER(_xlpm.Array), N(_xlpm.Array = 0), 1), MAX(_xlpm._logicalArray) = 0))</definedName>
    <definedName name="ARRAYS.IS_NUMERIC">_xlfn.LAMBDA(_xlpm.Array, MAX(N(NOT(ISNUMBER(_xlpm.Array)))) = 0)</definedName>
    <definedName name="ARRAYS.IS_NUMERIC_NULL">_xlfn.LAMBDA(_xlpm.Array, MAX(N(NOT(ISNUMBER(_xlpm.Array)) * NOT(FN.IS_EMPTY(_xlpm.Array)))) = 0)</definedName>
    <definedName name="ARRAYS.IS_POSITIVE">_xlfn.LAMBDA(_xlpm.Array, _xlfn.LET(_xlpm._logicalArray, IF(ISNUMBER(_xlpm.Array), N(_xlpm.Array &lt;= 0), 1), MAX(_xlpm._logicalArray) = 0))</definedName>
    <definedName name="ARRAYS.IS_ZERO">_xlfn.LAMBDA(_xlpm.Array, _xlfn.LET(_xlpm._logicalArray, IF(ISNUMBER(_xlpm.Array), N(_xlpm.Array &lt;&gt; 0), 1), MAX(_xlpm._logicalArray) = 0))</definedName>
    <definedName name="ARRAYS.V_ERROR">_xlfn.LAMBDA(_xlpm.Array, _xlfn.BYCOL(_xlpm.Array, _xlfn.LAMBDA(_xlpm._col, _xlfn.XLOOKUP(1, N(ISERROR(_xlpm._col)), _xlpm._col, "", 0, 1))))</definedName>
    <definedName name="ARRAYS.X_EMPTY">_xlfn.LAMBDA(_xlpm.Array, IF(NOT(ARRAYS.HAS_EMPTY(_xlpm.Array)), TRUE, ARRAYS.IS_EMPTY(_xlpm.Array)))</definedName>
    <definedName name="CALENDAR.DELTA_YWD">_xlfn.LAMBDA(_xlpm.StartMJDate,_xlpm.EndMJDate,_xlop.JulianCalendar, _xlfn.LET(_xlpm._julianCalendar, FN.COERCE(_xlpm.JulianCalendar) &lt;&gt; 0, _xlpm.fnDeltaYWD, _xlfn.LAMBDA(_xlpm._startMJDate,_xlpm._endMJDate, IF(ISERROR(_xlpm._startMJDate), _xlpm._startMJDate * {1,2,3,4}, IF(ISERROR(_xlpm._endMJDate), _xlpm._endMJDate * {1,2,3,4}, IF(FN.IS_EMPTY(_xlpm._startMJDate) * FN.IS_EMPTY(_xlpm._endMJDate), {"","","",""}, IF(_xlpm._startMJDate = _xlpm._endMJDate, {0,0,0,0}, _xlfn.LET(_xlpm._sign, IF(_xlpm._startMJDate &lt;= _xlpm._endMJDate, 1, -1), _xlpm._date_A, CALENDAR.MJDATE_TO_YMDT(IF(_xlpm._sign = 1, _xlpm._startMJDate, _xlpm._endMJDate), , , , _xlpm._julianCalendar), _xlpm._date_B, CALENDAR.MJDATE_TO_YMDT(IF(_xlpm._sign = 1, _xlpm._endMJDate, _xlpm._startMJDate), , , , _xlpm._julianCalendar), _xlpm._diffYears, INDEX(_xlpm._date_B, 1, 1) - INDEX(_xlpm._date_A, 1, 1), _xlpm._deltaYear, IF(_xlpm._diffYears = 0, 0, _xlpm._diffYears - 1), _xlpm._diffDays, IF(_xlpm._diffYears = 0, _xlpm._sign * (_xlpm._endMJDate - _xlpm._startMJDate), _xlfn.LET(_xlpm._prevYear, INDEX(_xlpm._date_B, 1, 1) - 1, _xlpm._prevYearMJDate, CALENDAR.MODIFIED_JULIAN_DATE(_xlfn.HSTACK(_xlpm._prevYear, _xlfn.DROP(_xlpm._date_A, , 1)), _xlpm._julianCalendar), IF(_xlpm._sign = 1, _xlpm._endMJDate, _xlpm._startMJDate) - _xlpm._prevYearMJDate)), _xlpm._deltaWeek, INT(_xlpm._diffDays / 7), _xlpm._deltaDay, MOD(_xlpm._diffDays, 7), _xlfn.HSTACK(_xlpm._sign, _xlpm._deltaYear, _xlpm._deltaWeek, _xlpm._deltaDay))))))), _xlpm._startMJDate, FN.NULLIFY(INDEX(_xlpm.StartMJDate, , 1)), _xlpm._endMJDate, FN.NULLIFY(INDEX(_xlpm.EndMJDate, , 1)), _xlpm._rowsStart, ROWS(_xlpm._startMJDate), _xlpm._rowsEnd, ROWS(_xlpm._endMJDate), _xlpm._rowCount, MAX(_xlpm._rowsStart, _xlpm._rowsEnd), _xlpm._byRow, IF(_xlpm._rowsStart = 1, _xlfn.REDUCE("", _xlfn.SEQUENCE(_xlpm._rowCount), _xlfn.LAMBDA(_xlpm._acc,_xlpm._curr, _xlfn.VSTACK(_xlpm._acc, _xlpm.fnDeltaYWD(_xlpm._startMJDate, INDEX(_xlpm._endMJDate, _xlpm._curr, 1))))), IF(_xlpm._rowsEnd = 1, _xlfn.REDUCE("", _xlfn.SEQUENCE(_xlpm._rowCount), _xlfn.LAMBDA(_xlpm._acc,_xlpm._curr, _xlfn.VSTACK(_xlpm._acc, _xlpm.fnDeltaYWD(INDEX(_xlpm._startMJDate, _xlpm._curr, 1), _xlpm._endMJDate)))), _xlfn.REDUCE("", _xlfn.SEQUENCE(_xlpm._rowCount), _xlfn.LAMBDA(_xlpm._acc,_xlpm._curr, _xlfn.VSTACK(_xlpm._acc, _xlpm.fnDeltaYWD(INDEX(_xlpm._startMJDate, _xlpm._curr, 1), INDEX(_xlpm._endMJDate, _xlpm._curr, 1))))))), _xlfn.DROP(_xlpm._byRow, 1)))</definedName>
    <definedName name="CALENDAR.FORMAT_DATETIME">_xlfn.LAMBDA(_xlpm.Date_YMDT,_xlop.Options,_xlop.JulianCalendar, _xlfn.LET(_xlpm._julianCalendar, N(_xlpm.JulianCalendar) &lt;&gt; 0, _xlpm._options, FN.NULLIFY(_xlpm.Options), _xlpm._padding, IFERROR(SEARCH("P", _xlpm._options), 0) &gt; 0, _xlpm._dateOptions, FN.SIFT_FOR_CHARS(_xlpm._options, ".-+UVP"), _xlpm._timeOptions, FN.SIFT_FOR_CHARS(_xlpm._options, "CAPJKLNFDHMS*0123456789"), _xlpm._timeOfDayOptionSet, CALENDAR._FORMAT_TIME_OF_DAY_OPTIONS(_xlpm._timeOptions, TRUE), _xlpm.fnFormatDateTime, _xlfn.LAMBDA(_xlpm._date_YMDT, IF(COLUMNS(_xlpm._date_YMDT) &gt; 4, {#REF!}, _xlfn.LET(_xlpm._firstError, ARRAYS.H_ERROR(_xlpm._date_YMDT), IF(ISERROR(_xlpm._firstError), _xlpm._firstError * {1}, IF(ARRAYS.IS_EMPTY(_xlpm._date_YMDT), "", IF(NOT(ARRAYS.IS_NUMERIC_NULL(_xlpm._date_YMDT)), {#VALUE!}, _xlfn.LET(_xlpm._expandYMDT, _xlfn.EXPAND(_xlpm._date_YMDT, 1, 4, ""), _xlpm._YMD, _xlfn.TAKE(_xlpm._expandYMDT, 1, 3), IF(NOT(CALENDAR.IS_VALID_CALENDAR_DATE(_xlpm._YMD, TRUE, _xlpm._julianCalendar)), {#NUM!}, _xlfn.LET(_xlpm._hasTime, NOT(FN.IS_EMPTY(INDEX(_xlpm._expandYMDT, 1, 4))), _xlpm._DT, CALENDAR._FORMAT_TIME_OF_DAY(INDEX(_xlpm._expandYMDT, 1, 4), _xlpm._timeOfDayOptionSet), _xlpm._carryDay, INDEX(_xlpm._DT, 1, 1), _xlpm._sToD, INDEX(_xlpm._DT, 1, 2), _xlpm._resolveYMD, IF(_xlpm._carryDay = 0, CALENDAR.RESOLVE_CALENDAR_DATE(_xlpm._YMD, _xlpm._julianCalendar), _xlfn.LET(_xlpm._YMD1, CALENDAR.RESOLVE_CALENDAR_DATE(_xlpm._YMD, _xlpm._julianCalendar), _xlpm._roundedYMD, _xlpm._YMD1 + _xlfn.HSTACK(0, 0, _xlpm._carryDay), CALENDAR.RESOLVE_CALENDAR_DATE(_xlpm._roundedYMD, _xlpm._julianCalendar))), _xlpm._sDate, CALENDAR.FORMAT_CALENDAR_DATE(_xlpm._resolveYMD, _xlpm._dateOptions, _xlpm._julianCalendar), IF(_xlpm._hasTime, _xlpm._sDate &amp; " " &amp; _xlpm._sToD, _xlpm._sDate)))))))))), _xlfn.BYROW(FN.NULLIFY(_xlpm.Date_YMDT), _xlfn.LAMBDA(_xlpm._row, _xlpm.fnFormatDateTime(_xlpm._row)))))</definedName>
    <definedName name="CALENDAR.FORMAT_ISO_DATETIME">_xlfn.LAMBDA(_xlpm.Date_YMDT,_xlop.TZOMinutes,_xlop.Options,_xlop.JulianCalendar, _xlfn.LET(_xlpm._options, FN.NULLIFY(_xlpm.Options), _xlpm._julianCalendar, FN.COERCE(_xlpm.JulianCalendar) &lt;&gt; 0, _xlpm._dateOptions, FN.SIFT_FOR_CHARS(_xlpm._options, "B+"), _xlpm._basic, IFERROR(SEARCH("B", _xlpm._dateOptions), 0) &gt; 0, _xlpm._TZoptions, FN.SIFT_FOR_CHARS(_xlpm._options, "BZ"), _xlpm._TZOpart, CALENDAR.FORMAT_ISO_TZO(_xlpm.TZOMinutes, _xlpm._TZoptions), _xlpm._timeOfDayOptionSet, CALENDAR._FORMAT_TIME_OF_DAY_OPTIONS(_xlpm._options &amp; "I", TRUE), _xlpm.fnValidate, _xlfn.LAMBDA(_xlpm._YMDT, IF(COLUMNS(_xlpm._YMDT) &gt; 4, {#REF!}, IF(ARRAYS.IS_EMPTY(_xlpm._YMDT), "", _xlfn.LET(_xlpm._firstError, ARRAYS.H_ERROR(_xlpm._YMDT), IF(ISERROR(_xlpm._firstError), _xlpm._firstError * {1}, IF(NOT(ARRAYS.IS_NUMERIC_NULL(_xlpm._YMDT)), {#VALUE!}, _xlfn.LET(_xlpm._expandYMDT, _xlfn.EXPAND(_xlpm._YMDT, 1, 4, ""), IF(ARRAYS.HAS_NEGATIVE(_xlfn.DROP(_xlpm._expandYMDT, , 1)), {#NUM!}, _xlfn.LET(_xlpm._nominalToD, INDEX(_xlpm._expandYMDT, 1, 4), _xlpm._hasToD, ISNUMBER(_xlpm._nominalToD), IF(_xlpm._hasToD * ((_xlpm._nominalToD &lt; 0) + (_xlpm._nominalToD &gt; 1)), {#NUM!}, _xlfn.LET(_xlpm._YMD, _xlfn.TAKE(_xlpm._expandYMDT, 1, 3), _xlpm._noDate, ARRAYS.IS_EMPTY(_xlpm._YMD), IF(_xlpm._noDate, _xlpm._expandYMDT, IF(NOT(CALENDAR.IS_VALID_CALENDAR_DATE(_xlpm._YMD, TRUE, _xlpm._julianCalendar)), {#NUM!}, _xlpm._expandYMDT))))))))))))), _xlpm.fnResolveDatePart, _xlfn.LAMBDA(_xlpm._validatedYMDT,_xlpm._carryDay, IF(INDEX(_xlpm._validatedYMDT, 1, 1) = "", "", _xlfn.LET(_xlpm._YM, _xlfn.TAKE(_xlpm._validatedYMDT, 1, 2), _xlpm._providedDay, INDEX(_xlpm._validatedYMDT, 1, 3), _xlpm._nominalDay, _xlpm._carryDay + IF(_xlpm._providedDay = "", 1, _xlpm._providedDay), _xlpm._YMD, _xlfn.HSTACK(_xlpm._YM, _xlpm._nominalDay), _xlpm._resolveDate, CALENDAR.RESOLVE_CALENDAR_DATE(_xlpm._YMD, _xlpm._julianCalendar), CALENDAR.FORMAT_ISO_CALENDAR_DATE(_xlpm._resolveDate, _xlpm._dateOptions, _xlpm._julianCalendar)))), _xlpm.fnFormatISODateTime, _xlfn.LAMBDA(_xlpm._YMDT, _xlfn.LET(_xlpm._validateYMDT, _xlpm.fnValidate(_xlpm._YMDT), IF(COLUMNS(_xlpm._validateYMDT) = 1, INDEX(_xlpm._validateYMDT, 1, 1), _xlfn.LET(_xlpm._timeInfo, CALENDAR._FORMAT_TIME_OF_DAY(INDEX(_xlpm._validateYMDT, 1, 4), _xlpm._timeOfDayOptionSet), _xlpm._carryDay, INDEX(_xlpm._timeInfo, 1, 1), _xlpm._timePart, INDEX(_xlpm._timeInfo, 1, 2), _xlpm._datePart, _xlpm.fnResolveDatePart(_xlpm._validateYMDT, _xlpm._carryDay), IF(_xlpm._timePart = "", _xlpm._datePart, _xlfn.CONCAT(_xlpm._datePart, _xlpm._timePart, _xlpm._TZOpart)))))), _xlpm._date_YMDT, FN.NULLIFY(_xlpm.Date_YMDT), _xlfn.BYROW(_xlpm._date_YMDT, _xlfn.LAMBDA(_xlpm._row, _xlpm.fnFormatISODateTime(_xlpm._row)))))</definedName>
    <definedName name="CALENDAR.FORMAT_LITERARY_DATE">_xlfn.LAMBDA(_xlpm.Date_YMDTW,_xlop.Options,_xlop.LanguageCode,_xlop.JulianCalendar, _xlfn.LET(_xlpm._options, FN.NULLIFY(_xlpm.Options), _xlpm._languageID, FN.LANGUAGE_ID(FN.NULLIFY(_xlpm.LanguageCode)), _xlpm._julianCalendar, FN.COERCE(_xlpm.JulianCalendar) &lt;&gt; 0, _xlpm._showWeekday, IFERROR(SEARCH("W", _xlpm._options), 0) &gt; 0, _xlpm._short, IFERROR(SEARCH("R", _xlpm._options), 0) &gt; 0, _xlpm._separator, IF(IFERROR(SEARCH("G", _xlpm._options), 0), " ", ", "), _xlpm._yearOptions, FN.SIFT_FOR_CHARS(_xlpm._options, "ETJK"), _xlpm.fnValidateYMD, _xlfn.LAMBDA(_xlpm._YMD, _xlfn.LET(_xlpm._firstError, ARRAYS.H_ERROR(_xlpm._YMD), IF(ISERROR(_xlpm._firstError), _xlpm._firstError * {1}, IF(NOT(ARRAYS.IS_NUMERIC_NULL(_xlpm._YMD)), {#VALUE!}, IF(ARRAYS.HAS_DECIMAL(_xlfn.TAKE(_xlpm._YMD, 1, 2)), {#NUM!}, _xlfn.LET(_xlpm._month, INDEX(_xlpm._YMD, 1, 2), _xlpm._day, INDEX(_xlpm._YMD, 1, 3), _xlpm._validDate, IF((_xlpm._month = "") * (_xlpm._day &gt;= 1) * (_xlpm._day &lt;= 31), TRUE, CALENDAR.IS_VALID_CALENDAR_DATE(_xlpm._YMD, TRUE, _xlpm._julianCalendar)), IF(_xlpm._validDate, TRUE, {#NUM!}))))))), _xlpm.fnWeekday, _xlfn.LAMBDA(_xlpm._YMD,_xlpm._DoW, _xlfn.LET(_xlpm._validateDoW, IF(ISERROR(_xlpm._DoW), _xlpm._DoW * {1}, IF(_xlpm._DoW = "", "", IF(NOT(ISNUMBER(_xlpm._DoW)), {#VALUE!}, _xlfn.LET(_xlpm._iDoW, INT(_xlpm._DoW), IF((_xlpm._iDoW &gt;= 1) * (_xlpm._iDoW &lt;= 7), _xlpm._iDoW, {#NUM!}))))), _xlpm._resolveDoW, IF(ISERROR(_xlpm._validateDoW), _xlpm._validateDoW * {1}, IF(ARRAYS.HAS_EMPTY(_xlpm._YMD), _xlpm._validateDoW, _xlfn.LET(_xlpm._MJDN, CALENDAR.MODIFIED_JULIAN_DAY_NUMBER(_xlpm._YMD, _xlpm._julianCalendar), _xlpm._calcDoW, CALENDAR.MJDN_TO_WEEKDAY(_xlpm._MJDN), IF(ISNUMBER(_xlpm._validateDoW), IF(_xlpm._calcDoW = _xlpm._validateDoW, _xlpm._calcDoW, {#NUM!}), _xlpm._calcDoW)))), CALENDAR.WEEKDAY_NAME(_xlpm._resolveDoW, _xlpm._short, _xlpm._languageID))), _xlpm.fnDatePart, _xlfn.LAMBDA(_xlpm._validatedYMDTW, _xlfn.LET(_xlpm._YMD, _xlfn.TAKE(_xlpm._validatedYMDTW, 1, 3), IF(ARRAYS.IS_EMPTY(_xlpm._YMD), "", _xlfn.LET(_xlpm._sYear, CALENDAR.FORMAT_LITERARY_YEAR(INDEX(_xlpm._YMD, 1, 1), _xlpm._yearOptions), _xlpm._sMonth, CALENDAR.MONTH_NAME(INDEX(_xlpm._YMD, 1, 2), _xlpm._short, _xlpm._languageID), _xlpm._sDay, FN.FORMAT_ORDINAL(INDEX(_xlpm._YMD, 1, 3)), _xlpm._sMonthDay, _xlfn.TEXTJOIN(" ", TRUE, _xlpm._sMonth, _xlpm._sDay), _xlfn.TEXTJOIN(_xlpm._separator, TRUE, _xlpm._sMonthDay, _xlpm._sYear))))), _xlpm.fnFormatLiteraryDate, _xlfn.LAMBDA(_xlpm._date_YMDTW, IF(COLUMNS(_xlpm._date_YMDTW) &gt; 5, {#REF!}, _xlfn.LET(_xlpm._YMD, _xlfn.EXPAND(_xlfn.TAKE(_xlpm._date_YMDTW, 1, 3), 1, 3, ""), _xlpm._W, IF(COLUMNS(_xlpm._date_YMDTW) = 5, INDEX(_xlpm._date_YMDTW, 1, 5), ""), _xlpm._isValidYMD, _xlpm.fnValidateYMD(_xlpm._YMD), IF(ISERROR(_xlpm._isValidYMD), _xlpm._isValidYMD * {1}, _xlfn.LET(_xlpm._sDate, _xlpm.fnDatePart(_xlpm._YMD), IF(NOT(_xlpm._showWeekday), _xlpm._sDate, _xlfn.LET(_xlpm._sWeekday, _xlpm.fnWeekday(_xlpm._YMD, _xlpm._W), _xlfn.TEXTJOIN(_xlpm._separator, TRUE, _xlpm._sWeekday, _xlpm._sDate)))))))), _xlfn.BYROW(FN.NULLIFY(_xlpm.Date_YMDTW), _xlfn.LAMBDA(_xlpm._row, _xlpm.fnFormatLiteraryDate(_xlpm._row)))))</definedName>
    <definedName name="CALENDAR.FORMAT_LITERARY_DATETIME">_xlfn.LAMBDA(_xlpm.Date_YMDTW,_xlop.Options,_xlop.JulianCalendar, _xlfn.LET(_xlpm._julianCalendar, FN.COERCE(_xlpm.JulianCalendar) &lt;&gt; 0, _xlpm._options, IF(_xlfn.ISOMITTED(_xlpm.Options), "", _xlpm.Options), _xlpm._showWeekday, IFERROR(SEARCH("W", _xlpm._options), 0) &gt; 0, _xlpm._short, IFERROR(SEARCH("R", _xlpm._options), 0) &gt; 0, _xlpm._intEnglish, IFERROR(SEARCH("I", _xlpm._options), 0) &gt; 0, _xlpm._delim, IF(IFERROR(SEARCH("G", _xlpm._options), 0) &gt; 0, " ", ", "), _xlpm._yearOptions, FN.SIFT_FOR_CHARS(_xlpm._options, "ETJK", 1), _xlpm._timeOptions, "C0" &amp; FN.SIFT_FOR_CHARS(_xlpm._options, "JKLDHMS"), _xlpm._timeOfDayOptionSet, CALENDAR._FORMAT_TIME_OF_DAY_OPTIONS(_xlpm._timeOptions, TRUE), _xlpm.fnValidate, _xlfn.LAMBDA(_xlpm._YMDWT, _xlfn.IFS(COLUMNS(_xlpm._YMDWT) &gt; 5, {#REF!}, ARRAYS.IS_EMPTY(_xlpm._YMDWT), "", TRUE, _xlfn.LET(_xlpm._firstError, ARRAYS.H_ERROR(_xlpm._YMDWT), _xlfn.IFS(ISERROR(_xlpm._firstError), _xlpm._firstError * {1}, NOT(ARRAYS.IS_NUMERIC_NULL(_xlpm._YMDWT)), {#VALUE!}, TRUE, _xlfn.LET(_xlpm._expandYMDWT, _xlfn.EXPAND(_xlpm._YMDWT, 1, 5, ""), _xlfn.IFS(ARRAYS.HAS_NEGATIVE(_xlfn.DROP(_xlpm._expandYMDWT, , 1)), {#NUM!}, N(INDEX(_xlpm._expandYMDWT, 1, 5)) &gt; 1, {#NUM!}, TRUE, _xlpm._expandYMDWT)))))), _xlpm.fnResolveDatePart, _xlfn.LAMBDA(_xlpm._validateYMDWT,_xlpm._carryDay, _xlfn.LET(_xlpm._YMD, _xlfn.TAKE(_xlpm._validateYMDWT, 1, 3), IF(ARRAYS.IS_EMPTY(_xlpm._YMD), _xlfn.HSTACK("", "", "", ""), _xlfn.LET(_xlpm._resolveYMD, _xlfn.IFS(_xlpm._carryDay = 0, _xlpm._YMD, ARRAYS.HAS_EMPTY(_xlpm._YMD), _xlpm._YMD, TRUE, _xlfn.LET(_xlpm._MJDN, CALENDAR.MODIFIED_JULIAN_DAY_NUMBER(_xlpm._YMD, _xlpm._julianCalendar) + _xlpm._carryDay, CALENDAR.MJDN_TO_CALENDAR_DATE(_xlpm._MJDN, _xlpm._julianCalendar))), _xlpm._sYear, CALENDAR.FORMAT_LITERARY_YEAR(INDEX(_xlpm._resolveYMD, 1, 1), _xlpm._yearOptions), _xlpm._sMonth, CALENDAR.MONTH_NAME(INDEX(_xlpm._resolveYMD, 1, 2), _xlpm._short, _xlpm._intEnglish), _xlpm._sDay, FN.FORMAT_ORDINAL(INDEX(_xlpm._resolveYMD, 1, 3)), _xlpm._sMonthDay, _xlfn.TEXTJOIN(" ", TRUE, _xlpm._sMonth, _xlpm._sDay), _xlpm._sDate, _xlfn.TEXTJOIN(_xlpm._delim, TRUE, _xlpm._sMonthDay, _xlpm._sYear), _xlfn.HSTACK(_xlpm._sDate, _xlpm._resolveYMD))))), _xlpm.fnResolveWeekday, _xlfn.LAMBDA(_xlpm._YMD,_xlpm._DoW, IF(ARRAYS.IS_EMPTY(_xlpm._YMD) * FN.IS_EMPTY(_xlpm._DoW), "", _xlfn.LET(_xlpm._resolvedDoW, IF(ARRAYS.HAS_EMPTY(_xlpm._YMD), _xlpm._DoW, _xlfn.LET(_xlpm._MJDN, CALENDAR.MODIFIED_JULIAN_DAY_NUMBER(_xlpm._YMD, _xlpm._julianCalendar), CALENDAR.MJDN_TO_WEEKDAY(_xlpm._MJDN))), CALENDAR.WEEKDAY_NAME(_xlpm._resolvedDoW, _xlpm._short, _xlpm._intEnglish)))), _xlpm.fnFormatLiteraryDateTime, _xlfn.LAMBDA(_xlpm._date_YMDWT, _xlfn.LET(_xlpm._validateYMDWT, _xlpm.fnValidate(_xlpm._date_YMDWT), IF(COLUMNS(_xlpm._validateYMDWT) = 1, INDEX(_xlpm._validateYMDWT, 1, 1), _xlfn.LET(_xlpm._tod, INDEX(_xlpm._validateYMDWT, 1, 5), _xlpm._DT, CALENDAR._FORMAT_TIME_OF_DAY(INDEX(_xlpm._validateYMDWT, 1, 5), _xlpm._timeOfDayOptionSet), _xlpm._carryDay, INDEX(_xlpm._DT, 1, 1), _xlpm._timePart, INDEX(_xlpm._DT, 1, 2), _xlpm._dateInfo, _xlpm.fnResolveDatePart(_xlpm._validateYMDWT, _xlpm._carryDay), _xlpm._datePart, INDEX(_xlpm._dateInfo, 1, 1), _xlpm._resolveYMD, _xlfn.DROP(_xlpm._dateInfo, , 1), _xlpm._sDateTime, _xlfn.TEXTJOIN(_xlpm._delim, TRUE, _xlpm._datePart, _xlpm._timePart), IF(NOT(_xlpm._showWeekday), _xlpm._sDateTime, _xlfn.LET(_xlpm._sDoW, _xlpm.fnResolveWeekday(_xlpm._resolveYMD, INDEX(_xlpm._validateYMDWT, 1, 4)), _xlfn.TEXTJOIN(_xlpm._delim, TRUE, _xlpm._sDoW, _xlpm._sDateTime))))))), _xlpm._date_YMDWT, FN.NULLIFY(Date_YMDWT), _xlfn.BYROW(_xlpm._date_YMDWT, _xlfn.LAMBDA(_xlpm._row, _xlpm.fnFormatLiteraryDateTime(_xlpm._row)))))</definedName>
    <definedName name="CALENDAR.FORMAT_MIL_DTG">_xlfn.LAMBDA(_xlpm.Date_YMDT,_xlop.TZOMinutes,_xlop.Options, _xlfn.LET(_xlpm._tzo, FN.NULLIFY(_xlpm.TZOMinutes), _xlpm._militaryTZ, _xlfn.LET(_xlpm._z, IF(_xlpm._tzo = "", {#N/A}, _xlpm._tzo), CALENDAR.TZO_TO_MILITARY(_xlpm._z)), _xlpm._sTZ, INDEX(_xlpm._militaryTZ, 1, 1), _xlpm._milOffset, INDEX(_xlpm._militaryTZ, 1, 3), _xlpm._options, FN.NULLIFY(_xlpm.Options), _xlpm._short, IFERROR(SEARCH("S", _xlpm._options), 0) &gt; 0, _xlpm._spacing, IFERROR(SEARCH("X", _xlpm._options), 0) &gt; 0, _xlpm._spc, IF(_xlpm._spacing, " ", ""), _xlpm._timeFmt, IF(_xlpm._short, IF(_xlpm._spacing, "[HH] mm", "[HH]mm"), IF(_xlpm._spacing, "[HH] mm ss", "[HH]mmss")), _xlpm._lowOrder, 4 - N(_xlpm._short), _xlpm._roundingOverride, _xlfn.LET(_xlpm._r, LEFT(FN.SIFT_FOR_CHARS(_xlpm._options, "NF")), _xlfn.SWITCH(_xlpm._r, "N", 1, "F", -1, 0)), _xlpm.fnFormatTime, _xlfn.LAMBDA(_xlpm._time, _xlfn.LET(_xlpm._nominalTime, N(_xlpm._time) + _xlpm._milOffset, IF(_xlpm._nominalTime = 1, _xlfn.HSTACK(0, TEXT(1, _xlpm._timeFmt)), _xlfn.LET(_xlpm._DT, CALENDAR.ROUND_DAY_AND_TIME(_xlpm._nominalTime, _xlpm._lowOrder, 0, _xlpm._roundingOverride), _xlpm._ToD, INDEX(_xlpm._DT, 1, 2), _xlpm._carryDay, INDEX(_xlpm._DT, 1, 1), _xlpm._sTime, TEXT(_xlpm._ToD, _xlpm._timeFmt), _xlfn.HSTACK(_xlpm._carryDay, _xlpm._sTime))))), _xlpm.fnFormatDTG, _xlfn.LAMBDA(_xlpm._date_YMDT, IF(COLUMNS(_xlpm._date_YMDT) &lt;&gt; 4, {#REF!}, IF(ARRAYS.IS_EMPTY(_xlpm._date_YMDT), "", _xlfn.LET(_xlpm._firstError, ARRAYS.H_ERROR(_xlpm._date_YMDT), IF(ISERROR(_xlpm._firstError), _xlpm._firstError * {1}, IF(NOT(ARRAYS.IS_NUMERIC_NULL(_xlpm._date_YMDT)), {#VALUE!}, IF(INDEX(_xlpm._date_YMDT, 1, 3) = "", {#VALUE!}, _xlfn.LET(_xlpm._isPlanner, ARRAYS.IS_EMPTY(_xlfn.TAKE(_xlpm._date_YMDT, 1, 2)), IF(_xlpm._isPlanner, _xlfn.LET(_xlpm._DT, _xlpm.fnFormatTime(INDEX(_xlpm._date_YMDT, 1, 4)), _xlpm._day, N(INDEX(_xlpm._date_YMDT, 1, 3)) + INDEX(_xlpm._DT, 1, 1), _xlpm._sDay, TEXT(_xlpm._day, "00"), _xlpm._sTime, INDEX(_xlpm._DT, 1, 2), _xlfn.CONCAT(_xlpm._sDay, _xlpm._spc, _xlpm._sTime, _xlpm._spc, _xlpm._sTZ)), _xlfn.LET(_xlpm._validateYMD, CALENDAR.VALIDATE_CALENDAR_DATE(_xlfn.TAKE(_xlpm._date_YMDT, 1, 3), FALSE), _xlpm._firstError1, ARRAYS.H_ERROR(_xlpm._validateYMD), IF(ISERROR(_xlpm._firstError1), _xlpm._firstError1 * {1}, _xlfn.LET(_xlpm._DT, _xlpm.fnFormatTime(INDEX(_xlpm._date_YMDT, 1, 4)), _xlpm._day, INDEX(_xlpm._validateYMD, 1, 3) + INDEX(_xlpm._DT, 1, 1), _xlpm._resolveYMD, CALENDAR.RESOLVE_CALENDAR_DATE(_xlfn.HSTACK(_xlfn.TAKE(_xlpm._validateYMD, 1, 2), _xlpm._day), FALSE), _xlpm._year, INDEX(_xlpm._resolveYMD, 1, 1), IF((_xlpm._year &lt; 1951) + (_xlpm._year &gt; 2050), {#NUM!}, _xlfn.LET(_xlpm._sTime, INDEX(_xlpm._DT, 1, 2), _xlpm._sDay, TEXT(INDEX(_xlpm._resolveYMD, 1, 3), "00"), _xlpm._sMonth, UPPER(CALENDAR.MONTH_NAME(INDEX(_xlpm._resolveYMD, 1, 2), TRUE, TRUE)), _xlpm._sYY, TEXT(MOD(_xlpm._year, 100), "00"), _xlfn.CONCAT(_xlpm._sDay, _xlpm._spc, _xlpm._sTime, _xlpm._spc, _xlpm._sTZ, _xlpm._spc, _xlpm._sMonth, _xlpm._spc, _xlpm._sYY))))))))))))))), _xlpm._date_YMDT, FN.NULLIFY(_xlpm.Date_YMDT), _xlfn.BYROW(_xlpm._date_YMDT, _xlfn.LAMBDA(_xlpm._row, _xlpm.fnFormatDTG(_xlpm._row)))))</definedName>
    <definedName name="CALENDAR.GREGORIAN_TO_JULIAN">_xlfn.LAMBDA(_xlpm.Date_YMD, _xlfn.LET(_xlpm._JDN, CALENDAR.JULIAN_DAY_NUMBER(_xlpm.Date_YMD, 0), CALENDAR.JDN_TO_CALENDAR_DATE(_xlpm._JDN, 1)))</definedName>
    <definedName name="CALENDAR.ISO_WEEK_DATE_TO_MJDN">_xlfn.LAMBDA(_xlpm.Date_YWD,_xlop.JulianCalendar, _xlfn.LET(_xlpm._julianCalendar, FN.COERCE(_xlpm.JulianCalendar) &lt;&gt; 0, _xlpm.fnISOWeekdateToMJDN, _xlfn.LAMBDA(_xlpm._date_YWD, IF(ARRAYS.IS_EMPTY(_xlpm._date_YWD), "", _xlfn.LET(_xlpm._firstError, ARRAYS.H_ERROR(_xlpm._date_YWD), IF(ISERROR(_xlpm._firstError), _xlpm._firstError * {1}, _xlfn.LET(_xlpm._validateYWD, CALENDAR.VALIDATE_ISO_WEEK_DATE(_xlpm._date_YWD, _xlpm._julianCalendar), _xlpm._firstError1, ARRAYS.H_ERROR(_xlpm._validateYWD), IF(ISERROR(_xlpm._firstError1), _xlpm._firstError1 * {1}, _xlfn.LET(_xlpm._year, INDEX(_xlpm._validateYWD, 1, 1), _xlpm._week, INDEX(_xlpm._validateYWD, 1, 2), _xlpm._weekday, _xlfn.LET(_xlpm._d, INDEX(_xlpm._validateYWD, 1, 3), IF(_xlpm._d = "", 1, _xlpm._d)), _xlpm._shiftWeek, (_xlpm._week - 1) * 7, _xlpm._shiftDayOfWeek, MOD(_xlpm._weekday - 1, 7), _xlpm._firstDayOfYear, CALENDAR.MODIFIED_JULIAN_DAY_NUMBER(_xlpm._year, _xlpm._julianCalendar), _xlpm._firstWeekDay, CALENDAR.MJDN_TO_WEEKDAY(_xlpm._firstDayOfYear), _xlpm._yearCorrection, MOD(4 - _xlpm._firstWeekDay, 7) - 3, _xlpm._firstDayOfYear + _xlpm._yearCorrection + _xlpm._shiftWeek + _xlpm._shiftDayOfWeek))))))), _xlpm._date_YWD, FN.NULLIFY(_xlpm.Date_YWD), _xlfn.BYROW(_xlpm._date_YWD, _xlfn.LAMBDA(_xlpm._row, _xlpm.fnISOWeekdateToMJDN(_xlpm._row)))))</definedName>
    <definedName name="CALENDAR.JDN">_xlfn.LAMBDA(_xlpm.Date_YMDT,_xlop.JulianCalendar, _xlfn.LET(_xlpm._julianCalendar, FN.COERCE(_xlpm.JulianCalendar) &lt;&gt; 0, _xlpm.fnResolveJDN, _xlfn.LAMBDA(_xlpm._date_YMDT, IF(ARRAYS.IS_EMPTY(_xlpm._date_YMDT), "", _xlfn.LET(_xlpm._validateDate, CALENDAR.VALIDATE_YMDT(_xlpm._date_YMDT, _xlpm._julianCalendar), _xlpm._firstError, ARRAYS.H_ERROR(_xlpm._validateDate), IF(ISERROR(_xlpm._firstError), _xlpm._firstError * {1}, _xlfn.LET(_xlpm._y, INDEX(_xlpm._validateDate, 1, 1), _xlpm._m, INDEX(_xlpm._validateDate, 1, 2), _xlpm._d, INDEX(_xlpm._validateDate, 1, 3), IF(_xlpm._m = "", _xlfn.LET(_xlpm._JDN_JAN0, CALENDAR._JULIAN_DAY_NUMBER(_xlpm._y, 1, 0, _xlpm._julianCalendar), _xlpm._JDN_JAN0 + IF(_xlpm._d = "", 1, _xlpm._d)), IF(_xlpm._d = "", CALENDAR._JULIAN_DAY_NUMBER(_xlpm._y, _xlpm._m, 1, _xlpm._julianCalendar), CALENDAR._JULIAN_DAY_NUMBER(_xlpm._y, _xlpm._m, _xlpm._d, _xlpm._julianCalendar)))))))), _xlpm._date_YMDT, FN.NULLIFY(_xlpm.Date_YMDT), _xlfn.BYROW(_xlpm._date_YMDT, _xlfn.LAMBDA(_xlpm._row, _xlpm.fnResolveJDN(_xlpm._row)))))</definedName>
    <definedName name="CALENDAR.JULIAN_DATE">_xlfn.LAMBDA(_xlpm.Date_YMDT,_xlop.JulianCalendar, _xlfn.LET(_xlpm._julianCalendar, FN.COERCE(_xlpm.JulianCalendar) &lt;&gt; 0, _xlpm.fnJulianDate, _xlfn.LAMBDA(_xlpm._date_YMDT, _xlfn.LET(_xlpm._MJDate, CALENDAR.MODIFIED_JULIAN_DATE(_xlpm._date_YMDT), CALENDAR.MODIFIED_TO_JDATE(_xlpm._MJDate))), _xlfn.BYROW(FN.NULLIFY(_xlpm.Date_YMDT), _xlfn.LAMBDA(_xlpm._dateRow, _xlpm.fnJulianDate(_xlpm._dateRow)))))</definedName>
    <definedName name="CALENDAR.JULIAN_TO_GREGORIAN">_xlfn.LAMBDA(_xlpm.Date_YMD, _xlfn.LET(_xlpm._JDN, CALENDAR.JULIAN_DAY_NUMBER(_xlpm.Date_YMD, 1), CALENDAR.JDN_TO_CALENDAR_DATE(_xlpm._JDN, 0)))</definedName>
    <definedName name="CALENDAR.MJDATE_ADDITION">_xlfn.LAMBDA(_xlpm.LocalMJDate,_xlpm.AddValue,_xlop.Component,_xlop.JulianCalendar, _xlfn.LET(_xlpm._component, IF(_xlfn.ISOMITTED(_xlpm.Component), "D", IF(_xlpm.Component = "", "D", _xlfn.LET(_xlpm._c, LEFT(FN.SIFT_FOR_CHARS(_xlpm.Component, "YQLWDHMS")), IF(_xlpm._c = "", "D", _xlpm._c)))), _xlpm._julianCalendar, FN.COERCE(_xlpm.JulianCalendar) &lt;&gt; 0, _xlpm.fnMJDateAddition, _xlfn.LAMBDA(_xlpm._localMJDate,_xlpm._addValue, IF(ISERROR(_xlpm._localMJDate), _xlpm._localMJDate * {1}, IF(ISERROR(_xlpm._addValue), _xlpm._addValue * {1}, IF(_xlpm._localMJDate = "", "", IF(_xlpm._addValue = "", _xlpm._localMJDate, IF(NOT(ISNUMBER(_xlpm._localMJDate)), {#VALUE!}, IF(NOT(ISNUMBER(_xlpm._addValue)), {#VALUE!}, IF(_xlpm._component = "W", _xlpm._localMJDate + ROUND(_xlpm._addValue * 7, 0), IF(_xlpm._component = "D", _xlpm._localMJDate + _xlpm._addValue, IF(_xlpm._component = "H", _xlpm._localMJDate + (_xlpm._addValue / 24), IF(_xlpm._component = "M", _xlpm._localMJDate + (_xlpm._addValue / 1440), IF(_xlpm._component = "S", _xlpm._localMJDate + (_xlpm._addValue / 86400), _xlfn.LET(_xlpm._avgDaysMonth, IF(_xlpm._julianCalendar, 30.4375, 30.436875), _xlpm._decAddMonths, _xlpm._addValue * _xlfn.SWITCH(_xlpm._component, "Y", 12, "Q", 3, "L", 1), _xlpm._intAddMonths, INT(_xlpm._decAddMonths), _xlpm._partialMonths, MOD(_xlpm._decAddMonths, 1), _xlpm._localDate_YMDT, CALENDAR.MJDATE_TO_YMDT(_xlpm._localMJDate, , , , _xlpm._julianCalendar), _xlpm._addedDate_YMDT, _xlpm._localDate_YMDT + _xlfn.HSTACK(0, _xlpm._intAddMonths, ROUND(_xlpm._partialMonths * _xlpm._avgDaysMonth, 0), 0), _xlpm._resolve_YMDT, CALENDAR.RESOLVE_YMDT(_xlpm._addedDate_YMDT, , , , _xlpm._julianCalendar), CALENDAR.MODIFIED_JULIAN_DATE(_xlpm._resolve_YMDT, _xlpm._julianCalendar)))))))))))))), _xlpm._localMJDate, FN.NULLIFY(INDEX(_xlpm.LocalMJDate, , 1)), _xlpm._addValue, FN.NULLIFY(INDEX(_xlpm.AddValue, , 1)), _xlpm._rowCount, ROWS(_xlpm._localMJDate), _xlpm._addCount, ROWS(_xlpm._addValue), IF(_xlpm._addCount = 1, _xlfn.LET(_xlpm._addScalar, INDEX(_xlpm._addValue, 1, 1), _xlpm._byMJDate, _xlfn.REDUCE("", _xlfn.SEQUENCE(_xlpm._rowCount), _xlfn.LAMBDA(_xlpm._acc,_xlpm._curr, _xlfn.VSTACK(_xlpm._acc, _xlpm.fnMJDateAddition(INDEX(_xlpm._localMJDate, _xlpm._curr, 1), _xlpm._addScalar)))), _xlfn.DROP(_xlpm._byMJDate, 1)), _xlfn.LET(_xlpm._byRow, _xlfn.REDUCE("", _xlfn.SEQUENCE(_xlpm._rowCount), _xlfn.LAMBDA(_xlpm._acc,_xlpm._curr, _xlfn.LET(_xlpm._addValue, IF(_xlpm._curr &lt;= _xlpm._addCount, INDEX(_xlpm._addValue, _xlpm._curr, 1), 0), _xlfn.VSTACK(_xlpm._acc, _xlpm.fnMJDateAddition(INDEX(_xlpm._localMJDate, _xlpm._curr, 1), _xlpm._addValue))))), _xlfn.DROP(_xlpm._byRow, 1)))))</definedName>
    <definedName name="CALENDAR.MJDATE_TO_ISO_DATETIME">_xlfn.LAMBDA(_xlpm.MJDate,_xlop.TZOMinutes,_xlop.Options,_xlop.JulianCalendar, _xlfn.LET(_xlpm._TZOMinutes, FN.NULLIFY(_xlpm.TZOMinutes), _xlpm._options, FN.NULLIFY(_xlpm.Options), _xlpm._julianCalendar, FN.COERCE(_xlpm.JulianCalendar) &lt;&gt; 0, _xlpm.fnISODateTime, _xlfn.LAMBDA(_xlpm._MJDate, IF(ISERROR(_xlpm._MJDate), _xlpm._MJDate * {1}, IF(_xlpm._MJDate = "", "", _xlfn.LET(_xlpm._date_YMDT, CALENDAR.MJDATE_TO_YMDT(_xlpm._MJDate, , , , _xlpm._julianCalendar), CALENDAR.FORMAT_ISO_DATETIME(_xlpm._date_YMDT, _xlpm.TZOMinutes, _xlpm.Options, _xlpm._julianCalendar))))), _xlpm._MJDate, FN.NULLIFY(_xlpm.MJDate), _xlfn.BYROW(_xlpm._MJDate, _xlfn.LAMBDA(_xlpm._row, _xlpm.fnISODateTime(_xlpm._row)))))</definedName>
    <definedName name="CALENDAR.MJDN_TO_ISO_WEEK_DATE">_xlfn.LAMBDA(_xlpm.MJDN,_xlop.JulianCalendar, _xlfn.LET(_xlpm._julianCalendar, FN.COERCE(_xlpm.JulianCalendar) &lt;&gt; 0, _xlpm.fnMJDNtoISOWeekDate, _xlfn.LAMBDA(_xlpm._MJDN, IF(ISERROR(_xlpm._MJDN), _xlpm._MJDN * {1,2,3,4}, IF(_xlpm._MJDN = "", {"","","",""}, IF(NOT(ISNUMBER(_xlpm._MJDN)), {#VALUE!,#VALUE!,#VALUE!,#VALUE!}, _xlfn.LET(_xlpm._cDate, CALENDAR.MJDN_TO_CALENDAR_DATE(_xlpm._MJDN, _xlpm._julianCalendar), _xlpm._year, INDEX(_xlpm._cDate, 1, 1), _xlpm._weekday, CALENDAR.MJDN_TO_WEEKDAY(_xlpm._MJDN), _xlpm._MJDNofYear, CALENDAR.MODIFIED_JULIAN_DAY_NUMBER(_xlpm._year, _xlpm._julianCalendar) - 1, _xlpm._dayOfYear, _xlpm._MJDN - _xlpm._MJDNofYear, _xlpm._nominalWeek, INT((_xlpm._dayOfYear - _xlpm._weekday + 10) / 7), IF(_xlpm._nominalWeek = 0, _xlfn.LET(_xlpm._previousYear, _xlpm._year - 1, _xlpm._weeksInYear, CALENDAR.WEEKS_IN_YEAR(_xlpm._previousYear, _xlpm._julianCalendar), _xlfn.HSTACK(_xlpm._previousYear, _xlpm._weeksInYear, _xlpm._weekday, _xlpm._weeksInYear)), IF(_xlpm._nominalWeek = 53, IF(CALENDAR.WEEKS_IN_YEAR(_xlpm._year, _xlpm._julianCalendar) = 53, _xlfn.HSTACK(_xlpm._year, 53, _xlpm._weekday, 53), _xlfn.LET(_xlpm._nextYear, _xlpm._year + 1, _xlpm._weeksInYear, CALENDAR.WEEKS_IN_YEAR(_xlpm._nextYear, _xlpm._julianCalendar), _xlfn.HSTACK(_xlpm._nextYear, 1, _xlpm._weekday, _xlpm._weeksInYear))), _xlfn.LET(_xlpm._weeksInYear, CALENDAR.WEEKS_IN_YEAR(_xlpm._year, _xlpm._julianCalendar), _xlfn.HSTACK(_xlpm._year, _xlpm._nominalWeek, _xlpm._weekday, _xlpm._weeksInYear))))))))), _xlpm._MJDN, FN.NULLIFY(INDEX(_xlpm.MJDN, , 1)), _xlpm._rowCount, ROWS(_xlpm._MJDN), _xlpm._byRow, _xlfn.REDUCE("", _xlfn.SEQUENCE(_xlpm._rowCount), _xlfn.LAMBDA(_xlpm._acc,_xlpm._curr, _xlfn.VSTACK(_xlpm._acc, _xlpm.fnMJDNtoISOWeekDate(INDEX(_xlpm._MJDN, _xlpm._curr, 1))))), _xlfn.DROP(_xlpm._byRow, 1)))</definedName>
    <definedName name="CALENDAR.MJDN_TO_QUARTER_DATE">_xlfn.LAMBDA(_xlpm.MJDN,_xlop.MonthOffset,_xlop.JulianCalendar, _xlfn.LET(_xlpm._monthOffset, _xlfn.LET(_xlpm._mo, INT(FN.COERCE(_xlpm.MonthOffset)), IF((_xlpm._mo &gt;= -6) * (_xlpm._mo &lt;= 3), _xlpm._mo, {#NUM!})), _xlpm._julianCalendar, FN.COERCE(_xlpm.JulianCalendar) &lt;&gt; 0, _xlpm.fnMJDNtoYQD, _xlfn.LAMBDA(_xlpm._MJDN, IF(ISERROR(_xlpm._MJDN), _xlpm._MJDN * {1,2,3,4}, IF(_xlpm._MJDN = "", {"","","",""}, IF(NOT(ISNUMBER(_xlpm._MJDN)), {#VALUE!,#VALUE!,#VALUE!,#VALUE!}, IF(ISERROR(_xlpm._monthOffset), _xlpm._monthOffset * {1,2,3,4}, _xlfn.LET(_xlpm._cDate, CALENDAR.MJDN_TO_CALENDAR_DATE(_xlpm.MJDN, _xlpm._julianCalendar), _xlpm._shiftMonth, INDEX(_xlpm._cDate, 1, 2) - 1 - _xlpm._monthOffset, _xlpm._fiscalYear, INDEX(_xlpm._cDate, 1, 1) + INT(_xlpm._shiftMonth / 12), _xlpm._zeroBasedFiscalMonth, MOD(_xlpm._shiftMonth, 12), _xlpm._quarter, INT(_xlpm._zeroBasedFiscalMonth / 3) + 1, _xlpm._MJDNofQuarter, CALENDAR.QUARTER_DATE_TO_MJDN(_xlfn.HSTACK(_xlpm._fiscalYear, _xlpm._quarter, 1), _xlpm._monthOffset, _xlpm._julianCalendar), _xlpm._dayOfQuarter, _xlpm.MJDN - _xlpm._MJDNofQuarter + 1, _xlpm._daysInQuarter, CALENDAR.DAYS_IN_QUARTER(_xlpm._quarter, _xlpm._fiscalYear, _xlpm._monthOffset, _xlpm._julianCalendar), _xlfn.HSTACK(_xlpm._fiscalYear, _xlpm._quarter, _xlpm._dayOfQuarter, _xlpm._daysInQuarter))))))), _xlpm._MJDN, FN.NULLIFY(INDEX(_xlpm.MJDN, , 1)), _xlpm._rowCount, ROWS(_xlpm._MJDN), _xlpm._byRow, _xlfn.REDUCE("", _xlfn.SEQUENCE(_xlpm._rowCount), _xlfn.LAMBDA(_xlpm._acc,_xlpm._curr, _xlfn.VSTACK(_xlpm._acc, _xlpm.fnMJDNtoYQD(INDEX(_xlpm._MJDN, _xlpm._curr, 1))))), _xlfn.DROP(_xlpm._byRow, 1)))</definedName>
    <definedName name="CALENDAR.MODIFIED_JULIAN_DATE">_xlfn.LAMBDA(_xlpm.Date_YMDT,_xlop.JulianCalendar, _xlfn.LET(_xlpm._julianCalendar, FN.COERCE(_xlpm.JulianCalendar) &lt;&gt; 0, _xlpm.fnModifiedJulianDate, _xlfn.LAMBDA(_xlpm._date_YMDT, IF(COLUMNS(_xlpm._date_YMDT) &gt; 4, {#REF!}, IF(ARRAYS.IS_EMPTY(_xlpm._date_YMDT), "", _xlfn.LET(_xlpm._firstError, ARRAYS.H_ERROR(_xlpm._date_YMDT), IF(ISERROR(_xlpm._firstError), _xlpm._firstError * {1}, IF(NOT(ARRAYS.IS_NUMERIC_NULL(_xlpm._date_YMDT)), {#VALUE!}, _xlfn.LET(_xlpm._YMDT, _xlfn.EXPAND(_xlpm._date_YMDT, 1, 4, ""), _xlpm._YMD, _xlfn.TAKE(_xlpm._YMDT, 1, 3), _xlpm._MJDN, CALENDAR.MODIFIED_JULIAN_DAY_NUMBER(_xlpm._YMD, _xlpm._julianCalendar), IF(ISERROR(_xlpm._MJDN), _xlpm._MJDN, _xlfn.LET(_xlpm._tod, INDEX(_xlpm._date_YMDT, 1, 4), IF(_xlpm._tod = "", _xlpm._MJDN + MOD(N(INDEX(_xlpm._date_YMDT, 1, 3)), 1), IF(_xlpm._tod &lt; 0, {#NUM!}, IF(_xlpm._tod &gt; 1, {#NUM!}, _xlpm._MJDN + _xlpm._tod)))))))))))), _xlfn.BYROW(FN.NULLIFY(_xlpm.Date_YMDT), _xlfn.LAMBDA(_xlpm._dateRow, _xlpm.fnModifiedJulianDate(_xlpm._dateRow)))))</definedName>
    <definedName name="CALENDAR.MODIFIED_JULIAN_DAY_NUMBER">_xlfn.LAMBDA(_xlpm.Date_YMD,_xlop.JulianCalendar, CALENDAR.JDN_TO_MODIFIED(CALENDAR.JULIAN_DAY_NUMBER(_xlpm.Date_YMD, _xlpm.JulianCalendar)))</definedName>
    <definedName name="CALENDAR.PARSE_LITERARY_DATE">_xlfn.LAMBDA(_xlpm.Expression,_xlop.LanguageCode,_xlop.JulianCalendar, _xlfn.LET(_xlpm._YMDWT, CALENDAR.PARSE_LITERARY_DATETIME(_xlpm.Expression, _xlpm.LanguageCode, _xlpm.JulianCalendar), _xlfn.TAKE(_xlpm._YMDWT, 1, 4)))</definedName>
    <definedName name="CALENDAR.PARSE_LITERARY_DATETIME">_xlfn.LAMBDA(_xlpm.Expression,_xlop.LanguageCode,_xlop.JulianCalendar, _xlfn.LET(_xlpm._julianCalendar, FN.COERCE(_xlpm.JulianCalendar) &lt;&gt; 0, _xlpm._languageID, FN.LANGUAGE_ID(FN.NULLIFY(_xlpm.LanguageCode)), _xlpm.fnMinusDelimToSpace, _xlfn.LAMBDA(_xlpm._text, _xlfn.LET(_xlpm._charArray, MID(_xlpm._text, _xlfn.SEQUENCE(LEN(_xlpm._text)), 1), _xlpm._reduceMinus, _xlfn.REDUCE({"";1}, _xlpm._charArray, _xlfn.LAMBDA(_xlpm._acc,_xlpm._currChar, _xlfn.LET(_xlpm._isMinus, N(_xlpm._currChar = "-"), _xlpm._prevIsSpace, INDEX(_xlpm._acc, 2), IF(NOT(_xlpm._prevIsSpace) * _xlpm._isMinus, _xlfn.VSTACK(INDEX(_xlpm._acc, 1) &amp; " ", 1), _xlfn.LET(_xlpm._isSpace, N(_xlpm._currChar = " "), _xlfn.VSTACK(INDEX(_xlpm._acc, 1) &amp; _xlpm._currChar, _xlpm._isSpace)))))), INDEX(_xlpm._reduceMinus, 1))), _xlpm.fnParseNotation, _xlfn.LAMBDA(_xlpm._text, _xlfn.LET(_xlpm._resolveSuffix, SUBSTITUTE(SUBSTITUTE(SUBSTITUTE(SUBSTITUTE(SUBSTITUTE(SUBSTITUTE(UPPER(_xlpm._text), "A.M.", "AM"), "P.M.", "PM"), "C.E.", "CE"), "A.D.", "AD"), "B.C.E.", "BCE"), "B.C.", "BC"), _xlpm._condensed, FN.CONDENSE_WHITESPACE(TRIM(FN.REPLACE_CHARS(_xlpm._resolveSuffix, "\|,;/.", " "))), SUBSTITUTE(SUBSTITUTE(SUBSTITUTE(SUBSTITUTE(SUBSTITUTE(_xlpm._condensed, " AM", "AM"), " PM", "PM"), " CE", "CE"), " AD", "AD"), " BC", "BC"))), _xlpm.fnParseLiteraryDate, _xlfn.LAMBDA(_xlpm._literaryDate, IF(ISERROR(_xlpm._literaryDate), _xlpm._literaryDate * {1,2,3,4,5}, IF(_xlpm._literaryDate = "", {"","","","",""}, _xlfn.LET(_xlpm._parseMinusDelims, _xlpm.fnMinusDelimToSpace(_xlpm._literaryDate), _xlpm._parseDelims, _xlpm.fnParseNotation(_xlpm._parseMinusDelims), _xlpm._split, FN.SPLIT(_xlpm._parseDelims, " ", FALSE, TRUE, 6), _xlpm._countParts, INDEX(_xlpm._split, 1, 1), _xlpm._parts, _xlfn.DROP(_xlpm._split, 0, 1), IF(_xlpm._countParts &gt; 5, {#VALUE!,#VALUE!,#VALUE!,#VALUE!,#VALUE!}, _xlfn.LET(_xlpm._values, VALUE(_xlpm._parts), _xlpm._testTextParts, N(ISERROR(_xlpm._values)) + N(IFERROR(FIND(":", _xlpm._parts), 0) &gt; 0), _xlpm._textParts, _xlfn._xlws.FILTER(_xlpm._parts, _xlpm._testTextParts &gt; 0, #N/A), _xlpm._numericParts, _xlfn._xlws.FILTER(_xlpm._values, _xlpm._testTextParts = 0, #N/A), _xlpm._parseTextParts, CALENDAR._PARSE_LITERARY_DATE_TEXT_PARTS(_xlpm._textParts, _xlpm._languageID), _xlpm._parsedTextYMD, _xlfn.TAKE(_xlpm._parseTextParts, 1, 3), _xlpm._parseNumericParts, CALENDAR._PARSE_LITERARY_DATE_NUMERIC_PARTS(_xlpm._numericParts, _xlpm._parsedTextYMD, _xlpm._julianCalendar), _xlpm._resolvedYMD, _xlfn.HSTACK(INDEX(_xlpm._parseNumericParts, 1, 1), INDEX(_xlpm._parsedTextYMD, 1, 2), INDEX(_xlpm._parseNumericParts, 1, 2)), _xlpm._parsedWeekday, INDEX(_xlpm._parseTextParts, 1, 4), _xlpm._parsedToD, INDEX(_xlpm._parseTextParts, 1, 5), _xlpm._resolvedWeekday, IF(NOT(ISNUMBER(_xlpm._parsedWeekday)), _xlpm._parsedWeekday, IF(NOT(ARRAYS.IS_NUMERIC(_xlpm._resolvedYMD)), _xlpm._parsedWeekday, _xlfn.LET(_xlpm._MJDN, CALENDAR.MODIFIED_JULIAN_DAY_NUMBER(_xlpm._resolvedYMD, _xlpm._julianCalendar), IF(_xlpm._parsedWeekday = CALENDAR.MJDN_TO_WEEKDAY(_xlpm._MJDN), _xlpm._parsedWeekday, {#NUM!})))), _xlpm._resolvedYMDWT, _xlfn.HSTACK(_xlpm._resolvedYMD, _xlpm._resolvedWeekday, _xlpm._parsedToD), IF(ISERROR(INDEX(_xlpm._resolvedYMDWT, 1, 1)) * ARRAYS.IS_EMPTY(_xlfn.DROP(_xlpm._resolvedYMDWT, , 1)), INDEX(_xlpm._resolvedYMDWT, 1, 1) * {1,2,3,4,5}, _xlpm._resolvedYMDWT))))))), _xlpm._expression, FN.NULLIFY(INDEX(_xlpm.Expression, , 1)), _xlpm._rowCount, ROWS(_xlpm._expression), _xlpm._byRow, _xlfn.REDUCE("", _xlfn.SEQUENCE(_xlpm._rowCount), _xlfn.LAMBDA(_xlpm._acc,_xlpm._curr, _xlfn.VSTACK(_xlpm._acc, _xlpm.fnParseLiteraryDate(INDEX(_xlpm._expression, _xlpm._curr, 1))))), _xlfn.DROP(_xlpm._byRow, 1)))</definedName>
    <definedName name="CALENDAR.QUARTER_DATE_TO_MJDN">_xlfn.LAMBDA(_xlpm.Date_YQD,_xlop.MonthOffset,_xlop.JulianCalendar, _xlfn.LET(_xlpm._monthOffset, _xlfn.LET(_xlpm._mo, INT(FN.COERCE(_xlpm.MonthOffset)), IF((_xlpm._mo &gt;= -6) * (_xlpm._mo &lt;= 3), _xlpm._mo, {#NUM!})), _xlpm._julianCalendar, FN.COERCE(_xlpm.JulianCalendar) &lt;&gt; 0, _xlpm.fnQuarterDateToMJDN, _xlfn.LAMBDA(_xlpm._YQD, IF(ARRAYS.IS_EMPTY(_xlpm._YQD), "", _xlfn.LET(_xlpm._firstError, ARRAYS.H_ERROR(_xlpm._YQD), IF(ISERROR(_xlpm._firstError), _xlpm._firstError * {1}, IF(NOT(ISNUMBER(INDEX(_xlpm._YQD, 1, 1))), {#VALUE!}, IF(ISERROR(_xlpm._monthOffset), _xlpm._monthOffset * {1}, _xlfn.LET(_xlpm._expandYQD, _xlfn.EXPAND(_xlpm._YQD, 1, 3, 1), _xlpm._nominalYQD, IF(_xlpm._expandYQD = "", 1, INT(_xlpm._expandYQD)), _xlpm._nominalQuarter, INDEX(_xlpm._nominalYQD, 1, 2) - 1, _xlpm._shiftMonth, (_xlpm._nominalQuarter * 3) + _xlpm._monthOffset, _xlpm._year, INDEX(_xlpm._nominalYQD, 1, 1) + INT(_xlpm._shiftMonth / 12), _xlpm._month, MOD(_xlpm._shiftMonth, 12) + 1, _xlpm._MJDNofQuarter, CALENDAR.MODIFIED_JULIAN_DAY_NUMBER(_xlfn.HSTACK(_xlpm._year, _xlpm._month, 1), _xlpm._julianCalendar) - 1, _xlpm._MJDNofQuarter + INDEX(_xlpm._nominalYQD, 1, 3)))))))), _xlpm._date_YQD, FN.NULLIFY(_xlpm.Date_YQD), _xlfn.BYROW(_xlpm._date_YQD, _xlfn.LAMBDA(_xlpm._row, _xlpm.fnQuarterDateToMJDN(_xlpm._row)))))</definedName>
    <definedName name="CALENDAR.RESOLVE_CALENDAR_DATE">_xlfn.LAMBDA(_xlpm.Date_YMDT,_xlop.JulianCalendar, _xlfn.LET(_xlpm._julianCalendar, FN.COERCE(_xlpm.JulianCalendar) &lt;&gt; 0, _xlpm.fnResolveDate, _xlfn.LAMBDA(_xlpm._date_YMDT, IF(COLUMNS(_xlpm._date_YMDT) &gt; 4, {#REF!,#REF!,#REF!}, IF(ARRAYS.IS_EMPTY(_xlpm._date_YMDT), {"","",""}, _xlfn.LET(_xlpm._YMD, _xlfn.EXPAND(_xlfn.TAKE(_xlpm._date_YMDT, 1, 3), 1, 3, ""), _xlpm._y, INDEX(_xlpm._YMD, 1, 1), _xlpm._m, INDEX(_xlpm._YMD, 1, 2), _xlpm._d, INDEX(_xlpm._YMD, 1, 3), _xlpm._year, IF(ISERROR(_xlpm._y), _xlpm._y, IF(FN.IS_INTEGER(_xlpm._y), _xlpm._y, IF(ISNUMBER(_xlpm._y), {#NUM!}, {#VALUE!}))), _xlpm._month, IF(ISERROR(_xlpm._m), _xlpm._m, IF(_xlpm._m = "", 1, IF(FN.IS_INTEGER(_xlpm._m), _xlpm._m, IF(ISNUMBER(_xlpm._m), {#NUM!}, {#VALUE!})))), _xlpm._day, IF(ISERROR(_xlpm._d), _xlpm._d, IF(_xlpm._d = "", 1, IF(ISNUMBER(_xlpm._d), INT(_xlpm._d), {#VALUE!}))), IF(ISERROR(_xlpm._year), _xlpm._year * {1,2,3}, IF(ISERROR(_xlpm._month), _xlpm._month * {1,2,3}, IF(ISERROR(_xlpm._day), _xlpm._day * {1,2,3}, _xlfn.LET(_xlpm._resolveYear, _xlpm._year + INT((_xlpm._month - 1) / 12), _xlpm._resolveMonth, MOD((_xlpm._month - 1), 12) + 1, _xlpm._daysInMonth, CALENDAR.DAYS_IN_MONTH(_xlpm._resolveMonth, _xlpm._resolveYear, _xlpm._julianCalendar), _xlpm._validDay, (_xlpm._day &gt;= 1) * (_xlpm._day &lt;= _xlpm._daysInMonth), IF(_xlpm._validDay, _xlfn.HSTACK(_xlpm._resolveYear, _xlpm._resolveMonth, _xlpm._day), _xlfn.LET(_xlpm._MJD1, CALENDAR.MODIFIED_JULIAN_DAY_NUMBER(_xlfn.HSTACK(_xlpm._resolveYear, _xlpm._resolveMonth, 1), _xlpm._julianCalendar), _xlpm._resolveMJD, _xlpm._MJD1 - 1 + _xlpm._day, CALENDAR.MJDN_TO_CALENDAR_DATE(_xlpm._resolveMJD, _xlpm._julianCalendar))))))))))), _xlpm._date_YMDT, FN.NULLIFY(_xlpm.Date_YMDT), _xlpm._rowCount, ROWS(_xlpm._date_YMDT), _xlpm._byRow, _xlfn.REDUCE("", _xlfn.SEQUENCE(_xlpm._rowCount), _xlfn.LAMBDA(_xlpm._acc,_xlpm._curr, _xlfn.VSTACK(_xlpm._acc, _xlpm.fnResolveDate(INDEX(_xlpm._date_YMDT, _xlpm._curr, ))))), _xlfn.DROP(_xlpm._byRow, 1)))</definedName>
    <definedName name="CALENDAR.RESOLVE_ISO_WEEK_DATE">_xlfn.LAMBDA(_xlpm.Date_YWD,_xlop.JulianCalendar, _xlfn.LET(_xlpm._julianCalendar, FN.COERCE(_xlpm.JulianCalendar) &lt;&gt; 0, _xlpm.fnResolveWeekDate, _xlfn.LAMBDA(_xlpm._date_YWD, IF(COLUMNS(_xlpm._date_YWD) &gt; 3, {#REF!,#REF!,#REF!,#REF!}, IF(ARRAYS.IS_EMPTY(_xlpm._date_YWD), {"","","",""}, _xlfn.LET(_xlpm._firstError, ARRAYS.H_ERROR(_xlpm._date_YWD), IF(ISERROR(_xlpm._firstError), _xlpm._firstError * {1,2,3,4}, IF(NOT(ARRAYS.IS_NUMERIC_NULL(_xlpm._date_YWD)), {#VALUE!,#VALUE!,#VALUE!,#VALUE!}, IF(NOT(FN.IS_INTEGER(INDEX(_xlpm._date_YWD, 1, 1))), {#NUM!,#NUM!,#NUM!,#NUM!}, _xlfn.LET(_xlpm._YWD, _xlfn.EXPAND(_xlpm._date_YWD, 1, 3, 1), _xlpm._baseYear, INDEX(_xlpm._YWD, 1, 1), _xlpm._w, INDEX(_xlpm._YWD, 1, 2), _xlpm._d, INDEX(_xlpm._YWD, 1, 3), _xlpm._nominalWeek, IF(_xlpm._w = "", 1, INT(_xlpm._w)), _xlpm._nominalWeekday, IF(_xlpm._d = "", 1, INT(_xlpm._d)), _xlpm._MJDNofISOYear, CALENDAR.ISO_WEEK_DATE_TO_MJDN(_xlfn.HSTACK(_xlpm._baseYear, 1, 1), _xlpm._julianCalendar) - 1, _xlpm._MJDNofWeekDate, _xlpm._MJDNofISOYear + ((_xlpm._nominalWeek - 1) * 7) + _xlpm._nominalWeekday, CALENDAR.MJDN_TO_ISO_WEEK_DATE(_xlpm._MJDNofWeekDate, _xlpm._julianCalendar))))))))), _xlpm._date_YWD, FN.NULLIFY(_xlpm.Date_YWD), _xlpm._rowCount, ROWS(_xlpm._date_YWD), _xlpm._byRow, _xlfn.REDUCE("", _xlfn.SEQUENCE(_xlpm._rowCount), _xlfn.LAMBDA(_xlpm._acc,_xlpm._curr, _xlfn.VSTACK(_xlpm._acc, _xlpm.fnResolveWeekDate(INDEX(_xlpm._date_YWD, _xlpm._curr, ))))), _xlfn.DROP(_xlpm._byRow, 1)))</definedName>
    <definedName name="CALENDAR.RESOLVE_YMDT">_xlfn.LAMBDA(_xlpm.Date_YMDT,_xlop.LowOrder,_xlop.SecondPrecision,_xlop.RoundingOverride,_xlop.JulianCalendar, _xlfn.LET(_xlpm._lowOrder, IF(NOT(ISNUMBER(_xlpm.LowOrder)), 4, IF(_xlpm.LowOrder &lt; 1, 1, IF(_xlpm.LowOrder &gt; 4, 4, INT(_xlpm.LowOrder)))), _xlpm._maxPrecision, 9, _xlpm._secondPrecision, IF(_xlpm._lowOrder &lt; 4, 0, IF(NOT(ISNUMBER(_xlpm.SecondPrecision)), _xlpm._maxPrecision, IF(_xlpm.SecondPrecision &lt; 0, 0, IF(_xlpm.SecondPrecision &gt; _xlpm._maxPrecision, _xlpm._maxPrecision, INT(_xlpm.SecondPrecision))))), _xlpm._julianCalendar, FN.COERCE(_xlpm.JulianCalendar) &lt;&gt; 0, _xlpm.fnResolveYMDT, _xlfn.LAMBDA(_xlpm._date_YMDT, IF(COLUMNS(_xlpm._date_YMDT) &gt; 4, {#REF!,#REF!,#REF!,#REF!}, IF(ARRAYS.IS_EMPTY(_xlpm._date_YMDT), {"","","",""}, IF(FN.IS_EMPTY(INDEX(_xlpm._date_YMDT, 1, 1)), {#VALUE!,#VALUE!,#VALUE!,#VALUE!}, _xlfn.LET(_xlpm._firstError, ARRAYS.H_ERROR(_xlpm._date_YMDT), IF(ISERROR(_xlpm._firstError), _xlpm._firstError * {1,2,3,4}, IF(NOT(ARRAYS.IS_NUMERIC_NULL(_xlpm._date_YMDT)), {#VALUE!,#VALUE!,#VALUE!,#VALUE!}, _xlfn.LET(_xlpm._YMDT, _xlfn.EXPAND(_xlpm._date_YMDT, 1, 4, ""), _xlpm._tod, N(INDEX(_xlpm._YMDT, 1, 4)), _xlpm._day, IF(INDEX(_xlpm._YMDT, 1, 3) = "", 1, INDEX(_xlpm._YMDT, 1, 3)), _xlpm._dayAndTime, _xlpm._day + _xlpm._tod, _xlpm._roundDayAndTime, CALENDAR.ROUND_DAY_AND_TIME(_xlpm._dayAndTime, _xlpm._lowOrder, _xlpm._secondPrecision, _xlpm.RoundingOverride), _xlpm._roundDay, INDEX(_xlpm._roundDayAndTime, 1, 1), _xlpm._roundYMD, _xlfn.HSTACK(_xlfn.TAKE(_xlpm._YMDT, , 2), _xlpm._roundDay), _xlpm._resolveYMD, CALENDAR.RESOLVE_CALENDAR_DATE(_xlpm._roundYMD, _xlpm._julianCalendar), IF(_xlpm._lowOrder = 1, _xlfn.HSTACK(_xlpm._resolveYMD, ""), _xlfn.LET(_xlpm._roundToD, INDEX(_xlpm._roundDayAndTime, 1, 2), _xlfn.HSTACK(_xlpm._resolveYMD, _xlpm._roundToD))))))))))), _xlpm._date_YMDT, FN.NULLIFY(_xlpm.Date_YMDT), _xlpm._rowCount, ROWS(_xlpm._date_YMDT), _xlpm._byRow, _xlfn.REDUCE("", _xlfn.SEQUENCE(_xlpm._rowCount), _xlfn.LAMBDA(_xlpm._acc,_xlpm._curr, _xlfn.VSTACK(_xlpm._acc, _xlpm.fnResolveYMDT(INDEX(_xlpm._date_YMDT, _xlpm._curr, ))))), _xlfn.DROP(_xlpm._byRow, 1)))</definedName>
    <definedName name="CALENDAR.SECULAR_DIFFERENCE">_xlfn.LAMBDA(_xlpm.Date_YMD,_xlop.FromJulianCalendar, _xlfn.LET(_xlpm._fromJulianCalendar, FN.COERCE(_xlpm.FromJulianCalendar) &lt;&gt; 0, _xlpm.fnFromGregorian, _xlfn.LAMBDA(_xlpm._date_YMD, _xlfn.LET(_xlpm._JDN_G, CALENDAR.JULIAN_DAY_NUMBER(_xlpm._date_YMD, 0), IF(ISERROR(_xlpm._JDN_G), _xlpm._JDN_G * {1}, IF(_xlpm._JDN_G = "", "", _xlfn.LET(_xlpm._year, INDEX(_xlpm._date_YMD, 1, 1), _xlpm._month, IFERROR(INDEX(_xlpm._date_YMD, 1, 2), 1), _xlpm._day, IFERROR(INDEX(_xlpm._date_YMD, 1, 3), 1), _xlpm._JDN_J, IF((_xlpm._month = 2) * (_xlpm._day = 29) * NOT(CALENDAR.IS_LEAP_YEAR(_xlpm._year, 1)), CALENDAR.JULIAN_DAY_NUMBER(_xlfn.HSTACK(_xlpm._year, 2, 28), 1), CALENDAR.JULIAN_DAY_NUMBER(_xlpm._date_YMD, 1)), _xlpm._JDN_J - _xlpm._JDN_G))))), _xlpm.fnFromJulian, _xlfn.LAMBDA(_xlpm._date_YMD, _xlfn.LET(_xlpm._date_G, CALENDAR.JULIAN_TO_GREGORIAN(_xlpm._date_YMD), IF(ISERROR(INDEX(_xlpm._date_G, 1, 1)), INDEX(_xlpm._date_G, 1, 1) * {1}, IF(INDEX(_xlpm._date_G, 1, 1) = "", "", _xlpm.fnFromGregorian(_xlpm._date_G))))), IF(_xlpm._fromJulianCalendar, _xlfn.BYROW(_xlpm.Date_YMD, _xlfn.LAMBDA(_xlpm._row, _xlpm.fnFromJulian(_xlpm._row))), _xlfn.BYROW(_xlpm.Date_YMD, _xlfn.LAMBDA(_xlpm._row, _xlpm.fnFromGregorian(_xlpm._row))))))</definedName>
    <definedName name="CALENDAR.WEEKDAY_OF_MONTH_TO_MJDN">_xlfn.LAMBDA(_xlpm.Date_YMWD,_xlop.JulianCalendar, _xlfn.LET(_xlpm._julianCalendar, FN.COERCE(_xlpm.JulianCalendar) &lt;&gt; 0, _xlpm.fnWeekdayMonthToMJDN, _xlfn.LAMBDA(_xlpm._date_YMWD, IF(COLUMNS(_xlpm._date_YMWD) &gt; 4, {#REF!}, IF(ARRAYS.IS_EMPTY(_xlpm._date_YMWD), "", _xlfn.LET(_xlpm._firstError, ARRAYS.H_ERROR(_xlpm._date_YMWD), IF(ISERROR(_xlpm._firstError), _xlpm._firstError * {1}, IF(NOT(ARRAYS.IS_NUMERIC_NULL(_xlpm._date_YMWD)), {#VALUE!}, _xlfn.LET(_xlpm._expandYMWD, _xlfn.EXPAND(_xlpm._date_YMWD, 1, 4, 1), IF(NOT(ARRAYS.IS_INTEGER(_xlfn.TAKE(_xlpm._expandYMWD, 1, 2))), {#NUM!}, _xlfn.LET(_xlpm._year, INDEX(_xlpm._expandYMWD, 1, 1), _xlpm._month, INDEX(_xlpm._expandYMWD, 1, 2), _xlpm._weekOfMonth, _xlfn.LET(_xlpm._w, INDEX(_xlpm._expandYMWD, 1, 3), IF(_xlpm._w = "", 1, INT(_xlpm._w))), IF((_xlpm._weekOfMonth &gt; 5) + (_xlpm._weekOfMonth &lt; -4), {#NUM!}, _xlfn.LET(_xlpm._weekday, _xlfn.LET(_xlpm._d, INDEX(_xlpm._expandYMWD, 1, 4), IF(_xlpm._d = "", 1, INT(_xlpm._d))), IF((_xlpm._weekday &lt; 1) + (_xlpm._weekday &gt; 7), {#NUM!}, _xlfn.LET(_xlpm._monthOffset, _xlpm._month + N(_xlpm._weekOfMonth &lt; 0) - 1, _xlpm._weekOffset, _xlpm._weekOfMonth - N(_xlpm._weekOfMonth &gt;= 0), _xlpm._firstOfYear, CALENDAR.MODIFIED_JULIAN_DAY_NUMBER(_xlfn.HSTACK(_xlpm._year, 1, 1), _xlpm._julianCalendar), _xlpm._firstOfMonth, CALENDAR.MJDATE_ADDITION(_xlpm._firstOfYear, _xlpm._monthOffset, "L", _xlpm._julianCalendar), _xlpm._firstDoW, CALENDAR.MJDN_TO_WEEKDAY(_xlpm._firstOfMonth), _xlpm._firstOfMonth + (_xlpm._weekOffset * 7) + MOD(_xlpm._weekday - _xlpm._firstDoW, 7)))))))))))))), _xlpm._date_YMWD, FN.NULLIFY(_xlpm.Date_YMWD), _xlfn.BYROW(_xlpm._date_YMWD, _xlfn.LAMBDA(_xlpm._row, _xlpm.fnWeekdayMonthToMJDN(_xlpm._row)))))</definedName>
    <definedName name="CHRONO._FORMAT_PROVIDER_TIME_OF_DAY_24HR" hidden="1">_xlfn.LAMBDA(_xlpm._components,_xlpm._padding, IF(ROWS(_xlpm._components) = 1, INDEX(_xlpm._components, 1, 1), IF(INDEX(_xlpm._components, 1, 1) = 0, "", _xlfn.LET(_xlpm._displayDecimals, INDEX(_xlpm._components, 1, 4), _xlpm._leadFmt, IF(_xlpm._padding, "00", "0"), _xlpm._midFmt, "00", _xlpm._lastFmt, IF(_xlpm._displayDecimals = 0, _xlpm._midFmt, _xlfn.CONCAT(_xlpm._midFmt, LEFT(".000000000", _xlpm._displayDecimals + 1))), _xlpm._formats, _xlfn.HSTACK(_xlpm._leadFmt, _xlpm._midFmt, _xlpm._lastFmt), _xlpm._displayLowOrder, INDEX(_xlpm._components, 1, 3), _xlpm._delims, _xlfn.SWITCH(_xlpm._displayLowOrder, 3, {"",":","",""}, 4, {"",":",":",""}, {"","","",""}), _xlfn.VSTACK(_xlpm._formats, _xlpm._delims)))))</definedName>
    <definedName name="CHRONO._FORMAT_PROVIDER_TIME_OF_DAY_CIVIL" hidden="1">_xlfn.LAMBDA(_xlpm._components,_xlpm._padding,_xlpm._AMPMDotted,_xlpm._AMPMCondense,_xlpm._AMPMLower, IF(ROWS(_xlpm._components) = 1, INDEX(_xlpm._components, 1, 1), IF(INDEX(_xlpm._components, 1, 1) = 0, "", _xlfn.LET(_xlpm._ampmMatrix, {" AM","AM"," A.M.","A.M.";" PM","PM"," P.M.","P.M.";" am","am"," a.m.","a.m.";" pm","pm"," p.m.","p.m."}, _xlpm._r, 1 + (2 * N(_xlpm._AMPMLower)), _xlpm._c, 1 + N(_xlpm._AMPMCondense) + (2 * N(_xlpm._AMPMDotted)), _xlpm._am, INDEX(_xlpm._ampmMatrix, _xlpm._r, _xlpm._c), _xlpm._pm, INDEX(_xlpm._ampmMatrix, _xlpm._r + 1, _xlpm._c), _xlpm._displayLowOrder, INDEX(_xlpm._components, 1, 3), _xlpm._leadFmt, IF(_xlpm._padding, "00", "0"), _xlpm._midFmt, "00", _xlpm._lastFmt, IF(_xlpm._displayLowOrder = 2, _xlpm._leadFmt, _xlpm._midFmt), _xlpm._formats, _xlfn.HSTACK(_xlpm._leadFmt, _xlpm._midFmt, _xlpm._lastFmt), _xlpm._ampm, IF(INDEX(_xlpm._components, 1, 5), _xlpm._pm, _xlpm._am), _xlpm._delims, _xlfn.SWITCH(_xlpm._displayLowOrder, 2, _xlfn.HSTACK("", _xlpm._ampm, "", ""), 3, _xlfn.HSTACK("", ":", _xlpm._ampm, ""), 4, _xlfn.HSTACK("", ":", ":", _xlpm._ampm), {"","","",""}), _xlfn.VSTACK(_xlpm._formats, _xlpm._delims)))))</definedName>
    <definedName name="CHRONO._FORMAT_PROVIDER_TIME_OF_DAY_ISO" hidden="1">_xlfn.LAMBDA(_xlpm._components,_xlpm._basic, IF(ROWS(_xlpm._components) = 1, INDEX(_xlpm._components, 1, 1), IF(INDEX(_xlpm._components, 1, 1) = 0, "", _xlfn.LET(_xlpm._displayDecimals, INDEX(_xlpm._components, 1, 4), _xlpm._leadFmt, "00", _xlpm._midFmt, "00", _xlpm._lastFmt, IF(_xlpm._displayDecimals = 0, _xlpm._midFmt, _xlfn.CONCAT(_xlpm._midFmt, LEFT(".000000000", _xlpm._displayDecimals + 1))), _xlpm._formats, _xlfn.HSTACK(_xlpm._leadFmt, _xlpm._midFmt, _xlpm._lastFmt), _xlpm._displayLowOrder, INDEX(_xlpm._components, 1, 3), _xlpm._delims, IF(_xlpm._basic, {"T","","",""}, _xlfn.SWITCH(_xlpm._displayLowOrder, 2, {"T","","",""}, 3, {"T",":","",""}, 4, {"T",":",":",""}, {"","","",""})), _xlfn.VSTACK(_xlpm._formats, _xlpm._delims)))))</definedName>
    <definedName name="CHRONO._FORMAT_PROVIDER_TIMESPAN_EUROPEAN" hidden="1">_xlfn.LAMBDA(_xlpm._components,_xlpm._signPositive,_xlpm._padding,_xlpm._spacing, IF(ROWS(_xlpm._components) = 1, INDEX(_xlpm._components, 1, 1), IF(INDEX(_xlpm._components, 1, 1) &lt; 1, "", _xlfn.LET(_xlpm._provider, CHRONO._FORMAT_PROVIDER_TIMESPAN_TRADITIONAL(_xlpm._components, _xlpm._signPositive, _xlpm._padding, _xlpm._spacing), _xlpm._delims, _xlfn.HSTACK(_xlfn.TAKE(_xlpm._provider, -1, 3), "'", """"), _xlfn.VSTACK(_xlfn.TAKE(_xlpm._provider, 1), _xlpm._delims)))))</definedName>
    <definedName name="CHRONO._FORMAT_PROVIDER_TIMESPAN_MODERN" hidden="1">_xlfn.LAMBDA(_xlpm._components,_xlpm._signPositive,_xlpm._padding, _xlfn.LET(_xlpm._spacing, FALSE, IF(ROWS(_xlpm._components) = 1, INDEX(_xlpm._components, 1, 1), IF(INDEX(_xlpm._components, 1, 1) &lt; 1, "", _xlfn.LET(_xlpm._sign, INDEX(_xlpm._components, 2, 1), _xlpm._designator, IF(_xlpm._sign &lt; 0, "−", IF(_xlpm._signPositive, "+", "")), _xlpm._displayDecimals, INDEX(_xlpm._components, 1, 4), _xlpm._leadFmt, IF(_xlpm._padding, "00", "0"), _xlpm._midFmt, "00", _xlpm._lastFmt, IF(_xlpm._displayDecimals = 0, _xlpm._midFmt, _xlfn.CONCAT(_xlpm._midFmt, LEFT(".000000000", _xlpm._displayDecimals + 1))), _xlpm._formats, _xlfn.HSTACK(_xlpm._leadFmt, _xlpm._midFmt, _xlpm._lastFmt, _xlpm._spacing), _xlpm._displayLowOrder, INDEX(_xlpm._components, 1, 3), _xlpm._delims, IF(_xlpm._displayLowOrder = 3, _xlfn.HSTACK(_xlpm._designator, ".", ":", "", ""), _xlfn.HSTACK(_xlpm._designator, ".", ":", ":", "")), _xlfn.VSTACK(_xlpm._formats, _xlpm._delims))))))</definedName>
    <definedName name="CHRONO._FORMAT_PROVIDER_TIMESPAN_TRADITIONAL" hidden="1">_xlfn.LAMBDA(_xlpm._components,_xlpm._signPositive,_xlpm._padding,_xlpm._spacing, IF(ROWS(_xlpm._components) = 1, INDEX(_xlpm._components, 1, 1), IF(INDEX(_xlpm._components, 1, 1) &lt; 1, "", _xlfn.LET(_xlpm._sign, INDEX(_xlpm._components, 2, 1), _xlpm._designator, IF(_xlpm._sign &lt; 0, "−", IF(_xlpm._signPositive, "+", "")), _xlpm._count, INDEX(_xlpm._components, 1, 1), _xlpm._displayDecimals, INDEX(_xlpm._components, 1, 4), _xlpm._leadFmt, "0", _xlpm._midFmt, IF(_xlpm._padding, "00", "0"), _xlpm._lastPad, IF(_xlpm._count = 1, _xlpm._leadFmt, _xlpm._midFmt), _xlpm._lastFmt, IF(_xlpm._displayDecimals = 0, _xlpm._lastPad, _xlfn.CONCAT(_xlpm._lastPad, LEFT(".000000000", _xlpm._displayDecimals + 1))), _xlpm._formats, _xlfn.HSTACK(_xlpm._leadFmt, _xlpm._midFmt, _xlpm._lastFmt, _xlpm._spacing), _xlpm._displayLowOrder, INDEX(_xlpm._components, 1, 3), _xlpm._delims, _xlfn.HSTACK(_xlpm._designator, "d", "h", "m", "s"), _xlfn.VSTACK(_xlpm._formats, _xlpm._delims)))))</definedName>
    <definedName name="CHRONO._FORMAT_TIME_OF_DAY" hidden="1">_xlfn.LAMBDA(_xlpm._timeOfDay,_xlpm._optionSet, IF(ISERROR(_xlpm._timeOfDay), _xlfn.HSTACK(0, _xlpm._timeOfDay * {1}), IF(_xlpm._timeOfDay = "", {0,""}, IF(NOT(ISNUMBER(_xlpm._timeOfDay)), _xlfn.HSTACK(0, {#VALUE!}), _xlfn.LET(_xlpm._style, INDEX(_xlpm._optionSet, 1, 1), _xlpm._midnightCeiling, INDEX(_xlpm._optionSet, 1, 2), _xlpm._lowOrder, INDEX(_xlpm._optionSet, 1, 3), _xlpm._lowFixed, INDEX(_xlpm._optionSet, 1, 4), _xlpm._secondPrecision, INDEX(_xlpm._optionSet, 1, 5), _xlpm._roundingOverride, INDEX(_xlpm._optionSet, 1, 6), _xlpm._components, _xlfn.SWITCH(_xlpm._style, "", CHRONO._TIME_OF_DAY_COMPONENTS_24HR(_xlpm._timeOfDay, _xlpm._midnightCeiling, _xlpm._lowOrder, _xlpm._lowFixed, _xlpm._secondPrecision, _xlpm._roundingOverride), "C", CHRONO._TIME_OF_DAY_COMPONENTS_CIVIL(_xlpm._timeOfDay, _xlpm._lowOrder, _xlpm._lowFixed, _xlpm._roundingOverride), CHRONO._TIME_OF_DAY_COMPONENTS_ISO(_xlpm._timeOfDay, _xlpm._midnightCeiling, _xlpm._lowOrder, _xlpm._lowFixed, _xlpm._secondPrecision, _xlpm._roundingOverride)), IF(ROWS(_xlpm._components) = 1, _xlfn.HSTACK(0, INDEX(_xlpm._components, 1, 1) * {1}), _xlfn.LET(_xlpm._padding, INDEX(_xlpm._optionSet, 1, 7), _xlpm._ampmDotted, INDEX(_xlpm._optionSet, 1, 8), _xlpm._ampmCondense, INDEX(_xlpm._optionSet, 1, 9), _xlpm._ampmLower, INDEX(_xlpm._optionSet, 1, 10), _xlpm._provider, _xlfn.SWITCH(_xlpm._style, "C", CHRONO._FORMAT_PROVIDER_TIME_OF_DAY_CIVIL(_xlpm._components, _xlpm._padding, _xlpm._ampmDotted, _xlpm._ampmCondense, _xlpm._ampmLower), "I", CHRONO._FORMAT_PROVIDER_TIME_OF_DAY_ISO(_xlpm._components, FALSE), "B", CHRONO._FORMAT_PROVIDER_TIME_OF_DAY_ISO(_xlpm._components, TRUE), CHRONO._FORMAT_PROVIDER_TIME_OF_DAY_24HR(_xlpm._components, _xlpm._padding)), _xlpm._carryDay, INDEX(_xlpm._components, 2, 1), _xlpm._sToD, CHRONO._TIME_OF_DAY_FORMATTER(_xlpm._components, _xlpm._provider), _xlfn.HSTACK(_xlpm._carryDay, _xlpm._sToD))))))))</definedName>
    <definedName name="CHRONO._FORMAT_TIME_OF_DAY_OPTIONS" hidden="1">_xlfn.LAMBDA(_xlpm._options,_xlpm._allowDayResolution, _xlfn.LET(_xlpm._options1, FN.NULLIFY(_xlpm._options), _xlpm._style, LEFT(FN.SIFT_FOR_CHARS(_xlpm._options1, "CIB")), _xlpm._midnightCeiling, IFERROR(SEARCH("A", _xlpm._options1), 0) &gt; 0, _xlpm._padding, IFERROR(SEARCH("P", _xlpm._options1), 0) &gt; 0, _xlpm._ampmDotted, IFERROR(SEARCH("J", _xlpm._options1), 0) &gt; 0, _xlpm._ampmCondense, IFERROR(SEARCH("K", _xlpm._options1), 0) &gt; 0, _xlpm._ampmLower, IFERROR(SEARCH("L", _xlpm._options1), 0) &gt; 0, _xlpm._roundingOverride, _xlfn.LET(_xlpm._r, LEFT(FN.SIFT_FOR_CHARS(_xlpm._options1, "NF")), _xlfn.SWITCH(_xlpm._r, "N", 1, "F", -1, 0)), _xlpm._secondPrecision, _xlfn.LET(_xlpm._pChar, LEFT(FN.SIFT_FOR_CHARS(_xlpm._options1, "*0123456789")), _xlfn.SWITCH(_xlpm._pChar, "", -2, "*", -1, VALUE(_xlpm._pChar))), _xlpm._lowOrderChars, IF(_xlpm._allowDayResolution, "DHMS", "HMS"), _xlpm._lowChar, LEFT(FN.SIFT_FOR_CHARS(_xlpm._options1, _xlpm._lowOrderChars)), _xlpm._lowOrder, _xlfn.SWITCH(_xlpm._lowChar, "D", 1, "H", 2, "M", 3, "S", 4, 0), _xlpm._lowFixed, IF(_xlpm._lowOrder = 0, _xlpm._secondPrecision &lt;&gt; -1, CODE(_xlpm._lowChar) &lt; 100), _xlfn.HSTACK(_xlpm._style, _xlpm._midnightCeiling, _xlpm._lowOrder, _xlpm._lowFixed, _xlpm._secondPrecision, _xlpm._roundingOverride, _xlpm._padding, _xlpm._ampmDotted, _xlpm._ampmCondense, _xlpm._ampmLower)))</definedName>
    <definedName name="CHRONO._FORMAT_TIMESPAN" hidden="1">_xlfn.LAMBDA(_xlpm._timeSpan_D,_xlpm._timeSpanFormatOptions, IF(ISERROR(_xlpm._timeSpan_D), _xlpm._timeSpan_D * {1}, IF(_xlpm._timeSpan_D = "", "", IF(NOT(ISNUMBER(_xlpm._timeSpan_D)), {#VALUE!}, _xlfn.LET(_xlpm._style, INDEX(_xlpm._timeSpanFormatOptions, 1, 1), _xlpm._highOrder, INDEX(_xlpm._timeSpanFormatOptions, 1, 2), _xlpm._highFixed, INDEX(_xlpm._timeSpanFormatOptions, 1, 3), _xlpm._lowOrder, INDEX(_xlpm._timeSpanFormatOptions, 1, 4), _xlpm._lowFixed, INDEX(_xlpm._timeSpanFormatOptions, 1, 5), _xlpm._precision, INDEX(_xlpm._timeSpanFormatOptions, 1, 6), _xlpm._roundingOverride, INDEX(_xlpm._timeSpanFormatOptions, 1, 7), _xlpm._components, IF(_xlpm._style = "", CHRONO._TIMESPAN_COMPONENTS_MODERN(_xlpm._timeSpan_D, _xlpm._highOrder, _xlpm._highFixed, _xlpm._lowOrder, _xlpm._lowFixed, _xlpm._precision, _xlpm._roundingOverride), CHRONO._TIMESPAN_COMPONENTS_TRADITIONAL(_xlpm._timeSpan_D, _xlpm._highOrder, _xlpm._highFixed, _xlpm._lowOrder, _xlpm._lowFixed, _xlpm._precision, _xlpm._roundingOverride)), IF(ROWS(_xlpm._components) = 1, INDEX(_xlpm._components, 1, 1) * {1}, _xlfn.LET(_xlpm._signPositive, INDEX(_xlpm._timeSpanFormatOptions, 1, 8), _xlpm._padding, INDEX(_xlpm._timeSpanFormatOptions, 1, 9), _xlpm._spacing, INDEX(_xlpm._timeSpanFormatOptions, 1, 10), _xlpm._provider, _xlfn.SWITCH(_xlpm._style, "T", CHRONO._FORMAT_PROVIDER_TIMESPAN_TRADITIONAL(_xlpm._components, _xlpm._signPositive, _xlpm._padding, _xlpm._spacing), "E", CHRONO._FORMAT_PROVIDER_TIMESPAN_EUROPEAN(_xlpm._components, _xlpm._signPositive, _xlpm._padding, _xlpm._spacing), CHRONO._FORMAT_PROVIDER_TIMESPAN_MODERN(_xlpm._components, _xlpm._signPositive, _xlpm._padding)), CHRONO._TIMESPAN_FORMATTER(_xlpm._components, _xlpm._provider))))))))</definedName>
    <definedName name="CHRONO._FORMAT_TIMESPAN_OPTIONS" hidden="1">_xlfn.LAMBDA(_xlpm._options, _xlfn.LET(_xlpm._options1, FN.NULLIFY(_xlpm._options), _xlpm._style, LEFT(FN.SIFT_FOR_CHARS(_xlpm._options1, "ET")), _xlpm._signPositive, IFERROR(FIND("+", _xlpm._options1), 0) &gt; 0, _xlpm._padding, IFERROR(SEARCH("P", _xlpm._options1), 0) &gt; 0, _xlpm._spacing, IFERROR(SEARCH("X", _xlpm._options1), 0) &gt; 0, _xlpm._roundingOverride, _xlfn.LET(_xlpm._r, LEFT(FN.SIFT_FOR_CHARS(_xlpm._options1, "NF")), _xlfn.SWITCH(_xlpm._r, "N", 1, "F", -1, 0)), _xlpm._precision, _xlfn.LET(_xlpm._pChar, LEFT(FN.SIFT_FOR_CHARS(_xlpm._options1, "*0123456789")), _xlfn.SWITCH(_xlpm._pChar, "", -2, "*", -1, VALUE(_xlpm._pChar))), _xlpm._orderSpec, FN.SIFT_FOR_CHARS(_xlpm._options1, "DHMS", FALSE, TRUE, 2), _xlpm._highChar, IF(LEN(_xlpm._orderSpec) = 2, LEFT(_xlpm._orderSpec), ""), _xlpm._highOrder, _xlfn.SWITCH(_xlpm._highChar, "D", 1, "H", 2, "M", 3, "S", 4, 0), _xlpm._highFixed, IF(_xlpm._highOrder = 0, FALSE, CODE(_xlpm._highChar) &lt; 100), _xlpm._lowChar, RIGHT(_xlpm._orderSpec), _xlpm._lowOrder, _xlfn.SWITCH(_xlpm._lowChar, "D", 1, "H", 2, "M", 3, "S", 4, 0), _xlpm._lowFixed, IF(_xlpm._lowOrder = 0, FALSE, N(CODE(_xlpm._lowChar) &lt; 100)), _xlfn.HSTACK(_xlpm._style, _xlpm._highOrder, _xlpm._highFixed, _xlpm._lowOrder, _xlpm._lowFixed, _xlpm._precision, _xlpm._roundingOverride, _xlpm._signPositive, _xlpm._padding, _xlpm._spacing)))</definedName>
    <definedName name="CHRONO._JULIAN_DAY_NUMBER" hidden="1">_xlfn.LAMBDA(_xlpm._yearCE,_xlpm._month,_xlpm._day,_xlpm._julianCalendar, _xlfn.LET(_xlpm._YEAR4801BCE, -4800, _xlpm._G4801BCE_JD, -32045, _xlpm._J4801BCE_JD, -32083, _xlpm._DaysIn5MonthsFromMarch, 153, _xlpm._iMonth, INT(_xlpm._month), _xlpm._MarchShiftYear, INT((14 - _xlpm._iMonth) / 12), _xlpm._years, INT(_xlpm._yearCE) - _xlpm._YEAR4801BCE - _xlpm._MarchShiftYear, _xlpm._MarchShiftMonth, _xlpm._iMonth + (12 * _xlpm._MarchShiftYear) - 3, _xlpm._days, 365 * _xlpm._years + INT(_xlpm._years / 4) + INT((_xlpm._DaysIn5MonthsFromMarch * _xlpm._MarchShiftMonth + 2) / 5) + INT(_xlpm._day), _xlpm._days + IF(_xlpm._julianCalendar, _xlpm._J4801BCE_JD, _xlpm._G4801BCE_JD - INT(_xlpm._years / 100) + INT(_xlpm._years / 400))))</definedName>
    <definedName name="CHRONO._PARSE_DATE_PARTS" hidden="1">_xlfn.LAMBDA(_xlpm._expression, _xlfn.LET(_xlpm._validCharSet, "+−0123456789-./", _xlpm.fnYearValue, _xlfn.LAMBDA(_xlpm._sYear,_xlpm._knownMinus, _xlfn.LET(_xlpm._sChar, LEFT(_xlpm._sYear), _xlpm._hasSign, _xlfn.SWITCH(_xlpm._sChar, "+", TRUE, "−", TRUE, FALSE), _xlpm._sign, IF(_xlpm._knownMinus, -1, IF(_xlpm._hasSign, _xlfn.SWITCH(_xlpm._sChar, "+", 1, "−", -1, 1), 1)), _xlpm._absYearVal, IF(_xlpm._hasSign, VALUE(RIGHT(_xlpm._sYear, LEN(_xlpm._sYear) - 1)), VALUE(_xlpm._sYear)), _xlpm._sign * _xlpm._absYearVal)), IF(ISERROR(_xlpm._expression), _xlpm._expression * {1,2,3}, IF(ISNUMBER(_xlpm._expression), {#VALUE!,#VALUE!,#VALUE!}, _xlfn.LET(_xlpm._trimExpr, TRIM(_xlpm._expression), IF(_xlpm._trimExpr = "", {"","",""}, IF(NOT(FN.VALIDATE_CHARSET(_xlpm._trimExpr, _xlpm._validCharSet)), {#VALUE!,#VALUE!,#VALUE!}, _xlfn.LET(_xlpm._dateSplit, FN.SPLIT_AROUND(_xlpm._trimExpr, "+−0123456789", FALSE, 4), _xlpm._splitCount, INDEX(_xlpm._dateSplit, 1, 1), _xlpm._separators, INDEX(_xlpm._dateSplit, 1, 2), _xlpm._parseError, IF(_xlpm._splitCount &lt;&gt; 3, TRUE, _xlfn.SWITCH(_xlpm._separators, "//", FALSE, "--", FALSE, "..", FALSE, "//-", FALSE, "---", FALSE, "..-", FALSE, TRUE)), IF(_xlpm._parseError, {#VALUE!,#VALUE!,#VALUE!}, _xlfn.LET(_xlpm._knownMinus, (LEN(_xlpm._separators) = 3) * (RIGHT(_xlpm._separators) = "-"), _xlpm._y, _xlpm.fnYearValue(INDEX(_xlpm._dateSplit, 1, 5), _xlpm._knownMinus), _xlpm._ab, VALUE(_xlfn.CHOOSECOLS(_xlpm._dateSplit, {4,3})), _xlfn.HSTACK(_xlpm._y, _xlpm._ab)))))))))))</definedName>
    <definedName name="CHRONO._PARSE_LITERARY_DATE_NUMERIC_PARTS" hidden="1">_xlfn.LAMBDA(_xlpm._numericParts,_xlpm._textYMD,_xlpm._julianCalendar, _xlfn.LET(_xlpm._textYear, INDEX(_xlpm._textYMD, 1, 1), _xlpm._textMonth, INDEX(_xlpm._textYMD, 1, 2), _xlpm._textDay, INDEX(_xlpm._textYMD, 1, 3), _xlpm._countNumericParts, IF(ISNA(INDEX(_xlpm._numericParts, 1, 1)), 0, COLUMNS(_xlpm._numericParts)), _xlpm._countYD, N(ISNUMBER(_xlpm._textYear)) + N(ISNUMBER(_xlpm._textDay)), _xlpm._maxNumericParts, 2 - _xlpm._countYD, IF(_xlpm._countNumericParts &gt; _xlpm._maxNumericParts, _xlfn.HSTACK(IF(ISNUMBER(_xlpm._textYear), _xlpm._textYear, {#VALUE!}), {#VALUE!}), IF(_xlpm._countNumericParts = 0, _xlfn.HSTACK(_xlpm._textYear, _xlpm._textDay), IF(_xlpm._countNumericParts = 1, IF(INDEX(_xlpm._numericParts, 1, 1) &lt; 1, IF(ISNUMBER(_xlpm._textYear), _xlfn.HSTACK(_xlpm._textYear, {#VALUE!}), _xlfn.HSTACK(INDEX(_xlpm._numericParts, 1, 1), _xlpm._textDay)), _xlfn.LET(_xlpm._maxDay, IF(ISNUMBER(_xlpm._textMonth), CHRONO.DAYS_IN_MONTH(_xlpm._textMonth, _xlpm._textYear, _xlpm._julianCalendar), 31), IF(INDEX(_xlpm._numericParts, 1, 1) &lt;= _xlpm._maxDay, _xlfn.HSTACK(_xlpm._textYear, INDEX(_xlpm._numericParts, 1, 1)), IF(ISNUMBER(_xlpm._textYear), _xlfn.HSTACK(_xlpm._textYear, {#VALUE!}), _xlfn.HSTACK(INDEX(_xlpm._numericParts, 1, 1), _xlpm._textDay))))), IF(_xlpm._countNumericParts = 2, _xlfn.LET(_xlpm._isDayFirst, IF(INDEX(_xlpm._numericParts, 1, 1) &lt; 1, FALSE, _xlfn.LET(_xlpm._maxDayFirst, IF(ISNUMBER(_xlpm._textMonth), CHRONO.DAYS_IN_MONTH(_xlpm._textMonth, INDEX(_xlpm._numericParts, 1, 2), _xlpm._julianCalendar), 31), INDEX(_xlpm._numericParts, 1, 1) &lt;= _xlpm._maxDayFirst)), IF(_xlpm._isDayFirst, _xlfn.CHOOSECOLS(_xlpm._numericParts, {2,1}), _xlfn.LET(_xlpm._isDaySecond, IF(INDEX(_xlpm._numericParts, 1, 2) &lt; 1, FALSE, _xlfn.LET(_xlpm._maxDaySecond, IF(ISNUMBER(_xlpm._textMonth), CHRONO.DAYS_IN_MONTH(_xlpm._textMonth, INDEX(_xlpm._numericParts, 1, 1), _xlpm._julianCalendar), 31), INDEX(_xlpm._numericParts, 1, 2) &lt;= _xlpm._maxDaySecond)), IF(_xlpm._isDaySecond, _xlpm._numericParts, _xlfn.HSTACK(INDEX(_xlpm._numericParts, 1, 2), {#NUM!})))))))))))</definedName>
    <definedName name="CHRONO._PARSE_LITERARY_DATE_TEXT_PARTS" hidden="1">_xlfn.LAMBDA(_xlpm._textParts,_xlpm._languageID, IF(ISNA(INDEX(_xlpm._textParts, 1, 1)), _xlfn.HSTACK("", "", "", "", ""), _xlfn.LET(_xlpm._parseMonthParts, CHRONO.PARSE_MONTH(_xlpm._textParts, _xlpm._languageID), _xlpm._isMonth, N(ISNUMBER(_xlpm._parseMonthParts)), _xlpm._countMonth, SUM(_xlpm._isMonth), _xlpm._month, _xlfn.SWITCH(_xlpm._countMonth, 0, "", 1, _xlfn.XLOOKUP(1, _xlpm._isMonth, _xlpm._parseMonthParts), {#VALUE!}), _xlpm._remainParts1, _xlfn._xlws.FILTER(_xlpm._textParts, _xlpm._isMonth = 0, #N/A), IF(ISNA(INDEX(_xlpm._remainParts1, 1, 1)), _xlfn.HSTACK("", _xlpm._month, "", "", ""), _xlfn.LET(_xlpm._parseDayOfWeekParts, CHRONO.PARSE_WEEKDAY(_xlpm._remainParts1, _xlpm._languageID), _xlpm._isDayOfWeek, N(ISNUMBER(_xlpm._parseDayOfWeekParts)), _xlpm._countDayOfWeek, SUM(_xlpm._isDayOfWeek), _xlpm._dayOfWeek, _xlfn.SWITCH(_xlpm._countDayOfWeek, 0, "", 1, _xlfn.XLOOKUP(1, _xlpm._isDayOfWeek, _xlpm._parseDayOfWeekParts), {#VALUE!}), _xlpm._remainParts2, _xlfn._xlws.FILTER(_xlpm._remainParts1, _xlpm._isDayOfWeek = 0, #N/A), IF(ISNA(INDEX(_xlpm._remainParts2, 1, 1)), _xlfn.HSTACK("", _xlpm._month, "", _xlpm._dayOfWeek, ""), _xlfn.LET(_xlpm._parseDayOrdinalParts, FN.ORDINAL_VALUE(_xlpm._remainParts2), _xlpm._isDayOrdinal, N(ISNUMBER(_xlpm._parseDayOrdinalParts)), _xlpm._countDayOrdinal, SUM(_xlpm._isDayOrdinal), _xlpm._day, _xlfn.SWITCH(_xlpm._countDayOrdinal, 0, "", 1, _xlfn.XLOOKUP(1, _xlpm._isDayOrdinal, _xlpm._parseDayOrdinalParts), {#VALUE!}), _xlpm._remainParts3, _xlfn._xlws.FILTER(_xlpm._remainParts2, _xlpm._isDayOrdinal = 0, #N/A), IF(ISNA(INDEX(_xlpm._remainParts3, 1, 1)), _xlfn.HSTACK("", _xlpm._month, _xlpm._day, _xlpm._dayOfWeek, ""), _xlfn.LET(_xlpm._parseTimeSpanParts, CHRONO.PARSE_TIMESPAN(_xlpm._remainParts3), _xlpm._parseTimeOfDayParts, CHRONO.PARSE_TIME_OF_DAY(_xlpm._remainParts3), _xlpm._isTimeSpan, N(ISNUMBER(_xlpm._parseTimeSpanParts)), _xlpm._isTimeOfDay, N(ISNUMBER(_xlpm._parseTimeOfDayParts)), _xlpm._countTimeSpan, SUM(_xlpm._isTimeSpan), _xlpm._countTimeOfDay, SUM(_xlpm._isTimeOfDay), _xlpm._timeOfday, _xlfn.SWITCH(_xlpm._countTimeOfDay, 0, IF(_xlpm._countTimeSpan = 0, "", {#NUM!}), 1, _xlfn.XLOOKUP(1, _xlpm._isTimeOfDay, _xlpm._parseTimeOfDayParts), {#VALUE!}), _xlpm._remainParts4, _xlfn._xlws.FILTER(_xlpm._remainParts3, (_xlpm._isTimeSpan = 0) * (_xlpm._isTimeOfDay = 0), #N/A), IF(ISNA(INDEX(_xlpm._remainParts4, 1, 1)), _xlfn.HSTACK("", _xlpm._month, _xlpm._day, _xlpm._dayOfWeek, _xlpm._timeOfday), _xlfn.LET(_xlpm._parseYearParts, CHRONO.PARSE_LITERARY_YEAR(_xlpm._remainParts4), _xlpm._isYear, N(ISNUMBER(_xlpm._parseYearParts)), _xlpm._countYear, SUM(_xlpm._isYear), _xlpm._year, _xlfn.SWITCH(_xlpm._countYear, 0, {#VALUE!}, 1, _xlfn.XLOOKUP(1, _xlpm._isYear, _xlpm._parseYearParts), {#VALUE!}), _xlfn.HSTACK(_xlpm._year, _xlpm._month, _xlpm._day, _xlpm._dayOfWeek, _xlpm._timeOfday))))))))))))</definedName>
    <definedName name="CHRONO._TIME_OF_DAY_COMPONENTS" hidden="1">_xlfn.LAMBDA(_xlpm._timeOfDay_D,_xlpm._midnightCeiling,_xlpm._minLowOrder,_xlpm._defaultLowOrder,_xlpm._autoLowOrder,_xlpm._maxPrecision,_xlpm._defaultPrecision,_xlpm._lowOrder,_xlpm._lowFixed,_xlpm._secondPrecision,_xlpm._roundingOverride, IF(ISERROR(_xlpm._timeOfDay_D), _xlpm._timeOfDay_D * {1}, IF(_xlpm._timeOfDay_D = "", "", IF(NOT(ISNUMBER(_xlpm._timeOfDay_D)), {#VALUE!}, _xlfn.LET(_xlpm._doAuto, _xlpm._autoLowOrder * (_xlpm._lowOrder = 0) * (_xlpm._secondPrecision &gt;= 0) &lt;&gt; 0, _xlpm._setLowOrder, IF(_xlpm._doAuto, 4, _xlpm._lowOrder), _xlpm._setLowFixed, IF(_xlpm._doAuto, FALSE, _xlpm._lowFixed), _xlpm._resolveLowDefault, IF(_xlpm._defaultLowOrder = 0, 4, _xlpm._defaultLowOrder), _xlpm._resolveLowOrder, IF(NOT(_xlpm._setLowFixed), 4, IF(_xlpm._setLowOrder = 0, _xlpm._resolveLowDefault, IF(_xlpm._setLowOrder = 1, 1, MAX(_xlpm._setLowOrder, _xlpm._minLowOrder)))), _xlpm._resolveToSeconds, _xlpm._resolveLowOrder = 4, _xlpm._resolveSecondPrecision, IF(NOT(_xlpm._resolveToSeconds), 0, _xlfn.SWITCH(_xlpm._secondPrecision, -2, _xlpm._defaultPrecision, -1, _xlpm._maxPrecision, MIN(_xlpm._secondPrecision, _xlpm._maxPrecision))), _xlpm._dhms, N(CHRONO.DAY_AND_TIME_TO_DHMS(_xlpm._timeOfDay_D, _xlpm._resolveLowOrder, _xlpm._resolveSecondPrecision, _xlpm._roundingOverride)), _xlpm._displayLowOrder, IF(_xlpm._setLowFixed, _xlpm._resolveLowOrder, _xlfn.LET(_xlpm._bookend, _xlfn.SWITCH(_xlpm._setLowOrder, 0, IF(_xlpm._defaultLowOrder = 0, 1, _xlpm._defaultLowOrder), 1, 1, MAX(_xlpm._setLowOrder, _xlpm._minLowOrder)), _xlpm._nonZeroComponents, IFERROR(_xlpm._dhms, 1) &lt;&gt; 0, _xlpm._hasLowOrder, _xlfn.IFNA(_xlfn.XMATCH(1, N(_xlpm._nonZeroComponents), 0, -1), 0), IF(_xlpm._hasLowOrder &gt; _xlpm._bookend, _xlpm._hasLowOrder, _xlpm._bookend))), _xlpm._displayHighOrder, 2, _xlpm._displayDecimals, IF(_xlpm._displayLowOrder &lt; 4, 0, IF(_xlpm._secondPrecision = -2, _xlpm._resolveSecondPrecision, IF(_xlpm._secondPrecision = 0, 0, IF(_xlpm._setLowFixed * (_xlpm._secondPrecision &gt; 0), _xlpm._resolveSecondPrecision, _xlfn.LET(_xlpm._expressedDecimals, MIN(FN.DECIMALS(INDEX(_xlpm._dhms, 1, 4)), _xlpm._resolveSecondPrecision), IF(_xlpm._secondPrecision = -1, _xlpm._expressedDecimals, IF(_xlpm._expressedDecimals = 0, 0, _xlpm._resolveSecondPrecision))))))), _xlpm._dhms1, IF(NOT(_xlpm._midnightCeiling), _xlpm._dhms, IF(_xlpm._displayLowOrder = 1, _xlpm._dhms, IF(NOT(ARRAYS.ARE_EQUAL(N(_xlfn.DROP(_xlpm._dhms, , 1)), {0,0,0})), _xlpm._dhms, _xlfn.LET(_xlpm._day, INDEX(_xlpm._dhms, 1, 1) - 1, _xlfn.HSTACK(_xlpm._day, 24, _xlfn.DROP(_xlpm._dhms, , 2)))))), _xlpm._displayCount, _xlpm._displayLowOrder - _xlpm._displayHighOrder + 1, _xlfn.VSTACK(_xlfn.HSTACK(_xlpm._displayCount, _xlpm._displayHighOrder, _xlpm._displayLowOrder, _xlpm._displayDecimals, _xlpm._resolveSecondPrecision), _xlpm._dhms1))))))</definedName>
    <definedName name="CHRONO._TIME_OF_DAY_COMPONENTS_24HR" hidden="1">_xlfn.LAMBDA(_xlpm._timeOfDay_D,_xlpm._midnightCeiling,_xlpm._lowOrder,_xlpm._lowFixed,_xlpm._secondPrecision,_xlpm._roundingOverride, _xlfn.LET(_xlpm._minLowOrder, 3, _xlpm._defaultLowOrder, 3, _xlpm._autoLowOrder, TRUE, _xlpm._maxPrecision, 9, _xlpm._defaultPrecision, 0, CHRONO._TIME_OF_DAY_COMPONENTS(_xlpm._timeOfDay_D, _xlpm._midnightCeiling, _xlpm._minLowOrder, _xlpm._defaultLowOrder, _xlpm._autoLowOrder, _xlpm._maxPrecision, _xlpm._defaultPrecision, _xlpm._lowOrder, _xlpm._lowFixed, _xlpm._secondPrecision, _xlpm._roundingOverride)))</definedName>
    <definedName name="CHRONO._TIME_OF_DAY_COMPONENTS_CIVIL" hidden="1">_xlfn.LAMBDA(_xlpm._timeOfDay_D,_xlpm._lowOrder,_xlpm._lowFixed,_xlpm._roundingOverride, _xlfn.LET(_xlpm._midnightCeiling, FALSE, _xlpm._minLowOrder, 3, _xlpm._defaultLowOrder, 3, _xlpm._autoLowOrder, FALSE, _xlpm._defaultPrecision, 0, _xlpm._components, CHRONO._TIME_OF_DAY_COMPONENTS(_xlpm._timeOfDay_D, _xlpm._midnightCeiling, _xlpm._minLowOrder, _xlpm._defaultLowOrder, _xlpm._autoLowOrder, _xlpm._defaultPrecision, _xlpm._defaultPrecision, _xlpm._lowOrder, _xlpm._lowFixed, _xlpm._defaultPrecision, _xlpm._roundingOverride), IF(ROWS(_xlpm._components) = 1, INDEX(_xlpm._components, 1, 1), _xlfn.LET(_xlpm._hour, N(INDEX(_xlpm._components, 2, 2)), _xlpm._displayLowOrder, INDEX(_xlpm._components, 1, 3), _xlpm._day, INDEX(_xlpm._components, 2, 1), _xlpm._hourCivil, IF(_xlpm._displayLowOrder = 1, "", MOD(_xlpm._hour - 1, 12) + 1), _xlpm._isPM, MOD(_xlpm._hour, 24) &gt;= 12, _xlfn.VSTACK(_xlfn.HSTACK(_xlfn.TAKE(_xlpm._components, 1, 4), _xlpm._isPM), _xlfn.HSTACK(_xlpm._day, _xlpm._hourCivil, _xlfn.DROP(_xlpm._components, 1, 2)))))))</definedName>
    <definedName name="CHRONO._TIME_OF_DAY_COMPONENTS_ISO" hidden="1">_xlfn.LAMBDA(_xlpm._timeOfDay_D,_xlpm._midnightCeiling,_xlpm._lowOrder,_xlpm._lowFixed,_xlpm._secondPrecision,_xlpm._roundingOverride, _xlfn.LET(_xlpm._minLowOrder, 2, _xlpm._defaultLowOrder, 3, _xlpm._autoLowOrder, TRUE, _xlpm._maxPrecision, 9, _xlpm._defaultPrecision, 0, CHRONO._TIME_OF_DAY_COMPONENTS(_xlpm._timeOfDay_D, _xlpm._midnightCeiling, _xlpm._minLowOrder, _xlpm._defaultLowOrder, _xlpm._autoLowOrder, _xlpm._maxPrecision, _xlpm._defaultPrecision, _xlpm._lowOrder, _xlpm._lowFixed, _xlpm._secondPrecision, _xlpm._roundingOverride)))</definedName>
    <definedName name="CHRONO._TIME_OF_DAY_FORMATTER" hidden="1">_xlfn.LAMBDA(_xlpm._components,_xlpm._provider, IF(ROWS(_xlpm._components) = 1, INDEX(_xlpm._components, 1, 1), IF(ROWS(_xlpm._provider) = 1, INDEX(_xlpm._provider, 1, 1), _xlfn.LET(_xlpm._count, INDEX(_xlpm._components, 1, 1), IF(_xlpm._count &lt; 1, "", _xlfn.LET(_xlpm._designator, INDEX(_xlpm._provider, 2, 1), _xlfn.REDUCE(_xlpm._designator, _xlfn.SEQUENCE(_xlpm._count), _xlfn.LAMBDA(_xlpm._acc,_xlpm._n, _xlfn.LET(_xlpm._fmt, IF(_xlpm._n = _xlpm._count, INDEX(_xlpm._provider, 1, 3), IF(_xlpm._n = 1, INDEX(_xlpm._provider, 1, 1), INDEX(_xlpm._provider, 1, 2))), _xlpm._col, INDEX(_xlpm._components, 1, 2) + _xlpm._n - 1, _xlpm._part, TEXT(INDEX(_xlpm._components, 2, _xlpm._col), _xlpm._fmt), _xlpm._delim, INDEX(_xlpm._provider, 2, _xlpm._col), _xlfn.CONCAT(_xlpm._acc, _xlpm._part, _xlpm._delim))))))))))</definedName>
    <definedName name="CHRONO._TIMESPAN_COMPONENTS" hidden="1">_xlfn.LAMBDA(_xlpm._timeSpan_D,_xlpm._maxHighOrder,_xlpm._defaultHighOrder,_xlpm._minLowOrder,_xlpm._defaultLowOrder,_xlpm._fractionalSecondsOnly,_xlpm._maxPrecision,_xlpm._defaultPrecision,_xlpm._highOrder,_xlpm._highFixed,_xlpm._lowOrder,_xlpm._lowFixed,_xlpm._precision,_xlpm._roundingOverride, IF(ISERROR(_xlpm._timeSpan_D), _xlpm._timeSpan_D * {1}, IF(_xlpm._timeSpan_D = "", "", IF(NOT(ISNUMBER(_xlpm._timeSpan_D)), {#VALUE!}, _xlfn.LET(_xlpm._resolveLowDefault, IF(_xlpm._defaultLowOrder = 0, 4, _xlpm._defaultLowOrder), _xlpm._resolveLowOrder, IF(NOT(_xlpm._lowFixed), 4, IF(_xlpm._lowOrder = 0, _xlpm._resolveLowDefault, MAX(_xlpm._lowOrder, _xlpm._minLowOrder))), _xlpm._resolveHighDefault, IF(_xlpm._defaultHighOrder = 0, 1, _xlpm._defaultHighOrder), _xlpm._resolveHighOrder, _xlfn.LET(_xlpm._high, IF(NOT(_xlpm._highFixed), 1, IF(_xlpm._highOrder = 0, _xlpm._resolveHighDefault, MIN(_xlpm._highOrder, _xlpm._maxHighOrder))), MIN(_xlpm._resolveLowOrder, _xlpm._high)), _xlpm._notResolveToSeconds, _xlpm._lowFixed * (_xlpm._lowOrder &gt; 0) * (_xlpm._lowOrder &lt; 4), _xlpm._resolvePrecision, IF(_xlpm._fractionalSecondsOnly * _xlpm._notResolveToSeconds, 0, _xlfn.SWITCH(_xlpm._precision, -2, _xlpm._defaultPrecision, -1, _xlpm._maxPrecision, MIN(_xlpm._precision, _xlpm._maxPrecision))), _xlpm._sexagesimal, N(CHRONO.TIMESPAN_TO_DHMS(_xlpm._timeSpan_D, _xlpm._resolveHighOrder, _xlpm._resolveLowOrder, _xlpm._resolvePrecision, _xlpm._roundingOverride)), _xlpm._displayHighOrder, IF(_xlpm._highFixed, _xlpm._resolveHighOrder, _xlfn.LET(_xlpm._bookend, IF(_xlpm._highOrder = 0, IF(_xlpm._defaultHighOrder = 0, 4, _xlpm._defaultHighOrder), MIN(_xlpm._highOrder, _xlpm._maxHighOrder)), _xlpm._hasHighOrder, _xlfn.IFNA(CHRONO._TIMESPAN_EXPRESSED_ORDER(_xlpm._sexagesimal, 1), 5), IF(_xlpm._hasHighOrder &lt; _xlpm._bookend, _xlpm._hasHighOrder, _xlpm._bookend))), _xlpm._displayLowOrder, IF(_xlpm._lowFixed, _xlpm._resolveLowOrder, _xlfn.LET(_xlpm._bookend, IF(_xlpm._lowOrder = 0, IF(_xlpm._defaultLowOrder = 0, 1, _xlpm._defaultLowOrder), MAX(_xlpm._lowOrder, _xlpm._minLowOrder)), _xlpm._hasLowOrder, _xlfn.IFNA(CHRONO._TIMESPAN_EXPRESSED_ORDER(_xlpm._sexagesimal, -1), 0), _xlpm._nominalLowOrder, IF(_xlpm._hasLowOrder &gt; _xlpm._bookend, _xlpm._hasLowOrder, _xlpm._bookend), MAX(_xlpm._nominalLowOrder, _xlpm._displayHighOrder))), _xlpm._colLowOrder, _xlpm._displayLowOrder + 1, _xlpm._displayDecimals, IF(_xlpm._fractionalSecondsOnly * (_xlpm._displayLowOrder &lt; 4), 0, IF(_xlpm._precision = -2, _xlpm._resolvePrecision, IF(_xlpm._precision = 0, 0, IF(_xlpm._lowFixed * (_xlpm._precision &gt; 0), _xlpm._resolvePrecision, _xlfn.LET(_xlpm._expressedDecimals, MIN(FN.DECIMALS(INDEX(_xlpm._sexagesimal, 1, _xlpm._colLowOrder)), _xlpm._resolvePrecision), IF(_xlpm._precision = -1, _xlpm._expressedDecimals, IF(_xlpm._expressedDecimals = 0, 0, _xlpm._resolvePrecision))))))), _xlpm._displayCount, _xlpm._displayLowOrder - _xlpm._displayHighOrder + 1, _xlfn.VSTACK(_xlfn.HSTACK(_xlpm._displayCount, _xlpm._displayHighOrder, _xlpm._displayLowOrder, _xlpm._displayDecimals, _xlpm._resolvePrecision), _xlpm._sexagesimal))))))</definedName>
    <definedName name="CHRONO._TIMESPAN_COMPONENTS_MODERN" hidden="1">_xlfn.LAMBDA(_xlpm._timeSpan_D,_xlpm._highOrder,_xlpm._highFixed,_xlpm._lowOrder,_xlpm._lowFixed,_xlpm._precision,_xlpm._roundingOverride, _xlfn.LET(_xlpm._maxHighOrder, 2, _xlpm._defaultHighOrder, 1, _xlpm._minLowOrder, 3, _xlpm._defaultLowOrder, 4, _xlpm._fractionalSecondsOnly, TRUE, _xlpm._maxPrecision, 9, _xlpm._defaultPrecision, 0, CHRONO._TIMESPAN_COMPONENTS(_xlpm._timeSpan_D, _xlpm._maxHighOrder, _xlpm._defaultHighOrder, _xlpm._minLowOrder, _xlpm._defaultLowOrder, _xlpm._fractionalSecondsOnly, _xlpm._maxPrecision, _xlpm._defaultPrecision, _xlpm._highOrder, _xlpm._highFixed, _xlpm._lowOrder, _xlpm._lowFixed, _xlpm._precision, _xlpm._roundingOverride)))</definedName>
    <definedName name="CHRONO._TIMESPAN_COMPONENTS_TRADITIONAL" hidden="1">_xlfn.LAMBDA(_xlpm._timeSpan_D,_xlpm._highOrder,_xlpm._highFixed,_xlpm._lowOrder,_xlpm._lowFixed,_xlpm._precision,_xlpm._roundingOverride, _xlfn.LET(_xlpm._maxHighOrder, 4, _xlpm._defaultHighOrder, 0, _xlpm._minLowOrder, 1, _xlpm._defaultLowOrder, 0, _xlpm._fractionalSecondsOnly, FALSE, _xlpm._maxPrecision, 9, _xlpm._defaultPrecision, 0, CHRONO._TIMESPAN_COMPONENTS(_xlpm._timeSpan_D, _xlpm._maxHighOrder, _xlpm._defaultHighOrder, _xlpm._minLowOrder, _xlpm._defaultLowOrder, _xlpm._fractionalSecondsOnly, _xlpm._maxPrecision, _xlpm._defaultPrecision, _xlpm._highOrder, _xlpm._highFixed, _xlpm._lowOrder, _xlpm._lowFixed, _xlpm._precision, _xlpm._roundingOverride)))</definedName>
    <definedName name="CHRONO._TIMESPAN_EXPRESSED_ORDER" hidden="1">_xlfn.LAMBDA(_xlpm._timeSpan,_xlpm._direction, _xlfn.LET(_xlpm._sign, INDEX(_xlpm._timeSpan, 1, 1), IF(_xlpm._sign = 0, {#N/A}, _xlfn.LET(_xlpm._nonZeroComponents, IFERROR(_xlfn.DROP(_xlpm._timeSpan, , 1), 1) &lt;&gt; 0, _xlfn.XMATCH(1, N(_xlpm._nonZeroComponents), 0, _xlpm._direction)))))</definedName>
    <definedName name="CHRONO._TIMESPAN_FORMATTER" hidden="1">_xlfn.LAMBDA(_xlpm._components,_xlpm._provider, IF(ROWS(_xlpm._components) = 1, INDEX(_xlpm._components, 1, 1), IF(ROWS(_xlpm._provider) = 1, INDEX(_xlpm._provider, 1, 1), _xlfn.LET(_xlpm._count, INDEX(_xlpm._components, 1, 1), IF(_xlpm._count &lt; 1, "", _xlfn.LET(_xlpm._designator, IF(INDEX(_xlpm._provider, 2, 1) = "", "", _xlfn.CONCAT(INDEX(_xlpm._provider, 2, 1), IF(INDEX(_xlpm._provider, 1, 4), " ", ""))), _xlfn.REDUCE(_xlpm._designator, _xlfn.SEQUENCE(_xlpm._count), _xlfn.LAMBDA(_xlpm._acc,_xlpm._n, _xlfn.LET(_xlpm._fmt, IF(_xlpm._n = _xlpm._count, INDEX(_xlpm._provider, 1, 3), IF(_xlpm._n = 1, INDEX(_xlpm._provider, 1, 1), INDEX(_xlpm._provider, 1, 2))), _xlpm._col, INDEX(_xlpm._components, 1, 2) + _xlpm._n, _xlpm._part, TEXT(INDEX(_xlpm._components, 2, _xlpm._col), _xlpm._fmt), _xlpm._delim, INDEX(_xlpm._provider, 2, _xlpm._col), _xlpm._space, IF(INDEX(_xlpm._provider, 1, 4) * (_xlpm._n &lt; _xlpm._count), " ", ""), _xlfn.CONCAT(_xlpm._acc, _xlpm._part, _xlpm._delim, _xlpm._space))))))))))</definedName>
    <definedName name="CHRONO.COMBINE_DT">_xlfn.LAMBDA(_xlpm.DT, _xlfn.LET(_xlpm.fnCombineDT, _xlfn.LAMBDA(_xlpm._DT, IF(COLUMNS(_xlpm._DT) &gt; 2, {#REF!}, IF(ARRAYS.IS_EMPTY(_xlpm._DT), "", _xlfn.LET(_xlpm._expandDT, _xlfn.EXPAND(_xlpm._DT, 1, 2, ""), _xlpm._firstError, ARRAYS.H_ERROR(_xlpm._expandDT), IF(ISERROR(_xlpm._firstError), _xlpm._firstError * {1}, IF(NOT(ARRAYS.IS_NUMERIC_NULL(_xlpm._expandDT)), {#VALUE!}, SUM(N(_xlpm._expandDT)))))))), _xlfn.BYROW(FN.NULLIFY(_xlpm.DT), _xlfn.LAMBDA(_xlpm._row, _xlpm.fnCombineDT(_xlpm._row)))))</definedName>
    <definedName name="CHRONO.CONVERT_WEEKDAY_NUMBER">_xlfn.LAMBDA(_xlpm.DayOfWeek,_xlop.ISOtoTraditional, _xlfn.LET(_xlpm._ISOSoffset, IF(FN.COERCE(_xlpm.ISOtoTraditional), 0, -2), _xlpm.fnWeekday, _xlfn.LAMBDA(_xlpm._dayOfWeek, IF(ISERROR(_xlpm._dayOfWeek), _xlpm._dayOfWeek * {1}, IF(_xlpm._dayOfWeek = "", "", IF(NOT(ISNUMBER(_xlpm._dayOfWeek)), {#VALUE!}, _xlfn.LET(_xlpm._givenDoW, INT(N(_xlpm._dayOfWeek)), _xlpm._shiftDoW, _xlpm._givenDoW + _xlpm._ISOSoffset, MOD(_xlpm._shiftDoW, 7) + 1))))), _xlfn.MAP(FN.NULLIFY(_xlpm.DayOfWeek), _xlfn.LAMBDA(_xlpm._element, _xlpm.fnWeekday(_xlpm._element)))))</definedName>
    <definedName name="CHRONO.DAY_AND_TIME_TO_DHMS">_xlfn.LAMBDA(_xlpm.DayAndTime_D,_xlop.LowOrder,_xlop.SecondPrecision,_xlop.RoundingOverride, _xlfn.LET(_xlpm._highOrder, 1, _xlpm._lowOrder, IF(NOT(ISNUMBER(_xlpm.LowOrder)), 4, IF(_xlpm.LowOrder &lt; 1, 1, IF(_xlpm.LowOrder &gt; 4, 4, INT(_xlpm.LowOrder)))), _xlpm._maxPrecision, 9, _xlpm._secondPrecision, IF(_xlpm._lowOrder &lt; 4, 0, IF(NOT(ISNUMBER(_xlpm.SecondPrecision)), _xlpm._maxPrecision, IF(_xlpm.SecondPrecision &lt; 0, 0, IF(_xlpm.SecondPrecision &gt; _xlpm._maxPrecision, _xlpm._maxPrecision, INT(_xlpm.SecondPrecision))))), _xlpm.fnRoundDayAndTime, _xlfn.LAMBDA(_xlpm._dayAndTime_D, IF(ISERROR(_xlpm._dayAndTime_D), _xlpm._dayAndTime_D * {1,2,3,4}, IF(_xlpm._dayAndTime_D = "", {"","","",""}, IF(NOT(ISNUMBER(_xlpm._dayAndTime_D)), {#VALUE!,#VALUE!,#VALUE!,#VALUE!}, _xlfn.LET(_xlpm._DT, CHRONO.DT_COMPLICATION(_xlpm._dayAndTime_D), _xlpm._day, INDEX(_xlpm._DT, 1, 1), _xlpm._time, INDEX(_xlpm._DT, 1, 2), _xlpm._roundTime_C5, CHRONO.TIMESPAN_TO_DHMS(_xlpm._time, _xlpm._highOrder, _xlpm._lowOrder, _xlpm._secondPrecision, _xlpm.RoundingOverride), _xlpm._dayCarry, INDEX(_xlpm._roundTime_C5, 1, 2), _xlpm._resolveDay, _xlpm._day + _xlpm._dayCarry, _xlfn.HSTACK(_xlpm._resolveDay, _xlfn.DROP(_xlpm._roundTime_C5, , 2))))))), _xlpm._dayAndTime_D, FN.NULLIFY(INDEX(_xlpm.DayAndTime_D, , 1)), _xlpm._rowCount, ROWS(_xlpm._dayAndTime_D), _xlpm._byRow, _xlfn.REDUCE("", _xlfn.SEQUENCE(_xlpm._rowCount), _xlfn.LAMBDA(_xlpm._acc,_xlpm._curr, _xlfn.VSTACK(_xlpm._acc, _xlpm.fnRoundDayAndTime(INDEX(_xlpm._dayAndTime_D, _xlpm._curr, 1))))), _xlfn.DROP(_xlpm._byRow, 1)))</definedName>
    <definedName name="CHRONO.DAYS_IN_MONTH">_xlfn.LAMBDA(_xlpm.Month,_xlop.YearCE,_xlop.JulianCalendar, _xlfn.LET(_xlpm._julianCalendar, FN.COERCE(_xlpm.JulianCalendar) &lt;&gt; 0, _xlpm._month, FN.NULLIFY(_xlpm.Month), _xlpm._year, FN.NULLIFY(_xlpm.YearCE), _xlpm._rowCount, ROWS(_xlpm.Month), _xlfn.BYROW(_xlfn.SEQUENCE(_xlpm._rowCount), _xlfn.LAMBDA(_xlpm._row, _xlfn.LET(_xlpm._m, INDEX(_xlpm._month, _xlpm._row, 1), IF(ISERROR(_xlpm._m), _xlpm._m * {1}, IF(_xlpm._m = "", "", IF(NOT(ISNUMBER(_xlpm._m)), {#VALUE!}, IF(NOT(FN.IS_INTEGER(_xlpm._m)), {#NUM!}, IF((_xlpm._m &lt; 1) + (_xlpm._m &gt; 12), {#NUM!}, IF(_xlpm._m = 2, _xlfn.LET(_xlpm._y, IFERROR(INDEX(_xlpm._year, _xlpm._row, 1), ""), _xlpm._leapDay, IF(ISNUMBER(_xlpm._y), N(CHRONO.IS_LEAP_YEAR(_xlpm._y, _xlpm._julianCalendar)), 0), 28 + _xlpm._leapDay), IF(_xlpm._m &lt;= 7, 30 + MOD(_xlpm._m, 2), 31 - MOD(_xlpm._m, 2)))))))))))))</definedName>
    <definedName name="CHRONO.DAYS_IN_QUARTER">_xlfn.LAMBDA(_xlpm.Quarter,_xlop.FiscalYearCE,_xlop.MonthOffset,_xlop.JulianCalendar, _xlfn.LET(_xlpm._monthOffset, _xlfn.LET(_xlpm._mo, INT(FN.COERCE(_xlpm.MonthOffset)), IF((_xlpm._mo &gt;= -6) * (_xlpm._mo &lt;= 3), _xlpm._mo, {#NUM!})), _xlpm._julianCalendar, FN.COERCE(_xlpm.JulianCalendar) &lt;&gt; 0, _xlpm._daysInQuarterCyclical, {90,89,92,91,92,92,92,92,91,92,92,90}, _xlpm.fnDaysInQuarter, _xlfn.LAMBDA(_xlpm._quarter,_xlpm._fiscalYear, IF(ISERROR(_xlpm._monthOffset), _xlpm._monthOffset * {1}, IF(ISERROR(_xlpm._quarter), _xlpm._quarter * {1}, IF(ISERROR(_xlpm._fiscalYear), _xlpm._fiscalYear * {1}, IF(NOT(FN.IS_NUMERIC_NULL(_xlpm._fiscalYear)), {#VALUE!}, IF(_xlpm._quarter = "", "", IF(NOT(ISNUMBER(_xlpm._quarter)), {#VALUE!}, _xlfn.LET(_xlpm._nominalQuarter, INT(_xlpm._quarter) - 1, _xlpm._resolveQuarter, MOD(_xlpm._nominalQuarter, 4), _xlpm._resolveYear, IF(_xlpm._fiscalYear = "", "", INT(_xlpm._fiscalYear) + INT(_xlpm._nominalQuarter / 4)), _xlpm._quarterWithFeb, INT(MOD(1 - _xlpm._monthOffset, 12) / 3), _xlpm._quarterPrecession, MOD(_xlpm._monthOffset + (_xlpm._resolveQuarter * 3), 12) + 1, _xlpm._nominalDaysInQuarter, INDEX(_xlpm._daysInQuarterCyclical, 1, _xlpm._quarterPrecession), _xlpm._leapDay, IF(NOT(ISNUMBER(_xlpm._resolveYear) * (_xlpm._quarterWithFeb = _xlpm._resolveQuarter)), 0, _xlfn.LET(_xlpm._yearOfFeb, _xlpm._resolveYear + N(_xlpm._resolveQuarter = 3), N(CHRONO.IS_LEAP_YEAR(_xlpm._yearOfFeb, _xlpm._julianCalendar)))), _xlpm._nominalDaysInQuarter + _xlpm._leapDay)))))))), _xlpm._quarter, FN.NULLIFY(INDEX(_xlpm.Quarter, , 1)), _xlpm._fiscalYear, FN.NULLIFY(INDEX(_xlpm.FiscalYearCE, , 1)), _xlpm._scalar, ROWS(_xlpm._fiscalYear) = 1, _xlpm._rowCount, MAX(ROWS(_xlpm._quarter), ROWS(_xlpm._fiscalYear)), _xlpm._byRow, _xlfn.REDUCE("", _xlfn.SEQUENCE(_xlpm._rowCount), _xlfn.LAMBDA(_xlpm._acc,_xlpm._curr, _xlfn.LET(_xlpm._fyIdx, IF(_xlpm._scalar, 1, _xlpm._curr), _xlpm._fy, INDEX(_xlpm._fiscalYear, _xlpm._fyIdx, 1), _xlpm._q, INDEX(_xlpm._quarter, _xlpm._curr, 1), _xlfn.VSTACK(_xlpm._acc, _xlpm.fnDaysInQuarter(_xlpm._q, _xlpm._fy))))), _xlfn.DROP(_xlpm._byRow, 1)))</definedName>
    <definedName name="CHRONO.DAYS_IN_YEAR">_xlfn.LAMBDA(_xlpm.YearCE,_xlop.JulianCalendar, _xlfn.LET(_xlpm._julianCalendar, FN.COERCE(_xlpm.JulianCalendar) &lt;&gt; 0, _xlfn.MAP(FN.NULLIFY(_xlpm.YearCE), _xlfn.LAMBDA(_xlpm._element, IF(ISERROR(_xlpm._element), _xlpm._element * {1}, IF(_xlpm._element = "", "", IF(CHRONO.IS_LEAP_YEAR(_xlpm._element, _xlpm._julianCalendar), 366, 365)))))))</definedName>
    <definedName name="CHRONO.DELTA_MONTHS">_xlfn.LAMBDA(_xlpm.StartMJDate,_xlpm.EndMJDate,_xlop.JulianCalendar, _xlfn.LET(_xlpm._julianCalendar, FN.COERCE(_xlpm.JulianCalendar) &lt;&gt; 0, _xlpm._avgMonthDaysGregorian, 30.436875, _xlpm._avgMonthDaysJulian, 30.4375, _xlpm._avgMonthDays, IF(_xlpm._julianCalendar, _xlpm._avgMonthDaysJulian, _xlpm._avgMonthDaysGregorian), _xlpm.fnDeltaMonths, _xlfn.LAMBDA(_xlpm._startMJDate,_xlpm._endMJDate, IF(FN.IS_EMPTY(_xlpm._startMJDate) * FN.IS_EMPTY(_xlpm._endMJDate), "", _xlfn.LET(_xlpm._months, (_xlpm._endMJDate - _xlpm._startMJDate) / _xlpm._avgMonthDays, IF(ISERROR(_xlpm._months), _xlpm._months * {1}, _xlpm._months)))), _xlpm._startMJDate, FN.NULLIFY(INDEX(_xlpm.StartMJDate, , 1)), _xlpm._endMJDate, FN.NULLIFY(INDEX(_xlpm.EndMJDate, , 1)), _xlpm._rowsStart, ROWS(_xlpm._startMJDate), _xlpm._rowsEnd, ROWS(_xlpm._endMJDate), _xlpm._rowCount, MAX(_xlpm._rowsStart, _xlpm._rowsEnd), _xlpm._byRow, IF(_xlpm._rowsStart = 1, _xlfn.REDUCE("", _xlfn.SEQUENCE(_xlpm._rowCount), _xlfn.LAMBDA(_xlpm._acc,_xlpm._curr, _xlfn.VSTACK(_xlpm._acc, _xlpm.fnDeltaMonths(_xlpm._startMJDate, INDEX(_xlpm._endMJDate, _xlpm._curr, 1))))), IF(_xlpm._rowsEnd = 1, _xlfn.REDUCE("", _xlfn.SEQUENCE(_xlpm._rowCount), _xlfn.LAMBDA(_xlpm._acc,_xlpm._curr, _xlfn.VSTACK(_xlpm._acc, _xlpm.fnDeltaMonths(INDEX(_xlpm._startMJDate, _xlpm._curr, 1), _xlpm._endMJDate)))), _xlfn.REDUCE("", _xlfn.SEQUENCE(_xlpm._rowCount), _xlfn.LAMBDA(_xlpm._acc,_xlpm._curr, _xlfn.VSTACK(_xlpm._acc, _xlpm.fnDeltaMonths(INDEX(_xlpm._startMJDate, _xlpm._curr, 1), INDEX(_xlpm._endMJDate, _xlpm._curr, 1))))))), _xlfn.DROP(_xlpm._byRow, 1)))</definedName>
    <definedName name="CHRONO.DELTA_YEARS">_xlfn.LAMBDA(_xlpm.StartMJDate,_xlpm.EndMJDate,_xlop.JulianCalendar, _xlfn.LET(_xlpm._julianCalendar, FN.COERCE(_xlpm.JulianCalendar) &lt;&gt; 0, _xlpm._avgYearDaysGregorian, 365.2425, _xlpm._avgYearDaysJulian, 365.25, _xlpm._avgYearDays, IF(_xlpm._julianCalendar, _xlpm._avgYearDaysJulian, _xlpm._avgYearDaysGregorian), _xlpm.fnDeltaYears, _xlfn.LAMBDA(_xlpm._startMJDate,_xlpm._endMJDate, IF(FN.IS_EMPTY(_xlpm._startMJDate) * FN.IS_EMPTY(_xlpm._endMJDate), "", _xlfn.LET(_xlpm._years, (_xlpm._endMJDate - _xlpm._startMJDate) / _xlpm._avgYearDays, IF(ISERROR(_xlpm._years), _xlpm._years * {1}, _xlpm._years)))), _xlpm._startMJDate, FN.NULLIFY(INDEX(_xlpm.StartMJDate, , 1)), _xlpm._endMJDate, FN.NULLIFY(INDEX(_xlpm.EndMJDate, , 1)), _xlpm._rowsStart, ROWS(_xlpm._startMJDate), _xlpm._rowsEnd, ROWS(_xlpm._endMJDate), _xlpm._rowCount, MAX(_xlpm._rowsStart, _xlpm._rowsEnd), _xlpm._byRow, IF(_xlpm._rowsStart = 1, _xlfn.REDUCE("", _xlfn.SEQUENCE(_xlpm._rowCount), _xlfn.LAMBDA(_xlpm._acc,_xlpm._curr, _xlfn.VSTACK(_xlpm._acc, _xlpm.fnDeltaYears(_xlpm._startMJDate, INDEX(_xlpm._endMJDate, _xlpm._curr, 1))))), IF(_xlpm._rowsEnd = 1, _xlfn.REDUCE("", _xlfn.SEQUENCE(_xlpm._rowCount), _xlfn.LAMBDA(_xlpm._acc,_xlpm._curr, _xlfn.VSTACK(_xlpm._acc, _xlpm.fnDeltaYears(INDEX(_xlpm._startMJDate, _xlpm._curr, 1), _xlpm._endMJDate)))), _xlfn.REDUCE("", _xlfn.SEQUENCE(_xlpm._rowCount), _xlfn.LAMBDA(_xlpm._acc,_xlpm._curr, _xlfn.VSTACK(_xlpm._acc, _xlpm.fnDeltaYears(INDEX(_xlpm._startMJDate, _xlpm._curr, 1), INDEX(_xlpm._endMJDate, _xlpm._curr, 1))))))), _xlfn.DROP(_xlpm._byRow, 1)))</definedName>
    <definedName name="CHRONO.DELTA_YMD">_xlfn.LAMBDA(_xlpm.StartMJDate,_xlpm.EndMJDate,_xlop.JulianCalendar, _xlfn.LET(_xlpm._julianCalendar, FN.COERCE(_xlpm.JulianCalendar) &lt;&gt; 0, _xlpm.fnDeltaYMD, _xlfn.LAMBDA(_xlpm._startMJDate,_xlpm._endMJDate, IF(ISERROR(_xlpm._startMJDate), _xlpm._startMJDate * {1,2,3,4}, IF(ISERROR(_xlpm._endMJDate), _xlpm._endMJDate * {1,2,3,4}, IF(FN.IS_EMPTY(_xlpm._startMJDate) * FN.IS_EMPTY(_xlpm._endMJDate), {"","","",""}, IF(_xlpm._startMJDate = _xlpm._endMJDate, {0,0,0,0}, _xlfn.LET(_xlpm._sign, IF(_xlpm._startMJDate &lt;= _xlpm._endMJDate, 1, -1), _xlpm._date_A, CHRONO.MJDATE_TO_YMDT(IF(_xlpm._sign = 1, _xlpm._startMJDate, _xlpm._endMJDate), , , , _xlpm._julianCalendar), _xlpm._date_B, CHRONO.MJDATE_TO_YMDT(IF(_xlpm._sign = 1, _xlpm._endMJDate, _xlpm._startMJDate), , , , _xlpm._julianCalendar), _xlpm._diffDays, INDEX(_xlpm._date_B, 1, 3) - INDEX(_xlpm._date_A, 1, 3) + INDEX(_xlpm._date_B, 1, 4) - INDEX(_xlpm._date_A, 1, 4), _xlpm._deltaDay, IF(_xlpm._diffDays &gt;= 0, _xlpm._diffDays, _xlfn.LET(_xlpm._daysMonth_A, CHRONO.DAYS_IN_MONTH(INDEX(_xlpm._date_A, 1, 2), INDEX(_xlpm._date_A, 1, 1), _xlpm._julianCalendar), MOD(_xlpm._diffDays, _xlpm._daysMonth_A))), _xlpm._diffMonths, INDEX(_xlpm._date_B, 1, 2) - INDEX(_xlpm._date_A, 1, 2) - N(_xlpm._diffDays &lt; 0), _xlpm._deltaMonth, MOD(_xlpm._diffMonths, 12), _xlpm._deltaYear, INDEX(_xlpm._date_B, 1, 1) - INDEX(_xlpm._date_A, 1, 1) - N(_xlpm._diffMonths &lt; 0), _xlfn.HSTACK(_xlpm._sign, _xlpm._deltaYear, _xlpm._deltaMonth, _xlpm._deltaDay))))))), _xlpm._startMJDate, FN.NULLIFY(INDEX(_xlpm.StartMJDate, , 1)), _xlpm._endMJDate, FN.NULLIFY(INDEX(_xlpm.EndMJDate, , 1)), _xlpm._rowsStart, ROWS(_xlpm._startMJDate), _xlpm._rowsEnd, ROWS(_xlpm._endMJDate), _xlpm._rowCount, MAX(_xlpm._rowsStart, _xlpm._rowsEnd), _xlpm._byRow, IF(_xlpm._rowsStart = 1, _xlfn.REDUCE("", _xlfn.SEQUENCE(_xlpm._rowCount), _xlfn.LAMBDA(_xlpm._acc,_xlpm._curr, _xlfn.VSTACK(_xlpm._acc, _xlpm.fnDeltaYMD(_xlpm._startMJDate, INDEX(_xlpm._endMJDate, _xlpm._curr, 1))))), IF(_xlpm._rowsEnd = 1, _xlfn.REDUCE("", _xlfn.SEQUENCE(_xlpm._rowCount), _xlfn.LAMBDA(_xlpm._acc,_xlpm._curr, _xlfn.VSTACK(_xlpm._acc, _xlpm.fnDeltaYMD(INDEX(_xlpm._startMJDate, _xlpm._curr, 1), _xlpm._endMJDate)))), _xlfn.REDUCE("", _xlfn.SEQUENCE(_xlpm._rowCount), _xlfn.LAMBDA(_xlpm._acc,_xlpm._curr, _xlfn.VSTACK(_xlpm._acc, _xlpm.fnDeltaYMD(INDEX(_xlpm._startMJDate, _xlpm._curr, 1), INDEX(_xlpm._endMJDate, _xlpm._curr, 1))))))), _xlfn.DROP(_xlpm._byRow, 1)))</definedName>
    <definedName name="CHRONO.DELTA_YWD">_xlfn.LAMBDA(_xlpm.StartMJDate,_xlpm.EndMJDate,_xlop.JulianCalendar, _xlfn.LET(_xlpm._julianCalendar, FN.COERCE(_xlpm.JulianCalendar) &lt;&gt; 0, _xlpm.fnDeltaYWD, _xlfn.LAMBDA(_xlpm._startMJDate,_xlpm._endMJDate, IF(ISERROR(_xlpm._startMJDate), _xlpm._startMJDate * {1,2,3,4}, IF(ISERROR(_xlpm._endMJDate), _xlpm._endMJDate * {1,2,3,4}, IF(FN.IS_EMPTY(_xlpm._startMJDate) * FN.IS_EMPTY(_xlpm._endMJDate), {"","","",""}, IF(_xlpm._startMJDate = _xlpm._endMJDate, {0,0,0,0}, _xlfn.LET(_xlpm._sign, IF(_xlpm._startMJDate &lt;= _xlpm._endMJDate, 1, -1), _xlpm._date_A, CHRONO.MJDATE_TO_YMDT(IF(_xlpm._sign = 1, _xlpm._startMJDate, _xlpm._endMJDate), , , , _xlpm._julianCalendar), _xlpm._date_B, CHRONO.MJDATE_TO_YMDT(IF(_xlpm._sign = 1, _xlpm._endMJDate, _xlpm._startMJDate), , , , _xlpm._julianCalendar), _xlpm._diffYears, INDEX(_xlpm._date_B, 1, 1) - INDEX(_xlpm._date_A, 1, 1), _xlpm._deltaYear, IF(_xlpm._diffYears = 0, 0, _xlpm._diffYears - 1), _xlpm._diffDays, IF(_xlpm._diffYears = 0, _xlpm._sign * (_xlpm._endMJDate - _xlpm._startMJDate), _xlfn.LET(_xlpm._prevYear, INDEX(_xlpm._date_B, 1, 1) - 1, _xlpm._prevYearMJDate, CHRONO.MODIFIED_JULIAN_DATE(_xlfn.HSTACK(_xlpm._prevYear, _xlfn.DROP(_xlpm._date_A, , 1)), _xlpm._julianCalendar), IF(_xlpm._sign = 1, _xlpm._endMJDate, _xlpm._startMJDate) - _xlpm._prevYearMJDate)), _xlpm._deltaWeek, INT(_xlpm._diffDays / 7), _xlpm._deltaDay, MOD(_xlpm._diffDays, 7), _xlfn.HSTACK(_xlpm._sign, _xlpm._deltaYear, _xlpm._deltaWeek, _xlpm._deltaDay))))))), _xlpm._startMJDate, FN.NULLIFY(INDEX(_xlpm.StartMJDate, , 1)), _xlpm._endMJDate, FN.NULLIFY(INDEX(_xlpm.EndMJDate, , 1)), _xlpm._rowsStart, ROWS(_xlpm._startMJDate), _xlpm._rowsEnd, ROWS(_xlpm._endMJDate), _xlpm._rowCount, MAX(_xlpm._rowsStart, _xlpm._rowsEnd), _xlpm._byRow, IF(_xlpm._rowsStart = 1, _xlfn.REDUCE("", _xlfn.SEQUENCE(_xlpm._rowCount), _xlfn.LAMBDA(_xlpm._acc,_xlpm._curr, _xlfn.VSTACK(_xlpm._acc, _xlpm.fnDeltaYWD(_xlpm._startMJDate, INDEX(_xlpm._endMJDate, _xlpm._curr, 1))))), IF(_xlpm._rowsEnd = 1, _xlfn.REDUCE("", _xlfn.SEQUENCE(_xlpm._rowCount), _xlfn.LAMBDA(_xlpm._acc,_xlpm._curr, _xlfn.VSTACK(_xlpm._acc, _xlpm.fnDeltaYWD(INDEX(_xlpm._startMJDate, _xlpm._curr, 1), _xlpm._endMJDate)))), _xlfn.REDUCE("", _xlfn.SEQUENCE(_xlpm._rowCount), _xlfn.LAMBDA(_xlpm._acc,_xlpm._curr, _xlfn.VSTACK(_xlpm._acc, _xlpm.fnDeltaYWD(INDEX(_xlpm._startMJDate, _xlpm._curr, 1), INDEX(_xlpm._endMJDate, _xlpm._curr, 1))))))), _xlfn.DROP(_xlpm._byRow, 1)))</definedName>
    <definedName name="CHRONO.DT_COMPLICATION">_xlfn.LAMBDA(_xlpm.Day_D, _xlfn.LET(_xlpm.fnDTcomplication, _xlfn.LAMBDA(_xlpm._day_D, IF(ISERROR(_xlpm._day_D), _xlpm._day_D * {1,2}, IF(_xlpm._day_D = "", {"",""}, IF(NOT(ISNUMBER(_xlpm._day_D)), {#VALUE!}, _xlfn.LET(_xlpm._day, INT(_xlpm._day_D), _xlpm._time, MOD(_xlpm._day_D, 1), _xlfn.HSTACK(_xlpm._day, _xlpm._time)))))), _xlpm._day_D, FN.NULLIFY(INDEX(_xlpm.Day_D, , 1)), _xlpm._rowCount, ROWS(_xlpm._day_D), _xlpm._byRow, _xlfn.REDUCE("", _xlfn.SEQUENCE(_xlpm._rowCount), _xlfn.LAMBDA(_xlpm._acc,_xlpm._curr, _xlfn.VSTACK(_xlpm._acc, _xlpm.fnDTcomplication(INDEX(_xlpm._day_D, _xlpm._curr, 1))))), _xlfn.DROP(_xlpm._byRow, 1)))</definedName>
    <definedName name="CHRONO.EXCELDATE_TO_ISO_DATETIME">_xlfn.LAMBDA(_xlpm.ExcelDate,_xlop.TZOMinutes,_xlop.Options, _xlfn.LET(_xlpm._MJDate, CHRONO.EXCELDATE_TO_MJDATE(_xlpm.ExcelDate), CHRONO.MJDATE_TO_ISO_DATETIME(_xlpm._MJDate, _xlpm.TZOMinutes, _xlpm.Options, FALSE)))</definedName>
    <definedName name="CHRONO.EXCELDATE_TO_MJDATE">_xlfn.LAMBDA(_xlpm.ExcelDate, IF(FN.IS_EMPTY(_xlpm.ExcelDate), "", _xlpm.ExcelDate + 15018))</definedName>
    <definedName name="CHRONO.EXCELDATE_TO_USDATE">_xlfn.LAMBDA(_xlpm.ExcelDate,_xlop.Options, _xlfn.LET(_xlpm._options, "V" &amp; FN.NULLIFY(_xlpm.Options), _xlpm._YMDT, _xlfn.HSTACK(YEAR(_xlpm.ExcelDate), MONTH(_xlpm.ExcelDate), DAY(_xlpm.ExcelDate), MOD(_xlpm.ExcelDate, 1)), CHRONO.FORMAT_DATETIME(_xlpm._YMDT, _xlpm._options, FALSE)))</definedName>
    <definedName name="CHRONO.FORMAT_CALENDAR_DATE">_xlfn.LAMBDA(_xlpm.Date_YMD,_xlop.Options,_xlop.JulianCalendar, _xlfn.LET(_xlpm._options, FN.NULLIFY(_xlpm.Options), _xlpm._julianCalendar, FN.COERCE(_xlpm.JulianCalendar) &lt;&gt; 0, _xlpm._separator, _xlfn.LET(_xlpm._sepOption, LEFT(FN.SIFT_FOR_CHARS(_xlpm._options, ".-")), _xlfn.SWITCH(_xlpm._sepOption, "", "/", _xlpm._sepOption)), _xlpm._alwaysSign, IFERROR(FIND("+", _xlpm._options), 0) &gt; 0, _xlpm._internationalOrder, IF(IFERROR(SEARCH("U", _xlpm._options), 0) &gt; 0, TRUE, IF(IFERROR(SEARCH("V", _xlpm._options), 0) &gt; 0, FALSE, NOT(FN.NORTH_AMERICAN_REGION()))), _xlpm._mdFmt, IF(IFERROR(SEARCH("P", _xlpm._options), 0) &gt; 0, "00", "0"), _xlpm.fnFormatDate, _xlfn.LAMBDA(_xlpm._date_YMD, _xlfn.LET(_xlpm._validateDate, CHRONO.VALIDATE_CALENDAR_DATE(_xlpm._date_YMD, _xlpm._julianCalendar), IF(ARRAYS.IS_EMPTY(_xlpm._validateDate), "", _xlfn.LET(_xlpm._firstError, ARRAYS.H_ERROR(_xlpm._validateDate), IF(ISERROR(_xlpm._firstError), _xlpm._firstError * {1}, IF(ARRAYS.HAS_EMPTY(_xlpm._validateDate), {#VALUE!}, _xlfn.LET(_xlpm._sYear, CHRONO.FORMAT_ISO_YEAR(INDEX(_xlpm._validateDate, 1, 1), _xlpm._alwaysSign), _xlpm._sMonth, TEXT(INDEX(_xlpm._validateDate, 1, 2), _xlpm._mdFmt), _xlpm._sDay, TEXT(INDEX(_xlpm._validateDate, 1, 3), _xlpm._mdFmt), IF(_xlpm._internationalOrder, _xlfn.CONCAT(_xlpm._sDay, _xlpm._separator, _xlpm._sMonth, _xlpm._separator, _xlpm._sYear), _xlfn.CONCAT(_xlpm._sMonth, _xlpm._separator, _xlpm._sDay, _xlpm._separator, _xlpm._sYear))))))))), _xlpm._date_YMD, FN.NULLIFY(_xlpm.Date_YMD), _xlpm._rowCount, ROWS(_xlpm._date_YMD), _xlpm._byRow, _xlfn.REDUCE("", _xlfn.SEQUENCE(_xlpm._rowCount), _xlfn.LAMBDA(_xlpm._acc,_xlpm._curr, _xlfn.VSTACK(_xlpm._acc, _xlpm.fnFormatDate(INDEX(_xlpm._date_YMD, _xlpm._curr, ))))), _xlfn.DROP(_xlpm._byRow, 1)))</definedName>
    <definedName name="CHRONO.FORMAT_DATETIME">_xlfn.LAMBDA(_xlpm.Date_YMDT,_xlop.Options,_xlop.JulianCalendar, _xlfn.LET(_xlpm._julianCalendar, N(_xlpm.JulianCalendar) &lt;&gt; 0, _xlpm._options, FN.NULLIFY(_xlpm.Options), _xlpm._padding, IFERROR(SEARCH("P", _xlpm._options), 0) &gt; 0, _xlpm._dateOptions, FN.SIFT_FOR_CHARS(_xlpm._options, ".-+UVP"), _xlpm._timeOptions, FN.SIFT_FOR_CHARS(_xlpm._options, "CAPJKLNFDHMS*0123456789"), _xlpm._timeOfDayOptionSet, CHRONO._FORMAT_TIME_OF_DAY_OPTIONS(_xlpm._timeOptions, TRUE), _xlpm.fnFormatDateTime, _xlfn.LAMBDA(_xlpm._date_YMDT, IF(COLUMNS(_xlpm._date_YMDT) &gt; 4, {#REF!}, _xlfn.LET(_xlpm._firstError, ARRAYS.H_ERROR(_xlpm._date_YMDT), IF(ISERROR(_xlpm._firstError), _xlpm._firstError * {1}, IF(ARRAYS.IS_EMPTY(_xlpm._date_YMDT), "", IF(NOT(ARRAYS.IS_NUMERIC_NULL(_xlpm._date_YMDT)), {#VALUE!}, _xlfn.LET(_xlpm._expandYMDT, _xlfn.EXPAND(_xlpm._date_YMDT, 1, 4, ""), _xlpm._YMD, _xlfn.TAKE(_xlpm._expandYMDT, 1, 3), IF(NOT(CHRONO.IS_VALID_CALENDAR_DATE(_xlpm._YMD, TRUE, _xlpm._julianCalendar)), {#NUM!}, _xlfn.LET(_xlpm._hasTime, NOT(FN.IS_EMPTY(INDEX(_xlpm._expandYMDT, 1, 4))), _xlpm._DT, CHRONO._FORMAT_TIME_OF_DAY(INDEX(_xlpm._expandYMDT, 1, 4), _xlpm._timeOfDayOptionSet), _xlpm._carryDay, INDEX(_xlpm._DT, 1, 1), _xlpm._sToD, INDEX(_xlpm._DT, 1, 2), _xlpm._resolveYMD, IF(_xlpm._carryDay = 0, CHRONO.RESOLVE_CALENDAR_DATE(_xlpm._YMD, _xlpm._julianCalendar), _xlfn.LET(_xlpm._YMD1, CHRONO.RESOLVE_CALENDAR_DATE(_xlpm._YMD, _xlpm._julianCalendar), _xlpm._roundedYMD, _xlpm._YMD1 + _xlfn.HSTACK(0, 0, _xlpm._carryDay), CHRONO.RESOLVE_CALENDAR_DATE(_xlpm._roundedYMD, _xlpm._julianCalendar))), _xlpm._sDate, CHRONO.FORMAT_CALENDAR_DATE(_xlpm._resolveYMD, _xlpm._dateOptions, _xlpm._julianCalendar), IF(_xlpm._hasTime, _xlpm._sDate &amp; " " &amp; _xlpm._sToD, _xlpm._sDate)))))))))), _xlfn.BYROW(FN.NULLIFY(_xlpm.Date_YMDT), _xlfn.LAMBDA(_xlpm._row, _xlpm.fnFormatDateTime(_xlpm._row)))))</definedName>
    <definedName name="CHRONO.FORMAT_ISO_CALENDAR_DATE">_xlfn.LAMBDA(_xlpm.Date_YMDT,_xlop.Options,_xlop.JulianCalendar, _xlfn.LET(_xlpm._options, FN.NULLIFY(_xlpm.Options), _xlpm._julianCalendar, FN.COERCE(_xlpm.JulianCalendar) &lt;&gt; 0, _xlpm._basic, IFERROR(SEARCH("B", _xlpm._options), 0) &gt; 0, _xlpm._alwaysSign, IFERROR(FIND("+", _xlpm._options), 0) &gt; 0, _xlpm._separator, IF(_xlpm._basic, "", "-"), _xlpm.fnFormatISOCalendarDate, _xlfn.LAMBDA(_xlpm._date_YMD, IF(ARRAYS.IS_EMPTY(_xlpm._date_YMD), "", _xlfn.LET(_xlpm._validateDate, CHRONO.VALIDATE_CALENDAR_DATE(_xlpm._date_YMD, _xlpm._julianCalendar), _xlpm._firstError, ARRAYS.H_ERROR(_xlpm._validateDate), IF(ISERROR(_xlpm._firstError), _xlpm._firstError * {1}, IF(_xlpm._basic * (ABS(INDEX(_xlpm._validateDate, 1, 1)) &gt; 9999), {#VALUE!}, _xlfn.LET(_xlpm._sYear, CHRONO.FORMAT_ISO_YEAR(INDEX(_xlpm._validateDate, 1, 1), _xlpm._alwaysSign), IF(INDEX(_xlpm._validateDate, 1, 2) = "", IF(INDEX(_xlpm._validateDate, 1, 3) = "", _xlpm._sYear, {#VALUE!}), _xlfn.LET(_xlpm._sMonth, TEXT(INDEX(_xlpm._validateDate, 1, 2), "00"), IF(INDEX(_xlpm._validateDate, 1, 3) = "", IF(_xlpm._basic, {#VALUE!}, _xlfn.CONCAT(_xlpm._sYear, _xlpm._separator, _xlpm._sMonth)), _xlfn.CONCAT(_xlpm._sYear, _xlpm._separator, _xlpm._sMonth, _xlpm._separator, TEXT(INDEX(_xlpm._validateDate, 1, 3), "00"))))))))))), _xlpm._date_YMDT, FN.NULLIFY(_xlpm.Date_YMDT), _xlfn.BYROW(_xlpm._date_YMDT, _xlfn.LAMBDA(_xlpm._row, _xlpm.fnFormatISOCalendarDate(_xlpm._row)))))</definedName>
    <definedName name="CHRONO.FORMAT_ISO_DATETIME">_xlfn.LAMBDA(_xlpm.Date_YMDT,_xlop.TZOMinutes,_xlop.Options,_xlop.JulianCalendar, _xlfn.LET(_xlpm._options, FN.NULLIFY(_xlpm.Options), _xlpm._julianCalendar, FN.COERCE(_xlpm.JulianCalendar) &lt;&gt; 0, _xlpm._dateOptions, FN.SIFT_FOR_CHARS(_xlpm._options, "B+"), _xlpm._basic, IFERROR(SEARCH("B", _xlpm._dateOptions), 0) &gt; 0, _xlpm._TZoptions, FN.SIFT_FOR_CHARS(_xlpm._options, "BZ"), _xlpm._TZOpart, CHRONO.FORMAT_ISO_TZO(_xlpm.TZOMinutes, _xlpm._TZoptions), _xlpm._timeOfDayOptionSet, CHRONO._FORMAT_TIME_OF_DAY_OPTIONS(_xlpm._options &amp; "I", TRUE), _xlpm.fnValidate, _xlfn.LAMBDA(_xlpm._YMDT, IF(COLUMNS(_xlpm._YMDT) &gt; 4, {#REF!}, IF(ARRAYS.IS_EMPTY(_xlpm._YMDT), "", _xlfn.LET(_xlpm._firstError, ARRAYS.H_ERROR(_xlpm._YMDT), IF(ISERROR(_xlpm._firstError), _xlpm._firstError * {1}, IF(NOT(ARRAYS.IS_NUMERIC_NULL(_xlpm._YMDT)), {#VALUE!}, _xlfn.LET(_xlpm._expandYMDT, _xlfn.EXPAND(_xlpm._YMDT, 1, 4, ""), IF(ARRAYS.HAS_NEGATIVE(_xlfn.DROP(_xlpm._expandYMDT, , 1)), {#NUM!}, _xlfn.LET(_xlpm._nominalToD, INDEX(_xlpm._expandYMDT, 1, 4), _xlpm._hasToD, ISNUMBER(_xlpm._nominalToD), IF(_xlpm._hasToD * ((_xlpm._nominalToD &lt; 0) + (_xlpm._nominalToD &gt; 1)), {#NUM!}, _xlfn.LET(_xlpm._YMD, _xlfn.TAKE(_xlpm._expandYMDT, 1, 3), _xlpm._noDate, ARRAYS.IS_EMPTY(_xlpm._YMD), IF(_xlpm._noDate, _xlpm._expandYMDT, IF(NOT(CHRONO.IS_VALID_CALENDAR_DATE(_xlpm._YMD, TRUE, _xlpm._julianCalendar)), {#NUM!}, _xlpm._expandYMDT))))))))))))), _xlpm.fnResolveDatePart, _xlfn.LAMBDA(_xlpm._validatedYMDT,_xlpm._carryDay, IF(INDEX(_xlpm._validatedYMDT, 1, 1) = "", "", _xlfn.LET(_xlpm._YM, _xlfn.TAKE(_xlpm._validatedYMDT, 1, 2), _xlpm._providedDay, INDEX(_xlpm._validatedYMDT, 1, 3), _xlpm._nominalDay, _xlpm._carryDay + IF(_xlpm._providedDay = "", 1, _xlpm._providedDay), _xlpm._YMD, _xlfn.HSTACK(_xlpm._YM, _xlpm._nominalDay), _xlpm._resolveDate, CHRONO.RESOLVE_CALENDAR_DATE(_xlpm._YMD, _xlpm._julianCalendar), CHRONO.FORMAT_ISO_CALENDAR_DATE(_xlpm._resolveDate, _xlpm._dateOptions, _xlpm._julianCalendar)))), _xlpm.fnFormatISODateTime, _xlfn.LAMBDA(_xlpm._YMDT, _xlfn.LET(_xlpm._validateYMDT, _xlpm.fnValidate(_xlpm._YMDT), IF(COLUMNS(_xlpm._validateYMDT) = 1, INDEX(_xlpm._validateYMDT, 1, 1), _xlfn.LET(_xlpm._timeInfo, CHRONO._FORMAT_TIME_OF_DAY(INDEX(_xlpm._validateYMDT, 1, 4), _xlpm._timeOfDayOptionSet), _xlpm._carryDay, INDEX(_xlpm._timeInfo, 1, 1), _xlpm._timePart, INDEX(_xlpm._timeInfo, 1, 2), _xlpm._datePart, _xlpm.fnResolveDatePart(_xlpm._validateYMDT, _xlpm._carryDay), IF(_xlpm._timePart = "", _xlpm._datePart, _xlfn.CONCAT(_xlpm._datePart, _xlpm._timePart, _xlpm._TZOpart)))))), _xlpm._date_YMDT, FN.NULLIFY(_xlpm.Date_YMDT), _xlfn.BYROW(_xlpm._date_YMDT, _xlfn.LAMBDA(_xlpm._row, _xlpm.fnFormatISODateTime(_xlpm._row)))))</definedName>
    <definedName name="CHRONO.FORMAT_ISO_TZO">_xlfn.LAMBDA(_xlpm.TZOMinutes,_xlop.Options, _xlfn.LET(_xlpm._options, FN.NULLIFY(_xlpm.Options), _xlpm._basic, IFERROR(SEARCH("B", _xlpm._options), 0) &gt; 0, _xlpm._zulu, IFERROR(SEARCH("Z", _xlpm._options), 0) &gt; 0, _xlpm._lowOrder, LEFT(FN.SIFT_FOR_CHARS(_xlpm._options, "HMS")), _xlpm._fmt, _xlfn.SWITCH(_xlpm._lowOrder, "", IF(_xlpm._basic, "Bm0", "Im0"), "H", "BH", "M", IF(_xlpm._basic, "BM", "IM"), "S", IF(_xlpm._basic, "BS0", "IS0")), _xlpm.fnFormatTZO, _xlfn.LAMBDA(_xlpm._TZOMinutes, IF(ISERROR(_xlpm._TZOMinutes), _xlpm._TZOMinutes * {1}, IF(_xlpm._TZOMinutes = "", "", IF(NOT(ISNUMBER(_xlpm._TZOMinutes)), {#VALUE!}, IF(NOT(CHRONO.IS_VALID_TZO(_xlpm._TZOMinutes)), {#NUM!}, IF((_xlpm._lowOrder = "H") * (MOD(_xlpm._TZOMinutes, 60) &lt;&gt; 0), {#NUM!}, IF((_xlpm._TZOMinutes = 0) * _xlpm._zulu, "Z", _xlfn.LET(_xlpm._signChar, IF(_xlpm._TZOMinutes &gt;= 0, "+", "−"), _xlpm._tod, CHRONO.FORMAT_TIME_OF_DAY(ABS(_xlpm._TZOMinutes) / 1440, _xlpm._fmt), _xlfn.CONCAT(_xlpm._signChar, RIGHT(_xlpm._tod, LEN(_xlpm._tod) - 1)))))))))), _xlfn.MAP(FN.NULLIFY(_xlpm.TZOMinutes), _xlfn.LAMBDA(_xlpm._element, _xlpm.fnFormatTZO(_xlpm._element)))))</definedName>
    <definedName name="CHRONO.FORMAT_ISO_WEEK_DATE">_xlfn.LAMBDA(_xlpm.Date_YWD,_xlop.Options,_xlop.JulianCalendar, _xlfn.LET(_xlpm._options, FN.NULLIFY(_xlpm.Options), _xlpm._julianCalendar, FN.COERCE(_xlpm.JulianCalendar) &lt;&gt; 0, _xlpm._basic, IFERROR(SEARCH("B", _xlpm._options), 0) &gt; 0, _xlpm._alwaysSign, IFERROR(FIND("+", _xlpm._options), 0) &gt; 0, _xlpm._separator, IF(_xlpm._basic, "", "-"), _xlpm.fnFormatISOWeekDate, _xlfn.LAMBDA(_xlpm._date_YWD, IF(ARRAYS.IS_EMPTY(_xlpm._date_YWD), "", _xlfn.LET(_xlpm._validateYWD, CHRONO.VALIDATE_ISO_WEEK_DATE(_xlpm._date_YWD, _xlpm._julianCalendar), _xlpm._firstError, ARRAYS.H_ERROR(_xlpm._validateYWD), IF(ISERROR(_xlpm._firstError), _xlpm._firstError * {1}, _xlfn.LET(_xlpm._sYear, CHRONO.FORMAT_ISO_YEAR(INDEX(_xlpm._validateYWD, 1, 1), _xlpm._alwaysSign), _xlpm._sWeek, TEXT(INDEX(_xlpm._validateYWD, 1, 2), "W00"), IF(INDEX(_xlpm._validateYWD, 1, 3) = "", _xlfn.CONCAT(_xlpm._sYear, _xlpm._separator, _xlpm._sWeek), _xlfn.LET(_xlpm._sDay, TEXT(INDEX(_xlpm._validateYWD, 1, 3), "0"), _xlfn.CONCAT(_xlpm._sYear, _xlpm._separator, _xlpm._sWeek, _xlpm._separator, _xlpm._sDay)))))))), _xlpm._date_YWD, FN.NULLIFY(_xlpm.Date_YWD), _xlfn.BYROW(_xlpm._date_YWD, _xlfn.LAMBDA(_xlpm._row, _xlpm.fnFormatISOWeekDate(_xlpm._row)))))</definedName>
    <definedName name="CHRONO.FORMAT_ISO_YEAR">_xlfn.LAMBDA(_xlpm.YearCE,_xlop.AlwaysSign, _xlfn.LET(_xlpm._alwaysSign, FN.COERCE(_xlpm.AlwaysSign), _xlpm.fnFormatISOYear, _xlfn.LAMBDA(_xlpm._year, IF(ISERROR(_xlpm._year), _xlpm._year * {1}, IF(_xlpm._year = "", "", IF(NOT(ISNUMBER(_xlpm._year)), {#VALUE!}, IF(NOT(FN.IS_INTEGER(_xlpm._year)), {#NUM!}, _xlfn.LET(_xlpm._yearFmt, IF(_xlpm._alwaysSign, "+0000;−0000;+0000;", IF((_xlpm._year &gt;= 0) * (_xlpm._year &lt;= 9999), "0000;−0000", "+0000;−0000")), TEXT(_xlpm._year, _xlpm._yearFmt))))))), _xlfn.MAP(FN.NULLIFY(_xlpm.YearCE), _xlfn.LAMBDA(_xlpm._element, _xlpm.fnFormatISOYear(_xlpm._element)))))</definedName>
    <definedName name="CHRONO.FORMAT_LITERARY_DATE">_xlfn.LAMBDA(_xlpm.Date_YMDW,_xlop.Options,_xlop.LanguageCode,_xlop.JulianCalendar, _xlfn.LET(_xlpm._options, FN.NULLIFY(_xlpm.Options), _xlpm._languageID, FN.LANGUAGE_ID(FN.NULLIFY(_xlpm.LanguageCode)), _xlpm._julianCalendar, FN.COERCE(_xlpm.JulianCalendar) &lt;&gt; 0, _xlpm._showWeekday, IFERROR(SEARCH("W", _xlpm._options), 0) &gt; 0, _xlpm._short, IFERROR(SEARCH("R", _xlpm._options), 0) &gt; 0, _xlpm._separator, IF(IFERROR(SEARCH("G", _xlpm._options), 0), " ", ", "), _xlpm._yearOptions, FN.SIFT_FOR_CHARS(_xlpm._options, "ETJK"), _xlpm.fnValidateYMD, _xlfn.LAMBDA(_xlpm._YMD, _xlfn.LET(_xlpm._firstError, ARRAYS.H_ERROR(_xlpm._YMD), IF(ISERROR(_xlpm._firstError), _xlpm._firstError * {1}, IF(NOT(ARRAYS.IS_NUMERIC_NULL(_xlpm._YMD)), {#VALUE!}, IF(ARRAYS.HAS_DECIMAL(_xlfn.TAKE(_xlpm._YMD, 1, 2)), {#NUM!}, _xlfn.LET(_xlpm._month, INDEX(_xlpm._YMD, 1, 2), _xlpm._day, INDEX(_xlpm._YMD, 1, 3), _xlpm._validDate, IF((_xlpm._month = "") * (_xlpm._day &gt;= 1) * (_xlpm._day &lt;= 31), TRUE, CHRONO.IS_VALID_CALENDAR_DATE(_xlpm._YMD, TRUE, _xlpm._julianCalendar)), IF(_xlpm._validDate, TRUE, {#NUM!}))))))), _xlpm.fnWeekday, _xlfn.LAMBDA(_xlpm._YMD,_xlpm._DoW, _xlfn.LET(_xlpm._validateDoW, IF(ISERROR(_xlpm._DoW), _xlpm._DoW * {1}, IF(_xlpm._DoW = "", "", IF(NOT(ISNUMBER(_xlpm._DoW)), {#VALUE!}, _xlfn.LET(_xlpm._iDoW, INT(_xlpm._DoW), IF((_xlpm._iDoW &gt;= 1) * (_xlpm._iDoW &lt;= 7), _xlpm._iDoW, {#NUM!}))))), _xlpm._resolveDoW, IF(ISERROR(_xlpm._validateDoW), _xlpm._validateDoW * {1}, IF(ARRAYS.HAS_EMPTY(_xlpm._YMD), _xlpm._validateDoW, _xlfn.LET(_xlpm._MJDN, CHRONO.MJDN(_xlpm._YMD, _xlpm._julianCalendar), _xlpm._calcDoW, CHRONO.MJDN_TO_WEEKDAY(_xlpm._MJDN), IF(ISNUMBER(_xlpm._validateDoW), IF(_xlpm._calcDoW = _xlpm._validateDoW, _xlpm._calcDoW, {#NUM!}), _xlpm._calcDoW)))), CHRONO.WEEKDAY_NAME(_xlpm._resolveDoW, _xlpm._short, _xlpm._languageID))), _xlpm.fnDatePart, _xlfn.LAMBDA(_xlpm._validatedYMDTW, _xlfn.LET(_xlpm._YMD, _xlfn.TAKE(_xlpm._validatedYMDTW, 1, 3), IF(ARRAYS.IS_EMPTY(_xlpm._YMD), "", _xlfn.LET(_xlpm._sYear, CHRONO.FORMAT_LITERARY_YEAR(INDEX(_xlpm._YMD, 1, 1), _xlpm._yearOptions), _xlpm._sMonth, CHRONO.MONTH_NAME(INDEX(_xlpm._YMD, 1, 2), _xlpm._short, _xlpm._languageID), _xlpm._sDay, FN.FORMAT_ORDINAL(INDEX(_xlpm._YMD, 1, 3)), _xlpm._sMonthDay, _xlfn.TEXTJOIN(" ", TRUE, _xlpm._sMonth, _xlpm._sDay), _xlfn.TEXTJOIN(_xlpm._separator, TRUE, _xlpm._sMonthDay, _xlpm._sYear))))), _xlpm.fnFormatLiteraryDate, _xlfn.LAMBDA(_xlpm._date_YMDW, IF(COLUMNS(_xlpm._date_YMDW) &gt; 4, {#REF!}, _xlfn.LET(_xlpm._expandYMDW, _xlfn.EXPAND(_xlpm._date_YMDW, 1, 4, ""), _xlpm._YMD, _xlfn.TAKE(_xlpm._expandYMDW, 1, 3), _xlpm._W, INDEX(_xlpm._expandYMDW, 1, 4), _xlpm._isValidYMD, _xlpm.fnValidateYMD(_xlpm._YMD), IF(ISERROR(_xlpm._isValidYMD), _xlpm._isValidYMD * {1}, _xlfn.LET(_xlpm._sDate, _xlpm.fnDatePart(_xlpm._YMD), IF(NOT(_xlpm._showWeekday), _xlpm._sDate, _xlfn.LET(_xlpm._sWeekday, _xlpm.fnWeekday(_xlpm._YMD, _xlpm._W), _xlfn.TEXTJOIN(_xlpm._separator, TRUE, _xlpm._sWeekday, _xlpm._sDate)))))))), _xlfn.BYROW(FN.NULLIFY(_xlpm.Date_YMDW), _xlfn.LAMBDA(_xlpm._row, _xlpm.fnFormatLiteraryDate(_xlpm._row)))))</definedName>
    <definedName name="CHRONO.FORMAT_LITERARY_DATETIME">_xlfn.LAMBDA(_xlpm.Date_YMDWT,_xlop.Options,_xlop.LanguageCode,_xlop.JulianCalendar, _xlfn.LET(_xlpm._options, IF(_xlfn.ISOMITTED(_xlpm.Options), "", _xlpm.Options), _xlpm._languageID, FN.LANGUAGE_ID(FN.NULLIFY(_xlpm.LanguageCode)), _xlpm._julianCalendar, FN.COERCE(_xlpm.JulianCalendar) &lt;&gt; 0, _xlpm._showWeekday, IFERROR(SEARCH("W", _xlpm._options), 0) &gt; 0, _xlpm._short, IFERROR(SEARCH("R", _xlpm._options), 0) &gt; 0, _xlpm._delim, IF(IFERROR(SEARCH("G", _xlpm._options), 0) &gt; 0, " ", ", "), _xlpm._yearOptions, FN.SIFT_FOR_CHARS(_xlpm._options, "ETJK", 1), _xlpm._timeOptions, "C" &amp; FN.SIFT_FOR_CHARS(_xlpm._options, "JKLDHMS"), _xlpm._timeOfDayOptionSet, CHRONO._FORMAT_TIME_OF_DAY_OPTIONS(_xlpm._timeOptions, TRUE), _xlpm.fnValidate, _xlfn.LAMBDA(_xlpm._YMDWT, IF(COLUMNS(_xlpm._YMDWT) &gt; 5, {#REF!}, IF(ARRAYS.IS_EMPTY(_xlpm._YMDWT), "", _xlfn.LET(_xlpm._firstError, ARRAYS.H_ERROR(_xlpm._YMDWT), IF(ISERROR(_xlpm._firstError), _xlpm._firstError * {1}, IF(NOT(ARRAYS.IS_NUMERIC_NULL(_xlpm._YMDWT)), {#VALUE!}, _xlfn.LET(_xlpm._expandYMDWT, _xlfn.EXPAND(_xlpm._YMDWT, 1, 5, ""), IF(ARRAYS.HAS_NEGATIVE(_xlfn.DROP(_xlpm._expandYMDWT, , 1)), {#NUM!}, IF(N(INDEX(_xlpm._expandYMDWT, 1, 5)) &gt; 1, {#NUM!}, _xlpm._expandYMDWT))))))))), _xlpm.fnResolveDatePart, _xlfn.LAMBDA(_xlpm._validateYMDWT,_xlpm._carryDay, _xlfn.LET(_xlpm._YMD, _xlfn.TAKE(_xlpm._validateYMDWT, 1, 3), IF(ARRAYS.IS_EMPTY(_xlpm._YMD), _xlfn.HSTACK("", "", "", ""), _xlfn.LET(_xlpm._resolveYMD, IF(_xlpm._carryDay = 0, _xlpm._YMD, IF(ARRAYS.HAS_EMPTY(_xlpm._YMD), _xlpm._YMD, _xlfn.LET(_xlpm._MJDN, CHRONO.MJDN(_xlpm._YMD, _xlpm._julianCalendar) + _xlpm._carryDay, CHRONO.MJDN_TO_CALENDAR_DATE(_xlpm._MJDN, _xlpm._julianCalendar)))), _xlpm._sYear, CHRONO.FORMAT_LITERARY_YEAR(INDEX(_xlpm._resolveYMD, 1, 1), _xlpm._yearOptions), _xlpm._sMonth, CHRONO.MONTH_NAME(INDEX(_xlpm._resolveYMD, 1, 2), _xlpm._short, _xlpm._languageID), _xlpm._sDay, FN.FORMAT_ORDINAL(INDEX(_xlpm._resolveYMD, 1, 3)), _xlpm._sMonthDay, _xlfn.TEXTJOIN(" ", TRUE, _xlpm._sMonth, _xlpm._sDay), _xlpm._sDate, _xlfn.TEXTJOIN(_xlpm._delim, TRUE, _xlpm._sMonthDay, _xlpm._sYear), _xlfn.HSTACK(_xlpm._sDate, _xlpm._resolveYMD))))), _xlpm.fnResolveWeekday, _xlfn.LAMBDA(_xlpm._YMD,_xlpm._DoW, IF(ARRAYS.IS_EMPTY(_xlpm._YMD) * FN.IS_EMPTY(_xlpm._DoW), "", _xlfn.LET(_xlpm._resolvedDoW, IF(ARRAYS.HAS_EMPTY(_xlpm._YMD), _xlpm._DoW, _xlfn.LET(_xlpm._MJDN, CHRONO.MJDN(_xlpm._YMD, _xlpm._julianCalendar), CHRONO.MJDN_TO_WEEKDAY(_xlpm._MJDN))), CHRONO.WEEKDAY_NAME(_xlpm._resolvedDoW, _xlpm._short, _xlpm._languageID)))), _xlpm.fnFormatLiteraryDateTime, _xlfn.LAMBDA(_xlpm._date_YMDWT, _xlfn.LET(_xlpm._validateYMDWT, _xlpm.fnValidate(_xlpm._date_YMDWT), IF(COLUMNS(_xlpm._validateYMDWT) = 1, INDEX(_xlpm._validateYMDWT, 1, 1), _xlfn.LET(_xlpm._time, INDEX(_xlpm._validateYMDWT, 1, 5), _xlpm._DT, CHRONO._FORMAT_TIME_OF_DAY(_xlpm._time, _xlpm._timeOfDayOptionSet), _xlpm._carryDay, INDEX(_xlpm._DT, 1, 1), _xlpm._timePart, INDEX(_xlpm._DT, 1, 2), _xlpm._dateInfo, _xlpm.fnResolveDatePart(_xlpm._validateYMDWT, _xlpm._carryDay), _xlpm._datePart, INDEX(_xlpm._dateInfo, 1, 1), _xlpm._resolveYMD, _xlfn.DROP(_xlpm._dateInfo, , 1), _xlpm._sDateTime, _xlfn.TEXTJOIN(_xlpm._delim, TRUE, _xlpm._datePart, _xlpm._timePart), IF(NOT(_xlpm._showWeekday), _xlpm._sDateTime, _xlfn.LET(_xlpm._sDoW, _xlpm.fnResolveWeekday(_xlpm._resolveYMD, INDEX(_xlpm._validateYMDWT, 1, 4)), _xlfn.TEXTJOIN(_xlpm._delim, TRUE, _xlpm._sDoW, _xlpm._sDateTime))))))), _xlfn.BYROW(FN.NULLIFY(_xlpm.Date_YMDWT), _xlfn.LAMBDA(_xlpm._row, _xlpm.fnFormatLiteraryDateTime(_xlpm._row)))))</definedName>
    <definedName name="CHRONO.FORMAT_LITERARY_YEAR">_xlfn.LAMBDA(_xlpm.YearCE,_xlop.Options, _xlfn.LET(_xlpm._options, IF(_xlfn.ISOMITTED(_xlpm.Options), "", _xlpm.Options), _xlpm._alwaysShowEra, IFERROR(SEARCH("E", _xlpm._options), 0) &gt; 0, _xlpm._dotted, IFERROR(SEARCH("J", _xlpm._options), 0) &gt; 0, _xlpm._noSpace, IFERROR(SEARCH("K", _xlpm._options), 0) &gt; 0, _xlpm._traditional, IFERROR(SEARCH("T", _xlpm._options), 0) &gt; 0, _xlpm._eraMatrix, {" CE","CE"," C.E.","C.E.";" BCE","BCE"," B.C.E.","B.C.E.";" AD","AD"," A.D.","A.D.";" BC","BC"," B.C.","B.C."}, _xlpm._r, 1 + (2 * N(_xlpm._traditional)), _xlpm._c, 1 + N(_xlpm._noSpace) + (2 * N(_xlpm._dotted)), _xlpm._CE, INDEX(_xlpm._eraMatrix, _xlpm._r, _xlpm._c), _xlpm._BCE, INDEX(_xlpm._eraMatrix, _xlpm._r + 1, _xlpm._c), _xlpm.fnFormatLiteraryYear, _xlfn.LAMBDA(_xlpm._yearCE, IF(ISERROR(_xlpm._yearCE), _xlpm._yearCE * {1}, IF(_xlpm._yearCE = "", "", IF(NOT(ISNUMBER(_xlpm._yearCE)), {#VALUE!}, IF(NOT(FN.IS_INTEGER(_xlpm._yearCE)), {#NUM!}, _xlfn.LET(_xlpm._isCE, _xlpm._yearCE &gt;= 1, _xlpm._year, IF(_xlpm._isCE, _xlpm._yearCE, 1 - _xlpm._yearCE), _xlpm._suffix, IF(NOT(_xlpm._isCE), _xlpm._BCE, IF(_xlpm._yearCE &lt; 1000, _xlpm._CE, IF(_xlpm._alwaysShowEra, _xlpm._CE, ""))), TEXT(_xlpm._year, "0") &amp; _xlpm._suffix)))))), _xlfn.MAP(FN.NULLIFY(_xlpm.YearCE), _xlfn.LAMBDA(_xlpm._element, _xlpm.fnFormatLiteraryYear(_xlpm._element)))))</definedName>
    <definedName name="CHRONO.FORMAT_MIL_DTG">_xlfn.LAMBDA(_xlpm.Date_YMDT,_xlop.TZOMinutes,_xlop.Options, _xlfn.LET(_xlpm._tzo, FN.NULLIFY(_xlpm.TZOMinutes), _xlpm._militaryTZ, _xlfn.LET(_xlpm._z, IF(_xlpm._tzo = "", {#N/A}, _xlpm._tzo), CHRONO.TZO_TO_MILITARY(_xlpm._z)), _xlpm._sTZ, INDEX(_xlpm._militaryTZ, 1, 1), _xlpm._milOffset, INDEX(_xlpm._militaryTZ, 1, 3), _xlpm._options, FN.NULLIFY(_xlpm.Options), _xlpm._short, IFERROR(SEARCH("S", _xlpm._options), 0) &gt; 0, _xlpm._spacing, IFERROR(SEARCH("X", _xlpm._options), 0) &gt; 0, _xlpm._spc, IF(_xlpm._spacing, " ", ""), _xlpm._timeFmt, IF(_xlpm._short, IF(_xlpm._spacing, "[HH] mm", "[HH]mm"), IF(_xlpm._spacing, "[HH] mm ss", "[HH]mmss")), _xlpm._lowOrder, 4 - N(_xlpm._short), _xlpm._roundingOverride, _xlfn.LET(_xlpm._r, LEFT(FN.SIFT_FOR_CHARS(_xlpm._options, "NF")), _xlfn.SWITCH(_xlpm._r, "N", 1, "F", -1, 0)), _xlpm.fnFormatTime, _xlfn.LAMBDA(_xlpm._time, _xlfn.LET(_xlpm._nominalTime, N(_xlpm._time) + _xlpm._milOffset, IF(_xlpm._nominalTime = 1, _xlfn.HSTACK(0, TEXT(1, _xlpm._timeFmt)), _xlfn.LET(_xlpm._DT, CHRONO.ROUND_TO_DT(_xlpm._nominalTime, _xlpm._lowOrder, 0, _xlpm._roundingOverride), _xlpm._ToD, INDEX(_xlpm._DT, 1, 2), _xlpm._carryDay, INDEX(_xlpm._DT, 1, 1), _xlpm._sTime, TEXT(_xlpm._ToD, _xlpm._timeFmt), _xlfn.HSTACK(_xlpm._carryDay, _xlpm._sTime))))), _xlpm.fnFormatDTG, _xlfn.LAMBDA(_xlpm._date_YMDT, IF(COLUMNS(_xlpm._date_YMDT) &lt;&gt; 4, {#REF!}, IF(ARRAYS.IS_EMPTY(_xlpm._date_YMDT), "", _xlfn.LET(_xlpm._firstError, ARRAYS.H_ERROR(_xlpm._date_YMDT), IF(ISERROR(_xlpm._firstError), _xlpm._firstError * {1}, IF(NOT(ARRAYS.IS_NUMERIC_NULL(_xlpm._date_YMDT)), {#VALUE!}, IF(INDEX(_xlpm._date_YMDT, 1, 3) = "", {#VALUE!}, _xlfn.LET(_xlpm._isPlanner, ARRAYS.IS_EMPTY(_xlfn.TAKE(_xlpm._date_YMDT, 1, 2)), IF(_xlpm._isPlanner, _xlfn.LET(_xlpm._DT, _xlpm.fnFormatTime(INDEX(_xlpm._date_YMDT, 1, 4)), _xlpm._day, N(INDEX(_xlpm._date_YMDT, 1, 3)) + INDEX(_xlpm._DT, 1, 1), _xlpm._sDay, TEXT(_xlpm._day, "00"), _xlpm._sTime, INDEX(_xlpm._DT, 1, 2), _xlfn.CONCAT(_xlpm._sDay, _xlpm._spc, _xlpm._sTime, _xlpm._spc, _xlpm._sTZ)), _xlfn.LET(_xlpm._validateYMD, CHRONO.VALIDATE_CALENDAR_DATE(_xlfn.TAKE(_xlpm._date_YMDT, 1, 3), FALSE), _xlpm._firstError1, ARRAYS.H_ERROR(_xlpm._validateYMD), IF(ISERROR(_xlpm._firstError1), _xlpm._firstError1 * {1}, _xlfn.LET(_xlpm._DT, _xlpm.fnFormatTime(INDEX(_xlpm._date_YMDT, 1, 4)), _xlpm._day, INDEX(_xlpm._validateYMD, 1, 3) + INDEX(_xlpm._DT, 1, 1), _xlpm._resolveYMD, CHRONO.RESOLVE_CALENDAR_DATE(_xlfn.HSTACK(_xlfn.TAKE(_xlpm._validateYMD, 1, 2), _xlpm._day), FALSE), _xlpm._year, INDEX(_xlpm._resolveYMD, 1, 1), IF((_xlpm._year &lt; 1951) + (_xlpm._year &gt; 2050), {#NUM!}, _xlfn.LET(_xlpm._sTime, INDEX(_xlpm._DT, 1, 2), _xlpm._sDay, TEXT(INDEX(_xlpm._resolveYMD, 1, 3), "00"), _xlpm._sMonth, UPPER(CHRONO.MONTH_NAME(INDEX(_xlpm._resolveYMD, 1, 2), TRUE, TRUE)), _xlpm._sYY, TEXT(MOD(_xlpm._year, 100), "00"), _xlfn.CONCAT(_xlpm._sDay, _xlpm._spc, _xlpm._sTime, _xlpm._spc, _xlpm._sTZ, _xlpm._spc, _xlpm._sMonth, _xlpm._spc, _xlpm._sYY))))))))))))))), _xlpm._date_YMDT, FN.NULLIFY(_xlpm.Date_YMDT), _xlfn.BYROW(_xlpm._date_YMDT, _xlfn.LAMBDA(_xlpm._row, _xlpm.fnFormatDTG(_xlpm._row)))))</definedName>
    <definedName name="CHRONO.FORMAT_TIME_OF_DAY">_xlfn.LAMBDA(_xlpm.TimeOfDay,_xlop.Options, _xlfn.LET(_xlpm._optionSet, CHRONO._FORMAT_TIME_OF_DAY_OPTIONS(_xlpm.Options, FALSE), _xlfn.MAP(FN.NULLIFY(_xlpm.TimeOfDay), _xlfn.LAMBDA(_xlpm._element, _xlfn.LET(_xlpm._DT, CHRONO._FORMAT_TIME_OF_DAY(_xlpm._element, _xlpm._optionSet), INDEX(_xlpm._DT, 1, 2))))))</definedName>
    <definedName name="CHRONO.FORMAT_TIMESPAN">_xlfn.LAMBDA(_xlpm.TimeSpan_D,_xlop.Options, _xlfn.LET(_xlpm._timeSpanFormatOptions, CHRONO._FORMAT_TIMESPAN_OPTIONS(_xlpm.Options), _xlfn.MAP(FN.NULLIFY(_xlpm.TimeSpan_D), _xlfn.LAMBDA(_xlpm._element, CHRONO._FORMAT_TIMESPAN(_xlpm._element, _xlpm._timeSpanFormatOptions)))))</definedName>
    <definedName name="CHRONO.GREGORIAN_TO_JULIAN">_xlfn.LAMBDA(_xlpm.Date_YMD, _xlfn.LET(_xlpm._JDN, CHRONO.JDN(_xlpm.Date_YMD, 0), CHRONO.JDN_TO_CALENDAR_DATE(_xlpm._JDN, 1)))</definedName>
    <definedName name="CHRONO.IS_LEAP_YEAR">_xlfn.LAMBDA(_xlpm.YearCE,_xlop.JulianCalendar, _xlfn.LET(_xlpm._gregorian, FN.COERCE(_xlpm.JulianCalendar) = 0, _xlpm.fnIsLeapYear, _xlfn.LAMBDA(_xlpm._yearCE, IF(ISERROR(_xlpm._yearCE), _xlpm._yearCE * {1}, IF(_xlpm._yearCE = "", "", IF(NOT(ISNUMBER(_xlpm._yearCE)), {#VALUE!}, _xlfn.LET(_xlpm._iYear, INT(_xlpm._yearCE), IF(_xlpm._gregorian, IF(MOD(_xlpm._iYear, 400) = 0, TRUE, IF(MOD(_xlpm._iYear, 100) = 0, FALSE, MOD(_xlpm._iYear, 4) = 0)), MOD(_xlpm._iYear, 4) = 0)))))), _xlfn.MAP(FN.NULLIFY(_xlpm.YearCE), _xlfn.LAMBDA(_xlpm._element, _xlpm.fnIsLeapYear(_xlpm._element)))))</definedName>
    <definedName name="CHRONO.IS_VALID_CALENDAR_DATE">_xlfn.LAMBDA(_xlpm.Date_YMD,_xlop.AllowPartial,_xlop.JulianCalendar, _xlfn.LET(_xlpm._allowPartial, FN.COERCE(_xlpm.AllowPartial) &lt;&gt; 0, _xlpm._julianCalendar, FN.COERCE(_xlpm.JulianCalendar) &lt;&gt; 0, _xlpm._date_YMD, FN.NULLIFY(_xlpm.Date_YMD), _xlfn.BYROW(_xlpm._date_YMD, _xlfn.LAMBDA(_xlpm._row, _xlfn.LET(_xlpm._validateDate, CHRONO.VALIDATE_CALENDAR_DATE(_xlpm._row, _xlpm._julianCalendar), IF(ARRAYS.IS_EMPTY(_xlpm._validateDate), FALSE, IF(_xlpm._allowPartial, NOT(ARRAYS.HAS_ERROR(_xlpm._validateDate)), ARRAYS.IS_NUMERIC(_xlpm._validateDate))))))))</definedName>
    <definedName name="CHRONO.IS_VALID_DT">_xlfn.LAMBDA(_xlpm.DT, _xlfn.BYROW(FN.NULLIFY(_xlpm.DT), _xlfn.LAMBDA(_xlpm._row, IF(ARRAYS.IS_EMPTY(_xlpm._row), FALSE, _xlfn.LET(_xlpm._validateDT, CHRONO.VALIDATE_DT(_xlpm._row), NOT(ARRAYS.HAS_ERROR(_xlpm._validateDT)))))))</definedName>
    <definedName name="CHRONO.IS_VALID_ISO_WEEK_DATE">_xlfn.LAMBDA(_xlpm.Date_YWD,_xlop.JulianCalendar, _xlfn.LET(_xlpm._julianCalendar, FN.COERCE(_xlpm.JulianCalendar) &lt;&gt; 0, _xlpm.fnIsValidWeekDate, _xlfn.LAMBDA(_xlpm._date_YWD, IF(ARRAYS.IS_EMPTY(_xlpm._date_YWD), FALSE, _xlfn.LET(_xlpm._validateYWD, CHRONO.VALIDATE_ISO_WEEK_DATE(_xlpm._date_YWD, _xlpm._julianCalendar), NOT(ARRAYS.HAS_ERROR(_xlpm._validateYWD))))), _xlpm._date_YWD, FN.NULLIFY(_xlpm.Date_YWD), _xlfn.BYROW(_xlpm._date_YWD, _xlfn.LAMBDA(_xlpm._row, _xlpm.fnIsValidWeekDate(_xlpm._row)))))</definedName>
    <definedName name="CHRONO.IS_VALID_TIME_OF_DAY">_xlfn.LAMBDA(_xlpm.Time_HMS,_xlop.Allow24Hour, _xlfn.LET(_xlpm._allow24hr, FN.COERCE(_xlpm.Allow24Hour) &lt;&gt; 0, _xlpm.fnValidateToD, _xlfn.LAMBDA(_xlpm._time_HMS, IF(COLUMNS(_xlpm._time_HMS) &lt;&gt; 3, FALSE, IF(NOT(ARRAYS.IS_NUMERIC(_xlpm._time_HMS)), FALSE, IF(ARRAYS.HAS_NEGATIVE(_xlpm._time_HMS), FALSE, IF(INDEX(_xlpm._time_HMS, 1, 3) &gt;= 60, FALSE, IF(INDEX(_xlpm._time_HMS, 1, 2) &gt;= 60, FALSE, IF(NOT(FN.IS_INTEGER(INDEX(_xlpm._time_HMS, 1, 2))), FALSE, IF(NOT(FN.IS_INTEGER(INDEX(_xlpm._time_HMS, 1, 1))), FALSE, IF(INDEX(_xlpm._time_HMS, 1, 1) &lt; 24, TRUE, IF(INDEX(_xlpm._time_HMS, 1, 1) &gt; 24, FALSE, IF(_xlpm._allow24hr = 0, FALSE, IF(INDEX(_xlpm._time_HMS, 1, 2) &gt; 0, FALSE, IF(INDEX(_xlpm._time_HMS, 1, 3) &gt; 0, FALSE, TRUE))))))))))))), _xlfn.BYROW(FN.NULLIFY(_xlpm.Time_HMS), _xlfn.LAMBDA(_xlpm._row, _xlpm.fnValidateToD(_xlpm._row)))))</definedName>
    <definedName name="CHRONO.IS_VALID_TIMESPAN">_xlfn.LAMBDA(_xlpm.TimeSpan_C5, _xlfn.LET(_xlpm.fnValidateTimeSpan, _xlfn.LAMBDA(_xlpm._timeSpan, _xlfn.LET(_xlpm._colCount, COLUMNS(_xlpm._timeSpan), IF(_xlpm._colCount &gt; 5, FALSE, IF(_xlpm._colCount &lt; 2, FALSE, IF(NOT(ARRAYS.IS_NUMERIC_NULL(_xlpm._timeSpan)), FALSE, _xlfn.LET(_xlpm._sign, INDEX(_xlpm._timeSpan, 1, 1), IF(NOT(ARRAYS.HAS_VALUE(_xlpm._sign, {-1,0,1})), FALSE, _xlfn.LET(_xlpm._DHMS, _xlfn.DROP(_xlpm._timeSpan, , 1), _xlpm._isEmpty, _xlfn.EXPAND(N(FN.IS_EMPTY(_xlpm._DHMS)), , 4, 1), IF(ARRAYS.ARE_EQUAL(_xlpm._isEmpty, {1,1,1,1}), FALSE, IF(ARRAYS.ARE_EQUAL(_xlpm._isEmpty, {0,1,1,0}), FALSE, IF(ARRAYS.ARE_EQUAL(_xlpm._isEmpty, {0,0,1,0}), FALSE, IF(ARRAYS.ARE_EQUAL(_xlpm._isEmpty, {0,1,0,0}), FALSE, _xlfn.LET(_xlpm._isNumber, N(ISNUMBER(_xlpm._DHMS)), _xlpm._firstNumIdx, _xlfn.XMATCH(1, _xlpm._isNumber, 0, 1), _xlpm._lastNumIdx, _xlfn.XMATCH(1, _xlpm._isNumber, 0, -1), _xlpm._decimalIdx, _xlfn.IFNA(_xlfn.XMATCH(1, _xlpm._isNumber * N(NOT(FN.IS_INTEGER(_xlpm._DHMS))), 0, 1), 0), IF((_xlpm._decimalIdx &gt; 0) * (_xlpm._decimalIdx &lt; _xlpm._lastNumIdx), FALSE, _xlfn.LET(_xlpm._DHMS0, _xlfn.EXPAND(N(_xlpm._DHMS), , 4, 0), IF(ARRAYS.HAS_NEGATIVE(_xlpm._DHMS0), FALSE, IF((_xlpm._sign = 0) * ARRAYS.HAS_NONZERO(_xlpm._DHMS0), FALSE, IF((_xlpm._firstNumIdx &lt; 2) * (INDEX(_xlpm._DHMS0, 1, 2) &gt;= 24), FALSE, IF((_xlpm._firstNumIdx &lt; 3) * (INDEX(_xlpm._DHMS0, 1, 3) &gt;= 60), FALSE, IF((_xlpm._firstNumIdx &lt; 4) * (INDEX(_xlpm._DHMS0, 1, 4) &gt;= 60), FALSE, TRUE)))))))))))))))))))), _xlfn.BYROW(FN.NULLIFY(_xlpm.TimeSpan_C5), _xlfn.LAMBDA(_xlpm._row, _xlpm.fnValidateTimeSpan(_xlpm._row)))))</definedName>
    <definedName name="CHRONO.IS_VALID_TZO">_xlfn.LAMBDA(_xlpm.TZOMinutes, IF(NOT(ISNUMBER(_xlpm.TZOMinutes)), FALSE, ABS(_xlpm.TZOMinutes) &lt;= 900))</definedName>
    <definedName name="CHRONO.IS_VALID_YMDT">_xlfn.LAMBDA(_xlpm.Date_YMDT,_xlop.AllowPartial,_xlop.JulianCalendar, _xlfn.LET(_xlpm._date_YMDT, FN.NULLIFY(_xlpm.Date_YMDT), _xlpm._allowPartial, FN.COERCE(_xlpm.AllowPartial) &lt;&gt; 0, _xlpm._julianCalendar, FN.COERCE(_xlpm.JulianCalendar) &lt;&gt; 0, _xlfn.BYROW(_xlpm._date_YMDT, _xlfn.LAMBDA(_xlpm._row, IF(ARRAYS.IS_EMPTY(_xlpm._row), FALSE, _xlfn.LET(_xlpm._validateYMDT, CHRONO.VALIDATE_YMDT(_xlpm._row, _xlpm._julianCalendar), IF(_xlpm._allowPartial, NOT(ARRAYS.HAS_ERROR(_xlpm._validateYMDT)), ARRAYS.IS_NUMERIC(_xlpm._validateYMDT))))))))</definedName>
    <definedName name="CHRONO.ISO_DATETIME_TO_EXCELDATE">_xlfn.LAMBDA(_xlpm.Expression,_xlop.StrictISO, _xlfn.LET(_xlpm._MJDateTZO, CHRONO.ISO_DATETIME_TO_MJDATE(_xlpm.Expression, _xlpm.StrictISO, FALSE), _xlpm._excelDate, CHRONO.MJDATE_TO_EXCELDATE(_xlfn.CHOOSECOLS(_xlpm._MJDateTZO, 1)), _xlpm._TZO, _xlfn.CHOOSECOLS(_xlpm._MJDateTZO, 2), _xlfn.HSTACK(_xlpm._excelDate, _xlpm._TZO)))</definedName>
    <definedName name="CHRONO.ISO_DATETIME_TO_MJDATE">_xlfn.LAMBDA(_xlpm.Expression,_xlop.StrictISO,_xlop.JulianCalendar, _xlfn.LET(_xlpm._strictISO, FN.COERCE(_xlpm.StrictISO) &lt;&gt; 0, _xlpm._julianCalendar, FN.COERCE(_xlpm.JulianCalendar) &lt;&gt; 0, _xlpm.fnISOtoMJDate, _xlfn.LAMBDA(_xlpm._expr, IF(FN.IS_EMPTY(_xlpm._expr), {"",""}, _xlfn.LET(_xlpm._isoDateTime, CHRONO.PARSE_ISO_DATETIME(_xlpm._expr, _xlpm._strictISO, _xlpm._julianCalendar), _xlpm._y, _xlfn.CHOOSECOLS(_xlpm._isoDateTime, 1), _xlpm._t, _xlfn.CHOOSECOLS(_xlpm._isoDateTime, 4), _xlpm._tzo, _xlfn.CHOOSECOLS(_xlpm._isoDateTime, 5), _xlpm._dateValError, _xlfn.HSTACK({#VALUE!}, _xlpm._tzo), IF(ISERROR(_xlpm._y), _xlpm._dateValError, IF(NOT(FN.IS_NUMERIC_NULL(_xlpm._t)), _xlpm._dateValError, IF(FN.IS_EMPTY(_xlpm._y), _xlpm._dateValError, _xlfn.LET(_xlpm._MJDate, CHRONO.MODIFIED_JULIAN_DATE(_xlfn.DROP(_xlpm._isoDateTime, , -1), _xlpm._julianCalendar), _xlfn.HSTACK(_xlpm._MJDate, _xlpm._tzo)))))))), _xlpm._expression, FN.NULLIFY(INDEX(_xlpm.Expression, , 1)), _xlpm._rowCount, ROWS(_xlpm._expression), _xlpm._byRow, _xlfn.REDUCE("", _xlfn.SEQUENCE(_xlpm._rowCount), _xlfn.LAMBDA(_xlpm._acc,_xlpm._curr, _xlfn.VSTACK(_xlpm._acc, _xlpm.fnISOtoMJDate(INDEX(_xlpm._expression, _xlpm._curr, 1))))), _xlfn.DROP(_xlpm._byRow, 1)))</definedName>
    <definedName name="CHRONO.ISO_WEEK_DATE_TO_MJDN">_xlfn.LAMBDA(_xlpm.Date_YWD,_xlop.JulianCalendar, _xlfn.LET(_xlpm._julianCalendar, FN.COERCE(_xlpm.JulianCalendar) &lt;&gt; 0, _xlpm.fnISOWeekdateToMJDN, _xlfn.LAMBDA(_xlpm._date_YWD, IF(ARRAYS.IS_EMPTY(_xlpm._date_YWD), "", _xlfn.LET(_xlpm._firstError, ARRAYS.H_ERROR(_xlpm._date_YWD), IF(ISERROR(_xlpm._firstError), _xlpm._firstError * {1}, _xlfn.LET(_xlpm._validateYWD, CHRONO.VALIDATE_ISO_WEEK_DATE(_xlpm._date_YWD, _xlpm._julianCalendar), _xlpm._firstError1, ARRAYS.H_ERROR(_xlpm._validateYWD), IF(ISERROR(_xlpm._firstError1), _xlpm._firstError1 * {1}, _xlfn.LET(_xlpm._year, INDEX(_xlpm._validateYWD, 1, 1), _xlpm._week, INDEX(_xlpm._validateYWD, 1, 2), _xlpm._weekday, _xlfn.LET(_xlpm._d, INDEX(_xlpm._validateYWD, 1, 3), IF(_xlpm._d = "", 1, _xlpm._d)), _xlpm._shiftWeek, (_xlpm._week - 1) * 7, _xlpm._shiftDayOfWeek, MOD(_xlpm._weekday - 1, 7), _xlpm._firstDayOfYear, CHRONO.MJDN(_xlpm._year, _xlpm._julianCalendar), _xlpm._firstWeekDay, CHRONO.MJDN_TO_WEEKDAY(_xlpm._firstDayOfYear), _xlpm._yearCorrection, MOD(4 - _xlpm._firstWeekDay, 7) - 3, _xlpm._firstDayOfYear + _xlpm._yearCorrection + _xlpm._shiftWeek + _xlpm._shiftDayOfWeek))))))), _xlpm._date_YWD, FN.NULLIFY(_xlpm.Date_YWD), _xlfn.BYROW(_xlpm._date_YWD, _xlfn.LAMBDA(_xlpm._row, _xlpm.fnISOWeekdateToMJDN(_xlpm._row)))))</definedName>
    <definedName name="CHRONO.JDATE_ADDITION">_xlfn.LAMBDA(_xlpm.LocalJDate,_xlpm.AddValue,_xlop.Component,_xlop.JulianCalendar, _xlfn.LET(_xlpm._localMJDate, CHRONO.JDATE_TO_MJDATE(_xlpm.LocalJDate), _xlpm._resultMJDate, CHRONO.MJDATE_ADDITION(_xlpm._localMJDate, _xlpm.AddValue, _xlpm.Component, _xlpm.JulianCalendar), CHRONO.MJDATE_TO_JDATE(_xlpm._resultMJDate)))</definedName>
    <definedName name="CHRONO.JDATE_TO_JDN">_xlfn.LAMBDA(_xlpm.JDate, _xlfn.LET(_xlpm._JDate, FN.NULLIFY(_xlpm.JDate), IF(_xlpm._JDate = "", "", INT(_xlpm._JDate + 0.5))))</definedName>
    <definedName name="CHRONO.JDATE_TO_MJDATE">_xlfn.LAMBDA(_xlpm.JDate, _xlfn.LET(_xlpm._JDate, FN.NULLIFY(_xlpm.JDate), IF(_xlpm._JDate = "", "", _xlpm._JDate - 2400000.5)))</definedName>
    <definedName name="CHRONO.JDATE_TO_YMDT">_xlfn.LAMBDA(_xlpm.JDate,_xlop.LowOrder,_xlop.SecondPrecision,_xlop.RoundingOverride,_xlop.JulianCalendar, _xlfn.LET(_xlpm._MJDate, CHRONO.JDATE_TO_MJDATE(_xlpm.JDate), CHRONO.MJDATE_TO_YMDT(_xlpm._MJDate, _xlpm.LowOrder, _xlpm.SecondPrecision, _xlpm.RoundingOverride, _xlpm.JulianCalendar)))</definedName>
    <definedName name="CHRONO.JDN">_xlfn.LAMBDA(_xlpm.Date_YMD,_xlop.JulianCalendar, _xlfn.LET(_xlpm._julianCalendar, FN.COERCE(_xlpm.JulianCalendar) &lt;&gt; 0, _xlpm.fnResolveJDN, _xlfn.LAMBDA(_xlpm._date_YMD, IF(ARRAYS.IS_EMPTY(_xlpm._date_YMD), "", _xlfn.LET(_xlpm._validateDate, CHRONO.VALIDATE_CALENDAR_DATE(_xlpm._date_YMD, _xlpm._julianCalendar), _xlpm._firstError, ARRAYS.H_ERROR(_xlpm._validateDate), IF(ISERROR(_xlpm._firstError), _xlpm._firstError * {1}, _xlfn.LET(_xlpm._y, INDEX(_xlpm._validateDate, 1, 1), _xlpm._m, INDEX(_xlpm._validateDate, 1, 2), _xlpm._d, INDEX(_xlpm._validateDate, 1, 3), IF(_xlpm._m = "", _xlfn.LET(_xlpm._JDN_JAN0, CHRONO._JULIAN_DAY_NUMBER(_xlpm._y, 1, 0, _xlpm._julianCalendar), _xlpm._JDN_JAN0 + IF(_xlpm._d = "", 1, _xlpm._d)), IF(_xlpm._d = "", CHRONO._JULIAN_DAY_NUMBER(_xlpm._y, _xlpm._m, 1, _xlpm._julianCalendar), CHRONO._JULIAN_DAY_NUMBER(_xlpm._y, _xlpm._m, _xlpm._d, _xlpm._julianCalendar)))))))), _xlfn.BYROW(FN.NULLIFY(_xlpm.Date_YMD), _xlfn.LAMBDA(_xlpm._row, _xlpm.fnResolveJDN(_xlpm._row)))))</definedName>
    <definedName name="CHRONO.JDN_TO_CALENDAR_DATE">_xlfn.LAMBDA(_xlpm.JDN,_xlop.JulianCalendar, _xlfn.LET(_xlpm._julianCalendar, FN.COERCE(_xlpm.JulianCalendar) &lt;&gt; 0, _xlpm.fnJDNtoCalendarDate, _xlfn.LAMBDA(_xlpm._JDN, IF(ISERROR(_xlpm._JDN), _xlpm._JDN * {1,2,3}, IF(_xlpm._JDN = "", {"","",""}, IF(NOT(ISNUMBER(_xlpm._JDN)), {#VALUE!,#VALUE!,#VALUE!}, _xlfn.LET(_xlpm._YEAR4801BCE, -4800, _xlpm._DaysIn4Year, 1461, _xlpm._DaysInYear, 365, _xlpm._MonthCorrectionDays, 308, _xlpm._DaysIn4Months, 122, _xlpm._DaysIn5MonthsFromMarch, 153, IF(_xlpm._julianCalendar, _xlfn.LET(_xlpm._J4801BCE_JD0, -32083, _xlpm._days0, INT(_xlpm._JDN) - _xlpm._J4801BCE_JD0 - 1, _xlpm._quadYr, INT(_xlpm._days0 / _xlpm._DaysIn4Year), _xlpm._days1, _xlpm._days0 - _xlpm._quadYr * _xlpm._DaysIn4Year, _xlpm._remYr, INT((INT(_xlpm._days1 / _xlpm._DaysInYear) + 1) * 0.75), _xlpm._days2, _xlpm._days1 - _xlpm._remYr * _xlpm._DaysInYear, _xlpm._y, _xlpm._quadYr * 4 + _xlpm._remYr, _xlpm._m, INT((_xlpm._days2 * 5 + _xlpm._MonthCorrectionDays) / _xlpm._DaysIn5MonthsFromMarch) - 2, _xlpm._day, _xlpm._days2 - INT((_xlpm._m + 4) * _xlpm._DaysIn5MonthsFromMarch / 5) + _xlpm._DaysIn4Months + 1, _xlpm._year, _xlpm._YEAR4801BCE + _xlpm._y + INT((_xlpm._m + 2) / 12), _xlpm._month, MOD(_xlpm._m + 2, 12) + 1, _xlfn.HSTACK(_xlpm._year, _xlpm._month, _xlpm._day)), _xlfn.LET(_xlpm._G4801BCE_JD0, -32045, _xlpm._GregDaysIn400Year, 146097, _xlpm._GregDaysIn100Year, 36524, _xlpm._days0, INT(_xlpm._JDN) - _xlpm._G4801BCE_JD0 - 1, _xlpm._quadCent, INT(_xlpm._days0 / _xlpm._GregDaysIn400Year), _xlpm._days1, _xlpm._days0 - _xlpm._quadCent * _xlpm._GregDaysIn400Year, _xlpm._remCent, INT((INT(_xlpm._days1 / _xlpm._GregDaysIn100Year) + 1) * 0.75), _xlpm._days2, _xlpm._days1 - _xlpm._remCent * _xlpm._GregDaysIn100Year, _xlpm._quadYr, INT(_xlpm._days2 / _xlpm._DaysIn4Year), _xlpm._days3, _xlpm._days2 - _xlpm._quadYr * _xlpm._DaysIn4Year, _xlpm._remYr, INT((INT(_xlpm._days3 / _xlpm._DaysInYear) + 1) * 0.75), _xlpm._days4, _xlpm._days3 - _xlpm._remYr * _xlpm._DaysInYear, _xlpm._y, _xlpm._quadCent * 400 + _xlpm._remCent * 100 + _xlpm._quadYr * 4 + _xlpm._remYr, _xlpm._m, INT((_xlpm._days4 * 5 + _xlpm._MonthCorrectionDays) / _xlpm._DaysIn5MonthsFromMarch) - 2, _xlpm._day, _xlpm._days4 - INT((_xlpm._m + 4) * _xlpm._DaysIn5MonthsFromMarch / 5) + _xlpm._DaysIn4Months + 1, _xlpm._year, _xlpm._YEAR4801BCE + _xlpm._y + INT((_xlpm._m + 2) / 12), _xlpm._month, MOD(_xlpm._m + 2, 12) + 1, _xlfn.HSTACK(_xlpm._year, _xlpm._month, _xlpm._day)))))))), _xlpm._JDNcolumn, FN.NULLIFY(INDEX(_xlpm.JDN, , 1)), _xlpm._rowCount, ROWS(_xlpm._JDNcolumn), _xlpm._byRow, _xlfn.REDUCE("", _xlfn.SEQUENCE(_xlpm._rowCount), _xlfn.LAMBDA(_xlpm._acc,_xlpm._curr, _xlfn.VSTACK(_xlpm._acc, _xlpm.fnJDNtoCalendarDate(INDEX(_xlpm._JDNcolumn, _xlpm._curr, 1))))), _xlfn.DROP(_xlpm._byRow, 1)))</definedName>
    <definedName name="CHRONO.JDN_TO_JDATE">_xlfn.LAMBDA(_xlpm.JDN, _xlfn.LET(_xlpm._JDN, FN.NULLIFY(_xlpm.JDN), IF(_xlpm._JDN = "", "", _xlpm._JDN - 0.5)))</definedName>
    <definedName name="CHRONO.JDN_TO_MJDN">_xlfn.LAMBDA(_xlpm.JDN, _xlfn.LET(_xlpm._JDN, FN.NULLIFY(_xlpm.JDN), IF(ISERROR(_xlpm._JDN), _xlpm._JDN * {1}, IF(_xlpm._JDN = "", "", INT(_xlpm._JDN + 0.5) - 2400001))))</definedName>
    <definedName name="CHRONO.JDN_TO_WEEKDAY">_xlfn.LAMBDA(_xlpm.JDN, _xlfn.LET(_xlpm._MJDN, CHRONO.JDN_TO_MJDN(_xlpm.JDN), CHRONO.MJDN_TO_WEEKDAY(_xlpm._MJDN)))</definedName>
    <definedName name="CHRONO.JULIAN_DATE">_xlfn.LAMBDA(_xlpm.Date_YMDT,_xlop.JulianCalendar, _xlfn.LET(_xlpm._julianCalendar, FN.COERCE(_xlpm.JulianCalendar) &lt;&gt; 0, _xlpm.fnJulianDate, _xlfn.LAMBDA(_xlpm._date_YMDT, _xlfn.LET(_xlpm._MJDate, CHRONO.MODIFIED_JULIAN_DATE(_xlpm._date_YMDT), CHRONO.MJDATE_TO_JDATE(_xlpm._MJDate))), _xlfn.BYROW(FN.NULLIFY(_xlpm.Date_YMDT), _xlfn.LAMBDA(_xlpm._dateRow, _xlpm.fnJulianDate(_xlpm._dateRow)))))</definedName>
    <definedName name="CHRONO.JULIAN_TO_GREGORIAN">_xlfn.LAMBDA(_xlpm.Date_YMD, _xlfn.LET(_xlpm._JDN, CHRONO.JDN(_xlpm.Date_YMD, 1), CHRONO.JDN_TO_CALENDAR_DATE(_xlpm._JDN, 0)))</definedName>
    <definedName name="CHRONO.MILITARY_TZO">_xlfn.LAMBDA(_xlpm.Designator, _xlfn.LET(_xlpm._Designator, FN.NULLIFY(_xlpm.Designator), IF(ISERROR(_xlpm._Designator), _xlpm._Designator * {1}, IF(_xlpm._Designator = "", "", _xlfn.LET(_xlpm._code, CODE(_xlpm._Designator) - 64, IF(_xlpm._code &lt;= 0, {#VALUE!}, IF(_xlpm._code &gt; 26, {#VALUE!}, IF(_xlpm._code = 10, {#N/A}, IF(_xlpm._code = 26, 0, IF(_xlpm._code &lt;= 9, _xlpm._code * 60, IF(_xlpm._code &lt;= 13, (_xlpm._code - 1) * 60, IF(_xlpm._code &lt;= 25, (13 - _xlpm._code) * 60, {#VALUE!}))))))))))))</definedName>
    <definedName name="CHRONO.MJDATE_ADDITION">_xlfn.LAMBDA(_xlpm.LocalMJDate,_xlpm.AddValue,_xlop.Component,_xlop.JulianCalendar, _xlfn.LET(_xlpm._component, IF(_xlfn.ISOMITTED(_xlpm.Component), "D", IF(_xlpm.Component = "", "D", _xlfn.LET(_xlpm._c, LEFT(FN.SIFT_FOR_CHARS(_xlpm.Component, "YQLWDHMS")), IF(_xlpm._c = "", "D", _xlpm._c)))), _xlpm._julianCalendar, FN.COERCE(_xlpm.JulianCalendar) &lt;&gt; 0, _xlpm.fnMJDateAddition, _xlfn.LAMBDA(_xlpm._localMJDate,_xlpm._addValue, IF(ISERROR(_xlpm._localMJDate), _xlpm._localMJDate * {1}, IF(ISERROR(_xlpm._addValue), _xlpm._addValue * {1}, IF(_xlpm._localMJDate = "", "", IF(_xlpm._addValue = "", _xlpm._localMJDate, IF(NOT(ISNUMBER(_xlpm._localMJDate)), {#VALUE!}, IF(NOT(ISNUMBER(_xlpm._addValue)), {#VALUE!}, IF(_xlpm._component = "W", _xlpm._localMJDate + ROUND(_xlpm._addValue * 7, 0), IF(_xlpm._component = "D", _xlpm._localMJDate + _xlpm._addValue, IF(_xlpm._component = "H", _xlpm._localMJDate + (_xlpm._addValue / 24), IF(_xlpm._component = "M", _xlpm._localMJDate + (_xlpm._addValue / 1440), IF(_xlpm._component = "S", _xlpm._localMJDate + (_xlpm._addValue / 86400), _xlfn.LET(_xlpm._avgDaysMonth, IF(_xlpm._julianCalendar, 30.4375, 30.436875), _xlpm._decAddMonths, _xlpm._addValue * _xlfn.SWITCH(_xlpm._component, "Y", 12, "Q", 3, "L", 1), _xlpm._intAddMonths, INT(_xlpm._decAddMonths), _xlpm._partialMonths, MOD(_xlpm._decAddMonths, 1), _xlpm._localDate_YMDT, CHRONO.MJDATE_TO_YMDT(_xlpm._localMJDate, , , , _xlpm._julianCalendar), _xlpm._addedDate_YMDT, _xlpm._localDate_YMDT + _xlfn.HSTACK(0, _xlpm._intAddMonths, ROUND(_xlpm._partialMonths * _xlpm._avgDaysMonth, 0), 0), _xlpm._resolve_YMDT, CHRONO.RESOLVE_YMDT(_xlpm._addedDate_YMDT, _xlpm._julianCalendar), CHRONO.MODIFIED_JULIAN_DATE(_xlpm._resolve_YMDT, _xlpm._julianCalendar)))))))))))))), _xlpm._localMJDate, FN.NULLIFY(INDEX(_xlpm.LocalMJDate, , 1)), _xlpm._addValue, FN.NULLIFY(INDEX(_xlpm.AddValue, , 1)), _xlpm._rowCount, ROWS(_xlpm._localMJDate), _xlpm._addCount, ROWS(_xlpm._addValue), IF(_xlpm._addCount = 1, _xlfn.LET(_xlpm._addScalar, INDEX(_xlpm._addValue, 1, 1), _xlpm._byMJDate, _xlfn.REDUCE("", _xlfn.SEQUENCE(_xlpm._rowCount), _xlfn.LAMBDA(_xlpm._acc,_xlpm._curr, _xlfn.VSTACK(_xlpm._acc, _xlpm.fnMJDateAddition(INDEX(_xlpm._localMJDate, _xlpm._curr, 1), _xlpm._addScalar)))), _xlfn.DROP(_xlpm._byMJDate, 1)), _xlfn.LET(_xlpm._byRow, _xlfn.REDUCE("", _xlfn.SEQUENCE(_xlpm._rowCount), _xlfn.LAMBDA(_xlpm._acc,_xlpm._curr, _xlfn.LET(_xlpm._addValue, IF(_xlpm._curr &lt;= _xlpm._addCount, INDEX(_xlpm._addValue, _xlpm._curr, 1), 0), _xlfn.VSTACK(_xlpm._acc, _xlpm.fnMJDateAddition(INDEX(_xlpm._localMJDate, _xlpm._curr, 1), _xlpm._addValue))))), _xlfn.DROP(_xlpm._byRow, 1)))))</definedName>
    <definedName name="CHRONO.MJDATE_TO_EXCELDATE">_xlfn.LAMBDA(_xlpm.MJDate, IF(FN.IS_EMPTY(_xlpm.MJDate), "", IF(NOT((_xlpm.MJDate &gt;= 15019) * (_xlpm.MJDate &lt; 2973484)), {#NUM!}, _xlpm.MJDate - 15018)))</definedName>
    <definedName name="CHRONO.MJDATE_TO_ISO_DATETIME">_xlfn.LAMBDA(_xlpm.MJDate,_xlop.TZOMinutes,_xlop.Options,_xlop.JulianCalendar, _xlfn.LET(_xlpm._TZOMinutes, FN.NULLIFY(_xlpm.TZOMinutes), _xlpm._options, FN.NULLIFY(_xlpm.Options), _xlpm._julianCalendar, FN.COERCE(_xlpm.JulianCalendar) &lt;&gt; 0, _xlpm.fnISODateTime, _xlfn.LAMBDA(_xlpm._MJDate, IF(ISERROR(_xlpm._MJDate), _xlpm._MJDate * {1}, IF(_xlpm._MJDate = "", "", _xlfn.LET(_xlpm._date_YMDT, CHRONO.MJDATE_TO_YMDT(_xlpm._MJDate, , , , _xlpm._julianCalendar), CHRONO.FORMAT_ISO_DATETIME(_xlpm._date_YMDT, _xlpm.TZOMinutes, _xlpm.Options, _xlpm._julianCalendar))))), _xlfn.MAP(FN.NULLIFY(_xlpm.MJDate), _xlfn.LAMBDA(_xlpm._element, _xlpm.fnISODateTime(_xlpm._element)))))</definedName>
    <definedName name="CHRONO.MJDATE_TO_JDATE">_xlfn.LAMBDA(_xlpm.MJDate, _xlfn.LET(_xlpm._MJDate, FN.NULLIFY(_xlpm.MJDate), IF(_xlpm._MJDate = "", "", _xlpm._MJDate + 2400000.5)))</definedName>
    <definedName name="CHRONO.MJDATE_TO_MJDN">_xlfn.LAMBDA(_xlpm.MJDate, _xlfn.LET(_xlpm._MJDate, FN.NULLIFY(_xlpm.MJDate), IF(_xlpm._MJDate = "", "", INT(_xlpm._MJDate))))</definedName>
    <definedName name="CHRONO.MJDATE_TO_YMDT">_xlfn.LAMBDA(_xlpm.MJDate,_xlop.LowOrder,_xlop.SecondPrecision,_xlop.RoundingOverride,_xlop.JulianCalendar, _xlfn.LET(_xlpm._lowOrder, IF(NOT(ISNUMBER(_xlpm.LowOrder)), 4, IF(_xlpm.LowOrder &lt; 1, 1, IF(_xlpm.LowOrder &gt; 4, 4, INT(_xlpm.LowOrder)))), _xlpm._maxPrecision, 9, _xlpm._secondPrecision, IF(_xlpm._lowOrder &lt; 4, 0, IF(NOT(ISNUMBER(_xlpm.SecondPrecision)), _xlpm._maxPrecision, IF(_xlpm.SecondPrecision &lt; 0, 0, IF(_xlpm.SecondPrecision &gt; _xlpm._maxPrecision, _xlpm._maxPrecision, INT(_xlpm.SecondPrecision))))), _xlpm._julianCalendar, FN.COERCE(_xlpm.JulianCalendar) &lt;&gt; 0, _xlpm.fnMJDateToYMDT, _xlfn.LAMBDA(_xlpm._MJDate, IF(ISERROR(_xlpm._MJDate), _xlpm._MJDate * {1,2,3,4}, IF(_xlpm._MJDate = "", {"","","",""}, IF(NOT(ISNUMBER(_xlpm._MJDate)), {#VALUE!,#VALUE!,#VALUE!,#VALUE!}, _xlfn.LET(_xlpm._DT, CHRONO.ROUND_TO_DT(_xlpm._MJDate, _xlpm._lowOrder, _xlpm._secondPrecision, _xlpm.RoundingOverride), _xlpm._MJDN, INDEX(_xlpm._DT, 1, 1), _xlpm._date_YMD, CHRONO.MJDN_TO_CALENDAR_DATE(_xlpm._MJDN, _xlpm._julianCalendar), IF(_xlpm._lowOrder = 1, _xlfn.HSTACK(_xlpm._date_YMD, ""), _xlfn.LET(_xlpm._time, INDEX(_xlpm._DT, 1, 2), _xlfn.HSTACK(_xlpm._date_YMD, _xlpm._time)))))))), _xlpm._MJDate, FN.NULLIFY(INDEX(_xlpm.MJDate, , 1)), _xlpm._rowCount, ROWS(_xlpm._MJDate), _xlpm._byRow, _xlfn.REDUCE("", _xlfn.SEQUENCE(_xlpm._rowCount), _xlfn.LAMBDA(_xlpm._acc,_xlpm._curr, _xlfn.VSTACK(_xlpm._acc, _xlpm.fnMJDateToYMDT(INDEX(_xlpm._MJDate, _xlpm._curr, 1))))), _xlfn.DROP(_xlpm._byRow, 1)))</definedName>
    <definedName name="CHRONO.MJDN">_xlfn.LAMBDA(_xlpm.Date_YMD,_xlop.JulianCalendar, CHRONO.JDN_TO_MJDN(CHRONO.JDN(_xlpm.Date_YMD, _xlpm.JulianCalendar)))</definedName>
    <definedName name="CHRONO.MJDN_TO_CALENDAR_DATE">_xlfn.LAMBDA(_xlpm.MJDN,_xlop.JulianCalendar, _xlfn.LET(_xlpm._JDN, CHRONO.MJDN_TO_JDN(_xlpm.MJDN), CHRONO.JDN_TO_CALENDAR_DATE(_xlpm._JDN, _xlpm.JulianCalendar)))</definedName>
    <definedName name="CHRONO.MJDN_TO_ISO_WEEK_DATE">_xlfn.LAMBDA(_xlpm.MJDN,_xlop.JulianCalendar, _xlfn.LET(_xlpm._julianCalendar, FN.COERCE(_xlpm.JulianCalendar) &lt;&gt; 0, _xlpm.fnMJDNtoISOWeekDate, _xlfn.LAMBDA(_xlpm._MJDN, IF(ISERROR(_xlpm._MJDN), _xlpm._MJDN * {1,2,3,4}, IF(_xlpm._MJDN = "", {"","","",""}, IF(NOT(ISNUMBER(_xlpm._MJDN)), {#VALUE!,#VALUE!,#VALUE!,#VALUE!}, _xlfn.LET(_xlpm._cDate, CHRONO.MJDN_TO_CALENDAR_DATE(_xlpm._MJDN, _xlpm._julianCalendar), _xlpm._year, INDEX(_xlpm._cDate, 1, 1), _xlpm._weekday, CHRONO.MJDN_TO_WEEKDAY(_xlpm._MJDN), _xlpm._MJDNofYear, CHRONO.MJDN(_xlpm._year, _xlpm._julianCalendar) - 1, _xlpm._dayOfYear, _xlpm._MJDN - _xlpm._MJDNofYear, _xlpm._nominalWeek, INT((_xlpm._dayOfYear - _xlpm._weekday + 10) / 7), IF(_xlpm._nominalWeek = 0, _xlfn.LET(_xlpm._previousYear, _xlpm._year - 1, _xlpm._weeksInYear, CHRONO.WEEKS_IN_YEAR(_xlpm._previousYear, _xlpm._julianCalendar), _xlfn.HSTACK(_xlpm._previousYear, _xlpm._weeksInYear, _xlpm._weekday, _xlpm._weeksInYear)), IF(_xlpm._nominalWeek = 53, IF(CHRONO.WEEKS_IN_YEAR(_xlpm._year, _xlpm._julianCalendar) = 53, _xlfn.HSTACK(_xlpm._year, 53, _xlpm._weekday, 53), _xlfn.LET(_xlpm._nextYear, _xlpm._year + 1, _xlpm._weeksInYear, CHRONO.WEEKS_IN_YEAR(_xlpm._nextYear, _xlpm._julianCalendar), _xlfn.HSTACK(_xlpm._nextYear, 1, _xlpm._weekday, _xlpm._weeksInYear))), _xlfn.LET(_xlpm._weeksInYear, CHRONO.WEEKS_IN_YEAR(_xlpm._year, _xlpm._julianCalendar), _xlfn.HSTACK(_xlpm._year, _xlpm._nominalWeek, _xlpm._weekday, _xlpm._weeksInYear))))))))), _xlpm._MJDN, FN.NULLIFY(INDEX(_xlpm.MJDN, , 1)), _xlpm._rowCount, ROWS(_xlpm._MJDN), _xlpm._byRow, _xlfn.REDUCE("", _xlfn.SEQUENCE(_xlpm._rowCount), _xlfn.LAMBDA(_xlpm._acc,_xlpm._curr, _xlfn.VSTACK(_xlpm._acc, _xlpm.fnMJDNtoISOWeekDate(INDEX(_xlpm._MJDN, _xlpm._curr, 1))))), _xlfn.DROP(_xlpm._byRow, 1)))</definedName>
    <definedName name="CHRONO.MJDN_TO_JDN">_xlfn.LAMBDA(_xlpm.MJDN, _xlfn.LET(_xlpm._MJDN, FN.NULLIFY(_xlpm.MJDN), IF(ISERROR(_xlpm._MJDN), _xlpm._MJDN * {1}, IF(_xlpm._MJDN = "", "", INT(_xlpm._MJDN) + 2400001))))</definedName>
    <definedName name="CHRONO.MJDN_TO_QUARTER_DATE">_xlfn.LAMBDA(_xlpm.MJDN,_xlop.MonthOffset,_xlop.JulianCalendar, _xlfn.LET(_xlpm._monthOffset, _xlfn.LET(_xlpm._mo, INT(FN.COERCE(_xlpm.MonthOffset)), IF((_xlpm._mo &gt;= -6) * (_xlpm._mo &lt;= 3), _xlpm._mo, {#NUM!})), _xlpm._julianCalendar, FN.COERCE(_xlpm.JulianCalendar) &lt;&gt; 0, _xlpm.fnMJDNtoYQD, _xlfn.LAMBDA(_xlpm._MJDN, IF(ISERROR(_xlpm._MJDN), _xlpm._MJDN * {1,2,3,4}, IF(_xlpm._MJDN = "", {"","","",""}, IF(NOT(ISNUMBER(_xlpm._MJDN)), {#VALUE!,#VALUE!,#VALUE!,#VALUE!}, IF(ISERROR(_xlpm._monthOffset), _xlpm._monthOffset * {1,2,3,4}, _xlfn.LET(_xlpm._cDate, CHRONO.MJDN_TO_CALENDAR_DATE(_xlpm.MJDN, _xlpm._julianCalendar), _xlpm._shiftMonth, INDEX(_xlpm._cDate, 1, 2) - 1 - _xlpm._monthOffset, _xlpm._fiscalYear, INDEX(_xlpm._cDate, 1, 1) + INT(_xlpm._shiftMonth / 12), _xlpm._zeroBasedFiscalMonth, MOD(_xlpm._shiftMonth, 12), _xlpm._quarter, INT(_xlpm._zeroBasedFiscalMonth / 3) + 1, _xlpm._MJDNofQuarter, CHRONO.QUARTER_DATE_TO_MJDN(_xlfn.HSTACK(_xlpm._fiscalYear, _xlpm._quarter, 1), _xlpm._monthOffset, _xlpm._julianCalendar), _xlpm._dayOfQuarter, _xlpm.MJDN - _xlpm._MJDNofQuarter + 1, _xlpm._daysInQuarter, CHRONO.DAYS_IN_QUARTER(_xlpm._quarter, _xlpm._fiscalYear, _xlpm._monthOffset, _xlpm._julianCalendar), _xlfn.HSTACK(_xlpm._fiscalYear, _xlpm._quarter, _xlpm._dayOfQuarter, _xlpm._daysInQuarter))))))), _xlpm._MJDN, FN.NULLIFY(INDEX(_xlpm.MJDN, , 1)), _xlpm._rowCount, ROWS(_xlpm._MJDN), _xlpm._byRow, _xlfn.REDUCE("", _xlfn.SEQUENCE(_xlpm._rowCount), _xlfn.LAMBDA(_xlpm._acc,_xlpm._curr, _xlfn.VSTACK(_xlpm._acc, _xlpm.fnMJDNtoYQD(INDEX(_xlpm._MJDN, _xlpm._curr, 1))))), _xlfn.DROP(_xlpm._byRow, 1)))</definedName>
    <definedName name="CHRONO.MJDN_TO_WEEKDAY">_xlfn.LAMBDA(_xlpm.MJDN, _xlfn.LET(_xlpm.fnISOWeekday, _xlfn.LAMBDA(_xlpm._MJDN, IF(ISERROR(_xlpm._MJDN), _xlpm._MJDN * {1}, IF(_xlpm._MJDN = "", "", IF(NOT(ISNUMBER(_xlpm._MJDN)), {#VALUE!}, _xlfn.LET(_xlpm._iMJDN, INT(_xlpm._MJDN), MOD(_xlpm._iMJDN + 2, 7) + 1))))), _xlfn.MAP(FN.NULLIFY(_xlpm.MJDN), _xlfn.LAMBDA(_xlpm._element, _xlpm.fnISOWeekday(_xlpm._element)))))</definedName>
    <definedName name="CHRONO.MODIFIED_JULIAN_DATE">_xlfn.LAMBDA(_xlpm.Date_YMDT,_xlop.JulianCalendar, _xlfn.LET(_xlpm._julianCalendar, FN.COERCE(_xlpm.JulianCalendar) &lt;&gt; 0, _xlpm.fnModifiedJulianDate, _xlfn.LAMBDA(_xlpm._date_YMDT, IF(COLUMNS(_xlpm._date_YMDT) &gt; 4, {#REF!}, IF(ARRAYS.IS_EMPTY(_xlpm._date_YMDT), "", _xlfn.LET(_xlpm._firstError, ARRAYS.H_ERROR(_xlpm._date_YMDT), IF(ISERROR(_xlpm._firstError), _xlpm._firstError * {1}, IF(NOT(ARRAYS.IS_NUMERIC_NULL(_xlpm._date_YMDT)), {#VALUE!}, _xlfn.LET(_xlpm._expandYMDT, _xlfn.EXPAND(_xlpm._date_YMDT, 1, 4, ""), _xlpm._DT, CHRONO.RESOLVE_DT(_xlfn.DROP(_xlpm._expandYMDT, , 2)), _xlpm._resolveYMD, _xlfn.LET(_xlpm._y, _xlfn.CHOOSECOLS(_xlpm._expandYMDT, 1), _xlpm._m, IF(FN.IS_EMPTY(_xlfn.CHOOSECOLS(_xlpm._expandYMDT, 2)), 1, _xlfn.CHOOSECOLS(_xlpm._expandYMDT, 2)), _xlpm._d, _xlfn.CHOOSECOLS(_xlpm._DT, 1), _xlfn.HSTACK(_xlpm._y, _xlpm._m, _xlpm._d)), _xlpm._MJDN, CHRONO.MJDN(_xlpm._resolveYMD, _xlpm._julianCalendar), IF(ISERROR(_xlpm._MJDN), _xlpm._MJDN * {1}, _xlfn.LET(_xlpm._time, _xlfn.CHOOSECOLS(_xlpm._DT, 2), _xlpm._MJDN + N(_xlpm._time)))))))))), _xlfn.BYROW(FN.NULLIFY(_xlpm.Date_YMDT), _xlfn.LAMBDA(_xlpm._dateRow, _xlpm.fnModifiedJulianDate(_xlpm._dateRow)))))</definedName>
    <definedName name="CHRONO.MONTH_NAME">_xlfn.LAMBDA(_xlpm.Month,_xlop.Short,_xlop.LanguageCode, _xlfn.LET(_xlpm._useShort, FN.COERCE(_xlpm.Short), _xlpm._languageID, FN.LANGUAGE_ID(FN.NULLIFY(_xlpm.LanguageCode)), _xlpm._fmt, IF(_xlpm._useShort, "MMM", "MMMM"), _xlpm._iFmt, IF(_xlpm._languageID = "", _xlpm._fmt, "[$-" &amp; _xlpm._languageID &amp; "]" &amp; _xlpm._fmt), _xlpm.fnMonthName, _xlfn.LAMBDA(_xlpm._m, IF(ISERROR(_xlpm._m), _xlpm._m * {1}, IF(_xlpm._m = "", "", IF(NOT(ISNUMBER(_xlpm._m)), {#VALUE!}, _xlfn.LET(_xlpm._month, MOD(INT(_xlpm._m) - 1, 12) + 1, _xlpm._dayOfMonth, DATE(2000, _xlpm._month, 1), TEXT(_xlpm._dayOfMonth, _xlpm._iFmt)))))), _xlfn.MAP(FN.NULLIFY(_xlpm.Month), _xlfn.LAMBDA(_xlpm._element, _xlpm.fnMonthName(_xlpm._element)))))</definedName>
    <definedName name="CHRONO.PARSE_CALENDAR_DATE">_xlfn.LAMBDA(_xlpm.Expression,_xlop.NorthAmericanRegion,_xlop.JulianCalendar, _xlfn.LET(_xlpm._northAmericanRegion, IF(_xlfn.ISOMITTED(_xlpm.NorthAmericanRegion), FN.NORTH_AMERICAN_REGION(), FN.COERCE(_xlpm.NorthAmericanRegion) &lt;&gt; 0), _xlpm._julianCalendar, FN.COERCE(_xlpm.JulianCalendar) &lt;&gt; 0, _xlpm._expression, FN.NULLIFY(INDEX(_xlpm.Expression, , 1)), _xlpm._rowCount, ROWS(_xlpm._expression), _xlpm._byRow, _xlfn.REDUCE("", _xlfn.SEQUENCE(_xlpm._rowCount), _xlfn.LAMBDA(_xlpm._acc,_xlpm._curr, _xlfn.LET(_xlpm._parts, CHRONO._PARSE_DATE_PARTS(INDEX(_xlpm._expression, _xlpm._curr, 1)), _xlpm._YMD, IF(_xlpm._northAmericanRegion, _xlfn.CHOOSECOLS(_xlpm._parts, {1,3,2}), _xlpm._parts), _xlpm._validateYMD, CHRONO.VALIDATE_CALENDAR_DATE(_xlpm._YMD, _xlpm._julianCalendar), _xlfn.VSTACK(_xlpm._acc, _xlpm._validateYMD)))), _xlfn.DROP(_xlpm._byRow, 1)))</definedName>
    <definedName name="CHRONO.PARSE_DATETIME">_xlfn.LAMBDA(_xlpm.Expression,_xlop.NorthAmericanRegion,_xlop.JulianCalendar, _xlfn.LET(_xlpm._northAmericanRegion, IF(_xlfn.ISOMITTED(_xlpm.NorthAmericanRegion), FN.NORTH_AMERICAN_REGION(), FN.COERCE(_xlpm.NorthAmericanRegion) &lt;&gt; 0), _xlpm._julianCalendar, N(_xlpm.JulianCalendar) &lt;&gt; 0, _xlpm._validCharSet, "0123456789AMPTamp :,-./_−", _xlpm.fnParseDateTime, _xlfn.LAMBDA(_xlpm._expression, IF(ISERROR(_xlpm._expression), _xlpm.Expression * {1,2,3,4}, IF(_xlpm._expression = "", {"","","",""}, IF(NOT(FN.VALIDATE_CHARSET(_xlpm._expression, _xlpm._validCharSet, TRUE)), {#VALUE!,#VALUE!,#VALUE!,#VALUE!}, _xlfn.LET(_xlpm._timeDelim, LEFT(FN.SIFT_FOR_CHARS(_xlpm._expression, ",-./_:m")), _xlpm._isTimeOnly, _xlfn.SWITCH(_xlpm._timeDelim, ":", TRUE, "m", TRUE, FALSE), _xlpm._parts, IF(_xlpm._isTimeOnly, _xlfn.HSTACK("", _xlpm._expression), _xlfn.LET(_xlpm._tPos1, FN.FIND_NTH_CHAR(_xlpm._expression, " T_,", 1, TRUE), _xlpm._tPos2, IF(_xlpm._tPos1 = 0, 0, FN.FIND_NTH_CHAR(_xlpm._expression, "0123456789", 1, FALSE, FALSE, _xlpm._tPos1 + 1)), _xlpm._datePart, IF(_xlpm._tPos1 = 0, _xlpm._expression, TRIM(LEFT(_xlpm._expression, _xlpm._tPos1 - 1))), _xlpm._timePart, IF(_xlpm._tPos2 = 0, "", TRIM(RIGHT(_xlpm._expression, LEN(_xlpm._expression) - _xlpm._tPos2 + 1))), _xlfn.HSTACK(_xlpm._datePart, _xlpm._timePart))), _xlpm._YMD, CHRONO.PARSE_CALENDAR_DATE(INDEX(_xlpm._parts, 1, 1), _xlpm._northAmericanRegion, _xlpm._julianCalendar), _xlpm._timeOfDay, CHRONO.PARSE_TIME_OF_DAY(INDEX(_xlpm._parts, 1, 2), FALSE), _xlfn.HSTACK(_xlpm._YMD, _xlpm._timeOfDay)))))), _xlpm._expression, FN.NULLIFY(INDEX(_xlpm.Expression, , 1)), _xlpm._rowCount, ROWS(_xlpm._expression), _xlpm._byRow, _xlfn.REDUCE("", _xlfn.SEQUENCE(_xlpm._rowCount), _xlfn.LAMBDA(_xlpm._acc,_xlpm._curr, _xlfn.VSTACK(_xlpm._acc, _xlpm.fnParseDateTime(INDEX(_xlpm._expression, _xlpm._curr, 1))))), _xlfn.DROP(_xlpm._byRow, 1)))</definedName>
    <definedName name="CHRONO.PARSE_ISO_CALENDAR_DATE">_xlfn.LAMBDA(_xlpm.Expression,_xlop.JulianCalendar, _xlfn.LET(_xlpm._julianCalendar, FN.COERCE(_xlpm.JulianCalendar) &lt;&gt; 0, _xlpm._validCharSet, "0123456789-+−", _xlpm._valErr, {#VALUE!,#VALUE!,#VALUE!}, _xlpm.fnParseISOCalendarDate, _xlfn.LAMBDA(_xlpm._expr, IF(ISERROR(_xlpm._expr), _xlpm._expr * {1,2,3}, IF(_xlpm._expr = "", {"","",""}, IF(NOT(FN.VALIDATE_CHARSET(_xlpm._expr, _xlpm._validCharSet)), _xlpm._valErr, _xlfn.LET(_xlpm._firstChar, LEFT(_xlpm._expr), _xlpm._isSigned, _xlfn.SWITCH(_xlpm._firstChar, "+", TRUE, "-", TRUE, "−", TRUE, FALSE), _xlpm._sign, IF(NOT(_xlpm._isSigned), 1, _xlfn.SWITCH(_xlpm._firstChar, "-", -1, "−", -1, 1)), _xlpm._unSigned, IF(_xlpm._isSigned, RIGHT(_xlpm._expr, LEN(_xlpm._expr) - 1), _xlpm._expr), _xlpm._len, LEN(_xlpm._unSigned), _xlpm._pattern, FN.REPLACE_CHARS(_xlpm._unSigned, "0123456789", "_"), _xlpm.fnTryParse10, _xlfn.LAMBDA(IF(_xlpm._pattern = RIGHT("_______________-__-__", _xlpm._len), _xlfn.HSTACK(_xlpm._sign * VALUE(LEFT(_xlpm._unSigned, _xlpm._len - 6)), VALUE(MID(_xlpm._unSigned, _xlpm._len - 4, 2)), VALUE(RIGHT(_xlpm._unSigned, 2))), IF(_xlpm._pattern = RIGHT("_______________-__", _xlpm._len), _xlfn.HSTACK(_xlpm._sign * VALUE(LEFT(_xlpm._unSigned, _xlpm._len - 3)), VALUE(RIGHT(_xlpm._unSigned, 2)), ""), IF(_xlpm._pattern = RIGHT("___________________", _xlpm._len), _xlfn.HSTACK(_xlpm._sign * VALUE(LEFT(_xlpm._unSigned, _xlpm._len - 4)), VALUE(MID(_xlpm._unSigned, _xlpm._len - 3, 2)), VALUE(RIGHT(_xlpm._unSigned, 2))), _xlpm._valErr)))), _xlpm.fnTryParse8, _xlfn.LAMBDA(IF(_xlpm._pattern = RIGHT("______-__", _xlpm._len), _xlfn.HSTACK(_xlpm._sign * VALUE(LEFT(_xlpm._unSigned, _xlpm._len - 3)), VALUE(RIGHT(_xlpm._unSigned, 2)), ""), IF(_xlpm._pattern = RIGHT("_________", _xlpm._len), _xlfn.HSTACK(_xlpm._sign * VALUE(LEFT(_xlpm._unSigned, _xlpm._len - 4)), VALUE(MID(_xlpm._unSigned, _xlpm._len - 3, 2)), VALUE(RIGHT(_xlpm._unSigned, 2))), _xlpm._valErr))), _xlpm.fnTryParse7, _xlfn.LAMBDA(IF(_xlpm._pattern = "____-__", _xlfn.HSTACK(_xlpm._sign * VALUE(LEFT(_xlpm._unSigned, 4)), VALUE(RIGHT(_xlpm._unSigned, 2)), ""), _xlpm._valErr)), _xlpm.fnTryParse4, _xlfn.LAMBDA(IF(_xlpm._pattern = RIGHT("_____", _xlpm._len), _xlfn.HSTACK(_xlpm._sign * VALUE(_xlpm._unSigned), "", ""), _xlpm._valErr)), _xlpm._tryParse, IF(_xlpm._len &gt;= 10, _xlpm.fnTryParse10(), IF(_xlpm._len &gt;= 8, _xlpm.fnTryParse8(), IF(_xlpm._len = 7, _xlpm.fnTryParse7(), IF((_xlpm._len = 5) + (_xlpm._len = 4), _xlpm.fnTryParse4(), _xlpm._valErr)))), IF(ISERROR(INDEX(_xlpm._tryParse, 1, 1)), _xlpm._tryParse, CHRONO.VALIDATE_CALENDAR_DATE(_xlpm._tryParse, _xlpm._julianCalendar))))))), _xlpm._expression, FN.NULLIFY(INDEX(_xlpm.Expression, , 1)), _xlpm._rowCount, ROWS(_xlpm._expression), _xlpm._byRow, _xlfn.REDUCE("", _xlfn.SEQUENCE(_xlpm._rowCount), _xlfn.LAMBDA(_xlpm._acc,_xlpm._curr, _xlfn.VSTACK(_xlpm._acc, _xlpm.fnParseISOCalendarDate(INDEX(_xlpm._expression, _xlpm._curr, 1))))), _xlfn.DROP(_xlpm._byRow, 1)))</definedName>
    <definedName name="CHRONO.PARSE_ISO_DATETIME">_xlfn.LAMBDA(_xlpm.Expression,_xlop.StrictISO,_xlop.JulianCalendar, _xlfn.LET(_xlpm._strictISO, FN.COERCE(_xlpm.StrictISO) &lt;&gt; 0, _xlpm._julianCalendar, FN.COERCE(_xlpm.JulianCalendar) &lt;&gt; 0, _xlpm._validCharSet, "0123456789TWZ:-+.,−", _xlpm._TZdelim, "Z-+−", _xlpm.fnParseISODateTime, _xlfn.LAMBDA(_xlpm._expr, IF(ISERROR(_xlpm._expr), _xlpm._expr * {1,2,3,4,5}, IF(_xlpm._expr = "", {"","","","",""}, IF(NOT(FN.VALIDATE_CHARSET(_xlpm._expr, _xlpm._validCharSet, 1)), {#VALUE!,#VALUE!,#VALUE!,#VALUE!,#VALUE!}, _xlfn.LET(_xlpm._Tpos, IFERROR(FIND("T", _xlpm._expr), 0), _xlpm._parts, IF(_xlpm._Tpos = 0, _xlfn.HSTACK(_xlpm._expr, "", ""), _xlfn.LET(_xlpm._len, LEN(_xlpm._expr), _xlpm._datePart, LEFT(_xlpm._expr, _xlpm._Tpos - 1), _xlpm._TZpos, FN.FIND_NTH_CHAR(_xlpm._expr, _xlpm._TZdelim, 1, 1, 0, _xlpm._Tpos + 1), IF(_xlpm._TZpos = 0, _xlfn.HSTACK(_xlpm._datePart, RIGHT(_xlpm._expr, _xlpm._len - _xlpm._Tpos + 1), ""), IF(_xlpm._TZpos = _xlpm._Tpos + 1, _xlfn.HSTACK(_xlpm._datePart, "", RIGHT(_xlpm._expr, _xlpm._len - _xlpm._TZpos + 1)), _xlfn.HSTACK(_xlpm._datePart, MID(_xlpm._expr, _xlpm._Tpos, _xlpm._TZpos - _xlpm._Tpos), RIGHT(_xlpm._expr, _xlpm._len - _xlpm._TZpos + 1)))))), _xlpm._failStyleCheck, IF(NOT(_xlpm._strictISO), FALSE, _xlfn.LET(_xlpm._styleDate, IF(INDEX(_xlpm._parts, 1, 1) = "", 3, IF(IFERROR(FIND("-", INDEX(_xlpm._parts, 1, 1), 5), 0) &gt; 0, 2, 1)), _xlpm._styleTime, IF(INDEX(_xlpm._parts, 1, 2) = "", 3, IF(LEN(INDEX(_xlpm._parts, 1, 2)) = 3, 3, IF(IFERROR(FIND(":", INDEX(_xlpm._parts, 1, 2), 4), 0) &gt; 0, 2, 1))), _xlpm._styleTZO, IF(INDEX(_xlpm._parts, 1, 3) = "", 3, IF(EXACT(INDEX(_xlpm._parts, 1, 3), "Z"), 3, IF(LEN(INDEX(_xlpm._parts, 1, 3)) = 3, 3, IF(IFERROR(FIND(":", INDEX(_xlpm._parts, 1, 3), 4), 0) &gt; 0, 2, 1)))), IF(_xlfn.BITAND(_xlpm._styleDate, _xlpm._styleTime) = 0, TRUE, IF(_xlfn.BITAND(_xlpm._styleDate, _xlpm._styleTZO) = 0, TRUE, _xlfn.BITAND(_xlpm._styleTime, _xlpm._styleTZO) = 0)))), IF(_xlpm._failStyleCheck, {#VALUE!,#VALUE!,#VALUE!,#VALUE!,#VALUE!}, _xlfn.LET(_xlpm._time, CHRONO.PARSE_TIME_OF_DAY(INDEX(_xlpm._parts, 1, 2), TRUE), _xlpm._tzo, CHRONO.PARSE_ISO_TZO(INDEX(_xlpm._parts, 1, 3)), IF(INDEX(_xlpm._parts, 1, 1) = "", IF(_xlpm._time = "", _xlfn.HSTACK("", "", "", {#N/A}, _xlpm._tzo), _xlfn.HSTACK("", "", "", _xlpm._time, _xlpm._tzo)), _xlfn.LET(_xlpm._date, CHRONO.PARSE_ISO_CALENDAR_DATE(INDEX(_xlpm._parts, 1, 1), _xlpm._julianCalendar), _xlfn.HSTACK(_xlpm._date, _xlpm._time, _xlpm._tzo)))))))))), _xlpm._expression, FN.NULLIFY(INDEX(_xlpm.Expression, , 1)), _xlpm._rowCount, ROWS(_xlpm._expression), _xlpm._byRow, _xlfn.REDUCE("", _xlfn.SEQUENCE(_xlpm._rowCount), _xlfn.LAMBDA(_xlpm._acc,_xlpm._curr, _xlfn.VSTACK(_xlpm._acc, _xlpm.fnParseISODateTime(INDEX(_xlpm._expression, _xlpm._curr, 1))))), _xlfn.DROP(_xlpm._byRow, 1)))</definedName>
    <definedName name="CHRONO.PARSE_ISO_TZO">_xlfn.LAMBDA(_xlpm.Expression, _xlfn.LET(_xlpm.fnParseTZO, _xlfn.LAMBDA(_xlpm._TZO, IF(ISERROR(_xlpm._TZO), _xlpm._TZO * {1}, IF(_xlpm._TZO = "", "", IF(ISNUMBER(_xlpm._TZO), IF(CHRONO.IS_VALID_TZO(_xlpm._TZO), _xlpm._TZO, {#NUM!}), IF(EXACT(_xlpm._TZO, "Z"), 0, _xlfn.LET(_xlpm._sChar, LEFT(_xlpm._TZO), _xlpm._sign, _xlfn.SWITCH(_xlpm._sChar, "+", 1, "-", -1, "−", -1, 0), IF(_xlpm._sign = 0, {#VALUE!}, _xlfn.LET(_xlpm._tz, "T" &amp; RIGHT(_xlpm._TZO, LEN(_xlpm._TZO) - 1), _xlpm._ISOtimeValue, CHRONO.PARSE_TIME_OF_DAY(_xlpm._tz, TRUE), CHRONO.TIMESPAN_TO_TZO(_xlpm._sign * _xlpm._ISOtimeValue))))))))), _xlfn.MAP(FN.NULLIFY(_xlpm.Expression), _xlfn.LAMBDA(_xlpm._element, _xlpm.fnParseTZO(_xlpm._element)))))</definedName>
    <definedName name="CHRONO.PARSE_ISO_WEEK_DATE">_xlfn.LAMBDA(_xlpm.Expression,_xlop.JulianCalendar, _xlfn.LET(_xlpm._julianCalendar, FN.COERCE(_xlpm.JulianCalendar) &lt;&gt; 0, _xlpm._validCharSet, "0123456789W+-−", _xlpm._valErr, {#VALUE!,#VALUE!,#VALUE!}, _xlpm.fnParseISOWeekDate, _xlfn.LAMBDA(_xlpm._expr, IF(ISERROR(_xlpm._expr), _xlpm._expr * {1,2,3}, IF(_xlpm._expr = "", {"","",""}, IF(NOT(FN.VALIDATE_CHARSET(_xlpm._expr, _xlpm._validCharSet)), _xlpm._valErr, _xlfn.LET(_xlpm._firstChar, LEFT(_xlpm._expr), _xlpm._isSigned, _xlfn.SWITCH(_xlpm._firstChar, "+", TRUE, "-", TRUE, "−", TRUE, FALSE), _xlpm._sign, IF(NOT(_xlpm._isSigned), 1, _xlfn.SWITCH(_xlpm._firstChar, "-", -1, "−", -1, 1)), _xlpm._unSigned, IF(_xlpm._isSigned, RIGHT(_xlpm._expr, LEN(_xlpm._expr) - 1), _xlpm._expr), _xlpm._len, LEN(_xlpm._unSigned), _xlpm._pattern, FN.REPLACE_CHARS(_xlpm._unSigned, "0123456789", "_"), _xlpm.fnTryParse10, _xlfn.LAMBDA(IF(_xlpm._pattern = RIGHT("_______________-W__-_", _xlpm._len), _xlfn.HSTACK(_xlpm._sign * VALUE(LEFT(_xlpm._unSigned, _xlpm._len - 6)), VALUE(MID(_xlpm._unSigned, _xlpm._len - 3, 2)), VALUE(RIGHT(_xlpm._unSigned, 1))), IF(_xlpm._pattern = RIGHT("_______________-W__", _xlpm._len), _xlfn.HSTACK(_xlpm._sign * VALUE(LEFT(_xlpm._unSigned, _xlpm._len - 4)), VALUE(RIGHT(_xlpm._unSigned, 2)), ""), IF(_xlpm._pattern = RIGHT("_______________W___", _xlpm._len), _xlfn.HSTACK(_xlpm._sign * VALUE(LEFT(_xlpm._unSigned, _xlpm._len - 4)), VALUE(MID(_xlpm._unSigned, _xlpm._len - 2, 2)), VALUE(RIGHT(_xlpm._unSigned, 1))), IF(_xlpm._pattern = RIGHT("_______________W__", _xlpm._len), _xlfn.HSTACK(_xlpm._sign * VALUE(LEFT(_xlpm._unSigned, _xlpm._len - 3)), VALUE(RIGHT(_xlpm._unSigned, 2)), ""), _xlpm._valErr))))), _xlpm.fnTryParse8, _xlfn.LAMBDA(IF(_xlpm._pattern = RIGHT("_____-W__", _xlpm._len), _xlfn.HSTACK(_xlpm._sign * VALUE(LEFT(_xlpm._unSigned, _xlpm._len - 4)), VALUE(RIGHT(_xlpm._unSigned, 2)), ""), IF(_xlpm._pattern = RIGHT("_____W___", _xlpm._len), _xlfn.HSTACK(_xlpm._sign * VALUE(LEFT(_xlpm._unSigned, _xlpm._len - 4)), VALUE(MID(_xlpm._unSigned, _xlpm._len - 2, 2)), VALUE(RIGHT(_xlpm._unSigned, 1))), IF(_xlpm._pattern = RIGHT("______W__", _xlpm._len), _xlfn.HSTACK(_xlpm._sign * VALUE(LEFT(_xlpm._unSigned, _xlpm._len - 3)), VALUE(RIGHT(_xlpm._unSigned, 2)), ""), _xlpm._valErr)))), _xlpm.fnTryParse7, _xlfn.LAMBDA(IF(_xlpm._pattern = "____W__", _xlfn.HSTACK(_xlpm._sign * VALUE(LEFT(_xlpm._unSigned, _xlpm._len - 3)), VALUE(RIGHT(_xlpm._unSigned, 2)), ""), _xlpm._valErr)), _xlpm.fnTryParse4, _xlfn.LAMBDA(IF(_xlpm._pattern = RIGHT("_____", _xlpm._len), _xlfn.HSTACK(_xlpm._sign * VALUE(_xlpm._unSigned), "", ""), _xlpm._valErr)), _xlpm._tryParse, IF(_xlpm._len &gt;= 10, _xlpm.fnTryParse10(), IF(_xlpm._len &gt;= 8, _xlpm.fnTryParse8(), IF(_xlpm._len = 7, _xlpm.fnTryParse7(), IF((_xlpm._len = 5) + (_xlpm._len = 4), _xlpm.fnTryParse4(), _xlpm._valErr)))), IF(ISERROR(INDEX(_xlpm._tryParse, 1, 1)), _xlpm._tryParse, CHRONO.VALIDATE_ISO_WEEK_DATE(_xlpm._tryParse, _xlpm._julianCalendar))))))), _xlpm._expression, FN.NULLIFY(INDEX(_xlpm.Expression, , 1)), _xlpm._rowCount, ROWS(_xlpm._expression), _xlpm._byRow, _xlfn.REDUCE("", _xlfn.SEQUENCE(_xlpm._rowCount), _xlfn.LAMBDA(_xlpm._acc,_xlpm._curr, _xlfn.VSTACK(_xlpm._acc, _xlpm.fnParseISOWeekDate(INDEX(_xlpm._expression, _xlpm._curr, ))))), _xlfn.DROP(_xlpm._byRow, 1)))</definedName>
    <definedName name="CHRONO.PARSE_ISO_YEAR">_xlfn.LAMBDA(_xlpm.Expression, _xlfn.LET(_xlpm.fnParseISOYear, _xlfn.LAMBDA(_xlpm._sYear, IF(ISERROR(_xlpm._sYear), _xlpm._sYear * {1}, IF(_xlpm._sYear = "", "", IF(FN.IS_INTEGER(_xlpm._sYear), _xlpm._sYear, IF(ISNUMBER(_xlpm._sYear), {#NUM!}, _xlfn.LET(_xlpm._sChar, LEFT(_xlpm._sYear), _xlpm._sign, _xlfn.SWITCH(_xlpm._sChar, "+", 1, "-", -1, "−", -1, #N/A), _xlpm._nominalYear, IF(ISNA(_xlpm._sign), VALUE(_xlpm._sYear), _xlpm._sign * VALUE(RIGHT(_xlpm._sYear, LEN(_xlpm._sYear) - 1))), IF(ISERROR(_xlpm._nominalYear), {#VALUE!}, IF(NOT(FN.IS_INTEGER(_xlpm._nominalYear)), {#NUM!}, _xlpm._nominalYear)))))))), _xlfn.MAP(FN.NULLIFY(_xlpm.Expression), _xlfn.LAMBDA(_xlpm._element, _xlpm.fnParseISOYear(_xlpm._element)))))</definedName>
    <definedName name="CHRONO.PARSE_LITERARY_DATE">_xlfn.LAMBDA(_xlpm.Expression,_xlop.LanguageCode,_xlop.JulianCalendar, _xlfn.LET(_xlpm._YMDWT, CHRONO.PARSE_LITERARY_DATETIME(_xlpm.Expression, _xlpm.LanguageCode, _xlpm.JulianCalendar), _xlfn.TAKE(_xlpm._YMDWT, 1, 4)))</definedName>
    <definedName name="CHRONO.PARSE_LITERARY_DATETIME">_xlfn.LAMBDA(_xlpm.Expression,_xlop.LanguageCode,_xlop.JulianCalendar, _xlfn.LET(_xlpm._julianCalendar, FN.COERCE(_xlpm.JulianCalendar) &lt;&gt; 0, _xlpm._languageID, FN.LANGUAGE_ID(FN.NULLIFY(_xlpm.LanguageCode)), _xlpm.fnMinusDelimToSpace, _xlfn.LAMBDA(_xlpm._text, _xlfn.LET(_xlpm._charArray, MID(_xlpm._text, _xlfn.SEQUENCE(LEN(_xlpm._text)), 1), _xlpm._reduceMinus, _xlfn.REDUCE({"";1}, _xlpm._charArray, _xlfn.LAMBDA(_xlpm._acc,_xlpm._currChar, _xlfn.LET(_xlpm._isMinus, N(_xlpm._currChar = "-"), _xlpm._prevIsSpace, INDEX(_xlpm._acc, 2), IF(NOT(_xlpm._prevIsSpace) * _xlpm._isMinus, _xlfn.VSTACK(INDEX(_xlpm._acc, 1) &amp; " ", 1), _xlfn.LET(_xlpm._isSpace, N(_xlpm._currChar = " "), _xlfn.VSTACK(INDEX(_xlpm._acc, 1) &amp; _xlpm._currChar, _xlpm._isSpace)))))), INDEX(_xlpm._reduceMinus, 1))), _xlpm.fnParseNotation, _xlfn.LAMBDA(_xlpm._text, _xlfn.LET(_xlpm._resolveSuffix, SUBSTITUTE(SUBSTITUTE(SUBSTITUTE(SUBSTITUTE(SUBSTITUTE(SUBSTITUTE(UPPER(_xlpm._text), "A.M.", "AM"), "P.M.", "PM"), "C.E.", "CE"), "A.D.", "AD"), "B.C.E.", "BCE"), "B.C.", "BC"), _xlpm._condensed, FN.CONDENSE_WHITESPACE(TRIM(FN.REPLACE_CHARS(_xlpm._resolveSuffix, "\|,;/.", " "))), SUBSTITUTE(SUBSTITUTE(SUBSTITUTE(SUBSTITUTE(SUBSTITUTE(_xlpm._condensed, " AM", "AM"), " PM", "PM"), " CE", "CE"), " AD", "AD"), " BC", "BC"))), _xlpm.fnParseLiteraryDate, _xlfn.LAMBDA(_xlpm._literaryDate, IF(ISERROR(_xlpm._literaryDate), _xlpm._literaryDate * {1,2,3,4,5}, IF(_xlpm._literaryDate = "", {"","","","",""}, _xlfn.LET(_xlpm._parseMinusDelims, _xlpm.fnMinusDelimToSpace(_xlpm._literaryDate), _xlpm._parseDelims, _xlpm.fnParseNotation(_xlpm._parseMinusDelims), _xlpm._split, FN.SPLIT(_xlpm._parseDelims, " ", FALSE, TRUE, 6), _xlpm._countParts, INDEX(_xlpm._split, 1, 1), _xlpm._parts, _xlfn.DROP(_xlpm._split, 0, 1), IF(_xlpm._countParts &gt; 5, {#VALUE!,#VALUE!,#VALUE!,#VALUE!,#VALUE!}, _xlfn.LET(_xlpm._values, VALUE(_xlpm._parts), _xlpm._testTextParts, N(ISERROR(_xlpm._values)) + N(IFERROR(FIND(":", _xlpm._parts), 0) &gt; 0), _xlpm._textParts, _xlfn._xlws.FILTER(_xlpm._parts, _xlpm._testTextParts &gt; 0, #N/A), _xlpm._numericParts, _xlfn._xlws.FILTER(_xlpm._values, _xlpm._testTextParts = 0, #N/A), _xlpm._parseTextParts, CHRONO._PARSE_LITERARY_DATE_TEXT_PARTS(_xlpm._textParts, _xlpm._languageID), _xlpm._parsedTextYMD, _xlfn.TAKE(_xlpm._parseTextParts, 1, 3), _xlpm._parseNumericParts, CHRONO._PARSE_LITERARY_DATE_NUMERIC_PARTS(_xlpm._numericParts, _xlpm._parsedTextYMD, _xlpm._julianCalendar), _xlpm._resolvedYMD, _xlfn.HSTACK(INDEX(_xlpm._parseNumericParts, 1, 1), INDEX(_xlpm._parsedTextYMD, 1, 2), INDEX(_xlpm._parseNumericParts, 1, 2)), _xlpm._parsedWeekday, INDEX(_xlpm._parseTextParts, 1, 4), _xlpm._parsedToD, INDEX(_xlpm._parseTextParts, 1, 5), _xlpm._resolvedWeekday, IF(NOT(ISNUMBER(_xlpm._parsedWeekday)), _xlpm._parsedWeekday, IF(NOT(ARRAYS.IS_NUMERIC(_xlpm._resolvedYMD)), _xlpm._parsedWeekday, _xlfn.LET(_xlpm._MJDN, CHRONO.MJDN(_xlpm._resolvedYMD, _xlpm._julianCalendar), IF(_xlpm._parsedWeekday = CHRONO.MJDN_TO_WEEKDAY(_xlpm._MJDN), _xlpm._parsedWeekday, {#NUM!})))), _xlpm._resolvedYMDWT, _xlfn.HSTACK(_xlpm._resolvedYMD, _xlpm._resolvedWeekday, _xlpm._parsedToD), IF(ISERROR(INDEX(_xlpm._resolvedYMDWT, 1, 1)) * ARRAYS.IS_EMPTY(_xlfn.DROP(_xlpm._resolvedYMDWT, , 1)), INDEX(_xlpm._resolvedYMDWT, 1, 1) * {1,2,3,4,5}, _xlpm._resolvedYMDWT))))))), _xlpm._expression, FN.NULLIFY(INDEX(_xlpm.Expression, , 1)), _xlpm._rowCount, ROWS(_xlpm._expression), _xlpm._byRow, _xlfn.REDUCE("", _xlfn.SEQUENCE(_xlpm._rowCount), _xlfn.LAMBDA(_xlpm._acc,_xlpm._curr, _xlfn.VSTACK(_xlpm._acc, _xlpm.fnParseLiteraryDate(INDEX(_xlpm._expression, _xlpm._curr, 1))))), _xlfn.DROP(_xlpm._byRow, 1)))</definedName>
    <definedName name="CHRONO.PARSE_LITERARY_YEAR">_xlfn.LAMBDA(_xlpm.Expression, _xlfn.LET(_xlpm._validCharSet, "0123456789ABCDEabcde .-+−", _xlpm.fnYearValue, _xlfn.LAMBDA(_xlpm._sYear, _xlfn.LET(_xlpm._sChar, LEFT(_xlpm._sYear), _xlpm._sign, _xlfn.SWITCH(_xlpm._sChar, "+", 1, "-", -1, "−", -1, ""), IF(_xlpm._sign = "", INT(VALUE(_xlpm._sYear)), _xlpm._sign * INT(VALUE(RIGHT(_xlpm._sYear, LEN(_xlpm._sYear) - 1)))))), _xlpm.fnParseLiteraryYear, _xlfn.LAMBDA(_xlpm._expr, IF(ISERROR(_xlpm._expr), _xlpm._expr * {1}, IF(_xlpm._expr = "", "", IF(ISNUMBER(_xlpm._expr), IF(FN.IS_INTEGER(_xlpm._expr), _xlpm._expr, {#NUM!}), IF(NOT(FN.VALIDATE_CHARSET(_xlpm._expr, _xlpm._validCharSet)), {#VALUE!}, _xlfn.LET(_xlpm._litYear, FN.REPLACE_CHARS(_xlpm._expr, ", ", ""), IF(RIGHT(_xlpm._litYear, 3) = "BCE", _xlfn.LET(_xlpm._sYear, LEFT(_xlpm._litYear, LEN(_xlpm._litYear) - 3), 1 - _xlpm.fnYearValue(_xlpm._sYear)), IF((RIGHT(_xlpm._litYear, 2) = "CE") + (RIGHT(_xlpm._litYear, 2) = "AD"), _xlfn.LET(_xlpm._sYear, LEFT(_xlpm._litYear, LEN(_xlpm._litYear) - 2), _xlpm.fnYearValue(_xlpm._sYear)), IF(RIGHT(_xlpm._litYear, 2) = "BC", _xlfn.LET(_xlpm._sYear, LEFT(_xlpm._litYear, LEN(_xlpm._litYear) - 2), 1 - _xlpm.fnYearValue(_xlpm._sYear)), IF(RIGHT(_xlpm._litYear, 6) = "B.C.E.", _xlfn.LET(_xlpm._sYear, LEFT(_xlpm._litYear, LEN(_xlpm._litYear) - 6), 1 - _xlpm.fnYearValue(_xlpm._sYear)), IF((RIGHT(_xlpm._litYear, 4) = "C.E.") + (RIGHT(_xlpm._litYear, 2) = "A.D."), _xlfn.LET(_xlpm._sYear, LEFT(_xlpm._litYear, LEN(_xlpm._litYear) - 4), _xlpm.fnYearValue(_xlpm._sYear)), IF(RIGHT(_xlpm._litYear, 4) = "B.C.", _xlfn.LET(_xlpm._sYear, LEFT(_xlpm._litYear, LEN(_xlpm._litYear) - 4), 1 - _xlpm.fnYearValue(_xlpm._sYear)), _xlpm.fnYearValue(_xlpm._litYear))))))))))))), _xlfn.MAP(FN.NULLIFY(_xlpm.Expression), _xlfn.LAMBDA(_xlpm._element, _xlpm.fnParseLiteraryYear(_xlpm._element)))))</definedName>
    <definedName name="CHRONO.PARSE_MIL_DTG">_xlfn.LAMBDA(_xlpm.Expression, _xlfn.LET(_xlpm._valErr, {#VALUE!,#VALUE!,#VALUE!,#VALUE!,#VALUE!}, _xlpm.fnParseDTG, _xlfn.LAMBDA(_xlpm._expr, IF(ISERROR(_xlpm._expr), _xlpm._expr * {1,2,3,4,5}, _xlfn.LET(_xlpm._DTG, SUBSTITUTE(_xlpm._expr, " ", ""), IF(_xlpm._DTG = "", {"","","","",""}, IF(NOT(FN.VALIDATE_CHARSET(_xlpm._DTG, "0123456789ABCDEFGHIJKLMNOPQRSTUVWXYZ", 1)), _xlpm._valErr, _xlfn.LET(_xlpm.fnYear, _xlfn.LAMBDA(_xlpm._sYear, _xlfn.LET(_xlpm._yy, VALUE(_xlpm._sYear), IF(_xlpm._yy &lt; 51, 2000 + _xlpm._yy, 1900 + _xlpm._yy))), _xlpm.fnParseFull, _xlfn.LAMBDA(_xlpm._DTG, _xlfn.LET(_xlpm._YMD, _xlfn.HSTACK(_xlpm.fnYear(RIGHT(_xlpm._DTG, 2)), CHRONO.PARSE_MONTH(MID(_xlpm._DTG, 10, 3)), VALUE(LEFT(_xlpm._DTG, 2))), IF(NOT(CHRONO.IS_VALID_CALENDAR_DATE(_xlpm._YMD, TRUE, FALSE)), _xlpm._valErr, _xlfn.LET(_xlpm._HMS, _xlfn.HSTACK(VALUE(MID(_xlpm._DTG, 3, 2)), VALUE(MID(_xlpm._DTG, 5, 2)), VALUE(MID(_xlpm._DTG, 7, 2))), _xlpm._ToD, CHRONO.TIME_OF_DAY(_xlpm._HMS), _xlpm._TZ, _xlfn.IFNA(CHRONO.MILITARY_TZO(MID(_xlpm._DTG, 9, 1)), ""), _xlfn.HSTACK(_xlpm._YMD, _xlpm._ToD, _xlpm._TZ))))), _xlpm.fnParseShort, _xlfn.LAMBDA(_xlpm._DTG, _xlfn.LET(_xlpm._YMD, _xlfn.HSTACK(_xlpm.fnYear(RIGHT(_xlpm._DTG, 2)), CHRONO.PARSE_MONTH(MID(_xlpm._DTG, 8, 3)), VALUE(LEFT(_xlpm._DTG, 2))), IF(NOT(CHRONO.IS_VALID_CALENDAR_DATE(_xlpm._YMD, TRUE, FALSE)), _xlpm._valErr, _xlfn.LET(_xlpm._HMS, _xlfn.HSTACK(VALUE(MID(_xlpm._DTG, 3, 2)), VALUE(MID(_xlpm._DTG, 5, 2)), 0), _xlpm._ToD, CHRONO.TIME_OF_DAY(_xlpm._HMS), _xlpm._TZ, _xlfn.IFNA(CHRONO.MILITARY_TZO(MID(_xlpm._DTG, 7, 1)), ""), _xlfn.HSTACK(_xlpm._YMD, _xlpm._ToD, _xlpm._TZ))))), _xlpm.fnParsePlan, _xlfn.LAMBDA(_xlpm._DTG, _xlfn.LET(_xlpm._YMD, _xlfn.HSTACK("", "", VALUE(LEFT(_xlpm._DTG, 2))), _xlpm._HMS, _xlfn.HSTACK(VALUE(MID(_xlpm._DTG, 3, 2)), VALUE(MID(_xlpm._DTG, 5, 2)), 0), _xlpm._ToD, CHRONO.TIME_OF_DAY(_xlpm._HMS), _xlpm._TZ, _xlfn.IFNA(CHRONO.MILITARY_TZO(MID(_xlpm._DTG, 7, 1)), ""), _xlfn.HSTACK(_xlpm._YMD, _xlpm._ToD, _xlpm._TZ))), _xlpm._len, LEN(_xlpm._DTG), _xlfn.SWITCH(_xlpm._len, 14, _xlpm.fnParseFull(_xlpm._DTG), 12, _xlpm.fnParseShort(_xlpm._DTG), 7, _xlpm.fnParsePlan(_xlpm._DTG), _xlpm._valErr))))))), _xlpm._expression, FN.NULLIFY(INDEX(_xlpm.Expression, , 1)), _xlpm._rowCount, ROWS(_xlpm._expression), _xlpm._byRow, _xlfn.REDUCE("", _xlfn.SEQUENCE(_xlpm._rowCount), _xlfn.LAMBDA(_xlpm._acc,_xlpm._curr, _xlfn.VSTACK(_xlpm._acc, _xlpm.fnParseDTG(INDEX(_xlpm._expression, _xlpm._curr, 1))))), _xlfn.DROP(_xlpm._byRow, 1)))</definedName>
    <definedName name="CHRONO.PARSE_MONTH">_xlfn.LAMBDA(_xlpm.Expression,_xlop.LanguageCode, _xlfn.LET(_xlpm._languageID, FN.LANGUAGE_ID(FN.NULLIFY(_xlpm.LanguageCode)), _xlpm.fnParseMonthFromText, _xlfn.LAMBDA(_xlpm._text, IF(_xlpm._languageID = "", MONTH(DATEVALUE(_xlfn.CONCAT(_xlpm._text, " 2000"))), _xlfn.LET(_xlpm._longMonthList, CHRONO.MONTH_NAME(_xlfn.SEQUENCE(12), FALSE, _xlpm._languageID), _xlpm._lMonth, _xlfn.IFNA(_xlfn.XMATCH(_xlpm._text, _xlpm._longMonthList, 0), 0), IF(_xlpm._lMonth &gt; 0, _xlpm._lMonth, _xlfn.LET(_xlpm._shortMonthList, CHRONO.MONTH_NAME(_xlfn.SEQUENCE(12), TRUE, _xlpm._languageID), _xlpm._sMonth, _xlfn.IFNA(_xlfn.XMATCH(_xlpm._text, _xlpm._shortMonthList, 0), 0), IF(_xlpm._sMonth &gt; 0, _xlpm._sMonth, {#VALUE!})))))), _xlpm.fnParseMonth, _xlfn.LAMBDA(_xlpm._expr, IF(ISERROR(_xlpm._expr), _xlpm._expr * {1}, IF(_xlpm._expr = "", "", IF(IFERROR(FIND(":", _xlpm._expr), 0) &gt; 0, {#VALUE!}, _xlfn.LET(_xlpm._numericVal, VALUE(_xlpm._expr), IF(ISERROR(_xlpm._numericVal), _xlpm.fnParseMonthFromText(_xlpm._expr), IF(NOT(FN.IS_INTEGER(_xlpm._numericVal)), {#NUM!}, IF((_xlpm._numericVal &gt;= 1) * (_xlpm._numericVal &lt;= 12), _xlpm._numericVal, {#NUM!})))))))), _xlfn.MAP(FN.NULLIFY(_xlpm.Expression), _xlfn.LAMBDA(_xlpm._element, _xlpm.fnParseMonth(_xlpm._element)))))</definedName>
    <definedName name="CHRONO.PARSE_TIME_OF_DAY">_xlfn.LAMBDA(_xlpm.Expression,_xlop.RequireISO8601, _xlfn.LET(_xlpm._strictISO, FN.COERCE(_xlpm.RequireISO8601), _xlfn.MAP(FN.NULLIFY(_xlpm.Expression), _xlfn.LAMBDA(_xlpm._element, _xlfn.LET(_xlpm._HMS, CHRONO.PARSE_TIME_OF_DAY_HMS(_xlpm._element, _xlpm._strictISO), CHRONO.TIME_OF_DAY(_xlpm._HMS))))))</definedName>
    <definedName name="CHRONO.PARSE_TIME_OF_DAY_HMS">_xlfn.LAMBDA(_xlpm.Expression,_xlop.RequireISO8601, _xlfn.LET(_xlpm._strictISO, FN.COERCE(_xlpm.RequireISO8601) &lt;&gt; 0, _xlpm._validCharsGeneral, "0123456789AMP :.", _xlpm._validCharsISO, "0123456789:.", _xlpm._generalLogicTable, {4,"::. a.m.",TRUE,1;4,"::.a.m.",TRUE,1;4,"::. am",TRUE,1;4,"::.am",TRUE,1;4,"::. p.m.",TRUE,2;4,"::.p.m.",TRUE,2;4,"::. pm",TRUE,2;4,"::.pm",TRUE,2;4,"::.",TRUE,0;3,":: a.m.",FALSE,1;3,"::a.m.",FALSE,1;3,":: am",FALSE,1;3,"::am",FALSE,1;3,":: p.m.",FALSE,2;3,"::p.m.",FALSE,2;3,":: pm",FALSE,2;3,"::pm",FALSE,2;3,"::",FALSE,0;2,": a.m.",FALSE,1;2,":a.m.",FALSE,1;2,": am",FALSE,1;2,":am",FALSE,1;2,": p.m.",FALSE,2;2,":p.m.",FALSE,2;2,": pm",FALSE,2;2,":pm",FALSE,2;2,":",FALSE,0;1," a.m.",FALSE,1;1,"a.m.",FALSE,1;1," am",FALSE,1;1,"am",FALSE,1;1," p.m.",FALSE,2;1,"p.m.",FALSE,2;1," pm",FALSE,2;1,"pm",FALSE,2;1,"",FALSE,0}, _xlpm.fnParseISO, _xlfn.LAMBDA(_xlpm._timeOfDay, IF(NOT(EXACT(LEFT(_xlpm._timeOfDay), "T")), {#VALUE!,#VALUE!,#VALUE!}, _xlfn.LET(_xlpm._ISOtime, RIGHT(_xlpm._timeOfDay, LEN(_xlpm._timeOfDay) - 1), IF(NOT(FN.VALIDATE_CHARSET(_xlpm._ISOtime, _xlpm._validCharsISO)), {#VALUE!,#VALUE!,#VALUE!}, _xlfn.LET(_xlpm._pattern, FN.REPLACE_CHARS(_xlpm._ISOtime, "0123456789", "0"), _xlpm._dotPos, IFERROR(FIND(".", _xlpm._pattern), 0), _xlpm._lenDecimal, LEN(_xlpm._pattern) - _xlpm._dotPos, _xlpm._decPartError, IF(_xlpm._dotPos = 0, FALSE, IF(_xlpm._dotPos = 1, TRUE, IF(_xlpm._dotPos = LEN(_xlpm._pattern), TRUE, RIGHT(_xlpm._pattern, _xlpm._lenDecimal) &lt;&gt; REPT("0", _xlpm._lenDecimal)))), IF(_xlpm._decPartError, {#VALUE!,#VALUE!,#VALUE!}, _xlfn.LET(_xlpm._hmsPattern, IF(_xlpm._dotPos = 0, _xlpm._pattern, LEFT(_xlpm._pattern, _xlpm._dotPos - 1)), _xlpm._hms, _xlfn.SWITCH(_xlpm._hmsPattern, "00:00:00", VALUE(MID(_xlpm._ISOtime, {1,4,7}, 2)), "00:00", _xlfn.HSTACK(VALUE(MID(_xlpm._ISOtime, {1,4}, 2)), 0), "000000", VALUE(MID(_xlpm._ISOtime, {1,3,5}, 2)), "0000", _xlfn.HSTACK(VALUE(MID(_xlpm._ISOtime, {1,3}, 2)), 0), "00", _xlfn.HSTACK(VALUE(MID(_xlpm._ISOtime, 1, 2)), 0, 0), {#VALUE!}), IF(ISERROR(INDEX(_xlpm._hms, 1, 1)), {#VALUE!,#VALUE!,#VALUE!}, _xlfn.LET(_xlpm._fracSeconds, IF(_xlpm._dotPos = 0, 0, _xlfn.LET(_xlpm._decimals, MIN(_xlpm._lenDecimal, 9), VALUE(MID(_xlpm._ISOtime, _xlpm._dotPos + 1, _xlpm._decimals)) / (10 ^ _xlpm._decimals))), _xlpm._hmsf, _xlfn.HSTACK(_xlfn.TAKE(_xlpm._hms, 1, 2), INDEX(_xlpm._hms, 1, 3) + _xlpm._fracSeconds), _xlpm._hmsf))))))))), _xlpm.fnParseGeneral, _xlfn.LAMBDA(_xlpm._timeOfDay, IF(NOT(FN.VALIDATE_CHARSET(_xlpm._timeOfDay, _xlpm._validCharsGeneral)), {#VALUE!,#VALUE!,#VALUE!}, _xlfn.LET(_xlpm._split, FN.SPLIT_AROUND(_xlpm._timeOfDay, "0123456789", FALSE, 5), _xlpm._countTerms, INDEX(_xlpm._split, 1, 1), IF(_xlpm._countTerms = 0, {#VALUE!,#VALUE!,#VALUE!}, IF(_xlpm._countTerms &gt; 4, {#VALUE!,#VALUE!,#VALUE!}, _xlfn.LET(_xlpm._pattern, INDEX(_xlpm._split, 1, 2), _xlpm._match, _xlfn._xlws.FILTER(_xlpm._generalLogicTable, (INDEX(_xlpm._generalLogicTable, , 1) = _xlpm._countTerms) * (INDEX(_xlpm._generalLogicTable, , 2) = _xlpm._pattern), #N/A), IF(ISNA(INDEX(_xlpm._match, 1, 1)), {#VALUE!,#VALUE!,#VALUE!}, _xlfn.LET(_xlpm._hasDecimal, INDEX(_xlpm._match, 1, 3), _xlpm._ampm, INDEX(_xlpm._match, 1, 4), _xlpm._terms, _xlfn.DROP(_xlpm._split, , 2), _xlpm._hms, IF(_xlpm._hasDecimal, _xlfn.HSTACK(_xlfn.DROP(_xlpm._terms, , -2), _xlfn.CONCAT(INDEX(_xlpm._terms, 1, _xlpm._countTerms - 1), ".", LEFT(INDEX(_xlpm._terms, 1, _xlpm._countTerms), 9))), _xlpm._terms), _xlpm._hms3, _xlfn.EXPAND(VALUE(_xlpm._hms), 1, 3, 0), _xlpm._hms24, IF(_xlpm._ampm = 0, _xlpm._hms3, _xlfn.LET(_xlpm._h, INDEX(_xlpm._hms3, 1, 1), _xlpm._resolveH, IF(_xlpm._h = 0, {#NUM!}, IF(_xlpm._h &gt; 12, {#NUM!}, IF((_xlpm._ampm = 1) * (_xlpm._h = 12), 0, IF((_xlpm._ampm = 2) * (_xlpm._h &lt; 12), _xlpm._h + 12, _xlpm._h)))), _xlfn.HSTACK(_xlpm._resolveH, _xlfn.DROP(_xlpm._hms3, , 1)))), _xlpm._hms24)))))))), _xlpm.fnParseTimeOfDay, _xlfn.LAMBDA(_xlpm._timeOfDay, IF(ISERROR(_xlpm._timeOfDay), {#VALUE!,#VALUE!,#VALUE!}, _xlfn.LET(_xlpm._trimToD, TRIM(_xlpm._timeOfDay), IF(_xlpm._trimToD = "", {"","",""}, _xlfn.LET(_xlpm._parsedTimeOfDay, IF(_xlpm._strictISO, _xlpm.fnParseISO(_xlpm._timeOfDay), _xlfn.LET(_xlpm._firstChar, LEFT(_xlpm._timeOfDay), _xlpm._detectStyle, IF(EXACT(_xlpm._firstChar, "T"), 1, IF(NOT(ISERROR(VALUE(_xlpm._firstChar))), 2, 3)), _xlfn.SWITCH(_xlpm._detectStyle, 1, _xlpm.fnParseISO(_xlpm._timeOfDay), 2, _xlpm.fnParseGeneral(_xlpm._trimToD), {#N/A}))), IF(ISERROR(INDEX(_xlpm._parsedTimeOfDay, 1, 1)), {#VALUE!,#VALUE!,#VALUE!}, IF(NOT(CHRONO.IS_VALID_TIME_OF_DAY(_xlpm._parsedTimeOfDay, TRUE)), {#NUM!,#NUM!,#NUM!}, _xlpm._parsedTimeOfDay))))))), _xlpm._expression, FN.NULLIFY(INDEX(_xlpm.Expression, , 1)), _xlpm._rowCount, ROWS(_xlpm._expression), _xlpm._byRow, _xlfn.REDUCE("", _xlfn.SEQUENCE(_xlpm._rowCount), _xlfn.LAMBDA(_xlpm._acc,_xlpm._curr, _xlfn.VSTACK(_xlpm._acc, _xlpm.fnParseTimeOfDay(INDEX(_xlpm._expression, _xlpm._curr, 1))))), _xlfn.DROP(_xlpm._byRow, 1)))</definedName>
    <definedName name="CHRONO.PARSE_TIMESPAN">_xlfn.LAMBDA(_xlpm.Expression, _xlfn.MAP(FN.NULLIFY(_xlpm.Expression), _xlfn.LAMBDA(_xlpm._element, _xlfn.LET(_xlpm._timeSpan_C5, CHRONO.PARSE_TIMESPAN_DHMS(_xlpm._element), CHRONO.TIMESPAN(_xlpm._timeSpan_C5)))))</definedName>
    <definedName name="CHRONO.PARSE_TIMESPAN_DHMS">_xlfn.LAMBDA(_xlpm.Expression, _xlfn.LET(_xlpm._maxPrecision, 9, _xlpm._logicTable, {5,".::.",1,4,TRUE;4,".::",1,4,FALSE;4,"::.",2,4,TRUE;3,".:",1,3,FALSE;3,"::",2,4,FALSE;3,":.",3,4,TRUE;2,":",2,3,FALSE;2,".",1,1,TRUE;1,"",1,1,FALSE;5,"dhm.s",1,4,TRUE;4,"dhms",1,4,FALSE;4,"dh.m",1,3,TRUE;4,"hm.s",2,4,TRUE;3,"dhm",1,3,FALSE;3,"hms",2,4,FALSE;3,"d.h",1,2,TRUE;2,"h.m",2,3,TRUE;2,"m.s",3,4,TRUE;2,"dh",1,2,FALSE;2,"hm",2,3,FALSE;2,"ms",3,4,FALSE;2,".d",1,1,TRUE;2,".h",2,2,TRUE;2,".m",3,3,TRUE;2,".s",4,4,TRUE;1,"d",1,1,FALSE;1,"h",2,2,FALSE;1,"m",3,3,FALSE;1,"s",4,4,FALSE;5,"dh'.""",1,4,TRUE;4,"dh'""",1,4,FALSE;4,"dh.'",1,3,TRUE;4,"h'.""",2,4,TRUE;3,"dh'",1,3,FALSE;3,"h'""",2,4,FALSE;3,"h.'",2,3,TRUE;3,"'.""",3,4,TRUE;2,"h'",2,3,FALSE;2,"'""",3,4,FALSE;2,".'",3,3,TRUE;2,".""",4,4,TRUE;1,"'",3,3,FALSE;1,"""",4,4,FALSE}, _xlpm.fnParseSexagesimal, _xlfn.LAMBDA(_xlpm._expr, _xlfn.LET(_xlpm._expr1, IF(FN.FIND_NTH_CHAR(_xlpm._expr, "dhms'""") &gt; 0, SUBSTITUTE(_xlpm._expr, " ", ""), _xlpm._expr), _xlpm._signDenoted, _xlfn.SWITCH(LEFT(_xlpm._expr1), "+", 1, "-", -1, "−", -1, ""), _xlpm._hasSign, ISNUMBER(_xlpm._signDenoted), _xlpm._nominalSign, IF(_xlpm._hasSign, _xlpm._signDenoted, 1), _xlpm._unsignedTStext, IF(_xlpm._hasSign, MID(_xlpm._expr1, 2, LEN(_xlpm._expr1) - 1), _xlpm._expr1), _xlpm._split, FN.SPLIT_AROUND(_xlpm._unsignedTStext, "0123456789", , 6), _xlpm._terms, INDEX(_xlpm._split, 1, 1), _xlpm._pattern, INDEX(_xlpm._split, 1, 2), _xlpm._match, _xlfn._xlws.FILTER(_xlpm._logicTable, (INDEX(_xlpm._logicTable, , 1) = _xlpm._terms) * (INDEX(_xlpm._logicTable, , 2) = _xlpm._pattern), #N/A), IF(ISNA(INDEX(_xlpm._match, 1, 1)), {#VALUE!}, _xlfn.LET(_xlpm._high, INDEX(_xlpm._match, 1, 3), _xlpm._low, INDEX(_xlpm._match, 1, 4), _xlpm._lastCol, 2 + _xlpm._terms, _xlpm._hasDecimals, INDEX(_xlpm._match, 1, 5), _xlpm._expressedTerms, IF(_xlpm._hasDecimals, _xlfn.LET(_xlpm._decimals, MIN(LEN(INDEX(_xlpm._split, 1, _xlpm._lastCol)), _xlpm._maxPrecision), IF(_xlpm._terms &gt; 2, _xlfn.HSTACK(VALUE(_xlfn.TAKE(_xlfn.DROP(_xlpm._split, , 2), 1, _xlpm._terms - 2)), VALUE(INDEX(_xlpm._split, 1, _xlpm._lastCol - 1)) + (VALUE(LEFT(INDEX(_xlpm._split, 1, _xlpm._lastCol), _xlpm._decimals)) / (10 ^ _xlpm._decimals))), IF(_xlpm._terms = 2, _xlfn.HSTACK(VALUE(INDEX(_xlpm._split, 1, _xlpm._lastCol - 1)) + (VALUE(LEFT(INDEX(_xlpm._split, 1, _xlpm._lastCol), _xlpm._decimals)) / (10 ^ _xlpm._decimals))), {#VALUE!}))), _xlfn.HSTACK(VALUE(_xlfn.DROP(_xlpm._split, , 2)))), _xlpm._trueSign, IF(ARRAYS.IS_ZERO(N(_xlpm._expressedTerms)), 0, _xlpm._nominalSign), IF((_xlpm._high = 1) * (_xlpm._low = 4), _xlfn.HSTACK(_xlpm._trueSign, _xlpm._expressedTerms), IF((_xlpm._high &gt; 1) * (_xlpm._low = 4), _xlfn.HSTACK(_xlpm._trueSign, _xlfn.EXPAND("", , _xlpm._high - 1, ""), _xlpm._expressedTerms), IF((_xlpm._high = 1) * (_xlpm._low &lt; 4), _xlfn.HSTACK(_xlpm._trueSign, _xlpm._expressedTerms, _xlfn.EXPAND("", , 4 - _xlpm._low, "")), _xlfn.HSTACK(_xlpm._trueSign, _xlfn.EXPAND("", , _xlpm._high - 1, ""), _xlpm._expressedTerms, _xlfn.EXPAND("", , 4 - _xlpm._low, ""))))))))), _xlpm.fnParseTimeSpan, _xlfn.LAMBDA(_xlpm._expr, IF(ISERROR(_xlpm._expr), _xlpm._expr * {1,2,3,4,5}, IF(_xlpm._expr = "", {"","","","",""}, IF(ISNUMBER(_xlpm._expr), CHRONO.TIMESPAN_TO_DHMS(_xlpm._expr, 1, 1), _xlfn.LET(_xlpm._sexagesimal, _xlpm.fnParseSexagesimal(_xlpm._expr), IF(CHRONO.IS_VALID_TIMESPAN(_xlpm._sexagesimal), _xlpm._sexagesimal, {#VALUE!,#VALUE!,#VALUE!,#VALUE!,#VALUE!})))))), _xlpm._exprColumn, FN.NULLIFY(INDEX(_xlpm.Expression, , 1)), _xlpm._rowCount, ROWS(_xlpm._exprColumn), _xlpm._byRow, _xlfn.REDUCE("", _xlfn.SEQUENCE(_xlpm._rowCount), _xlfn.LAMBDA(_xlpm._acc,_xlpm._curr, _xlfn.VSTACK(_xlpm._acc, _xlpm.fnParseTimeSpan(INDEX(_xlpm._exprColumn, _xlpm._curr, 1))))), _xlfn.DROP(_xlpm._byRow, 1)))</definedName>
    <definedName name="CHRONO.PARSE_WEEKDAY">_xlfn.LAMBDA(_xlpm.Expression,_xlop.LanguageCode, _xlfn.LET(_xlpm._languageID, FN.LANGUAGE_ID(FN.NULLIFY(_xlpm.LanguageCode)), _xlpm.fnParseWeekdayFromText, _xlfn.LAMBDA(_xlpm._text, _xlfn.LET(_xlpm._longWeekdayList, CHRONO.WEEKDAY_NAME(_xlfn.SEQUENCE(7), FALSE, _xlpm._languageID), _xlpm._lWeekday, _xlfn.IFNA(_xlfn.XMATCH(_xlpm._text, _xlpm._longWeekdayList, 0), 0), IF(_xlpm._lWeekday &gt; 0, _xlpm._lWeekday, _xlfn.LET(_xlpm._shortWeekdayList, CHRONO.WEEKDAY_NAME(_xlfn.SEQUENCE(7), TRUE, _xlpm._languageID), _xlpm._sWeekday, _xlfn.IFNA(_xlfn.XMATCH(_xlpm._text, _xlpm._shortWeekdayList, 0), 0), IF(_xlpm._sWeekday &gt; 0, _xlpm._sWeekday, {#VALUE!}))))), _xlpm.fnParseWeekday, _xlfn.LAMBDA(_xlpm._expr, IF(ISERROR(_xlpm._expr), _xlpm._expr * {1}, IF(_xlpm._expr = "", "", IF(IFERROR(FIND(":", _xlpm._expr), 0) &gt; 0, {#VALUE!}, _xlfn.LET(_xlpm._numericVal, INT(VALUE(_xlpm._expr)), IF(ISNUMBER(_xlpm._numericVal), IF((_xlpm._numericVal &gt;= 1) * (_xlpm._numericVal &lt;= 7), _xlpm._numericVal, {#NUM!}), _xlfn.LET(_xlpm._ISOWeekday, _xlpm.fnParseWeekdayFromText(_xlpm._expr), IF(ISNUMBER(_xlpm._ISOWeekday), _xlpm._ISOWeekday, {#VALUE!})))))))), _xlfn.MAP(FN.NULLIFY(_xlpm.Expression), _xlfn.LAMBDA(_xlpm._element, _xlpm.fnParseWeekday(_xlpm._element)))))</definedName>
    <definedName name="CHRONO.QUARTER_DATE_TO_MJDN">_xlfn.LAMBDA(_xlpm.Date_YQD,_xlop.MonthOffset,_xlop.JulianCalendar, _xlfn.LET(_xlpm._monthOffset, _xlfn.LET(_xlpm._mo, INT(FN.COERCE(_xlpm.MonthOffset)), IF((_xlpm._mo &gt;= -6) * (_xlpm._mo &lt;= 3), _xlpm._mo, {#NUM!})), _xlpm._julianCalendar, FN.COERCE(_xlpm.JulianCalendar) &lt;&gt; 0, _xlpm.fnQuarterDateToMJDN, _xlfn.LAMBDA(_xlpm._YQD, IF(ARRAYS.IS_EMPTY(_xlpm._YQD), "", _xlfn.LET(_xlpm._firstError, ARRAYS.H_ERROR(_xlpm._YQD), IF(ISERROR(_xlpm._firstError), _xlpm._firstError * {1}, IF(NOT(ISNUMBER(INDEX(_xlpm._YQD, 1, 1))), {#VALUE!}, IF(ISERROR(_xlpm._monthOffset), _xlpm._monthOffset * {1}, _xlfn.LET(_xlpm._expandYQD, _xlfn.EXPAND(_xlpm._YQD, 1, 3, 1), _xlpm._nominalYQD, IF(_xlpm._expandYQD = "", 1, INT(_xlpm._expandYQD)), _xlpm._nominalQuarter, INDEX(_xlpm._nominalYQD, 1, 2) - 1, _xlpm._shiftMonth, (_xlpm._nominalQuarter * 3) + _xlpm._monthOffset, _xlpm._year, INDEX(_xlpm._nominalYQD, 1, 1) + INT(_xlpm._shiftMonth / 12), _xlpm._month, MOD(_xlpm._shiftMonth, 12) + 1, _xlpm._MJDNofQuarter, CHRONO.MJDN(_xlfn.HSTACK(_xlpm._year, _xlpm._month, 1), _xlpm._julianCalendar) - 1, _xlpm._MJDNofQuarter + INDEX(_xlpm._nominalYQD, 1, 3)))))))), _xlpm._date_YQD, FN.NULLIFY(_xlpm.Date_YQD), _xlfn.BYROW(_xlpm._date_YQD, _xlfn.LAMBDA(_xlpm._row, _xlpm.fnQuarterDateToMJDN(_xlpm._row)))))</definedName>
    <definedName name="CHRONO.RESOLVE_CALENDAR_DATE">_xlfn.LAMBDA(_xlpm.Date_YMD,_xlop.JulianCalendar, _xlfn.LET(_xlpm._julianCalendar, FN.COERCE(_xlpm.JulianCalendar) &lt;&gt; 0, _xlpm.fnResolveDate, _xlfn.LAMBDA(_xlpm._date_YMD, IF(COLUMNS(_xlpm._date_YMD) &gt; 3, {#REF!,#REF!,#REF!}, IF(ARRAYS.IS_EMPTY(_xlpm._date_YMD), {"","",""}, _xlfn.LET(_xlpm._YMD, _xlfn.EXPAND(_xlpm._date_YMD, 1, 3, ""), _xlpm._y, INDEX(_xlpm._YMD, 1, 1), _xlpm._m, INDEX(_xlpm._YMD, 1, 2), _xlpm._d, INDEX(_xlpm._YMD, 1, 3), _xlpm._year, IF(ISERROR(_xlpm._y), _xlpm._y, IF(FN.IS_INTEGER(_xlpm._y), _xlpm._y, IF(ISNUMBER(_xlpm._y), {#NUM!}, {#VALUE!}))), _xlpm._month, IF(ISERROR(_xlpm._m), _xlpm._m, IF(_xlpm._m = "", 1, IF(FN.IS_INTEGER(_xlpm._m), _xlpm._m, IF(ISNUMBER(_xlpm._m), {#NUM!}, {#VALUE!})))), _xlpm._day, IF(ISERROR(_xlpm._d), _xlpm._d, IF(_xlpm._d = "", 1, IF(ISNUMBER(_xlpm._d), INT(_xlpm._d), {#VALUE!}))), IF(ISERROR(_xlpm._year), _xlpm._year * {1,2,3}, IF(ISERROR(_xlpm._month), _xlpm._month * {1,2,3}, IF(ISERROR(_xlpm._day), _xlpm._day * {1,2,3}, _xlfn.LET(_xlpm._resolveYear, _xlpm._year + INT((_xlpm._month - 1) / 12), _xlpm._resolveMonth, MOD((_xlpm._month - 1), 12) + 1, _xlpm._daysInMonth, CHRONO.DAYS_IN_MONTH(_xlpm._resolveMonth, _xlpm._resolveYear, _xlpm._julianCalendar), _xlpm._validDay, (_xlpm._day &gt;= 1) * (_xlpm._day &lt;= _xlpm._daysInMonth), IF(_xlpm._validDay, _xlfn.HSTACK(_xlpm._resolveYear, _xlpm._resolveMonth, _xlpm._day), _xlfn.LET(_xlpm._MJD1, CHRONO.MJDN(_xlfn.HSTACK(_xlpm._resolveYear, _xlpm._resolveMonth, 1), _xlpm._julianCalendar), _xlpm._resolveMJD, _xlpm._MJD1 - 1 + _xlpm._day, CHRONO.MJDN_TO_CALENDAR_DATE(_xlpm._resolveMJD, _xlpm._julianCalendar))))))))))), _xlpm._date_YMD, FN.NULLIFY(_xlpm.Date_YMD), _xlpm._rowCount, ROWS(_xlpm._date_YMD), _xlpm._byRow, _xlfn.REDUCE("", _xlfn.SEQUENCE(_xlpm._rowCount), _xlfn.LAMBDA(_xlpm._acc,_xlpm._curr, _xlfn.VSTACK(_xlpm._acc, _xlpm.fnResolveDate(INDEX(_xlpm._date_YMD, _xlpm._curr, ))))), _xlfn.DROP(_xlpm._byRow, 1)))</definedName>
    <definedName name="CHRONO.RESOLVE_DHMS">_xlfn.LAMBDA(_xlpm.DayAndTime_C4,_xlop.LowOrder,_xlop.SecondPrecision,_xlop.RoundingOverride, _xlfn.LET(_xlpm.fnResolveDayAndTime, _xlfn.LAMBDA(_xlpm._dayAndTime, IF(ARRAYS.IS_EMPTY(_xlpm._dayAndTime), {"","","",""}, _xlfn.LET(_xlpm._timeSpan_C5, _xlfn.HSTACK(1, _xlpm._dayAndTime), _xlpm._timeSpan_D, CHRONO.TIMESPAN(_xlpm._timeSpan_C5), CHRONO.DAY_AND_TIME_TO_DHMS(_xlpm._timeSpan_D, _xlpm.LowOrder, _xlpm.SecondPrecision, _xlpm.RoundingOverride)))), _xlpm._dayAndTime, FN.NULLIFY(_xlpm.DayAndTime_C4), _xlpm._rowCount, ROWS(_xlpm._dayAndTime), _xlpm._byRow, _xlfn.REDUCE("", _xlfn.SEQUENCE(_xlpm._rowCount), _xlfn.LAMBDA(_xlpm._acc,_xlpm._curr, _xlfn.VSTACK(_xlpm._acc, _xlpm.fnResolveDayAndTime(INDEX(_xlpm._dayAndTime, _xlpm._curr, ))))), _xlfn.DROP(_xlpm._byRow, 1)))</definedName>
    <definedName name="CHRONO.RESOLVE_DT">_xlfn.LAMBDA(_xlpm.DT, _xlfn.LET(_xlpm.fnResolveDT, _xlfn.LAMBDA(_xlpm._DT, IF(COLUMNS(_xlpm._DT) &gt; 2, {#REF!,#REF!}, IF(ARRAYS.IS_EMPTY(_xlpm._DT), {"",""}, _xlfn.LET(_xlpm._combineDT, CHRONO.COMBINE_DT(_xlpm._DT), IF(ISERROR(_xlpm._combineDT), _xlpm._combineDT * {1,2}, _xlfn.LET(_xlpm._dayEmpty, N(FN.IS_EMPTY(_xlfn.CHOOSECOLS(_xlpm._DT, 1))), _xlpm._resolveTime, MOD(_xlpm._combineDT, 1), _xlpm._nominalDay, INT(_xlpm._combineDT), _xlpm._resolveDay, _xlpm._nominalDay + N(_xlpm._nominalDay &lt;= 0), _xlfn.HSTACK(_xlpm._resolveDay, _xlpm._resolveTime))))))), _xlpm._DT, FN.NULLIFY(_xlpm.DT), _xlpm._rowCount, ROWS(_xlpm._DT), _xlpm._byRow, _xlfn.REDUCE("", _xlfn.SEQUENCE(_xlpm._rowCount), _xlfn.LAMBDA(_xlpm._acc,_xlpm._curr, _xlfn.VSTACK(_xlpm._acc, _xlpm.fnResolveDT(INDEX(_xlpm._DT, _xlpm._curr, ))))), _xlfn.DROP(_xlpm._byRow, 1)))</definedName>
    <definedName name="CHRONO.RESOLVE_ISO_WEEK_DATE">_xlfn.LAMBDA(_xlpm.Date_YWD,_xlop.JulianCalendar, _xlfn.LET(_xlpm._julianCalendar, FN.COERCE(_xlpm.JulianCalendar) &lt;&gt; 0, _xlpm.fnResolveWeekDate, _xlfn.LAMBDA(_xlpm._date_YWD, IF(COLUMNS(_xlpm._date_YWD) &gt; 3, {#REF!,#REF!,#REF!,#REF!}, IF(ARRAYS.IS_EMPTY(_xlpm._date_YWD), {"","","",""}, _xlfn.LET(_xlpm._firstError, ARRAYS.H_ERROR(_xlpm._date_YWD), IF(ISERROR(_xlpm._firstError), _xlpm._firstError * {1,2,3,4}, IF(NOT(ARRAYS.IS_NUMERIC_NULL(_xlpm._date_YWD)), {#VALUE!,#VALUE!,#VALUE!,#VALUE!}, IF(NOT(FN.IS_INTEGER(INDEX(_xlpm._date_YWD, 1, 1))), {#NUM!,#NUM!,#NUM!,#NUM!}, _xlfn.LET(_xlpm._YWD, _xlfn.EXPAND(_xlpm._date_YWD, 1, 3, 1), _xlpm._baseYear, INDEX(_xlpm._YWD, 1, 1), _xlpm._w, INDEX(_xlpm._YWD, 1, 2), _xlpm._d, INDEX(_xlpm._YWD, 1, 3), _xlpm._nominalWeek, IF(_xlpm._w = "", 1, INT(_xlpm._w)), _xlpm._nominalWeekday, IF(_xlpm._d = "", 1, INT(_xlpm._d)), _xlpm._MJDNofISOYear, CHRONO.ISO_WEEK_DATE_TO_MJDN(_xlfn.HSTACK(_xlpm._baseYear, 1, 1), _xlpm._julianCalendar) - 1, _xlpm._MJDNofWeekDate, _xlpm._MJDNofISOYear + ((_xlpm._nominalWeek - 1) * 7) + _xlpm._nominalWeekday, CHRONO.MJDN_TO_ISO_WEEK_DATE(_xlpm._MJDNofWeekDate, _xlpm._julianCalendar))))))))), _xlpm._date_YWD, FN.NULLIFY(_xlpm.Date_YWD), _xlpm._rowCount, ROWS(_xlpm._date_YWD), _xlpm._byRow, _xlfn.REDUCE("", _xlfn.SEQUENCE(_xlpm._rowCount), _xlfn.LAMBDA(_xlpm._acc,_xlpm._curr, _xlfn.VSTACK(_xlpm._acc, _xlpm.fnResolveWeekDate(INDEX(_xlpm._date_YWD, _xlpm._curr, ))))), _xlfn.DROP(_xlpm._byRow, 1)))</definedName>
    <definedName name="CHRONO.RESOLVE_TIMESPAN_DHMS">_xlfn.LAMBDA(_xlpm.TimeSpan_C5,_xlop.HighOrder,_xlop.LowOrder,_xlop.Precision,_xlop.RoundingOverride, _xlfn.LET(_xlpm._timeSpan_C5, FN.NULLIFY(_xlpm.TimeSpan_C5), _xlpm._timeSpan_D, CHRONO.TIMESPAN(_xlpm._timeSpan_C5), CHRONO.TIMESPAN_TO_DHMS(_xlpm._timeSpan_D, _xlpm.HighOrder, _xlpm.LowOrder, _xlpm.Precision, _xlpm.RoundingOverride)))</definedName>
    <definedName name="CHRONO.RESOLVE_YMDT">_xlfn.LAMBDA(_xlpm.Date_YMDT,_xlop.JulianCalendar, _xlfn.LET(_xlpm._julianCalendar, FN.COERCE(_xlpm.JulianCalendar) &lt;&gt; 0, _xlpm.fnResolveYMDT, _xlfn.LAMBDA(_xlpm._date_YMDT, IF(COLUMNS(_xlpm._date_YMDT) &gt; 4, {#REF!,#REF!,#REF!,#REF!}, IF(ARRAYS.IS_EMPTY(_xlpm._date_YMDT), {"","","",""}, IF(FN.IS_EMPTY(INDEX(_xlpm._date_YMDT, 1, 1)), {#VALUE!,#VALUE!,#VALUE!,#VALUE!}, _xlfn.LET(_xlpm._firstError, ARRAYS.H_ERROR(_xlpm._date_YMDT), IF(ISERROR(_xlpm._firstError), _xlpm._firstError * {1,2,3,4}, IF(NOT(ARRAYS.IS_NUMERIC_NULL(_xlpm._date_YMDT)), {#VALUE!,#VALUE!,#VALUE!,#VALUE!}, _xlfn.LET(_xlpm._expandYMDT, _xlfn.EXPAND(_xlpm._date_YMDT, 1, 4, ""), _xlpm._YM, _xlfn.TAKE(_xlpm._expandYMDT, 1, 2), _xlpm._DT, CHRONO.RESOLVE_DT(_xlfn.DROP(_xlpm._expandYMDT, , 2)), _xlpm._day, _xlfn.CHOOSECOLS(_xlpm._DT, 1), _xlpm._time, _xlfn.CHOOSECOLS(_xlpm._DT, 2), _xlpm._YMD, _xlfn.HSTACK(_xlpm._YM, _xlpm._day), _xlpm._resolveYMD, CHRONO.RESOLVE_CALENDAR_DATE(_xlpm._YMD, _xlpm._julianCalendar), _xlfn.HSTACK(_xlpm._resolveYMD, _xlpm._time))))))))), _xlpm._date_YMDT, FN.NULLIFY(_xlpm.Date_YMDT), _xlpm._rowCount, ROWS(_xlpm._date_YMDT), _xlpm._byRow, _xlfn.REDUCE("", _xlfn.SEQUENCE(_xlpm._rowCount), _xlfn.LAMBDA(_xlpm._acc,_xlpm._curr, _xlfn.VSTACK(_xlpm._acc, _xlpm.fnResolveYMDT(INDEX(_xlpm._date_YMDT, _xlpm._curr, ))))), _xlfn.DROP(_xlpm._byRow, 1)))</definedName>
    <definedName name="CHRONO.ROUND_JDATE">_xlfn.LAMBDA(_xlpm.JDate,_xlop.LowOrder,_xlop.SecondPrecision,_xlop.RoundingOverride, _xlfn.LET(_xlpm._MJDate, CHRONO.JDATE_TO_MJDATE(_xlpm.JDate), _xlpm._roundMJDate, CHRONO.ROUND_MJDATE(_xlpm._MJDate, _xlpm.LowOrder, _xlpm.SecondPrecision, _xlpm.RoundingOverride), CHRONO.MJDATE_TO_JDATE(_xlpm._roundMJDate)))</definedName>
    <definedName name="CHRONO.ROUND_MJDATE">_xlfn.LAMBDA(_xlpm.MJDate,_xlop.LowOrder,_xlop.SecondPrecision,_xlop.RoundingOverride, _xlfn.LET(_xlpm._lowOrder, IF(NOT(ISNUMBER(_xlpm.LowOrder)), 4, IF(_xlpm.LowOrder &lt; 1, 1, IF(_xlpm.LowOrder &gt; 4, 4, INT(_xlpm.LowOrder)))), _xlpm._maxPrecision, 9, _xlpm._secondPrecision, IF(_xlpm._lowOrder &lt; 4, 0, IF(NOT(ISNUMBER(_xlpm.SecondPrecision)), 0, IF(_xlpm.SecondPrecision &lt; 0, 0, IF(_xlpm.SecondPrecision &gt; _xlpm._maxPrecision, _xlpm._maxPrecision, INT(_xlpm.SecondPrecision))))), _xlpm.fnRoundMJDate, _xlfn.LAMBDA(_xlpm._MJDate, IF(ISERROR(_xlpm._MJDate), _xlpm._MJDate * {1}, IF(_xlpm._MJDate = "", "", IF(NOT(ISNUMBER(_xlpm._MJDate)), {#VALUE!}, _xlfn.LET(_xlpm._roundMJDate, CHRONO.ROUND_TO_DT(_xlpm._MJDate, _xlpm._lowOrder, _xlpm._secondPrecision, _xlpm.RoundingOverride), SUM(_xlpm._roundMJDate)))))), _xlfn.MAP(FN.NULLIFY(_xlpm.MJDate), _xlfn.LAMBDA(_xlpm._element, _xlpm.fnRoundMJDate(_xlpm._element)))))</definedName>
    <definedName name="CHRONO.ROUND_TIMESPAN">_xlfn.LAMBDA(_xlpm.TimeSpan_D,_xlop.LowOrder,_xlop.Precision,_xlop.RoundingOverride, _xlfn.LET(_xlpm._maxPrecision, 9, _xlpm._precision, IF(NOT(ISNUMBER(_xlpm.Precision)), 0, IF(_xlpm.Precision &lt; 0, 0, IF(_xlpm.Precision &gt; _xlpm._maxPrecision, _xlpm._maxPrecision, INT(_xlpm.Precision)))), _xlpm._lowOrder, IF(NOT(ISNUMBER(_xlpm.LowOrder)), 4, IF(_xlpm.LowOrder &lt; 1, 1, IF(_xlpm.LowOrder &gt; 4, 4, INT(_xlpm.LowOrder)))), _xlpm._roundingOverride, FN.COERCE(_xlpm.RoundingOverride), _xlpm._roundMethod, IF((_xlpm._roundingOverride = 0) * (_xlpm._precision = 0), 1, IF(_xlpm._roundingOverride &gt;= 0, 2, IF(_xlpm._roundingOverride &lt; 0, 3, 1))), _xlpm.fnRoundWhole, _xlfn.LAMBDA(_xlpm._timeSpan, _xlfn.LET(_xlpm._roundSeconds, ROUND(_xlpm._timeSpan * 86400, 0), _xlfn.SWITCH(_xlpm._lowOrder, 1, ROUNDDOWN(_xlpm._roundSeconds / 86400, 0), 2, ROUNDDOWN(_xlpm._roundSeconds / 3600, 0) / 24, 3, ROUNDDOWN(_xlpm._roundSeconds / 60, 0) / 1440, _xlpm._roundSeconds / 86400))), _xlpm.fnRoundNearest, _xlfn.LAMBDA(_xlpm._timeSpan, _xlfn.SWITCH(_xlpm._lowOrder, 1, ROUND(_xlpm._timeSpan, _xlpm._precision), 2, ROUND(_xlpm._timeSpan * 24, _xlpm._precision) / 24, 3, ROUND(_xlpm._timeSpan * 1440, _xlpm._precision) / 1440, ROUND(_xlpm._timeSpan * 86400, _xlpm._precision) / 86400)), _xlpm.fnRoundDown, _xlfn.LAMBDA(_xlpm._timeSpan, _xlfn.SWITCH(_xlpm._lowOrder, 1, ROUNDDOWN(_xlpm._timeSpan, _xlpm._precision), 2, ROUNDDOWN(_xlpm._timeSpan * 24, _xlpm._precision) / 24, 3, ROUNDDOWN(_xlpm._timeSpan * 1440, _xlpm._precision) / 1440, ROUNDDOWN(_xlpm._timeSpan * 86400, _xlpm._precision) / 86400)), _xlpm.fnRoundTimeSpan, _xlfn.LAMBDA(_xlpm._timeSpan, IF(ISERROR(_xlpm._timeSpan), _xlpm._timeSpan * {1}, IF(_xlpm._timeSpan = "", "", IF(NOT(ISNUMBER(_xlpm._timeSpan)), {#VALUE!}, IF(_xlpm._timeSpan = 0, 0, _xlfn.SWITCH(_xlpm._roundMethod, 2, _xlpm.fnRoundNearest(_xlpm._timeSpan), 3, _xlpm.fnRoundDown(_xlpm._timeSpan), _xlpm.fnRoundWhole(_xlpm._timeSpan))))))), _xlfn.MAP(FN.NULLIFY(_xlpm.TimeSpan_D), _xlfn.LAMBDA(_xlpm._element, _xlpm.fnRoundTimeSpan(_xlpm._element)))))</definedName>
    <definedName name="CHRONO.ROUND_TO_DT">_xlfn.LAMBDA(_xlpm.Day_D,_xlop.LowOrder,_xlop.SecondPrecision,_xlop.RoundingOverride, _xlfn.LET(_xlpm._lowOrder, IF(NOT(ISNUMBER(_xlpm.LowOrder)), 4, IF(_xlpm.LowOrder &lt; 1, 1, IF(_xlpm.LowOrder &gt; 4, 4, INT(_xlpm.LowOrder)))), _xlpm._maxPrecision, 9, _xlpm._secondPrecision, IF(_xlpm._lowOrder &lt; 4, 0, IF(NOT(ISNUMBER(_xlpm.SecondPrecision)), 0, IF(_xlpm.SecondPrecision &lt; 0, 0, IF(_xlpm.SecondPrecision &gt; _xlpm._maxPrecision, _xlpm._maxPrecision, INT(_xlpm.SecondPrecision))))), _xlpm.fnRoundDT, _xlfn.LAMBDA(_xlpm._day_D, IF(ISERROR(_xlpm._day_D), _xlpm._day_D * {1,2}, IF(_xlpm._day_D = "", {"",""}, IF(NOT(ISNUMBER(_xlpm._day_D)), {#VALUE!,#VALUE!}, _xlfn.LET(_xlpm._DT, CHRONO.DT_COMPLICATION(_xlpm._day_D), _xlpm._day, INDEX(_xlpm._DT, 1, 1), _xlpm._time, INDEX(_xlpm._DT, 1, 2), _xlpm._roundTime, CHRONO.ROUND_TIMESPAN(_xlpm._time, _xlpm._lowOrder, _xlpm._secondPrecision, _xlpm.RoundingOverride), _xlpm._dayCarry, INT(_xlpm._roundTime), _xlpm._resolveTime, MOD(_xlpm._roundTime, 1), _xlpm._resolveDay, _xlpm._day + _xlpm._dayCarry, _xlfn.HSTACK(_xlpm._resolveDay, _xlpm._resolveTime)))))), _xlpm._day_D, FN.NULLIFY(INDEX(_xlpm.Day_D, , 1)), _xlpm._rowCount, ROWS(_xlpm._day_D), _xlpm._byRow, _xlfn.REDUCE("", _xlfn.SEQUENCE(_xlpm._rowCount), _xlfn.LAMBDA(_xlpm._acc,_xlpm._curr, _xlfn.VSTACK(_xlpm._acc, _xlpm.fnRoundDT(INDEX(_xlpm._day_D, _xlpm._curr, 1))))), _xlfn.DROP(_xlpm._byRow, 1)))</definedName>
    <definedName name="CHRONO.ROUND_YMDT">_xlfn.LAMBDA(_xlpm.Date_YMDT,_xlop.LowOrder,_xlop.SecondPrecision,_xlop.RoundingOverride,_xlop.JulianCalendar, _xlfn.LET(_xlpm._lowOrder, IF(NOT(ISNUMBER(_xlpm.LowOrder)), 4, IF(_xlpm.LowOrder &lt; 1, 1, IF(_xlpm.LowOrder &gt; 4, 4, INT(_xlpm.LowOrder)))), _xlpm._maxPrecision, 9, _xlpm._secondPrecision, IF(_xlpm._lowOrder &lt; 4, 0, IF(NOT(ISNUMBER(_xlpm.SecondPrecision)), _xlpm._maxPrecision, IF(_xlpm.SecondPrecision &lt; 0, 0, IF(_xlpm.SecondPrecision &gt; _xlpm._maxPrecision, _xlpm._maxPrecision, INT(_xlpm.SecondPrecision))))), _xlpm._julianCalendar, FN.COERCE(_xlpm.JulianCalendar) &lt;&gt; 0, _xlpm.fnRoundYMDT, _xlfn.LAMBDA(_xlpm._date_YMDT, _xlfn.LET(_xlpm._resolveYMDT, CHRONO.RESOLVE_YMDT(_xlpm._date_YMDT, _xlpm._julianCalendar), IF(ISERROR(INDEX(_xlpm._resolveYMDT, 1, 1)), _xlpm._resolveYMDT, IF(ARRAYS.IS_EMPTY(_xlpm._resolveYMDT), _xlpm._resolveYMDT, _xlfn.LET(_xlpm._YM, _xlfn.TAKE(_xlpm._resolveYMDT, 1, 2), _xlpm._roundDT, CHRONO.ROUND_TO_DT(CHRONO.COMBINE_DT(_xlfn.DROP(_xlpm._resolveYMDT, , 2)), _xlpm._lowOrder, _xlpm._secondPrecision, _xlpm.RoundingOverride), _xlpm._day, _xlfn.CHOOSECOLS(_xlpm._roundDT, 1), _xlpm._time, _xlfn.CHOOSECOLS(_xlpm._roundDT, 2), _xlpm._YMD, _xlfn.HSTACK(_xlpm._YM, _xlpm._day), _xlpm._resolveYMD, CHRONO.RESOLVE_CALENDAR_DATE(_xlpm._YMD, _xlpm._julianCalendar), _xlpm._showTime, IF(_xlpm._lowOrder = 1, "", _xlpm._time), _xlfn.HSTACK(_xlpm._resolveYMD, _xlpm._showTime)))))), _xlpm._date_YMDT, FN.NULLIFY(_xlpm.Date_YMDT), _xlpm._rowCount, ROWS(_xlpm._date_YMDT), _xlpm._byRow, _xlfn.REDUCE("", _xlfn.SEQUENCE(_xlpm._rowCount), _xlfn.LAMBDA(_xlpm._acc,_xlpm._curr, _xlfn.VSTACK(_xlpm._acc, _xlpm.fnRoundYMDT(INDEX(_xlpm._date_YMDT, _xlpm._curr, ))))), _xlfn.DROP(_xlpm._byRow, 1)))</definedName>
    <definedName name="CHRONO.SECULAR_DIFFERENCE">_xlfn.LAMBDA(_xlpm.Date_YMD,_xlop.FromJulianCalendar, _xlfn.LET(_xlpm._fromJulianCalendar, FN.COERCE(_xlpm.FromJulianCalendar) &lt;&gt; 0, _xlpm.fnFromGregorian, _xlfn.LAMBDA(_xlpm._date_YMD, _xlfn.LET(_xlpm._JDN_G, CHRONO.JDN(_xlpm._date_YMD, 0), IF(ISERROR(_xlpm._JDN_G), _xlpm._JDN_G * {1}, IF(_xlpm._JDN_G = "", "", _xlfn.LET(_xlpm._year, INDEX(_xlpm._date_YMD, 1, 1), _xlpm._month, IFERROR(INDEX(_xlpm._date_YMD, 1, 2), 1), _xlpm._day, IFERROR(INDEX(_xlpm._date_YMD, 1, 3), 1), _xlpm._JDN_J, IF((_xlpm._month = 2) * (_xlpm._day = 29) * NOT(CHRONO.IS_LEAP_YEAR(_xlpm._year, 1)), CHRONO.JDN(_xlfn.HSTACK(_xlpm._year, 2, 28), 1), CHRONO.JDN(_xlpm._date_YMD, 1)), _xlpm._JDN_J - _xlpm._JDN_G))))), _xlpm.fnFromJulian, _xlfn.LAMBDA(_xlpm._date_YMD, _xlfn.LET(_xlpm._date_G, CHRONO.JULIAN_TO_GREGORIAN(_xlpm._date_YMD), IF(ISERROR(INDEX(_xlpm._date_G, 1, 1)), INDEX(_xlpm._date_G, 1, 1) * {1}, IF(INDEX(_xlpm._date_G, 1, 1) = "", "", _xlpm.fnFromGregorian(_xlpm._date_G))))), IF(_xlpm._fromJulianCalendar, _xlfn.BYROW(_xlpm.Date_YMD, _xlfn.LAMBDA(_xlpm._row, _xlpm.fnFromJulian(_xlpm._row))), _xlfn.BYROW(_xlpm.Date_YMD, _xlfn.LAMBDA(_xlpm._row, _xlpm.fnFromGregorian(_xlpm._row))))))</definedName>
    <definedName name="CHRONO.SHIFT_TIMEZONE">_xlfn.LAMBDA(_xlpm.MJDate,_xlop.ReferenceTZOMinutes,_xlop.TranslateTZOMinutes, _xlfn.LET(_xlpm._MJDate, FN.NULLIFY(_xlpm.MJDate), IF(ISERROR(_xlpm._MJDate), _xlpm._MJDate * {1}, IF(_xlpm._MJDate = "", "", IF(NOT(ISNUMBER(_xlpm._MJDate)), {#VALUE!}, _xlfn.LET(_xlpm._referenceTZ, N(_xlpm.ReferenceTZOMinutes), _xlpm._translateTZ, N(_xlpm.TranslateTZOMinutes), _xlpm._difference, (_xlpm._translateTZ - _xlpm._referenceTZ) / 1440, _xlpm._MJDate + _xlpm._difference))))))</definedName>
    <definedName name="CHRONO.TIME_OF_DAY">_xlfn.LAMBDA(_xlpm.Time_HMS, _xlfn.LET(_xlpm.fnTimeSpan, _xlfn.LAMBDA(_xlpm._hms, IF(COLUMNS(_xlpm._hms) &lt;&gt; 3, {#REF!}, IF(ARRAYS.IS_EMPTY(_xlpm._hms), "", _xlfn.LET(_xlpm._firstError, ARRAYS.H_ERROR(_xlpm._hms), IF(ISERROR(_xlpm._firstError), _xlpm._firstError * {1}, IF(NOT(CHRONO.IS_VALID_TIME_OF_DAY(_xlpm._hms, TRUE)), {#NUM!}, CHRONO.TIMESPAN(_xlfn.HSTACK(1, 0, _xlpm._hms)))))))), _xlfn.BYROW(FN.NULLIFY(_xlpm.Time_HMS), _xlfn.LAMBDA(_xlpm._row, _xlpm.fnTimeSpan(_xlpm._row)))))</definedName>
    <definedName name="CHRONO.TIMESPAN">_xlfn.LAMBDA(_xlpm.TimeSpan_C5, _xlfn.LET(_xlpm.fnTimeSpan, _xlfn.LAMBDA(_xlpm._timeSpan, _xlfn.LET(_xlpm._colCount, COLUMNS(_xlpm._timeSpan), IF(_xlpm._colCount &gt; 5, {#REF!}, IF(ARRAYS.IS_EMPTY(_xlpm._timeSpan), "", _xlfn.LET(_xlpm._firstError, ARRAYS.H_ERROR(_xlpm._timeSpan), IF(ISERROR(_xlpm._firstError), _xlpm._firstError * {1}, IF(NOT(ARRAYS.IS_NUMERIC_NULL(_xlpm._timeSpan)), {#VALUE!}, IF(_xlpm._colCount &lt; 2, {#REF!}, _xlfn.LET(_xlpm._sign, IF(INDEX(_xlpm._timeSpan, 1, 1) &lt; 0, -1, 1), _xlpm._days, N(INDEX(_xlpm._timeSpan, 1, 2)), _xlpm._hours, IF(_xlpm._colCount &lt; 3, 0, N(INDEX(_xlpm._timeSpan, 1, 3))), _xlpm._minutes, IF(_xlpm._colCount &lt; 4, 0, N(INDEX(_xlpm._timeSpan, 1, 4))), _xlpm._seconds, IF(_xlpm._colCount &lt; 5, 0, N(INDEX(_xlpm._timeSpan, 1, 5))), _xlpm._sign * (_xlpm._days + (_xlpm._hours / 24) + (_xlpm._minutes / 1440) + (_xlpm._seconds / 86400))))))))))), _xlfn.BYROW(FN.NULLIFY(_xlpm.TimeSpan_C5), _xlfn.LAMBDA(_xlpm._row, _xlpm.fnTimeSpan(_xlpm._row)))))</definedName>
    <definedName name="CHRONO.TIMESPAN_TO_DHMS">_xlfn.LAMBDA(_xlpm.TimeSpan_D,_xlop.HighOrder,_xlop.LowOrder,_xlop.Precision,_xlop.RoundingOverride, _xlfn.LET(_xlpm._maxPrecision, 9, _xlpm._precision, IF(NOT(ISNUMBER(_xlpm.Precision)), _xlpm._maxPrecision, IF(_xlpm.Precision &lt; 0, 0, IF(_xlpm.Precision &gt; _xlpm._maxPrecision, _xlpm._maxPrecision, INT(_xlpm.Precision)))), _xlpm._lowOrder, IF(NOT(ISNUMBER(_xlpm.LowOrder)), 4, IF(_xlpm.LowOrder &lt; 1, 1, IF(_xlpm.LowOrder &gt; 4, 4, INT(_xlpm.LowOrder)))), _xlpm._highOrder, _xlfn.LET(_xlpm._high, IF(NOT(ISNUMBER(_xlpm.HighOrder)), 1, IF(_xlpm.HighOrder &lt; 1, 1, IF(_xlpm.HighOrder &gt; 4, 4, INT(_xlpm.HighOrder)))), IF(_xlpm._high &gt; _xlpm._lowOrder, _xlpm._lowOrder, _xlpm._high)), _xlpm._roundingOverride, FN.COERCE(_xlpm.RoundingOverride), _xlpm._roundMethod, IF((_xlpm._roundingOverride = 0) * (_xlpm._precision = 0), 1, IF(_xlpm._roundingOverride &gt;= 0, 2, IF(_xlpm._roundingOverride &lt; 0, 3, 1))), _xlpm._componentMods, {1,24,60,60}, _xlpm.fnZeroComplication, _xlfn.LAMBDA(_xlfn.LET(_xlpm._index, {1,2,3,4,5}, _xlfn.MAP(_xlpm._index, _xlfn.LAMBDA(_xlpm._n, IF(_xlpm._n = 1, 0, IF(_xlpm._n - 1 &lt; _xlpm._highOrder, "", IF(_xlpm._n - 1 &gt; _xlpm._lowOrder, "", 0))))))), _xlpm.fnResolveWhole, _xlfn.LAMBDA(_xlpm._absTimeSpan, _xlfn.LET(_xlpm._index, {1,2,3,4}, _xlpm._roundWhole, _xlfn.REDUCE(_xlfn.HSTACK(0, _xlpm._absTimeSpan), _xlpm._index, _xlfn.LAMBDA(_xlpm._acc,_xlpm._curr, _xlfn.LET(_xlpm._modulus, INDEX(_xlpm._componentMods, 1, _xlpm._curr), _xlpm._prevRemainder, INDEX(_xlpm._acc, 1, _xlpm._curr + 1), _xlpm._thisRemainder, _xlpm._prevRemainder * _xlpm._modulus, IF(_xlpm._curr &lt; _xlpm._highOrder, _xlfn.HSTACK(_xlfn.DROP(_xlpm._acc, , -1), 0, _xlpm._thisRemainder), IF(_xlpm._curr = 4, _xlfn.LET(_xlpm._secondComponent, ROUND(_xlpm._thisRemainder, 0), _xlfn.HSTACK(_xlfn.DROP(_xlpm._acc, , -1), _xlpm._secondComponent)), _xlfn.LET(_xlpm._component, INT(_xlpm._thisRemainder), _xlpm._nextRemainder, _xlpm._thisRemainder - _xlpm._component, _xlfn.HSTACK(_xlfn.DROP(_xlpm._acc, , -1), _xlpm._component, _xlpm._nextRemainder))))))), _xlfn.DROP(_xlpm._roundWhole, , 1))), _xlpm.fnResolveFractional, _xlfn.LAMBDA(_xlpm._absTimeSpan, _xlfn.LET(_xlpm._index, {1,2,3,4}, _xlpm._roundFrac, _xlfn.REDUCE(_xlfn.HSTACK(0, _xlpm._absTimeSpan), _xlpm._index, _xlfn.LAMBDA(_xlpm._acc,_xlpm._curr, IF(_xlpm._curr &gt; _xlpm._lowOrder, _xlfn.HSTACK(_xlpm._acc, 0), _xlfn.LET(_xlpm._modulus, INDEX(_xlpm._componentMods, 1, _xlpm._curr), _xlpm._prevRemainder, _xlfn.TAKE(_xlpm._acc, 1, -1), _xlpm._thisRemainder, _xlpm._prevRemainder * _xlpm._modulus, IF(_xlpm._curr &lt; _xlpm._highOrder, _xlfn.HSTACK(_xlfn.DROP(_xlpm._acc, , -1), 0, _xlpm._thisRemainder), IF(_xlpm._curr = _xlpm._lowOrder, _xlfn.LET(_xlpm._lowComponent, IF(_xlpm._roundMethod = 3, ROUNDDOWN(_xlpm._thisRemainder, _xlpm._precision), ROUND(_xlpm._thisRemainder, _xlpm._precision)), _xlfn.HSTACK(_xlfn.DROP(_xlpm._acc, , -1), _xlpm._lowComponent)), _xlfn.LET(_xlpm._component, INT(_xlpm._thisRemainder), _xlpm._nextRemainder, _xlpm._thisRemainder - _xlpm._component, _xlfn.HSTACK(_xlfn.DROP(_xlpm._acc, , -1), _xlpm._component, _xlpm._nextRemainder)))))))), _xlfn.DROP(_xlpm._roundFrac, , 1))), _xlpm.fnResolveModulus, _xlfn.LAMBDA(_xlpm._complication, _xlfn.LET(_xlpm._index, {4,3,2,1}, _xlpm._resolve, _xlfn.REDUCE({0,0}, _xlpm._index, _xlfn.LAMBDA(_xlpm._acc,_xlpm._curr, IF(_xlpm._curr &lt; _xlpm._highOrder, _xlfn.HSTACK("", _xlfn.DROP(_xlpm._acc, , -1), 0), IF(_xlpm._curr &gt; _xlpm._lowOrder, _xlfn.HSTACK("", _xlfn.DROP(_xlpm._acc, , -1), 0), _xlfn.LET(_xlpm._carry, _xlfn.TAKE(_xlpm._acc, 1, -1), _xlpm._value, _xlpm._carry + N(INDEX(_xlpm._complication, 1, _xlpm._curr)), IF(_xlpm._curr = _xlpm._highOrder, _xlfn.HSTACK(_xlpm._value, _xlfn.DROP(_xlpm._acc, , -1), 0), _xlfn.LET(_xlpm._modulus, INDEX(_xlpm._componentMods, 1, _xlpm._curr), _xlpm._carryNext, INT(_xlpm._value / _xlpm._modulus), _xlpm._resolveValue, IF(_xlpm._carryNext, 0, _xlpm._value), _xlfn.HSTACK(_xlpm._resolveValue, _xlfn.DROP(_xlpm._acc, , -1), _xlpm._carryNext)))))))), _xlfn.DROP(_xlpm._resolve, , -2))), _xlpm.fnSexagesimal, _xlfn.LAMBDA(_xlpm._timeSpan, IF(ISERROR(_xlpm._timeSpan), _xlpm._timeSpan * {1,2,3,4,5}, IF(_xlpm._timeSpan = "", {"","","","",""}, IF(NOT(ISNUMBER(_xlpm._timeSpan)), {#VALUE!,#VALUE!,#VALUE!,#VALUE!,#VALUE!}, IF(_xlpm._timeSpan = 0, _xlpm.fnZeroComplication(), _xlfn.LET(_xlpm._unroundedSign, IF(_xlpm._timeSpan &lt; 0, -1, 1), _xlpm._absTimeSpan, ABS(_xlpm._timeSpan), _xlpm._roundComponents, IF(_xlpm._roundMethod = 1, _xlpm.fnResolveWhole(_xlpm._absTimeSpan), _xlpm.fnResolveFractional(_xlpm._absTimeSpan)), _xlpm._resolveComponents, _xlpm.fnResolveModulus(_xlpm._roundComponents), _xlpm._isZero, ARRAYS.IS_ZERO(N(_xlpm._resolveComponents)), _xlpm._sign, IF(_xlpm._isZero, 0, _xlpm._unroundedSign), _xlfn.HSTACK(_xlpm._sign, _xlpm._resolveComponents))))))), _xlpm._timeSpanColumn, FN.NULLIFY(INDEX(_xlpm.TimeSpan_D, , 1)), _xlpm._rowCount, ROWS(_xlpm._timeSpanColumn), _xlpm._byRow, _xlfn.REDUCE("", _xlfn.SEQUENCE(_xlpm._rowCount), _xlfn.LAMBDA(_xlpm._acc,_xlpm._curr, _xlfn.VSTACK(_xlpm._acc, _xlpm.fnSexagesimal(INDEX(_xlpm._timeSpanColumn, _xlpm._curr, 1))))), _xlfn.DROP(_xlpm._byRow, 1)))</definedName>
    <definedName name="CHRONO.TIMESPAN_TO_TZO">_xlfn.LAMBDA(_xlpm.TZOTimeSpan, _xlfn.LET(_xlpm._TZOTimeSpan, FN.NULLIFY(_xlpm.TZOTimeSpan), IF(ISERROR(_xlpm._TZOTimeSpan), _xlpm._TZOTimeSpan * {1}, IF(_xlpm._TZOTimeSpan = "", "", IF(NOT(ISNUMBER(_xlpm._TZOTimeSpan)), {#VALUE!}, _xlfn.LET(_xlpm._tzo, _xlpm._TZOTimeSpan * 1440, IF(CHRONO.IS_VALID_TZO(_xlpm._tzo), _xlpm._tzo, {#NUM!})))))))</definedName>
    <definedName name="CHRONO.TZO_TO_MILITARY">_xlfn.LAMBDA(_xlpm.TZOMinutes, _xlfn.LET(_xlpm.fnTZOMilitary, _xlfn.LAMBDA(_xlpm._TZO, IF(ISNA(_xlpm._TZO), {"J","",0}, IF(ISERROR(_xlpm._TZO), _xlpm._TZO * {1,2,3}, IF(_xlpm._TZO = "", {"","",""}, IF(NOT(ISNUMBER(_xlpm._TZO)), {#VALUE!,#VALUE!,#VALUE!}, IF(NOT(CHRONO.IS_VALID_TZO(_xlpm._TZO)), {#NUM!,#NUM!,#NUM!}, IF(_xlpm._TZO = 0, _xlfn.HSTACK("Z", 0, 0), IF(_xlpm._TZO &gt; 720, _xlfn.HSTACK("M", 720, (720 - _xlpm._TZO) / 1440), IF(_xlpm._TZO &lt; -720, _xlfn.HSTACK("Y", -720, (-720 - _xlpm._TZO) / 1440), _xlfn.LET(_xlpm._militaryTZO, SIGN(_xlpm._TZO) * MROUND(ABS(_xlpm._TZO), 60), _xlpm._idx, INT(_xlpm._militaryTZO / 60) + 13, _xlpm._militaryTZ, INDEX({"Y","X","W","V","U","T","S","R","Q","P","O","N","Z","A","B","C","D","E","F","G","H","I","K","L","M"}, 1, _xlpm._idx), _xlfn.HSTACK(_xlpm._militaryTZ, _xlpm._militaryTZO, (_xlpm._TZO - _xlpm._militaryTZO) / 1440))))))))))), _xlpm._TZOMinutes, FN.NULLIFY(INDEX(_xlpm.TZOMinutes, , 1)), _xlpm._rowCount, ROWS(_xlpm._TZOMinutes), _xlpm._byRow, _xlfn.REDUCE("", _xlfn.SEQUENCE(_xlpm._rowCount), _xlfn.LAMBDA(_xlpm._acc,_xlpm._curr, _xlfn.VSTACK(_xlpm._acc, _xlpm.fnTZOMilitary(INDEX(_xlpm._TZOMinutes, _xlpm._curr, 1))))), _xlfn.DROP(_xlpm._byRow, 1)))</definedName>
    <definedName name="CHRONO.TZO_TO_TIMESPAN">_xlfn.LAMBDA(_xlpm.TZOMinutes, _xlfn.LET(_xlpm._TZOMinutes, FN.NULLIFY(_xlpm.TZOMinutes), IF(ISERROR(_xlpm._TZOMinutes), _xlpm._TZOMinutes * {1}, IF(_xlpm._TZOMinutes = "", "", IF(NOT(ISNUMBER(_xlpm._TZOMinutes)), {#VALUE!}, IF(NOT(CHRONO.IS_VALID_TZO(_xlpm._TZOMinutes)), {#NUM!}, _xlpm._TZOMinutes / 1440))))))</definedName>
    <definedName name="CHRONO.USDATE_TO_EXCELDATE">_xlfn.LAMBDA(_xlpm.Expression, IF(FN.IS_EMPTY(_xlpm.Expression), "", _xlfn.LET(_xlpm._date_YMDT, CHRONO.PARSE_DATETIME(_xlpm.Expression, TRUE, FALSE), DATE(_xlfn.CHOOSECOLS(_xlpm._date_YMDT, 1), _xlfn.CHOOSECOLS(_xlpm._date_YMDT, 2), _xlfn.CHOOSECOLS(_xlpm._date_YMDT, 3)) + N(_xlfn.CHOOSECOLS(_xlpm._date_YMDT, 4)))))</definedName>
    <definedName name="CHRONO.VALIDATE_CALENDAR_DATE">_xlfn.LAMBDA(_xlpm.Date_YMD,_xlop.JulianCalendar, _xlfn.LET(_xlpm._julianCalendar, FN.COERCE(_xlpm.JulianCalendar) &lt;&gt; 0, _xlpm.fnValidateDate, _xlfn.LAMBDA(_xlpm._date_YMD, IF(COLUMNS(_xlpm._date_YMD) &gt; 3, {#REF!,#REF!,#REF!}, _xlfn.LET(_xlpm._YMD, _xlfn.EXPAND(_xlpm._date_YMD, 1, 3, ""), IF(ARRAYS.IS_EMPTY(_xlpm._YMD), {"","",""}, _xlfn.LET(_xlpm._y, INDEX(_xlpm._YMD, 1, 1), _xlpm._m, INDEX(_xlpm._YMD, 1, 2), _xlpm._d, INDEX(_xlpm._YMD, 1, 3), _xlpm._year, IF(ISERROR(_xlpm._y), _xlpm._y * {1}, IF(_xlpm._y = "", "", IF(NOT(ISNUMBER(_xlpm._y)), {#VALUE!}, IF(FN.IS_INTEGER(_xlpm._y), _xlpm._y, {#NUM!})))), _xlpm._day, IF(ISERROR(_xlpm._d), _xlpm._d * {1}, IF(_xlpm._d = "", "", IF(NOT(ISNUMBER(_xlpm._d)), {#VALUE!}, _xlfn.LET(_xlpm._iDay, INT(_xlpm._d), IF(_xlpm._iDay &lt; 1, {#NUM!}, IF(ISNUMBER(_xlpm._m), _xlfn.LET(_xlpm._maxDaysInMonth, IF(ISNUMBER(_xlpm._year), CHRONO.DAYS_IN_MONTH(INT(_xlpm._m), _xlpm._year, _xlpm._julianCalendar), CHRONO.DAYS_IN_MONTH(INT(_xlpm._m), 2000, _xlpm._julianCalendar)), IF(_xlpm._iDay &lt;= _xlpm._maxDaysInMonth, _xlpm._iDay, {#NUM!})), IF(_xlpm._iDay &lt;= 31, _xlpm._iDay, {#NUM!}))))))), _xlpm._month, IF(ISERROR(_xlpm._m), _xlpm._m * {1}, IF(_xlpm._m = "", IF(FN.IS_EMPTY(_xlpm._day), "", IF(FN.IS_EMPTY(_xlpm._year), "", {#VALUE!})), IF(NOT(ISNUMBER(_xlpm._m)), {#VALUE!}, IF(NOT(FN.IS_INTEGER(_xlpm._m)), {#NUM!}, IF((_xlpm._m &gt;= 1) * (_xlpm._m &lt;= 12), _xlpm._m, {#NUM!}))))), _xlfn.HSTACK(_xlpm._year, _xlpm._month, _xlpm._day)))))), _xlpm._date_YMD, FN.NULLIFY(_xlpm.Date_YMD), _xlpm._rowCount, ROWS(_xlpm._date_YMD), _xlpm._byRow, _xlfn.REDUCE("", _xlfn.SEQUENCE(_xlpm._rowCount), _xlfn.LAMBDA(_xlpm._acc,_xlpm._curr, _xlfn.VSTACK(_xlpm._acc, _xlpm.fnValidateDate(INDEX(_xlpm._date_YMD, _xlpm._curr, ))))), _xlfn.DROP(_xlpm._byRow, 1)))</definedName>
    <definedName name="CHRONO.VALIDATE_DT">_xlfn.LAMBDA(_xlpm.DT, _xlfn.LET(_xlpm.fnValidateDT, _xlfn.LAMBDA(_xlpm._DT, IF(COLUMNS(_xlpm._DT) &gt; 2, {#REF!,#REF!}, IF(ARRAYS.IS_EMPTY(_xlpm._DT), {"",""}, _xlfn.LET(_xlpm._expandDT, _xlfn.EXPAND(_xlpm._DT, 1, 2, ""), _xlpm._d, INDEX(_xlpm._expandDT, 1, 1), _xlpm._t, INDEX(_xlpm._expandDT, 1, 2), _xlpm._dayHasTimeComponent, IF(NOT(ISNUMBER(_xlpm._d)), FALSE, NOT(FN.IS_INTEGER(_xlpm._d))), _xlpm._hasTimeComponent, IF(_xlpm._dayHasTimeComponent, TRUE, NOT(FN.IS_EMPTY(_xlpm._t))), _xlpm._dayAndTimeCollison, _xlpm._dayHasTimeComponent * NOT(FN.IS_EMPTY(_xlpm._t)) &lt;&gt; 0, _xlpm._day, IF(ISERROR(_xlpm._d), _xlpm._d * {1}, IF(_xlpm._dayAndTimeCollison, {#NUM!}, IF(_xlpm._d = "", "", IF(NOT(ISNUMBER(_xlpm._d)), {#VALUE!}, INT(_xlpm._d))))), _xlpm._time, IF(ISERROR(_xlpm._t), _xlpm._t * {1}, IF(_xlpm._dayAndTimeCollison, {#NUM!}, IF(_xlpm._t = "", IF(_xlpm._dayHasTimeComponent, MOD(_xlpm._d, 1), ""), IF(NOT(ISNUMBER(_xlpm._t)), {#VALUE!}, IF((_xlpm._t &gt;= 0) * (_xlpm._t &lt;= 1), _xlpm._t, {#NUM!}))))), _xlfn.HSTACK(_xlpm._day, _xlpm._time))))), _xlpm._DT, FN.NULLIFY(_xlpm.DT), _xlpm._rowCount, ROWS(_xlpm._DT), _xlpm._byRow, _xlfn.REDUCE("", _xlfn.SEQUENCE(_xlpm._rowCount), _xlfn.LAMBDA(_xlpm._acc,_xlpm._curr, _xlfn.VSTACK(_xlpm._acc, _xlpm.fnValidateDT(INDEX(_xlpm._DT, _xlpm._curr, ))))), _xlfn.DROP(_xlpm._byRow, 1)))</definedName>
    <definedName name="CHRONO.VALIDATE_ISO_WEEK_DATE">_xlfn.LAMBDA(_xlpm.Date_YWD,_xlop.JulianCalendar, _xlfn.LET(_xlpm._julianCalendar, FN.COERCE(_xlpm.JulianCalendar) &lt;&gt; 0, _xlpm.fnValidateWeekDate, _xlfn.LAMBDA(_xlpm._date_YWD, IF(COLUMNS(_xlpm._date_YWD) &gt; 3, {#REF!,#REF!,#REF!}, IF(ARRAYS.IS_EMPTY(_xlpm._date_YWD), {"","",""}, _xlfn.LET(_xlpm._YWD, _xlfn.EXPAND(_xlpm._date_YWD, 1, 3, ""), _xlpm._y, INDEX(_xlpm._YWD, 1, 1), _xlpm._w, INDEX(_xlpm._YWD, 1, 2), _xlpm._d, INDEX(_xlpm._YWD, 1, 3), _xlpm._year, IF(ISERROR(_xlpm._y), _xlpm._y * {1}, IF(NOT(ISNUMBER(_xlpm._y)), {#VALUE!}, IF(FN.IS_INTEGER(_xlpm._y), _xlpm._y, {#NUM!}))), _xlpm._week, IF(ISERROR(_xlpm._w), _xlpm._w * {1}, IF(NOT(ISNUMBER(_xlpm._w)), {#VALUE!}, IF(NOT(FN.IS_INTEGER(_xlpm._w)), {#NUM!}, IF((_xlpm._w &lt; 1) + (_xlpm._w &gt; 53), {#NUM!}, IF(_xlpm._w = 53, IF(ISERROR(_xlpm._year), _xlpm._w, _xlfn.LET(_xlpm._weeksInYear, CHRONO.WEEKS_IN_YEAR(_xlpm._year, _xlpm._julianCalendar), IF(_xlpm._w = _xlpm._weeksInYear, 53, {#NUM!}))), _xlpm._w))))), _xlpm._weekday, IF(ISERROR(_xlpm._d), _xlpm._d * {1}, IF(_xlpm._d = "", "", IF(NOT(ISNUMBER(_xlpm._d)), {#VALUE!}, _xlfn.LET(_xlpm._iDay, INT(_xlpm._d), IF((_xlpm._iDay &gt;= 1) * (_xlpm._iDay &lt;= 7), _xlpm._iDay, {#NUM!}))))), _xlfn.HSTACK(_xlpm._year, _xlpm._week, _xlpm._weekday))))), _xlpm._date_YWD, FN.NULLIFY(_xlpm.Date_YWD), _xlpm._rowCount, ROWS(_xlpm._date_YWD), _xlpm._byRow, _xlfn.REDUCE("", _xlfn.SEQUENCE(_xlpm._rowCount), _xlfn.LAMBDA(_xlpm._acc,_xlpm._curr, _xlfn.VSTACK(_xlpm._acc, _xlpm.fnValidateWeekDate(INDEX(_xlpm._date_YWD, _xlpm._curr, ))))), _xlfn.DROP(_xlpm._byRow, 1)))</definedName>
    <definedName name="CHRONO.VALIDATE_YMDT">_xlfn.LAMBDA(_xlpm.Date_YMDT,_xlop.JulianCalendar, _xlfn.LET(_xlpm._julianCalendar, FN.COERCE(_xlpm.JulianCalendar) &lt;&gt; 0, _xlpm.fnValidateDateTime, _xlfn.LAMBDA(_xlpm._date_YMDT, IF(COLUMNS(_xlpm._date_YMDT) &gt; 4, {#REF!,#REF!,#REF!,#REF!}, IF(ARRAYS.IS_EMPTY(_xlpm._date_YMDT), {"","","",""}, _xlfn.LET(_xlpm._expandYMDT, _xlfn.EXPAND(_xlpm._date_YMDT, 1, 4, ""), _xlpm._YM, _xlfn.TAKE(_xlpm._expandYMDT, 1, 2), _xlpm._DT, CHRONO.VALIDATE_DT(_xlfn.DROP(_xlpm._expandYMDT, , 2)), _xlpm._time, _xlfn.CHOOSECOLS(_xlpm._DT, 2), _xlpm._day, IF(ARRAYS.IS_EMPTY(_xlpm._DT), "", _xlfn.LET(_xlpm._d, _xlfn.CHOOSECOLS(_xlpm._DT, 1), IF(NOT(FN.IS_EMPTY(_xlpm._d)), _xlpm._d, IF(ARRAYS.IS_EMPTY(_xlpm._YM), "", {#VALUE!})))), _xlpm._YMD, _xlfn.HSTACK(_xlpm._YM, _xlpm._day), _xlpm._validateYMD, CHRONO.VALIDATE_CALENDAR_DATE(_xlpm._YMD, _xlpm._julianCalendar), _xlfn.HSTACK(_xlpm._validateYMD, _xlpm._time))))), _xlpm._date_YMDT, FN.NULLIFY(_xlpm.Date_YMDT), _xlpm._rowCount, ROWS(_xlpm._date_YMDT), _xlpm._byRow, _xlfn.REDUCE("", _xlfn.SEQUENCE(_xlpm._rowCount), _xlfn.LAMBDA(_xlpm._acc,_xlpm._curr, _xlfn.VSTACK(_xlpm._acc, _xlpm.fnValidateDateTime(INDEX(_xlpm._date_YMDT, _xlpm._curr, ))))), _xlfn.DROP(_xlpm._byRow, 1)))</definedName>
    <definedName name="CHRONO.WEEKDAY_NAME">_xlfn.LAMBDA(_xlpm.ISOWeekday,_xlop.Short,_xlop.LanguageCode, _xlfn.LET(_xlpm._useShort, FN.COERCE(_xlpm.Short), _xlpm._languageID, FN.LANGUAGE_ID(FN.NULLIFY(_xlpm.LanguageCode)), _xlpm._fmt, IF(_xlpm._useShort, "ddd", "dddd"), _xlpm._iFmt, IF(_xlpm._languageID = "", _xlpm._fmt, "[$-" &amp; _xlpm._languageID &amp; "]" &amp; _xlpm._fmt), _xlpm.fnWeekDayName, _xlfn.LAMBDA(_xlpm._wd, IF(ISERROR(_xlpm._wd), _xlpm._wd * {1}, IF(_xlpm._wd = "", "", IF(NOT(ISNUMBER(_xlpm._wd)), {#VALUE!}, _xlfn.LET(_xlpm._isoDoW, MOD(INT(_xlpm._wd) - 1, 7) + 1, _xlpm._y2krefDay, 36527 + _xlpm._isoDoW, TEXT(_xlpm._y2krefDay, _xlpm._iFmt)))))), _xlfn.MAP(FN.NULLIFY(_xlpm.ISOWeekday), _xlfn.LAMBDA(_xlpm._element, _xlpm.fnWeekDayName(_xlpm._element)))))</definedName>
    <definedName name="CHRONO.WEEKDAY_OF_MONTH_TO_MJDN">_xlfn.LAMBDA(_xlpm.Date_YMWD,_xlop.JulianCalendar, _xlfn.LET(_xlpm._julianCalendar, FN.COERCE(_xlpm.JulianCalendar) &lt;&gt; 0, _xlpm.fnWeekdayMonthToMJDN, _xlfn.LAMBDA(_xlpm._date_YMWD, IF(COLUMNS(_xlpm._date_YMWD) &gt; 4, {#REF!}, IF(ARRAYS.IS_EMPTY(_xlpm._date_YMWD), "", _xlfn.LET(_xlpm._firstError, ARRAYS.H_ERROR(_xlpm._date_YMWD), IF(ISERROR(_xlpm._firstError), _xlpm._firstError * {1}, IF(NOT(ARRAYS.IS_NUMERIC_NULL(_xlpm._date_YMWD)), {#VALUE!}, _xlfn.LET(_xlpm._expandYMWD, _xlfn.EXPAND(_xlpm._date_YMWD, 1, 4, 1), IF(NOT(ARRAYS.IS_INTEGER(_xlfn.TAKE(_xlpm._expandYMWD, 1, 2))), {#NUM!}, _xlfn.LET(_xlpm._year, INDEX(_xlpm._expandYMWD, 1, 1), _xlpm._month, INDEX(_xlpm._expandYMWD, 1, 2), _xlpm._weekOfMonth, _xlfn.LET(_xlpm._w, INDEX(_xlpm._expandYMWD, 1, 3), IF(_xlpm._w = "", 1, INT(_xlpm._w))), IF((_xlpm._weekOfMonth &gt; 5) + (_xlpm._weekOfMonth &lt; -4), {#NUM!}, _xlfn.LET(_xlpm._weekday, _xlfn.LET(_xlpm._d, INDEX(_xlpm._expandYMWD, 1, 4), IF(_xlpm._d = "", 1, INT(_xlpm._d))), IF((_xlpm._weekday &lt; 1) + (_xlpm._weekday &gt; 7), {#NUM!}, _xlfn.LET(_xlpm._monthOffset, _xlpm._month + N(_xlpm._weekOfMonth &lt; 0) - 1, _xlpm._weekOffset, _xlpm._weekOfMonth - N(_xlpm._weekOfMonth &gt;= 0), _xlpm._firstOfYear, CHRONO.MJDN(_xlfn.HSTACK(_xlpm._year, 1, 1), _xlpm._julianCalendar), _xlpm._firstOfMonth, CHRONO.MJDATE_ADDITION(_xlpm._firstOfYear, _xlpm._monthOffset, "L", _xlpm._julianCalendar), _xlpm._firstDoW, CHRONO.MJDN_TO_WEEKDAY(_xlpm._firstOfMonth), _xlpm._firstOfMonth + (_xlpm._weekOffset * 7) + MOD(_xlpm._weekday - _xlpm._firstDoW, 7)))))))))))))), _xlpm._date_YMWD, FN.NULLIFY(_xlpm.Date_YMWD), _xlfn.BYROW(_xlpm._date_YMWD, _xlfn.LAMBDA(_xlpm._row, _xlpm.fnWeekdayMonthToMJDN(_xlpm._row)))))</definedName>
    <definedName name="CHRONO.WEEKS_IN_YEAR">_xlfn.LAMBDA(_xlpm.YearCE,_xlop.JulianCalendar, _xlfn.LET(_xlpm._juilianCalendar, FN.COERCE(_xlpm.JulianCalendar) &lt;&gt; 0, _xlpm.fnLastWeekdayOfYear, _xlfn.LAMBDA(_xlpm._yearCE, _xlfn.LET(_xlpm._dayPrecession, IF(_xlpm._juilianCalendar, _xlpm._yearCE + INT(_xlpm._yearCE / 4) + 4, _xlpm._yearCE + INT(_xlpm._yearCE / 4) - INT(_xlpm._yearCE / 100) + INT(_xlpm._yearCE / 400) + 6), MOD(_xlpm._dayPrecession, 7) + 1)), _xlpm.fnWeeksInYear, _xlfn.LAMBDA(_xlpm._yearCE, IF(ISERROR(_xlpm._yearCE), _xlpm._yearCE * {1}, IF(_xlpm._yearCE = "", "", IF(NOT(ISNUMBER(_xlpm._yearCE)), {#VALUE!}, _xlfn.LET(_xlpm._iYear, INT(_xlpm._yearCE), _xlpm._dowLastDay, _xlpm.fnLastWeekdayOfYear(_xlpm._iYear), IF(_xlpm._dowLastDay = 4, 53, _xlfn.LET(_xlpm._dowLastDayPrevYr, _xlpm.fnLastWeekdayOfYear(_xlpm._iYear - 1), IF(_xlpm._dowLastDayPrevYr = 3, 53, 52)))))))), _xlfn.MAP(FN.NULLIFY(_xlpm.YearCE), _xlfn.LAMBDA(_xlpm._element, _xlpm.fnWeeksInYear(_xlpm._element)))))</definedName>
    <definedName name="CHRONO.YEAR_BCE_TO_CE">_xlfn.LAMBDA(_xlpm.Year, _xlfn.LET(_xlpm._year, FN.NULLIFY(_xlpm.Year), IF(ISERROR(_xlpm._year), _xlpm._year * {1}, IF(_xlpm._year = "", "", IF(NOT(ISNUMBER(_xlpm._year)), {#VALUE!}, IF(NOT(FN.IS_INTEGER(_xlpm._year)), {#NUM!}, 1 - _xlpm._year))))))</definedName>
    <definedName name="FN.COERCE">_xlfn.LAMBDA(_xlpm.Expression, IF(_xlfn.ISOMITTED(_xlpm.Expression), 0, IF(ISERROR(_xlpm.Expression), _xlpm.Expression * {1}, IF(ISBLANK(_xlpm.Expression), 0, IF(_xlpm.Expression = "", 0, IF(ISNUMBER(_xlpm.Expression), _xlpm.Expression, IF(ISLOGICAL(_xlpm.Expression), N(_xlpm.Expression), IFERROR(VALUE(_xlpm.Expression), 1))))))))</definedName>
    <definedName name="FN.CONDENSE_WHITESPACE">_xlfn.LAMBDA(_xlpm.TextToCondense,_xlop.ExcludeLineBreaks, _xlfn.LET(_xlpm._excludeLineBreaks, FN.COERCE(_xlpm.ExcludeLineBreaks) &lt;&gt; 0, _xlpm.fnCondenseWhitespace, _xlfn.LAMBDA(_xlpm._textToCondense, IF(ISERROR(_xlpm._textToCondense), _xlpm._textToCondense * {1}, IF(_xlpm._textToCondense = "", "", _xlfn.LET(_xlpm._charArray, MID(_xlpm._textToCondense, _xlfn.SEQUENCE(LEN(_xlpm._textToCondense)), 1), _xlpm._condenseWhitespace, _xlfn.REDUCE({"";0}, _xlpm._charArray, _xlfn.LAMBDA(_xlpm._acc,_xlpm._currChar, _xlfn.LET(_xlpm._currCharCode, CODE(_xlpm._currChar), _xlpm._isWhiteSpace, _xlfn.SWITCH(_xlpm._currCharCode, 32, TRUE, 9, TRUE, IF(_xlpm._excludeLineBreaks, FALSE, _xlfn.SWITCH(_xlpm._currCharCode, 10, TRUE, 13, TRUE, FALSE))), IF(_xlpm._isWhiteSpace, IF(INDEX(_xlpm._acc, 2), _xlpm._acc, _xlfn.VSTACK(INDEX(_xlpm._acc, 1) &amp; " ", 1)), _xlfn.VSTACK(INDEX(_xlpm._acc, 1) &amp; _xlpm._currChar, 0))))), INDEX(_xlpm._condenseWhitespace, 1))))), _xlpm._textToCondense, FN.NULLIFY(_xlpm.TextToCondense), _xlfn.MAP(_xlpm._textToCondense, _xlfn.LAMBDA(_xlpm._element, _xlpm.fnCondenseWhitespace(_xlpm._element)))))</definedName>
    <definedName name="FN.DECIMALS">_xlfn.LAMBDA(_xlpm.N, IF(ISERROR(_xlpm.N), _xlpm.N * {1}, IF(FN.IS_EMPTY(_xlpm.N), "", IF(NOT(ISNUMBER(_xlpm.N)), {#VALUE!}, IF(_xlpm.N = 0, 0, _xlfn.LET(_xlpm._num1, ABS(_xlpm.N), _xlpm._frac1, _xlpm._num1 - INT(_xlpm._num1), _xlpm._shift, IFERROR(CEILING(-LOG10(_xlpm._frac1), 1) - 1, 0), _xlpm._num2, _xlpm._num1 * POWER(10, _xlpm._shift), _xlpm._sNum2, TEXT(_xlpm._num2, "0.000000000000000"), _xlpm._sFrac, RIGHT(_xlpm._sNum2, 15), IF(_xlpm._sFrac = "000000000000000", 0, _xlfn.LET(_xlpm._last, _xlfn.REDUCE("", _xlfn.SEQUENCE(15, , 15, -1), _xlfn.LAMBDA(_xlpm._acc,_xlpm._curr, IF(_xlpm._acc &lt;&gt; "", _xlpm._acc, IF(MID(_xlpm._sFrac, _xlpm._curr, 1) = "0", "", _xlpm._curr)))), _xlpm._last + _xlpm._shift))))))))</definedName>
    <definedName name="FN.ESCAPE_SEARCH_TERM">_xlfn.LAMBDA(_xlpm.SearchText, SUBSTITUTE(SUBSTITUTE(SUBSTITUTE(_xlpm.SearchText, "~", "~~"), "*", "~*"), "?", "~?"))</definedName>
    <definedName name="FN.FIND_LITERAL">_xlfn.LAMBDA(_xlpm.FindText,_xlpm.WithinText,_xlop.CaseSensitive,_xlop.StartPosition, _xlfn.LET(_xlpm._withinText, FN.NULLIFY(INDEX(_xlpm.WithinText, 1, 1)), _xlpm._caseSensitive, INDEX(FN.COERCE(_xlpm.CaseSensitive), 1, 1), _xlpm._startPosition, _xlfn.LET(_xlpm._sp, INDEX(FN.COERCE(_xlpm.StartPosition), 1, 1), IF(_xlpm._sp &lt; 1, 1, INT(_xlpm._sp))), IF(ISERROR(_xlpm.FindText), 0, IF(ISERROR(_xlpm._withinText), 0, IF(_xlpm.FindText = "", 0, IF(_xlpm._withinText = "", 0, IF(_xlpm._caseSensitive, IFERROR(FIND(_xlpm.FindText, _xlpm._withinText, _xlpm._startPosition), 0), _xlfn.LET(_xlpm._escapedFindText, FN.ESCAPE_SEARCH_TERM(_xlpm.FindText), IFERROR(SEARCH(_xlpm._escapedFindText, _xlpm._withinText, _xlpm._startPosition), 0)))))))))</definedName>
    <definedName name="FN.FIND_NTH_CHAR">_xlfn.LAMBDA(_xlpm.TextToSearch,_xlpm.Chars,_xlop.N,_xlop.CaseSensitive,_xlop.ReturnChar,_xlop.LowerPos,_xlop.UpperPos, _xlfn.LET(_xlpm._chars, FN.NULLIFY(_xlpm.Chars), _xlpm._n, IF(_xlfn.ISOMITTED(_xlpm.N), 1, INT(N(_xlpm.N))), _xlpm._ignoreCase, FN.COERCE(_xlpm.CaseSensitive) = 0, _xlpm._returnChar, N(FN.COERCE(_xlpm.ReturnChar) &lt;&gt; 0), _xlpm._lowPos, _xlfn.LET(_xlpm._lp, INT(FN.COERCE(_xlpm.LowerPos)), IF(_xlpm._lp = 0, 1, _xlpm._lp)), _xlpm._highPos, IF(ISNUMBER(_xlpm.UpperPos), INT(_xlpm.UpperPos), ""), _xlpm._charArray, MID(IF(_xlpm._ignoreCase, UPPER(_xlpm._chars), _xlpm._chars), _xlfn.SEQUENCE(LEN(_xlpm._chars)), 1), _xlpm.fnCountCharMatches, _xlfn.LAMBDA(_xlpm._casedText, _xlfn.LET(_xlpm._searchLen, LEN(_xlpm._casedText), _xlpm._removed, _xlfn.REDUCE(_xlpm._casedText, _xlpm._charArray, _xlfn.LAMBDA(_xlpm._acc,_xlpm._curr, SUBSTITUTE(_xlpm._acc, _xlpm._curr, ""))), _xlpm._searchLen - LEN(_xlpm._removed))), _xlpm.fnNthChar, _xlfn.LAMBDA(_xlpm._textElement, IF(ISERROR(_xlpm._textElement), _xlpm._textElement * {1,2}, IF(_xlpm._chars = "", {0,""}, IF(_xlpm._n = 0, {0,""}, _xlfn.LET(_xlpm._len, LEN(_xlpm._textElement), _xlpm._startPos, IF(_xlpm._lowPos &lt; 1, _xlpm._len + _xlpm._lowPos + 1, _xlpm._lowPos), _xlpm._endPos, IF(_xlpm._highPos = "", _xlpm._len, IF(_xlpm._highPos &gt; 0, _xlpm._highPos, IF(_xlpm._highPos &lt; 0, _xlpm._len + _xlpm._highPos + 1, 0))), IF(_xlpm._startPos &gt; _xlpm._len, {0,""}, IF(_xlpm._startPos &gt; _xlpm._endPos, {0,""}, _xlfn.LET(_xlpm._searchText, MID(_xlpm._textElement, _xlpm._startPos, _xlpm._endPos - _xlpm._startPos + 1), _xlpm._casedText, IF(_xlpm._ignoreCase, UPPER(_xlpm._searchText), _xlpm._searchText), _xlpm._findCount, _xlpm.fnCountCharMatches(_xlpm._casedText), IF(_xlpm._findCount &lt; ABS(_xlpm._n), {0,""}, _xlfn.LET(_xlpm._nth, IF(_xlpm._n &gt; 0, _xlpm._n, _xlpm._findCount + _xlpm._n + 1), _xlpm._nthPos, _xlfn.REDUCE(0, _xlfn.SEQUENCE(_xlpm._nth), _xlfn.LAMBDA(_xlpm._acc,_xlpm._curr, IF(_xlpm._acc &lt; 0, -1, _xlfn.LET(_xlpm._nextPosChars, IFERROR(FIND(_xlpm._charArray, _xlpm._casedText, _xlpm._acc + 1), 0), _xlpm._nextPos, MIN(_xlfn._xlws.FILTER(_xlpm._nextPosChars, _xlpm._nextPosChars &gt; 0, 0)), IF(_xlpm._nextPos = 0, -1, _xlpm._nextPos))))), _xlpm._outPos, _xlpm._nthPos + _xlpm._startPos - 1, IF(_xlpm._outPos &lt; 1, {0,""}, _xlfn.HSTACK(_xlpm._outPos, MID(_xlpm._searchText, _xlpm._nthPos, 1))))))))))))), _xlpm._textColumn, FN.NULLIFY(INDEX(_xlpm.TextToSearch, , 1)), _xlpm._rowCount, ROWS(_xlpm._textColumn), _xlpm._byRow, _xlfn.REDUCE(0, _xlfn.SEQUENCE(_xlpm._rowCount), _xlfn.LAMBDA(_xlpm._acc,_xlpm._curr, _xlfn.VSTACK(_xlpm._acc, _xlpm.fnNthChar(INDEX(_xlpm._textColumn, _xlpm._curr))))), _xlpm._result, _xlfn.DROP(_xlpm._byRow, 1), _xlpm._returnCols, INDEX(_xlpm._returnChar + 1, 1, 1), _xlfn.TAKE(_xlpm._result, , _xlpm._returnCols)))</definedName>
    <definedName name="FN.FORMAT_ORDINAL">_xlfn.LAMBDA(_xlpm.N, IF(ISERROR(_xlpm.N), _xlpm.N * {1}, IF(FN.IS_EMPTY(_xlpm.N), "", _xlfn.LET(_xlpm._nominalNum, IF(ISNUMBER(_xlpm.N), _xlpm.N, VALUE(_xlpm.N)), IF(NOT(ISNUMBER(_xlpm._nominalNum)), {#VALUE!}, IF(_xlpm._nominalNum &lt; 0, {#NUM!}, IF(NOT(FN.IS_INTEGER(_xlpm._nominalNum)), {#NUM!}, _xlfn.LET(_xlpm._numPart, TEXT(_xlpm._nominalNum, "#,##0"), _xlpm._dig2, MOD(INT(_xlpm._nominalNum / 10), 10), _xlpm._ordinalPart, IF(_xlpm._dig2 = 1, "th", _xlfn.LET(_xlpm._dig1, MOD(_xlpm._nominalNum, 10), _xlfn.SWITCH(_xlpm._dig1, 1, "st", 2, "nd", 3, "rd", "th"))), _xlpm._numPart &amp; _xlpm._ordinalPart))))))))</definedName>
    <definedName name="FN.IS_DECIMAL">_xlfn.LAMBDA(_xlpm.N, IF(NOT(ISNUMBER(_xlpm.N)), FALSE, _xlfn.LET(_xlpm._integer, INT(_xlpm.N), ROUNDDOWN(_xlpm.N - _xlpm._integer, 15) &lt;&gt; 0)))</definedName>
    <definedName name="FN.IS_EMPTY">_xlfn.LAMBDA(_xlpm.Expression, IF(_xlfn.ISOMITTED(_xlpm.Expression), TRUE, IF(ISERROR(_xlpm.Expression), FALSE, IF(ISBLANK(_xlpm.Expression), TRUE, _xlpm.Expression = ""))))</definedName>
    <definedName name="FN.IS_INTEGER">_xlfn.LAMBDA(_xlpm.N, IF(NOT(ISNUMBER(_xlpm.N)), FALSE, _xlfn.LET(_xlpm._integer, INT(_xlpm.N), ROUNDDOWN(_xlpm.N - _xlpm._integer, 15) = 0)))</definedName>
    <definedName name="FN.IS_NUMERIC_NULL">_xlfn.LAMBDA(_xlpm.Expression, IF(_xlfn.ISOMITTED(_xlpm.Expression), FALSE, IF(ISERROR(_xlpm.Expression), FALSE, IF(_xlpm.Expression = "", TRUE, ISNUMBER(_xlpm.Expression)))))</definedName>
    <definedName name="FN.LANGUAGE_ID">_xlfn.LAMBDA(_xlpm.LanguageCode, _xlfn.LET(_xlpm._commonCodes, {"AF","0036";"AR","0001";"CS","0005";"DE","0007";"EL","0008";"EN","0009";"ES","000A";"FA","0029";"FI","000B";"FR","000C";"GA","003C";"HE","000D";"HI","0039";"HU","000E";"ID","0021";"IT","0010";"JA","0011";"KO","0012";"NL","0013";"NO","0014";"PT","0016";"RU","0019";"SV","001D";"SW","0041";"TH","001E";"VI","002A";"ZH","7804"}, _xlpm.fnLanguageCode, _xlfn.LAMBDA(_xlpm._LanguageCode, IF(ISERROR(_xlpm._LanguageCode), _xlpm._LanguageCode * {1}, IF(_xlpm._LanguageCode = "", "", _xlfn.LET(_xlpm._hc, _xlfn.XLOOKUP(_xlpm._LanguageCode, INDEX(_xlpm._commonCodes, , 1), INDEX(_xlpm._commonCodes, , 2), #N/A, 0), IF(NOT(ISNA(_xlpm._hc)), _xlpm._hc, _xlfn.LET(_xlpm._dc, HEX2DEC(_xlpm._LanguageCode), IF(NOT(ISNUMBER(_xlpm._dc)), {#VALUE!}, IF((_xlpm._dc &gt;= 1) * (_xlpm._dc &lt;= 65535), _xlpm._LanguageCode, {#NUM!})))))))), _xlfn.MAP(FN.NULLIFY(_xlpm.LanguageCode), _xlfn.LAMBDA(_xlpm._element, _xlpm.fnLanguageCode(_xlpm._element)))))</definedName>
    <definedName name="FN.NORTH_AMERICAN_REGION">_xlfn.LAMBDA(ISNUMBER(DATEVALUE("12/31/2000")))</definedName>
    <definedName name="FN.NULLIFY">_xlfn.LAMBDA(_xlpm.Reference, IF(_xlfn.ISOMITTED(_xlpm.Reference), "", IF(ISBLANK(_xlpm.Reference), "", _xlpm.Reference)))</definedName>
    <definedName name="FN.ORDINAL_VALUE">_xlfn.LAMBDA(_xlpm.Expression, IF(ISERROR(_xlpm.Expression), _xlpm.Expression * {1}, IF(FN.IS_EMPTY(_xlpm.Expression), "", IF(ISNUMBER(_xlpm.Expression), IF(_xlpm.Expression &lt; 0, {#NUM!}, INT(_xlpm.Expression)), IF(NOT(FN.VALIDATE_CHARSET(_xlpm.Expression, "0123456789,.dhnrst")), {#VALUE!}, _xlfn.LET(_xlpm._val, VALUE(_xlpm.Expression), IF(ISNUMBER(_xlpm._val), IF(_xlpm._val &lt; 0, {#NUM!}, INT(_xlpm._val)), IF(LEN(_xlpm.Expression) &lt; 3, {#VALUE!}, _xlfn.LET(_xlpm._ordinalVal, VALUE(LEFT(_xlpm.Expression, LEN(_xlpm.Expression) - 2)), IF(NOT(ISNUMBER(_xlpm._ordinalVal)), {#VALUE!}, IF(_xlpm._ordinalVal &lt; 0, {#NUM!}, IF(NOT(FN.IS_INTEGER(_xlpm._ordinalVal)), {#NUM!}, _xlfn.LET(_xlpm._sfx, RIGHT(_xlpm.Expression, 2), _xlpm._dig2, MOD(INT(_xlpm._ordinalVal / 10), 10), IF((_xlpm._dig2 = 1) * (_xlpm._sfx = "th"), _xlpm._ordinalVal, _xlfn.LET(_xlpm._dig1, MOD(_xlpm._ordinalVal, 10), _xlpm._correctSfx, _xlfn.SWITCH(_xlpm._dig1, 1, "st", 2, "nd", 3, "rd", "th"), IF(_xlpm._sfx = _xlpm._correctSfx, _xlpm._ordinalVal, {#VALUE!}))))))))))))))))</definedName>
    <definedName name="FN.REPLACE_CHARS">_xlfn.LAMBDA(_xlpm.TextValue,_xlpm.CharSet,_xlpm.CharReplaceWith,_xlop.CaseSensitive, _xlfn.LET(_xlpm._charSet, FN.NULLIFY(_xlpm.CharSet), _xlpm._charNew, LEFT(_xlpm.CharReplaceWith), _xlpm._ignoreCase, FN.COERCE(_xlpm.CaseSensitive) = 0, _xlpm.fnReplaceChars, _xlfn.LAMBDA(_xlpm._textElement, IF(_xlpm._charSet = "", _xlpm._textElement, IF(_xlpm._textElement = "", "", IF(_xlpm._ignoreCase, _xlfn.REDUCE(_xlpm._textElement, _xlfn.SEQUENCE(LEN(_xlpm._charSet)), _xlfn.LAMBDA(_xlpm.acc,_xlpm.curr, _xlfn.LET(_xlpm._charL, LOWER(MID(_xlpm._charSet, _xlpm.curr, 1)), _xlpm._textElementL, SUBSTITUTE(_xlpm.acc, _xlpm._charL, _xlpm._charNew), SUBSTITUTE(_xlpm._textElementL, UPPER(_xlpm._charL), _xlpm._charNew)))), _xlfn.REDUCE(_xlpm._textElement, _xlfn.SEQUENCE(LEN(_xlpm._charSet)), _xlfn.LAMBDA(_xlpm.acc,_xlpm.curr, SUBSTITUTE(_xlpm.acc, MID(_xlpm._charSet, _xlpm.curr, 1), _xlpm._charNew))))))), _xlfn.MAP(FN.NULLIFY(_xlpm.TextValue), _xlfn.LAMBDA(_xlpm._element, _xlpm.fnReplaceChars(_xlpm._element)))))</definedName>
    <definedName name="FN.SIFT_FOR_CHARS">_xlfn.LAMBDA(_xlpm.TextToSift,_xlpm.CharSet,_xlop.CaseSensitive,_xlop.Sort,_xlop.InstanceLimit, _xlfn.LET(_xlpm._charSet, FN.NULLIFY(INDEX(_xlpm.CharSet, 1, 1)), _xlpm._caseSensitive, FN.COERCE(_xlpm.CaseSensitive) &lt;&gt; 0, _xlpm._sort, FN.COERCE(_xlpm.Sort) &lt;&gt; 0, _xlpm._instanceLimit, IF(ISNUMBER(_xlpm.InstanceLimit), MAX(INT(_xlpm.InstanceLimit), 0), 1), _xlpm.fnSiftChars, _xlfn.LAMBDA(_xlpm._textToSift, IF(ISERROR(_xlpm._textToSift), _xlpm._textToSift * {1}, IF(ISERROR(_xlpm._charSet), _xlpm._charSet * {1}, IF(_xlpm._textToSift = "", "", IF(_xlpm._charSet = "", _xlpm._textToSift, _xlfn.LET(_xlpm._textLen, LEN(_xlpm._textToSift), _xlpm._searchChars, MID(_xlpm._textToSift, _xlfn.SEQUENCE(_xlpm._textLen), 1), _xlpm._matches, FN.FIND_LITERAL(_xlpm._searchChars, _xlpm._charSet, _xlpm._caseSensitive), _xlpm._sifted, _xlfn._xlws.FILTER(_xlpm._searchChars, _xlpm._matches, {#N/A}), IF(ISNA(INDEX(_xlpm._sifted, 1, 1)), "", IF((_xlpm._instanceLimit = 0) * NOT(_xlpm._sort), _xlfn.CONCAT(_xlpm._sifted), _xlfn.LET(_xlpm._count, ROWS(_xlpm._sifted), _xlpm._idx, _xlfn.SEQUENCE(_xlpm._count), _xlpm._siftedIndexed, _xlfn.HSTACK(_xlpm._sifted, _xlpm._idx), _xlpm._siftedSorted, IF(_xlpm._caseSensitive, _xlfn.SORTBY(_xlpm._siftedIndexed, _xlpm._sifted, 1, CODE(_xlpm._sifted), 1), _xlfn.SORTBY(_xlpm._siftedIndexed, _xlpm._sifted, 1)), _xlpm._limitedSifts, IF(_xlpm._instanceLimit = 0, _xlpm._siftedSorted, _xlfn.LET(_xlpm._instances, _xlfn.SCAN(0, _xlpm._idx, _xlfn.LAMBDA(_xlpm._acc,_xlpm._curr, IF(_xlpm._curr = 1, 1, _xlfn.LET(_xlpm._isRepeat, IF(_xlpm._caseSensitive, CODE(INDEX(_xlpm._siftedSorted, _xlpm._curr, 1)) = CODE(INDEX(_xlpm._siftedSorted, _xlpm._curr - 1, 1)), INDEX(_xlpm._siftedSorted, _xlpm._curr, 1) = INDEX(_xlpm._siftedSorted, _xlpm._curr - 1, 1)), IF(_xlpm._isRepeat, _xlpm._acc + 1, 1))))), _xlfn._xlws.FILTER(_xlpm._siftedSorted, _xlpm._instances &lt;= _xlpm._instanceLimit))), _xlpm._result, IF(_xlpm._sort, INDEX(_xlpm._limitedSifts, , 1), INDEX(_xlfn.SORTBY(_xlpm._limitedSifts, INDEX(_xlpm._limitedSifts, , 2), 1), , 1)), _xlfn.CONCAT(_xlpm._result)))))))))), _xlpm._textToSift, FN.NULLIFY(_xlpm.TextToSift), _xlfn.MAP(_xlpm._textToSift, _xlfn.LAMBDA(_xlpm._element, _xlpm.fnSiftChars(_xlpm._element)))))</definedName>
    <definedName name="FN.SPLIT">_xlfn.LAMBDA(_xlpm.TextToSplit,_xlpm.ColumnSeparator,_xlop.CaseSensitive,_xlop.IgnoreEmpty,_xlop.SplitLimit, _xlfn.LET(_xlpm._caseSensitive, FN.COERCE(_xlpm.CaseSensitive) &lt;&gt; 0, _xlpm._columnSeparator, FN.NULLIFY(INDEX(_xlpm.ColumnSeparator, 1, 1)), _xlpm._escapedColumnSeparator, FN.ESCAPE_SEARCH_TERM(_xlpm._columnSeparator), _xlpm._ignoreEmpty, FN.COERCE(_xlpm.IgnoreEmpty) &lt;&gt; 0, _xlpm._splitLimit, MAX(INT(FN.COERCE(_xlpm.SplitLimit)), 0), _xlpm.fnBoundaryPositions, _xlfn.LAMBDA(_xlpm._textToSplit, _xlfn.LET(_xlpm._textLen, LEN(_xlpm._textToSplit), _xlpm._separatorLen, LEN(_xlpm._columnSeparator), IF((_xlpm._textLen = 0) + (_xlpm._separatorLen = 0) + (_xlpm._splitLimit = 1), _xlfn.HSTACK(0, _xlpm._textLen + 1), _xlfn.LET(_xlpm.fnSeparatorPos, _xlfn.LAMBDA(_xlpm._lastPos, _xlfn.LET(_xlpm._fromPos, IF(_xlpm._lastPos = 0, 1, _xlpm._lastPos + _xlpm._separatorLen), IFERROR(IF(_xlpm._caseSensitive, FIND(_xlpm._columnSeparator, _xlpm._textToSplit, _xlpm._fromPos), SEARCH(_xlpm._escapedColumnSeparator, _xlpm._textToSplit, _xlpm._fromPos)), 0))), _xlpm._idx, _xlfn.SEQUENCE(_xlpm._textLen), _xlpm._separatorLimit, IF(_xlpm._splitLimit = 0, _xlpm._textLen, _xlpm._splitLimit - 1), _xlpm._separatorPositions, _xlfn.REDUCE({0,0}, _xlpm._idx, _xlfn.LAMBDA(_xlpm._acc,_xlpm._curr, _xlfn.LET(_xlpm._count, INDEX(_xlpm._acc, 1, 1), IF((_xlpm._count = _xlpm._separatorLimit) + (_xlpm._count = -1), _xlpm._acc, _xlfn.LET(_xlpm._lastPos, INDEX(_xlpm._acc, 1, COLUMNS(_xlpm._acc)), IF(_xlpm._lastPos &gt; _xlpm._textLen, _xlpm._acc, _xlfn.LET(_xlpm._thisPos, _xlpm.fnSeparatorPos(_xlpm._lastPos), IF(_xlpm._thisPos = 0, _xlfn.HSTACK(-1, _xlfn.DROP(_xlpm._acc, , 1)), _xlfn.LET(_xlpm._thisCount, _xlpm._count + IF(NOT(_xlpm._ignoreEmpty), 1, N((_xlpm._lastPos + _xlpm._separatorLen) &lt; _xlpm._thisPos)), _xlfn.HSTACK(_xlpm._thisCount, _xlfn.DROP(_xlpm._acc, , 1), _xlpm._thisPos)))))))))), _xlfn.HSTACK(_xlfn.DROP(_xlpm._separatorPositions, , 1), _xlpm._textLen + 1))))), _xlpm.fnElements, _xlfn.LAMBDA(_xlpm._textToSplit,_xlpm._boundaryPositions, _xlfn.LET(_xlpm._starts, _xlfn.HSTACK(1, _xlfn.DROP(_xlfn.DROP(_xlpm._boundaryPositions, , 1), , -1) + LEN(_xlpm._columnSeparator)), _xlpm._ends, _xlfn.DROP(_xlpm._boundaryPositions, , 1), _xlpm._numChars, _xlpm._ends - _xlpm._starts, _xlpm._elements, IF(NOT(_xlpm._ignoreEmpty), MID(_xlpm._textToSplit, _xlpm._starts, _xlpm._numChars), _xlfn.LET(_xlpm._startsF, _xlfn._xlws.FILTER(_xlpm._starts, _xlpm._numChars &gt; 0, {#N/A}), IF(ISNA(INDEX(_xlpm._startsF, 1, 1)), {#N/A}, _xlfn.LET(_xlpm._numCharsF, _xlfn._xlws.FILTER(_xlpm._numChars, _xlpm._numChars &gt; 0), MID(_xlpm._textToSplit, _xlpm._startsF, _xlpm._numCharsF))))), _xlpm._elementCount, IF(ISNA(INDEX(_xlpm._elements, 1, 1)), 0, COLUMNS(_xlpm._elements)), IF(_xlpm._elementCount = 0, {0,""}, _xlfn.HSTACK(_xlpm._elementCount, _xlpm._elements)))), _xlpm.fnSplit, _xlfn.LAMBDA(_xlpm._textToSplit, IF(ISERROR(_xlpm._textToSplit), _xlpm._textToSplit * {1,2}, IF(ISERROR(_xlpm._columnSeparator), _xlpm._columnSeparator * {1,2}, IF(_xlpm._textToSplit = "", {0,""}, IF((_xlpm._splitLimit = 1) + (_xlpm._columnSeparator = ""), _xlfn.HSTACK(1, _xlpm._textToSplit), _xlfn.LET(_xlpm._boundaryPos, _xlpm.fnBoundaryPositions(_xlpm._textToSplit), IF(COLUMNS(_xlpm._boundaryPos) = 2, _xlfn.HSTACK(1, _xlpm._textToSplit), _xlpm.fnElements(_xlpm._textToSplit, _xlpm._boundaryPos)))))))), _xlpm._textColumn, FN.NULLIFY(INDEX(_xlpm.TextToSplit, , 1)), _xlpm._rowCount, ROWS(_xlpm._textColumn), _xlpm._byRow, _xlfn.REDUCE("", _xlfn.SEQUENCE(_xlpm._rowCount), _xlfn.LAMBDA(_xlpm._acc,_xlpm._curr, _xlfn.VSTACK(_xlpm._acc, _xlpm.fnSplit(INDEX(_xlpm._textColumn, _xlpm._curr))))), _xlpm._arrayRaw, _xlfn.DROP(_xlpm._byRow, 1), IF((ROWS(_xlpm._arrayRaw) = 1) + (COLUMNS(_xlpm._arrayRaw) &lt;= 2), _xlpm._arrayRaw, _xlfn.HSTACK(_xlfn.TAKE(_xlpm._arrayRaw, , 2), _xlfn.IFNA(_xlfn.DROP(_xlpm._arrayRaw, , 2), "")))))</definedName>
    <definedName name="FN.SPLIT_AROUND">_xlfn.LAMBDA(_xlpm.TextToSplit,_xlpm.CharSet,_xlop.CaseSensitive,_xlop.SplitLimit, _xlfn.LET(_xlpm._charSet, FN.NULLIFY(INDEX(_xlpm.CharSet, 1, 1)), _xlpm._caseSensitive, FN.COERCE(_xlpm.CaseSensitive) &lt;&gt; 0, _xlpm._splitLimit, MAX(INT(FN.COERCE(_xlpm.SplitLimit)), 0), _xlpm.fnElementPositions, _xlfn.LAMBDA(_xlpm._textToSplit, IF((_xlpm._textToSplit = "") + (_xlpm._charSet = ""), {0,0;0,0}, _xlfn.LET(_xlpm._textLen, LEN(_xlpm._textToSplit), _xlpm._elementLimit, IF(_xlpm._splitLimit = 0, _xlpm._textLen, _xlpm._splitLimit), _xlpm._idx, _xlfn.SEQUENCE(_xlpm._textLen), _xlpm._elementPos, _xlfn.REDUCE({0,0;0,0}, _xlpm._idx, _xlfn.LAMBDA(_xlpm._acc,_xlpm._curr, _xlfn.LET(_xlpm._count, INDEX(_xlpm._acc, 1, 1), IF(_xlpm._count = _xlpm._elementLimit, _xlpm._acc, _xlfn.LET(_xlpm._flgLastMatch, INDEX(_xlpm._acc, 2, 1), _xlpm._char, MID(_xlpm._textToSplit, _xlpm._curr, 1), IF(FN.FIND_LITERAL(_xlpm._char, _xlpm._charSet, _xlpm._caseSensitive) &gt; 0, IF(_xlpm._flgLastMatch, _xlfn.LET(_xlpm._lastCol, COLUMNS(_xlpm._acc), _xlpm._startPos, INDEX(_xlpm._acc, 1, _xlpm._lastCol), _xlpm._lastLen, INDEX(_xlpm._acc, 2, _xlpm._lastCol), _xlfn.HSTACK(_xlfn.DROP(_xlpm._acc, , -1), _xlfn.VSTACK(_xlpm._startPos, _xlpm._lastLen + 1))), _xlfn.HSTACK(_xlfn.VSTACK(_xlpm._count, 1), _xlfn.DROP(_xlpm._acc, , 1), _xlfn.VSTACK(_xlpm._curr, 1))), IF(_xlpm._flgLastMatch, _xlfn.HSTACK(_xlfn.VSTACK(_xlpm._count + 1, 0), _xlfn.DROP(_xlpm._acc, , 1)), _xlpm._acc))))))), _xlpm._elementCount, COLUMNS(_xlpm._elementPos) - 2, IF(_xlpm._elementCount = 0, _xlpm._elementPos, _xlfn.HSTACK(_xlpm._elementCount, _xlfn.DROP(_xlpm._elementPos, , 2)))))), _xlpm.fnUnmatched, _xlfn.LAMBDA(_xlpm._textToSplit,_xlpm._elementPos, _xlfn.LET(_xlpm._elementCount, INDEX(_xlpm._elementPos, 1, 1), IF(_xlpm._elementCount = 0, _xlpm._textToSplit, _xlfn.LET(_xlpm._starts, _xlfn.HSTACK(1, _xlfn.DROP(_xlpm._elementPos, -1, 1) + _xlfn.DROP(_xlpm._elementPos, 1, 1)), _xlpm._ends, _xlfn.HSTACK(_xlfn.DROP(_xlpm._elementPos, -1, 1), LEN(_xlpm._textToSplit) + 1), _xlpm._numChars, _xlpm._ends - _xlpm._starts, _xlpm._startsF, _xlfn._xlws.FILTER(_xlpm._starts, _xlpm._numChars &gt; 0, #N/A), IF(ISNA(INDEX(_xlpm._startsF, 1, 1)), "", _xlfn.LET(_xlpm._numCharsF, _xlfn._xlws.FILTER(_xlpm._numChars, _xlpm._numChars &gt; 0), _xlfn.CONCAT(MID(_xlpm._textToSplit, _xlpm._startsF, _xlpm._numCharsF)))))))), _xlpm.fnSplitAround, _xlfn.LAMBDA(_xlpm._textToSplit, IF(ISERROR(_xlpm._textToSplit), _xlpm._textToSplit * {1,2}, IF(ISERROR(_xlpm._charSet), _xlpm._charSet * {1,2}, IF(_xlpm._textToSplit = "", {0,""}, IF(_xlpm._charSet = "", _xlfn.HSTACK(0, _xlpm._textToSplit), _xlfn.LET(_xlpm._elementPos, _xlpm.fnElementPositions(_xlpm._textToSplit), _xlpm._unmatched, _xlpm.fnUnmatched(_xlpm._textToSplit, _xlpm._elementPos), _xlpm._elementCount, INDEX(_xlpm._elementPos, 1, 1), IF(_xlpm._elementCount = 0, _xlfn.HSTACK(0, _xlpm._unmatched), _xlfn.LET(_xlpm._elements, MID(_xlpm._textToSplit, _xlfn.DROP(_xlpm._elementPos, -1, 1), _xlfn.DROP(_xlpm._elementPos, 1, 1)), _xlfn.HSTACK(_xlpm._elementCount, _xlpm._unmatched, _xlpm._elements))))))))), _xlpm._textColumn, FN.NULLIFY(INDEX(_xlpm.TextToSplit, , 1)), _xlpm._rowCount, ROWS(_xlpm._textColumn), _xlpm._byRow, _xlfn.REDUCE(0, _xlfn.SEQUENCE(_xlpm._rowCount), _xlfn.LAMBDA(_xlpm._acc,_xlpm._curr, _xlfn.VSTACK(_xlpm._acc, _xlpm.fnSplitAround(INDEX(_xlpm._textColumn, _xlpm._curr))))), _xlpm._arrayRaw, _xlfn.DROP(_xlpm._byRow, 1), IF((ROWS(_xlpm._arrayRaw) = 1) + (COLUMNS(_xlpm._arrayRaw) &lt;= 2), _xlpm._arrayRaw, _xlfn.HSTACK(_xlfn.TAKE(_xlpm._arrayRaw, , 2), _xlfn.IFNA(_xlfn.DROP(_xlpm._arrayRaw, , 2), "")))))</definedName>
    <definedName name="FN.SPLIT_AT_ANY">_xlfn.LAMBDA(_xlpm.TextToSplit,_xlpm.CharSet,_xlop.CaseSensitive,_xlop.IgnoreEmpty,_xlop.SplitLimit, _xlfn.LET(_xlpm._charSet, FN.NULLIFY(INDEX(_xlpm.CharSet, 1, 1)), _xlpm._caseSensitive, FN.COERCE(_xlpm.CaseSensitive) &lt;&gt; 0, _xlpm._splitLimit, MAX(INT(FN.COERCE(_xlpm.SplitLimit)), 0), _xlpm._ignoreEmpty, FN.COERCE(_xlpm.IgnoreEmpty), _xlpm._includeEmptyElements, _xlpm._ignoreEmpty = 0, _xlpm._includeEmptyElementSeparators, _xlpm._ignoreEmpty &lt;&gt; 1, _xlpm.fnBoundaryPositions, _xlfn.LAMBDA(_xlpm._textToSplit, _xlfn.LET(_xlpm._textLen, LEN(_xlpm._textToSplit), IF((_xlpm._textToSplit = "") + (_xlpm._charSet = "") + (_xlpm._splitLimit = 1), _xlfn.HSTACK(0, _xlpm._textLen + 1), _xlfn.LET(_xlpm._idx, _xlfn.SEQUENCE(_xlpm._textLen), _xlpm._separatorLimit, IF(_xlpm._splitLimit = 0, _xlpm._textLen, _xlpm._splitLimit - 1), _xlpm._separatorPositions, _xlfn.REDUCE({0,0}, _xlpm._idx, _xlfn.LAMBDA(_xlpm._acc,_xlpm._curr, _xlfn.LET(_xlpm._count, INDEX(_xlpm._acc, 1, 1), IF(_xlpm._count = _xlpm._separatorLimit, _xlpm._acc, _xlfn.LET(_xlpm._char, MID(_xlpm._textToSplit, _xlpm._curr, 1), IF(NOT(FN.FIND_LITERAL(_xlpm._char, _xlpm._charSet, _xlpm._caseSensitive)), _xlpm._acc, _xlfn.LET(_xlpm._lastPos, INDEX(_xlpm._acc, 1, COLUMNS(_xlpm._acc)), _xlpm._thisCount, IF(((_xlpm._lastPos + 1) &lt; _xlpm._curr) + N(_xlpm._includeEmptyElements), _xlpm._count + 1, _xlpm._count), _xlfn.HSTACK(_xlpm._thisCount, _xlfn.DROP(_xlpm._acc, , 1), _xlpm._curr)))))))), _xlfn.HSTACK(_xlfn.DROP(_xlpm._separatorPositions, , 1), _xlpm._textLen + 1))))), _xlpm.fnSeparators, _xlfn.LAMBDA(_xlpm._textToSplit,_xlpm._boundaryPositions, IF(COLUMNS(_xlpm._boundaryPositions) &lt;= 2, "", IF(_xlpm._includeEmptyElementSeparators, _xlfn.CONCAT(MID(_xlpm._textToSplit, _xlfn.DROP(_xlfn.DROP(_xlpm._boundaryPositions, , 1), , -1), 1)), _xlfn.LET(_xlpm._starts, _xlfn.DROP(_xlpm._boundaryPositions, , -1), _xlpm._ends, _xlfn.DROP(_xlpm._boundaryPositions, , 1), _xlpm._diffs, _xlpm._ends - _xlpm._starts, _xlpm._includeDelimPos, _xlfn._xlws.FILTER(_xlpm._starts, _xlpm._diffs &gt; 1, {#N/A}), IF(ISNA(INDEX(_xlpm._includeDelimPos, 1, 1)), "", IF(COLUMNS(_xlpm._includeDelimPos) = 1, "", _xlfn.CONCAT(MID(_xlpm._textToSplit, _xlfn.DROP(_xlpm._includeDelimPos, , 1), 1)))))))), _xlpm.fnElements, _xlfn.LAMBDA(_xlpm._textToSplit,_xlpm._boundaryPositions, IF(COLUMNS(_xlpm._boundaryPositions) &lt;= 2, {0,""}, _xlfn.LET(_xlpm._starts, _xlfn.DROP(_xlpm._boundaryPositions, , -1) + 1, _xlpm._ends, _xlfn.DROP(_xlpm._boundaryPositions, , 1), _xlpm._numChars, _xlpm._ends - _xlpm._starts, _xlpm._elements, IF(_xlpm._includeEmptyElements, MID(_xlpm._textToSplit, _xlpm._starts, _xlpm._numChars), _xlfn.LET(_xlpm._startsF, _xlfn._xlws.FILTER(_xlpm._starts, _xlpm._numChars &gt; 0, {#N/A}), IF(ISNA(INDEX(_xlpm._startsF, 1, 1)), {#N/A}, _xlfn.LET(_xlpm._numCharsF, _xlfn._xlws.FILTER(_xlpm._numChars, _xlpm._numChars &gt; 0), MID(_xlpm._textToSplit, _xlpm._startsF, _xlpm._numCharsF))))), _xlpm._elementCount, IF(ISNA(INDEX(_xlpm._elements, 1, 1)), 0, COLUMNS(_xlpm._elements)), IF(_xlpm._elementCount = 0, {0,""}, _xlfn.HSTACK(_xlpm._elementCount, _xlpm._elements))))), _xlpm.fnSplitAtAny, _xlfn.LAMBDA(_xlpm._textToSplit, IF(ISERROR(_xlpm._textToSplit), _xlpm._textToSplit * {1,2}, IF(ISERROR(_xlpm._charSet), _xlpm._charSet * {1,2}, _xlfn.LET(_xlpm._boundaryPos, _xlpm.fnBoundaryPositions(_xlpm._textToSplit), _xlpm._separators, _xlpm.fnSeparators(_xlpm._textToSplit, _xlpm._boundaryPos), _xlpm._elements, _xlpm.fnElements(_xlpm._textToSplit, _xlpm._boundaryPos), _xlpm._elementCount, INDEX(_xlpm._elements, 1, 1), IF(_xlpm._elementCount = 0, _xlfn.HSTACK(0, _xlpm._separators), _xlfn.HSTACK(_xlpm._elementCount, _xlpm._separators, _xlfn.DROP(_xlpm._elements, , 1))))))), _xlpm._textColumn, FN.NULLIFY(INDEX(_xlpm.TextToSplit, , 1)), _xlpm._rowCount, ROWS(_xlpm._textColumn), _xlpm._byRow, _xlfn.REDUCE("", _xlfn.SEQUENCE(_xlpm._rowCount), _xlfn.LAMBDA(_xlpm._acc,_xlpm._curr, _xlfn.VSTACK(_xlpm._acc, _xlpm.fnSplitAtAny(INDEX(_xlpm._textColumn, _xlpm._curr))))), _xlpm._arrayRaw, _xlfn.DROP(_xlpm._byRow, 1), IF((ROWS(_xlpm._arrayRaw) = 1) + (COLUMNS(_xlpm._arrayRaw) &lt;= 2), _xlpm._arrayRaw, _xlfn.HSTACK(_xlfn.TAKE(_xlpm._arrayRaw, , 2), _xlfn.IFNA(_xlfn.DROP(_xlpm._arrayRaw, , 2), "")))))</definedName>
    <definedName name="FN.SUBSTITUTE_I">_xlfn.LAMBDA(_xlpm.TextValue,_xlpm.OldText,_xlpm.NewText,_xlop.InstanceNum, _xlfn.LET(_xlpm._oldText, FN.NULLIFY(_xlpm.OldText), _xlpm._searchTerm, FN.ESCAPE_SEARCH_TERM(_xlpm._oldText), _xlpm._newText, FN.NULLIFY(_xlpm.NewText), _xlpm._oldLen, LEN(_xlpm._oldText), _xlpm._lenDiff, LEN(_xlpm._newText) - _xlpm._oldLen, _xlpm._instance, INT(FN.COERCE(_xlpm.InstanceNum)), _xlpm.fnSubstitute_I, _xlfn.LAMBDA(_xlpm._textElement, IF(_xlpm._textElement = "", "", IF(_xlpm._oldLen = 0, _xlpm._textElement, _xlfn.LET(_xlpm._maxInstance, INT(LEN(_xlpm._textElement) / _xlpm._oldLen), _xlpm._pos, _xlfn.SCAN(0, _xlfn.SEQUENCE(1, _xlpm._maxInstance), _xlfn.LAMBDA(_xlpm._acc,_xlpm._curr, IF(_xlpm._acc = "", "", IFERROR(SEARCH(_xlpm._searchTerm, _xlpm._textElement, _xlpm._acc + 1), "")))), _xlpm._count, COUNT(_xlpm._pos), IF(_xlpm._count = 0, _xlpm._textElement, IF(ABS(_xlpm._instance) &gt; _xlpm._count, _xlpm._textElement, IF(_xlpm._instance &gt; 0, REPLACE(_xlpm._textElement, INDEX(_xlpm._pos, 1, _xlpm._instance), _xlpm._oldLen, _xlpm._newText), IF(_xlpm._instance &lt; 0, REPLACE(_xlpm._textElement, INDEX(_xlpm._pos, 1, _xlpm._count + _xlpm._instance + 1), _xlpm._oldLen, _xlpm._newText), _xlfn.LET(_xlpm._nPos, _xlfn.TAKE(_xlpm._pos, 1, _xlpm._count) + _xlfn.SEQUENCE(1, _xlpm._count, 0, _xlpm._lenDiff), _xlfn.REDUCE(_xlpm._textElement, _xlpm._nPos, _xlfn.LAMBDA(_xlpm._acc,_xlpm._curr, REPLACE(_xlpm._acc, _xlpm._curr, _xlpm._oldLen, _xlpm._newText)))))))))))), _xlfn.MAP(FN.NULLIFY(_xlpm.TextValue), _xlfn.LAMBDA(_xlpm._element, _xlpm.fnSubstitute_I(_xlpm._element)))))</definedName>
    <definedName name="FN.VALIDATE_CHARSET">_xlfn.LAMBDA(_xlpm.TextValue,_xlpm.CharSet,_xlop.CaseSensitive, _xlfn.LET(_xlpm._ignoreCase, FN.COERCE(_xlpm.CaseSensitive) = 0, _xlpm._chars, "" &amp; IF(_xlpm._ignoreCase, UPPER(_xlpm.CharSet), _xlpm.CharSet), _xlpm._xpath, "//s[translate(.,'" &amp; _xlpm._chars &amp; "','')='']", _xlpm.fnValidateCharSet, _xlfn.LAMBDA(_xlpm._textElement, IF(_xlpm._chars = "", FALSE, IF(FN.IS_EMPTY(_xlpm._textElement), FALSE, _xlfn.LET(_xlpm._textElementCased, IF(_xlpm._ignoreCase, UPPER(_xlpm._textElement), _xlpm._textElement), _xlpm._escapeText, SUBSTITUTE(SUBSTITUTE(_xlpm._textElementCased, "&amp;", "&amp;amp;"), "&lt;", "&amp;lt;"), _xlpm._xml, "&lt;xml&gt;&lt;s&gt;" &amp; _xlpm._escapeText &amp; "&lt;/s&gt;&lt;/xml&gt;", NOT(ISERROR(_xlfn.FILTERXML(_xlpm._xml, _xlpm._xpath))))))), _xlfn.MAP(FN.NULLIFY(_xlpm.TextValue), _xlfn.LAMBDA(_xlpm._element, _xlpm.fnValidateCharSet(_xlpm._element)))))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2" i="8" l="1" a="1"/>
  <c r="B42" i="8" s="1"/>
  <c r="D42" i="8" s="1" a="1"/>
  <c r="D42" i="8" s="1"/>
  <c r="B41" i="8" a="1"/>
  <c r="B41" i="8" s="1"/>
  <c r="D41" i="8" s="1" a="1"/>
  <c r="D41" i="8" s="1"/>
  <c r="C26" i="8" a="1"/>
  <c r="C26" i="8" s="1"/>
  <c r="F26" i="8" s="1" a="1"/>
  <c r="F26" i="8" s="1"/>
  <c r="B20" i="8" a="1"/>
  <c r="B20" i="8" s="1"/>
  <c r="C20" i="8" s="1" a="1"/>
  <c r="C20" i="8" s="1"/>
  <c r="B19" i="8" a="1"/>
  <c r="B19" i="8" s="1"/>
  <c r="C19" i="8" s="1" a="1"/>
  <c r="C19" i="8" s="1"/>
  <c r="C9" i="8" a="1"/>
  <c r="C9" i="8" s="1"/>
  <c r="F9" i="8" s="1" a="1"/>
  <c r="F9" i="8" s="1"/>
  <c r="C8" i="8" a="1"/>
  <c r="C8" i="8" s="1"/>
  <c r="F8" i="8" s="1" a="1"/>
  <c r="F8" i="8" s="1"/>
  <c r="C7" i="8" a="1"/>
  <c r="C7" i="8" s="1"/>
  <c r="F7" i="8" s="1" a="1"/>
  <c r="F7" i="8" s="1"/>
  <c r="C6" i="8" a="1"/>
  <c r="C6" i="8" s="1"/>
  <c r="F6" i="8" s="1" a="1"/>
  <c r="F6" i="8" s="1"/>
  <c r="C5" i="8" a="1"/>
  <c r="C5" i="8" s="1"/>
  <c r="F5" i="8" s="1" a="1"/>
  <c r="F5" i="8" s="1"/>
  <c r="C4" i="8" a="1"/>
  <c r="C4" i="8" s="1"/>
  <c r="F4" i="8" s="1" a="1"/>
  <c r="F4" i="8" s="1"/>
  <c r="C31" i="8" a="1"/>
  <c r="C31" i="8" s="1"/>
  <c r="F31" i="8" s="1" a="1"/>
  <c r="F31" i="8" s="1"/>
  <c r="C30" i="8" a="1"/>
  <c r="C30" i="8" s="1"/>
  <c r="F30" i="8" s="1" a="1"/>
  <c r="F30" i="8" s="1"/>
  <c r="C29" i="8" a="1"/>
  <c r="C29" i="8" s="1"/>
  <c r="F29" i="8" s="1" a="1"/>
  <c r="F29" i="8" s="1"/>
  <c r="C28" i="8" a="1"/>
  <c r="C28" i="8" s="1"/>
  <c r="F28" i="8" s="1" a="1"/>
  <c r="F28" i="8" s="1"/>
  <c r="C27" i="8" a="1"/>
  <c r="C27" i="8" s="1"/>
  <c r="F27" i="8" s="1" a="1"/>
  <c r="F27" i="8" s="1"/>
  <c r="B40" i="8" a="1"/>
  <c r="B40" i="8" s="1"/>
  <c r="D40" i="8" s="1" a="1"/>
  <c r="D40" i="8" s="1"/>
  <c r="B39" i="8" a="1"/>
  <c r="B39" i="8" s="1"/>
  <c r="D39" i="8" s="1" a="1"/>
  <c r="D39" i="8" s="1"/>
  <c r="B38" i="8" a="1"/>
  <c r="B38" i="8" s="1"/>
  <c r="D38" i="8" s="1" a="1"/>
  <c r="D38" i="8" s="1"/>
  <c r="B37" i="8" a="1"/>
  <c r="B37" i="8" s="1"/>
  <c r="D37" i="8" s="1" a="1"/>
  <c r="D37" i="8" s="1"/>
  <c r="B18" i="8" a="1"/>
  <c r="B18" i="8" s="1"/>
  <c r="C18" i="8" s="1" a="1"/>
  <c r="C18" i="8" s="1"/>
  <c r="B17" i="8" a="1"/>
  <c r="B17" i="8" s="1"/>
  <c r="C17" i="8" s="1" a="1"/>
  <c r="C17" i="8" s="1"/>
  <c r="B16" i="8" a="1"/>
  <c r="B16" i="8" s="1"/>
  <c r="C16" i="8" s="1" a="1"/>
  <c r="C16" i="8" s="1"/>
  <c r="B15" i="8" a="1"/>
  <c r="B15" i="8" s="1"/>
  <c r="C15" i="8" s="1" a="1"/>
  <c r="C15" i="8" s="1"/>
  <c r="D42" i="16" a="1"/>
  <c r="D42" i="16" s="1"/>
  <c r="C42" i="16" a="1"/>
  <c r="C42" i="16" s="1"/>
  <c r="D41" i="16" a="1"/>
  <c r="D41" i="16" s="1"/>
  <c r="C41" i="16" a="1"/>
  <c r="C41" i="16" s="1"/>
  <c r="D40" i="16" a="1"/>
  <c r="D40" i="16" s="1"/>
  <c r="C40" i="16" a="1"/>
  <c r="C40" i="16" s="1"/>
  <c r="D39" i="16" a="1"/>
  <c r="D39" i="16" s="1"/>
  <c r="C39" i="16" a="1"/>
  <c r="C39" i="16" s="1"/>
  <c r="D38" i="16" a="1"/>
  <c r="D38" i="16" s="1"/>
  <c r="C38" i="16" a="1"/>
  <c r="C38" i="16" s="1"/>
  <c r="D37" i="16" a="1"/>
  <c r="D37" i="16" s="1"/>
  <c r="C37" i="16" a="1"/>
  <c r="C37" i="16" s="1"/>
  <c r="D31" i="16" a="1"/>
  <c r="D31" i="16" s="1"/>
  <c r="C31" i="16" a="1"/>
  <c r="C31" i="16" s="1"/>
  <c r="D30" i="16" a="1"/>
  <c r="D30" i="16" s="1"/>
  <c r="C30" i="16" a="1"/>
  <c r="C30" i="16" s="1"/>
  <c r="D29" i="16" a="1"/>
  <c r="D29" i="16" s="1"/>
  <c r="C29" i="16" a="1"/>
  <c r="C29" i="16" s="1"/>
  <c r="D28" i="16" a="1"/>
  <c r="D28" i="16" s="1"/>
  <c r="C28" i="16" a="1"/>
  <c r="C28" i="16" s="1"/>
  <c r="D27" i="16" a="1"/>
  <c r="D27" i="16" s="1"/>
  <c r="C27" i="16" a="1"/>
  <c r="C27" i="16" s="1"/>
  <c r="D26" i="16" a="1"/>
  <c r="D26" i="16" s="1"/>
  <c r="C26" i="16" a="1"/>
  <c r="C26" i="16" s="1"/>
  <c r="D20" i="16" a="1"/>
  <c r="D20" i="16" s="1"/>
  <c r="C20" i="16" a="1"/>
  <c r="C20" i="16" s="1"/>
  <c r="D19" i="16" a="1"/>
  <c r="D19" i="16" s="1"/>
  <c r="C19" i="16" a="1"/>
  <c r="C19" i="16" s="1"/>
  <c r="D18" i="16" a="1"/>
  <c r="D18" i="16" s="1"/>
  <c r="C18" i="16" a="1"/>
  <c r="C18" i="16" s="1"/>
  <c r="D17" i="16" a="1"/>
  <c r="D17" i="16" s="1"/>
  <c r="C17" i="16" a="1"/>
  <c r="C17" i="16" s="1"/>
  <c r="D16" i="16" a="1"/>
  <c r="D16" i="16" s="1"/>
  <c r="C16" i="16" a="1"/>
  <c r="C16" i="16" s="1"/>
  <c r="D15" i="16" a="1"/>
  <c r="D15" i="16" s="1"/>
  <c r="C15" i="16" a="1"/>
  <c r="C15" i="16" s="1"/>
  <c r="D9" i="16" a="1"/>
  <c r="D9" i="16" s="1"/>
  <c r="C9" i="16" a="1"/>
  <c r="C9" i="16" s="1"/>
  <c r="D8" i="16" a="1"/>
  <c r="D8" i="16" s="1"/>
  <c r="C8" i="16" a="1"/>
  <c r="C8" i="16" s="1"/>
  <c r="D7" i="16" a="1"/>
  <c r="D7" i="16" s="1"/>
  <c r="C7" i="16" a="1"/>
  <c r="C7" i="16" s="1"/>
  <c r="D6" i="16" a="1"/>
  <c r="D6" i="16" s="1"/>
  <c r="C6" i="16" a="1"/>
  <c r="C6" i="16" s="1"/>
  <c r="D5" i="16" a="1"/>
  <c r="D5" i="16" s="1"/>
  <c r="C5" i="16" a="1"/>
  <c r="C5" i="16" s="1"/>
  <c r="D4" i="16" a="1"/>
  <c r="D4" i="16" s="1"/>
  <c r="C4" i="16" a="1"/>
  <c r="C4" i="16" s="1"/>
  <c r="D45" i="18" a="1"/>
  <c r="D45" i="18" s="1"/>
  <c r="D44" i="18" a="1"/>
  <c r="D44" i="18" s="1"/>
  <c r="D43" i="18" a="1"/>
  <c r="D43" i="18" s="1"/>
  <c r="D42" i="18" a="1"/>
  <c r="D42" i="18" s="1"/>
  <c r="D41" i="18" a="1"/>
  <c r="D41" i="18" s="1"/>
  <c r="D40" i="18" a="1"/>
  <c r="D40" i="18" s="1"/>
  <c r="D39" i="18" a="1"/>
  <c r="D39" i="18" s="1"/>
  <c r="D38" i="18" a="1"/>
  <c r="D38" i="18" s="1"/>
  <c r="F32" i="18" a="1"/>
  <c r="F32" i="18" s="1"/>
  <c r="G32" i="18" s="1" a="1"/>
  <c r="G32" i="18" s="1"/>
  <c r="F31" i="18" a="1"/>
  <c r="F31" i="18" s="1"/>
  <c r="G31" i="18" s="1" a="1"/>
  <c r="G31" i="18" s="1"/>
  <c r="F30" i="18" a="1"/>
  <c r="F30" i="18" s="1"/>
  <c r="G30" i="18" s="1" a="1"/>
  <c r="G30" i="18" s="1"/>
  <c r="F29" i="18" a="1"/>
  <c r="F29" i="18" s="1"/>
  <c r="G29" i="18" s="1" a="1"/>
  <c r="G29" i="18" s="1"/>
  <c r="F28" i="18" a="1"/>
  <c r="F28" i="18" s="1"/>
  <c r="G28" i="18" s="1" a="1"/>
  <c r="G28" i="18" s="1"/>
  <c r="F27" i="18" a="1"/>
  <c r="F27" i="18" s="1"/>
  <c r="G27" i="18" s="1" a="1"/>
  <c r="G27" i="18" s="1"/>
  <c r="F26" i="18" a="1"/>
  <c r="F26" i="18" s="1"/>
  <c r="G26" i="18" s="1" a="1"/>
  <c r="G26" i="18" s="1"/>
  <c r="F25" i="18" a="1"/>
  <c r="F25" i="18" s="1"/>
  <c r="G25" i="18" s="1" a="1"/>
  <c r="G25" i="18" s="1"/>
  <c r="E19" i="18" a="1"/>
  <c r="E19" i="18" s="1"/>
  <c r="E18" i="18" a="1"/>
  <c r="E18" i="18" s="1"/>
  <c r="E17" i="18" a="1"/>
  <c r="E17" i="18" s="1"/>
  <c r="E16" i="18" a="1"/>
  <c r="E16" i="18" s="1"/>
  <c r="E15" i="18" a="1"/>
  <c r="E15" i="18" s="1"/>
  <c r="E14" i="18" a="1"/>
  <c r="E14" i="18" s="1"/>
  <c r="E13" i="18" a="1"/>
  <c r="E13" i="18" s="1"/>
  <c r="E12" i="18" a="1"/>
  <c r="E12" i="18" s="1"/>
  <c r="E11" i="18" a="1"/>
  <c r="E11" i="18" s="1"/>
  <c r="E10" i="18" a="1"/>
  <c r="E10" i="18" s="1"/>
  <c r="E9" i="18" a="1"/>
  <c r="E9" i="18" s="1"/>
  <c r="E8" i="18" a="1"/>
  <c r="E8" i="18" s="1"/>
  <c r="E7" i="18" a="1"/>
  <c r="E7" i="18" s="1"/>
  <c r="E6" i="18" a="1"/>
  <c r="E6" i="18" s="1"/>
  <c r="E5" i="18" a="1"/>
  <c r="E5" i="18" s="1"/>
  <c r="E4" i="18" a="1"/>
  <c r="E4" i="18" s="1"/>
  <c r="F87" i="4" a="1"/>
  <c r="F87" i="4" s="1"/>
  <c r="G87" i="4" s="1" a="1"/>
  <c r="G87" i="4" s="1"/>
  <c r="B106" i="47" a="1"/>
  <c r="B106" i="47" s="1"/>
  <c r="B105" i="47" a="1"/>
  <c r="B105" i="47" s="1"/>
  <c r="B104" i="47" a="1"/>
  <c r="B104" i="47" s="1"/>
  <c r="B103" i="47" a="1"/>
  <c r="B103" i="47" s="1"/>
  <c r="B102" i="47" a="1"/>
  <c r="B102" i="47" s="1"/>
  <c r="E106" i="47" a="1"/>
  <c r="E106" i="47" s="1"/>
  <c r="E105" i="47" a="1"/>
  <c r="E105" i="47" s="1"/>
  <c r="E104" i="47" a="1"/>
  <c r="E104" i="47" s="1"/>
  <c r="E103" i="47" a="1"/>
  <c r="E103" i="47" s="1"/>
  <c r="E102" i="47" a="1"/>
  <c r="E102" i="47" s="1"/>
  <c r="F78" i="47" a="1"/>
  <c r="F78" i="47" s="1"/>
  <c r="B197" i="47" a="1"/>
  <c r="B197" i="47" s="1"/>
  <c r="E197" i="47" s="1" a="1"/>
  <c r="E197" i="47" s="1"/>
  <c r="F88" i="4" a="1"/>
  <c r="F88" i="4" s="1"/>
  <c r="G88" i="4" s="1" a="1"/>
  <c r="G88" i="4" s="1"/>
  <c r="E61" i="4" a="1"/>
  <c r="E61" i="4" s="1"/>
  <c r="H61" i="4" s="1" a="1"/>
  <c r="H61" i="4" s="1"/>
  <c r="F120" i="4" a="1"/>
  <c r="F120" i="4" s="1"/>
  <c r="F119" i="4" a="1"/>
  <c r="F119" i="4" s="1"/>
  <c r="F118" i="4" a="1"/>
  <c r="F118" i="4" s="1"/>
  <c r="F117" i="4" a="1"/>
  <c r="F117" i="4" s="1"/>
  <c r="F116" i="4" a="1"/>
  <c r="F116" i="4" s="1"/>
  <c r="F115" i="4" a="1"/>
  <c r="F115" i="4" s="1"/>
  <c r="F114" i="4" a="1"/>
  <c r="F114" i="4" s="1"/>
  <c r="F113" i="4" a="1"/>
  <c r="F113" i="4" s="1"/>
  <c r="F112" i="4" a="1"/>
  <c r="F112" i="4" s="1"/>
  <c r="C106" i="4" a="1"/>
  <c r="C106" i="4" s="1"/>
  <c r="C105" i="4" a="1"/>
  <c r="C105" i="4" s="1"/>
  <c r="C104" i="4" a="1"/>
  <c r="C104" i="4" s="1"/>
  <c r="C103" i="4" a="1"/>
  <c r="C103" i="4" s="1"/>
  <c r="C102" i="4" a="1"/>
  <c r="C102" i="4" s="1"/>
  <c r="C101" i="4" a="1"/>
  <c r="C101" i="4" s="1"/>
  <c r="C100" i="4" a="1"/>
  <c r="C100" i="4" s="1"/>
  <c r="C99" i="4" a="1"/>
  <c r="C99" i="4" s="1"/>
  <c r="C98" i="4" a="1"/>
  <c r="C98" i="4" s="1"/>
  <c r="F92" i="4" a="1"/>
  <c r="F92" i="4" s="1"/>
  <c r="F91" i="4" a="1"/>
  <c r="F91" i="4" s="1"/>
  <c r="G91" i="4" s="1" a="1"/>
  <c r="G91" i="4" s="1"/>
  <c r="F90" i="4" a="1"/>
  <c r="F90" i="4" s="1"/>
  <c r="G90" i="4" s="1" a="1"/>
  <c r="G90" i="4" s="1"/>
  <c r="F89" i="4" a="1"/>
  <c r="F89" i="4" s="1"/>
  <c r="G89" i="4" s="1" a="1"/>
  <c r="G89" i="4" s="1"/>
  <c r="E55" i="4" a="1"/>
  <c r="E55" i="4" s="1"/>
  <c r="E54" i="4" a="1"/>
  <c r="E54" i="4" s="1"/>
  <c r="E53" i="4" a="1"/>
  <c r="E53" i="4" s="1"/>
  <c r="E52" i="4" a="1"/>
  <c r="E52" i="4" s="1"/>
  <c r="E51" i="4" a="1"/>
  <c r="E51" i="4" s="1"/>
  <c r="E50" i="4" a="1"/>
  <c r="E50" i="4" s="1"/>
  <c r="E49" i="4" a="1"/>
  <c r="E49" i="4" s="1"/>
  <c r="E48" i="4" a="1"/>
  <c r="E48" i="4" s="1"/>
  <c r="E47" i="4" a="1"/>
  <c r="E47" i="4" s="1"/>
  <c r="E46" i="4" a="1"/>
  <c r="E46" i="4" s="1"/>
  <c r="C81" i="4" a="1"/>
  <c r="C81" i="4" s="1"/>
  <c r="C80" i="4" a="1"/>
  <c r="C80" i="4" s="1"/>
  <c r="C79" i="4" a="1"/>
  <c r="C79" i="4" s="1"/>
  <c r="C78" i="4" a="1"/>
  <c r="C78" i="4" s="1"/>
  <c r="C77" i="4" a="1"/>
  <c r="C77" i="4" s="1"/>
  <c r="C76" i="4" a="1"/>
  <c r="C76" i="4" s="1"/>
  <c r="C75" i="4" a="1"/>
  <c r="C75" i="4" s="1"/>
  <c r="C74" i="4" a="1"/>
  <c r="C74" i="4" s="1"/>
  <c r="E68" i="4" a="1"/>
  <c r="E68" i="4" s="1"/>
  <c r="F68" i="4" s="1" a="1"/>
  <c r="F68" i="4" s="1"/>
  <c r="E67" i="4" a="1"/>
  <c r="E67" i="4" s="1"/>
  <c r="F67" i="4" s="1" a="1"/>
  <c r="F67" i="4" s="1"/>
  <c r="E66" i="4" a="1"/>
  <c r="E66" i="4" s="1"/>
  <c r="F66" i="4" s="1" a="1"/>
  <c r="F66" i="4" s="1"/>
  <c r="E65" i="4" a="1"/>
  <c r="E65" i="4" s="1"/>
  <c r="F65" i="4" s="1" a="1"/>
  <c r="F65" i="4" s="1"/>
  <c r="E64" i="4" a="1"/>
  <c r="E64" i="4" s="1"/>
  <c r="F64" i="4" s="1" a="1"/>
  <c r="F64" i="4" s="1"/>
  <c r="E63" i="4" a="1"/>
  <c r="E63" i="4" s="1"/>
  <c r="E62" i="4" a="1"/>
  <c r="E62" i="4" s="1"/>
  <c r="E40" i="4" a="1"/>
  <c r="E40" i="4" s="1"/>
  <c r="E39" i="4" a="1"/>
  <c r="E39" i="4" s="1"/>
  <c r="E38" i="4" a="1"/>
  <c r="E38" i="4" s="1"/>
  <c r="E37" i="4" a="1"/>
  <c r="E37" i="4" s="1"/>
  <c r="E36" i="4" a="1"/>
  <c r="E36" i="4" s="1"/>
  <c r="E35" i="4" a="1"/>
  <c r="E35" i="4" s="1"/>
  <c r="E34" i="4" a="1"/>
  <c r="E34" i="4" s="1"/>
  <c r="E33" i="4" a="1"/>
  <c r="E33" i="4" s="1"/>
  <c r="E27" i="4" a="1"/>
  <c r="E27" i="4" s="1"/>
  <c r="E26" i="4" a="1"/>
  <c r="E26" i="4" s="1"/>
  <c r="E25" i="4" a="1"/>
  <c r="E25" i="4" s="1"/>
  <c r="E24" i="4" a="1"/>
  <c r="E24" i="4" s="1"/>
  <c r="E23" i="4" a="1"/>
  <c r="E23" i="4" s="1"/>
  <c r="E22" i="4" a="1"/>
  <c r="E22" i="4" s="1"/>
  <c r="E21" i="4" a="1"/>
  <c r="E21" i="4" s="1"/>
  <c r="C15" i="4" a="1"/>
  <c r="C15" i="4" s="1"/>
  <c r="C14" i="4" a="1"/>
  <c r="C14" i="4" s="1"/>
  <c r="C13" i="4" a="1"/>
  <c r="C13" i="4" s="1"/>
  <c r="C12" i="4" a="1"/>
  <c r="C12" i="4" s="1"/>
  <c r="C11" i="4" a="1"/>
  <c r="C11" i="4" s="1"/>
  <c r="C10" i="4" a="1"/>
  <c r="C10" i="4" s="1"/>
  <c r="C9" i="4" a="1"/>
  <c r="C9" i="4" s="1"/>
  <c r="C8" i="4" a="1"/>
  <c r="C8" i="4" s="1"/>
  <c r="C7" i="4" a="1"/>
  <c r="C7" i="4" s="1"/>
  <c r="C6" i="4" a="1"/>
  <c r="C6" i="4" s="1"/>
  <c r="C5" i="4" a="1"/>
  <c r="C5" i="4" s="1"/>
  <c r="C4" i="4" a="1"/>
  <c r="C4" i="4" s="1"/>
  <c r="H163" i="6" a="1"/>
  <c r="H163" i="6" s="1"/>
  <c r="H162" i="6" a="1"/>
  <c r="H162" i="6" s="1"/>
  <c r="H161" i="6" a="1"/>
  <c r="H161" i="6" s="1"/>
  <c r="H160" i="6" a="1"/>
  <c r="H160" i="6" s="1"/>
  <c r="H159" i="6" a="1"/>
  <c r="H159" i="6" s="1"/>
  <c r="H158" i="6" a="1"/>
  <c r="H158" i="6" s="1"/>
  <c r="H157" i="6" a="1"/>
  <c r="H157" i="6" s="1"/>
  <c r="H155" i="6" a="1"/>
  <c r="H155" i="6" s="1"/>
  <c r="H154" i="6" a="1"/>
  <c r="H154" i="6" s="1"/>
  <c r="H153" i="6" a="1"/>
  <c r="H153" i="6" s="1"/>
  <c r="H152" i="6" a="1"/>
  <c r="H152" i="6" s="1"/>
  <c r="H151" i="6" a="1"/>
  <c r="H151" i="6" s="1"/>
  <c r="H156" i="6" a="1"/>
  <c r="H156" i="6" s="1"/>
  <c r="H50" i="6" a="1"/>
  <c r="H50" i="6" s="1"/>
  <c r="H49" i="6" a="1"/>
  <c r="H49" i="6" s="1"/>
  <c r="H48" i="6" a="1"/>
  <c r="H48" i="6" s="1"/>
  <c r="H47" i="6" a="1"/>
  <c r="H47" i="6" s="1"/>
  <c r="H46" i="6" a="1"/>
  <c r="H46" i="6" s="1"/>
  <c r="H45" i="6" a="1"/>
  <c r="H45" i="6" s="1"/>
  <c r="H44" i="6" a="1"/>
  <c r="H44" i="6" s="1"/>
  <c r="H43" i="6" a="1"/>
  <c r="H43" i="6" s="1"/>
  <c r="F46" i="51"/>
  <c r="F37" i="6" a="1"/>
  <c r="F37" i="6" s="1"/>
  <c r="F36" i="6" a="1"/>
  <c r="F36" i="6" s="1"/>
  <c r="F35" i="6" a="1"/>
  <c r="F35" i="6" s="1"/>
  <c r="F34" i="6" a="1"/>
  <c r="F34" i="6" s="1"/>
  <c r="F33" i="6" a="1"/>
  <c r="F33" i="6" s="1"/>
  <c r="F32" i="6" a="1"/>
  <c r="F32" i="6" s="1"/>
  <c r="F31" i="6" a="1"/>
  <c r="F31" i="6" s="1"/>
  <c r="F30" i="6" a="1"/>
  <c r="F30" i="6" s="1"/>
  <c r="F24" i="6" a="1"/>
  <c r="F24" i="6" s="1"/>
  <c r="F23" i="6" a="1"/>
  <c r="F23" i="6" s="1"/>
  <c r="F22" i="6" a="1"/>
  <c r="F22" i="6" s="1"/>
  <c r="F21" i="6" a="1"/>
  <c r="F21" i="6" s="1"/>
  <c r="F20" i="6" a="1"/>
  <c r="F20" i="6" s="1"/>
  <c r="F19" i="6" a="1"/>
  <c r="F19" i="6" s="1"/>
  <c r="F18" i="6" a="1"/>
  <c r="F18" i="6" s="1"/>
  <c r="F17" i="6" a="1"/>
  <c r="F17" i="6" s="1"/>
  <c r="F11" i="6" a="1"/>
  <c r="F11" i="6" s="1"/>
  <c r="F10" i="6" a="1"/>
  <c r="F10" i="6" s="1"/>
  <c r="F9" i="6" a="1"/>
  <c r="F9" i="6" s="1"/>
  <c r="F8" i="6" a="1"/>
  <c r="F8" i="6" s="1"/>
  <c r="F7" i="6" a="1"/>
  <c r="F7" i="6" s="1"/>
  <c r="F6" i="6" a="1"/>
  <c r="F6" i="6" s="1"/>
  <c r="F5" i="6" a="1"/>
  <c r="F5" i="6" s="1"/>
  <c r="F4" i="6" a="1"/>
  <c r="F4" i="6" s="1"/>
  <c r="B176" i="6" a="1"/>
  <c r="B176" i="6" s="1"/>
  <c r="H176" i="6" s="1" a="1"/>
  <c r="H176" i="6" s="1"/>
  <c r="B175" i="6" a="1"/>
  <c r="B175" i="6" s="1"/>
  <c r="H175" i="6" s="1" a="1"/>
  <c r="H175" i="6" s="1"/>
  <c r="B174" i="6" a="1"/>
  <c r="B174" i="6" s="1"/>
  <c r="H174" i="6" s="1" a="1"/>
  <c r="H174" i="6" s="1"/>
  <c r="B173" i="6" a="1"/>
  <c r="B173" i="6" s="1"/>
  <c r="H173" i="6" s="1" a="1"/>
  <c r="H173" i="6" s="1"/>
  <c r="B172" i="6" a="1"/>
  <c r="B172" i="6" s="1"/>
  <c r="H172" i="6" s="1" a="1"/>
  <c r="H172" i="6" s="1"/>
  <c r="B171" i="6" a="1"/>
  <c r="B171" i="6" s="1"/>
  <c r="H171" i="6" s="1" a="1"/>
  <c r="H171" i="6" s="1"/>
  <c r="B170" i="6" a="1"/>
  <c r="B170" i="6" s="1"/>
  <c r="H170" i="6" s="1" a="1"/>
  <c r="H170" i="6" s="1"/>
  <c r="B169" i="6" a="1"/>
  <c r="B169" i="6" s="1"/>
  <c r="H169" i="6" s="1" a="1"/>
  <c r="H169" i="6" s="1"/>
  <c r="B145" i="6" a="1"/>
  <c r="B145" i="6" s="1"/>
  <c r="B144" i="6" a="1"/>
  <c r="B144" i="6" s="1"/>
  <c r="B143" i="6" a="1"/>
  <c r="B143" i="6" s="1"/>
  <c r="B142" i="6" a="1"/>
  <c r="B142" i="6" s="1"/>
  <c r="B141" i="6" a="1"/>
  <c r="B141" i="6" s="1"/>
  <c r="B140" i="6" a="1"/>
  <c r="B140" i="6" s="1"/>
  <c r="B139" i="6" a="1"/>
  <c r="B139" i="6" s="1"/>
  <c r="B138" i="6" a="1"/>
  <c r="B138" i="6" s="1"/>
  <c r="B137" i="6" a="1"/>
  <c r="B137" i="6" s="1"/>
  <c r="B136" i="6" a="1"/>
  <c r="B136" i="6" s="1"/>
  <c r="B135" i="6" a="1"/>
  <c r="B135" i="6" s="1"/>
  <c r="B134" i="6" a="1"/>
  <c r="B134" i="6" s="1"/>
  <c r="B133" i="6" a="1"/>
  <c r="B133" i="6" s="1"/>
  <c r="B132" i="6" a="1"/>
  <c r="B132" i="6" s="1"/>
  <c r="B131" i="6" a="1"/>
  <c r="B131" i="6" s="1"/>
  <c r="B130" i="6" a="1"/>
  <c r="B130" i="6" s="1"/>
  <c r="B129" i="6" a="1"/>
  <c r="B129" i="6" s="1"/>
  <c r="B128" i="6" a="1"/>
  <c r="B128" i="6" s="1"/>
  <c r="B127" i="6" a="1"/>
  <c r="B127" i="6" s="1"/>
  <c r="B126" i="6" a="1"/>
  <c r="B126" i="6" s="1"/>
  <c r="B125" i="6" a="1"/>
  <c r="B125" i="6" s="1"/>
  <c r="F119" i="6" a="1"/>
  <c r="F119" i="6" s="1"/>
  <c r="F118" i="6" a="1"/>
  <c r="F118" i="6" s="1"/>
  <c r="F117" i="6" a="1"/>
  <c r="F117" i="6" s="1"/>
  <c r="F116" i="6" a="1"/>
  <c r="F116" i="6" s="1"/>
  <c r="F115" i="6" a="1"/>
  <c r="F115" i="6" s="1"/>
  <c r="F114" i="6" a="1"/>
  <c r="F114" i="6" s="1"/>
  <c r="F113" i="6" a="1"/>
  <c r="F113" i="6" s="1"/>
  <c r="F112" i="6" a="1"/>
  <c r="F112" i="6" s="1"/>
  <c r="F111" i="6" a="1"/>
  <c r="F111" i="6" s="1"/>
  <c r="F110" i="6" a="1"/>
  <c r="F110" i="6" s="1"/>
  <c r="C104" i="6" a="1"/>
  <c r="C104" i="6" s="1"/>
  <c r="C103" i="6" a="1"/>
  <c r="C103" i="6" s="1"/>
  <c r="C102" i="6" a="1"/>
  <c r="C102" i="6" s="1"/>
  <c r="C101" i="6" a="1"/>
  <c r="C101" i="6" s="1"/>
  <c r="C100" i="6" a="1"/>
  <c r="C100" i="6" s="1"/>
  <c r="C99" i="6" a="1"/>
  <c r="C99" i="6" s="1"/>
  <c r="C98" i="6" a="1"/>
  <c r="C98" i="6" s="1"/>
  <c r="C97" i="6" a="1"/>
  <c r="C97" i="6" s="1"/>
  <c r="C96" i="6" a="1"/>
  <c r="C96" i="6" s="1"/>
  <c r="C95" i="6" a="1"/>
  <c r="C95" i="6" s="1"/>
  <c r="C94" i="6" a="1"/>
  <c r="C94" i="6" s="1"/>
  <c r="C93" i="6" a="1"/>
  <c r="C93" i="6" s="1"/>
  <c r="G87" i="6" a="1"/>
  <c r="G87" i="6" s="1"/>
  <c r="G86" i="6" a="1"/>
  <c r="G86" i="6" s="1"/>
  <c r="G85" i="6" a="1"/>
  <c r="G85" i="6" s="1"/>
  <c r="G84" i="6" a="1"/>
  <c r="G84" i="6" s="1"/>
  <c r="G83" i="6" a="1"/>
  <c r="G83" i="6" s="1"/>
  <c r="G82" i="6" a="1"/>
  <c r="G82" i="6" s="1"/>
  <c r="G81" i="6" a="1"/>
  <c r="G81" i="6" s="1"/>
  <c r="G80" i="6" a="1"/>
  <c r="G80" i="6" s="1"/>
  <c r="G79" i="6" a="1"/>
  <c r="G79" i="6" s="1"/>
  <c r="G78" i="6" a="1"/>
  <c r="G78" i="6" s="1"/>
  <c r="G77" i="6" a="1"/>
  <c r="G77" i="6" s="1"/>
  <c r="D71" i="6" a="1"/>
  <c r="D71" i="6" s="1"/>
  <c r="D70" i="6" a="1"/>
  <c r="D70" i="6" s="1"/>
  <c r="D69" i="6" a="1"/>
  <c r="D69" i="6" s="1"/>
  <c r="D68" i="6" a="1"/>
  <c r="D68" i="6" s="1"/>
  <c r="D67" i="6" a="1"/>
  <c r="D67" i="6" s="1"/>
  <c r="D66" i="6" a="1"/>
  <c r="D66" i="6" s="1"/>
  <c r="D65" i="6" a="1"/>
  <c r="D65" i="6" s="1"/>
  <c r="D64" i="6" a="1"/>
  <c r="D64" i="6" s="1"/>
  <c r="D63" i="6" a="1"/>
  <c r="D63" i="6" s="1"/>
  <c r="D62" i="6" a="1"/>
  <c r="D62" i="6" s="1"/>
  <c r="D61" i="6" a="1"/>
  <c r="D61" i="6" s="1"/>
  <c r="D60" i="6" a="1"/>
  <c r="D60" i="6" s="1"/>
  <c r="D59" i="6" a="1"/>
  <c r="D59" i="6" s="1"/>
  <c r="D58" i="6" a="1"/>
  <c r="D58" i="6" s="1"/>
  <c r="D57" i="6" a="1"/>
  <c r="D57" i="6" s="1"/>
  <c r="D56" i="6" a="1"/>
  <c r="D56" i="6" s="1"/>
  <c r="E179" i="47" a="1"/>
  <c r="E179" i="47" s="1"/>
  <c r="E178" i="47" a="1"/>
  <c r="E178" i="47" s="1"/>
  <c r="B189" i="47" a="1"/>
  <c r="B189" i="47" s="1"/>
  <c r="E189" i="47" s="1" a="1"/>
  <c r="E189" i="47" s="1"/>
  <c r="F189" i="47" s="1"/>
  <c r="B188" i="47" a="1"/>
  <c r="B188" i="47" s="1"/>
  <c r="E188" i="47" s="1" a="1"/>
  <c r="E188" i="47" s="1"/>
  <c r="F188" i="47" s="1"/>
  <c r="B187" i="47" a="1"/>
  <c r="B187" i="47" s="1"/>
  <c r="E187" i="47" s="1" a="1"/>
  <c r="E187" i="47" s="1"/>
  <c r="F187" i="47" s="1"/>
  <c r="B186" i="47" a="1"/>
  <c r="B186" i="47" s="1"/>
  <c r="E186" i="47" s="1" a="1"/>
  <c r="E186" i="47" s="1"/>
  <c r="F186" i="47" s="1"/>
  <c r="B185" i="47" a="1"/>
  <c r="B185" i="47" s="1"/>
  <c r="E185" i="47" s="1" a="1"/>
  <c r="E185" i="47" s="1"/>
  <c r="F185" i="47" s="1"/>
  <c r="B184" i="47" a="1"/>
  <c r="B184" i="47" s="1"/>
  <c r="E184" i="47" s="1" a="1"/>
  <c r="E184" i="47" s="1"/>
  <c r="F184" i="47" s="1"/>
  <c r="B183" i="47" a="1"/>
  <c r="B183" i="47" s="1"/>
  <c r="E183" i="47" s="1" a="1"/>
  <c r="E183" i="47" s="1"/>
  <c r="F183" i="47" s="1"/>
  <c r="B182" i="47" a="1"/>
  <c r="B182" i="47" s="1"/>
  <c r="E182" i="47" s="1" a="1"/>
  <c r="E182" i="47" s="1"/>
  <c r="F182" i="47" s="1"/>
  <c r="B181" i="47" a="1"/>
  <c r="B181" i="47" s="1"/>
  <c r="E181" i="47" s="1" a="1"/>
  <c r="E181" i="47" s="1"/>
  <c r="F181" i="47" s="1"/>
  <c r="B180" i="47" a="1"/>
  <c r="B180" i="47" s="1"/>
  <c r="E180" i="47" s="1" a="1"/>
  <c r="E180" i="47" s="1"/>
  <c r="B206" i="47" a="1"/>
  <c r="B206" i="47" s="1"/>
  <c r="E206" i="47" s="1" a="1"/>
  <c r="E206" i="47" s="1"/>
  <c r="F206" i="47" s="1"/>
  <c r="B205" i="47" a="1"/>
  <c r="B205" i="47" s="1"/>
  <c r="E205" i="47" s="1" a="1"/>
  <c r="E205" i="47" s="1"/>
  <c r="F205" i="47" s="1"/>
  <c r="B204" i="47" a="1"/>
  <c r="B204" i="47" s="1"/>
  <c r="E204" i="47" s="1" a="1"/>
  <c r="E204" i="47" s="1"/>
  <c r="F204" i="47" s="1"/>
  <c r="B203" i="47" a="1"/>
  <c r="B203" i="47" s="1"/>
  <c r="E203" i="47" s="1" a="1"/>
  <c r="E203" i="47" s="1"/>
  <c r="F203" i="47" s="1"/>
  <c r="B202" i="47" a="1"/>
  <c r="B202" i="47" s="1"/>
  <c r="E202" i="47" s="1" a="1"/>
  <c r="E202" i="47" s="1"/>
  <c r="F202" i="47" s="1"/>
  <c r="B201" i="47" a="1"/>
  <c r="B201" i="47" s="1"/>
  <c r="E201" i="47" s="1" a="1"/>
  <c r="E201" i="47" s="1"/>
  <c r="F201" i="47" s="1"/>
  <c r="B200" i="47" a="1"/>
  <c r="B200" i="47" s="1"/>
  <c r="E200" i="47" s="1" a="1"/>
  <c r="E200" i="47" s="1"/>
  <c r="F200" i="47" s="1"/>
  <c r="B199" i="47" a="1"/>
  <c r="B199" i="47" s="1"/>
  <c r="E199" i="47" s="1" a="1"/>
  <c r="E199" i="47" s="1"/>
  <c r="F199" i="47" s="1"/>
  <c r="B198" i="47" a="1"/>
  <c r="B198" i="47" s="1"/>
  <c r="E198" i="47" s="1" a="1"/>
  <c r="E198" i="47" s="1"/>
  <c r="F198" i="47" s="1"/>
  <c r="E196" i="47" a="1"/>
  <c r="E196" i="47" s="1"/>
  <c r="E195" i="47" a="1"/>
  <c r="E195" i="47" s="1"/>
  <c r="E156" i="47" a="1"/>
  <c r="E156" i="47" s="1"/>
  <c r="E155" i="47" a="1"/>
  <c r="E155" i="47" s="1"/>
  <c r="E154" i="47" a="1"/>
  <c r="E154" i="47" s="1"/>
  <c r="E153" i="47" a="1"/>
  <c r="E153" i="47" s="1"/>
  <c r="E152" i="47" a="1"/>
  <c r="E152" i="47" s="1"/>
  <c r="E151" i="47" a="1"/>
  <c r="E151" i="47" s="1"/>
  <c r="E150" i="47" a="1"/>
  <c r="E150" i="47" s="1"/>
  <c r="E149" i="47" a="1"/>
  <c r="E149" i="47" s="1"/>
  <c r="E148" i="47" a="1"/>
  <c r="E148" i="47" s="1"/>
  <c r="E147" i="47" a="1"/>
  <c r="E147" i="47" s="1"/>
  <c r="E146" i="47" a="1"/>
  <c r="E146" i="47" s="1"/>
  <c r="E172" i="47" a="1"/>
  <c r="E172" i="47" s="1"/>
  <c r="E171" i="47" a="1"/>
  <c r="E171" i="47" s="1"/>
  <c r="E170" i="47" a="1"/>
  <c r="E170" i="47" s="1"/>
  <c r="E169" i="47" a="1"/>
  <c r="E169" i="47" s="1"/>
  <c r="E168" i="47" a="1"/>
  <c r="E168" i="47" s="1"/>
  <c r="E167" i="47" a="1"/>
  <c r="E167" i="47" s="1"/>
  <c r="E166" i="47" a="1"/>
  <c r="E166" i="47" s="1"/>
  <c r="E165" i="47" a="1"/>
  <c r="E165" i="47" s="1"/>
  <c r="E164" i="47" a="1"/>
  <c r="E164" i="47" s="1"/>
  <c r="E163" i="47" a="1"/>
  <c r="E163" i="47" s="1"/>
  <c r="E162" i="47" a="1"/>
  <c r="E162" i="47" s="1"/>
  <c r="F140" i="47" a="1"/>
  <c r="F140" i="47" s="1"/>
  <c r="F139" i="47" a="1"/>
  <c r="F139" i="47" s="1"/>
  <c r="F138" i="47" a="1"/>
  <c r="F138" i="47" s="1"/>
  <c r="F137" i="47" a="1"/>
  <c r="F137" i="47" s="1"/>
  <c r="F136" i="47" a="1"/>
  <c r="F136" i="47" s="1"/>
  <c r="F135" i="47" a="1"/>
  <c r="F135" i="47" s="1"/>
  <c r="F134" i="47" a="1"/>
  <c r="F134" i="47" s="1"/>
  <c r="F128" i="47" a="1"/>
  <c r="F128" i="47" s="1"/>
  <c r="F127" i="47" a="1"/>
  <c r="F127" i="47" s="1"/>
  <c r="F126" i="47" a="1"/>
  <c r="F126" i="47" s="1"/>
  <c r="F125" i="47" a="1"/>
  <c r="F125" i="47" s="1"/>
  <c r="F124" i="47" a="1"/>
  <c r="F124" i="47" s="1"/>
  <c r="F123" i="47" a="1"/>
  <c r="F123" i="47" s="1"/>
  <c r="F122" i="47" a="1"/>
  <c r="F122" i="47" s="1"/>
  <c r="F112" i="47" a="1"/>
  <c r="F112" i="47" s="1"/>
  <c r="F113" i="47" a="1"/>
  <c r="F113" i="47" s="1"/>
  <c r="F114" i="47" a="1"/>
  <c r="F114" i="47" s="1"/>
  <c r="F115" i="47" a="1"/>
  <c r="F115" i="47" s="1"/>
  <c r="F116" i="47" a="1"/>
  <c r="F116" i="47" s="1"/>
  <c r="B112" i="47" a="1"/>
  <c r="B112" i="47" s="1"/>
  <c r="C112" i="47" s="1" a="1"/>
  <c r="C112" i="47" s="1"/>
  <c r="B113" i="47" a="1"/>
  <c r="B113" i="47" s="1"/>
  <c r="C113" i="47" s="1" a="1"/>
  <c r="C113" i="47" s="1"/>
  <c r="B114" i="47" a="1"/>
  <c r="B114" i="47" s="1"/>
  <c r="C114" i="47" s="1" a="1"/>
  <c r="C114" i="47" s="1"/>
  <c r="B115" i="47" a="1"/>
  <c r="B115" i="47" s="1"/>
  <c r="C115" i="47" s="1" a="1"/>
  <c r="C115" i="47" s="1"/>
  <c r="B116" i="47" a="1"/>
  <c r="B116" i="47" s="1"/>
  <c r="C116" i="47" s="1" a="1"/>
  <c r="C116" i="47" s="1"/>
  <c r="F92" i="47" a="1"/>
  <c r="F92" i="47" s="1"/>
  <c r="F91" i="47" a="1"/>
  <c r="F91" i="47" s="1"/>
  <c r="F96" i="47" a="1"/>
  <c r="F96" i="47" s="1"/>
  <c r="F95" i="47" a="1"/>
  <c r="F95" i="47" s="1"/>
  <c r="F94" i="47" a="1"/>
  <c r="F94" i="47" s="1"/>
  <c r="F93" i="47" a="1"/>
  <c r="F93" i="47" s="1"/>
  <c r="F90" i="47" a="1"/>
  <c r="F90" i="47" s="1"/>
  <c r="F89" i="47" a="1"/>
  <c r="F89" i="47" s="1"/>
  <c r="F83" i="47" a="1"/>
  <c r="F83" i="47" s="1"/>
  <c r="F82" i="47" a="1"/>
  <c r="F82" i="47" s="1"/>
  <c r="F81" i="47" a="1"/>
  <c r="F81" i="47" s="1"/>
  <c r="F80" i="47" a="1"/>
  <c r="F80" i="47" s="1"/>
  <c r="F79" i="47" a="1"/>
  <c r="F79" i="47" s="1"/>
  <c r="F77" i="47" a="1"/>
  <c r="F77" i="47" s="1"/>
  <c r="F76" i="47" a="1"/>
  <c r="F76" i="47" s="1"/>
  <c r="F63" i="47" a="1"/>
  <c r="F63" i="47" s="1"/>
  <c r="G63" i="47" s="1" a="1"/>
  <c r="G63" i="47" s="1"/>
  <c r="F62" i="47" a="1"/>
  <c r="F62" i="47" s="1"/>
  <c r="G62" i="47" s="1" a="1"/>
  <c r="G62" i="47" s="1"/>
  <c r="B70" i="47" a="1"/>
  <c r="B70" i="47" s="1"/>
  <c r="E70" i="47" s="1" a="1"/>
  <c r="E70" i="47" s="1"/>
  <c r="F70" i="47" s="1" a="1"/>
  <c r="F70" i="47" s="1"/>
  <c r="B69" i="47" a="1"/>
  <c r="B69" i="47" s="1"/>
  <c r="E69" i="47" s="1" a="1"/>
  <c r="E69" i="47" s="1"/>
  <c r="F69" i="47" s="1" a="1"/>
  <c r="F69" i="47" s="1"/>
  <c r="B68" i="47" a="1"/>
  <c r="B68" i="47" s="1"/>
  <c r="E68" i="47" s="1" a="1"/>
  <c r="E68" i="47" s="1"/>
  <c r="F68" i="47" s="1" a="1"/>
  <c r="F68" i="47" s="1"/>
  <c r="B67" i="47" a="1"/>
  <c r="B67" i="47" s="1"/>
  <c r="E67" i="47" s="1" a="1"/>
  <c r="E67" i="47" s="1"/>
  <c r="F67" i="47" s="1" a="1"/>
  <c r="F67" i="47" s="1"/>
  <c r="B66" i="47" a="1"/>
  <c r="B66" i="47" s="1"/>
  <c r="E66" i="47" s="1" a="1"/>
  <c r="E66" i="47" s="1"/>
  <c r="F66" i="47" s="1" a="1"/>
  <c r="F66" i="47" s="1"/>
  <c r="B65" i="47" a="1"/>
  <c r="B65" i="47" s="1"/>
  <c r="E65" i="47" s="1" a="1"/>
  <c r="E65" i="47" s="1"/>
  <c r="F65" i="47" s="1" a="1"/>
  <c r="F65" i="47" s="1"/>
  <c r="B64" i="47" a="1"/>
  <c r="B64" i="47" s="1"/>
  <c r="E64" i="47" s="1" a="1"/>
  <c r="E64" i="47" s="1"/>
  <c r="D49" i="3" a="1"/>
  <c r="D49" i="3" s="1"/>
  <c r="D50" i="3" a="1"/>
  <c r="D50" i="3" s="1"/>
  <c r="D51" i="3" a="1"/>
  <c r="D51" i="3" s="1"/>
  <c r="D52" i="3" a="1"/>
  <c r="D52" i="3" s="1"/>
  <c r="D58" i="3" a="1"/>
  <c r="D58" i="3" s="1"/>
  <c r="D59" i="3" a="1"/>
  <c r="D59" i="3" s="1"/>
  <c r="D60" i="3" a="1"/>
  <c r="D60" i="3" s="1"/>
  <c r="D61" i="3" a="1"/>
  <c r="D61" i="3" s="1"/>
  <c r="E67" i="3" a="1"/>
  <c r="E67" i="3" s="1"/>
  <c r="E68" i="3" a="1"/>
  <c r="E68" i="3" s="1"/>
  <c r="E69" i="3" a="1"/>
  <c r="E69" i="3" s="1"/>
  <c r="E70" i="3" a="1"/>
  <c r="E70" i="3" s="1"/>
  <c r="E71" i="3" a="1"/>
  <c r="E71" i="3" s="1"/>
  <c r="E72" i="3" a="1"/>
  <c r="E72" i="3" s="1"/>
  <c r="E73" i="3" a="1"/>
  <c r="E73" i="3" s="1"/>
  <c r="E74" i="3" a="1"/>
  <c r="E74" i="3" s="1"/>
  <c r="E75" i="3" a="1"/>
  <c r="E75" i="3" s="1"/>
  <c r="E76" i="3" a="1"/>
  <c r="E76" i="3" s="1"/>
  <c r="E77" i="3" a="1"/>
  <c r="E77" i="3" s="1"/>
  <c r="E78" i="3" a="1"/>
  <c r="E78" i="3" s="1"/>
  <c r="E79" i="3" a="1"/>
  <c r="E79" i="3" s="1"/>
  <c r="E80" i="3" a="1"/>
  <c r="E80" i="3" s="1"/>
  <c r="E81" i="3" a="1"/>
  <c r="E81" i="3" s="1"/>
  <c r="E82" i="3" a="1"/>
  <c r="E82" i="3" s="1"/>
  <c r="E83" i="3" a="1"/>
  <c r="E83" i="3" s="1"/>
  <c r="E84" i="3" a="1"/>
  <c r="E84" i="3" s="1"/>
  <c r="E85" i="3" a="1"/>
  <c r="E85" i="3" s="1"/>
  <c r="E86" i="3" a="1"/>
  <c r="E86" i="3" s="1"/>
  <c r="E87" i="3" a="1"/>
  <c r="E87" i="3" s="1"/>
  <c r="E88" i="3" a="1"/>
  <c r="E88" i="3" s="1"/>
  <c r="E89" i="3" a="1"/>
  <c r="E89" i="3" s="1"/>
  <c r="E90" i="3" a="1"/>
  <c r="E90" i="3" s="1"/>
  <c r="E91" i="3" a="1"/>
  <c r="E91" i="3" s="1"/>
  <c r="E92" i="3" a="1"/>
  <c r="E92" i="3" s="1"/>
  <c r="E21" i="47" a="1"/>
  <c r="E21" i="47" s="1"/>
  <c r="E20" i="47" a="1"/>
  <c r="E20" i="47" s="1"/>
  <c r="E19" i="47" a="1"/>
  <c r="E19" i="47" s="1"/>
  <c r="E18" i="47" a="1"/>
  <c r="E18" i="47" s="1"/>
  <c r="E17" i="47" a="1"/>
  <c r="E17" i="47" s="1"/>
  <c r="E11" i="47" a="1"/>
  <c r="E11" i="47" s="1"/>
  <c r="E10" i="47" a="1"/>
  <c r="E10" i="47" s="1"/>
  <c r="E9" i="47" a="1"/>
  <c r="E9" i="47" s="1"/>
  <c r="E8" i="47" a="1"/>
  <c r="E8" i="47" s="1"/>
  <c r="E7" i="47" a="1"/>
  <c r="E7" i="47" s="1"/>
  <c r="E6" i="47" a="1"/>
  <c r="E6" i="47" s="1"/>
  <c r="E5" i="47" a="1"/>
  <c r="E5" i="47" s="1"/>
  <c r="E4" i="47" a="1"/>
  <c r="E4" i="47" s="1"/>
  <c r="C63" i="47" a="1"/>
  <c r="C63" i="47" s="1"/>
  <c r="D63" i="47" s="1" a="1"/>
  <c r="D63" i="47" s="1"/>
  <c r="C62" i="47" a="1"/>
  <c r="C62" i="47" s="1"/>
  <c r="D62" i="47" s="1" a="1"/>
  <c r="D62" i="47" s="1"/>
  <c r="C56" i="47" a="1"/>
  <c r="C56" i="47" s="1"/>
  <c r="C55" i="47" a="1"/>
  <c r="C55" i="47" s="1"/>
  <c r="C54" i="47" a="1"/>
  <c r="C54" i="47" s="1"/>
  <c r="C53" i="47" a="1"/>
  <c r="C53" i="47" s="1"/>
  <c r="C52" i="47" a="1"/>
  <c r="C52" i="47" s="1"/>
  <c r="C51" i="47" a="1"/>
  <c r="C51" i="47" s="1"/>
  <c r="C50" i="47" a="1"/>
  <c r="C50" i="47" s="1"/>
  <c r="C44" i="47" a="1"/>
  <c r="C44" i="47" s="1"/>
  <c r="C43" i="47" a="1"/>
  <c r="C43" i="47" s="1"/>
  <c r="C42" i="47" a="1"/>
  <c r="C42" i="47" s="1"/>
  <c r="C41" i="47" a="1"/>
  <c r="C41" i="47" s="1"/>
  <c r="C40" i="47" a="1"/>
  <c r="C40" i="47" s="1"/>
  <c r="C39" i="47" a="1"/>
  <c r="C39" i="47" s="1"/>
  <c r="C38" i="47" a="1"/>
  <c r="C38" i="47" s="1"/>
  <c r="E27" i="47" a="1"/>
  <c r="E27" i="47" s="1"/>
  <c r="B27" i="47" a="1"/>
  <c r="B27" i="47" s="1"/>
  <c r="E42" i="3" a="1"/>
  <c r="E42" i="3" s="1"/>
  <c r="F28" i="3" a="1"/>
  <c r="F28" i="3" s="1"/>
  <c r="F27" i="3" a="1"/>
  <c r="F27" i="3" s="1"/>
  <c r="F26" i="3" a="1"/>
  <c r="F26" i="3" s="1"/>
  <c r="F25" i="3" a="1"/>
  <c r="F25" i="3" s="1"/>
  <c r="F24" i="3" a="1"/>
  <c r="F24" i="3" s="1"/>
  <c r="F23" i="3" a="1"/>
  <c r="F23" i="3" s="1"/>
  <c r="F22" i="3" a="1"/>
  <c r="F22" i="3" s="1"/>
  <c r="F21" i="3" a="1"/>
  <c r="F21" i="3" s="1"/>
  <c r="F20" i="3" a="1"/>
  <c r="F20" i="3" s="1"/>
  <c r="F19" i="3" a="1"/>
  <c r="F19" i="3" s="1"/>
  <c r="E4" i="3" a="1"/>
  <c r="E4" i="3" s="1"/>
  <c r="G175" i="3" a="1"/>
  <c r="G175" i="3" s="1"/>
  <c r="G174" i="3" a="1"/>
  <c r="G174" i="3" s="1"/>
  <c r="G173" i="3" a="1"/>
  <c r="G173" i="3" s="1"/>
  <c r="G172" i="3" a="1"/>
  <c r="G172" i="3" s="1"/>
  <c r="G171" i="3" a="1"/>
  <c r="G171" i="3" s="1"/>
  <c r="G170" i="3" a="1"/>
  <c r="G170" i="3" s="1"/>
  <c r="G169" i="3" a="1"/>
  <c r="G169" i="3" s="1"/>
  <c r="G168" i="3" a="1"/>
  <c r="G168" i="3" s="1"/>
  <c r="G167" i="3" a="1"/>
  <c r="G167" i="3" s="1"/>
  <c r="G166" i="3" a="1"/>
  <c r="G166" i="3" s="1"/>
  <c r="C160" i="3" a="1"/>
  <c r="C160" i="3" s="1"/>
  <c r="C159" i="3" a="1"/>
  <c r="C159" i="3" s="1"/>
  <c r="C158" i="3" a="1"/>
  <c r="C158" i="3" s="1"/>
  <c r="C157" i="3" a="1"/>
  <c r="C157" i="3" s="1"/>
  <c r="C156" i="3" a="1"/>
  <c r="C156" i="3" s="1"/>
  <c r="C155" i="3" a="1"/>
  <c r="C155" i="3" s="1"/>
  <c r="C154" i="3" a="1"/>
  <c r="C154" i="3" s="1"/>
  <c r="C153" i="3" a="1"/>
  <c r="C153" i="3" s="1"/>
  <c r="C152" i="3" a="1"/>
  <c r="C152" i="3" s="1"/>
  <c r="C151" i="3" a="1"/>
  <c r="C151" i="3" s="1"/>
  <c r="C150" i="3" a="1"/>
  <c r="C150" i="3" s="1"/>
  <c r="F144" i="3" a="1"/>
  <c r="F144" i="3" s="1"/>
  <c r="F143" i="3" a="1"/>
  <c r="F143" i="3" s="1"/>
  <c r="F142" i="3" a="1"/>
  <c r="F142" i="3" s="1"/>
  <c r="F141" i="3" a="1"/>
  <c r="F141" i="3" s="1"/>
  <c r="F140" i="3" a="1"/>
  <c r="F140" i="3" s="1"/>
  <c r="F139" i="3" a="1"/>
  <c r="F139" i="3" s="1"/>
  <c r="C133" i="3" a="1"/>
  <c r="C133" i="3" s="1"/>
  <c r="C132" i="3" a="1"/>
  <c r="C132" i="3" s="1"/>
  <c r="C131" i="3" a="1"/>
  <c r="C131" i="3" s="1"/>
  <c r="C130" i="3" a="1"/>
  <c r="C130" i="3" s="1"/>
  <c r="C129" i="3" a="1"/>
  <c r="C129" i="3" s="1"/>
  <c r="C128" i="3" a="1"/>
  <c r="C128" i="3" s="1"/>
  <c r="C127" i="3" a="1"/>
  <c r="C127" i="3" s="1"/>
  <c r="C126" i="3" a="1"/>
  <c r="C126" i="3" s="1"/>
  <c r="E120" i="3" a="1"/>
  <c r="E120" i="3" s="1"/>
  <c r="E119" i="3" a="1"/>
  <c r="E119" i="3" s="1"/>
  <c r="E118" i="3" a="1"/>
  <c r="E118" i="3" s="1"/>
  <c r="E117" i="3" a="1"/>
  <c r="E117" i="3" s="1"/>
  <c r="E116" i="3" a="1"/>
  <c r="E116" i="3" s="1"/>
  <c r="E115" i="3" a="1"/>
  <c r="E115" i="3" s="1"/>
  <c r="E114" i="3" a="1"/>
  <c r="E114" i="3" s="1"/>
  <c r="E113" i="3" a="1"/>
  <c r="E113" i="3" s="1"/>
  <c r="E112" i="3" a="1"/>
  <c r="E112" i="3" s="1"/>
  <c r="E111" i="3" a="1"/>
  <c r="E111" i="3" s="1"/>
  <c r="C105" i="3" a="1"/>
  <c r="C105" i="3" s="1"/>
  <c r="C104" i="3" a="1"/>
  <c r="C104" i="3" s="1"/>
  <c r="C103" i="3" a="1"/>
  <c r="C103" i="3" s="1"/>
  <c r="C102" i="3" a="1"/>
  <c r="C102" i="3" s="1"/>
  <c r="C101" i="3" a="1"/>
  <c r="C101" i="3" s="1"/>
  <c r="C100" i="3" a="1"/>
  <c r="C100" i="3" s="1"/>
  <c r="C99" i="3" a="1"/>
  <c r="C99" i="3" s="1"/>
  <c r="C98" i="3" a="1"/>
  <c r="C98" i="3" s="1"/>
  <c r="E43" i="3" a="1"/>
  <c r="E43" i="3" s="1"/>
  <c r="E41" i="3" a="1"/>
  <c r="E41" i="3" s="1"/>
  <c r="E40" i="3" a="1"/>
  <c r="E40" i="3" s="1"/>
  <c r="E39" i="3" a="1"/>
  <c r="E39" i="3" s="1"/>
  <c r="E38" i="3" a="1"/>
  <c r="E38" i="3" s="1"/>
  <c r="E37" i="3" a="1"/>
  <c r="E37" i="3" s="1"/>
  <c r="E36" i="3" a="1"/>
  <c r="E36" i="3" s="1"/>
  <c r="E35" i="3" a="1"/>
  <c r="E35" i="3" s="1"/>
  <c r="E34" i="3" a="1"/>
  <c r="E34" i="3" s="1"/>
  <c r="E13" i="3" a="1"/>
  <c r="E13" i="3" s="1"/>
  <c r="E12" i="3" a="1"/>
  <c r="E12" i="3" s="1"/>
  <c r="E11" i="3" a="1"/>
  <c r="E11" i="3" s="1"/>
  <c r="E10" i="3" a="1"/>
  <c r="E10" i="3" s="1"/>
  <c r="E9" i="3" a="1"/>
  <c r="E9" i="3" s="1"/>
  <c r="E8" i="3" a="1"/>
  <c r="E8" i="3" s="1"/>
  <c r="E7" i="3" a="1"/>
  <c r="E7" i="3" s="1"/>
  <c r="E6" i="3" a="1"/>
  <c r="E6" i="3" s="1"/>
  <c r="E5" i="3" a="1"/>
  <c r="E5" i="3" s="1"/>
  <c r="D49" i="37" a="1"/>
  <c r="D49" i="37" s="1"/>
  <c r="D48" i="37" a="1"/>
  <c r="D48" i="37" s="1"/>
  <c r="D47" i="37" a="1"/>
  <c r="D47" i="37" s="1"/>
  <c r="D46" i="37" a="1"/>
  <c r="D46" i="37" s="1"/>
  <c r="D45" i="37" a="1"/>
  <c r="D45" i="37" s="1"/>
  <c r="D44" i="37" a="1"/>
  <c r="D44" i="37" s="1"/>
  <c r="D43" i="37" a="1"/>
  <c r="D43" i="37" s="1"/>
  <c r="D42" i="37" a="1"/>
  <c r="D42" i="37" s="1"/>
  <c r="C36" i="37" a="1"/>
  <c r="C36" i="37" s="1"/>
  <c r="C35" i="37" a="1"/>
  <c r="C35" i="37" s="1"/>
  <c r="C34" i="37" a="1"/>
  <c r="C34" i="37" s="1"/>
  <c r="C33" i="37" a="1"/>
  <c r="C33" i="37" s="1"/>
  <c r="C32" i="37" a="1"/>
  <c r="C32" i="37" s="1"/>
  <c r="C31" i="37" a="1"/>
  <c r="C31" i="37" s="1"/>
  <c r="C30" i="37" a="1"/>
  <c r="C30" i="37" s="1"/>
  <c r="C29" i="37" a="1"/>
  <c r="C29" i="37" s="1"/>
  <c r="C23" i="37" a="1"/>
  <c r="C23" i="37" s="1"/>
  <c r="C22" i="37" a="1"/>
  <c r="C22" i="37" s="1"/>
  <c r="C21" i="37" a="1"/>
  <c r="C21" i="37" s="1"/>
  <c r="C20" i="37" a="1"/>
  <c r="C20" i="37" s="1"/>
  <c r="C19" i="37" a="1"/>
  <c r="C19" i="37" s="1"/>
  <c r="C18" i="37" a="1"/>
  <c r="C18" i="37" s="1"/>
  <c r="C17" i="37" a="1"/>
  <c r="C17" i="37" s="1"/>
  <c r="C16" i="37" a="1"/>
  <c r="C16" i="37" s="1"/>
  <c r="C15" i="37" a="1"/>
  <c r="C15" i="37" s="1"/>
  <c r="C14" i="37" a="1"/>
  <c r="C14" i="37" s="1"/>
  <c r="C13" i="37" a="1"/>
  <c r="C13" i="37" s="1"/>
  <c r="C12" i="37" a="1"/>
  <c r="C12" i="37" s="1"/>
  <c r="C11" i="37" a="1"/>
  <c r="C11" i="37" s="1"/>
  <c r="C10" i="37" a="1"/>
  <c r="C10" i="37" s="1"/>
  <c r="C9" i="37" a="1"/>
  <c r="C9" i="37" s="1"/>
  <c r="C8" i="37" a="1"/>
  <c r="C8" i="37" s="1"/>
  <c r="C7" i="37" a="1"/>
  <c r="C7" i="37" s="1"/>
  <c r="C6" i="37" a="1"/>
  <c r="C6" i="37" s="1"/>
  <c r="C5" i="37" a="1"/>
  <c r="C5" i="37" s="1"/>
  <c r="C4" i="37" a="1"/>
  <c r="C4" i="37" s="1"/>
  <c r="D35" i="44" a="1"/>
  <c r="D35" i="44" s="1"/>
  <c r="D34" i="44" a="1"/>
  <c r="D34" i="44" s="1"/>
  <c r="D33" i="44" a="1"/>
  <c r="D33" i="44" s="1"/>
  <c r="D32" i="44" a="1"/>
  <c r="D32" i="44" s="1"/>
  <c r="D31" i="44" a="1"/>
  <c r="D31" i="44" s="1"/>
  <c r="D30" i="44" a="1"/>
  <c r="D30" i="44" s="1"/>
  <c r="D29" i="44" a="1"/>
  <c r="D29" i="44" s="1"/>
  <c r="D28" i="44" a="1"/>
  <c r="D28" i="44" s="1"/>
  <c r="D22" i="44" a="1"/>
  <c r="D22" i="44" s="1"/>
  <c r="D21" i="44" a="1"/>
  <c r="D21" i="44" s="1"/>
  <c r="D20" i="44" a="1"/>
  <c r="D20" i="44" s="1"/>
  <c r="D19" i="44" a="1"/>
  <c r="D19" i="44" s="1"/>
  <c r="D18" i="44" a="1"/>
  <c r="D18" i="44" s="1"/>
  <c r="D17" i="44" a="1"/>
  <c r="D17" i="44" s="1"/>
  <c r="D16" i="44" a="1"/>
  <c r="D16" i="44" s="1"/>
  <c r="C10" i="44" a="1"/>
  <c r="C10" i="44" s="1"/>
  <c r="C9" i="44" a="1"/>
  <c r="C9" i="44" s="1"/>
  <c r="C8" i="44" a="1"/>
  <c r="C8" i="44" s="1"/>
  <c r="C7" i="44" a="1"/>
  <c r="C7" i="44" s="1"/>
  <c r="C6" i="44" a="1"/>
  <c r="C6" i="44" s="1"/>
  <c r="C5" i="44" a="1"/>
  <c r="C5" i="44" s="1"/>
  <c r="C4" i="44" a="1"/>
  <c r="C4" i="44" s="1"/>
  <c r="B60" i="46" a="1"/>
  <c r="B60" i="46" s="1"/>
  <c r="D60" i="46" s="1" a="1"/>
  <c r="D60" i="46" s="1"/>
  <c r="B43" i="46" a="1"/>
  <c r="B43" i="46" s="1"/>
  <c r="D43" i="46" s="1" a="1"/>
  <c r="D43" i="46" s="1"/>
  <c r="C37" i="46" a="1"/>
  <c r="C37" i="46" s="1"/>
  <c r="C36" i="46" a="1"/>
  <c r="C36" i="46" s="1"/>
  <c r="C35" i="46" a="1"/>
  <c r="C35" i="46" s="1"/>
  <c r="C34" i="46" a="1"/>
  <c r="C34" i="46" s="1"/>
  <c r="C33" i="46" a="1"/>
  <c r="C33" i="46" s="1"/>
  <c r="C27" i="46" a="1"/>
  <c r="C27" i="46" s="1"/>
  <c r="C26" i="46" a="1"/>
  <c r="C26" i="46" s="1"/>
  <c r="C25" i="46" a="1"/>
  <c r="C25" i="46" s="1"/>
  <c r="C24" i="46" a="1"/>
  <c r="C24" i="46" s="1"/>
  <c r="C23" i="46" a="1"/>
  <c r="C23" i="46" s="1"/>
  <c r="C22" i="46" a="1"/>
  <c r="C22" i="46" s="1"/>
  <c r="C21" i="46" a="1"/>
  <c r="C21" i="46" s="1"/>
  <c r="C20" i="46" a="1"/>
  <c r="C20" i="46" s="1"/>
  <c r="C19" i="46" a="1"/>
  <c r="C19" i="46" s="1"/>
  <c r="C18" i="46" a="1"/>
  <c r="C18" i="46" s="1"/>
  <c r="C17" i="46" a="1"/>
  <c r="C17" i="46" s="1"/>
  <c r="B11" i="46" a="1"/>
  <c r="B11" i="46" s="1"/>
  <c r="C11" i="46" s="1" a="1"/>
  <c r="C11" i="46" s="1"/>
  <c r="B10" i="46" a="1"/>
  <c r="B10" i="46" s="1"/>
  <c r="C10" i="46" s="1" a="1"/>
  <c r="C10" i="46" s="1"/>
  <c r="B9" i="46" a="1"/>
  <c r="B9" i="46" s="1"/>
  <c r="C9" i="46" s="1" a="1"/>
  <c r="C9" i="46" s="1"/>
  <c r="B8" i="46" a="1"/>
  <c r="B8" i="46" s="1"/>
  <c r="C8" i="46" s="1" a="1"/>
  <c r="C8" i="46" s="1"/>
  <c r="B7" i="46" a="1"/>
  <c r="B7" i="46" s="1"/>
  <c r="C7" i="46" s="1" a="1"/>
  <c r="C7" i="46" s="1"/>
  <c r="B6" i="46" a="1"/>
  <c r="B6" i="46" s="1"/>
  <c r="C6" i="46" s="1" a="1"/>
  <c r="C6" i="46" s="1"/>
  <c r="B5" i="46" a="1"/>
  <c r="B5" i="46" s="1"/>
  <c r="C5" i="46" s="1" a="1"/>
  <c r="C5" i="46" s="1"/>
  <c r="B4" i="46" a="1"/>
  <c r="B4" i="46" s="1"/>
  <c r="C4" i="46" s="1" a="1"/>
  <c r="C4" i="46" s="1"/>
  <c r="B53" i="33" a="1"/>
  <c r="B53" i="33" s="1"/>
  <c r="E53" i="33" s="1" a="1"/>
  <c r="E53" i="33" s="1"/>
  <c r="G53" i="33" s="1" a="1"/>
  <c r="G53" i="33" s="1"/>
  <c r="B52" i="33" a="1"/>
  <c r="B52" i="33" s="1"/>
  <c r="E52" i="33" s="1" a="1"/>
  <c r="E52" i="33" s="1"/>
  <c r="G52" i="33" s="1" a="1"/>
  <c r="G52" i="33" s="1"/>
  <c r="B51" i="33" a="1"/>
  <c r="B51" i="33" s="1"/>
  <c r="E51" i="33" s="1" a="1"/>
  <c r="E51" i="33" s="1"/>
  <c r="G51" i="33" s="1" a="1"/>
  <c r="G51" i="33" s="1"/>
  <c r="B50" i="33" a="1"/>
  <c r="B50" i="33" s="1"/>
  <c r="E50" i="33" s="1" a="1"/>
  <c r="E50" i="33" s="1"/>
  <c r="G50" i="33" s="1" a="1"/>
  <c r="G50" i="33" s="1"/>
  <c r="B49" i="33" a="1"/>
  <c r="B49" i="33" s="1"/>
  <c r="E49" i="33" s="1" a="1"/>
  <c r="E49" i="33" s="1"/>
  <c r="G49" i="33" s="1" a="1"/>
  <c r="G49" i="33" s="1"/>
  <c r="B48" i="33" a="1"/>
  <c r="B48" i="33" s="1"/>
  <c r="E48" i="33" s="1" a="1"/>
  <c r="E48" i="33" s="1"/>
  <c r="G48" i="33" s="1" a="1"/>
  <c r="G48" i="33" s="1"/>
  <c r="C42" i="33" a="1"/>
  <c r="C42" i="33" s="1"/>
  <c r="B41" i="33" a="1"/>
  <c r="B41" i="33" s="1"/>
  <c r="C41" i="33" s="1" a="1"/>
  <c r="C41" i="33" s="1"/>
  <c r="B40" i="33" a="1"/>
  <c r="B40" i="33" s="1"/>
  <c r="C40" i="33" s="1" a="1"/>
  <c r="C40" i="33" s="1"/>
  <c r="B39" i="33" a="1"/>
  <c r="B39" i="33" s="1"/>
  <c r="C39" i="33" s="1" a="1"/>
  <c r="C39" i="33" s="1"/>
  <c r="B38" i="33" a="1"/>
  <c r="B38" i="33" s="1"/>
  <c r="C38" i="33" s="1" a="1"/>
  <c r="C38" i="33" s="1"/>
  <c r="B37" i="33" a="1"/>
  <c r="B37" i="33" s="1"/>
  <c r="C37" i="33" s="1" a="1"/>
  <c r="C37" i="33" s="1"/>
  <c r="B24" i="33" a="1"/>
  <c r="B24" i="33" s="1"/>
  <c r="D24" i="33" s="1" a="1"/>
  <c r="D24" i="33" s="1"/>
  <c r="B18" i="33" a="1"/>
  <c r="B18" i="33" s="1"/>
  <c r="C18" i="33" s="1" a="1"/>
  <c r="C18" i="33" s="1"/>
  <c r="B17" i="33" a="1"/>
  <c r="B17" i="33" s="1"/>
  <c r="C17" i="33" s="1" a="1"/>
  <c r="C17" i="33" s="1"/>
  <c r="B16" i="33" a="1"/>
  <c r="B16" i="33" s="1"/>
  <c r="C16" i="33" s="1" a="1"/>
  <c r="C16" i="33" s="1"/>
  <c r="B15" i="33" a="1"/>
  <c r="B15" i="33" s="1"/>
  <c r="C15" i="33" s="1" a="1"/>
  <c r="C15" i="33" s="1"/>
  <c r="B9" i="33" a="1"/>
  <c r="B9" i="33" s="1"/>
  <c r="B8" i="33" a="1"/>
  <c r="B8" i="33" s="1"/>
  <c r="B7" i="33" a="1"/>
  <c r="B7" i="33" s="1"/>
  <c r="B6" i="33" a="1"/>
  <c r="B6" i="33" s="1"/>
  <c r="B5" i="33" a="1"/>
  <c r="B5" i="33" s="1"/>
  <c r="B4" i="33" a="1"/>
  <c r="B4" i="33" s="1"/>
  <c r="E88" i="51" a="1"/>
  <c r="E88" i="51" s="1"/>
  <c r="E87" i="51" a="1"/>
  <c r="E87" i="51" s="1"/>
  <c r="E86" i="51" a="1"/>
  <c r="E86" i="51" s="1"/>
  <c r="E85" i="51" a="1"/>
  <c r="E85" i="51" s="1"/>
  <c r="E84" i="51" a="1"/>
  <c r="E84" i="51" s="1"/>
  <c r="E83" i="51" a="1"/>
  <c r="E83" i="51" s="1"/>
  <c r="E82" i="51" a="1"/>
  <c r="E82" i="51" s="1"/>
  <c r="E81" i="51" a="1"/>
  <c r="E81" i="51" s="1"/>
  <c r="C194" i="51" a="1"/>
  <c r="C194" i="51" s="1"/>
  <c r="C193" i="51" a="1"/>
  <c r="C193" i="51" s="1"/>
  <c r="C192" i="51" a="1"/>
  <c r="C192" i="51" s="1"/>
  <c r="C191" i="51" a="1"/>
  <c r="C191" i="51" s="1"/>
  <c r="C190" i="51" a="1"/>
  <c r="C190" i="51" s="1"/>
  <c r="C189" i="51" a="1"/>
  <c r="C189" i="51" s="1"/>
  <c r="C188" i="51" a="1"/>
  <c r="C188" i="51" s="1"/>
  <c r="C187" i="51" a="1"/>
  <c r="C187" i="51" s="1"/>
  <c r="C186" i="51" a="1"/>
  <c r="C186" i="51" s="1"/>
  <c r="C185" i="51" a="1"/>
  <c r="C185" i="51" s="1"/>
  <c r="C184" i="51" a="1"/>
  <c r="C184" i="51" s="1"/>
  <c r="C183" i="51" a="1"/>
  <c r="C183" i="51" s="1"/>
  <c r="C176" i="51" a="1"/>
  <c r="C176" i="51" s="1"/>
  <c r="C175" i="51" a="1"/>
  <c r="C175" i="51" s="1"/>
  <c r="C174" i="51" a="1"/>
  <c r="C174" i="51" s="1"/>
  <c r="C173" i="51" a="1"/>
  <c r="C173" i="51" s="1"/>
  <c r="C172" i="51" a="1"/>
  <c r="C172" i="51" s="1"/>
  <c r="C171" i="51" a="1"/>
  <c r="C171" i="51" s="1"/>
  <c r="C170" i="51" a="1"/>
  <c r="C170" i="51" s="1"/>
  <c r="C169" i="51" a="1"/>
  <c r="C169" i="51" s="1"/>
  <c r="C168" i="51" a="1"/>
  <c r="C168" i="51" s="1"/>
  <c r="C167" i="51" a="1"/>
  <c r="C167" i="51" s="1"/>
  <c r="C166" i="51" a="1"/>
  <c r="C166" i="51" s="1"/>
  <c r="C165" i="51" a="1"/>
  <c r="C165" i="51" s="1"/>
  <c r="C164" i="51" a="1"/>
  <c r="C164" i="51" s="1"/>
  <c r="C163" i="51" a="1"/>
  <c r="C163" i="51" s="1"/>
  <c r="C162" i="51" a="1"/>
  <c r="C162" i="51" s="1"/>
  <c r="C161" i="51" a="1"/>
  <c r="C161" i="51" s="1"/>
  <c r="C160" i="51" a="1"/>
  <c r="C160" i="51" s="1"/>
  <c r="C159" i="51" a="1"/>
  <c r="C159" i="51" s="1"/>
  <c r="C158" i="51" a="1"/>
  <c r="C158" i="51" s="1"/>
  <c r="C152" i="51" a="1"/>
  <c r="C152" i="51" s="1"/>
  <c r="F152" i="51" s="1" a="1"/>
  <c r="F152" i="51" s="1"/>
  <c r="C151" i="51" a="1"/>
  <c r="C151" i="51" s="1"/>
  <c r="F151" i="51" s="1" a="1"/>
  <c r="F151" i="51" s="1"/>
  <c r="C150" i="51" a="1"/>
  <c r="C150" i="51" s="1"/>
  <c r="F150" i="51" s="1" a="1"/>
  <c r="F150" i="51" s="1"/>
  <c r="C149" i="51" a="1"/>
  <c r="C149" i="51" s="1"/>
  <c r="F149" i="51" s="1" a="1"/>
  <c r="F149" i="51" s="1"/>
  <c r="C148" i="51" a="1"/>
  <c r="C148" i="51" s="1"/>
  <c r="F148" i="51" s="1" a="1"/>
  <c r="F148" i="51" s="1"/>
  <c r="C147" i="51" a="1"/>
  <c r="C147" i="51" s="1"/>
  <c r="F147" i="51" s="1" a="1"/>
  <c r="F147" i="51" s="1"/>
  <c r="C146" i="51" a="1"/>
  <c r="C146" i="51" s="1"/>
  <c r="F146" i="51" s="1" a="1"/>
  <c r="F146" i="51" s="1"/>
  <c r="C145" i="51" a="1"/>
  <c r="C145" i="51" s="1"/>
  <c r="F145" i="51" s="1" a="1"/>
  <c r="F145" i="51" s="1"/>
  <c r="C144" i="51" a="1"/>
  <c r="C144" i="51" s="1"/>
  <c r="F144" i="51" s="1" a="1"/>
  <c r="F144" i="51" s="1"/>
  <c r="H138" i="51" a="1"/>
  <c r="H138" i="51" s="1"/>
  <c r="H137" i="51" a="1"/>
  <c r="H137" i="51" s="1"/>
  <c r="H136" i="51" a="1"/>
  <c r="H136" i="51" s="1"/>
  <c r="H135" i="51" a="1"/>
  <c r="H135" i="51" s="1"/>
  <c r="H134" i="51" a="1"/>
  <c r="H134" i="51" s="1"/>
  <c r="H133" i="51" a="1"/>
  <c r="H133" i="51" s="1"/>
  <c r="H132" i="51" a="1"/>
  <c r="H132" i="51" s="1"/>
  <c r="H131" i="51" a="1"/>
  <c r="H131" i="51" s="1"/>
  <c r="E125" i="51" a="1"/>
  <c r="E125" i="51" s="1"/>
  <c r="E124" i="51" a="1"/>
  <c r="E124" i="51" s="1"/>
  <c r="E123" i="51" a="1"/>
  <c r="E123" i="51" s="1"/>
  <c r="E122" i="51" a="1"/>
  <c r="E122" i="51" s="1"/>
  <c r="E121" i="51" a="1"/>
  <c r="E121" i="51" s="1"/>
  <c r="E120" i="51" a="1"/>
  <c r="E120" i="51" s="1"/>
  <c r="E119" i="51" a="1"/>
  <c r="E119" i="51" s="1"/>
  <c r="E118" i="51" a="1"/>
  <c r="E118" i="51" s="1"/>
  <c r="D112" i="51" a="1"/>
  <c r="D112" i="51" s="1"/>
  <c r="D111" i="51" a="1"/>
  <c r="D111" i="51" s="1"/>
  <c r="D110" i="51" a="1"/>
  <c r="D110" i="51" s="1"/>
  <c r="D109" i="51" a="1"/>
  <c r="D109" i="51" s="1"/>
  <c r="D108" i="51" a="1"/>
  <c r="D108" i="51" s="1"/>
  <c r="D107" i="51" a="1"/>
  <c r="D107" i="51" s="1"/>
  <c r="D106" i="51" a="1"/>
  <c r="D106" i="51" s="1"/>
  <c r="E100" i="51" a="1"/>
  <c r="E100" i="51" s="1"/>
  <c r="E99" i="51" a="1"/>
  <c r="E99" i="51" s="1"/>
  <c r="E98" i="51" a="1"/>
  <c r="E98" i="51" s="1"/>
  <c r="E97" i="51" a="1"/>
  <c r="E97" i="51" s="1"/>
  <c r="E96" i="51" a="1"/>
  <c r="E96" i="51" s="1"/>
  <c r="E95" i="51" a="1"/>
  <c r="E95" i="51" s="1"/>
  <c r="E94" i="51" a="1"/>
  <c r="E94" i="51" s="1"/>
  <c r="I298" i="29" a="1"/>
  <c r="I298" i="29" s="1"/>
  <c r="D298" i="29" a="1"/>
  <c r="D298" i="29" s="1"/>
  <c r="I297" i="29" a="1"/>
  <c r="I297" i="29" s="1"/>
  <c r="D297" i="29" a="1"/>
  <c r="D297" i="29" s="1"/>
  <c r="I296" i="29" a="1"/>
  <c r="I296" i="29" s="1"/>
  <c r="D296" i="29" a="1"/>
  <c r="D296" i="29" s="1"/>
  <c r="I295" i="29" a="1"/>
  <c r="I295" i="29" s="1"/>
  <c r="D295" i="29" a="1"/>
  <c r="D295" i="29" s="1"/>
  <c r="I294" i="29" a="1"/>
  <c r="I294" i="29" s="1"/>
  <c r="D294" i="29" a="1"/>
  <c r="D294" i="29" s="1"/>
  <c r="I293" i="29" a="1"/>
  <c r="I293" i="29" s="1"/>
  <c r="D293" i="29" a="1"/>
  <c r="D293" i="29" s="1"/>
  <c r="I292" i="29" a="1"/>
  <c r="I292" i="29" s="1"/>
  <c r="D292" i="29" a="1"/>
  <c r="D292" i="29" s="1"/>
  <c r="I291" i="29" a="1"/>
  <c r="I291" i="29" s="1"/>
  <c r="D291" i="29" a="1"/>
  <c r="D291" i="29" s="1"/>
  <c r="I290" i="29" a="1"/>
  <c r="I290" i="29" s="1"/>
  <c r="D290" i="29" a="1"/>
  <c r="D290" i="29" s="1"/>
  <c r="I289" i="29" a="1"/>
  <c r="I289" i="29" s="1"/>
  <c r="D289" i="29" a="1"/>
  <c r="D289" i="29" s="1"/>
  <c r="I288" i="29" a="1"/>
  <c r="I288" i="29" s="1"/>
  <c r="D288" i="29" a="1"/>
  <c r="D288" i="29" s="1"/>
  <c r="I287" i="29" a="1"/>
  <c r="I287" i="29" s="1"/>
  <c r="D287" i="29" a="1"/>
  <c r="D287" i="29" s="1"/>
  <c r="I286" i="29" a="1"/>
  <c r="I286" i="29" s="1"/>
  <c r="D286" i="29" a="1"/>
  <c r="D286" i="29" s="1"/>
  <c r="I285" i="29" a="1"/>
  <c r="I285" i="29" s="1"/>
  <c r="D285" i="29" a="1"/>
  <c r="D285" i="29" s="1"/>
  <c r="I284" i="29" a="1"/>
  <c r="I284" i="29" s="1"/>
  <c r="D284" i="29" a="1"/>
  <c r="D284" i="29" s="1"/>
  <c r="I283" i="29" a="1"/>
  <c r="I283" i="29" s="1"/>
  <c r="D283" i="29" a="1"/>
  <c r="D283" i="29" s="1"/>
  <c r="I282" i="29" a="1"/>
  <c r="I282" i="29" s="1"/>
  <c r="D282" i="29" a="1"/>
  <c r="D282" i="29" s="1"/>
  <c r="I281" i="29" a="1"/>
  <c r="I281" i="29" s="1"/>
  <c r="D281" i="29" a="1"/>
  <c r="D281" i="29" s="1"/>
  <c r="I280" i="29" a="1"/>
  <c r="I280" i="29" s="1"/>
  <c r="D280" i="29" a="1"/>
  <c r="D280" i="29" s="1"/>
  <c r="I279" i="29" a="1"/>
  <c r="I279" i="29" s="1"/>
  <c r="D279" i="29" a="1"/>
  <c r="D279" i="29" s="1"/>
  <c r="I278" i="29" a="1"/>
  <c r="I278" i="29" s="1"/>
  <c r="D278" i="29" a="1"/>
  <c r="D278" i="29" s="1"/>
  <c r="I277" i="29" a="1"/>
  <c r="I277" i="29" s="1"/>
  <c r="D277" i="29" a="1"/>
  <c r="D277" i="29" s="1"/>
  <c r="I276" i="29" a="1"/>
  <c r="I276" i="29" s="1"/>
  <c r="D276" i="29" a="1"/>
  <c r="D276" i="29" s="1"/>
  <c r="I275" i="29" a="1"/>
  <c r="I275" i="29" s="1"/>
  <c r="D275" i="29" a="1"/>
  <c r="D275" i="29" s="1"/>
  <c r="I274" i="29" a="1"/>
  <c r="I274" i="29" s="1"/>
  <c r="D274" i="29" a="1"/>
  <c r="D274" i="29" s="1"/>
  <c r="I273" i="29" a="1"/>
  <c r="I273" i="29" s="1"/>
  <c r="D273" i="29" a="1"/>
  <c r="D273" i="29" s="1"/>
  <c r="I272" i="29" a="1"/>
  <c r="I272" i="29" s="1"/>
  <c r="D272" i="29" a="1"/>
  <c r="D272" i="29" s="1"/>
  <c r="I271" i="29" a="1"/>
  <c r="I271" i="29" s="1"/>
  <c r="D271" i="29" a="1"/>
  <c r="D271" i="29" s="1"/>
  <c r="I270" i="29" a="1"/>
  <c r="I270" i="29" s="1"/>
  <c r="D270" i="29" a="1"/>
  <c r="D270" i="29" s="1"/>
  <c r="I269" i="29" a="1"/>
  <c r="I269" i="29" s="1"/>
  <c r="D269" i="29" a="1"/>
  <c r="D269" i="29" s="1"/>
  <c r="I268" i="29" a="1"/>
  <c r="I268" i="29" s="1"/>
  <c r="D268" i="29" a="1"/>
  <c r="D268" i="29" s="1"/>
  <c r="I267" i="29" a="1"/>
  <c r="I267" i="29" s="1"/>
  <c r="D267" i="29" a="1"/>
  <c r="D267" i="29" s="1"/>
  <c r="I266" i="29" a="1"/>
  <c r="I266" i="29" s="1"/>
  <c r="D266" i="29" a="1"/>
  <c r="D266" i="29" s="1"/>
  <c r="I265" i="29" a="1"/>
  <c r="I265" i="29" s="1"/>
  <c r="D265" i="29" a="1"/>
  <c r="D265" i="29" s="1"/>
  <c r="I264" i="29" a="1"/>
  <c r="I264" i="29" s="1"/>
  <c r="D264" i="29" a="1"/>
  <c r="D264" i="29" s="1"/>
  <c r="I263" i="29" a="1"/>
  <c r="I263" i="29" s="1"/>
  <c r="D263" i="29" a="1"/>
  <c r="D263" i="29" s="1"/>
  <c r="I262" i="29" a="1"/>
  <c r="I262" i="29" s="1"/>
  <c r="D262" i="29" a="1"/>
  <c r="D262" i="29" s="1"/>
  <c r="I261" i="29" a="1"/>
  <c r="I261" i="29" s="1"/>
  <c r="D261" i="29" a="1"/>
  <c r="D261" i="29" s="1"/>
  <c r="I260" i="29" a="1"/>
  <c r="I260" i="29" s="1"/>
  <c r="D260" i="29" a="1"/>
  <c r="D260" i="29" s="1"/>
  <c r="I259" i="29" a="1"/>
  <c r="I259" i="29" s="1"/>
  <c r="D259" i="29" a="1"/>
  <c r="D259" i="29" s="1"/>
  <c r="I258" i="29" a="1"/>
  <c r="I258" i="29" s="1"/>
  <c r="D258" i="29" a="1"/>
  <c r="D258" i="29" s="1"/>
  <c r="I257" i="29" a="1"/>
  <c r="I257" i="29" s="1"/>
  <c r="D257" i="29" a="1"/>
  <c r="D257" i="29" s="1"/>
  <c r="I256" i="29" a="1"/>
  <c r="I256" i="29" s="1"/>
  <c r="D256" i="29" a="1"/>
  <c r="D256" i="29" s="1"/>
  <c r="I255" i="29" a="1"/>
  <c r="I255" i="29" s="1"/>
  <c r="D255" i="29" a="1"/>
  <c r="D255" i="29" s="1"/>
  <c r="I254" i="29" a="1"/>
  <c r="I254" i="29" s="1"/>
  <c r="D254" i="29" a="1"/>
  <c r="D254" i="29" s="1"/>
  <c r="I253" i="29" a="1"/>
  <c r="I253" i="29" s="1"/>
  <c r="D253" i="29" a="1"/>
  <c r="D253" i="29" s="1"/>
  <c r="I252" i="29" a="1"/>
  <c r="I252" i="29" s="1"/>
  <c r="D252" i="29" a="1"/>
  <c r="D252" i="29" s="1"/>
  <c r="I251" i="29" a="1"/>
  <c r="I251" i="29" s="1"/>
  <c r="D251" i="29" a="1"/>
  <c r="D251" i="29" s="1"/>
  <c r="I250" i="29" a="1"/>
  <c r="I250" i="29" s="1"/>
  <c r="D250" i="29" a="1"/>
  <c r="D250" i="29" s="1"/>
  <c r="I249" i="29" a="1"/>
  <c r="I249" i="29" s="1"/>
  <c r="D249" i="29" a="1"/>
  <c r="D249" i="29" s="1"/>
  <c r="I248" i="29" a="1"/>
  <c r="I248" i="29" s="1"/>
  <c r="D248" i="29" a="1"/>
  <c r="D248" i="29" s="1"/>
  <c r="I247" i="29" a="1"/>
  <c r="I247" i="29" s="1"/>
  <c r="D247" i="29" a="1"/>
  <c r="D247" i="29" s="1"/>
  <c r="I246" i="29" a="1"/>
  <c r="I246" i="29" s="1"/>
  <c r="D246" i="29" a="1"/>
  <c r="D246" i="29" s="1"/>
  <c r="I245" i="29" a="1"/>
  <c r="I245" i="29" s="1"/>
  <c r="D245" i="29" a="1"/>
  <c r="D245" i="29" s="1"/>
  <c r="I244" i="29" a="1"/>
  <c r="I244" i="29" s="1"/>
  <c r="D244" i="29" a="1"/>
  <c r="D244" i="29" s="1"/>
  <c r="I243" i="29" a="1"/>
  <c r="I243" i="29" s="1"/>
  <c r="D243" i="29" a="1"/>
  <c r="D243" i="29" s="1"/>
  <c r="I242" i="29" a="1"/>
  <c r="I242" i="29" s="1"/>
  <c r="D242" i="29" a="1"/>
  <c r="D242" i="29" s="1"/>
  <c r="I241" i="29" a="1"/>
  <c r="I241" i="29" s="1"/>
  <c r="D241" i="29" a="1"/>
  <c r="D241" i="29" s="1"/>
  <c r="I240" i="29" a="1"/>
  <c r="I240" i="29" s="1"/>
  <c r="D240" i="29" a="1"/>
  <c r="D240" i="29" s="1"/>
  <c r="I239" i="29" a="1"/>
  <c r="I239" i="29" s="1"/>
  <c r="D239" i="29" a="1"/>
  <c r="D239" i="29" s="1"/>
  <c r="I238" i="29" a="1"/>
  <c r="I238" i="29" s="1"/>
  <c r="D238" i="29" a="1"/>
  <c r="D238" i="29" s="1"/>
  <c r="I237" i="29" a="1"/>
  <c r="I237" i="29" s="1"/>
  <c r="D237" i="29" a="1"/>
  <c r="D237" i="29" s="1"/>
  <c r="I236" i="29" a="1"/>
  <c r="I236" i="29" s="1"/>
  <c r="D236" i="29" a="1"/>
  <c r="D236" i="29" s="1"/>
  <c r="I235" i="29" a="1"/>
  <c r="I235" i="29" s="1"/>
  <c r="D235" i="29" a="1"/>
  <c r="D235" i="29" s="1"/>
  <c r="I234" i="29" a="1"/>
  <c r="I234" i="29" s="1"/>
  <c r="D234" i="29" a="1"/>
  <c r="D234" i="29" s="1"/>
  <c r="I233" i="29" a="1"/>
  <c r="I233" i="29" s="1"/>
  <c r="D233" i="29" a="1"/>
  <c r="D233" i="29" s="1"/>
  <c r="I232" i="29" a="1"/>
  <c r="I232" i="29" s="1"/>
  <c r="D232" i="29" a="1"/>
  <c r="D232" i="29" s="1"/>
  <c r="I231" i="29" a="1"/>
  <c r="I231" i="29" s="1"/>
  <c r="D231" i="29" a="1"/>
  <c r="D231" i="29" s="1"/>
  <c r="I230" i="29" a="1"/>
  <c r="I230" i="29" s="1"/>
  <c r="D230" i="29" a="1"/>
  <c r="D230" i="29" s="1"/>
  <c r="I229" i="29" a="1"/>
  <c r="I229" i="29" s="1"/>
  <c r="D229" i="29" a="1"/>
  <c r="D229" i="29" s="1"/>
  <c r="I228" i="29" a="1"/>
  <c r="I228" i="29" s="1"/>
  <c r="D228" i="29" a="1"/>
  <c r="D228" i="29" s="1"/>
  <c r="I227" i="29" a="1"/>
  <c r="I227" i="29" s="1"/>
  <c r="D227" i="29" a="1"/>
  <c r="D227" i="29" s="1"/>
  <c r="I226" i="29" a="1"/>
  <c r="I226" i="29" s="1"/>
  <c r="D226" i="29" a="1"/>
  <c r="D226" i="29" s="1"/>
  <c r="I225" i="29" a="1"/>
  <c r="I225" i="29" s="1"/>
  <c r="D225" i="29" a="1"/>
  <c r="D225" i="29" s="1"/>
  <c r="I224" i="29" a="1"/>
  <c r="I224" i="29" s="1"/>
  <c r="D224" i="29" a="1"/>
  <c r="D224" i="29" s="1"/>
  <c r="I223" i="29" a="1"/>
  <c r="I223" i="29" s="1"/>
  <c r="D223" i="29" a="1"/>
  <c r="D223" i="29" s="1"/>
  <c r="I222" i="29" a="1"/>
  <c r="I222" i="29" s="1"/>
  <c r="D222" i="29" a="1"/>
  <c r="D222" i="29" s="1"/>
  <c r="I221" i="29" a="1"/>
  <c r="I221" i="29" s="1"/>
  <c r="D221" i="29" a="1"/>
  <c r="D221" i="29" s="1"/>
  <c r="I220" i="29" a="1"/>
  <c r="I220" i="29" s="1"/>
  <c r="D220" i="29" a="1"/>
  <c r="D220" i="29" s="1"/>
  <c r="I219" i="29" a="1"/>
  <c r="I219" i="29" s="1"/>
  <c r="D219" i="29" a="1"/>
  <c r="D219" i="29" s="1"/>
  <c r="I218" i="29" a="1"/>
  <c r="I218" i="29" s="1"/>
  <c r="D218" i="29" a="1"/>
  <c r="D218" i="29" s="1"/>
  <c r="I217" i="29" a="1"/>
  <c r="I217" i="29" s="1"/>
  <c r="D217" i="29" a="1"/>
  <c r="D217" i="29" s="1"/>
  <c r="I216" i="29" a="1"/>
  <c r="I216" i="29" s="1"/>
  <c r="D216" i="29" a="1"/>
  <c r="D216" i="29" s="1"/>
  <c r="I215" i="29" a="1"/>
  <c r="I215" i="29" s="1"/>
  <c r="D215" i="29" a="1"/>
  <c r="D215" i="29" s="1"/>
  <c r="I214" i="29" a="1"/>
  <c r="I214" i="29" s="1"/>
  <c r="D214" i="29" a="1"/>
  <c r="D214" i="29" s="1"/>
  <c r="I213" i="29" a="1"/>
  <c r="I213" i="29" s="1"/>
  <c r="D213" i="29" a="1"/>
  <c r="D213" i="29" s="1"/>
  <c r="I212" i="29" a="1"/>
  <c r="I212" i="29" s="1"/>
  <c r="D212" i="29" a="1"/>
  <c r="D212" i="29" s="1"/>
  <c r="I211" i="29" a="1"/>
  <c r="I211" i="29" s="1"/>
  <c r="D211" i="29" a="1"/>
  <c r="D211" i="29" s="1"/>
  <c r="I210" i="29" a="1"/>
  <c r="I210" i="29" s="1"/>
  <c r="D210" i="29" a="1"/>
  <c r="D210" i="29" s="1"/>
  <c r="I209" i="29" a="1"/>
  <c r="I209" i="29" s="1"/>
  <c r="D209" i="29" a="1"/>
  <c r="D209" i="29" s="1"/>
  <c r="I208" i="29" a="1"/>
  <c r="I208" i="29" s="1"/>
  <c r="D208" i="29" a="1"/>
  <c r="D208" i="29" s="1"/>
  <c r="I207" i="29" a="1"/>
  <c r="I207" i="29" s="1"/>
  <c r="D207" i="29" a="1"/>
  <c r="D207" i="29" s="1"/>
  <c r="I206" i="29" a="1"/>
  <c r="I206" i="29" s="1"/>
  <c r="D206" i="29" a="1"/>
  <c r="D206" i="29" s="1"/>
  <c r="I205" i="29" a="1"/>
  <c r="I205" i="29" s="1"/>
  <c r="D205" i="29" a="1"/>
  <c r="D205" i="29" s="1"/>
  <c r="I204" i="29" a="1"/>
  <c r="I204" i="29" s="1"/>
  <c r="D204" i="29" a="1"/>
  <c r="D204" i="29" s="1"/>
  <c r="I203" i="29" a="1"/>
  <c r="I203" i="29" s="1"/>
  <c r="D203" i="29" a="1"/>
  <c r="D203" i="29" s="1"/>
  <c r="I202" i="29" a="1"/>
  <c r="I202" i="29" s="1"/>
  <c r="D202" i="29" a="1"/>
  <c r="D202" i="29" s="1"/>
  <c r="I201" i="29" a="1"/>
  <c r="I201" i="29" s="1"/>
  <c r="D201" i="29" a="1"/>
  <c r="D201" i="29" s="1"/>
  <c r="I200" i="29" a="1"/>
  <c r="I200" i="29" s="1"/>
  <c r="D200" i="29" a="1"/>
  <c r="D200" i="29" s="1"/>
  <c r="I199" i="29" a="1"/>
  <c r="I199" i="29" s="1"/>
  <c r="D199" i="29" a="1"/>
  <c r="D199" i="29" s="1"/>
  <c r="I198" i="29" a="1"/>
  <c r="I198" i="29" s="1"/>
  <c r="D198" i="29" a="1"/>
  <c r="D198" i="29" s="1"/>
  <c r="I197" i="29" a="1"/>
  <c r="I197" i="29" s="1"/>
  <c r="D197" i="29" a="1"/>
  <c r="D197" i="29" s="1"/>
  <c r="I196" i="29" a="1"/>
  <c r="I196" i="29" s="1"/>
  <c r="D196" i="29" a="1"/>
  <c r="D196" i="29" s="1"/>
  <c r="I195" i="29" a="1"/>
  <c r="I195" i="29" s="1"/>
  <c r="D195" i="29" a="1"/>
  <c r="D195" i="29" s="1"/>
  <c r="I194" i="29" a="1"/>
  <c r="I194" i="29" s="1"/>
  <c r="D194" i="29" a="1"/>
  <c r="D194" i="29" s="1"/>
  <c r="I193" i="29" a="1"/>
  <c r="I193" i="29" s="1"/>
  <c r="D193" i="29" a="1"/>
  <c r="D193" i="29" s="1"/>
  <c r="I192" i="29" a="1"/>
  <c r="I192" i="29" s="1"/>
  <c r="D192" i="29" a="1"/>
  <c r="D192" i="29" s="1"/>
  <c r="I191" i="29" a="1"/>
  <c r="I191" i="29" s="1"/>
  <c r="D191" i="29" a="1"/>
  <c r="D191" i="29" s="1"/>
  <c r="I190" i="29" a="1"/>
  <c r="I190" i="29" s="1"/>
  <c r="D190" i="29" a="1"/>
  <c r="D190" i="29" s="1"/>
  <c r="I189" i="29" a="1"/>
  <c r="I189" i="29" s="1"/>
  <c r="D189" i="29" a="1"/>
  <c r="D189" i="29" s="1"/>
  <c r="I188" i="29" a="1"/>
  <c r="I188" i="29" s="1"/>
  <c r="D188" i="29" a="1"/>
  <c r="D188" i="29" s="1"/>
  <c r="I187" i="29" a="1"/>
  <c r="I187" i="29" s="1"/>
  <c r="D187" i="29" a="1"/>
  <c r="D187" i="29" s="1"/>
  <c r="I186" i="29" a="1"/>
  <c r="I186" i="29" s="1"/>
  <c r="D186" i="29" a="1"/>
  <c r="D186" i="29" s="1"/>
  <c r="I185" i="29" a="1"/>
  <c r="I185" i="29" s="1"/>
  <c r="D185" i="29" a="1"/>
  <c r="D185" i="29" s="1"/>
  <c r="I184" i="29" a="1"/>
  <c r="I184" i="29" s="1"/>
  <c r="D184" i="29" a="1"/>
  <c r="D184" i="29" s="1"/>
  <c r="I183" i="29" a="1"/>
  <c r="I183" i="29" s="1"/>
  <c r="D183" i="29" a="1"/>
  <c r="D183" i="29" s="1"/>
  <c r="I182" i="29" a="1"/>
  <c r="I182" i="29" s="1"/>
  <c r="D182" i="29" a="1"/>
  <c r="D182" i="29" s="1"/>
  <c r="I181" i="29" a="1"/>
  <c r="I181" i="29" s="1"/>
  <c r="D181" i="29" a="1"/>
  <c r="D181" i="29" s="1"/>
  <c r="I180" i="29" a="1"/>
  <c r="I180" i="29" s="1"/>
  <c r="D180" i="29" a="1"/>
  <c r="D180" i="29" s="1"/>
  <c r="I179" i="29" a="1"/>
  <c r="I179" i="29" s="1"/>
  <c r="D179" i="29" a="1"/>
  <c r="D179" i="29" s="1"/>
  <c r="I178" i="29" a="1"/>
  <c r="I178" i="29" s="1"/>
  <c r="D178" i="29" a="1"/>
  <c r="D178" i="29" s="1"/>
  <c r="I177" i="29" a="1"/>
  <c r="I177" i="29" s="1"/>
  <c r="D177" i="29" a="1"/>
  <c r="D177" i="29" s="1"/>
  <c r="I176" i="29" a="1"/>
  <c r="I176" i="29" s="1"/>
  <c r="D176" i="29" a="1"/>
  <c r="D176" i="29" s="1"/>
  <c r="I175" i="29" a="1"/>
  <c r="I175" i="29" s="1"/>
  <c r="D175" i="29" a="1"/>
  <c r="D175" i="29" s="1"/>
  <c r="I174" i="29" a="1"/>
  <c r="I174" i="29" s="1"/>
  <c r="D174" i="29" a="1"/>
  <c r="D174" i="29" s="1"/>
  <c r="I173" i="29" a="1"/>
  <c r="I173" i="29" s="1"/>
  <c r="D173" i="29" a="1"/>
  <c r="D173" i="29" s="1"/>
  <c r="I172" i="29" a="1"/>
  <c r="I172" i="29" s="1"/>
  <c r="D172" i="29" a="1"/>
  <c r="D172" i="29" s="1"/>
  <c r="I171" i="29" a="1"/>
  <c r="I171" i="29" s="1"/>
  <c r="D171" i="29" a="1"/>
  <c r="D171" i="29" s="1"/>
  <c r="I170" i="29" a="1"/>
  <c r="I170" i="29" s="1"/>
  <c r="D170" i="29" a="1"/>
  <c r="D170" i="29" s="1"/>
  <c r="I169" i="29" a="1"/>
  <c r="I169" i="29" s="1"/>
  <c r="D169" i="29" a="1"/>
  <c r="D169" i="29" s="1"/>
  <c r="I168" i="29" a="1"/>
  <c r="I168" i="29" s="1"/>
  <c r="D168" i="29" a="1"/>
  <c r="D168" i="29" s="1"/>
  <c r="I167" i="29" a="1"/>
  <c r="I167" i="29" s="1"/>
  <c r="D167" i="29" a="1"/>
  <c r="D167" i="29" s="1"/>
  <c r="I166" i="29" a="1"/>
  <c r="I166" i="29" s="1"/>
  <c r="D166" i="29" a="1"/>
  <c r="D166" i="29" s="1"/>
  <c r="I165" i="29" a="1"/>
  <c r="I165" i="29" s="1"/>
  <c r="D165" i="29" a="1"/>
  <c r="D165" i="29" s="1"/>
  <c r="I164" i="29" a="1"/>
  <c r="I164" i="29" s="1"/>
  <c r="D164" i="29" a="1"/>
  <c r="D164" i="29" s="1"/>
  <c r="I163" i="29" a="1"/>
  <c r="I163" i="29" s="1"/>
  <c r="D163" i="29" a="1"/>
  <c r="D163" i="29" s="1"/>
  <c r="I162" i="29" a="1"/>
  <c r="I162" i="29" s="1"/>
  <c r="D162" i="29" a="1"/>
  <c r="D162" i="29" s="1"/>
  <c r="I161" i="29" a="1"/>
  <c r="I161" i="29" s="1"/>
  <c r="D161" i="29" a="1"/>
  <c r="D161" i="29" s="1"/>
  <c r="I160" i="29" a="1"/>
  <c r="I160" i="29" s="1"/>
  <c r="D160" i="29" a="1"/>
  <c r="D160" i="29" s="1"/>
  <c r="I159" i="29" a="1"/>
  <c r="I159" i="29" s="1"/>
  <c r="D159" i="29" a="1"/>
  <c r="D159" i="29" s="1"/>
  <c r="L158" i="29" a="1"/>
  <c r="L158" i="29" s="1"/>
  <c r="I158" i="29" a="1"/>
  <c r="I158" i="29" s="1"/>
  <c r="D158" i="29" a="1"/>
  <c r="D158" i="29" s="1"/>
  <c r="I157" i="29" a="1"/>
  <c r="I157" i="29" s="1"/>
  <c r="D157" i="29" a="1"/>
  <c r="D157" i="29" s="1"/>
  <c r="I156" i="29" a="1"/>
  <c r="I156" i="29" s="1"/>
  <c r="D156" i="29" a="1"/>
  <c r="D156" i="29" s="1"/>
  <c r="I155" i="29" a="1"/>
  <c r="I155" i="29" s="1"/>
  <c r="D155" i="29" a="1"/>
  <c r="D155" i="29" s="1"/>
  <c r="G149" i="29" a="1"/>
  <c r="G149" i="29" s="1"/>
  <c r="B149" i="29" a="1"/>
  <c r="B149" i="29" s="1"/>
  <c r="G148" i="29" a="1"/>
  <c r="G148" i="29" s="1"/>
  <c r="B148" i="29" a="1"/>
  <c r="B148" i="29" s="1"/>
  <c r="G147" i="29" a="1"/>
  <c r="G147" i="29" s="1"/>
  <c r="B147" i="29" a="1"/>
  <c r="B147" i="29" s="1"/>
  <c r="G146" i="29" a="1"/>
  <c r="G146" i="29" s="1"/>
  <c r="B146" i="29" a="1"/>
  <c r="B146" i="29" s="1"/>
  <c r="G145" i="29" a="1"/>
  <c r="G145" i="29" s="1"/>
  <c r="B145" i="29" a="1"/>
  <c r="B145" i="29" s="1"/>
  <c r="G144" i="29" a="1"/>
  <c r="G144" i="29" s="1"/>
  <c r="B144" i="29" a="1"/>
  <c r="B144" i="29" s="1"/>
  <c r="G143" i="29" a="1"/>
  <c r="G143" i="29" s="1"/>
  <c r="B143" i="29" a="1"/>
  <c r="B143" i="29" s="1"/>
  <c r="G142" i="29" a="1"/>
  <c r="G142" i="29" s="1"/>
  <c r="B142" i="29" a="1"/>
  <c r="B142" i="29" s="1"/>
  <c r="G141" i="29" a="1"/>
  <c r="G141" i="29" s="1"/>
  <c r="B141" i="29" a="1"/>
  <c r="B141" i="29" s="1"/>
  <c r="G140" i="29" a="1"/>
  <c r="G140" i="29" s="1"/>
  <c r="B140" i="29" a="1"/>
  <c r="B140" i="29" s="1"/>
  <c r="G139" i="29" a="1"/>
  <c r="G139" i="29" s="1"/>
  <c r="B139" i="29" a="1"/>
  <c r="B139" i="29" s="1"/>
  <c r="G138" i="29" a="1"/>
  <c r="G138" i="29" s="1"/>
  <c r="B138" i="29" a="1"/>
  <c r="B138" i="29" s="1"/>
  <c r="G137" i="29" a="1"/>
  <c r="G137" i="29" s="1"/>
  <c r="B137" i="29" a="1"/>
  <c r="B137" i="29" s="1"/>
  <c r="G136" i="29" a="1"/>
  <c r="G136" i="29" s="1"/>
  <c r="B136" i="29" a="1"/>
  <c r="B136" i="29" s="1"/>
  <c r="G135" i="29" a="1"/>
  <c r="G135" i="29" s="1"/>
  <c r="B135" i="29" a="1"/>
  <c r="B135" i="29" s="1"/>
  <c r="G134" i="29" a="1"/>
  <c r="G134" i="29" s="1"/>
  <c r="B134" i="29" a="1"/>
  <c r="B134" i="29" s="1"/>
  <c r="G133" i="29" a="1"/>
  <c r="G133" i="29" s="1"/>
  <c r="B133" i="29" a="1"/>
  <c r="B133" i="29" s="1"/>
  <c r="G132" i="29" a="1"/>
  <c r="G132" i="29" s="1"/>
  <c r="B132" i="29" a="1"/>
  <c r="B132" i="29" s="1"/>
  <c r="G131" i="29" a="1"/>
  <c r="G131" i="29" s="1"/>
  <c r="B131" i="29" a="1"/>
  <c r="B131" i="29" s="1"/>
  <c r="G130" i="29" a="1"/>
  <c r="G130" i="29" s="1"/>
  <c r="B130" i="29" a="1"/>
  <c r="B130" i="29" s="1"/>
  <c r="G129" i="29" a="1"/>
  <c r="G129" i="29" s="1"/>
  <c r="B129" i="29" a="1"/>
  <c r="B129" i="29" s="1"/>
  <c r="G128" i="29" a="1"/>
  <c r="G128" i="29" s="1"/>
  <c r="B128" i="29" a="1"/>
  <c r="B128" i="29" s="1"/>
  <c r="G127" i="29" a="1"/>
  <c r="G127" i="29" s="1"/>
  <c r="B127" i="29" a="1"/>
  <c r="B127" i="29" s="1"/>
  <c r="G126" i="29" a="1"/>
  <c r="G126" i="29" s="1"/>
  <c r="B126" i="29" a="1"/>
  <c r="B126" i="29" s="1"/>
  <c r="G125" i="29" a="1"/>
  <c r="G125" i="29" s="1"/>
  <c r="B125" i="29" a="1"/>
  <c r="B125" i="29" s="1"/>
  <c r="G124" i="29" a="1"/>
  <c r="G124" i="29" s="1"/>
  <c r="B124" i="29" a="1"/>
  <c r="B124" i="29" s="1"/>
  <c r="G123" i="29" a="1"/>
  <c r="G123" i="29" s="1"/>
  <c r="B123" i="29" a="1"/>
  <c r="B123" i="29" s="1"/>
  <c r="G122" i="29" a="1"/>
  <c r="G122" i="29" s="1"/>
  <c r="B122" i="29" a="1"/>
  <c r="B122" i="29" s="1"/>
  <c r="G121" i="29" a="1"/>
  <c r="G121" i="29" s="1"/>
  <c r="B121" i="29" a="1"/>
  <c r="B121" i="29" s="1"/>
  <c r="G120" i="29" a="1"/>
  <c r="G120" i="29" s="1"/>
  <c r="B120" i="29" a="1"/>
  <c r="B120" i="29" s="1"/>
  <c r="G119" i="29" a="1"/>
  <c r="G119" i="29" s="1"/>
  <c r="B119" i="29" a="1"/>
  <c r="B119" i="29" s="1"/>
  <c r="G118" i="29" a="1"/>
  <c r="G118" i="29" s="1"/>
  <c r="B118" i="29" a="1"/>
  <c r="B118" i="29" s="1"/>
  <c r="G117" i="29" a="1"/>
  <c r="G117" i="29" s="1"/>
  <c r="B117" i="29" a="1"/>
  <c r="B117" i="29" s="1"/>
  <c r="G116" i="29" a="1"/>
  <c r="G116" i="29" s="1"/>
  <c r="B116" i="29" a="1"/>
  <c r="B116" i="29" s="1"/>
  <c r="G115" i="29" a="1"/>
  <c r="G115" i="29" s="1"/>
  <c r="B115" i="29" a="1"/>
  <c r="B115" i="29" s="1"/>
  <c r="G114" i="29" a="1"/>
  <c r="G114" i="29" s="1"/>
  <c r="B114" i="29" a="1"/>
  <c r="B114" i="29" s="1"/>
  <c r="G113" i="29" a="1"/>
  <c r="G113" i="29" s="1"/>
  <c r="B113" i="29" a="1"/>
  <c r="B113" i="29" s="1"/>
  <c r="G112" i="29" a="1"/>
  <c r="G112" i="29" s="1"/>
  <c r="B112" i="29" a="1"/>
  <c r="B112" i="29" s="1"/>
  <c r="G111" i="29" a="1"/>
  <c r="G111" i="29" s="1"/>
  <c r="B111" i="29" a="1"/>
  <c r="B111" i="29" s="1"/>
  <c r="G110" i="29" a="1"/>
  <c r="G110" i="29" s="1"/>
  <c r="B110" i="29" a="1"/>
  <c r="B110" i="29" s="1"/>
  <c r="G109" i="29" a="1"/>
  <c r="G109" i="29" s="1"/>
  <c r="B109" i="29" a="1"/>
  <c r="B109" i="29" s="1"/>
  <c r="G108" i="29" a="1"/>
  <c r="G108" i="29" s="1"/>
  <c r="B108" i="29" a="1"/>
  <c r="B108" i="29" s="1"/>
  <c r="J107" i="29" a="1"/>
  <c r="J107" i="29" s="1"/>
  <c r="J102" i="29" a="1"/>
  <c r="J102" i="29" s="1"/>
  <c r="J101" i="29" a="1"/>
  <c r="J101" i="29" s="1"/>
  <c r="J100" i="29" a="1"/>
  <c r="J100" i="29" s="1"/>
  <c r="J99" i="29" a="1"/>
  <c r="J99" i="29" s="1"/>
  <c r="J98" i="29" a="1"/>
  <c r="J98" i="29" s="1"/>
  <c r="J97" i="29" a="1"/>
  <c r="J97" i="29" s="1"/>
  <c r="J96" i="29" a="1"/>
  <c r="J96" i="29" s="1"/>
  <c r="J95" i="29" a="1"/>
  <c r="J95" i="29" s="1"/>
  <c r="F89" i="29" a="1"/>
  <c r="F89" i="29" s="1"/>
  <c r="F88" i="29" a="1"/>
  <c r="F88" i="29" s="1"/>
  <c r="F87" i="29" a="1"/>
  <c r="F87" i="29" s="1"/>
  <c r="F86" i="29" a="1"/>
  <c r="F86" i="29" s="1"/>
  <c r="F85" i="29" a="1"/>
  <c r="F85" i="29" s="1"/>
  <c r="F84" i="29" a="1"/>
  <c r="F84" i="29" s="1"/>
  <c r="F83" i="29" a="1"/>
  <c r="F83" i="29" s="1"/>
  <c r="F82" i="29" a="1"/>
  <c r="F82" i="29" s="1"/>
  <c r="F81" i="29" a="1"/>
  <c r="F81" i="29" s="1"/>
  <c r="E75" i="29" a="1"/>
  <c r="E75" i="29" s="1"/>
  <c r="E74" i="29" a="1"/>
  <c r="E74" i="29" s="1"/>
  <c r="E73" i="29" a="1"/>
  <c r="E73" i="29" s="1"/>
  <c r="E72" i="29" a="1"/>
  <c r="E72" i="29" s="1"/>
  <c r="E71" i="29" a="1"/>
  <c r="E71" i="29" s="1"/>
  <c r="E70" i="29" a="1"/>
  <c r="E70" i="29" s="1"/>
  <c r="E69" i="29" a="1"/>
  <c r="E69" i="29" s="1"/>
  <c r="E68" i="29" a="1"/>
  <c r="E68" i="29" s="1"/>
  <c r="F52" i="29" a="1"/>
  <c r="F52" i="29" s="1"/>
  <c r="F4" i="29" a="1"/>
  <c r="F4" i="29" s="1"/>
  <c r="C30" i="51" a="1"/>
  <c r="C30" i="51" s="1"/>
  <c r="C29" i="51" a="1"/>
  <c r="C29" i="51" s="1"/>
  <c r="C28" i="51" a="1"/>
  <c r="C28" i="51" s="1"/>
  <c r="C27" i="51" a="1"/>
  <c r="C27" i="51" s="1"/>
  <c r="C26" i="51" a="1"/>
  <c r="C26" i="51" s="1"/>
  <c r="C25" i="51" a="1"/>
  <c r="C25" i="51" s="1"/>
  <c r="C24" i="51" a="1"/>
  <c r="C24" i="51" s="1"/>
  <c r="C23" i="51" a="1"/>
  <c r="C23" i="51" s="1"/>
  <c r="C22" i="51" a="1"/>
  <c r="C22" i="51" s="1"/>
  <c r="C21" i="51" a="1"/>
  <c r="C21" i="51" s="1"/>
  <c r="C20" i="51" a="1"/>
  <c r="C20" i="51" s="1"/>
  <c r="B75" i="51" a="1"/>
  <c r="B75" i="51" s="1"/>
  <c r="B74" i="51" a="1"/>
  <c r="B74" i="51" s="1"/>
  <c r="B73" i="51" a="1"/>
  <c r="B73" i="51" s="1"/>
  <c r="B72" i="51" a="1"/>
  <c r="B72" i="51" s="1"/>
  <c r="B71" i="51" a="1"/>
  <c r="B71" i="51" s="1"/>
  <c r="B70" i="51" a="1"/>
  <c r="B70" i="51" s="1"/>
  <c r="B69" i="51" a="1"/>
  <c r="B69" i="51" s="1"/>
  <c r="B68" i="51" a="1"/>
  <c r="B68" i="51" s="1"/>
  <c r="C62" i="51" a="1"/>
  <c r="C62" i="51" s="1"/>
  <c r="C61" i="51" a="1"/>
  <c r="C61" i="51" s="1"/>
  <c r="C60" i="51" a="1"/>
  <c r="C60" i="51" s="1"/>
  <c r="C59" i="51" a="1"/>
  <c r="C59" i="51" s="1"/>
  <c r="C58" i="51" a="1"/>
  <c r="C58" i="51" s="1"/>
  <c r="C57" i="51" a="1"/>
  <c r="C57" i="51" s="1"/>
  <c r="C56" i="51" a="1"/>
  <c r="C56" i="51" s="1"/>
  <c r="C55" i="51" a="1"/>
  <c r="C55" i="51" s="1"/>
  <c r="C54" i="51" a="1"/>
  <c r="C54" i="51" s="1"/>
  <c r="C53" i="51" a="1"/>
  <c r="C53" i="51" s="1"/>
  <c r="C52" i="51" a="1"/>
  <c r="C52" i="51" s="1"/>
  <c r="C46" i="51" a="1"/>
  <c r="C46" i="51" s="1"/>
  <c r="C45" i="51" a="1"/>
  <c r="C45" i="51" s="1"/>
  <c r="C44" i="51" a="1"/>
  <c r="C44" i="51" s="1"/>
  <c r="C43" i="51" a="1"/>
  <c r="C43" i="51" s="1"/>
  <c r="C42" i="51" a="1"/>
  <c r="C42" i="51" s="1"/>
  <c r="C41" i="51" a="1"/>
  <c r="C41" i="51" s="1"/>
  <c r="C40" i="51" a="1"/>
  <c r="C40" i="51" s="1"/>
  <c r="C39" i="51" a="1"/>
  <c r="C39" i="51" s="1"/>
  <c r="C38" i="51" a="1"/>
  <c r="C38" i="51" s="1"/>
  <c r="C37" i="51" a="1"/>
  <c r="C37" i="51" s="1"/>
  <c r="C14" i="51" a="1"/>
  <c r="C14" i="51" s="1"/>
  <c r="C13" i="51" a="1"/>
  <c r="C13" i="51" s="1"/>
  <c r="C12" i="51" a="1"/>
  <c r="C12" i="51" s="1"/>
  <c r="C11" i="51" a="1"/>
  <c r="C11" i="51" s="1"/>
  <c r="C10" i="51" a="1"/>
  <c r="C10" i="51" s="1"/>
  <c r="C9" i="51" a="1"/>
  <c r="C9" i="51" s="1"/>
  <c r="C8" i="51" a="1"/>
  <c r="C8" i="51" s="1"/>
  <c r="C7" i="51" a="1"/>
  <c r="C7" i="51" s="1"/>
  <c r="C6" i="51" a="1"/>
  <c r="C6" i="51" s="1"/>
  <c r="C5" i="51" a="1"/>
  <c r="C5" i="51" s="1"/>
  <c r="C36" i="51" a="1"/>
  <c r="C36" i="51" s="1"/>
  <c r="C4" i="51" a="1"/>
  <c r="C4" i="51" s="1"/>
  <c r="E19" i="16" l="1" a="1"/>
  <c r="E19" i="16" s="1"/>
  <c r="E28" i="16" a="1"/>
  <c r="E28" i="16" s="1"/>
  <c r="E37" i="16" a="1"/>
  <c r="E37" i="16" s="1"/>
  <c r="E41" i="16" a="1"/>
  <c r="E41" i="16" s="1"/>
  <c r="E6" i="16" a="1"/>
  <c r="E6" i="16" s="1"/>
  <c r="E15" i="16" a="1"/>
  <c r="E15" i="16" s="1"/>
  <c r="E7" i="16" a="1"/>
  <c r="E7" i="16" s="1"/>
  <c r="E16" i="16" a="1"/>
  <c r="E16" i="16" s="1"/>
  <c r="E20" i="16" a="1"/>
  <c r="E20" i="16" s="1"/>
  <c r="E29" i="16" a="1"/>
  <c r="E29" i="16" s="1"/>
  <c r="E38" i="16" a="1"/>
  <c r="E38" i="16" s="1"/>
  <c r="E42" i="16" a="1"/>
  <c r="E42" i="16" s="1"/>
  <c r="E4" i="16" a="1"/>
  <c r="E4" i="16" s="1"/>
  <c r="E8" i="16" a="1"/>
  <c r="E8" i="16" s="1"/>
  <c r="E17" i="16" a="1"/>
  <c r="E17" i="16" s="1"/>
  <c r="E26" i="16" a="1"/>
  <c r="E26" i="16" s="1"/>
  <c r="E30" i="16" a="1"/>
  <c r="E30" i="16" s="1"/>
  <c r="E39" i="16" a="1"/>
  <c r="E39" i="16" s="1"/>
  <c r="E5" i="16" a="1"/>
  <c r="E5" i="16" s="1"/>
  <c r="E9" i="16" a="1"/>
  <c r="E9" i="16" s="1"/>
  <c r="E18" i="16" a="1"/>
  <c r="E18" i="16" s="1"/>
  <c r="E27" i="16" a="1"/>
  <c r="E27" i="16" s="1"/>
  <c r="E31" i="16" a="1"/>
  <c r="E31" i="16" s="1"/>
  <c r="E40" i="16" a="1"/>
  <c r="E40" i="16" s="1"/>
  <c r="J88" i="4" a="1"/>
  <c r="J88" i="4" s="1"/>
  <c r="J89" i="4" a="1"/>
  <c r="J89" i="4" s="1"/>
  <c r="J90" i="4" a="1"/>
  <c r="J90" i="4" s="1"/>
  <c r="J91" i="4" a="1"/>
  <c r="J91" i="4" s="1"/>
  <c r="J87" i="4" a="1"/>
  <c r="J87" i="4" s="1"/>
  <c r="D47" i="46" a="1"/>
  <c r="D47" i="46" s="1"/>
  <c r="D68" i="46" a="1"/>
  <c r="D68" i="46" s="1"/>
  <c r="D48" i="46" a="1"/>
  <c r="D48" i="46" s="1"/>
  <c r="D61" i="46" a="1"/>
  <c r="D61" i="46" s="1"/>
  <c r="D69" i="46" a="1"/>
  <c r="D69" i="46" s="1"/>
  <c r="D49" i="46" a="1"/>
  <c r="D49" i="46" s="1"/>
  <c r="D62" i="46" a="1"/>
  <c r="D62" i="46" s="1"/>
  <c r="D70" i="46" a="1"/>
  <c r="D70" i="46" s="1"/>
  <c r="D50" i="46" a="1"/>
  <c r="D50" i="46" s="1"/>
  <c r="D63" i="46" a="1"/>
  <c r="D63" i="46" s="1"/>
  <c r="D71" i="46" a="1"/>
  <c r="D71" i="46" s="1"/>
  <c r="D51" i="46" a="1"/>
  <c r="D51" i="46" s="1"/>
  <c r="D64" i="46" a="1"/>
  <c r="D64" i="46" s="1"/>
  <c r="D72" i="46" a="1"/>
  <c r="D72" i="46" s="1"/>
  <c r="D44" i="46" a="1"/>
  <c r="D44" i="46" s="1"/>
  <c r="D52" i="46" a="1"/>
  <c r="D52" i="46" s="1"/>
  <c r="D65" i="46" a="1"/>
  <c r="D65" i="46" s="1"/>
  <c r="D73" i="46" a="1"/>
  <c r="D73" i="46" s="1"/>
  <c r="D45" i="46" a="1"/>
  <c r="D45" i="46" s="1"/>
  <c r="D53" i="46" a="1"/>
  <c r="D53" i="46" s="1"/>
  <c r="D66" i="46" a="1"/>
  <c r="D66" i="46" s="1"/>
  <c r="D74" i="46" a="1"/>
  <c r="D74" i="46" s="1"/>
  <c r="D46" i="46" a="1"/>
  <c r="D46" i="46" s="1"/>
  <c r="D54" i="46" a="1"/>
  <c r="D54" i="46" s="1"/>
  <c r="D67" i="46" a="1"/>
  <c r="D67" i="46" s="1"/>
  <c r="D75" i="46" a="1"/>
  <c r="D75" i="46" s="1"/>
  <c r="D28" i="33" a="1"/>
  <c r="D28" i="33" s="1"/>
  <c r="D29" i="33" a="1"/>
  <c r="D29" i="33" s="1"/>
  <c r="D30" i="33" a="1"/>
  <c r="D30" i="33" s="1"/>
  <c r="D31" i="33" a="1"/>
  <c r="D31" i="33" s="1"/>
  <c r="D25" i="33" a="1"/>
  <c r="D25" i="33" s="1"/>
  <c r="D26" i="33" a="1"/>
  <c r="D26" i="33" s="1"/>
  <c r="D27" i="33" a="1"/>
  <c r="D27" i="33" s="1"/>
  <c r="L159" i="29" a="1"/>
  <c r="L159" i="29" s="1"/>
  <c r="L161" i="29" s="1" a="1"/>
  <c r="A37" i="26" a="1"/>
  <c r="A37" i="26" s="1"/>
  <c r="B27" i="26" a="1"/>
  <c r="B27" i="26" s="1"/>
  <c r="M42" i="16"/>
  <c r="M41" i="16"/>
  <c r="M40" i="16"/>
  <c r="M39" i="16"/>
  <c r="M38" i="16"/>
  <c r="M37" i="16"/>
  <c r="L42" i="16"/>
  <c r="L41" i="16"/>
  <c r="I41" i="16" s="1"/>
  <c r="L40" i="16"/>
  <c r="L39" i="16"/>
  <c r="L38" i="16"/>
  <c r="L37" i="16"/>
  <c r="K31" i="16"/>
  <c r="Q31" i="16" s="1"/>
  <c r="N31" i="16"/>
  <c r="L31" i="16" s="1"/>
  <c r="N30" i="16"/>
  <c r="K30" i="16" s="1"/>
  <c r="Q30" i="16" s="1"/>
  <c r="N29" i="16"/>
  <c r="L29" i="16" s="1"/>
  <c r="N28" i="16"/>
  <c r="I28" i="16" s="1"/>
  <c r="N27" i="16"/>
  <c r="K27" i="16" s="1"/>
  <c r="Q27" i="16" s="1"/>
  <c r="N26" i="16"/>
  <c r="K26" i="16" s="1"/>
  <c r="F20" i="16"/>
  <c r="F19" i="16"/>
  <c r="F18" i="16"/>
  <c r="F17" i="16"/>
  <c r="F16" i="16"/>
  <c r="F15" i="16"/>
  <c r="F9" i="16"/>
  <c r="F8" i="16"/>
  <c r="F7" i="16"/>
  <c r="F6" i="16"/>
  <c r="F5" i="16"/>
  <c r="F4" i="16"/>
  <c r="C143" i="26" a="1"/>
  <c r="C143" i="26" s="1"/>
  <c r="C132" i="26" a="1"/>
  <c r="C132" i="26" s="1"/>
  <c r="F147" i="3" a="1"/>
  <c r="F147" i="3" s="1"/>
  <c r="I129" i="29" a="1"/>
  <c r="I129" i="29" s="1"/>
  <c r="I111" i="29" a="1"/>
  <c r="I111" i="29" s="1"/>
  <c r="E233" i="26" a="1"/>
  <c r="E233" i="26" s="1"/>
  <c r="E232" i="26" a="1"/>
  <c r="E232" i="26" s="1"/>
  <c r="E231" i="26" a="1"/>
  <c r="E231" i="26" s="1"/>
  <c r="E230" i="26" a="1"/>
  <c r="E230" i="26" s="1"/>
  <c r="E229" i="26" a="1"/>
  <c r="E229" i="26" s="1"/>
  <c r="E228" i="26" a="1"/>
  <c r="E228" i="26" s="1"/>
  <c r="E227" i="26" a="1"/>
  <c r="E227" i="26" s="1"/>
  <c r="E226" i="26" a="1"/>
  <c r="E226" i="26" s="1"/>
  <c r="F220" i="26" a="1"/>
  <c r="F220" i="26" s="1"/>
  <c r="F219" i="26" a="1"/>
  <c r="F219" i="26" s="1"/>
  <c r="F218" i="26" a="1"/>
  <c r="F218" i="26" s="1"/>
  <c r="F217" i="26" a="1"/>
  <c r="F217" i="26" s="1"/>
  <c r="F216" i="26" a="1"/>
  <c r="F216" i="26" s="1"/>
  <c r="F215" i="26" a="1"/>
  <c r="F215" i="26" s="1"/>
  <c r="F214" i="26" a="1"/>
  <c r="F214" i="26" s="1"/>
  <c r="F213" i="26" a="1"/>
  <c r="F213" i="26" s="1"/>
  <c r="F212" i="26" a="1"/>
  <c r="F212" i="26" s="1"/>
  <c r="C9" i="26" a="1"/>
  <c r="C9" i="26" s="1"/>
  <c r="C8" i="26" a="1"/>
  <c r="C8" i="26" s="1"/>
  <c r="C7" i="26" a="1"/>
  <c r="C7" i="26" s="1"/>
  <c r="C6" i="26" a="1"/>
  <c r="C6" i="26" s="1"/>
  <c r="C5" i="26" a="1"/>
  <c r="C5" i="26" s="1"/>
  <c r="C4" i="26" a="1"/>
  <c r="C4" i="26" s="1"/>
  <c r="C137" i="42" a="1"/>
  <c r="C137" i="42" s="1"/>
  <c r="C133" i="42" a="1"/>
  <c r="C133" i="42" s="1"/>
  <c r="C126" i="42" a="1"/>
  <c r="C126" i="42" s="1"/>
  <c r="C122" i="42" a="1"/>
  <c r="C122" i="42" s="1"/>
  <c r="C115" i="42" a="1"/>
  <c r="C115" i="42" s="1"/>
  <c r="C111" i="42" a="1"/>
  <c r="C111" i="42" s="1"/>
  <c r="B218" i="42" a="1"/>
  <c r="B218" i="42" s="1"/>
  <c r="C210" i="42" a="1"/>
  <c r="C210" i="42" s="1"/>
  <c r="C203" i="42" a="1"/>
  <c r="C203" i="42" s="1"/>
  <c r="C199" i="42" a="1"/>
  <c r="C199" i="42" s="1"/>
  <c r="C192" i="42" a="1"/>
  <c r="C192" i="42" s="1"/>
  <c r="C188" i="42" a="1"/>
  <c r="C188" i="42" s="1"/>
  <c r="C181" i="42" a="1"/>
  <c r="C181" i="42" s="1"/>
  <c r="C177" i="42" a="1"/>
  <c r="C177" i="42" s="1"/>
  <c r="C170" i="42" a="1"/>
  <c r="C170" i="42" s="1"/>
  <c r="C166" i="42" a="1"/>
  <c r="C166" i="42" s="1"/>
  <c r="C159" i="42" a="1"/>
  <c r="C159" i="42" s="1"/>
  <c r="C155" i="42" a="1"/>
  <c r="C155" i="42" s="1"/>
  <c r="C148" i="42" a="1"/>
  <c r="C148" i="42" s="1"/>
  <c r="C144" i="42" a="1"/>
  <c r="C144" i="42" s="1"/>
  <c r="C100" i="42" a="1"/>
  <c r="C100" i="42" s="1"/>
  <c r="C104" i="42" a="1"/>
  <c r="C104" i="42" s="1"/>
  <c r="E4" i="42" a="1"/>
  <c r="E4" i="42" s="1"/>
  <c r="D16" i="42" a="1"/>
  <c r="D16" i="42" s="1"/>
  <c r="C29" i="42" a="1"/>
  <c r="C29" i="42" s="1"/>
  <c r="C33" i="42" a="1"/>
  <c r="C33" i="42" s="1"/>
  <c r="C39" i="42" a="1"/>
  <c r="C39" i="42" s="1"/>
  <c r="C43" i="42" a="1"/>
  <c r="C43" i="42" s="1"/>
  <c r="C49" i="42" a="1"/>
  <c r="C49" i="42" s="1"/>
  <c r="C53" i="42" a="1"/>
  <c r="C53" i="42" s="1"/>
  <c r="C59" i="42" a="1"/>
  <c r="C59" i="42" s="1"/>
  <c r="C63" i="42" a="1"/>
  <c r="C63" i="42" s="1"/>
  <c r="C73" i="42" a="1"/>
  <c r="C73" i="42" s="1"/>
  <c r="C77" i="42" a="1"/>
  <c r="C77" i="42" s="1"/>
  <c r="C80" i="42" a="1"/>
  <c r="C80" i="42" s="1"/>
  <c r="C86" i="42" a="1"/>
  <c r="C86" i="42" s="1"/>
  <c r="C90" i="42" a="1"/>
  <c r="C90" i="42" s="1"/>
  <c r="C93" i="42" a="1"/>
  <c r="C93" i="42" s="1"/>
  <c r="C66" i="42" a="1"/>
  <c r="C66" i="42" s="1"/>
  <c r="C256" i="26" a="1"/>
  <c r="C256" i="26" s="1"/>
  <c r="C255" i="26" a="1"/>
  <c r="C255" i="26" s="1"/>
  <c r="C254" i="26" a="1"/>
  <c r="C254" i="26" s="1"/>
  <c r="C253" i="26" a="1"/>
  <c r="C253" i="26" s="1"/>
  <c r="C252" i="26" a="1"/>
  <c r="C252" i="26" s="1"/>
  <c r="C251" i="26" a="1"/>
  <c r="C251" i="26" s="1"/>
  <c r="F245" i="26" a="1"/>
  <c r="F245" i="26" s="1"/>
  <c r="F244" i="26" a="1"/>
  <c r="F244" i="26" s="1"/>
  <c r="F243" i="26" a="1"/>
  <c r="F243" i="26" s="1"/>
  <c r="F242" i="26" a="1"/>
  <c r="F242" i="26" s="1"/>
  <c r="F241" i="26" a="1"/>
  <c r="F241" i="26" s="1"/>
  <c r="F240" i="26" a="1"/>
  <c r="F240" i="26" s="1"/>
  <c r="F239" i="26" a="1"/>
  <c r="F239" i="26" s="1"/>
  <c r="F206" i="26" a="1"/>
  <c r="F206" i="26" s="1"/>
  <c r="F205" i="26" a="1"/>
  <c r="F205" i="26" s="1"/>
  <c r="F204" i="26" a="1"/>
  <c r="F204" i="26" s="1"/>
  <c r="F203" i="26" a="1"/>
  <c r="F203" i="26" s="1"/>
  <c r="F202" i="26" a="1"/>
  <c r="F202" i="26" s="1"/>
  <c r="F201" i="26" a="1"/>
  <c r="F201" i="26" s="1"/>
  <c r="F200" i="26" a="1"/>
  <c r="F200" i="26" s="1"/>
  <c r="F199" i="26" a="1"/>
  <c r="F199" i="26" s="1"/>
  <c r="F198" i="26" a="1"/>
  <c r="F198" i="26" s="1"/>
  <c r="F197" i="26" a="1"/>
  <c r="F197" i="26" s="1"/>
  <c r="H191" i="26" a="1"/>
  <c r="H191" i="26" s="1"/>
  <c r="H190" i="26" a="1"/>
  <c r="H190" i="26" s="1"/>
  <c r="H189" i="26" a="1"/>
  <c r="H189" i="26" s="1"/>
  <c r="H188" i="26" a="1"/>
  <c r="H188" i="26" s="1"/>
  <c r="H187" i="26" a="1"/>
  <c r="H187" i="26" s="1"/>
  <c r="H186" i="26" a="1"/>
  <c r="H186" i="26" s="1"/>
  <c r="H185" i="26" a="1"/>
  <c r="H185" i="26" s="1"/>
  <c r="H184" i="26" a="1"/>
  <c r="H184" i="26" s="1"/>
  <c r="H183" i="26" a="1"/>
  <c r="H183" i="26" s="1"/>
  <c r="H182" i="26" a="1"/>
  <c r="H182" i="26" s="1"/>
  <c r="H181" i="26" a="1"/>
  <c r="H181" i="26" s="1"/>
  <c r="H180" i="26" a="1"/>
  <c r="H180" i="26" s="1"/>
  <c r="E174" i="26" a="1"/>
  <c r="E174" i="26" s="1"/>
  <c r="E173" i="26" a="1"/>
  <c r="E173" i="26" s="1"/>
  <c r="E172" i="26" a="1"/>
  <c r="E172" i="26" s="1"/>
  <c r="E171" i="26" a="1"/>
  <c r="E171" i="26" s="1"/>
  <c r="E165" i="26" a="1"/>
  <c r="E165" i="26" s="1"/>
  <c r="E164" i="26" a="1"/>
  <c r="E164" i="26" s="1"/>
  <c r="E163" i="26" a="1"/>
  <c r="E163" i="26" s="1"/>
  <c r="E162" i="26" a="1"/>
  <c r="E162" i="26" s="1"/>
  <c r="D156" i="26" a="1"/>
  <c r="D156" i="26" s="1"/>
  <c r="D155" i="26" a="1"/>
  <c r="D155" i="26" s="1"/>
  <c r="D154" i="26" a="1"/>
  <c r="D154" i="26" s="1"/>
  <c r="D153" i="26" a="1"/>
  <c r="D153" i="26" s="1"/>
  <c r="D152" i="26" a="1"/>
  <c r="D152" i="26" s="1"/>
  <c r="D151" i="26" a="1"/>
  <c r="D151" i="26" s="1"/>
  <c r="B119" i="26" a="1"/>
  <c r="B119" i="26" s="1"/>
  <c r="B101" i="26" a="1"/>
  <c r="B101" i="26" s="1"/>
  <c r="A93" i="26"/>
  <c r="B89" i="26" s="1" a="1"/>
  <c r="B89" i="26" s="1"/>
  <c r="B77" i="26" a="1"/>
  <c r="B77" i="26" s="1"/>
  <c r="B65" i="26" a="1"/>
  <c r="B65" i="26" s="1"/>
  <c r="B54" i="26" a="1"/>
  <c r="B54" i="26" s="1"/>
  <c r="B43" i="26" a="1"/>
  <c r="B43" i="26" s="1"/>
  <c r="B15" i="26" a="1"/>
  <c r="B15" i="26" s="1"/>
  <c r="G66" i="47" l="1" a="1"/>
  <c r="G66" i="47" s="1"/>
  <c r="C66" i="47" a="1"/>
  <c r="C66" i="47" s="1"/>
  <c r="D66" i="47" s="1" a="1"/>
  <c r="D66" i="47" s="1"/>
  <c r="C65" i="47" a="1"/>
  <c r="C65" i="47" s="1"/>
  <c r="D65" i="47" s="1" a="1"/>
  <c r="D65" i="47" s="1"/>
  <c r="G65" i="47" a="1"/>
  <c r="G65" i="47" s="1"/>
  <c r="C67" i="47" a="1"/>
  <c r="C67" i="47" s="1"/>
  <c r="D67" i="47" s="1" a="1"/>
  <c r="D67" i="47" s="1"/>
  <c r="G67" i="47" a="1"/>
  <c r="G67" i="47" s="1"/>
  <c r="C64" i="47" a="1"/>
  <c r="C64" i="47" s="1"/>
  <c r="D64" i="47" s="1" a="1"/>
  <c r="D64" i="47" s="1"/>
  <c r="F64" i="47" a="1"/>
  <c r="F64" i="47" s="1"/>
  <c r="G64" i="47" s="1" a="1"/>
  <c r="G64" i="47" s="1"/>
  <c r="C68" i="47" a="1"/>
  <c r="C68" i="47" s="1"/>
  <c r="D68" i="47" s="1" a="1"/>
  <c r="D68" i="47" s="1"/>
  <c r="G68" i="47" a="1"/>
  <c r="G68" i="47" s="1"/>
  <c r="G70" i="47" a="1"/>
  <c r="G70" i="47" s="1"/>
  <c r="C70" i="47" a="1"/>
  <c r="C70" i="47" s="1"/>
  <c r="D70" i="47" s="1" a="1"/>
  <c r="D70" i="47" s="1"/>
  <c r="C69" i="47" a="1"/>
  <c r="C69" i="47" s="1"/>
  <c r="D69" i="47" s="1" a="1"/>
  <c r="D69" i="47" s="1"/>
  <c r="G69" i="47" a="1"/>
  <c r="G69" i="47" s="1"/>
  <c r="L161" i="29"/>
  <c r="T162" i="29" a="1"/>
  <c r="T162" i="29" s="1"/>
  <c r="J41" i="16"/>
  <c r="K41" i="16" s="1"/>
  <c r="P37" i="16" a="1"/>
  <c r="P37" i="16" s="1"/>
  <c r="I42" i="16"/>
  <c r="I31" i="16"/>
  <c r="I37" i="16"/>
  <c r="J37" i="16" s="1"/>
  <c r="K37" i="16" s="1"/>
  <c r="N37" i="16" s="1"/>
  <c r="I38" i="16"/>
  <c r="I39" i="16"/>
  <c r="I40" i="16"/>
  <c r="J40" i="16" s="1"/>
  <c r="K40" i="16" s="1"/>
  <c r="N40" i="16" s="1"/>
  <c r="I26" i="16"/>
  <c r="I29" i="16"/>
  <c r="J28" i="16"/>
  <c r="G16" i="16"/>
  <c r="G20" i="16"/>
  <c r="K28" i="16"/>
  <c r="Q28" i="16" s="1"/>
  <c r="J31" i="16"/>
  <c r="M31" i="16" s="1"/>
  <c r="P31" i="16" s="1"/>
  <c r="J29" i="16"/>
  <c r="L26" i="16"/>
  <c r="Q26" i="16" s="1"/>
  <c r="K29" i="16"/>
  <c r="Q29" i="16" s="1"/>
  <c r="L28" i="16"/>
  <c r="J26" i="16"/>
  <c r="M26" i="16" s="1"/>
  <c r="P26" i="16" s="1"/>
  <c r="I30" i="16"/>
  <c r="J30" i="16"/>
  <c r="M30" i="16" s="1"/>
  <c r="P30" i="16" s="1"/>
  <c r="L30" i="16"/>
  <c r="G15" i="16"/>
  <c r="G19" i="16"/>
  <c r="I27" i="16"/>
  <c r="L27" i="16"/>
  <c r="J27" i="16"/>
  <c r="M27" i="16" s="1"/>
  <c r="P27" i="16" s="1"/>
  <c r="G17" i="16"/>
  <c r="G18" i="16"/>
  <c r="O41" i="16" l="1"/>
  <c r="N41" i="16"/>
  <c r="P41" i="16" s="1" a="1"/>
  <c r="P41" i="16" s="1"/>
  <c r="O37" i="16"/>
  <c r="J42" i="16"/>
  <c r="K42" i="16" s="1"/>
  <c r="O40" i="16"/>
  <c r="P40" i="16" s="1" a="1"/>
  <c r="P40" i="16" s="1"/>
  <c r="J39" i="16"/>
  <c r="K39" i="16"/>
  <c r="J38" i="16"/>
  <c r="K38" i="16" s="1"/>
  <c r="M28" i="16"/>
  <c r="P28" i="16" s="1"/>
  <c r="O27" i="16"/>
  <c r="R27" i="16" s="1" a="1"/>
  <c r="R27" i="16" s="1"/>
  <c r="M29" i="16"/>
  <c r="P29" i="16" s="1"/>
  <c r="O26" i="16"/>
  <c r="R26" i="16" s="1" a="1"/>
  <c r="R26" i="16" s="1"/>
  <c r="O30" i="16"/>
  <c r="R30" i="16" s="1" a="1"/>
  <c r="R30" i="16" s="1"/>
  <c r="O31" i="16"/>
  <c r="R31" i="16" s="1" a="1"/>
  <c r="R31" i="16" s="1"/>
  <c r="B9" i="26"/>
  <c r="B8" i="26"/>
  <c r="B7" i="26"/>
  <c r="B6" i="26"/>
  <c r="B5" i="26"/>
  <c r="B4" i="26"/>
  <c r="O42" i="16" l="1"/>
  <c r="N42" i="16"/>
  <c r="N39" i="16"/>
  <c r="P39" i="16" s="1" a="1"/>
  <c r="P39" i="16" s="1"/>
  <c r="O39" i="16"/>
  <c r="N38" i="16"/>
  <c r="O38" i="16"/>
  <c r="P42" i="16" a="1"/>
  <c r="P42" i="16" s="1"/>
  <c r="O28" i="16"/>
  <c r="R28" i="16" s="1" a="1"/>
  <c r="R28" i="16" s="1"/>
  <c r="O29" i="16"/>
  <c r="R29" i="16" s="1" a="1"/>
  <c r="R29" i="16" s="1"/>
  <c r="P38" i="16" l="1" a="1"/>
  <c r="P38" i="16" s="1"/>
  <c r="B309" i="29" l="1"/>
  <c r="H16" i="33" l="1" a="1"/>
  <c r="H16" i="33" s="1"/>
  <c r="G5" i="16" l="1"/>
  <c r="G7" i="16"/>
  <c r="G9" i="16"/>
  <c r="G6" i="16"/>
  <c r="G8" i="16"/>
  <c r="G4" i="1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<sst xmlns="http://schemas.openxmlformats.org/spreadsheetml/2006/main" count="2006" uniqueCount="755">
  <si>
    <t>YearCE</t>
  </si>
  <si>
    <t>Text</t>
  </si>
  <si>
    <t>Month</t>
  </si>
  <si>
    <t>Day</t>
  </si>
  <si>
    <t>JulianCalendar</t>
  </si>
  <si>
    <t>Year</t>
  </si>
  <si>
    <t>Notes</t>
  </si>
  <si>
    <t>Julian Day Number is defined as the ordinal day number after Jan 1st, 4713 BC in the Julian calendar.</t>
  </si>
  <si>
    <t>In the Gregorian proleptic calendar the reference date is Nov 24th 4714 BC</t>
  </si>
  <si>
    <t>JDN</t>
  </si>
  <si>
    <t>Out: YearCE</t>
  </si>
  <si>
    <t>Out: Month</t>
  </si>
  <si>
    <t>Out: Day</t>
  </si>
  <si>
    <t>JDN_TO_CALENDAR_DATE(JDN, [JulianCalendar])</t>
  </si>
  <si>
    <t>Date</t>
  </si>
  <si>
    <t>Short</t>
  </si>
  <si>
    <t>Saturday</t>
  </si>
  <si>
    <t>Sat</t>
  </si>
  <si>
    <t>Thurs</t>
  </si>
  <si>
    <t>Sun</t>
  </si>
  <si>
    <t>WeekOfMonth</t>
  </si>
  <si>
    <t>Date: YearCE</t>
  </si>
  <si>
    <t>Date:Month</t>
  </si>
  <si>
    <t>Date:Day</t>
  </si>
  <si>
    <t>Second Tuesday of January 2023</t>
  </si>
  <si>
    <t>Last Monday of Feb 1854. In the Julian Calendar, 22 Feb 1854 is a Monday.</t>
  </si>
  <si>
    <t>JDate</t>
  </si>
  <si>
    <t>Out: JDN</t>
  </si>
  <si>
    <t>Out: TZO</t>
  </si>
  <si>
    <t>Result</t>
  </si>
  <si>
    <t>Precision</t>
  </si>
  <si>
    <t>January</t>
  </si>
  <si>
    <t>Jan</t>
  </si>
  <si>
    <t>LiteraryDate</t>
  </si>
  <si>
    <t>Out: Year</t>
  </si>
  <si>
    <t>Out: Time</t>
  </si>
  <si>
    <t>January 25, 2000</t>
  </si>
  <si>
    <t>Nov 20, 4 pm</t>
  </si>
  <si>
    <t>Mar, 2023</t>
  </si>
  <si>
    <t>Mar, 5 pm</t>
  </si>
  <si>
    <t>−0327-10-01</t>
  </si>
  <si>
    <t>2000-02-29</t>
  </si>
  <si>
    <t>1900-02-29</t>
  </si>
  <si>
    <t>Out: TZ</t>
  </si>
  <si>
    <t>2000-02-01T36:30:20+09:30</t>
  </si>
  <si>
    <t>2000-02-29T18Z</t>
  </si>
  <si>
    <t>Time</t>
  </si>
  <si>
    <t>Out: JDate</t>
  </si>
  <si>
    <t>Days</t>
  </si>
  <si>
    <t>Hour</t>
  </si>
  <si>
    <t>Minute</t>
  </si>
  <si>
    <t>Second</t>
  </si>
  <si>
    <t>05064515KJUN00</t>
  </si>
  <si>
    <t>150745IDEC23</t>
  </si>
  <si>
    <t>150745IDEC84</t>
  </si>
  <si>
    <t>PARSE_MIL_DTG(DTG)</t>
  </si>
  <si>
    <t>Catholic Europe adopted the Gregorian calendar the day following Oct 4, 1582. It resulted in the dropping 10 days from the month of October 1582. France transitioned in December of 1582. Various regions of Protestant Europe adopted the Gregorian calender at different times over the next 3 centuries. In some regions there were later reversions to the Julian calendar. The British Empire adopted the Gregorian calendar in 1752.</t>
  </si>
  <si>
    <t>FromJulianCalendar</t>
  </si>
  <si>
    <t>SECULAR_DIFFERENCE(YearCE, Month, Day, [FromJulianCalendar])</t>
  </si>
  <si>
    <t>Out: TimeZoneOffset</t>
  </si>
  <si>
    <t>2000-02-01T23:59:59.999+09:30</t>
  </si>
  <si>
    <t>1987</t>
  </si>
  <si>
    <t>400 CE</t>
  </si>
  <si>
    <t>Mar 20 CE</t>
  </si>
  <si>
    <t>Jul 25, -600</t>
  </si>
  <si>
    <t>+354</t>
  </si>
  <si>
    <t>-354</t>
  </si>
  <si>
    <t>−354</t>
  </si>
  <si>
    <t>DAYS_IN_YEAR(YearCE, [JulianCalendar])</t>
  </si>
  <si>
    <t>DAYS_IN_MONTH(Month, [YearCE], [JulianCalendar])</t>
  </si>
  <si>
    <t>WEEKS_IN_YEAR(YearCE, [JulianCalendar])</t>
  </si>
  <si>
    <t>CONVERT_WEEKDAY_NUMBER(DayOfWeek, [ISOtoTraditional])</t>
  </si>
  <si>
    <t>ISOtoTraditional</t>
  </si>
  <si>
    <t>Out: ISOWeek</t>
  </si>
  <si>
    <t>ISOWeekDay</t>
  </si>
  <si>
    <t>Second to last Friday of Feb 2023</t>
  </si>
  <si>
    <t>Check</t>
  </si>
  <si>
    <t>Sign</t>
  </si>
  <si>
    <t>Out: Months</t>
  </si>
  <si>
    <t>Out: Weeks</t>
  </si>
  <si>
    <t>Quarter</t>
  </si>
  <si>
    <t>MonthOffset</t>
  </si>
  <si>
    <t>FiscalYearCE</t>
  </si>
  <si>
    <t>DAYS_IN_QUARTER(Quarter, [FiscalYearCE], [MonthOffset], [JulianCalendar])</t>
  </si>
  <si>
    <t>DayOfQuarter</t>
  </si>
  <si>
    <t/>
  </si>
  <si>
    <t>Out: Quarter</t>
  </si>
  <si>
    <t>Out: DayOfQuarter</t>
  </si>
  <si>
    <t>Out: DaysInQuarter</t>
  </si>
  <si>
    <t>Out: Minute</t>
  </si>
  <si>
    <t>Out: Hours</t>
  </si>
  <si>
    <t>Out: Seconds</t>
  </si>
  <si>
    <t>Out: Sign</t>
  </si>
  <si>
    <t>Out: Years</t>
  </si>
  <si>
    <t>Out: Days</t>
  </si>
  <si>
    <t>xlDiffDays</t>
  </si>
  <si>
    <t>H</t>
  </si>
  <si>
    <t>N</t>
  </si>
  <si>
    <t>S</t>
  </si>
  <si>
    <t>W</t>
  </si>
  <si>
    <t>M</t>
  </si>
  <si>
    <t>Q</t>
  </si>
  <si>
    <t>Out: 1</t>
  </si>
  <si>
    <t>Out: 2</t>
  </si>
  <si>
    <t>Out: 3</t>
  </si>
  <si>
    <t>Y</t>
  </si>
  <si>
    <t>Out: Minutes</t>
  </si>
  <si>
    <t>MONTH_NAME(Month, [Short], [InternationalEnglish])</t>
  </si>
  <si>
    <t>xlDate</t>
  </si>
  <si>
    <t>Out: IsLeapYear</t>
  </si>
  <si>
    <t>Out: IsValid</t>
  </si>
  <si>
    <t>Out: DaysInYear</t>
  </si>
  <si>
    <t>Out: DaysInMonth</t>
  </si>
  <si>
    <t>Test</t>
  </si>
  <si>
    <t>Out: MJDate</t>
  </si>
  <si>
    <t>MJDate</t>
  </si>
  <si>
    <t>Out: WeekdayNumber</t>
  </si>
  <si>
    <t>Out: ISOWeekDay</t>
  </si>
  <si>
    <t>Out: FiscalYear</t>
  </si>
  <si>
    <t>TimeSpan</t>
  </si>
  <si>
    <t>LocalMJDate</t>
  </si>
  <si>
    <t>Out: LocalMJDate</t>
  </si>
  <si>
    <t>DateStart</t>
  </si>
  <si>
    <t>DateEnd</t>
  </si>
  <si>
    <t>Out: Weekday</t>
  </si>
  <si>
    <t>2000-02-01T24:00:00.000+09:30</t>
  </si>
  <si>
    <t>2000-02-01T-09:30</t>
  </si>
  <si>
    <t>2 BCE</t>
  </si>
  <si>
    <t>-1 CE</t>
  </si>
  <si>
    <t>Jan 0, 2000</t>
  </si>
  <si>
    <t>Out: TimeSpan</t>
  </si>
  <si>
    <t>Out: ISODate</t>
  </si>
  <si>
    <t>Options</t>
  </si>
  <si>
    <t>Chars</t>
  </si>
  <si>
    <t>ReturnChar</t>
  </si>
  <si>
    <t>AB</t>
  </si>
  <si>
    <t>CharSet</t>
  </si>
  <si>
    <t>Out: Valid</t>
  </si>
  <si>
    <t>ABCDEFGHIJKLMNOPQRSTUVWXYZ</t>
  </si>
  <si>
    <t>abc</t>
  </si>
  <si>
    <t>ZDE</t>
  </si>
  <si>
    <t>&lt;&amp;:/\</t>
  </si>
  <si>
    <t>Out: Char</t>
  </si>
  <si>
    <t>1234_A_B_A_0</t>
  </si>
  <si>
    <t>Z</t>
  </si>
  <si>
    <t>CharReplaceWith</t>
  </si>
  <si>
    <t>Out: Text</t>
  </si>
  <si>
    <t>*</t>
  </si>
  <si>
    <t>ABCPQR</t>
  </si>
  <si>
    <t>LowerPos</t>
  </si>
  <si>
    <t>UpperPos</t>
  </si>
  <si>
    <t>Out: Pos</t>
  </si>
  <si>
    <t>Out: Month Name</t>
  </si>
  <si>
    <t>T123523.76</t>
  </si>
  <si>
    <t>T11:21</t>
  </si>
  <si>
    <t>T</t>
  </si>
  <si>
    <t>B</t>
  </si>
  <si>
    <t>PARSE_ISO_TZO(ISOTimeZoneOffset)</t>
  </si>
  <si>
    <t>ISOTmeZoneOffset</t>
  </si>
  <si>
    <t>+09:00</t>
  </si>
  <si>
    <t>+09:14:22</t>
  </si>
  <si>
    <t>Out: ISOTimeZoneOffset</t>
  </si>
  <si>
    <t>−0600</t>
  </si>
  <si>
    <t>−07:00</t>
  </si>
  <si>
    <t>2023W10</t>
  </si>
  <si>
    <t>ISODateTime</t>
  </si>
  <si>
    <t>2023</t>
  </si>
  <si>
    <t>PARSE_ISO_WEEK_DATE(ISOWeekDate, [JulianCalendar])</t>
  </si>
  <si>
    <t>−0327-W10-1</t>
  </si>
  <si>
    <t>10900-W10</t>
  </si>
  <si>
    <t>2020-W53</t>
  </si>
  <si>
    <t>2021-W53</t>
  </si>
  <si>
    <t>2023W101</t>
  </si>
  <si>
    <t>−0327-10-15</t>
  </si>
  <si>
    <t>202310</t>
  </si>
  <si>
    <t>Out: ISODateTime</t>
  </si>
  <si>
    <t>Out: Literary Year</t>
  </si>
  <si>
    <t>1024</t>
  </si>
  <si>
    <t>Out: LiteraryDate</t>
  </si>
  <si>
    <t>2023-02-18T05:34+0900</t>
  </si>
  <si>
    <t>Hours</t>
  </si>
  <si>
    <t>Minutes</t>
  </si>
  <si>
    <t>Seconds</t>
  </si>
  <si>
    <t>T00:00:00.576890879</t>
  </si>
  <si>
    <t>d</t>
  </si>
  <si>
    <t>h</t>
  </si>
  <si>
    <t>m</t>
  </si>
  <si>
    <t>E</t>
  </si>
  <si>
    <t>LowOrder</t>
  </si>
  <si>
    <t>Out: Hour</t>
  </si>
  <si>
    <t>Out: MJDN</t>
  </si>
  <si>
    <t>Modified Julian Day Number is days since Nov 17, 1858</t>
  </si>
  <si>
    <t>In the Gregorian proleptic calendar the reference date is Nov 24th 4714 BC. MJDN offset is 2400001.</t>
  </si>
  <si>
    <t>Julian Day Number is defined as the ordinal day number after Jan 1st, 4713 BC in the Julian calendar. MJDN offset is 2400001.</t>
  </si>
  <si>
    <t>JDN_TO_MODIFIED(JDN)</t>
  </si>
  <si>
    <t>MODIFIED_TO_JDN(MJDN)</t>
  </si>
  <si>
    <t>MJDN</t>
  </si>
  <si>
    <t>MJDN_TO_CALENDAR_DATE(JDN, [JulianCalendar])</t>
  </si>
  <si>
    <t>s</t>
  </si>
  <si>
    <t>Out: Second</t>
  </si>
  <si>
    <t>0.00:00:00.000000000</t>
  </si>
  <si>
    <t>+1.00:00:00.000000000</t>
  </si>
  <si>
    <t>-1.00:00:00.000000000</t>
  </si>
  <si>
    <t>100.23:45:56</t>
  </si>
  <si>
    <t>100.23:45:56.789</t>
  </si>
  <si>
    <t>100:45:56.789</t>
  </si>
  <si>
    <t>100:45:56</t>
  </si>
  <si>
    <t>100:45</t>
  </si>
  <si>
    <t>100.23:45</t>
  </si>
  <si>
    <t>100:56.789</t>
  </si>
  <si>
    <t>100:56.000000000</t>
  </si>
  <si>
    <t>100.000000000</t>
  </si>
  <si>
    <t>100.789</t>
  </si>
  <si>
    <t>100d23h45'56"</t>
  </si>
  <si>
    <t>100d23h45'</t>
  </si>
  <si>
    <t>100h45'56.789"</t>
  </si>
  <si>
    <t>100h45'56"</t>
  </si>
  <si>
    <t>100h45'</t>
  </si>
  <si>
    <t>100d23h</t>
  </si>
  <si>
    <t>100d</t>
  </si>
  <si>
    <t>100h</t>
  </si>
  <si>
    <t>100'56.789"</t>
  </si>
  <si>
    <t>100'56"</t>
  </si>
  <si>
    <t>100'</t>
  </si>
  <si>
    <t>Value</t>
  </si>
  <si>
    <t>4</t>
  </si>
  <si>
    <t>IS_INTEGER(N)</t>
  </si>
  <si>
    <t>Out: Integer</t>
  </si>
  <si>
    <t>DECIMALS(N)</t>
  </si>
  <si>
    <t>Out: Decimals</t>
  </si>
  <si>
    <t>Out: IsEmpty</t>
  </si>
  <si>
    <t>100.65d</t>
  </si>
  <si>
    <t>100d23h45'56.2123456789"</t>
  </si>
  <si>
    <t>100d23h45.123'</t>
  </si>
  <si>
    <t>100d23.12h</t>
  </si>
  <si>
    <t>100h45.645'</t>
  </si>
  <si>
    <t>100.65h</t>
  </si>
  <si>
    <t>100.234'</t>
  </si>
  <si>
    <t>56.487"</t>
  </si>
  <si>
    <t>HighOrder</t>
  </si>
  <si>
    <t>Zero</t>
  </si>
  <si>
    <t>Negative</t>
  </si>
  <si>
    <t>dh</t>
  </si>
  <si>
    <t>dhm</t>
  </si>
  <si>
    <t>dhms</t>
  </si>
  <si>
    <t>dhms.000</t>
  </si>
  <si>
    <t>hm</t>
  </si>
  <si>
    <t>hms</t>
  </si>
  <si>
    <t>hms.000</t>
  </si>
  <si>
    <t>ms</t>
  </si>
  <si>
    <t>ms.000</t>
  </si>
  <si>
    <t>s.000</t>
  </si>
  <si>
    <t>Value magnitude</t>
  </si>
  <si>
    <t>Modern</t>
  </si>
  <si>
    <t>HM</t>
  </si>
  <si>
    <t>T000000.001</t>
  </si>
  <si>
    <t>2021-10-15</t>
  </si>
  <si>
    <t>2021-10</t>
  </si>
  <si>
    <t>T16:50+16:00</t>
  </si>
  <si>
    <t>2000-02-29T24:00</t>
  </si>
  <si>
    <t>Out: DTG</t>
  </si>
  <si>
    <t>MJDATE_TO_EXCELDATE(MJDate)</t>
  </si>
  <si>
    <t>Out: ExcelDate</t>
  </si>
  <si>
    <t>EXCELDATE_TO_MJDATE(ExcelDate)</t>
  </si>
  <si>
    <t>USDATE_TO_EXCELDATE(USDate)</t>
  </si>
  <si>
    <t>EXCELDATE_TO_USDATE(ExcelDate, [Options])</t>
  </si>
  <si>
    <t>Out: USDate</t>
  </si>
  <si>
    <t>10/31/2023 10:35</t>
  </si>
  <si>
    <t>10-31-2023 10:45 PM</t>
  </si>
  <si>
    <t>10:15 AM</t>
  </si>
  <si>
    <t>2023-05-25T14:35:54.897+09:00</t>
  </si>
  <si>
    <t>2023-05-25T1435</t>
  </si>
  <si>
    <t>2023-05-25T+09:00</t>
  </si>
  <si>
    <t>T14:35</t>
  </si>
  <si>
    <t>MJDATE_TO_ISO_DATETIME(MJDate, [TimeZoneOffset], [Options], [JulianCalendar])</t>
  </si>
  <si>
    <t>2023-05-25T16:00</t>
  </si>
  <si>
    <t>SHIFT_TIMEZONE(MJDate, [ReferenceTimeZoneOffset], [TranslateTimeZoneOffset])</t>
  </si>
  <si>
    <t>ReferenceTimeZoneOffset</t>
  </si>
  <si>
    <t>TranslateTimeZoneOffset</t>
  </si>
  <si>
    <t>2023-05-25T14:35+09:00</t>
  </si>
  <si>
    <t>2023-05-25T14:35+09:30</t>
  </si>
  <si>
    <t>2023-05-25T14:35Z</t>
  </si>
  <si>
    <t>2023-05-25T14:35-07:00</t>
  </si>
  <si>
    <t>2023-05-25T14:35+12:00</t>
  </si>
  <si>
    <t>IS_VALID_TZO(TZOMinutes)</t>
  </si>
  <si>
    <t>TIMESPAN_TO_TZO(TZOTimeSpan)</t>
  </si>
  <si>
    <t>Out: TZOMinutes</t>
  </si>
  <si>
    <t>TZO_TO_TIMESPAN(TZOMinutes)</t>
  </si>
  <si>
    <t>Out: TZOTimeSpan</t>
  </si>
  <si>
    <t>+00:00</t>
  </si>
  <si>
    <t>12 15 30 45 U MAY 23</t>
  </si>
  <si>
    <t>FORMAT_MIL_DTG(Year, Month, Day, Time, [TZOMinutes], [Options])</t>
  </si>
  <si>
    <t>T16:50-07:00</t>
  </si>
  <si>
    <t>Out: TranslateTimeZoneOffset</t>
  </si>
  <si>
    <t>J</t>
  </si>
  <si>
    <t>K</t>
  </si>
  <si>
    <t>150600J</t>
  </si>
  <si>
    <t>MILITARY_TZO(Designator)</t>
  </si>
  <si>
    <t>Designator</t>
  </si>
  <si>
    <t>TZO_TO_MILITARY(TZOMinutes)</t>
  </si>
  <si>
    <t>Out: Designator</t>
  </si>
  <si>
    <t>Out: NULLIFY</t>
  </si>
  <si>
    <t>OFFSET</t>
  </si>
  <si>
    <t>OldText</t>
  </si>
  <si>
    <t>NewText</t>
  </si>
  <si>
    <t>InstanceNum</t>
  </si>
  <si>
    <t>|</t>
  </si>
  <si>
    <t>abc:def:ghi:jkl</t>
  </si>
  <si>
    <t>:</t>
  </si>
  <si>
    <t>Out: Unmatched</t>
  </si>
  <si>
    <t>.0123456789</t>
  </si>
  <si>
    <t>Out: Split Count</t>
  </si>
  <si>
    <t>Out:4</t>
  </si>
  <si>
    <t>IS_VALID_TIMESPAN(TimeSpan_C5)</t>
  </si>
  <si>
    <t>TIMESPAN(TimeSpan_C5)</t>
  </si>
  <si>
    <t>FORMAT_TIMESPAN = LAMBDA(TimeSpan_D, [Options])</t>
  </si>
  <si>
    <t>CaseSensitive</t>
  </si>
  <si>
    <t>1234_A_B_C_D_0</t>
  </si>
  <si>
    <t>ABCD</t>
  </si>
  <si>
    <t>Ab</t>
  </si>
  <si>
    <t>ABCd</t>
  </si>
  <si>
    <t>AbCD</t>
  </si>
  <si>
    <t>Out: SiftChars</t>
  </si>
  <si>
    <t>CDA_b_D</t>
  </si>
  <si>
    <t>abcd</t>
  </si>
  <si>
    <t>hm2</t>
  </si>
  <si>
    <t>+P</t>
  </si>
  <si>
    <t>2</t>
  </si>
  <si>
    <t>EP</t>
  </si>
  <si>
    <t>THm</t>
  </si>
  <si>
    <t>Thm3</t>
  </si>
  <si>
    <t>hs2</t>
  </si>
  <si>
    <t>IS_LEAP_YEAR(YearCE, [JulianCalendar])</t>
  </si>
  <si>
    <t>GREGORIAN_TO_JULIAN(Date_YMD)</t>
  </si>
  <si>
    <t>JULIAN_TO_GREGORIAN(Date_YMD)</t>
  </si>
  <si>
    <t>Traditional &amp; European</t>
  </si>
  <si>
    <t>FORMAT_ISO_TZO(TZOMinutes, [Options])</t>
  </si>
  <si>
    <t>JULIAN_DATE(Date_YMDT, [JulianCalendar])</t>
  </si>
  <si>
    <t>MODIFIED_JULIAN_DATE(Date_YMDT, [JulianCalendar])</t>
  </si>
  <si>
    <t>MJDATE_ADDITION(LocalMJDate, AddValue, [Component], [JulianCalendar])</t>
  </si>
  <si>
    <t>AddValue</t>
  </si>
  <si>
    <t>Component</t>
  </si>
  <si>
    <t>D</t>
  </si>
  <si>
    <t>L</t>
  </si>
  <si>
    <t>Out: TimeOfDay</t>
  </si>
  <si>
    <t>.</t>
  </si>
  <si>
    <t>x</t>
  </si>
  <si>
    <t>InstanceLimit</t>
  </si>
  <si>
    <t>SplitLimit</t>
  </si>
  <si>
    <t>ColumnDelimiter</t>
  </si>
  <si>
    <t>IgnoreEmpty</t>
  </si>
  <si>
    <t>123_456__789</t>
  </si>
  <si>
    <t>_</t>
  </si>
  <si>
    <t>ABC</t>
  </si>
  <si>
    <t>:/</t>
  </si>
  <si>
    <t>123:/456:/789</t>
  </si>
  <si>
    <t>a</t>
  </si>
  <si>
    <t>____</t>
  </si>
  <si>
    <t>1234</t>
  </si>
  <si>
    <t>T+09:22:14</t>
  </si>
  <si>
    <t>Sort</t>
  </si>
  <si>
    <t>Out: TimeOfDay decimal</t>
  </si>
  <si>
    <t>T14:35:23.765</t>
  </si>
  <si>
    <t>24:00</t>
  </si>
  <si>
    <t>12:01am</t>
  </si>
  <si>
    <t>12:35:41.7654321 am</t>
  </si>
  <si>
    <t>FORMAT_TIME_OF_DAY(TimeOfDay, [Options])</t>
  </si>
  <si>
    <t>RequireISO8601</t>
  </si>
  <si>
    <t>T00:11:23</t>
  </si>
  <si>
    <t>T00</t>
  </si>
  <si>
    <t>T24</t>
  </si>
  <si>
    <t>YEAR_BCE_TO_CE(Year)</t>
  </si>
  <si>
    <t>Year BCE</t>
  </si>
  <si>
    <t>Out: Year CE</t>
  </si>
  <si>
    <t>Out: Year BCE</t>
  </si>
  <si>
    <t>Out: TimeShift</t>
  </si>
  <si>
    <t>ET</t>
  </si>
  <si>
    <t>1023AD</t>
  </si>
  <si>
    <t>1BCE</t>
  </si>
  <si>
    <t>0BCE</t>
  </si>
  <si>
    <t>-1BCE</t>
  </si>
  <si>
    <t>5PM</t>
  </si>
  <si>
    <t>10am 2000 14</t>
  </si>
  <si>
    <t>Out: CondenseWhitespace</t>
  </si>
  <si>
    <t>a b c d</t>
  </si>
  <si>
    <t>a  b     c     d      e
   f   g    h</t>
  </si>
  <si>
    <t xml:space="preserve">    a  b   c     d     e</t>
  </si>
  <si>
    <t>Sunday</t>
  </si>
  <si>
    <t>Out: WeekDayName</t>
  </si>
  <si>
    <t>Sun April 30, 2023</t>
  </si>
  <si>
    <t>R</t>
  </si>
  <si>
    <t>FORMAT_LITERARY_YEAR(YearCE, [Options])</t>
  </si>
  <si>
    <t>FORMAT_ISO_DATETIME(YearCE, Month, Day, [Time], [TimeZoneOffset], [Options], [JulianCalendar])</t>
  </si>
  <si>
    <t>−08</t>
  </si>
  <si>
    <t>BM</t>
  </si>
  <si>
    <t>Jan-20</t>
  </si>
  <si>
    <t>Mar 25, 45 BCE, 12:45:12</t>
  </si>
  <si>
    <t>Tue Nov, 4</t>
  </si>
  <si>
    <t>11th</t>
  </si>
  <si>
    <t>12th</t>
  </si>
  <si>
    <t>1st</t>
  </si>
  <si>
    <t>13th</t>
  </si>
  <si>
    <t>3rd</t>
  </si>
  <si>
    <t>142nd</t>
  </si>
  <si>
    <t>2th</t>
  </si>
  <si>
    <t>FORMAT_ORDINAL(N)</t>
  </si>
  <si>
    <t>Out: Ordinal</t>
  </si>
  <si>
    <t>234,561,651st</t>
  </si>
  <si>
    <t>-5th</t>
  </si>
  <si>
    <t>10pm 2000 Jan 1st Tue</t>
  </si>
  <si>
    <t>5p.m.</t>
  </si>
  <si>
    <t>5 p.m.</t>
  </si>
  <si>
    <t>7 3am</t>
  </si>
  <si>
    <t>Out: IsValidTimeSpan</t>
  </si>
  <si>
    <t>abcD</t>
  </si>
  <si>
    <t>HS2</t>
  </si>
  <si>
    <t>THM2</t>
  </si>
  <si>
    <t>THH4</t>
  </si>
  <si>
    <t>Out: Number</t>
  </si>
  <si>
    <t>12</t>
  </si>
  <si>
    <t>AllowPartial</t>
  </si>
  <si>
    <t>RESOLVE_CALENDAR_DATE(Date_YMD, [JulianCalendar])</t>
  </si>
  <si>
    <t>PARSE_LITERARY_YEAR(Expression)</t>
  </si>
  <si>
    <t>IS_EMPTY(Expression)</t>
  </si>
  <si>
    <t>Expression</t>
  </si>
  <si>
    <t>IS_NUMERIC_NULL(Expression)</t>
  </si>
  <si>
    <t>NULLIFY(Reference)</t>
  </si>
  <si>
    <t>Reference</t>
  </si>
  <si>
    <t>COERCE(Expression)</t>
  </si>
  <si>
    <t>ORDINAL_VALUE(Expression)</t>
  </si>
  <si>
    <t>3</t>
  </si>
  <si>
    <t>PARSE_ISO_CALENDAR_DATE(Expression, [JulianCalendar])</t>
  </si>
  <si>
    <t>123a456Aaa7a8a9</t>
  </si>
  <si>
    <t>TextToSplit</t>
  </si>
  <si>
    <t>TIME_OF_DAY(Time_HMS)</t>
  </si>
  <si>
    <t>T02:35:23.765</t>
  </si>
  <si>
    <t>10.24:00:00.0000</t>
  </si>
  <si>
    <t>9.22:61:00</t>
  </si>
  <si>
    <t>-11</t>
  </si>
  <si>
    <t>IS_DECIMAL(N)</t>
  </si>
  <si>
    <t>12:35:45 am</t>
  </si>
  <si>
    <t>12:00am</t>
  </si>
  <si>
    <t>+09:30</t>
  </si>
  <si>
    <t>Out: TimeSpan_D</t>
  </si>
  <si>
    <t>TimeSpan_D</t>
  </si>
  <si>
    <t>Allow24Hour</t>
  </si>
  <si>
    <t>Rounding</t>
  </si>
  <si>
    <t>SecondPrecision</t>
  </si>
  <si>
    <t>PARSE_TIMESPAN_DHMS(Expression)</t>
  </si>
  <si>
    <t>ROUND_MJDATE(MJDate, [LowOrder], [SecondPrecision], [Rounding])</t>
  </si>
  <si>
    <t>JDATE_TO_YMDT(JDate, [LowOrder], [SecondPrecision], [Rounding], [JulianCalendar])</t>
  </si>
  <si>
    <t>24:00:01</t>
  </si>
  <si>
    <t>PARSE_TIME_OF_DAY_HMS(Expression, [RequireISO8601])</t>
  </si>
  <si>
    <t>−1.00:00:00.00000000001</t>
  </si>
  <si>
    <t>PARSE_TIMESPAN(Expression)</t>
  </si>
  <si>
    <t>0.000000000001"</t>
  </si>
  <si>
    <t>PARSE_TIME_OF_DAY(Expression, [RequireISO8601])</t>
  </si>
  <si>
    <t>PARSE_ISO_DATETIME(Expression, [StrictISO], [JulianCalendar])</t>
  </si>
  <si>
    <t>StrictISO</t>
  </si>
  <si>
    <t>MSF</t>
  </si>
  <si>
    <t>E+XhM3</t>
  </si>
  <si>
    <t>TPXHS2</t>
  </si>
  <si>
    <t>TDMN</t>
  </si>
  <si>
    <t>ETK</t>
  </si>
  <si>
    <t>Feb 29, 2020, 24:00</t>
  </si>
  <si>
    <t>PARSE_LITERARY_DATETIME(LiteraryDate, [JulianCalendar])</t>
  </si>
  <si>
    <t>Feb 3, 2020, 11:59:59.9p.m.</t>
  </si>
  <si>
    <t>TDSF</t>
  </si>
  <si>
    <t>C</t>
  </si>
  <si>
    <t>354 B.C.E.</t>
  </si>
  <si>
    <t>TJ</t>
  </si>
  <si>
    <t>5:59 p.m.</t>
  </si>
  <si>
    <t>RoundingOverride</t>
  </si>
  <si>
    <t>TIMESPAN_TO_DHMS(TimeSpan_D, [HighOrder], [LowOrder], [Precision], [RoundingOverride])</t>
  </si>
  <si>
    <t>ROUND_TIMESPAN(TimeSpan_D, [LowOrder], [Precision], [RoundingOverride])</t>
  </si>
  <si>
    <t>RESOLVE_TIMESPAN_DHMS(TimeSpan_C5, [HighOrder], [LowOrder], [Precision], [RoundingOverride])</t>
  </si>
  <si>
    <t>17:59:59.999</t>
  </si>
  <si>
    <t>MJDATE_TO_YMDT(MJDate, [LowOrder], [SecondPrecision], [RoundingOverride], [JulianCalendar])</t>
  </si>
  <si>
    <t>GJLK</t>
  </si>
  <si>
    <t>JDN_TO_WEEKDAY(JDN)</t>
  </si>
  <si>
    <t>Weekday</t>
  </si>
  <si>
    <t>MJDN_TO_WEEKDAY(MJDN)</t>
  </si>
  <si>
    <t>Feb 2000</t>
  </si>
  <si>
    <t>Feb 2</t>
  </si>
  <si>
    <t>Feb</t>
  </si>
  <si>
    <t>Wed 3</t>
  </si>
  <si>
    <t>Sat January 1, 2000</t>
  </si>
  <si>
    <t>Sun Jan 1 2000</t>
  </si>
  <si>
    <t>ETJ</t>
  </si>
  <si>
    <t>Jan Feb 3rd 25:00</t>
  </si>
  <si>
    <t>TEXT</t>
  </si>
  <si>
    <t>Array</t>
  </si>
  <si>
    <t>Out: IsDecimal</t>
  </si>
  <si>
    <t>Out: IsInteger</t>
  </si>
  <si>
    <t>Out: IsNumericOrNull</t>
  </si>
  <si>
    <t>Out: HasEmpty</t>
  </si>
  <si>
    <t>Out: IsNumericNull</t>
  </si>
  <si>
    <t>Out: IsNumeric</t>
  </si>
  <si>
    <t>Integer</t>
  </si>
  <si>
    <t>11</t>
  </si>
  <si>
    <t>1.2</t>
  </si>
  <si>
    <t>Out: IsError</t>
  </si>
  <si>
    <t>Out: HasError</t>
  </si>
  <si>
    <t>H_ERROR(Array)</t>
  </si>
  <si>
    <t>V_ERROR(Array)</t>
  </si>
  <si>
    <t>Out: HasNegative</t>
  </si>
  <si>
    <t>Out: HasDecimal</t>
  </si>
  <si>
    <t>Array1</t>
  </si>
  <si>
    <t>Array2</t>
  </si>
  <si>
    <t>Jan Text</t>
  </si>
  <si>
    <t>Out: Time of Day</t>
  </si>
  <si>
    <t>PARSE_ISO_YEAR(Expression)</t>
  </si>
  <si>
    <t>2024</t>
  </si>
  <si>
    <t>-200</t>
  </si>
  <si>
    <t>2000.5</t>
  </si>
  <si>
    <t>0</t>
  </si>
  <si>
    <t>Out: ISOYear</t>
  </si>
  <si>
    <t>FORMAT_ISO_YEAR(YearCE, [AlwaysSign])</t>
  </si>
  <si>
    <t>AlwaysSign</t>
  </si>
  <si>
    <t>Out: HasValue</t>
  </si>
  <si>
    <t>HAS_VALUE(Value, Array)</t>
  </si>
  <si>
    <t>IS_EMPTY(Array)</t>
  </si>
  <si>
    <t>ARE_EQUAL(Array1, Array2)</t>
  </si>
  <si>
    <t>Out: AreEqual</t>
  </si>
  <si>
    <t>HAS_EMPTY(Array)</t>
  </si>
  <si>
    <t>X_EMPTY(Array)</t>
  </si>
  <si>
    <t>Out: XEmpty</t>
  </si>
  <si>
    <t>IS_NUMERIC(Array)</t>
  </si>
  <si>
    <t>IS_NUMERIC_NULL(Array)</t>
  </si>
  <si>
    <t>IS_INTEGER(Array)</t>
  </si>
  <si>
    <t>IS_ZERO(Array)</t>
  </si>
  <si>
    <t>Out: IsZero</t>
  </si>
  <si>
    <t>HAS_NONZERO(Array)</t>
  </si>
  <si>
    <t>Out: HasNonZero</t>
  </si>
  <si>
    <t>HAS_POSITIVE(Array)</t>
  </si>
  <si>
    <t>Out: HasPositive</t>
  </si>
  <si>
    <t>HAS_NEGATIVE(Array)</t>
  </si>
  <si>
    <t>HAS_DECIMAL(Array)</t>
  </si>
  <si>
    <t>IS_ERROR(Array)</t>
  </si>
  <si>
    <t>HAS_ERROR(Array)</t>
  </si>
  <si>
    <t>Out: FirstHorizError</t>
  </si>
  <si>
    <t>Out: FirstVertError</t>
  </si>
  <si>
    <t>IS_NONZERO(Array)</t>
  </si>
  <si>
    <t>Out: IsNonZero</t>
  </si>
  <si>
    <t>IS_POSITIVE(Array)</t>
  </si>
  <si>
    <t>Out: IsPositive</t>
  </si>
  <si>
    <t>IS_NEGATIVE(Array)</t>
  </si>
  <si>
    <t>Out: IsNegative</t>
  </si>
  <si>
    <t>Weekday Number</t>
  </si>
  <si>
    <t>WeekdayText</t>
  </si>
  <si>
    <t>+</t>
  </si>
  <si>
    <t>FORMAT_ISO_CALENDAR_DATE(Date_YMD, [Options], [JulianCalendar])</t>
  </si>
  <si>
    <t>2000 1st</t>
  </si>
  <si>
    <t>WET</t>
  </si>
  <si>
    <t>15-10-−0327</t>
  </si>
  <si>
    <t>15-10--0327</t>
  </si>
  <si>
    <t>15.10.2024</t>
  </si>
  <si>
    <t>15/10/2024</t>
  </si>
  <si>
    <t>10.15.2024</t>
  </si>
  <si>
    <t>10/15/2024</t>
  </si>
  <si>
    <t>FORMAT_CALENDAR_DATE(Date_YMD, [Options], [JulianCalendar])</t>
  </si>
  <si>
    <t>Out: Date</t>
  </si>
  <si>
    <t>+.</t>
  </si>
  <si>
    <t>DayAndTime</t>
  </si>
  <si>
    <t>DAY_AND_TIME_TO_DHMS(DayAndTime_D, [LowOrder], [SecondPrecision], [RoundingOverride])</t>
  </si>
  <si>
    <t>TZ</t>
  </si>
  <si>
    <t>A</t>
  </si>
  <si>
    <t>DN</t>
  </si>
  <si>
    <t>BZ</t>
  </si>
  <si>
    <t>DMYT</t>
  </si>
  <si>
    <t>25/1/2024 11pm</t>
  </si>
  <si>
    <t>1/12/2024T5</t>
  </si>
  <si>
    <t>1/12/2024_5</t>
  </si>
  <si>
    <t>1/12/2024</t>
  </si>
  <si>
    <t>9/2020</t>
  </si>
  <si>
    <t>1/12/−2020 24:00</t>
  </si>
  <si>
    <t>1/Jan/20</t>
  </si>
  <si>
    <t>WRG</t>
  </si>
  <si>
    <t>Out: Delims</t>
  </si>
  <si>
    <t>1.2th</t>
  </si>
  <si>
    <t>25.5</t>
  </si>
  <si>
    <t>&amp;&amp;&amp;&amp;</t>
  </si>
  <si>
    <t>TextValue</t>
  </si>
  <si>
    <t>REPLACE_CHARS(TextValue, CharSet, CharReplaceWith, [CaseSensitive])</t>
  </si>
  <si>
    <t>VALIDATE_CHARSET(TextValue, CharSet, [CaseSensitive])</t>
  </si>
  <si>
    <t>SUBSTITUTE_I(TextValue, OldText, NewText, [InstanceNum])</t>
  </si>
  <si>
    <t>FIND_NTH_CHAR(TextToSearch, Chars, N, [CaseSensitive], [ReturnChar], [LowerPos], [UpperPos])</t>
  </si>
  <si>
    <t>TextToSearch</t>
  </si>
  <si>
    <t>SPLIT(TextToSplit, ColumnDelimiter, [CaseSensitive], [IgnoreEmpty], [SplitLimit])</t>
  </si>
  <si>
    <t>12.34,56/78</t>
  </si>
  <si>
    <t>.,/</t>
  </si>
  <si>
    <t>.12..34.56.</t>
  </si>
  <si>
    <t>SPLIT_AT_ANY(TextToSplit, CharSet, [CaseSensitive], [IgnoreEmpty], [SplitLimit])</t>
  </si>
  <si>
    <t>SPLIT_AROUND(TextToSplit, CharSet, [CaseSensitive], [SplitLimit])</t>
  </si>
  <si>
    <t>abcdefg</t>
  </si>
  <si>
    <t>2024/12/31T12:00</t>
  </si>
  <si>
    <t>0123456789:</t>
  </si>
  <si>
    <t>2024/12/31T12:00pm</t>
  </si>
  <si>
    <t>_A_B_C_D_E</t>
  </si>
  <si>
    <t>ABCDe</t>
  </si>
  <si>
    <t>SIFT_FOR_CHARS(TextToSift, CharSet, [CaseSensitive], [Sort], [InstanceLimit])</t>
  </si>
  <si>
    <t>TextToSift</t>
  </si>
  <si>
    <t>TextToCondense</t>
  </si>
  <si>
    <t>Mar   2023</t>
  </si>
  <si>
    <t>FORMAT_DATETIME(Date_YMDT, [Options], [JulianCalendar])</t>
  </si>
  <si>
    <t>Out: DateTime</t>
  </si>
  <si>
    <t>PARSE_CALENDAR_DATE(Expression, [NorthAmericanRegion], [JulianCalendar])</t>
  </si>
  <si>
    <t>NorthAmericanRegion</t>
  </si>
  <si>
    <t>-P</t>
  </si>
  <si>
    <t>PARSE_DATETIME(Expression, [NorthAmericanRegion], [JulianCalendar])</t>
  </si>
  <si>
    <t>10/31/−2023 12:59:59.999 pm</t>
  </si>
  <si>
    <t>10-31-2023 24:00</t>
  </si>
  <si>
    <t>PSC</t>
  </si>
  <si>
    <t>P</t>
  </si>
  <si>
    <t>CPL</t>
  </si>
  <si>
    <t>ESCAPE_SEARCH_TERM(SearchText)</t>
  </si>
  <si>
    <t>Out: EscapedSearchTerm</t>
  </si>
  <si>
    <t>ABC*DEF?</t>
  </si>
  <si>
    <t>?~?~?</t>
  </si>
  <si>
    <t>~</t>
  </si>
  <si>
    <t>A*BCDEFGHIJKLMNOPQRSTUVWXYZ</t>
  </si>
  <si>
    <t>abc*_abc_abc*_abc</t>
  </si>
  <si>
    <t>SearchText</t>
  </si>
  <si>
    <t>FindText</t>
  </si>
  <si>
    <t>Out: Position</t>
  </si>
  <si>
    <t>WithinText</t>
  </si>
  <si>
    <t>CaseSentitive</t>
  </si>
  <si>
    <t>?</t>
  </si>
  <si>
    <t>FIND_LITERAL(FindText, WithinText, [CaseSensitive], [StartPosition])</t>
  </si>
  <si>
    <t>StartPosition</t>
  </si>
  <si>
    <t>gh</t>
  </si>
  <si>
    <t>abc*de?f~~agh</t>
  </si>
  <si>
    <t>*?~</t>
  </si>
  <si>
    <t>C~DA_b*B_D_C?D~A_b_D</t>
  </si>
  <si>
    <t>.12.*.34.56.</t>
  </si>
  <si>
    <t>lo</t>
  </si>
  <si>
    <t>lf</t>
  </si>
  <si>
    <t>ro</t>
  </si>
  <si>
    <t>pad</t>
  </si>
  <si>
    <t>TD*</t>
  </si>
  <si>
    <t>PTD*N</t>
  </si>
  <si>
    <t>ExcludeLineBreaks</t>
  </si>
  <si>
    <t>CONDENSE_WHITESPACE(Text, [ExcludeLineBreaks])</t>
  </si>
  <si>
    <t>I</t>
  </si>
  <si>
    <t>p</t>
  </si>
  <si>
    <t>ho</t>
  </si>
  <si>
    <t>hf</t>
  </si>
  <si>
    <t>spc</t>
  </si>
  <si>
    <t>B3</t>
  </si>
  <si>
    <t>V</t>
  </si>
  <si>
    <t>P-D</t>
  </si>
  <si>
    <t>ETKLJS3</t>
  </si>
  <si>
    <t>RL</t>
  </si>
  <si>
    <t>RWSLK</t>
  </si>
  <si>
    <t>652400Z</t>
  </si>
  <si>
    <t>X</t>
  </si>
  <si>
    <t>VALIDATE_ISO_WEEK_DATE(Date_YWD, [JulianCalendar])</t>
  </si>
  <si>
    <t>ISO Week</t>
  </si>
  <si>
    <t>Out: ISO Week</t>
  </si>
  <si>
    <t>IS_VALID_ISO_WEEK_DATE(Date_YWD, [JulianCalendar])</t>
  </si>
  <si>
    <t>RESOLVE_ISO_WEEK_DATE(Date_YWD, [JulianCalendar])</t>
  </si>
  <si>
    <t>ISO_WEEK_DATE_TO_MJDN(Date_YWD, [JulianCalendar])</t>
  </si>
  <si>
    <t>Format: Lit Date</t>
  </si>
  <si>
    <t>MJDN_TO_ISO_WEEK_DATE(MJDN, [JulianCalendar])</t>
  </si>
  <si>
    <t>Out: Weeks in Year</t>
  </si>
  <si>
    <t>Date: Weekday</t>
  </si>
  <si>
    <t>Last Sunday of June 2024</t>
  </si>
  <si>
    <t>Monday previous week to Feb 2023</t>
  </si>
  <si>
    <t>2023101</t>
  </si>
  <si>
    <t>Out: ISOWeekDate</t>
  </si>
  <si>
    <t>FORMAT_ISO_WEEK_DATE(Date_YWD, [Options], [JulianCalendar])</t>
  </si>
  <si>
    <t>QUARTER_DATE_TO_MJDN(Date_YQD, [MonthOffset], [JulianCalendar])</t>
  </si>
  <si>
    <t>MJDN_TO_QUARTER_DATE(MJDate, [MonthOffset], [JulianCalendar])</t>
  </si>
  <si>
    <t>xlDelta</t>
  </si>
  <si>
    <t>DELTA_MONTHS(StartMJDate, EndMJDate, [JulianCalendar])</t>
  </si>
  <si>
    <t>StartMJDate</t>
  </si>
  <si>
    <t>EndMJDate</t>
  </si>
  <si>
    <t>DELTA_YEARS(StartMJDate, EndMJDate, [JulianCalendar])</t>
  </si>
  <si>
    <t>DELTA_YMD(StartMJDate, EndMJDate, [JulianCalendar])</t>
  </si>
  <si>
    <t>xlDiffY</t>
  </si>
  <si>
    <t>xlDiffM</t>
  </si>
  <si>
    <t>xlDiffD</t>
  </si>
  <si>
    <t>DaysInSMonth</t>
  </si>
  <si>
    <t>Rmonth</t>
  </si>
  <si>
    <t>DELTA_YWD(StartMJDate, EndMJDate, [JulianCalendar])</t>
  </si>
  <si>
    <t>xlDateYEarBefore</t>
  </si>
  <si>
    <t>xlWeeks</t>
  </si>
  <si>
    <t>xlDays</t>
  </si>
  <si>
    <t>xlYears</t>
  </si>
  <si>
    <t>EN</t>
  </si>
  <si>
    <t>LANGUAGE_ID(LanguageCode)</t>
  </si>
  <si>
    <t>LanguageCode</t>
  </si>
  <si>
    <t>Out: LanguageID</t>
  </si>
  <si>
    <t>FR</t>
  </si>
  <si>
    <t>DE</t>
  </si>
  <si>
    <t>0039</t>
  </si>
  <si>
    <t>NORTH_AMERICAN_REGION()</t>
  </si>
  <si>
    <t>PARSE_MONTH(Expression, [LanguageCode])</t>
  </si>
  <si>
    <t>déc.</t>
  </si>
  <si>
    <t>AF</t>
  </si>
  <si>
    <t>WEEKDAY_NAME(ISOWeekday, [Short], [LanguageCode])</t>
  </si>
  <si>
    <t>Dinsdag</t>
  </si>
  <si>
    <t>PARSE_WEEKDAY(DayOfWeekText, [LanguageCode])</t>
  </si>
  <si>
    <t>PARSE_LITERARY_DATE(Expression, [LanguageCode], [JulianCalendar])</t>
  </si>
  <si>
    <t>Mittwoch, Februar, 2023</t>
  </si>
  <si>
    <t>VALIDATE_DT(DT)</t>
  </si>
  <si>
    <t>RESOLVE_DT(DT)</t>
  </si>
  <si>
    <t>COMBINE_DT(DT)</t>
  </si>
  <si>
    <t>Out: Day decimal</t>
  </si>
  <si>
    <t>DT_COMPLICATION(Day_D)</t>
  </si>
  <si>
    <t>Day decimal</t>
  </si>
  <si>
    <t>IS_VALID_DT(DT)</t>
  </si>
  <si>
    <t>ROUND_TO_DT(Day_D, [LowOrder], [SecondPrecision], [RoundingOverride])</t>
  </si>
  <si>
    <t>IS_VALID_TIME_OF_DAY(Time_HMS, [Allow24Hour])</t>
  </si>
  <si>
    <t>RESOLVE_DHMS(DayAndTime_C4, [LowOrder], [SecondPrecision], [RoundingOverride])</t>
  </si>
  <si>
    <t>JDN(Date_YMD, [JulianCalendar])</t>
  </si>
  <si>
    <t>VALIDATE_CALENDAR_DATE(Date_YMD, [JulianCalendar])</t>
  </si>
  <si>
    <t>IS_VALID_CALENDAR_DATE(Date_YMD, [AllowPartial], [JulianCalendar])</t>
  </si>
  <si>
    <t>MJDN(Date_YMD, [JulianCalendar])</t>
  </si>
  <si>
    <t>JDATE_TO_JDN(JDate)</t>
  </si>
  <si>
    <t>Out: Jdate</t>
  </si>
  <si>
    <t>JDN_TO_JDATE(JDN)</t>
  </si>
  <si>
    <t>Sum</t>
  </si>
  <si>
    <t>Average</t>
  </si>
  <si>
    <t>Running Total</t>
  </si>
  <si>
    <t>Count</t>
  </si>
  <si>
    <t>MJDATE_TO_MJDN(MJDate)</t>
  </si>
  <si>
    <t>ROUND_JDATE(MJDate, [LowOrder], [SecondPrecision], [Rounding])</t>
  </si>
  <si>
    <t>LocalJDate</t>
  </si>
  <si>
    <t>Out: LocalJDate</t>
  </si>
  <si>
    <t>JDATE_ADDITION(LocalJDate, AddValue, [Component], [JulianCalendar])</t>
  </si>
  <si>
    <t>VALIDATE_YMDT(Date_YMDT, [JulianCalendar])</t>
  </si>
  <si>
    <t>Out: Is Valid YMDT</t>
  </si>
  <si>
    <t>IS_VALID_YMDT(Date_YMDT, [AllowPartial], [JulianCalendar])</t>
  </si>
  <si>
    <t>RESOLVE_YMDT(Date_YMDT, [JulianCalendar])</t>
  </si>
  <si>
    <t>ROUND_YMDT(Date_YMDT, [LowOrder], [SecondPrecision], [RoundingOverride], [JulianCalendar])</t>
  </si>
  <si>
    <t>FORMAT_LITERARY_DATE(Date_YMDW, [Options], [LanguageCode], [JulianCalendar])</t>
  </si>
  <si>
    <t>Out: LiteraryDateTime</t>
  </si>
  <si>
    <t>FORMAT_LITERARY_DATETIME(Date_YMDT, [Options], [LanguageCode], [JulianCalendar])</t>
  </si>
  <si>
    <t>IT</t>
  </si>
  <si>
    <t>AD</t>
  </si>
  <si>
    <t>WEEKDAY_OF_MONTH_TO_MJDN(Date_YMWD, [JulianCalendar])</t>
  </si>
  <si>
    <t>JDATE_TO_MJDATE(JDate)</t>
  </si>
  <si>
    <t>MJDATE_TO_JDATE(MJDate)</t>
  </si>
  <si>
    <t>ISO_DATETIME_TO_MJDATE(Expression, [StrictISO], [JulianCalendar])</t>
  </si>
  <si>
    <t>BD</t>
  </si>
  <si>
    <t>ExcelDate</t>
  </si>
  <si>
    <t>2023-05-25</t>
  </si>
  <si>
    <t>2023-05</t>
  </si>
  <si>
    <t>ISO_DATETIME_TO_EXCELDATE(Expression, [StrictISO])</t>
  </si>
  <si>
    <t>EXCELDATE_TO_ISO_DATETIME(ExcelDate, [TZOMinutes], [Options])</t>
  </si>
  <si>
    <t>01-12-1989</t>
  </si>
  <si>
    <t>10/31/2023 11 PM</t>
  </si>
  <si>
    <t>10/31/2023 11:34:52pm</t>
  </si>
  <si>
    <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</si>
</sst>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9">
    <numFmt numFmtId="164" formatCode="0.0"/>
    <numFmt numFmtId="165" formatCode="ddd\ d/mm/yyyy"/>
    <numFmt numFmtId="166" formatCode="0.000"/>
    <numFmt numFmtId="167" formatCode="0.00000000000"/>
    <numFmt numFmtId="168" formatCode="0.000000000000"/>
    <numFmt numFmtId="169" formatCode="0.0000"/>
    <numFmt numFmtId="170" formatCode="0.00000"/>
    <numFmt numFmtId="171" formatCode="0.0000000"/>
    <numFmt numFmtId="172" formatCode="0.00000000"/>
    <numFmt numFmtId="173" formatCode="d/mm/yyyy\ hh:mm:ss"/>
    <numFmt numFmtId="174" formatCode="ddd\ d/mm/yyyy\ hh:mm:ss"/>
    <numFmt numFmtId="175" formatCode="0.000000000"/>
    <numFmt numFmtId="176" formatCode="[h]:mm:ss.000"/>
    <numFmt numFmtId="177" formatCode="0.0000000000000000000000000000000000000000E+00"/>
    <numFmt numFmtId="178" formatCode="0.0000000000"/>
    <numFmt numFmtId="179" formatCode="0.000000"/>
    <numFmt numFmtId="180" formatCode="hh:mm:ss"/>
    <numFmt numFmtId="181" formatCode="0.0000000000000"/>
    <numFmt numFmtId="182" formatCode="[$-F800]dddd\,\ mmmm\ dd\,\ yyyy"/>
    <numFmt numFmtId="183" formatCode="0E+00"/>
    <numFmt numFmtId="184" formatCode="0.000000000000000"/>
    <numFmt numFmtId="185" formatCode="hh:mm:ss.000"/>
    <numFmt numFmtId="186" formatCode="[hh]:mm:ss.000"/>
    <numFmt numFmtId="187" formatCode="h:mm:ss.000"/>
    <numFmt numFmtId="188" formatCode="0.00000000E+00"/>
    <numFmt numFmtId="189" formatCode="0.0000000000000000000"/>
    <numFmt numFmtId="190" formatCode="hh:mm"/>
    <numFmt numFmtId="191" formatCode="[h]:mm"/>
    <numFmt numFmtId="192" formatCode="[$-F400]h:mm:ss\ AM/PM"/>
  </numFmts>
  <fonts count="6" x14ac:knownFonts="1">
    <font>
      <sz val="11"/>
      <color theme="1"/>
      <name val="Calibri"/>
      <family val="2"/>
      <scheme val="minor"/>
    </font>
    <font>
      <b/>
      <sz val="15"/>
      <color theme="3"/>
      <name val="Calibri"/>
      <family val="2"/>
      <scheme val="minor"/>
    </font>
    <font>
      <sz val="8"/>
      <name val="Calibri"/>
      <family val="2"/>
      <scheme val="minor"/>
    </font>
    <font>
      <b/>
      <sz val="11"/>
      <color theme="0"/>
      <name val="Calibri"/>
      <family val="2"/>
      <scheme val="minor"/>
    </font>
    <font>
      <sz val="7"/>
      <color rgb="FF0969DA"/>
      <name val="Consolas"/>
      <family val="3"/>
    </font>
    <font>
      <sz val="11"/>
      <color rgb="FF8250DF"/>
      <name val="Consolas"/>
      <family val="3"/>
    </font>
  </fonts>
  <fills count="4">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s>
  <borders count="65">
    <border>
      <left/>
      <right/>
      <top/>
      <bottom/>
      <diagonal/>
    </border>
    <border>
      <left/>
      <right/>
      <top/>
      <bottom style="thick">
        <color theme="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top style="thin">
        <color indexed="64"/>
      </top>
      <bottom style="thin">
        <color indexed="64"/>
      </bottom>
      <diagonal/>
    </border>
    <border>
      <left/>
      <right/>
      <top style="thin">
        <color indexed="64"/>
      </top>
      <bottom style="thin">
        <color indexed="64"/>
      </bottom>
      <diagonal/>
    </border>
    <border>
      <left/>
      <right style="thin">
        <color theme="1"/>
      </right>
      <top style="thin">
        <color indexed="64"/>
      </top>
      <bottom style="thin">
        <color indexed="64"/>
      </bottom>
      <diagonal/>
    </border>
    <border>
      <left style="thin">
        <color theme="1"/>
      </left>
      <right/>
      <top style="thin">
        <color theme="1"/>
      </top>
      <bottom style="thin">
        <color theme="1"/>
      </bottom>
      <diagonal/>
    </border>
    <border>
      <left/>
      <right/>
      <top style="thin">
        <color theme="1"/>
      </top>
      <bottom style="thin">
        <color theme="1"/>
      </bottom>
      <diagonal/>
    </border>
    <border>
      <left/>
      <right/>
      <top style="thin">
        <color indexed="64"/>
      </top>
      <bottom/>
      <diagonal/>
    </border>
    <border>
      <left/>
      <right style="thin">
        <color indexed="64"/>
      </right>
      <top style="thin">
        <color theme="1"/>
      </top>
      <bottom style="thin">
        <color indexed="64"/>
      </bottom>
      <diagonal/>
    </border>
    <border>
      <left/>
      <right style="thin">
        <color indexed="64"/>
      </right>
      <top style="thin">
        <color theme="1"/>
      </top>
      <bottom/>
      <diagonal/>
    </border>
    <border>
      <left/>
      <right style="thin">
        <color indexed="64"/>
      </right>
      <top style="thin">
        <color indexed="64"/>
      </top>
      <bottom style="thin">
        <color indexed="64"/>
      </bottom>
      <diagonal/>
    </border>
    <border>
      <left/>
      <right style="thin">
        <color indexed="64"/>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theme="1"/>
      </top>
      <bottom style="thin">
        <color indexed="64"/>
      </bottom>
      <diagonal/>
    </border>
    <border>
      <left style="thin">
        <color rgb="FF000000"/>
      </left>
      <right/>
      <top style="thin">
        <color theme="1"/>
      </top>
      <bottom/>
      <diagonal/>
    </border>
    <border>
      <left style="thin">
        <color rgb="FF000000"/>
      </left>
      <right/>
      <top style="thin">
        <color indexed="64"/>
      </top>
      <bottom style="thin">
        <color indexed="64"/>
      </bottom>
      <diagonal/>
    </border>
    <border>
      <left/>
      <right style="thin">
        <color indexed="64"/>
      </right>
      <top style="thin">
        <color theme="1"/>
      </top>
      <bottom style="thin">
        <color theme="1"/>
      </bottom>
      <diagonal/>
    </border>
    <border>
      <left/>
      <right style="thin">
        <color theme="1"/>
      </right>
      <top style="thin">
        <color theme="1"/>
      </top>
      <bottom style="thin">
        <color theme="1"/>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theme="1"/>
      </left>
      <right/>
      <top/>
      <bottom/>
      <diagonal/>
    </border>
    <border>
      <left/>
      <right style="thin">
        <color theme="1"/>
      </right>
      <top/>
      <bottom/>
      <diagonal/>
    </border>
    <border>
      <left style="thin">
        <color indexed="64"/>
      </left>
      <right/>
      <top/>
      <bottom/>
      <diagonal/>
    </border>
    <border>
      <left/>
      <right style="thin">
        <color indexed="64"/>
      </right>
      <top style="thin">
        <color rgb="FF000000"/>
      </top>
      <bottom/>
      <diagonal/>
    </border>
    <border>
      <left style="thin">
        <color indexed="64"/>
      </left>
      <right style="thin">
        <color theme="1"/>
      </right>
      <top style="thin">
        <color theme="1"/>
      </top>
      <bottom/>
      <diagonal/>
    </border>
    <border>
      <left style="thin">
        <color indexed="64"/>
      </left>
      <right style="thin">
        <color theme="1"/>
      </right>
      <top style="thin">
        <color theme="1"/>
      </top>
      <bottom style="thin">
        <color theme="1"/>
      </bottom>
      <diagonal/>
    </border>
    <border>
      <left style="thin">
        <color indexed="64"/>
      </left>
      <right style="thin">
        <color theme="1"/>
      </right>
      <top style="thin">
        <color theme="1"/>
      </top>
      <bottom style="thin">
        <color indexed="64"/>
      </bottom>
      <diagonal/>
    </border>
    <border>
      <left style="thin">
        <color theme="1"/>
      </left>
      <right style="thin">
        <color indexed="64"/>
      </right>
      <top style="thin">
        <color theme="1"/>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style="thin">
        <color indexed="64"/>
      </right>
      <top style="thin">
        <color theme="1"/>
      </top>
      <bottom style="thin">
        <color indexed="64"/>
      </bottom>
      <diagonal/>
    </border>
    <border>
      <left style="thin">
        <color indexed="64"/>
      </left>
      <right/>
      <top style="thin">
        <color theme="1"/>
      </top>
      <bottom style="thin">
        <color indexed="64"/>
      </bottom>
      <diagonal/>
    </border>
    <border>
      <left style="thin">
        <color indexed="64"/>
      </left>
      <right/>
      <top style="thin">
        <color theme="1"/>
      </top>
      <bottom/>
      <diagonal/>
    </border>
    <border>
      <left style="thin">
        <color indexed="64"/>
      </left>
      <right/>
      <top style="thin">
        <color indexed="64"/>
      </top>
      <bottom style="thin">
        <color indexed="64"/>
      </bottom>
      <diagonal/>
    </border>
    <border>
      <left style="thin">
        <color indexed="64"/>
      </left>
      <right/>
      <top style="thin">
        <color theme="1"/>
      </top>
      <bottom style="thin">
        <color theme="1"/>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theme="1"/>
      </top>
      <bottom style="thin">
        <color theme="1"/>
      </bottom>
      <diagonal/>
    </border>
    <border>
      <left style="thin">
        <color theme="1"/>
      </left>
      <right/>
      <top style="thin">
        <color indexed="64"/>
      </top>
      <bottom/>
      <diagonal/>
    </border>
    <border>
      <left/>
      <right/>
      <top style="thin">
        <color indexed="64"/>
      </top>
      <bottom style="thin">
        <color theme="1"/>
      </bottom>
      <diagonal/>
    </border>
    <border>
      <left style="thin">
        <color theme="1"/>
      </left>
      <right style="thin">
        <color theme="1"/>
      </right>
      <top style="thin">
        <color theme="1"/>
      </top>
      <bottom style="thin">
        <color indexed="64"/>
      </bottom>
      <diagonal/>
    </border>
    <border>
      <left/>
      <right style="thin">
        <color indexed="64"/>
      </right>
      <top style="thin">
        <color indexed="64"/>
      </top>
      <bottom/>
      <diagonal/>
    </border>
    <border>
      <left style="thin">
        <color rgb="FF000000"/>
      </left>
      <right/>
      <top style="thin">
        <color theme="1"/>
      </top>
      <bottom style="thin">
        <color rgb="FF000000"/>
      </bottom>
      <diagonal/>
    </border>
    <border>
      <left/>
      <right/>
      <top style="thin">
        <color theme="1"/>
      </top>
      <bottom style="thin">
        <color rgb="FF000000"/>
      </bottom>
      <diagonal/>
    </border>
    <border>
      <left style="thin">
        <color indexed="64"/>
      </left>
      <right style="thin">
        <color rgb="FF000000"/>
      </right>
      <top style="thin">
        <color theme="1"/>
      </top>
      <bottom style="thin">
        <color rgb="FF000000"/>
      </bottom>
      <diagonal/>
    </border>
    <border>
      <left style="thin">
        <color indexed="64"/>
      </left>
      <right style="thin">
        <color rgb="FF000000"/>
      </right>
      <top style="thin">
        <color rgb="FF000000"/>
      </top>
      <bottom/>
      <diagonal/>
    </border>
    <border>
      <left style="thin">
        <color indexed="64"/>
      </left>
      <right style="thin">
        <color rgb="FF000000"/>
      </right>
      <top style="thin">
        <color theme="1"/>
      </top>
      <bottom/>
      <diagonal/>
    </border>
    <border>
      <left style="thin">
        <color rgb="FF000000"/>
      </left>
      <right/>
      <top style="thin">
        <color indexed="64"/>
      </top>
      <bottom/>
      <diagonal/>
    </border>
    <border>
      <left style="thin">
        <color indexed="64"/>
      </left>
      <right style="thin">
        <color rgb="FF000000"/>
      </right>
      <top style="thin">
        <color indexed="64"/>
      </top>
      <bottom/>
      <diagonal/>
    </border>
    <border>
      <left style="thin">
        <color indexed="64"/>
      </left>
      <right style="thin">
        <color theme="1"/>
      </right>
      <top style="thin">
        <color indexed="64"/>
      </top>
      <bottom style="thin">
        <color indexed="64"/>
      </bottom>
      <diagonal/>
    </border>
    <border>
      <left style="thin">
        <color indexed="64"/>
      </left>
      <right/>
      <top style="thin">
        <color indexed="64"/>
      </top>
      <bottom/>
      <diagonal/>
    </border>
    <border>
      <left/>
      <right/>
      <top/>
      <bottom style="thin">
        <color theme="1"/>
      </bottom>
      <diagonal/>
    </border>
    <border>
      <left/>
      <right style="thin">
        <color theme="1"/>
      </right>
      <top style="thin">
        <color rgb="FF000000"/>
      </top>
      <bottom style="thin">
        <color theme="1"/>
      </bottom>
      <diagonal/>
    </border>
    <border>
      <left style="thin">
        <color indexed="64"/>
      </left>
      <right style="thin">
        <color indexed="64"/>
      </right>
      <top style="thin">
        <color rgb="FF000000"/>
      </top>
      <bottom/>
      <diagonal/>
    </border>
    <border>
      <left style="thin">
        <color indexed="64"/>
      </left>
      <right style="thin">
        <color indexed="64"/>
      </right>
      <top style="thin">
        <color indexed="64"/>
      </top>
      <bottom/>
      <diagonal/>
    </border>
    <border>
      <left style="thin">
        <color indexed="64"/>
      </left>
      <right style="thin">
        <color rgb="FF000000"/>
      </right>
      <top style="thin">
        <color theme="1"/>
      </top>
      <bottom style="thin">
        <color theme="1"/>
      </bottom>
      <diagonal/>
    </border>
    <border>
      <left style="thin">
        <color indexed="64"/>
      </left>
      <right style="thin">
        <color theme="1"/>
      </right>
      <top style="thin">
        <color indexed="64"/>
      </top>
      <bottom/>
      <diagonal/>
    </border>
    <border>
      <left/>
      <right style="thin">
        <color theme="1"/>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1" applyNumberFormat="0" applyFill="0" applyAlignment="0" applyProtection="0"/>
  </cellStyleXfs>
  <cellXfs count="484">
    <xf numFmtId="0" fontId="0" fillId="0" borderId="0" xfId="0"/>
    <xf numFmtId="0" fontId="1" fillId="0" borderId="0" xfId="1" applyBorder="1" applyAlignment="1"/>
    <xf numFmtId="1" fontId="0" fillId="0" borderId="0" xfId="0" applyNumberFormat="1"/>
    <xf numFmtId="0" fontId="0" fillId="0" borderId="0" xfId="0" applyAlignment="1">
      <alignment wrapText="1"/>
    </xf>
    <xf numFmtId="0" fontId="3" fillId="2" borderId="2" xfId="0" applyFont="1" applyFill="1" applyBorder="1"/>
    <xf numFmtId="0" fontId="3" fillId="2" borderId="3" xfId="0" applyFont="1" applyFill="1" applyBorder="1"/>
    <xf numFmtId="0" fontId="3" fillId="2" borderId="4" xfId="0" applyFont="1" applyFill="1" applyBorder="1"/>
    <xf numFmtId="0" fontId="0" fillId="3" borderId="2" xfId="0" applyFill="1" applyBorder="1"/>
    <xf numFmtId="0" fontId="0" fillId="3" borderId="3" xfId="0" applyFill="1" applyBorder="1"/>
    <xf numFmtId="0" fontId="0" fillId="3" borderId="4" xfId="0" applyFill="1" applyBorder="1"/>
    <xf numFmtId="0" fontId="0" fillId="0" borderId="2" xfId="0" applyBorder="1"/>
    <xf numFmtId="0" fontId="0" fillId="0" borderId="3" xfId="0" applyBorder="1"/>
    <xf numFmtId="0" fontId="0" fillId="0" borderId="4" xfId="0" applyBorder="1"/>
    <xf numFmtId="1" fontId="0" fillId="3" borderId="5" xfId="0" applyNumberFormat="1" applyFill="1" applyBorder="1"/>
    <xf numFmtId="1" fontId="0" fillId="3" borderId="6" xfId="0" applyNumberFormat="1" applyFill="1" applyBorder="1"/>
    <xf numFmtId="0" fontId="0" fillId="3" borderId="6" xfId="0" applyFill="1" applyBorder="1"/>
    <xf numFmtId="0" fontId="0" fillId="3" borderId="7" xfId="0" applyFill="1" applyBorder="1"/>
    <xf numFmtId="0" fontId="0" fillId="0" borderId="8" xfId="0" applyBorder="1"/>
    <xf numFmtId="0" fontId="0" fillId="0" borderId="9" xfId="0" applyBorder="1"/>
    <xf numFmtId="0" fontId="0" fillId="0" borderId="10" xfId="0" applyBorder="1"/>
    <xf numFmtId="165" fontId="0" fillId="3" borderId="2" xfId="0" applyNumberFormat="1" applyFill="1" applyBorder="1"/>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right"/>
    </xf>
    <xf numFmtId="165" fontId="0" fillId="0" borderId="2" xfId="0" applyNumberFormat="1" applyBorder="1"/>
    <xf numFmtId="165" fontId="0" fillId="0" borderId="5" xfId="0" applyNumberFormat="1" applyBorder="1"/>
    <xf numFmtId="0" fontId="3" fillId="2" borderId="2" xfId="0" applyFont="1" applyFill="1" applyBorder="1" applyAlignment="1">
      <alignment horizontal="right"/>
    </xf>
    <xf numFmtId="0" fontId="0" fillId="3" borderId="5" xfId="0" applyFill="1" applyBorder="1"/>
    <xf numFmtId="0" fontId="0" fillId="3" borderId="4" xfId="0" applyFill="1" applyBorder="1" applyAlignment="1">
      <alignment wrapText="1"/>
    </xf>
    <xf numFmtId="2" fontId="0" fillId="3" borderId="3" xfId="0" applyNumberFormat="1" applyFill="1" applyBorder="1"/>
    <xf numFmtId="1" fontId="0" fillId="0" borderId="9" xfId="0" applyNumberFormat="1" applyBorder="1"/>
    <xf numFmtId="1" fontId="0" fillId="3" borderId="3" xfId="0" applyNumberFormat="1" applyFill="1" applyBorder="1"/>
    <xf numFmtId="1" fontId="0" fillId="0" borderId="3" xfId="0" applyNumberFormat="1" applyBorder="1"/>
    <xf numFmtId="166" fontId="0" fillId="3" borderId="4" xfId="0" applyNumberFormat="1" applyFill="1" applyBorder="1"/>
    <xf numFmtId="166" fontId="0" fillId="0" borderId="4" xfId="0" applyNumberFormat="1" applyBorder="1"/>
    <xf numFmtId="0" fontId="0" fillId="0" borderId="6" xfId="0" applyBorder="1"/>
    <xf numFmtId="1" fontId="0" fillId="0" borderId="6" xfId="0" applyNumberFormat="1" applyBorder="1"/>
    <xf numFmtId="0" fontId="0" fillId="3" borderId="9" xfId="0" applyFill="1" applyBorder="1"/>
    <xf numFmtId="1" fontId="0" fillId="3" borderId="9" xfId="0" applyNumberFormat="1" applyFill="1" applyBorder="1"/>
    <xf numFmtId="14" fontId="0" fillId="3" borderId="2" xfId="0" quotePrefix="1" applyNumberFormat="1" applyFill="1" applyBorder="1"/>
    <xf numFmtId="0" fontId="3" fillId="2" borderId="3" xfId="0" applyFont="1" applyFill="1" applyBorder="1" applyAlignment="1">
      <alignment horizontal="right"/>
    </xf>
    <xf numFmtId="0" fontId="0" fillId="0" borderId="2" xfId="0" quotePrefix="1" applyBorder="1"/>
    <xf numFmtId="0" fontId="0" fillId="0" borderId="3" xfId="0" quotePrefix="1" applyBorder="1"/>
    <xf numFmtId="167" fontId="0" fillId="0" borderId="0" xfId="0" applyNumberFormat="1"/>
    <xf numFmtId="0" fontId="0" fillId="3" borderId="2" xfId="0" quotePrefix="1" applyFill="1" applyBorder="1"/>
    <xf numFmtId="14" fontId="0" fillId="0" borderId="0" xfId="0" applyNumberFormat="1"/>
    <xf numFmtId="0" fontId="0" fillId="0" borderId="0" xfId="0" quotePrefix="1"/>
    <xf numFmtId="0" fontId="3" fillId="2" borderId="11" xfId="0" applyFont="1" applyFill="1" applyBorder="1"/>
    <xf numFmtId="0" fontId="3" fillId="2" borderId="12" xfId="0" applyFont="1" applyFill="1" applyBorder="1"/>
    <xf numFmtId="17" fontId="0" fillId="3" borderId="2" xfId="0" quotePrefix="1" applyNumberFormat="1" applyFill="1" applyBorder="1"/>
    <xf numFmtId="17" fontId="0" fillId="0" borderId="2" xfId="0" quotePrefix="1" applyNumberFormat="1" applyBorder="1"/>
    <xf numFmtId="1" fontId="0" fillId="3" borderId="5" xfId="0" quotePrefix="1" applyNumberFormat="1" applyFill="1" applyBorder="1"/>
    <xf numFmtId="17" fontId="0" fillId="0" borderId="8" xfId="0" quotePrefix="1" applyNumberFormat="1" applyBorder="1"/>
    <xf numFmtId="17" fontId="0" fillId="0" borderId="5" xfId="0" quotePrefix="1" applyNumberFormat="1" applyBorder="1"/>
    <xf numFmtId="0" fontId="0" fillId="0" borderId="7" xfId="0" applyBorder="1"/>
    <xf numFmtId="14" fontId="0" fillId="3" borderId="8" xfId="0" quotePrefix="1" applyNumberFormat="1" applyFill="1" applyBorder="1"/>
    <xf numFmtId="0" fontId="0" fillId="3" borderId="10" xfId="0" applyFill="1" applyBorder="1"/>
    <xf numFmtId="0" fontId="0" fillId="0" borderId="5" xfId="0" applyBorder="1"/>
    <xf numFmtId="22" fontId="0" fillId="0" borderId="0" xfId="0" applyNumberFormat="1"/>
    <xf numFmtId="2" fontId="0" fillId="0" borderId="3" xfId="0" applyNumberFormat="1" applyBorder="1"/>
    <xf numFmtId="18" fontId="0" fillId="0" borderId="0" xfId="0" applyNumberFormat="1"/>
    <xf numFmtId="0" fontId="0" fillId="3" borderId="3" xfId="0" quotePrefix="1" applyFill="1" applyBorder="1"/>
    <xf numFmtId="21" fontId="0" fillId="0" borderId="0" xfId="0" applyNumberFormat="1"/>
    <xf numFmtId="172" fontId="0" fillId="3" borderId="9" xfId="0" applyNumberFormat="1" applyFill="1" applyBorder="1"/>
    <xf numFmtId="0" fontId="0" fillId="3" borderId="9" xfId="0" quotePrefix="1" applyFill="1" applyBorder="1"/>
    <xf numFmtId="170" fontId="0" fillId="3" borderId="3" xfId="0" applyNumberFormat="1" applyFill="1" applyBorder="1"/>
    <xf numFmtId="170" fontId="0" fillId="0" borderId="3" xfId="0" applyNumberFormat="1" applyBorder="1"/>
    <xf numFmtId="170" fontId="0" fillId="0" borderId="6" xfId="0" applyNumberFormat="1" applyBorder="1"/>
    <xf numFmtId="0" fontId="3" fillId="2" borderId="0" xfId="0" applyFont="1" applyFill="1" applyAlignment="1">
      <alignment horizontal="center"/>
    </xf>
    <xf numFmtId="0" fontId="3" fillId="2" borderId="0" xfId="0" applyFont="1" applyFill="1"/>
    <xf numFmtId="0" fontId="0" fillId="0" borderId="13" xfId="0" applyBorder="1"/>
    <xf numFmtId="0" fontId="3" fillId="2" borderId="15" xfId="0" applyFont="1" applyFill="1" applyBorder="1"/>
    <xf numFmtId="0" fontId="0" fillId="3" borderId="15" xfId="0" applyFill="1" applyBorder="1"/>
    <xf numFmtId="0" fontId="0" fillId="0" borderId="15" xfId="0" applyBorder="1"/>
    <xf numFmtId="0" fontId="0" fillId="3" borderId="14" xfId="0" applyFill="1" applyBorder="1"/>
    <xf numFmtId="165" fontId="0" fillId="3" borderId="8" xfId="0" applyNumberFormat="1" applyFill="1" applyBorder="1"/>
    <xf numFmtId="0" fontId="0" fillId="0" borderId="16" xfId="0" applyBorder="1"/>
    <xf numFmtId="172" fontId="0" fillId="3" borderId="3" xfId="0" applyNumberFormat="1" applyFill="1" applyBorder="1"/>
    <xf numFmtId="172" fontId="0" fillId="0" borderId="3" xfId="0" applyNumberFormat="1" applyBorder="1"/>
    <xf numFmtId="172" fontId="0" fillId="0" borderId="6" xfId="0" applyNumberFormat="1" applyBorder="1"/>
    <xf numFmtId="0" fontId="3" fillId="2" borderId="17" xfId="0" applyFont="1" applyFill="1" applyBorder="1" applyAlignment="1">
      <alignment horizontal="center"/>
    </xf>
    <xf numFmtId="172" fontId="0" fillId="3" borderId="15" xfId="0" applyNumberFormat="1" applyFill="1" applyBorder="1"/>
    <xf numFmtId="172" fontId="0" fillId="0" borderId="15" xfId="0" applyNumberFormat="1" applyBorder="1"/>
    <xf numFmtId="172" fontId="0" fillId="0" borderId="14" xfId="0" applyNumberFormat="1" applyBorder="1"/>
    <xf numFmtId="172" fontId="0" fillId="3" borderId="16" xfId="0" applyNumberFormat="1" applyFill="1" applyBorder="1"/>
    <xf numFmtId="174" fontId="0" fillId="3" borderId="2" xfId="0" applyNumberFormat="1" applyFill="1" applyBorder="1"/>
    <xf numFmtId="174" fontId="0" fillId="3" borderId="3" xfId="0" applyNumberFormat="1" applyFill="1" applyBorder="1"/>
    <xf numFmtId="174" fontId="0" fillId="0" borderId="2" xfId="0" applyNumberFormat="1" applyBorder="1"/>
    <xf numFmtId="174" fontId="0" fillId="0" borderId="3" xfId="0" applyNumberFormat="1" applyBorder="1"/>
    <xf numFmtId="174" fontId="0" fillId="0" borderId="5" xfId="0" applyNumberFormat="1" applyBorder="1"/>
    <xf numFmtId="174" fontId="0" fillId="0" borderId="6" xfId="0" applyNumberFormat="1" applyBorder="1"/>
    <xf numFmtId="174" fontId="0" fillId="3" borderId="8" xfId="0" applyNumberFormat="1" applyFill="1" applyBorder="1"/>
    <xf numFmtId="174" fontId="0" fillId="3" borderId="9" xfId="0" applyNumberFormat="1" applyFill="1" applyBorder="1"/>
    <xf numFmtId="11" fontId="0" fillId="0" borderId="0" xfId="0" applyNumberFormat="1"/>
    <xf numFmtId="0" fontId="3" fillId="2" borderId="18" xfId="0" applyFont="1" applyFill="1" applyBorder="1" applyAlignment="1">
      <alignment horizontal="center"/>
    </xf>
    <xf numFmtId="0" fontId="3" fillId="2" borderId="19" xfId="0" applyFont="1" applyFill="1" applyBorder="1" applyAlignment="1">
      <alignment horizontal="center"/>
    </xf>
    <xf numFmtId="0" fontId="3" fillId="2" borderId="19" xfId="0" applyFont="1" applyFill="1" applyBorder="1"/>
    <xf numFmtId="0" fontId="3" fillId="2" borderId="19" xfId="0" applyFont="1" applyFill="1" applyBorder="1" applyAlignment="1">
      <alignment horizontal="right"/>
    </xf>
    <xf numFmtId="0" fontId="0" fillId="3" borderId="21" xfId="0" applyFill="1" applyBorder="1"/>
    <xf numFmtId="0" fontId="0" fillId="0" borderId="21" xfId="0" applyBorder="1"/>
    <xf numFmtId="0" fontId="0" fillId="3" borderId="20" xfId="0" applyFill="1" applyBorder="1"/>
    <xf numFmtId="0" fontId="0" fillId="0" borderId="22" xfId="0" applyBorder="1"/>
    <xf numFmtId="176" fontId="0" fillId="0" borderId="0" xfId="0" applyNumberFormat="1"/>
    <xf numFmtId="174" fontId="0" fillId="0" borderId="8" xfId="0" applyNumberFormat="1" applyBorder="1"/>
    <xf numFmtId="174" fontId="0" fillId="0" borderId="9" xfId="0" applyNumberFormat="1" applyBorder="1"/>
    <xf numFmtId="172" fontId="0" fillId="0" borderId="16" xfId="0" applyNumberFormat="1" applyBorder="1"/>
    <xf numFmtId="174" fontId="0" fillId="3" borderId="12" xfId="0" applyNumberFormat="1" applyFill="1" applyBorder="1"/>
    <xf numFmtId="172" fontId="0" fillId="0" borderId="9" xfId="0" applyNumberFormat="1" applyBorder="1"/>
    <xf numFmtId="169" fontId="0" fillId="3" borderId="15" xfId="0" applyNumberFormat="1" applyFill="1" applyBorder="1"/>
    <xf numFmtId="169" fontId="0" fillId="0" borderId="15" xfId="0" applyNumberFormat="1" applyBorder="1"/>
    <xf numFmtId="169" fontId="0" fillId="0" borderId="14" xfId="0" applyNumberFormat="1" applyBorder="1"/>
    <xf numFmtId="169" fontId="0" fillId="3" borderId="16" xfId="0" applyNumberFormat="1" applyFill="1" applyBorder="1"/>
    <xf numFmtId="0" fontId="0" fillId="3" borderId="12" xfId="0" applyFill="1" applyBorder="1"/>
    <xf numFmtId="166" fontId="0" fillId="0" borderId="0" xfId="0" applyNumberFormat="1"/>
    <xf numFmtId="175" fontId="0" fillId="3" borderId="2" xfId="0" applyNumberFormat="1" applyFill="1" applyBorder="1"/>
    <xf numFmtId="175" fontId="0" fillId="0" borderId="2" xfId="0" applyNumberFormat="1" applyBorder="1"/>
    <xf numFmtId="175" fontId="0" fillId="0" borderId="5" xfId="0" applyNumberFormat="1" applyBorder="1"/>
    <xf numFmtId="175" fontId="0" fillId="3" borderId="8" xfId="0" applyNumberFormat="1" applyFill="1" applyBorder="1"/>
    <xf numFmtId="2" fontId="0" fillId="0" borderId="0" xfId="0" applyNumberFormat="1"/>
    <xf numFmtId="0" fontId="3" fillId="2" borderId="15" xfId="0" applyFont="1" applyFill="1" applyBorder="1" applyAlignment="1">
      <alignment horizontal="center"/>
    </xf>
    <xf numFmtId="169" fontId="0" fillId="0" borderId="16" xfId="0" applyNumberFormat="1" applyBorder="1"/>
    <xf numFmtId="166" fontId="0" fillId="3" borderId="15" xfId="0" applyNumberFormat="1" applyFill="1" applyBorder="1"/>
    <xf numFmtId="166" fontId="0" fillId="0" borderId="15" xfId="0" applyNumberFormat="1" applyBorder="1"/>
    <xf numFmtId="166" fontId="0" fillId="0" borderId="14" xfId="0" applyNumberFormat="1" applyBorder="1"/>
    <xf numFmtId="166" fontId="0" fillId="3" borderId="16" xfId="0" applyNumberFormat="1" applyFill="1" applyBorder="1"/>
    <xf numFmtId="166" fontId="0" fillId="0" borderId="16" xfId="0" applyNumberFormat="1" applyBorder="1"/>
    <xf numFmtId="0" fontId="0" fillId="0" borderId="14" xfId="0" applyBorder="1"/>
    <xf numFmtId="0" fontId="0" fillId="3" borderId="16" xfId="0" applyFill="1" applyBorder="1"/>
    <xf numFmtId="0" fontId="0" fillId="0" borderId="6" xfId="0" quotePrefix="1" applyBorder="1"/>
    <xf numFmtId="0" fontId="0" fillId="0" borderId="11" xfId="0" applyBorder="1"/>
    <xf numFmtId="0" fontId="0" fillId="0" borderId="12" xfId="0" applyBorder="1"/>
    <xf numFmtId="0" fontId="0" fillId="0" borderId="24" xfId="0" applyBorder="1"/>
    <xf numFmtId="0" fontId="3" fillId="2" borderId="25" xfId="0" applyFont="1" applyFill="1" applyBorder="1"/>
    <xf numFmtId="1" fontId="0" fillId="3" borderId="26" xfId="0" applyNumberFormat="1" applyFill="1" applyBorder="1"/>
    <xf numFmtId="1" fontId="0" fillId="0" borderId="26" xfId="0" applyNumberFormat="1" applyBorder="1"/>
    <xf numFmtId="0" fontId="0" fillId="3" borderId="11" xfId="0" applyFill="1" applyBorder="1"/>
    <xf numFmtId="0" fontId="3" fillId="2" borderId="28" xfId="0" applyFont="1" applyFill="1" applyBorder="1" applyAlignment="1">
      <alignment horizontal="right"/>
    </xf>
    <xf numFmtId="0" fontId="3" fillId="2" borderId="27" xfId="0" applyFont="1" applyFill="1" applyBorder="1"/>
    <xf numFmtId="168" fontId="0" fillId="0" borderId="0" xfId="0" applyNumberFormat="1"/>
    <xf numFmtId="0" fontId="3" fillId="2" borderId="15" xfId="0" applyFont="1" applyFill="1" applyBorder="1" applyAlignment="1">
      <alignment horizontal="right"/>
    </xf>
    <xf numFmtId="171" fontId="0" fillId="3" borderId="3" xfId="0" applyNumberFormat="1" applyFill="1" applyBorder="1"/>
    <xf numFmtId="171" fontId="0" fillId="0" borderId="3" xfId="0" applyNumberFormat="1" applyBorder="1"/>
    <xf numFmtId="177" fontId="0" fillId="0" borderId="0" xfId="0" applyNumberFormat="1"/>
    <xf numFmtId="11" fontId="0" fillId="3" borderId="2" xfId="0" applyNumberFormat="1" applyFill="1" applyBorder="1"/>
    <xf numFmtId="0" fontId="0" fillId="0" borderId="23" xfId="0" applyBorder="1"/>
    <xf numFmtId="170" fontId="0" fillId="3" borderId="4" xfId="0" applyNumberFormat="1" applyFill="1" applyBorder="1"/>
    <xf numFmtId="170" fontId="0" fillId="0" borderId="4" xfId="0" applyNumberFormat="1" applyBorder="1"/>
    <xf numFmtId="170" fontId="0" fillId="0" borderId="12" xfId="0" applyNumberFormat="1" applyBorder="1"/>
    <xf numFmtId="170" fontId="0" fillId="0" borderId="24" xfId="0" applyNumberFormat="1" applyBorder="1"/>
    <xf numFmtId="1" fontId="0" fillId="3" borderId="14" xfId="0" applyNumberFormat="1" applyFill="1" applyBorder="1"/>
    <xf numFmtId="164" fontId="0" fillId="3" borderId="5" xfId="0" applyNumberFormat="1" applyFill="1" applyBorder="1"/>
    <xf numFmtId="175" fontId="0" fillId="3" borderId="5" xfId="0" applyNumberFormat="1" applyFill="1" applyBorder="1"/>
    <xf numFmtId="0" fontId="3" fillId="2" borderId="30" xfId="0" applyFont="1" applyFill="1" applyBorder="1" applyAlignment="1">
      <alignment horizontal="center"/>
    </xf>
    <xf numFmtId="0" fontId="3" fillId="2" borderId="30" xfId="0" applyFont="1" applyFill="1" applyBorder="1"/>
    <xf numFmtId="0" fontId="3" fillId="2" borderId="17" xfId="0" applyFont="1" applyFill="1" applyBorder="1"/>
    <xf numFmtId="0" fontId="0" fillId="3" borderId="15" xfId="0" quotePrefix="1" applyFill="1" applyBorder="1"/>
    <xf numFmtId="0" fontId="0" fillId="0" borderId="15" xfId="0" quotePrefix="1" applyBorder="1"/>
    <xf numFmtId="1" fontId="0" fillId="3" borderId="14" xfId="0" quotePrefix="1" applyNumberFormat="1" applyFill="1" applyBorder="1"/>
    <xf numFmtId="169" fontId="0" fillId="3" borderId="14" xfId="0" applyNumberFormat="1" applyFill="1" applyBorder="1"/>
    <xf numFmtId="0" fontId="0" fillId="0" borderId="16" xfId="0" quotePrefix="1" applyBorder="1"/>
    <xf numFmtId="14" fontId="0" fillId="0" borderId="0" xfId="0" quotePrefix="1" applyNumberFormat="1"/>
    <xf numFmtId="0" fontId="3" fillId="2" borderId="31" xfId="0" applyFont="1" applyFill="1" applyBorder="1"/>
    <xf numFmtId="0" fontId="0" fillId="3" borderId="31" xfId="0" applyFill="1" applyBorder="1"/>
    <xf numFmtId="0" fontId="0" fillId="0" borderId="31" xfId="0" applyBorder="1"/>
    <xf numFmtId="0" fontId="0" fillId="3" borderId="32" xfId="0" applyFill="1" applyBorder="1"/>
    <xf numFmtId="0" fontId="0" fillId="3" borderId="23" xfId="0" applyFill="1" applyBorder="1"/>
    <xf numFmtId="0" fontId="0" fillId="0" borderId="33" xfId="0" applyBorder="1"/>
    <xf numFmtId="178" fontId="0" fillId="0" borderId="4" xfId="0" applyNumberFormat="1" applyBorder="1"/>
    <xf numFmtId="178" fontId="0" fillId="3" borderId="4" xfId="0" applyNumberFormat="1" applyFill="1" applyBorder="1"/>
    <xf numFmtId="178" fontId="0" fillId="3" borderId="7" xfId="0" applyNumberFormat="1" applyFill="1" applyBorder="1"/>
    <xf numFmtId="178" fontId="0" fillId="0" borderId="10" xfId="0" applyNumberFormat="1" applyBorder="1"/>
    <xf numFmtId="11" fontId="0" fillId="3" borderId="3" xfId="0" applyNumberFormat="1" applyFill="1" applyBorder="1"/>
    <xf numFmtId="178" fontId="0" fillId="0" borderId="0" xfId="0" applyNumberFormat="1"/>
    <xf numFmtId="171" fontId="0" fillId="0" borderId="2" xfId="0" applyNumberFormat="1" applyBorder="1"/>
    <xf numFmtId="171" fontId="0" fillId="3" borderId="4" xfId="0" applyNumberFormat="1" applyFill="1" applyBorder="1"/>
    <xf numFmtId="171" fontId="0" fillId="0" borderId="4" xfId="0" applyNumberFormat="1" applyBorder="1"/>
    <xf numFmtId="0" fontId="3" fillId="2" borderId="35" xfId="0" applyFont="1" applyFill="1" applyBorder="1"/>
    <xf numFmtId="173" fontId="0" fillId="3" borderId="36" xfId="0" applyNumberFormat="1" applyFill="1" applyBorder="1"/>
    <xf numFmtId="173" fontId="0" fillId="0" borderId="36" xfId="0" applyNumberFormat="1" applyBorder="1"/>
    <xf numFmtId="173" fontId="0" fillId="0" borderId="25" xfId="0" applyNumberFormat="1" applyBorder="1"/>
    <xf numFmtId="173" fontId="0" fillId="0" borderId="29" xfId="0" applyNumberFormat="1" applyBorder="1"/>
    <xf numFmtId="171" fontId="0" fillId="0" borderId="15" xfId="0" quotePrefix="1" applyNumberFormat="1" applyBorder="1"/>
    <xf numFmtId="173" fontId="0" fillId="3" borderId="39" xfId="0" applyNumberFormat="1" applyFill="1" applyBorder="1"/>
    <xf numFmtId="173" fontId="0" fillId="0" borderId="39" xfId="0" applyNumberFormat="1" applyBorder="1"/>
    <xf numFmtId="173" fontId="0" fillId="3" borderId="39" xfId="0" quotePrefix="1" applyNumberFormat="1" applyFill="1" applyBorder="1"/>
    <xf numFmtId="0" fontId="3" fillId="2" borderId="39" xfId="0" applyFont="1" applyFill="1" applyBorder="1"/>
    <xf numFmtId="171" fontId="0" fillId="0" borderId="5" xfId="0" applyNumberFormat="1" applyBorder="1"/>
    <xf numFmtId="173" fontId="0" fillId="0" borderId="38" xfId="0" applyNumberFormat="1" applyBorder="1"/>
    <xf numFmtId="171" fontId="0" fillId="3" borderId="2" xfId="0" quotePrefix="1" applyNumberFormat="1" applyFill="1" applyBorder="1"/>
    <xf numFmtId="21" fontId="0" fillId="3" borderId="3" xfId="0" applyNumberFormat="1" applyFill="1" applyBorder="1"/>
    <xf numFmtId="21" fontId="0" fillId="0" borderId="3" xfId="0" applyNumberFormat="1" applyBorder="1"/>
    <xf numFmtId="21" fontId="0" fillId="0" borderId="6" xfId="0" applyNumberFormat="1" applyBorder="1"/>
    <xf numFmtId="171" fontId="0" fillId="3" borderId="8" xfId="0" applyNumberFormat="1" applyFill="1" applyBorder="1"/>
    <xf numFmtId="173" fontId="0" fillId="3" borderId="40" xfId="0" applyNumberFormat="1" applyFill="1" applyBorder="1"/>
    <xf numFmtId="21" fontId="0" fillId="3" borderId="9" xfId="0" applyNumberFormat="1" applyFill="1" applyBorder="1"/>
    <xf numFmtId="171" fontId="0" fillId="3" borderId="10" xfId="0" applyNumberFormat="1" applyFill="1" applyBorder="1"/>
    <xf numFmtId="2" fontId="0" fillId="3" borderId="39" xfId="0" applyNumberFormat="1" applyFill="1" applyBorder="1"/>
    <xf numFmtId="2" fontId="0" fillId="0" borderId="39" xfId="0" applyNumberFormat="1" applyBorder="1"/>
    <xf numFmtId="2" fontId="0" fillId="0" borderId="38" xfId="0" applyNumberFormat="1" applyBorder="1"/>
    <xf numFmtId="2" fontId="0" fillId="3" borderId="40" xfId="0" applyNumberFormat="1" applyFill="1" applyBorder="1"/>
    <xf numFmtId="0" fontId="3" fillId="2" borderId="36" xfId="0" applyFont="1" applyFill="1" applyBorder="1"/>
    <xf numFmtId="179" fontId="0" fillId="3" borderId="39" xfId="0" applyNumberFormat="1" applyFill="1" applyBorder="1"/>
    <xf numFmtId="179" fontId="0" fillId="0" borderId="39" xfId="0" applyNumberFormat="1" applyBorder="1"/>
    <xf numFmtId="179" fontId="0" fillId="0" borderId="38" xfId="0" applyNumberFormat="1" applyBorder="1"/>
    <xf numFmtId="179" fontId="0" fillId="3" borderId="40" xfId="0" applyNumberFormat="1" applyFill="1" applyBorder="1"/>
    <xf numFmtId="20" fontId="0" fillId="0" borderId="0" xfId="0" applyNumberFormat="1"/>
    <xf numFmtId="180" fontId="0" fillId="0" borderId="0" xfId="0" applyNumberFormat="1"/>
    <xf numFmtId="181" fontId="0" fillId="3" borderId="6" xfId="0" applyNumberFormat="1" applyFill="1" applyBorder="1"/>
    <xf numFmtId="0" fontId="0" fillId="3" borderId="36" xfId="0" applyFill="1" applyBorder="1"/>
    <xf numFmtId="0" fontId="0" fillId="0" borderId="36" xfId="0" applyBorder="1"/>
    <xf numFmtId="0" fontId="0" fillId="0" borderId="37" xfId="0" applyBorder="1"/>
    <xf numFmtId="0" fontId="0" fillId="3" borderId="26" xfId="0" applyFill="1" applyBorder="1"/>
    <xf numFmtId="20" fontId="0" fillId="3" borderId="2" xfId="0" applyNumberFormat="1" applyFill="1" applyBorder="1"/>
    <xf numFmtId="0" fontId="0" fillId="3" borderId="39" xfId="0" applyFill="1" applyBorder="1"/>
    <xf numFmtId="0" fontId="0" fillId="0" borderId="39" xfId="0" applyBorder="1"/>
    <xf numFmtId="0" fontId="0" fillId="3" borderId="41" xfId="0" applyFill="1" applyBorder="1"/>
    <xf numFmtId="0" fontId="0" fillId="3" borderId="24" xfId="0" applyFill="1" applyBorder="1"/>
    <xf numFmtId="0" fontId="0" fillId="0" borderId="41" xfId="0" applyBorder="1"/>
    <xf numFmtId="0" fontId="0" fillId="3" borderId="42" xfId="0" applyFill="1" applyBorder="1"/>
    <xf numFmtId="0" fontId="0" fillId="3" borderId="11" xfId="0" quotePrefix="1" applyFill="1" applyBorder="1"/>
    <xf numFmtId="0" fontId="0" fillId="0" borderId="11" xfId="0" quotePrefix="1" applyBorder="1"/>
    <xf numFmtId="0" fontId="0" fillId="0" borderId="38" xfId="0" applyBorder="1"/>
    <xf numFmtId="1" fontId="0" fillId="3" borderId="2" xfId="0" applyNumberFormat="1" applyFill="1" applyBorder="1"/>
    <xf numFmtId="1" fontId="0" fillId="0" borderId="2" xfId="0" applyNumberFormat="1" applyBorder="1"/>
    <xf numFmtId="1" fontId="0" fillId="3" borderId="11" xfId="0" applyNumberFormat="1" applyFill="1" applyBorder="1"/>
    <xf numFmtId="1" fontId="0" fillId="3" borderId="12" xfId="0" applyNumberFormat="1" applyFill="1" applyBorder="1"/>
    <xf numFmtId="14" fontId="0" fillId="3" borderId="2" xfId="0" applyNumberFormat="1" applyFill="1" applyBorder="1"/>
    <xf numFmtId="14" fontId="0" fillId="0" borderId="11" xfId="0" applyNumberFormat="1" applyBorder="1"/>
    <xf numFmtId="2" fontId="0" fillId="3" borderId="2" xfId="0" applyNumberFormat="1" applyFill="1" applyBorder="1"/>
    <xf numFmtId="1" fontId="0" fillId="0" borderId="12" xfId="0" applyNumberFormat="1" applyBorder="1"/>
    <xf numFmtId="168" fontId="0" fillId="3" borderId="4" xfId="0" applyNumberFormat="1" applyFill="1" applyBorder="1"/>
    <xf numFmtId="168" fontId="0" fillId="0" borderId="4" xfId="0" applyNumberFormat="1" applyBorder="1"/>
    <xf numFmtId="168" fontId="0" fillId="0" borderId="24" xfId="0" applyNumberFormat="1" applyBorder="1"/>
    <xf numFmtId="166" fontId="0" fillId="0" borderId="16" xfId="0" quotePrefix="1" applyNumberFormat="1" applyBorder="1"/>
    <xf numFmtId="166" fontId="0" fillId="0" borderId="15" xfId="0" quotePrefix="1" applyNumberFormat="1" applyBorder="1"/>
    <xf numFmtId="166" fontId="0" fillId="3" borderId="14" xfId="0" quotePrefix="1" applyNumberFormat="1" applyFill="1" applyBorder="1"/>
    <xf numFmtId="1" fontId="0" fillId="3" borderId="39" xfId="0" applyNumberFormat="1" applyFill="1" applyBorder="1"/>
    <xf numFmtId="0" fontId="0" fillId="0" borderId="43" xfId="0" applyBorder="1"/>
    <xf numFmtId="0" fontId="0" fillId="3" borderId="43" xfId="0" applyFill="1" applyBorder="1"/>
    <xf numFmtId="170" fontId="0" fillId="0" borderId="0" xfId="0" applyNumberFormat="1"/>
    <xf numFmtId="17" fontId="0" fillId="0" borderId="0" xfId="0" applyNumberFormat="1"/>
    <xf numFmtId="164" fontId="0" fillId="0" borderId="2" xfId="0" applyNumberFormat="1" applyBorder="1"/>
    <xf numFmtId="1" fontId="0" fillId="3" borderId="13" xfId="0" applyNumberFormat="1" applyFill="1" applyBorder="1"/>
    <xf numFmtId="168" fontId="0" fillId="3" borderId="3" xfId="0" applyNumberFormat="1" applyFill="1" applyBorder="1"/>
    <xf numFmtId="1" fontId="0" fillId="0" borderId="13" xfId="0" applyNumberFormat="1" applyBorder="1"/>
    <xf numFmtId="168" fontId="0" fillId="0" borderId="3" xfId="0" applyNumberFormat="1" applyBorder="1"/>
    <xf numFmtId="175" fontId="0" fillId="3" borderId="11" xfId="0" applyNumberFormat="1" applyFill="1" applyBorder="1"/>
    <xf numFmtId="1" fontId="0" fillId="3" borderId="45" xfId="0" applyNumberFormat="1" applyFill="1" applyBorder="1"/>
    <xf numFmtId="168" fontId="0" fillId="3" borderId="12" xfId="0" applyNumberFormat="1" applyFill="1" applyBorder="1"/>
    <xf numFmtId="0" fontId="0" fillId="0" borderId="0" xfId="0" applyAlignment="1">
      <alignment vertical="center"/>
    </xf>
    <xf numFmtId="178" fontId="0" fillId="3" borderId="3" xfId="0" applyNumberFormat="1" applyFill="1" applyBorder="1"/>
    <xf numFmtId="0" fontId="0" fillId="3" borderId="38" xfId="0" applyFill="1" applyBorder="1"/>
    <xf numFmtId="0" fontId="0" fillId="3" borderId="33" xfId="0" applyFill="1" applyBorder="1"/>
    <xf numFmtId="166" fontId="0" fillId="0" borderId="24" xfId="0" applyNumberFormat="1" applyBorder="1"/>
    <xf numFmtId="171" fontId="0" fillId="3" borderId="36" xfId="0" applyNumberFormat="1" applyFill="1" applyBorder="1"/>
    <xf numFmtId="171" fontId="0" fillId="0" borderId="36" xfId="0" applyNumberFormat="1" applyBorder="1"/>
    <xf numFmtId="172" fontId="0" fillId="3" borderId="36" xfId="0" applyNumberFormat="1" applyFill="1" applyBorder="1"/>
    <xf numFmtId="172" fontId="0" fillId="0" borderId="36" xfId="0" applyNumberFormat="1" applyBorder="1"/>
    <xf numFmtId="172" fontId="0" fillId="3" borderId="37" xfId="0" applyNumberFormat="1" applyFill="1" applyBorder="1"/>
    <xf numFmtId="0" fontId="3" fillId="2" borderId="36" xfId="0" applyFont="1" applyFill="1" applyBorder="1" applyAlignment="1">
      <alignment horizontal="center"/>
    </xf>
    <xf numFmtId="171" fontId="0" fillId="0" borderId="37" xfId="0" applyNumberFormat="1" applyBorder="1"/>
    <xf numFmtId="174" fontId="0" fillId="3" borderId="36" xfId="0" applyNumberFormat="1" applyFill="1" applyBorder="1"/>
    <xf numFmtId="174" fontId="0" fillId="0" borderId="36" xfId="0" applyNumberFormat="1" applyBorder="1"/>
    <xf numFmtId="174" fontId="0" fillId="3" borderId="26" xfId="0" applyNumberFormat="1" applyFill="1" applyBorder="1"/>
    <xf numFmtId="174" fontId="0" fillId="0" borderId="37" xfId="0" applyNumberFormat="1" applyBorder="1"/>
    <xf numFmtId="0" fontId="0" fillId="3" borderId="46" xfId="0" applyFill="1" applyBorder="1"/>
    <xf numFmtId="0" fontId="0" fillId="3" borderId="5" xfId="0" quotePrefix="1" applyFill="1" applyBorder="1"/>
    <xf numFmtId="0" fontId="0" fillId="3" borderId="42" xfId="0" quotePrefix="1" applyFill="1" applyBorder="1"/>
    <xf numFmtId="0" fontId="4" fillId="0" borderId="0" xfId="0" applyFont="1" applyAlignment="1">
      <alignment vertical="center"/>
    </xf>
    <xf numFmtId="0" fontId="3" fillId="2" borderId="23" xfId="0" applyFont="1" applyFill="1" applyBorder="1"/>
    <xf numFmtId="0" fontId="3" fillId="2" borderId="39" xfId="0" applyFont="1" applyFill="1" applyBorder="1" applyAlignment="1">
      <alignment horizontal="right"/>
    </xf>
    <xf numFmtId="0" fontId="0" fillId="3" borderId="40" xfId="0" applyFill="1" applyBorder="1"/>
    <xf numFmtId="47" fontId="0" fillId="0" borderId="0" xfId="0" applyNumberFormat="1"/>
    <xf numFmtId="47" fontId="0" fillId="0" borderId="0" xfId="0" quotePrefix="1" applyNumberFormat="1"/>
    <xf numFmtId="175" fontId="0" fillId="3" borderId="11" xfId="0" quotePrefix="1" applyNumberFormat="1" applyFill="1" applyBorder="1"/>
    <xf numFmtId="175" fontId="0" fillId="0" borderId="5" xfId="0" quotePrefix="1" applyNumberFormat="1" applyBorder="1"/>
    <xf numFmtId="0" fontId="0" fillId="3" borderId="47" xfId="0" applyFill="1" applyBorder="1"/>
    <xf numFmtId="175" fontId="0" fillId="3" borderId="36" xfId="0" applyNumberFormat="1" applyFill="1" applyBorder="1"/>
    <xf numFmtId="175" fontId="0" fillId="0" borderId="36" xfId="0" applyNumberFormat="1" applyBorder="1"/>
    <xf numFmtId="175" fontId="0" fillId="3" borderId="43" xfId="0" applyNumberFormat="1" applyFill="1" applyBorder="1"/>
    <xf numFmtId="175" fontId="0" fillId="0" borderId="37" xfId="0" applyNumberFormat="1" applyBorder="1"/>
    <xf numFmtId="0" fontId="3" fillId="2" borderId="31" xfId="0" applyFont="1" applyFill="1" applyBorder="1" applyAlignment="1">
      <alignment horizontal="right"/>
    </xf>
    <xf numFmtId="0" fontId="0" fillId="0" borderId="32" xfId="0" applyBorder="1"/>
    <xf numFmtId="18" fontId="0" fillId="0" borderId="2" xfId="0" quotePrefix="1" applyNumberFormat="1" applyBorder="1"/>
    <xf numFmtId="0" fontId="0" fillId="3" borderId="42" xfId="0" applyFill="1" applyBorder="1" applyAlignment="1">
      <alignment wrapText="1"/>
    </xf>
    <xf numFmtId="0" fontId="0" fillId="0" borderId="11" xfId="0" applyBorder="1" applyAlignment="1">
      <alignment wrapText="1"/>
    </xf>
    <xf numFmtId="0" fontId="0" fillId="0" borderId="43" xfId="0" applyBorder="1" applyAlignment="1">
      <alignment vertical="top" wrapText="1"/>
    </xf>
    <xf numFmtId="0" fontId="0" fillId="3" borderId="43" xfId="0" applyFill="1" applyBorder="1" applyAlignment="1">
      <alignment vertical="top" wrapText="1"/>
    </xf>
    <xf numFmtId="0" fontId="0" fillId="3" borderId="36" xfId="0" applyFill="1" applyBorder="1" applyAlignment="1">
      <alignment wrapText="1"/>
    </xf>
    <xf numFmtId="0" fontId="0" fillId="0" borderId="43" xfId="0" applyBorder="1" applyAlignment="1">
      <alignment wrapText="1"/>
    </xf>
    <xf numFmtId="0" fontId="0" fillId="3" borderId="43" xfId="0" applyFill="1" applyBorder="1" applyAlignment="1">
      <alignment wrapText="1"/>
    </xf>
    <xf numFmtId="0" fontId="3" fillId="2" borderId="51" xfId="0" applyFont="1" applyFill="1" applyBorder="1" applyAlignment="1">
      <alignment horizontal="right"/>
    </xf>
    <xf numFmtId="0" fontId="0" fillId="3" borderId="52" xfId="0" applyFill="1" applyBorder="1"/>
    <xf numFmtId="0" fontId="0" fillId="0" borderId="52" xfId="0" applyBorder="1"/>
    <xf numFmtId="1" fontId="0" fillId="3" borderId="21" xfId="0" applyNumberFormat="1" applyFill="1" applyBorder="1"/>
    <xf numFmtId="0" fontId="0" fillId="0" borderId="53" xfId="0" applyBorder="1"/>
    <xf numFmtId="0" fontId="0" fillId="0" borderId="54" xfId="0" applyBorder="1"/>
    <xf numFmtId="0" fontId="0" fillId="0" borderId="48" xfId="0" applyBorder="1"/>
    <xf numFmtId="0" fontId="0" fillId="0" borderId="49" xfId="0" applyBorder="1"/>
    <xf numFmtId="0" fontId="0" fillId="0" borderId="50" xfId="0" applyBorder="1"/>
    <xf numFmtId="0" fontId="0" fillId="0" borderId="55" xfId="0" applyBorder="1"/>
    <xf numFmtId="0" fontId="0" fillId="3" borderId="35" xfId="0" applyFill="1" applyBorder="1"/>
    <xf numFmtId="0" fontId="0" fillId="0" borderId="35" xfId="0" applyBorder="1"/>
    <xf numFmtId="0" fontId="3" fillId="2" borderId="39" xfId="0" applyFont="1" applyFill="1" applyBorder="1" applyAlignment="1">
      <alignment horizontal="center"/>
    </xf>
    <xf numFmtId="2" fontId="0" fillId="3" borderId="2" xfId="0" quotePrefix="1" applyNumberFormat="1" applyFill="1" applyBorder="1"/>
    <xf numFmtId="2" fontId="0" fillId="3" borderId="5" xfId="0" quotePrefix="1" applyNumberFormat="1" applyFill="1" applyBorder="1"/>
    <xf numFmtId="182" fontId="0" fillId="0" borderId="0" xfId="0" applyNumberFormat="1"/>
    <xf numFmtId="0" fontId="0" fillId="3" borderId="13" xfId="0" applyFill="1" applyBorder="1"/>
    <xf numFmtId="175" fontId="0" fillId="0" borderId="2" xfId="0" quotePrefix="1" applyNumberFormat="1" applyBorder="1"/>
    <xf numFmtId="175" fontId="0" fillId="3" borderId="44" xfId="0" quotePrefix="1" applyNumberFormat="1" applyFill="1" applyBorder="1"/>
    <xf numFmtId="170" fontId="0" fillId="3" borderId="6" xfId="0" applyNumberFormat="1" applyFill="1" applyBorder="1"/>
    <xf numFmtId="170" fontId="0" fillId="3" borderId="7" xfId="0" applyNumberFormat="1" applyFill="1" applyBorder="1"/>
    <xf numFmtId="166" fontId="0" fillId="3" borderId="14" xfId="0" applyNumberFormat="1" applyFill="1" applyBorder="1"/>
    <xf numFmtId="0" fontId="0" fillId="3" borderId="36" xfId="0" quotePrefix="1" applyFill="1" applyBorder="1"/>
    <xf numFmtId="183" fontId="0" fillId="0" borderId="2" xfId="0" applyNumberFormat="1" applyBorder="1"/>
    <xf numFmtId="168" fontId="0" fillId="0" borderId="6" xfId="0" applyNumberFormat="1" applyBorder="1"/>
    <xf numFmtId="175" fontId="0" fillId="3" borderId="3" xfId="0" applyNumberFormat="1" applyFill="1" applyBorder="1"/>
    <xf numFmtId="175" fontId="0" fillId="0" borderId="3" xfId="0" applyNumberFormat="1" applyBorder="1"/>
    <xf numFmtId="175" fontId="0" fillId="3" borderId="13" xfId="0" quotePrefix="1" applyNumberFormat="1" applyFill="1" applyBorder="1"/>
    <xf numFmtId="175" fontId="0" fillId="3" borderId="12" xfId="0" applyNumberFormat="1" applyFill="1" applyBorder="1"/>
    <xf numFmtId="175" fontId="0" fillId="0" borderId="6" xfId="0" applyNumberFormat="1" applyBorder="1"/>
    <xf numFmtId="184" fontId="0" fillId="3" borderId="31" xfId="0" applyNumberFormat="1" applyFill="1" applyBorder="1"/>
    <xf numFmtId="184" fontId="0" fillId="0" borderId="31" xfId="0" applyNumberFormat="1" applyBorder="1"/>
    <xf numFmtId="184" fontId="0" fillId="3" borderId="33" xfId="0" applyNumberFormat="1" applyFill="1" applyBorder="1"/>
    <xf numFmtId="175" fontId="0" fillId="3" borderId="15" xfId="0" applyNumberFormat="1" applyFill="1" applyBorder="1"/>
    <xf numFmtId="175" fontId="0" fillId="0" borderId="15" xfId="0" applyNumberFormat="1" applyBorder="1"/>
    <xf numFmtId="175" fontId="0" fillId="0" borderId="14" xfId="0" applyNumberFormat="1" applyBorder="1"/>
    <xf numFmtId="0" fontId="0" fillId="3" borderId="44" xfId="0" quotePrefix="1" applyFill="1" applyBorder="1"/>
    <xf numFmtId="0" fontId="0" fillId="3" borderId="13" xfId="0" quotePrefix="1" applyFill="1" applyBorder="1"/>
    <xf numFmtId="185" fontId="0" fillId="3" borderId="4" xfId="0" applyNumberFormat="1" applyFill="1" applyBorder="1"/>
    <xf numFmtId="185" fontId="0" fillId="0" borderId="4" xfId="0" applyNumberFormat="1" applyBorder="1"/>
    <xf numFmtId="185" fontId="0" fillId="3" borderId="7" xfId="0" applyNumberFormat="1" applyFill="1" applyBorder="1"/>
    <xf numFmtId="179" fontId="0" fillId="3" borderId="2" xfId="0" applyNumberFormat="1" applyFill="1" applyBorder="1"/>
    <xf numFmtId="186" fontId="0" fillId="3" borderId="15" xfId="0" applyNumberFormat="1" applyFill="1" applyBorder="1"/>
    <xf numFmtId="186" fontId="0" fillId="0" borderId="15" xfId="0" applyNumberFormat="1" applyBorder="1"/>
    <xf numFmtId="186" fontId="0" fillId="3" borderId="14" xfId="0" applyNumberFormat="1" applyFill="1" applyBorder="1"/>
    <xf numFmtId="175" fontId="0" fillId="3" borderId="8" xfId="0" quotePrefix="1" applyNumberFormat="1" applyFill="1" applyBorder="1"/>
    <xf numFmtId="175" fontId="0" fillId="3" borderId="26" xfId="0" applyNumberFormat="1" applyFill="1" applyBorder="1"/>
    <xf numFmtId="175" fontId="0" fillId="3" borderId="2" xfId="0" quotePrefix="1" applyNumberFormat="1" applyFill="1" applyBorder="1"/>
    <xf numFmtId="187" fontId="0" fillId="0" borderId="0" xfId="0" applyNumberFormat="1"/>
    <xf numFmtId="188" fontId="0" fillId="0" borderId="0" xfId="0" applyNumberFormat="1"/>
    <xf numFmtId="179" fontId="0" fillId="3" borderId="4" xfId="0" applyNumberFormat="1" applyFill="1" applyBorder="1"/>
    <xf numFmtId="167" fontId="0" fillId="3" borderId="2" xfId="0" applyNumberFormat="1" applyFill="1" applyBorder="1"/>
    <xf numFmtId="189" fontId="0" fillId="0" borderId="0" xfId="0" applyNumberFormat="1"/>
    <xf numFmtId="172" fontId="0" fillId="0" borderId="24" xfId="0" applyNumberFormat="1" applyBorder="1"/>
    <xf numFmtId="166" fontId="0" fillId="3" borderId="7" xfId="0" applyNumberFormat="1" applyFill="1" applyBorder="1"/>
    <xf numFmtId="190" fontId="0" fillId="0" borderId="0" xfId="0" applyNumberFormat="1"/>
    <xf numFmtId="191" fontId="0" fillId="0" borderId="0" xfId="0" applyNumberFormat="1"/>
    <xf numFmtId="0" fontId="0" fillId="0" borderId="27" xfId="0" applyBorder="1"/>
    <xf numFmtId="0" fontId="0" fillId="0" borderId="5" xfId="0" quotePrefix="1" applyBorder="1"/>
    <xf numFmtId="0" fontId="0" fillId="3" borderId="8" xfId="0" applyFill="1" applyBorder="1"/>
    <xf numFmtId="0" fontId="3" fillId="2" borderId="34" xfId="0" applyFont="1" applyFill="1" applyBorder="1"/>
    <xf numFmtId="0" fontId="3" fillId="2" borderId="36" xfId="0" applyFont="1" applyFill="1" applyBorder="1" applyAlignment="1">
      <alignment horizontal="right"/>
    </xf>
    <xf numFmtId="0" fontId="0" fillId="3" borderId="34" xfId="0" applyFill="1" applyBorder="1"/>
    <xf numFmtId="0" fontId="3" fillId="2" borderId="56" xfId="0" applyFont="1" applyFill="1" applyBorder="1"/>
    <xf numFmtId="0" fontId="3" fillId="2" borderId="47" xfId="0" applyFont="1" applyFill="1" applyBorder="1"/>
    <xf numFmtId="0" fontId="0" fillId="0" borderId="56" xfId="0" applyBorder="1"/>
    <xf numFmtId="0" fontId="0" fillId="0" borderId="57" xfId="0" applyBorder="1"/>
    <xf numFmtId="0" fontId="3" fillId="2" borderId="58" xfId="0" applyFont="1" applyFill="1" applyBorder="1" applyAlignment="1">
      <alignment horizontal="center"/>
    </xf>
    <xf numFmtId="1" fontId="0" fillId="3" borderId="20" xfId="0" applyNumberFormat="1" applyFill="1" applyBorder="1"/>
    <xf numFmtId="0" fontId="3" fillId="2" borderId="59" xfId="0" applyFont="1" applyFill="1" applyBorder="1" applyAlignment="1">
      <alignment horizontal="right"/>
    </xf>
    <xf numFmtId="0" fontId="0" fillId="3" borderId="37" xfId="0" applyFill="1" applyBorder="1"/>
    <xf numFmtId="0" fontId="3" fillId="2" borderId="60" xfId="0" applyFont="1" applyFill="1" applyBorder="1" applyAlignment="1">
      <alignment horizontal="right"/>
    </xf>
    <xf numFmtId="17" fontId="0" fillId="0" borderId="0" xfId="0" quotePrefix="1" applyNumberFormat="1"/>
    <xf numFmtId="175" fontId="0" fillId="0" borderId="0" xfId="0" applyNumberFormat="1"/>
    <xf numFmtId="185" fontId="0" fillId="3" borderId="15" xfId="0" applyNumberFormat="1" applyFill="1" applyBorder="1"/>
    <xf numFmtId="185" fontId="0" fillId="0" borderId="15" xfId="0" applyNumberFormat="1" applyBorder="1"/>
    <xf numFmtId="185" fontId="0" fillId="0" borderId="14" xfId="0" applyNumberFormat="1" applyBorder="1"/>
    <xf numFmtId="179" fontId="0" fillId="0" borderId="0" xfId="0" applyNumberFormat="1"/>
    <xf numFmtId="0" fontId="0" fillId="3" borderId="16" xfId="0" quotePrefix="1" applyFill="1" applyBorder="1"/>
    <xf numFmtId="0" fontId="0" fillId="3" borderId="55" xfId="0" applyFill="1" applyBorder="1"/>
    <xf numFmtId="0" fontId="0" fillId="0" borderId="40" xfId="0" applyBorder="1"/>
    <xf numFmtId="18" fontId="0" fillId="0" borderId="15" xfId="0" quotePrefix="1" applyNumberFormat="1" applyBorder="1"/>
    <xf numFmtId="17" fontId="0" fillId="3" borderId="15" xfId="0" quotePrefix="1" applyNumberFormat="1" applyFill="1" applyBorder="1"/>
    <xf numFmtId="17" fontId="0" fillId="0" borderId="15" xfId="0" quotePrefix="1" applyNumberFormat="1" applyBorder="1"/>
    <xf numFmtId="17" fontId="0" fillId="0" borderId="16" xfId="0" quotePrefix="1" applyNumberFormat="1" applyBorder="1"/>
    <xf numFmtId="192" fontId="0" fillId="0" borderId="0" xfId="0" applyNumberFormat="1"/>
    <xf numFmtId="0" fontId="5" fillId="0" borderId="0" xfId="0" applyFont="1" applyAlignment="1">
      <alignment vertical="center"/>
    </xf>
    <xf numFmtId="0" fontId="0" fillId="0" borderId="36" xfId="0" quotePrefix="1" applyBorder="1"/>
    <xf numFmtId="0" fontId="0" fillId="0" borderId="26" xfId="0" applyBorder="1"/>
    <xf numFmtId="0" fontId="3" fillId="2" borderId="60" xfId="0" applyFont="1" applyFill="1" applyBorder="1" applyAlignment="1">
      <alignment horizontal="center"/>
    </xf>
    <xf numFmtId="17" fontId="0" fillId="3" borderId="36" xfId="0" quotePrefix="1" applyNumberFormat="1" applyFill="1" applyBorder="1"/>
    <xf numFmtId="14" fontId="0" fillId="3" borderId="36" xfId="0" quotePrefix="1" applyNumberFormat="1" applyFill="1" applyBorder="1"/>
    <xf numFmtId="17" fontId="0" fillId="0" borderId="37" xfId="0" quotePrefix="1" applyNumberFormat="1" applyBorder="1"/>
    <xf numFmtId="14" fontId="0" fillId="3" borderId="26" xfId="0" quotePrefix="1" applyNumberFormat="1" applyFill="1" applyBorder="1"/>
    <xf numFmtId="0" fontId="3" fillId="2" borderId="60" xfId="0" applyFont="1" applyFill="1" applyBorder="1"/>
    <xf numFmtId="1" fontId="0" fillId="0" borderId="11" xfId="0" applyNumberFormat="1" applyBorder="1"/>
    <xf numFmtId="1" fontId="0" fillId="0" borderId="40" xfId="0" applyNumberFormat="1" applyBorder="1"/>
    <xf numFmtId="0" fontId="3" fillId="2" borderId="13" xfId="0" applyFont="1" applyFill="1" applyBorder="1"/>
    <xf numFmtId="0" fontId="3" fillId="2" borderId="29" xfId="0" applyFont="1" applyFill="1" applyBorder="1"/>
    <xf numFmtId="174" fontId="0" fillId="3" borderId="41" xfId="0" applyNumberFormat="1" applyFill="1" applyBorder="1"/>
    <xf numFmtId="174" fontId="0" fillId="0" borderId="61" xfId="0" applyNumberFormat="1" applyBorder="1"/>
    <xf numFmtId="174" fontId="0" fillId="3" borderId="61" xfId="0" applyNumberFormat="1" applyFill="1" applyBorder="1"/>
    <xf numFmtId="0" fontId="3" fillId="2" borderId="56" xfId="0" applyFont="1" applyFill="1" applyBorder="1" applyAlignment="1">
      <alignment horizontal="center"/>
    </xf>
    <xf numFmtId="0" fontId="3" fillId="2" borderId="13" xfId="0" applyFont="1" applyFill="1" applyBorder="1" applyAlignment="1">
      <alignment horizontal="center"/>
    </xf>
    <xf numFmtId="0" fontId="3" fillId="2" borderId="47" xfId="0" applyFont="1" applyFill="1" applyBorder="1" applyAlignment="1">
      <alignment horizontal="right"/>
    </xf>
    <xf numFmtId="169" fontId="0" fillId="3" borderId="36" xfId="0" applyNumberFormat="1" applyFill="1" applyBorder="1"/>
    <xf numFmtId="169" fontId="0" fillId="0" borderId="36" xfId="0" applyNumberFormat="1" applyBorder="1"/>
    <xf numFmtId="169" fontId="0" fillId="0" borderId="37" xfId="0" applyNumberFormat="1" applyBorder="1"/>
    <xf numFmtId="169" fontId="0" fillId="3" borderId="26" xfId="0" applyNumberFormat="1" applyFill="1" applyBorder="1"/>
    <xf numFmtId="169" fontId="0" fillId="0" borderId="26" xfId="0" applyNumberFormat="1" applyBorder="1"/>
    <xf numFmtId="0" fontId="3" fillId="2" borderId="47" xfId="0" applyFont="1" applyFill="1" applyBorder="1" applyAlignment="1">
      <alignment horizontal="center"/>
    </xf>
    <xf numFmtId="170" fontId="0" fillId="3" borderId="39" xfId="0" applyNumberFormat="1" applyFill="1" applyBorder="1"/>
    <xf numFmtId="170" fontId="0" fillId="3" borderId="15" xfId="0" applyNumberFormat="1" applyFill="1" applyBorder="1"/>
    <xf numFmtId="170" fontId="0" fillId="0" borderId="39" xfId="0" applyNumberFormat="1" applyBorder="1"/>
    <xf numFmtId="170" fontId="0" fillId="0" borderId="15" xfId="0" applyNumberFormat="1" applyBorder="1"/>
    <xf numFmtId="170" fontId="0" fillId="0" borderId="38" xfId="0" applyNumberFormat="1" applyBorder="1"/>
    <xf numFmtId="170" fontId="0" fillId="0" borderId="14" xfId="0" applyNumberFormat="1" applyBorder="1"/>
    <xf numFmtId="170" fontId="0" fillId="3" borderId="40" xfId="0" applyNumberFormat="1" applyFill="1" applyBorder="1"/>
    <xf numFmtId="170" fontId="0" fillId="3" borderId="16" xfId="0" applyNumberFormat="1" applyFill="1" applyBorder="1"/>
    <xf numFmtId="170" fontId="0" fillId="0" borderId="40" xfId="0" applyNumberFormat="1" applyBorder="1"/>
    <xf numFmtId="170" fontId="0" fillId="0" borderId="16" xfId="0" applyNumberFormat="1" applyBorder="1"/>
    <xf numFmtId="172" fontId="0" fillId="0" borderId="37" xfId="0" applyNumberFormat="1" applyBorder="1"/>
    <xf numFmtId="172" fontId="0" fillId="3" borderId="26" xfId="0" applyNumberFormat="1" applyFill="1" applyBorder="1"/>
    <xf numFmtId="172" fontId="0" fillId="0" borderId="26" xfId="0" applyNumberFormat="1" applyBorder="1"/>
    <xf numFmtId="174" fontId="0" fillId="3" borderId="39" xfId="0" applyNumberFormat="1" applyFill="1" applyBorder="1"/>
    <xf numFmtId="174" fontId="0" fillId="3" borderId="15" xfId="0" applyNumberFormat="1" applyFill="1" applyBorder="1"/>
    <xf numFmtId="174" fontId="0" fillId="0" borderId="39" xfId="0" applyNumberFormat="1" applyBorder="1"/>
    <xf numFmtId="174" fontId="0" fillId="0" borderId="15" xfId="0" applyNumberFormat="1" applyBorder="1"/>
    <xf numFmtId="174" fontId="0" fillId="0" borderId="38" xfId="0" applyNumberFormat="1" applyBorder="1"/>
    <xf numFmtId="174" fontId="0" fillId="0" borderId="14" xfId="0" applyNumberFormat="1" applyBorder="1"/>
    <xf numFmtId="174" fontId="0" fillId="3" borderId="40" xfId="0" applyNumberFormat="1" applyFill="1" applyBorder="1"/>
    <xf numFmtId="174" fontId="0" fillId="3" borderId="16" xfId="0" applyNumberFormat="1" applyFill="1" applyBorder="1"/>
    <xf numFmtId="174" fontId="0" fillId="0" borderId="40" xfId="0" applyNumberFormat="1" applyBorder="1"/>
    <xf numFmtId="174" fontId="0" fillId="0" borderId="16" xfId="0" applyNumberFormat="1" applyBorder="1"/>
    <xf numFmtId="169" fontId="0" fillId="3" borderId="39" xfId="0" applyNumberFormat="1" applyFill="1" applyBorder="1"/>
    <xf numFmtId="169" fontId="0" fillId="0" borderId="39" xfId="0" applyNumberFormat="1" applyBorder="1"/>
    <xf numFmtId="169" fontId="0" fillId="0" borderId="38" xfId="0" applyNumberFormat="1" applyBorder="1"/>
    <xf numFmtId="169" fontId="0" fillId="3" borderId="40" xfId="0" applyNumberFormat="1" applyFill="1" applyBorder="1"/>
    <xf numFmtId="169" fontId="0" fillId="0" borderId="40" xfId="0" applyNumberFormat="1" applyBorder="1"/>
    <xf numFmtId="174" fontId="0" fillId="3" borderId="23" xfId="0" applyNumberFormat="1" applyFill="1" applyBorder="1"/>
    <xf numFmtId="0" fontId="3" fillId="2" borderId="62" xfId="0" applyFont="1" applyFill="1" applyBorder="1" applyAlignment="1">
      <alignment horizontal="center"/>
    </xf>
    <xf numFmtId="0" fontId="3" fillId="2" borderId="63" xfId="0" applyFont="1" applyFill="1" applyBorder="1" applyAlignment="1">
      <alignment horizontal="center"/>
    </xf>
    <xf numFmtId="1" fontId="0" fillId="3" borderId="15" xfId="0" applyNumberFormat="1" applyFill="1" applyBorder="1"/>
    <xf numFmtId="1" fontId="0" fillId="0" borderId="15" xfId="0" applyNumberFormat="1" applyBorder="1"/>
    <xf numFmtId="1" fontId="0" fillId="0" borderId="14" xfId="0" applyNumberFormat="1" applyBorder="1"/>
    <xf numFmtId="1" fontId="0" fillId="3" borderId="16" xfId="0" applyNumberFormat="1" applyFill="1" applyBorder="1"/>
    <xf numFmtId="1" fontId="0" fillId="0" borderId="16" xfId="0" applyNumberFormat="1" applyBorder="1"/>
    <xf numFmtId="1" fontId="0" fillId="0" borderId="39" xfId="0" applyNumberFormat="1" applyBorder="1"/>
    <xf numFmtId="1" fontId="0" fillId="0" borderId="38" xfId="0" applyNumberFormat="1" applyBorder="1"/>
    <xf numFmtId="1" fontId="0" fillId="3" borderId="40" xfId="0" applyNumberFormat="1" applyFill="1" applyBorder="1"/>
    <xf numFmtId="17" fontId="0" fillId="3" borderId="3" xfId="0" quotePrefix="1" applyNumberFormat="1" applyFill="1" applyBorder="1"/>
    <xf numFmtId="14" fontId="0" fillId="3" borderId="3" xfId="0" quotePrefix="1" applyNumberFormat="1" applyFill="1" applyBorder="1"/>
    <xf numFmtId="17" fontId="0" fillId="0" borderId="6" xfId="0" quotePrefix="1" applyNumberFormat="1" applyBorder="1"/>
    <xf numFmtId="14" fontId="0" fillId="3" borderId="9" xfId="0" quotePrefix="1" applyNumberFormat="1" applyFill="1" applyBorder="1"/>
    <xf numFmtId="166" fontId="0" fillId="3" borderId="2" xfId="0" applyNumberFormat="1" applyFill="1" applyBorder="1"/>
    <xf numFmtId="166" fontId="0" fillId="3" borderId="3" xfId="0" applyNumberFormat="1" applyFill="1" applyBorder="1"/>
    <xf numFmtId="166" fontId="0" fillId="0" borderId="2" xfId="0" applyNumberFormat="1" applyBorder="1"/>
    <xf numFmtId="166" fontId="0" fillId="0" borderId="3" xfId="0" applyNumberFormat="1" applyBorder="1"/>
    <xf numFmtId="166" fontId="0" fillId="0" borderId="11" xfId="0" applyNumberFormat="1" applyBorder="1"/>
    <xf numFmtId="166" fontId="0" fillId="0" borderId="12" xfId="0" applyNumberFormat="1" applyBorder="1"/>
    <xf numFmtId="0" fontId="3" fillId="2" borderId="56" xfId="0" applyFont="1" applyFill="1" applyBorder="1" applyAlignment="1">
      <alignment horizontal="right"/>
    </xf>
    <xf numFmtId="0" fontId="3" fillId="2" borderId="63" xfId="0" applyFont="1" applyFill="1" applyBorder="1" applyAlignment="1">
      <alignment horizontal="right"/>
    </xf>
    <xf numFmtId="20" fontId="0" fillId="3" borderId="3" xfId="0" applyNumberFormat="1" applyFill="1" applyBorder="1"/>
    <xf numFmtId="185" fontId="0" fillId="0" borderId="0" xfId="0" applyNumberFormat="1"/>
    <xf numFmtId="0" fontId="0" fillId="0" borderId="0" xfId="0" applyBorder="1"/>
    <xf numFmtId="166" fontId="0" fillId="3" borderId="35" xfId="0" applyNumberFormat="1" applyFill="1" applyBorder="1"/>
    <xf numFmtId="166" fontId="0" fillId="0" borderId="35" xfId="0" applyNumberFormat="1" applyBorder="1"/>
    <xf numFmtId="166" fontId="0" fillId="0" borderId="34" xfId="0" applyNumberFormat="1" applyBorder="1"/>
    <xf numFmtId="185" fontId="0" fillId="0" borderId="24" xfId="0" applyNumberFormat="1" applyBorder="1"/>
    <xf numFmtId="0" fontId="3" fillId="2" borderId="13" xfId="0" applyFont="1" applyFill="1" applyBorder="1" applyAlignment="1">
      <alignment horizontal="right"/>
    </xf>
    <xf numFmtId="166" fontId="0" fillId="0" borderId="6" xfId="0" applyNumberFormat="1" applyBorder="1"/>
    <xf numFmtId="171" fontId="0" fillId="0" borderId="0" xfId="0" applyNumberFormat="1" applyBorder="1"/>
    <xf numFmtId="173" fontId="0" fillId="0" borderId="0" xfId="0" applyNumberFormat="1" applyBorder="1"/>
    <xf numFmtId="21" fontId="0" fillId="0" borderId="0" xfId="0" applyNumberFormat="1" applyBorder="1"/>
    <xf numFmtId="0" fontId="0" fillId="3" borderId="39" xfId="0" applyNumberFormat="1" applyFill="1" applyBorder="1"/>
    <xf numFmtId="0" fontId="0" fillId="0" borderId="39" xfId="0" applyNumberFormat="1" applyBorder="1"/>
    <xf numFmtId="0" fontId="0" fillId="0" borderId="38" xfId="0" applyNumberFormat="1" applyBorder="1"/>
    <xf numFmtId="0" fontId="0" fillId="3" borderId="40" xfId="0" applyNumberFormat="1" applyFill="1" applyBorder="1"/>
    <xf numFmtId="0" fontId="0" fillId="3" borderId="15" xfId="0" applyNumberFormat="1" applyFill="1" applyBorder="1"/>
    <xf numFmtId="0" fontId="0" fillId="0" borderId="15" xfId="0" applyNumberFormat="1" applyBorder="1"/>
    <xf numFmtId="0" fontId="0" fillId="0" borderId="14" xfId="0" applyNumberFormat="1" applyBorder="1"/>
    <xf numFmtId="0" fontId="0" fillId="3" borderId="16" xfId="0" applyNumberFormat="1" applyFill="1" applyBorder="1"/>
    <xf numFmtId="173" fontId="0" fillId="0" borderId="17" xfId="0" applyNumberFormat="1" applyBorder="1"/>
    <xf numFmtId="171" fontId="0" fillId="0" borderId="29" xfId="0" applyNumberFormat="1" applyBorder="1"/>
    <xf numFmtId="0" fontId="0" fillId="0" borderId="0" xfId="0" applyNumberFormat="1"/>
    <xf numFmtId="173" fontId="0" fillId="0" borderId="15" xfId="0" applyNumberFormat="1" applyBorder="1"/>
    <xf numFmtId="166" fontId="0" fillId="3" borderId="36" xfId="0" applyNumberFormat="1" applyFill="1" applyBorder="1"/>
    <xf numFmtId="166" fontId="0" fillId="0" borderId="36" xfId="0" applyNumberFormat="1" applyBorder="1"/>
    <xf numFmtId="166" fontId="0" fillId="0" borderId="25" xfId="0" applyNumberFormat="1" applyBorder="1"/>
    <xf numFmtId="170" fontId="0" fillId="0" borderId="64" xfId="0" applyNumberFormat="1" applyBorder="1"/>
    <xf numFmtId="171" fontId="0" fillId="0" borderId="5" xfId="0" quotePrefix="1" applyNumberFormat="1" applyBorder="1"/>
    <xf numFmtId="171" fontId="0" fillId="0" borderId="15" xfId="0" quotePrefix="1" applyNumberFormat="1" applyFill="1" applyBorder="1"/>
    <xf numFmtId="171" fontId="0" fillId="3" borderId="39" xfId="0" applyNumberFormat="1" applyFill="1" applyBorder="1"/>
  </cellXfs>
  <cellStyles count="2">
    <cellStyle name="Heading 1" xfId="1" builtinId="16"/>
    <cellStyle name="Normal" xfId="0" builtinId="0"/>
  </cellStyles>
  <dxfs count="46">
    <dxf>
      <numFmt numFmtId="166" formatCode="0.000"/>
      <border diagonalUp="0" diagonalDown="0">
        <left style="thin">
          <color indexed="64"/>
        </left>
        <right style="thin">
          <color indexed="64"/>
        </right>
        <vertical/>
      </border>
    </dxf>
    <dxf>
      <numFmt numFmtId="173" formatCode="d/mm/yyyy\ hh:mm:ss"/>
      <border diagonalUp="0" diagonalDown="0">
        <left/>
        <right style="thin">
          <color indexed="64"/>
        </right>
        <top style="thin">
          <color theme="1"/>
        </top>
        <bottom/>
        <vertical/>
        <horizontal/>
      </border>
    </dxf>
    <dxf>
      <numFmt numFmtId="173" formatCode="d/mm/yyyy\ hh:mm:ss"/>
      <border diagonalUp="0" diagonalDown="0" outline="0">
        <left style="thin">
          <color indexed="64"/>
        </left>
        <right style="thin">
          <color indexed="64"/>
        </right>
      </border>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71" formatCode="0.0000000"/>
      <border>
        <left style="thin">
          <color indexed="64"/>
        </left>
      </border>
    </dxf>
    <dxf>
      <border diagonalUp="0" diagonalDown="0">
        <left style="thin">
          <color indexed="64"/>
        </left>
        <right/>
        <vertical/>
      </border>
    </dxf>
    <dxf>
      <numFmt numFmtId="173" formatCode="d/mm/yyyy\ hh:mm:ss"/>
      <border diagonalUp="0" diagonalDown="0">
        <left style="thin">
          <color indexed="64"/>
        </left>
        <right style="thin">
          <color indexed="64"/>
        </right>
      </border>
    </dxf>
    <dxf>
      <fill>
        <patternFill patternType="none">
          <fgColor indexed="64"/>
          <bgColor auto="1"/>
        </patternFill>
      </fill>
      <border outline="0">
        <right style="thin">
          <color indexed="64"/>
        </right>
      </border>
    </dxf>
    <dxf>
      <border outline="0">
        <left style="thin">
          <color theme="1"/>
        </left>
        <right style="thin">
          <color theme="1"/>
        </right>
        <top style="thin">
          <color theme="1"/>
        </top>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left style="thin">
          <color theme="1"/>
        </left>
        <right style="thin">
          <color theme="1"/>
        </right>
        <top style="thin">
          <color theme="1"/>
        </top>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FB52459-885E-46B5-ABF7-1BCD31020FBC}" name="Table21729263812" displayName="Table21729263812" ref="A3:B9" totalsRowShown="0" headerRowDxfId="29">
  <tableColumns count="2">
    <tableColumn id="1" xr3:uid="{873985E5-F534-4746-965A-FDCC4B0BD795}" name="Value" dataDxfId="28"/>
    <tableColumn id="2" xr3:uid="{52496543-EFBF-45A3-B639-782DF54EB5B2}" name="Out: IsValid" dataDxfId="27">
      <calculatedColumnFormula array="1">CALENDAR.IS_VALID_TZO(Table21729263812[[#This Row],[Value]])</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E8C97A40-41FD-4725-882C-33CF33CA601F}" name="Table2172926381227" displayName="Table2172926381227" ref="A14:C18" totalsRowShown="0" headerRowDxfId="26">
  <tableColumns count="3">
    <tableColumn id="1" xr3:uid="{79B43762-A5C0-4429-9C20-25080A48AB6F}" name="TimeSpan" dataDxfId="25"/>
    <tableColumn id="2" xr3:uid="{E6048E40-86E2-4B61-83A8-07F3CE6DDBC9}" name="Out: TZOMinutes" dataDxfId="24">
      <calculatedColumnFormula array="1">CALENDAR.TIMESPAN_TO_TZO(Table2172926381227[[#This Row],[TimeSpan]])</calculatedColumnFormula>
    </tableColumn>
    <tableColumn id="3" xr3:uid="{CE66DB6A-0E22-4FAD-801C-A2523EE9796A}" name="Out: TZOTimeSpan" dataDxfId="23">
      <calculatedColumnFormula array="1">CALENDAR.TZO_TO_TIMESPAN(Table2172926381227[[#This Row],[Out: TZOMinutes]])</calculatedColumnFormula>
    </tableColumn>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A6E3E323-0BDA-49CE-A223-4D1A702FDF89}" name="Table7624" displayName="Table7624" ref="A32:C37" totalsRowShown="0">
  <tableColumns count="3">
    <tableColumn id="1" xr3:uid="{72C5813C-7C2B-4390-8CC9-B09604A58620}" name="YearCE"/>
    <tableColumn id="2" xr3:uid="{DE01A764-7C02-4088-A877-25E72AE5086C}" name="JulianCalendar"/>
    <tableColumn id="4" xr3:uid="{EB69E355-892C-4638-966E-C225A4F6BC31}" name="Out: DaysInYear" dataDxfId="41">
      <calculatedColumnFormula array="1">CALENDAR.DAYS_IN_YEAR(Table7624[[#This Row],[YearCE]],Table7624[[#This Row],[JulianCalendar]])</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27E0E503-2B9C-42D1-8FFF-13C65DEFB51B}" name="Table21829" displayName="Table21829" ref="A16:C27" totalsRowShown="0" headerRowDxfId="40">
  <tableColumns count="3">
    <tableColumn id="1" xr3:uid="{F1615227-19C6-40B1-9914-0DF6D5C51934}" name="YearCE"/>
    <tableColumn id="3" xr3:uid="{6D94238D-6BE9-40AD-840A-5D4F15039504}" name="JulianCalendar" dataDxfId="39"/>
    <tableColumn id="2" xr3:uid="{72102B52-F908-44B8-8B6A-A2F47987BA40}" name="Out: IsLeapYear" dataDxfId="38">
      <calculatedColumnFormula array="1">CALENDAR.IS_LEAP_YEAR(Table21829[[#This Row],[YearCE]],Table21829[[#This Row],[JulianCalendar]])</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293DA5F-4FA3-43E6-8045-90211690BACD}" name="Table797" displayName="Table797" ref="A27:D35" totalsRowShown="0">
  <tableColumns count="4">
    <tableColumn id="1" xr3:uid="{5C6C66D8-927D-4032-9684-97A4DBD9206D}" name="Month"/>
    <tableColumn id="5" xr3:uid="{111DC8AE-5B42-4D16-99D5-B0BAAFF3FD5C}" name="YearCE"/>
    <tableColumn id="2" xr3:uid="{C812F621-74A9-4B43-9BC1-9EC94E8EE360}" name="JulianCalendar"/>
    <tableColumn id="4" xr3:uid="{ECF76237-A3D8-4D5A-9BAB-10304FC58557}" name="Out: DaysInMonth" dataDxfId="45">
      <calculatedColumnFormula array="1">CALENDAR.DAYS_IN_MONTH(Table797[[#This Row],[Month]],Table797[[#This Row],[YearCE]],Table797[[#This Row],[JulianCalendar]])</calculatedColumnFormula>
    </tableColumn>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B60509-549C-409A-91E4-580058CC905C}" name="Table23" displayName="Table23" ref="A18:F28" totalsRowShown="0" headerRowDxfId="44">
  <tableColumns count="6">
    <tableColumn id="1" xr3:uid="{0F002978-378B-4F51-A8BB-CB28579FC0CB}" name="YearCE"/>
    <tableColumn id="2" xr3:uid="{21A5D259-501A-4A43-A9D6-D8C6DAF9DF6E}" name="Month" dataDxfId="43"/>
    <tableColumn id="3" xr3:uid="{8EED2AAD-208B-45BC-98F6-BC404A2FE7DF}" name="Day"/>
    <tableColumn id="4" xr3:uid="{55A969C0-7925-436B-92BD-6EFBEE6F7FD4}" name="AllowPartial"/>
    <tableColumn id="6" xr3:uid="{CFA51F76-428F-4F78-A597-5C847C88801C}" name="JulianCalendar"/>
    <tableColumn id="5" xr3:uid="{474862FF-2E3E-4391-AD0E-0EECC5B310A2}" name="Out: IsValid" dataDxfId="42">
      <calculatedColumnFormula array="1">CALENDAR.IS_VALID_CALENDAR_DATE(#REF!,Table23[[#This Row],[AllowPartial]],Table23[[#This Row],[JulianCalendar]])</calculatedColumnFormula>
    </tableColum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4ED07E64-9BDC-4BE8-9826-43B704FA05D1}" name="Table24531" displayName="Table24531" ref="A3:F11" totalsRowShown="0" headerRowDxfId="37">
  <tableColumns count="6">
    <tableColumn id="1" xr3:uid="{C5CAD129-8898-435D-8D76-7FE7E1624A7F}" name="Year"/>
    <tableColumn id="3" xr3:uid="{EBC0B909-3362-4441-8C67-84E2306ED4DC}" name="Month" dataDxfId="36"/>
    <tableColumn id="2" xr3:uid="{42C0DBE3-72EF-4B0C-A76F-4642AC2913F3}" name="Day" dataDxfId="35"/>
    <tableColumn id="4" xr3:uid="{0F9901AD-1945-44B6-AEFF-D054BDFC67BD}" name="JulianCalendar"/>
    <tableColumn id="5" xr3:uid="{2352DAA4-2CE0-4E8E-BDC2-E2D04AFBA939}" name="Out: JDN" dataDxfId="34">
      <calculatedColumnFormula array="1">CALENDAR.JULIAN_DAY_NUMBER(Table24531[[#This Row],[Year]:[Day]],Table24531[[#This Row],[JulianCalendar]])</calculatedColumnFormula>
    </tableColumn>
    <tableColumn id="6" xr3:uid="{91E0B467-1FB9-44F1-A8E9-8910080F2DD5}" name="Notes"/>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E4E753B5-2E07-4B68-94E4-E8F14AA3001F}" name="Table2453435" displayName="Table2453435" ref="A16:F21" totalsRowShown="0" headerRowDxfId="33">
  <tableColumns count="6">
    <tableColumn id="1" xr3:uid="{B35A8765-FA9C-4733-9BCD-DD40B5F21257}" name="Year"/>
    <tableColumn id="3" xr3:uid="{FEB2405C-9642-4F9C-8EE9-3571D1300725}" name="Month" dataDxfId="32"/>
    <tableColumn id="2" xr3:uid="{9738CC68-4089-4BA2-BD56-B8B7E2D5AB0D}" name="Day" dataDxfId="31"/>
    <tableColumn id="4" xr3:uid="{424F6794-B737-4C5C-93A6-8AA189996C43}" name="JulianCalendar"/>
    <tableColumn id="5" xr3:uid="{B31E6562-296A-48AC-B67B-2EC81AE285AB}" name="Out: MJDN" dataDxfId="30">
      <calculatedColumnFormula array="1">CALENDAR.MODIFIED_JULIAN_DAY_NUMBER(Table2453435[[#This Row],[Year]:[Day]],Table2453435[[#This Row],[JulianCalendar]])</calculatedColumnFormula>
    </tableColumn>
    <tableColumn id="6" xr3:uid="{B2887A98-E6C0-4D5E-9DF3-9F4033A95EEB}" name="Notes"/>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F4D1702-4CE0-4932-BC5C-C849B6A47871}" name="Table79121314" displayName="Table79121314" ref="A101:B106" totalsRowShown="0" dataDxfId="14">
  <tableColumns count="2">
    <tableColumn id="1" xr3:uid="{FC6453E7-AE6D-4F9E-B75F-01E7FD70A7A2}" name="JDate" dataDxfId="13"/>
    <tableColumn id="4" xr3:uid="{668B7A50-D2B2-47ED-8C33-F88478865A3F}" name="Out: MJDate" dataDxfId="12">
      <calculatedColumnFormula array="1">CHRONO.JDATE_TO_MJDATE(Table79121314[[#This Row],[JDate]])</calculatedColumnFormula>
    </tableColumn>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96CC058-EFD1-4DC2-9E75-83B54DAD702E}" name="Table7912131416" displayName="Table7912131416" ref="D101:E106" totalsRowShown="0" dataDxfId="11">
  <tableColumns count="2">
    <tableColumn id="1" xr3:uid="{D8855EB3-84D9-4210-AC51-31F8DFA4D714}" name="MJDate" dataDxfId="10"/>
    <tableColumn id="4" xr3:uid="{30DFF042-AFA2-4929-BA78-3FDD5CD2E45B}" name="Out: JDate" dataDxfId="9">
      <calculatedColumnFormula array="1">CHRONO.MJDATE_TO_JDATE(Table7912131416[[#This Row],[MJDate]])</calculatedColumnFormula>
    </tableColumn>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64F46F-D427-4A7C-B62E-E20E24F171E0}" name="Table791213142" displayName="Table791213142" ref="A111:C116" totalsRowShown="0" dataDxfId="8">
  <tableColumns count="3">
    <tableColumn id="1" xr3:uid="{B52F3293-D528-4030-8704-AD1590A4019B}" name="JDate" dataDxfId="7"/>
    <tableColumn id="4" xr3:uid="{F88069CD-BC1E-4B3D-B729-9099B368E07B}" name="Out: JDN" dataDxfId="6">
      <calculatedColumnFormula array="1">CHRONO.JDATE_TO_JDN(Table791213142[[#This Row],[JDate]])</calculatedColumnFormula>
    </tableColumn>
    <tableColumn id="2" xr3:uid="{1DC9E9D7-0C51-431B-A921-B7AFC52CCB92}" name="Out: Jdate" dataDxfId="5">
      <calculatedColumnFormula array="1">CHRONO.JDN_TO_JDATE(Table791213142[[#This Row],[Out: JDN]])</calculatedColumnFormula>
    </tableColumn>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763C39-CE92-43F2-A8EA-CB57E3CFEA4A}" name="Table3" displayName="Table3" ref="E111:F116" totalsRowShown="0">
  <autoFilter ref="E111:F116" xr:uid="{BE763C39-CE92-43F2-A8EA-CB57E3CFEA4A}"/>
  <tableColumns count="2">
    <tableColumn id="1" xr3:uid="{5FF6894C-CFEE-467A-AA8E-0AD550380BEA}" name="MJDate" dataDxfId="4"/>
    <tableColumn id="2" xr3:uid="{E6B746BA-FB6B-4D51-8F2C-A256626D76A5}" name="Out: MJDN" dataDxfId="3">
      <calculatedColumnFormula array="1">CHRONO.MJDATE_TO_MJDN(Table791213142[[#This Row],[JDate]])</calculatedColumnFormula>
    </tableColumn>
  </tableColumns>
  <tableStyleInfo name="TableStyleMedium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DDCBE2FF-A2EB-429F-B392-933AB146213C}" name="Table39" displayName="Table39" ref="A14:C20" totalsRowShown="0" headerRowDxfId="22" tableBorderDxfId="21">
  <tableColumns count="3">
    <tableColumn id="2" xr3:uid="{075AD26A-F421-4B1C-A41C-75928F5E496D}" name="ExcelDate" dataDxfId="2">
      <calculatedColumnFormula array="1">CHRONO.MJDATE_TO_EXCELDATE(#REF!)</calculatedColumnFormula>
    </tableColumn>
    <tableColumn id="3" xr3:uid="{E34377A2-C6C5-4E9C-BB8F-EB9FA4B8FC26}" name="Out: MJDate" dataDxfId="0">
      <calculatedColumnFormula array="1">CHRONO.EXCELDATE_TO_MJDATE(Table39[[#This Row],[ExcelDate]])</calculatedColumnFormula>
    </tableColumn>
    <tableColumn id="4" xr3:uid="{5EC9CAD6-F6DA-4151-A3E9-E6F5559886FB}" name="Out: ExcelDate" dataDxfId="1">
      <calculatedColumnFormula array="1">CHRONO.MJDATE_TO_EXCELDATE(Table39[[#This Row],[Out: MJDate]])</calculatedColumnFormula>
    </tableColumn>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4E48EEAE-5C2C-4CF2-A612-D0CE59A50879}" name="Table3941" displayName="Table3941" ref="A36:D42" totalsRowShown="0" headerRowDxfId="20" tableBorderDxfId="19">
  <tableColumns count="4">
    <tableColumn id="1" xr3:uid="{180DCA52-6E21-41C7-903C-FF601B2DA413}" name="Expression" dataDxfId="18"/>
    <tableColumn id="2" xr3:uid="{C4A2816B-3A37-4D1F-91C6-B14E42C1786F}" name="Out: ExcelDate" dataDxfId="17">
      <calculatedColumnFormula array="1">CHRONO.USDATE_TO_EXCELDATE(Table3941[[#This Row],[Expression]])</calculatedColumnFormula>
    </tableColumn>
    <tableColumn id="4" xr3:uid="{266977D9-CF5B-4FE3-9CF4-8F7841082A30}" name="Options" dataDxfId="16"/>
    <tableColumn id="3" xr3:uid="{A1F4CDB5-947B-41EB-955F-8EC52C95648E}" name="Out: USDate" dataDxfId="15">
      <calculatedColumnFormula array="1">CHRONO.EXCELDATE_TO_USDATE(Table3941[[#This Row],[Out: ExcelDate]],Table3941[[#This Row],[Options]])</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5CFAD08-923A-4227-91B8-7DF73CB9D366}">
  <we:reference id="wa200003696" version="1.2.0.0" store="en-US" storeType="OMEX"/>
  <we:alternateReferences>
    <we:reference id="wa200003696" version="1.2.0.0" store="wa200003696" storeType="OMEX"/>
  </we:alternateReferences>
  <we:properties>
    <we:property name="projectV0_1-56c6e055-265e-4713-816e-a646dbb708de" value="{&quot;kind&quot;:&quot;AFEJSONBlobNode&quot;,&quot;id&quot;:&quot;{605DAEFF-E249-4472-9843-5847B50E8CF8}&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8.xml"/><Relationship Id="rId7" Type="http://schemas.openxmlformats.org/officeDocument/2006/relationships/table" Target="../tables/table12.xml"/><Relationship Id="rId2" Type="http://schemas.openxmlformats.org/officeDocument/2006/relationships/table" Target="../tables/table7.xml"/><Relationship Id="rId1" Type="http://schemas.openxmlformats.org/officeDocument/2006/relationships/printerSettings" Target="../printerSettings/printerSettings8.bin"/><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A88C0-A1E4-43ED-9886-48239CED662E}">
  <dimension ref="A1:O262"/>
  <sheetViews>
    <sheetView tabSelected="1" zoomScaleNormal="100" workbookViewId="0"/>
  </sheetViews>
  <sheetFormatPr defaultRowHeight="15" x14ac:dyDescent="0.25"/>
  <cols>
    <col min="1" max="1" width="20.42578125" customWidth="1"/>
    <col min="2" max="2" width="32.28515625" bestFit="1" customWidth="1"/>
    <col min="3" max="3" width="25.140625" bestFit="1" customWidth="1"/>
    <col min="4" max="4" width="16.5703125" customWidth="1"/>
    <col min="5" max="5" width="31.140625" bestFit="1" customWidth="1"/>
    <col min="6" max="6" width="15.7109375" bestFit="1" customWidth="1"/>
    <col min="7" max="7" width="12.85546875" bestFit="1" customWidth="1"/>
    <col min="8" max="8" width="8.42578125" bestFit="1" customWidth="1"/>
    <col min="9" max="9" width="9.28515625" bestFit="1" customWidth="1"/>
    <col min="10" max="10" width="7.28515625" bestFit="1" customWidth="1"/>
    <col min="11" max="11" width="6.28515625" bestFit="1" customWidth="1"/>
  </cols>
  <sheetData>
    <row r="1" spans="1:3" ht="19.5" x14ac:dyDescent="0.3">
      <c r="A1" s="1" t="s">
        <v>426</v>
      </c>
      <c r="B1" s="1"/>
    </row>
    <row r="3" spans="1:3" x14ac:dyDescent="0.25">
      <c r="A3" s="4" t="s">
        <v>427</v>
      </c>
      <c r="B3" s="5" t="s">
        <v>302</v>
      </c>
      <c r="C3" s="6" t="s">
        <v>301</v>
      </c>
    </row>
    <row r="4" spans="1:3" x14ac:dyDescent="0.25">
      <c r="A4" s="7"/>
      <c r="B4" s="8">
        <f ca="1">OFFSET($A$1,ROW()-1,COLUMN()-2)</f>
        <v>0</v>
      </c>
      <c r="C4" s="9" t="str" cm="1">
        <f t="array" aca="1" ref="C4" ca="1">FN.NULLIFY(OFFSET($A$1,ROW()-1,COLUMN()-3))</f>
        <v/>
      </c>
    </row>
    <row r="5" spans="1:3" x14ac:dyDescent="0.25">
      <c r="A5" s="10" t="s">
        <v>1</v>
      </c>
      <c r="B5" s="11" t="str">
        <f t="shared" ref="B5:B9" ca="1" si="0">OFFSET($A$1,ROW()-1,COLUMN()-2)</f>
        <v>Text</v>
      </c>
      <c r="C5" s="12" t="str" cm="1">
        <f t="array" aca="1" ref="C5" ca="1">FN.NULLIFY(OFFSET($A$1,ROW()-1,COLUMN()-3))</f>
        <v>Text</v>
      </c>
    </row>
    <row r="6" spans="1:3" x14ac:dyDescent="0.25">
      <c r="A6" s="7" t="e">
        <v>#VALUE!</v>
      </c>
      <c r="B6" s="8" t="e">
        <f t="shared" ca="1" si="0"/>
        <v>#VALUE!</v>
      </c>
      <c r="C6" s="9" t="e" cm="1">
        <f t="array" aca="1" ref="C6" ca="1">FN.NULLIFY(OFFSET($A$1,ROW()-1,COLUMN()-3))</f>
        <v>#VALUE!</v>
      </c>
    </row>
    <row r="7" spans="1:3" x14ac:dyDescent="0.25">
      <c r="A7" s="10">
        <v>1</v>
      </c>
      <c r="B7" s="11">
        <f t="shared" ca="1" si="0"/>
        <v>1</v>
      </c>
      <c r="C7" s="12" cm="1">
        <f t="array" aca="1" ref="C7" ca="1">FN.NULLIFY(OFFSET($A$1,ROW()-1,COLUMN()-3))</f>
        <v>1</v>
      </c>
    </row>
    <row r="8" spans="1:3" x14ac:dyDescent="0.25">
      <c r="A8" s="226">
        <v>44927</v>
      </c>
      <c r="B8" s="8">
        <f t="shared" ca="1" si="0"/>
        <v>44927</v>
      </c>
      <c r="C8" s="9" cm="1">
        <f t="array" aca="1" ref="C8" ca="1">FN.NULLIFY(OFFSET($A$1,ROW()-1,COLUMN()-3))</f>
        <v>44927</v>
      </c>
    </row>
    <row r="9" spans="1:3" x14ac:dyDescent="0.25">
      <c r="A9" s="227" t="s">
        <v>225</v>
      </c>
      <c r="B9" s="130" t="str">
        <f t="shared" ca="1" si="0"/>
        <v>4</v>
      </c>
      <c r="C9" s="131" t="str" cm="1">
        <f t="array" aca="1" ref="C9" ca="1">FN.NULLIFY(OFFSET($A$1,ROW()-1,COLUMN()-3))</f>
        <v>4</v>
      </c>
    </row>
    <row r="10" spans="1:3" x14ac:dyDescent="0.25">
      <c r="A10" s="160"/>
    </row>
    <row r="12" spans="1:3" ht="19.5" x14ac:dyDescent="0.3">
      <c r="A12" s="1" t="s">
        <v>428</v>
      </c>
      <c r="B12" s="1"/>
    </row>
    <row r="14" spans="1:3" x14ac:dyDescent="0.25">
      <c r="A14" s="4" t="s">
        <v>424</v>
      </c>
      <c r="B14" s="6" t="s">
        <v>418</v>
      </c>
    </row>
    <row r="15" spans="1:3" x14ac:dyDescent="0.25">
      <c r="A15" s="7"/>
      <c r="B15" s="9" cm="1">
        <f t="array" ref="B15:B21">FN.COERCE(A15:A21)</f>
        <v>0</v>
      </c>
    </row>
    <row r="16" spans="1:3" x14ac:dyDescent="0.25">
      <c r="A16" s="10" t="s">
        <v>1</v>
      </c>
      <c r="B16" s="12">
        <v>1</v>
      </c>
    </row>
    <row r="17" spans="1:2" x14ac:dyDescent="0.25">
      <c r="A17" s="7" t="e">
        <v>#N/A</v>
      </c>
      <c r="B17" s="9" t="e">
        <v>#N/A</v>
      </c>
    </row>
    <row r="18" spans="1:2" x14ac:dyDescent="0.25">
      <c r="A18" s="10" t="b">
        <v>1</v>
      </c>
      <c r="B18" s="12">
        <v>0</v>
      </c>
    </row>
    <row r="19" spans="1:2" x14ac:dyDescent="0.25">
      <c r="A19" s="228" t="b">
        <v>0</v>
      </c>
      <c r="B19" s="9">
        <v>0</v>
      </c>
    </row>
    <row r="20" spans="1:2" x14ac:dyDescent="0.25">
      <c r="A20" s="10">
        <v>45</v>
      </c>
      <c r="B20" s="12">
        <v>45</v>
      </c>
    </row>
    <row r="21" spans="1:2" x14ac:dyDescent="0.25">
      <c r="A21" s="219" t="s">
        <v>419</v>
      </c>
      <c r="B21" s="216">
        <v>12</v>
      </c>
    </row>
    <row r="24" spans="1:2" ht="19.5" x14ac:dyDescent="0.3">
      <c r="A24" s="1" t="s">
        <v>690</v>
      </c>
      <c r="B24" s="1"/>
    </row>
    <row r="26" spans="1:2" x14ac:dyDescent="0.25">
      <c r="A26" s="4" t="s">
        <v>691</v>
      </c>
      <c r="B26" s="6" t="s">
        <v>692</v>
      </c>
    </row>
    <row r="27" spans="1:2" x14ac:dyDescent="0.25">
      <c r="A27" s="7"/>
      <c r="B27" s="9" t="str" cm="1">
        <f t="array" ref="B27:B33">FN.LANGUAGE_ID(A27:A33)</f>
        <v/>
      </c>
    </row>
    <row r="28" spans="1:2" x14ac:dyDescent="0.25">
      <c r="A28" s="10" t="s">
        <v>1</v>
      </c>
      <c r="B28" s="12" t="e">
        <v>#VALUE!</v>
      </c>
    </row>
    <row r="29" spans="1:2" x14ac:dyDescent="0.25">
      <c r="A29" s="7" t="e">
        <v>#N/A</v>
      </c>
      <c r="B29" s="9" t="e">
        <v>#N/A</v>
      </c>
    </row>
    <row r="30" spans="1:2" x14ac:dyDescent="0.25">
      <c r="A30" s="10" t="s">
        <v>689</v>
      </c>
      <c r="B30" s="12" t="str">
        <v>0009</v>
      </c>
    </row>
    <row r="31" spans="1:2" x14ac:dyDescent="0.25">
      <c r="A31" s="228" t="s">
        <v>693</v>
      </c>
      <c r="B31" s="9" t="str">
        <v>000C</v>
      </c>
    </row>
    <row r="32" spans="1:2" x14ac:dyDescent="0.25">
      <c r="A32" s="10" t="s">
        <v>694</v>
      </c>
      <c r="B32" s="12" t="str">
        <v>0007</v>
      </c>
    </row>
    <row r="33" spans="1:2" x14ac:dyDescent="0.25">
      <c r="A33" s="219" t="s">
        <v>695</v>
      </c>
      <c r="B33" s="216" t="str">
        <v>0039</v>
      </c>
    </row>
    <row r="36" spans="1:2" ht="19.5" x14ac:dyDescent="0.3">
      <c r="A36" s="1" t="s">
        <v>696</v>
      </c>
    </row>
    <row r="37" spans="1:2" x14ac:dyDescent="0.25">
      <c r="A37" s="211" t="b" cm="1">
        <f t="array" ref="A37">FN.NORTH_AMERICAN_REGION()</f>
        <v>0</v>
      </c>
    </row>
    <row r="40" spans="1:2" ht="19.5" x14ac:dyDescent="0.3">
      <c r="A40" s="1" t="s">
        <v>423</v>
      </c>
      <c r="B40" s="1"/>
    </row>
    <row r="42" spans="1:2" x14ac:dyDescent="0.25">
      <c r="A42" s="4" t="s">
        <v>424</v>
      </c>
      <c r="B42" s="6" t="s">
        <v>230</v>
      </c>
    </row>
    <row r="43" spans="1:2" x14ac:dyDescent="0.25">
      <c r="A43" s="7"/>
      <c r="B43" s="9" t="b" cm="1">
        <f t="array" ref="B43:B48">FN.IS_EMPTY(A43:A48)</f>
        <v>1</v>
      </c>
    </row>
    <row r="44" spans="1:2" x14ac:dyDescent="0.25">
      <c r="A44" s="10" t="s">
        <v>1</v>
      </c>
      <c r="B44" s="12" t="b">
        <v>0</v>
      </c>
    </row>
    <row r="45" spans="1:2" x14ac:dyDescent="0.25">
      <c r="A45" s="7" t="e">
        <v>#VALUE!</v>
      </c>
      <c r="B45" s="9" t="b">
        <v>0</v>
      </c>
    </row>
    <row r="46" spans="1:2" x14ac:dyDescent="0.25">
      <c r="A46" s="10">
        <v>0</v>
      </c>
      <c r="B46" s="12" t="b">
        <v>0</v>
      </c>
    </row>
    <row r="47" spans="1:2" x14ac:dyDescent="0.25">
      <c r="A47" s="226">
        <v>44927</v>
      </c>
      <c r="B47" s="9" t="b">
        <v>0</v>
      </c>
    </row>
    <row r="48" spans="1:2" x14ac:dyDescent="0.25">
      <c r="A48" s="227" t="s">
        <v>225</v>
      </c>
      <c r="B48" s="131" t="b">
        <v>0</v>
      </c>
    </row>
    <row r="50" spans="1:2" x14ac:dyDescent="0.25">
      <c r="A50" s="160"/>
    </row>
    <row r="51" spans="1:2" ht="19.5" x14ac:dyDescent="0.3">
      <c r="A51" s="1" t="s">
        <v>425</v>
      </c>
      <c r="B51" s="1"/>
    </row>
    <row r="53" spans="1:2" x14ac:dyDescent="0.25">
      <c r="A53" s="4" t="s">
        <v>424</v>
      </c>
      <c r="B53" s="6" t="s">
        <v>494</v>
      </c>
    </row>
    <row r="54" spans="1:2" x14ac:dyDescent="0.25">
      <c r="A54" s="7"/>
      <c r="B54" s="9" t="b" cm="1">
        <f t="array" ref="B54:B59">FN.IS_NUMERIC_NULL(A54:A59)</f>
        <v>1</v>
      </c>
    </row>
    <row r="55" spans="1:2" x14ac:dyDescent="0.25">
      <c r="A55" s="10" t="s">
        <v>1</v>
      </c>
      <c r="B55" s="12" t="b">
        <v>0</v>
      </c>
    </row>
    <row r="56" spans="1:2" x14ac:dyDescent="0.25">
      <c r="A56" s="7" t="e">
        <v>#VALUE!</v>
      </c>
      <c r="B56" s="9" t="b">
        <v>0</v>
      </c>
    </row>
    <row r="57" spans="1:2" x14ac:dyDescent="0.25">
      <c r="A57" s="10">
        <v>1</v>
      </c>
      <c r="B57" s="12" t="b">
        <v>1</v>
      </c>
    </row>
    <row r="58" spans="1:2" x14ac:dyDescent="0.25">
      <c r="A58" s="226">
        <v>44927</v>
      </c>
      <c r="B58" s="9" t="b">
        <v>1</v>
      </c>
    </row>
    <row r="59" spans="1:2" x14ac:dyDescent="0.25">
      <c r="A59" s="227" t="s">
        <v>225</v>
      </c>
      <c r="B59" s="131" t="b">
        <v>0</v>
      </c>
    </row>
    <row r="62" spans="1:2" ht="19.5" x14ac:dyDescent="0.3">
      <c r="A62" s="1" t="s">
        <v>226</v>
      </c>
      <c r="B62" s="1"/>
    </row>
    <row r="64" spans="1:2" x14ac:dyDescent="0.25">
      <c r="A64" s="4" t="s">
        <v>97</v>
      </c>
      <c r="B64" s="6" t="s">
        <v>493</v>
      </c>
    </row>
    <row r="65" spans="1:2" x14ac:dyDescent="0.25">
      <c r="A65" s="7"/>
      <c r="B65" s="9" t="b" cm="1">
        <f t="array" ref="B65:B71">FN.IS_INTEGER(A65:A71)</f>
        <v>0</v>
      </c>
    </row>
    <row r="66" spans="1:2" x14ac:dyDescent="0.25">
      <c r="A66" s="10" t="s">
        <v>1</v>
      </c>
      <c r="B66" s="12" t="b">
        <v>0</v>
      </c>
    </row>
    <row r="67" spans="1:2" x14ac:dyDescent="0.25">
      <c r="A67" s="7" t="e">
        <v>#VALUE!</v>
      </c>
      <c r="B67" s="9" t="b">
        <v>0</v>
      </c>
    </row>
    <row r="68" spans="1:2" x14ac:dyDescent="0.25">
      <c r="A68" s="10">
        <v>0</v>
      </c>
      <c r="B68" s="12" t="b">
        <v>1</v>
      </c>
    </row>
    <row r="69" spans="1:2" x14ac:dyDescent="0.25">
      <c r="A69" s="7">
        <v>1</v>
      </c>
      <c r="B69" s="9" t="b">
        <v>1</v>
      </c>
    </row>
    <row r="70" spans="1:2" x14ac:dyDescent="0.25">
      <c r="A70" s="10">
        <v>1.5</v>
      </c>
      <c r="B70" s="12" t="b">
        <v>0</v>
      </c>
    </row>
    <row r="71" spans="1:2" x14ac:dyDescent="0.25">
      <c r="A71" s="135">
        <v>9.9999999999999998E-17</v>
      </c>
      <c r="B71" s="216" t="b">
        <v>1</v>
      </c>
    </row>
    <row r="74" spans="1:2" ht="19.5" x14ac:dyDescent="0.3">
      <c r="A74" s="1" t="s">
        <v>439</v>
      </c>
      <c r="B74" s="1"/>
    </row>
    <row r="76" spans="1:2" x14ac:dyDescent="0.25">
      <c r="A76" s="4" t="s">
        <v>97</v>
      </c>
      <c r="B76" s="6" t="s">
        <v>492</v>
      </c>
    </row>
    <row r="77" spans="1:2" x14ac:dyDescent="0.25">
      <c r="A77" s="7"/>
      <c r="B77" s="9" t="b" cm="1">
        <f t="array" ref="B77:B83">FN.IS_DECIMAL(A77:A83)</f>
        <v>0</v>
      </c>
    </row>
    <row r="78" spans="1:2" x14ac:dyDescent="0.25">
      <c r="A78" s="10" t="s">
        <v>1</v>
      </c>
      <c r="B78" s="12" t="b">
        <v>0</v>
      </c>
    </row>
    <row r="79" spans="1:2" x14ac:dyDescent="0.25">
      <c r="A79" s="7" t="e">
        <v>#VALUE!</v>
      </c>
      <c r="B79" s="9" t="b">
        <v>0</v>
      </c>
    </row>
    <row r="80" spans="1:2" x14ac:dyDescent="0.25">
      <c r="A80" s="10">
        <v>1</v>
      </c>
      <c r="B80" s="12" t="b">
        <v>0</v>
      </c>
    </row>
    <row r="81" spans="1:2" x14ac:dyDescent="0.25">
      <c r="A81" s="7">
        <v>1.5</v>
      </c>
      <c r="B81" s="9" t="b">
        <v>1</v>
      </c>
    </row>
    <row r="82" spans="1:2" x14ac:dyDescent="0.25">
      <c r="A82" s="314">
        <v>1E-14</v>
      </c>
      <c r="B82" s="12" t="b">
        <v>1</v>
      </c>
    </row>
    <row r="83" spans="1:2" x14ac:dyDescent="0.25">
      <c r="A83" s="135">
        <v>9.9999999999999998E-17</v>
      </c>
      <c r="B83" s="216" t="b">
        <v>0</v>
      </c>
    </row>
    <row r="86" spans="1:2" ht="19.5" x14ac:dyDescent="0.3">
      <c r="A86" s="1" t="s">
        <v>228</v>
      </c>
      <c r="B86" s="1"/>
    </row>
    <row r="88" spans="1:2" x14ac:dyDescent="0.25">
      <c r="A88" s="4" t="s">
        <v>97</v>
      </c>
      <c r="B88" s="6" t="s">
        <v>229</v>
      </c>
    </row>
    <row r="89" spans="1:2" x14ac:dyDescent="0.25">
      <c r="A89" s="7"/>
      <c r="B89" s="9" t="str" cm="1">
        <f t="array" ref="B89:B95">FN.DECIMALS(A89:A95)</f>
        <v/>
      </c>
    </row>
    <row r="90" spans="1:2" x14ac:dyDescent="0.25">
      <c r="A90" s="10" t="s">
        <v>1</v>
      </c>
      <c r="B90" s="12" t="e">
        <v>#VALUE!</v>
      </c>
    </row>
    <row r="91" spans="1:2" x14ac:dyDescent="0.25">
      <c r="A91" s="7">
        <v>100000.0012</v>
      </c>
      <c r="B91" s="9">
        <v>4</v>
      </c>
    </row>
    <row r="92" spans="1:2" x14ac:dyDescent="0.25">
      <c r="A92" s="10">
        <v>1.23456789012345E-6</v>
      </c>
      <c r="B92" s="12">
        <v>20</v>
      </c>
    </row>
    <row r="93" spans="1:2" x14ac:dyDescent="0.25">
      <c r="A93" s="228">
        <f>1/3</f>
        <v>0.33333333333333331</v>
      </c>
      <c r="B93" s="9">
        <v>15</v>
      </c>
    </row>
    <row r="94" spans="1:2" x14ac:dyDescent="0.25">
      <c r="A94" s="10">
        <v>9.9999999999999995E-7</v>
      </c>
      <c r="B94" s="12">
        <v>6</v>
      </c>
    </row>
    <row r="95" spans="1:2" x14ac:dyDescent="0.25">
      <c r="A95" s="135">
        <v>0</v>
      </c>
      <c r="B95" s="216">
        <v>0</v>
      </c>
    </row>
    <row r="98" spans="1:2" ht="19.5" x14ac:dyDescent="0.3">
      <c r="A98" s="1" t="s">
        <v>429</v>
      </c>
    </row>
    <row r="100" spans="1:2" x14ac:dyDescent="0.25">
      <c r="A100" s="4" t="s">
        <v>424</v>
      </c>
      <c r="B100" s="6" t="s">
        <v>227</v>
      </c>
    </row>
    <row r="101" spans="1:2" x14ac:dyDescent="0.25">
      <c r="A101" s="7"/>
      <c r="B101" s="9" t="str" cm="1">
        <f t="array" ref="B101:B113">FN.ORDINAL_VALUE(A101:A113)</f>
        <v/>
      </c>
    </row>
    <row r="102" spans="1:2" x14ac:dyDescent="0.25">
      <c r="A102" s="10" t="s">
        <v>1</v>
      </c>
      <c r="B102" s="12" t="e">
        <v>#VALUE!</v>
      </c>
    </row>
    <row r="103" spans="1:2" x14ac:dyDescent="0.25">
      <c r="A103" s="44" t="s">
        <v>580</v>
      </c>
      <c r="B103" s="9">
        <v>25</v>
      </c>
    </row>
    <row r="104" spans="1:2" x14ac:dyDescent="0.25">
      <c r="A104" s="41" t="s">
        <v>398</v>
      </c>
      <c r="B104" s="12">
        <v>11</v>
      </c>
    </row>
    <row r="105" spans="1:2" x14ac:dyDescent="0.25">
      <c r="A105" s="304" t="s">
        <v>579</v>
      </c>
      <c r="B105" s="9" t="e">
        <v>#NUM!</v>
      </c>
    </row>
    <row r="106" spans="1:2" x14ac:dyDescent="0.25">
      <c r="A106" s="41" t="s">
        <v>400</v>
      </c>
      <c r="B106" s="12">
        <v>1</v>
      </c>
    </row>
    <row r="107" spans="1:2" x14ac:dyDescent="0.25">
      <c r="A107" s="304" t="s">
        <v>399</v>
      </c>
      <c r="B107" s="9">
        <v>12</v>
      </c>
    </row>
    <row r="108" spans="1:2" x14ac:dyDescent="0.25">
      <c r="A108" s="41" t="s">
        <v>404</v>
      </c>
      <c r="B108" s="12" t="e">
        <v>#VALUE!</v>
      </c>
    </row>
    <row r="109" spans="1:2" x14ac:dyDescent="0.25">
      <c r="A109" s="304" t="s">
        <v>408</v>
      </c>
      <c r="B109" s="9" t="e">
        <v>#VALUE!</v>
      </c>
    </row>
    <row r="110" spans="1:2" x14ac:dyDescent="0.25">
      <c r="A110" s="41" t="s">
        <v>401</v>
      </c>
      <c r="B110" s="12">
        <v>13</v>
      </c>
    </row>
    <row r="111" spans="1:2" x14ac:dyDescent="0.25">
      <c r="A111" s="304" t="s">
        <v>402</v>
      </c>
      <c r="B111" s="9">
        <v>3</v>
      </c>
    </row>
    <row r="112" spans="1:2" x14ac:dyDescent="0.25">
      <c r="A112" s="41" t="s">
        <v>403</v>
      </c>
      <c r="B112" s="12">
        <v>142</v>
      </c>
    </row>
    <row r="113" spans="1:4" x14ac:dyDescent="0.25">
      <c r="A113" s="305" t="s">
        <v>407</v>
      </c>
      <c r="B113" s="16">
        <v>234561651</v>
      </c>
      <c r="D113" s="46"/>
    </row>
    <row r="116" spans="1:4" ht="19.5" x14ac:dyDescent="0.3">
      <c r="A116" s="1" t="s">
        <v>405</v>
      </c>
    </row>
    <row r="118" spans="1:4" x14ac:dyDescent="0.25">
      <c r="A118" s="6" t="s">
        <v>498</v>
      </c>
      <c r="B118" s="6" t="s">
        <v>406</v>
      </c>
    </row>
    <row r="119" spans="1:4" x14ac:dyDescent="0.25">
      <c r="A119" s="7"/>
      <c r="B119" s="9" t="str" cm="1">
        <f t="array" ref="B119:B126">FN.FORMAT_ORDINAL(A119:A126)</f>
        <v/>
      </c>
    </row>
    <row r="120" spans="1:4" x14ac:dyDescent="0.25">
      <c r="A120" s="10" t="s">
        <v>1</v>
      </c>
      <c r="B120" s="12" t="e">
        <v>#VALUE!</v>
      </c>
    </row>
    <row r="121" spans="1:4" x14ac:dyDescent="0.25">
      <c r="A121" s="44">
        <v>25</v>
      </c>
      <c r="B121" s="9" t="str">
        <v>25th</v>
      </c>
    </row>
    <row r="122" spans="1:4" x14ac:dyDescent="0.25">
      <c r="A122" s="41" t="s">
        <v>499</v>
      </c>
      <c r="B122" s="12" t="str">
        <v>11th</v>
      </c>
    </row>
    <row r="123" spans="1:4" x14ac:dyDescent="0.25">
      <c r="A123" s="304" t="s">
        <v>500</v>
      </c>
      <c r="B123" s="9" t="e">
        <v>#NUM!</v>
      </c>
    </row>
    <row r="124" spans="1:4" x14ac:dyDescent="0.25">
      <c r="A124" s="41">
        <v>-1</v>
      </c>
      <c r="B124" s="12" t="e">
        <v>#NUM!</v>
      </c>
    </row>
    <row r="125" spans="1:4" x14ac:dyDescent="0.25">
      <c r="A125" s="304">
        <v>0</v>
      </c>
      <c r="B125" s="9" t="str">
        <v>0th</v>
      </c>
    </row>
    <row r="126" spans="1:4" x14ac:dyDescent="0.25">
      <c r="A126" s="349">
        <v>1234567893</v>
      </c>
      <c r="B126" s="54" t="str">
        <v>1,234,567,893rd</v>
      </c>
    </row>
    <row r="129" spans="1:4" ht="19.5" x14ac:dyDescent="0.3">
      <c r="A129" s="1" t="s">
        <v>615</v>
      </c>
    </row>
    <row r="131" spans="1:4" x14ac:dyDescent="0.25">
      <c r="A131" s="6" t="s">
        <v>622</v>
      </c>
      <c r="B131" s="6" t="s">
        <v>622</v>
      </c>
      <c r="C131" s="6" t="s">
        <v>616</v>
      </c>
      <c r="D131" s="6" t="s">
        <v>616</v>
      </c>
    </row>
    <row r="132" spans="1:4" x14ac:dyDescent="0.25">
      <c r="A132" s="7"/>
      <c r="B132" s="9" t="s">
        <v>617</v>
      </c>
      <c r="C132" s="7" t="str" cm="1">
        <f t="array" ref="C132:D134">FN.ESCAPE_SEARCH_TERM(A132:B134)</f>
        <v/>
      </c>
      <c r="D132" s="9" t="str">
        <v>ABC~*DEF~?</v>
      </c>
    </row>
    <row r="133" spans="1:4" x14ac:dyDescent="0.25">
      <c r="A133" s="10" t="s">
        <v>1</v>
      </c>
      <c r="B133" s="12" t="s">
        <v>618</v>
      </c>
      <c r="C133" s="10" t="str">
        <v>Text</v>
      </c>
      <c r="D133" s="12" t="str">
        <v>~?~~~?~~~?</v>
      </c>
    </row>
    <row r="134" spans="1:4" x14ac:dyDescent="0.25">
      <c r="A134" s="266">
        <v>0</v>
      </c>
      <c r="B134" s="16" t="e">
        <v>#NUM!</v>
      </c>
      <c r="C134" s="266" t="str">
        <v>0</v>
      </c>
      <c r="D134" s="16" t="e">
        <v>#NUM!</v>
      </c>
    </row>
    <row r="137" spans="1:4" ht="19.5" x14ac:dyDescent="0.3">
      <c r="A137" s="1" t="s">
        <v>628</v>
      </c>
    </row>
    <row r="139" spans="1:4" x14ac:dyDescent="0.25">
      <c r="A139" s="6" t="s">
        <v>625</v>
      </c>
      <c r="B139" t="s">
        <v>631</v>
      </c>
    </row>
    <row r="140" spans="1:4" x14ac:dyDescent="0.25">
      <c r="A140" s="6" t="s">
        <v>626</v>
      </c>
      <c r="B140">
        <v>1</v>
      </c>
    </row>
    <row r="141" spans="1:4" x14ac:dyDescent="0.25">
      <c r="A141" s="6" t="s">
        <v>629</v>
      </c>
      <c r="B141">
        <v>2</v>
      </c>
    </row>
    <row r="142" spans="1:4" x14ac:dyDescent="0.25">
      <c r="A142" s="6" t="s">
        <v>623</v>
      </c>
      <c r="B142" s="6" t="s">
        <v>623</v>
      </c>
      <c r="C142" s="6" t="s">
        <v>624</v>
      </c>
      <c r="D142" s="6" t="s">
        <v>624</v>
      </c>
    </row>
    <row r="143" spans="1:4" x14ac:dyDescent="0.25">
      <c r="A143" s="7" t="s">
        <v>356</v>
      </c>
      <c r="B143" s="9" t="s">
        <v>147</v>
      </c>
      <c r="C143" s="7" cm="1">
        <f t="array" ref="C143:D145">FN.FIND_LITERAL(A143:B145,B139,B140,B141)</f>
        <v>11</v>
      </c>
      <c r="D143" s="9">
        <v>4</v>
      </c>
    </row>
    <row r="144" spans="1:4" x14ac:dyDescent="0.25">
      <c r="A144" s="10" t="s">
        <v>156</v>
      </c>
      <c r="B144" s="12" t="s">
        <v>627</v>
      </c>
      <c r="C144" s="10">
        <v>0</v>
      </c>
      <c r="D144" s="12">
        <v>7</v>
      </c>
    </row>
    <row r="145" spans="1:4" x14ac:dyDescent="0.25">
      <c r="A145" s="266" t="s">
        <v>630</v>
      </c>
      <c r="B145" s="16" t="s">
        <v>619</v>
      </c>
      <c r="C145" s="266">
        <v>12</v>
      </c>
      <c r="D145" s="16">
        <v>9</v>
      </c>
    </row>
    <row r="148" spans="1:4" ht="19.5" x14ac:dyDescent="0.3">
      <c r="A148" s="1" t="s">
        <v>584</v>
      </c>
      <c r="B148" s="1"/>
      <c r="C148" s="1"/>
    </row>
    <row r="150" spans="1:4" x14ac:dyDescent="0.25">
      <c r="A150" s="4" t="s">
        <v>582</v>
      </c>
      <c r="B150" s="5" t="s">
        <v>136</v>
      </c>
      <c r="C150" s="5" t="s">
        <v>316</v>
      </c>
      <c r="D150" s="6" t="s">
        <v>137</v>
      </c>
    </row>
    <row r="151" spans="1:4" x14ac:dyDescent="0.25">
      <c r="A151" s="7"/>
      <c r="B151" s="8" t="s">
        <v>566</v>
      </c>
      <c r="C151" s="8"/>
      <c r="D151" s="9" t="b" cm="1">
        <f t="array" ref="D151">FN.VALIDATE_CHARSET($A151,$B151,$C151)</f>
        <v>0</v>
      </c>
    </row>
    <row r="152" spans="1:4" x14ac:dyDescent="0.25">
      <c r="A152" s="10" t="s">
        <v>1</v>
      </c>
      <c r="B152" s="11"/>
      <c r="C152" s="11"/>
      <c r="D152" s="12" t="b" cm="1">
        <f t="array" ref="D152">FN.VALIDATE_CHARSET($A152,$B152,$C152)</f>
        <v>0</v>
      </c>
    </row>
    <row r="153" spans="1:4" x14ac:dyDescent="0.25">
      <c r="A153" s="7" t="s">
        <v>139</v>
      </c>
      <c r="B153" s="8" t="s">
        <v>138</v>
      </c>
      <c r="C153" s="8"/>
      <c r="D153" s="9" t="b" cm="1">
        <f t="array" ref="D153">FN.VALIDATE_CHARSET($A153,$B153,$C153)</f>
        <v>1</v>
      </c>
    </row>
    <row r="154" spans="1:4" x14ac:dyDescent="0.25">
      <c r="A154" s="10" t="s">
        <v>139</v>
      </c>
      <c r="B154" s="11" t="s">
        <v>138</v>
      </c>
      <c r="C154" s="11">
        <v>1</v>
      </c>
      <c r="D154" s="12" t="b" cm="1">
        <f t="array" ref="D154">FN.VALIDATE_CHARSET($A154,$B154,$C154)</f>
        <v>0</v>
      </c>
    </row>
    <row r="155" spans="1:4" x14ac:dyDescent="0.25">
      <c r="A155" s="7" t="s">
        <v>140</v>
      </c>
      <c r="B155" s="8" t="s">
        <v>138</v>
      </c>
      <c r="C155" s="31"/>
      <c r="D155" s="9" t="b" cm="1">
        <f t="array" ref="D155">FN.VALIDATE_CHARSET($A155,$B155,$C155)</f>
        <v>1</v>
      </c>
    </row>
    <row r="156" spans="1:4" x14ac:dyDescent="0.25">
      <c r="A156" s="129" t="s">
        <v>581</v>
      </c>
      <c r="B156" s="130" t="s">
        <v>141</v>
      </c>
      <c r="C156" s="130"/>
      <c r="D156" s="131" t="b" cm="1">
        <f t="array" ref="D156">FN.VALIDATE_CHARSET($A156,$B156,$C156)</f>
        <v>1</v>
      </c>
    </row>
    <row r="159" spans="1:4" ht="19.5" x14ac:dyDescent="0.3">
      <c r="A159" s="1" t="s">
        <v>583</v>
      </c>
      <c r="B159" s="1"/>
      <c r="C159" s="1"/>
    </row>
    <row r="161" spans="1:5" x14ac:dyDescent="0.25">
      <c r="A161" s="4" t="s">
        <v>582</v>
      </c>
      <c r="B161" s="5" t="s">
        <v>136</v>
      </c>
      <c r="C161" s="5" t="s">
        <v>145</v>
      </c>
      <c r="D161" s="5" t="s">
        <v>316</v>
      </c>
      <c r="E161" s="6" t="s">
        <v>146</v>
      </c>
    </row>
    <row r="162" spans="1:5" x14ac:dyDescent="0.25">
      <c r="A162" s="7"/>
      <c r="B162" s="8"/>
      <c r="C162" s="8"/>
      <c r="D162" s="8"/>
      <c r="E162" s="9" t="str" cm="1">
        <f t="array" ref="E162">FN.REPLACE_CHARS($A162,$B162,$C162,$D162)</f>
        <v/>
      </c>
    </row>
    <row r="163" spans="1:5" x14ac:dyDescent="0.25">
      <c r="A163" s="10" t="s">
        <v>1</v>
      </c>
      <c r="B163" s="11"/>
      <c r="C163" s="11"/>
      <c r="D163" s="11"/>
      <c r="E163" s="12" t="str" cm="1">
        <f t="array" ref="E163">FN.REPLACE_CHARS($A163,$B163,$C163,$D163)</f>
        <v>Text</v>
      </c>
    </row>
    <row r="164" spans="1:5" x14ac:dyDescent="0.25">
      <c r="A164" s="7" t="s">
        <v>138</v>
      </c>
      <c r="B164" s="8" t="s">
        <v>148</v>
      </c>
      <c r="C164" s="8" t="s">
        <v>147</v>
      </c>
      <c r="D164" s="8"/>
      <c r="E164" s="9" t="str" cm="1">
        <f t="array" ref="E164">FN.REPLACE_CHARS($A164,$B164,$C164,$D164)</f>
        <v>***DEFGHIJKLMNO***STUVWXYZ</v>
      </c>
    </row>
    <row r="165" spans="1:5" x14ac:dyDescent="0.25">
      <c r="A165" s="129" t="s">
        <v>620</v>
      </c>
      <c r="B165" s="130" t="s">
        <v>147</v>
      </c>
      <c r="C165" s="229" t="s">
        <v>352</v>
      </c>
      <c r="D165" s="229">
        <v>1</v>
      </c>
      <c r="E165" s="131" t="str" cm="1">
        <f t="array" ref="E165">FN.REPLACE_CHARS($A165,$B165,$C165,$D165)</f>
        <v>A_BCDEFGHIJKLMNOPQRSTUVWXYZ</v>
      </c>
    </row>
    <row r="168" spans="1:5" ht="19.5" x14ac:dyDescent="0.3">
      <c r="A168" s="1" t="s">
        <v>585</v>
      </c>
      <c r="B168" s="1"/>
      <c r="C168" s="1"/>
    </row>
    <row r="170" spans="1:5" x14ac:dyDescent="0.25">
      <c r="A170" s="4" t="s">
        <v>582</v>
      </c>
      <c r="B170" s="5" t="s">
        <v>303</v>
      </c>
      <c r="C170" s="5" t="s">
        <v>304</v>
      </c>
      <c r="D170" s="5" t="s">
        <v>305</v>
      </c>
      <c r="E170" s="6" t="s">
        <v>146</v>
      </c>
    </row>
    <row r="171" spans="1:5" x14ac:dyDescent="0.25">
      <c r="A171" s="7"/>
      <c r="B171" s="8"/>
      <c r="C171" s="8"/>
      <c r="D171" s="8"/>
      <c r="E171" s="9" t="str" cm="1">
        <f t="array" ref="E171">FN.SUBSTITUTE_I($A171,$B171,$C171,$D171)</f>
        <v/>
      </c>
    </row>
    <row r="172" spans="1:5" x14ac:dyDescent="0.25">
      <c r="A172" s="10" t="s">
        <v>1</v>
      </c>
      <c r="B172" s="11"/>
      <c r="C172" s="11"/>
      <c r="D172" s="11"/>
      <c r="E172" s="12" t="str" cm="1">
        <f t="array" ref="E172">FN.SUBSTITUTE_I($A172,$B172,$C172,$D172)</f>
        <v>Text</v>
      </c>
    </row>
    <row r="173" spans="1:5" x14ac:dyDescent="0.25">
      <c r="A173" s="7" t="s">
        <v>307</v>
      </c>
      <c r="B173" s="8" t="s">
        <v>308</v>
      </c>
      <c r="C173" s="8" t="s">
        <v>306</v>
      </c>
      <c r="D173" s="8">
        <v>2</v>
      </c>
      <c r="E173" s="9" t="str" cm="1">
        <f t="array" ref="E173">FN.SUBSTITUTE_I($A173,$B173,$C173,$D173)</f>
        <v>abc:def|ghi:jkl</v>
      </c>
    </row>
    <row r="174" spans="1:5" x14ac:dyDescent="0.25">
      <c r="A174" s="129" t="s">
        <v>621</v>
      </c>
      <c r="B174" s="130" t="s">
        <v>147</v>
      </c>
      <c r="C174" s="229" t="s">
        <v>306</v>
      </c>
      <c r="D174" s="229">
        <v>-2</v>
      </c>
      <c r="E174" s="131" t="str" cm="1">
        <f t="array" ref="E174">FN.SUBSTITUTE_I($A174,$B174,$C174,$D174)</f>
        <v>abc|_abc_abc*_abc</v>
      </c>
    </row>
    <row r="177" spans="1:9" ht="19.5" x14ac:dyDescent="0.3">
      <c r="A177" s="1" t="s">
        <v>586</v>
      </c>
      <c r="B177" s="1"/>
      <c r="C177" s="1"/>
    </row>
    <row r="179" spans="1:9" x14ac:dyDescent="0.25">
      <c r="A179" s="5" t="s">
        <v>587</v>
      </c>
      <c r="B179" s="4" t="s">
        <v>133</v>
      </c>
      <c r="C179" s="5" t="s">
        <v>97</v>
      </c>
      <c r="D179" s="5" t="s">
        <v>316</v>
      </c>
      <c r="E179" s="5" t="s">
        <v>134</v>
      </c>
      <c r="F179" s="5" t="s">
        <v>149</v>
      </c>
      <c r="G179" s="5" t="s">
        <v>150</v>
      </c>
      <c r="H179" s="185" t="s">
        <v>151</v>
      </c>
      <c r="I179" s="6" t="s">
        <v>142</v>
      </c>
    </row>
    <row r="180" spans="1:9" x14ac:dyDescent="0.25">
      <c r="A180" s="7"/>
      <c r="B180" s="8"/>
      <c r="C180" s="8"/>
      <c r="D180" s="8"/>
      <c r="E180" s="8"/>
      <c r="F180" s="8"/>
      <c r="G180" s="8"/>
      <c r="H180" s="213" cm="1">
        <f t="array" ref="H180">FN.FIND_NTH_CHAR(A180,B180,C180,D180,E180,F180,G180)</f>
        <v>0</v>
      </c>
      <c r="I180" s="9"/>
    </row>
    <row r="181" spans="1:9" x14ac:dyDescent="0.25">
      <c r="A181" s="10" t="s">
        <v>143</v>
      </c>
      <c r="B181" s="11" t="s">
        <v>135</v>
      </c>
      <c r="C181" s="11">
        <v>1</v>
      </c>
      <c r="D181" s="11"/>
      <c r="E181" s="11"/>
      <c r="F181" s="11"/>
      <c r="G181" s="11"/>
      <c r="H181" s="214" cm="1">
        <f t="array" ref="H181">FN.FIND_NTH_CHAR(A181,B181,C181,D181,E181,F181,G181)</f>
        <v>6</v>
      </c>
      <c r="I181" s="12"/>
    </row>
    <row r="182" spans="1:9" x14ac:dyDescent="0.25">
      <c r="A182" s="7" t="s">
        <v>143</v>
      </c>
      <c r="B182" s="8" t="s">
        <v>135</v>
      </c>
      <c r="C182" s="8">
        <v>2</v>
      </c>
      <c r="D182" s="8"/>
      <c r="E182" s="8">
        <v>1</v>
      </c>
      <c r="F182" s="8">
        <v>7</v>
      </c>
      <c r="G182" s="8"/>
      <c r="H182" s="213" cm="1">
        <f t="array" ref="H182:I182">FN.FIND_NTH_CHAR(A182,B182,C182,D182,E182,F182,G182)</f>
        <v>10</v>
      </c>
      <c r="I182" s="9" t="str">
        <v>A</v>
      </c>
    </row>
    <row r="183" spans="1:9" x14ac:dyDescent="0.25">
      <c r="A183" s="10" t="s">
        <v>143</v>
      </c>
      <c r="B183" s="11" t="s">
        <v>135</v>
      </c>
      <c r="C183" s="11">
        <v>-2</v>
      </c>
      <c r="D183" s="11"/>
      <c r="E183" s="11">
        <v>1</v>
      </c>
      <c r="F183" s="11">
        <v>-6</v>
      </c>
      <c r="G183" s="11">
        <v>-3</v>
      </c>
      <c r="H183" s="214" cm="1">
        <f t="array" ref="H183:I183">FN.FIND_NTH_CHAR(A183,B183,C183,D183,E183,F183,G183)</f>
        <v>8</v>
      </c>
      <c r="I183" s="12" t="str">
        <v>B</v>
      </c>
    </row>
    <row r="184" spans="1:9" x14ac:dyDescent="0.25">
      <c r="A184" s="7" t="s">
        <v>317</v>
      </c>
      <c r="B184" s="8" t="s">
        <v>318</v>
      </c>
      <c r="C184" s="8">
        <v>-1</v>
      </c>
      <c r="D184" s="8"/>
      <c r="E184" s="31">
        <v>1</v>
      </c>
      <c r="F184" s="31"/>
      <c r="G184" s="8">
        <v>-4</v>
      </c>
      <c r="H184" s="213" cm="1">
        <f t="array" ref="H184:I184">FN.FIND_NTH_CHAR(A184,B184,C184,D184,E184,F184,G184)</f>
        <v>10</v>
      </c>
      <c r="I184" s="9" t="str">
        <v>C</v>
      </c>
    </row>
    <row r="185" spans="1:9" x14ac:dyDescent="0.25">
      <c r="A185" s="10" t="s">
        <v>317</v>
      </c>
      <c r="B185" s="11" t="s">
        <v>318</v>
      </c>
      <c r="C185" s="11">
        <v>3</v>
      </c>
      <c r="D185" s="11"/>
      <c r="E185" s="32">
        <v>1</v>
      </c>
      <c r="F185" s="32"/>
      <c r="G185" s="11"/>
      <c r="H185" s="214" cm="1">
        <f t="array" ref="H185:I185">FN.FIND_NTH_CHAR(A185,B185,C185,D185,E185,F185,G185)</f>
        <v>10</v>
      </c>
      <c r="I185" s="12" t="str">
        <v>C</v>
      </c>
    </row>
    <row r="186" spans="1:9" x14ac:dyDescent="0.25">
      <c r="A186" s="7" t="s">
        <v>317</v>
      </c>
      <c r="B186" s="8" t="s">
        <v>318</v>
      </c>
      <c r="C186" s="8">
        <v>4</v>
      </c>
      <c r="D186" s="8"/>
      <c r="E186" s="8">
        <v>1</v>
      </c>
      <c r="F186" s="8"/>
      <c r="G186" s="31"/>
      <c r="H186" s="236" cm="1">
        <f t="array" ref="H186:I186">FN.FIND_NTH_CHAR(A186,B186,C186,D186,E186,F186,G186)</f>
        <v>12</v>
      </c>
      <c r="I186" s="9" t="str">
        <v>D</v>
      </c>
    </row>
    <row r="187" spans="1:9" x14ac:dyDescent="0.25">
      <c r="A187" s="129" t="s">
        <v>317</v>
      </c>
      <c r="B187" s="130" t="s">
        <v>318</v>
      </c>
      <c r="C187" s="130">
        <v>-3</v>
      </c>
      <c r="D187" s="130"/>
      <c r="E187" s="130">
        <v>1</v>
      </c>
      <c r="F187" s="130"/>
      <c r="G187" s="130"/>
      <c r="H187" s="217" cm="1">
        <f t="array" ref="H187:I187">FN.FIND_NTH_CHAR(A187,B187,C187,D187,E187,F187,G187)</f>
        <v>8</v>
      </c>
      <c r="I187" s="131" t="str">
        <v>B</v>
      </c>
    </row>
    <row r="188" spans="1:9" x14ac:dyDescent="0.25">
      <c r="A188" s="7" t="s">
        <v>143</v>
      </c>
      <c r="B188" s="8" t="s">
        <v>319</v>
      </c>
      <c r="C188" s="8">
        <v>2</v>
      </c>
      <c r="D188" s="8">
        <v>1</v>
      </c>
      <c r="E188" s="8">
        <v>1</v>
      </c>
      <c r="F188" s="8"/>
      <c r="G188" s="31"/>
      <c r="H188" s="236" cm="1">
        <f t="array" ref="H188:I188">FN.FIND_NTH_CHAR(A188,B188,C188,D188,E188,F188,G188)</f>
        <v>10</v>
      </c>
      <c r="I188" s="9" t="str">
        <v>A</v>
      </c>
    </row>
    <row r="189" spans="1:9" x14ac:dyDescent="0.25">
      <c r="A189" s="129" t="s">
        <v>143</v>
      </c>
      <c r="B189" s="130" t="s">
        <v>319</v>
      </c>
      <c r="C189" s="130">
        <v>-2</v>
      </c>
      <c r="D189" s="130">
        <v>1</v>
      </c>
      <c r="E189" s="130">
        <v>1</v>
      </c>
      <c r="F189" s="130"/>
      <c r="G189" s="130"/>
      <c r="H189" s="217" cm="1">
        <f t="array" ref="H189:I189">FN.FIND_NTH_CHAR(A189,B189,C189,D189,E189,F189,G189)</f>
        <v>6</v>
      </c>
      <c r="I189" s="131" t="str">
        <v>A</v>
      </c>
    </row>
    <row r="190" spans="1:9" x14ac:dyDescent="0.25">
      <c r="A190" s="7" t="s">
        <v>317</v>
      </c>
      <c r="B190" s="8" t="s">
        <v>320</v>
      </c>
      <c r="C190" s="8">
        <v>-1</v>
      </c>
      <c r="D190" s="8">
        <v>1</v>
      </c>
      <c r="E190" s="8">
        <v>1</v>
      </c>
      <c r="F190" s="8"/>
      <c r="G190" s="31"/>
      <c r="H190" s="236" cm="1">
        <f t="array" ref="H190:I190">FN.FIND_NTH_CHAR(A190,B190,C190,D190,E190,F190,G190)</f>
        <v>10</v>
      </c>
      <c r="I190" s="9" t="str">
        <v>C</v>
      </c>
    </row>
    <row r="191" spans="1:9" x14ac:dyDescent="0.25">
      <c r="A191" s="129" t="s">
        <v>317</v>
      </c>
      <c r="B191" s="130" t="s">
        <v>321</v>
      </c>
      <c r="C191" s="130">
        <v>2</v>
      </c>
      <c r="D191" s="130">
        <v>1</v>
      </c>
      <c r="E191" s="130"/>
      <c r="F191" s="130">
        <v>4</v>
      </c>
      <c r="G191" s="130">
        <v>11</v>
      </c>
      <c r="H191" s="217" cm="1">
        <f t="array" ref="H191">FN.FIND_NTH_CHAR(A191,B191,C191,D191,E191,F191,G191)</f>
        <v>10</v>
      </c>
      <c r="I191" s="131"/>
    </row>
    <row r="194" spans="1:15" ht="19.5" x14ac:dyDescent="0.3">
      <c r="A194" s="1" t="s">
        <v>588</v>
      </c>
      <c r="B194" s="1"/>
      <c r="C194" s="1"/>
    </row>
    <row r="196" spans="1:15" x14ac:dyDescent="0.25">
      <c r="A196" s="5" t="s">
        <v>433</v>
      </c>
      <c r="B196" s="4" t="s">
        <v>349</v>
      </c>
      <c r="C196" s="5" t="s">
        <v>316</v>
      </c>
      <c r="D196" s="5" t="s">
        <v>350</v>
      </c>
      <c r="E196" s="5" t="s">
        <v>348</v>
      </c>
      <c r="F196" s="5" t="s">
        <v>311</v>
      </c>
      <c r="G196" s="5" t="s">
        <v>102</v>
      </c>
      <c r="H196" s="5" t="s">
        <v>103</v>
      </c>
      <c r="I196" s="5" t="s">
        <v>104</v>
      </c>
      <c r="J196" s="5" t="s">
        <v>312</v>
      </c>
    </row>
    <row r="197" spans="1:15" x14ac:dyDescent="0.25">
      <c r="A197" s="218"/>
      <c r="B197" s="44"/>
      <c r="C197" s="8"/>
      <c r="D197" s="8"/>
      <c r="E197" s="8"/>
      <c r="F197" s="213" cm="1">
        <f t="array" ref="F197:G197">FN.SPLIT(A197,B197,C197,D197,E197)</f>
        <v>0</v>
      </c>
      <c r="G197" s="8" t="str">
        <v/>
      </c>
      <c r="H197" s="8"/>
      <c r="I197" s="8"/>
      <c r="J197" s="72"/>
    </row>
    <row r="198" spans="1:15" x14ac:dyDescent="0.25">
      <c r="A198" s="220" t="e">
        <v>#N/A</v>
      </c>
      <c r="B198" s="220" t="s">
        <v>353</v>
      </c>
      <c r="C198" s="130"/>
      <c r="D198" s="130"/>
      <c r="E198" s="130"/>
      <c r="F198" s="217" t="e" cm="1">
        <f t="array" ref="F198:G198">FN.SPLIT(A198,B198,C198,D198,E198)</f>
        <v>#N/A</v>
      </c>
      <c r="G198" s="130" t="e">
        <v>#N/A</v>
      </c>
      <c r="H198" s="130"/>
      <c r="I198" s="130"/>
      <c r="J198" s="144"/>
    </row>
    <row r="199" spans="1:15" x14ac:dyDescent="0.25">
      <c r="A199" s="218" t="s">
        <v>1</v>
      </c>
      <c r="B199" s="44"/>
      <c r="C199" s="8"/>
      <c r="D199" s="8"/>
      <c r="E199" s="8"/>
      <c r="F199" s="213" cm="1">
        <f t="array" ref="F199:G199">FN.SPLIT(A199,B199,C199,D199,E199)</f>
        <v>1</v>
      </c>
      <c r="G199" s="8" t="str">
        <v>Text</v>
      </c>
      <c r="H199" s="8"/>
      <c r="I199" s="8"/>
      <c r="J199" s="72"/>
    </row>
    <row r="200" spans="1:15" x14ac:dyDescent="0.25">
      <c r="A200" s="220" t="s">
        <v>1</v>
      </c>
      <c r="B200" s="220" t="e">
        <v>#DIV/0!</v>
      </c>
      <c r="C200" s="130"/>
      <c r="D200" s="130"/>
      <c r="E200" s="130"/>
      <c r="F200" s="217" t="e" cm="1">
        <f t="array" ref="F200:G200">FN.SPLIT(A200,B200,C200,D200,E200)</f>
        <v>#DIV/0!</v>
      </c>
      <c r="G200" s="130" t="e">
        <v>#DIV/0!</v>
      </c>
      <c r="H200" s="130"/>
      <c r="I200" s="130"/>
      <c r="J200" s="144"/>
    </row>
    <row r="201" spans="1:15" x14ac:dyDescent="0.25">
      <c r="A201" s="267"/>
      <c r="B201" s="44" t="s">
        <v>352</v>
      </c>
      <c r="C201" s="8"/>
      <c r="D201" s="8"/>
      <c r="E201" s="8"/>
      <c r="F201" s="213" cm="1">
        <f t="array" ref="F201:G201">FN.SPLIT(A201,B201,C201,D201,E201)</f>
        <v>0</v>
      </c>
      <c r="G201" s="8" t="str">
        <v/>
      </c>
      <c r="H201" s="8"/>
      <c r="I201" s="8"/>
      <c r="J201" s="72"/>
    </row>
    <row r="202" spans="1:15" x14ac:dyDescent="0.25">
      <c r="A202" s="129" t="s">
        <v>357</v>
      </c>
      <c r="B202" s="220" t="s">
        <v>352</v>
      </c>
      <c r="C202" s="130"/>
      <c r="D202" s="130"/>
      <c r="E202" s="130">
        <v>3</v>
      </c>
      <c r="F202" s="217" cm="1">
        <f t="array" ref="F202:I202">FN.SPLIT(A202,B202,C202,D202,E202)</f>
        <v>3</v>
      </c>
      <c r="G202" s="130" t="str">
        <v/>
      </c>
      <c r="H202" s="130" t="str">
        <v/>
      </c>
      <c r="I202" s="130" t="str">
        <v>__</v>
      </c>
      <c r="J202" s="144"/>
    </row>
    <row r="203" spans="1:15" x14ac:dyDescent="0.25">
      <c r="A203" s="265" t="s">
        <v>358</v>
      </c>
      <c r="B203" s="266" t="s">
        <v>352</v>
      </c>
      <c r="C203" s="15"/>
      <c r="D203" s="15"/>
      <c r="E203" s="15"/>
      <c r="F203" s="251" cm="1">
        <f t="array" ref="F203:G203">FN.SPLIT(A203,B203,C203,D203,E203)</f>
        <v>1</v>
      </c>
      <c r="G203" s="15" t="str">
        <v>1234</v>
      </c>
      <c r="H203" s="15"/>
      <c r="I203" s="15"/>
      <c r="J203" s="74"/>
    </row>
    <row r="204" spans="1:15" x14ac:dyDescent="0.25">
      <c r="A204" s="220" t="s">
        <v>351</v>
      </c>
      <c r="B204" s="220" t="s">
        <v>352</v>
      </c>
      <c r="C204" s="130"/>
      <c r="D204" s="130"/>
      <c r="E204" s="130"/>
      <c r="F204" s="217" cm="1">
        <f t="array" ref="F204:J204">FN.SPLIT(A204,B204,C204,D204,E204)</f>
        <v>4</v>
      </c>
      <c r="G204" s="130" t="str">
        <v>123</v>
      </c>
      <c r="H204" s="130" t="str">
        <v>456</v>
      </c>
      <c r="I204" s="130" t="str">
        <v/>
      </c>
      <c r="J204" s="144" t="str">
        <v>789</v>
      </c>
    </row>
    <row r="205" spans="1:15" x14ac:dyDescent="0.25">
      <c r="A205" s="265" t="s">
        <v>355</v>
      </c>
      <c r="B205" s="266" t="s">
        <v>354</v>
      </c>
      <c r="C205" s="15">
        <v>1</v>
      </c>
      <c r="D205" s="15"/>
      <c r="E205" s="15"/>
      <c r="F205" s="251" cm="1">
        <f t="array" ref="F205:I205">FN.SPLIT(A205,B205,C205,D205,E205)</f>
        <v>3</v>
      </c>
      <c r="G205" s="15" t="str">
        <v>123</v>
      </c>
      <c r="H205" s="15" t="str">
        <v>456</v>
      </c>
      <c r="I205" s="15" t="str">
        <v>789</v>
      </c>
      <c r="J205" s="74"/>
    </row>
    <row r="206" spans="1:15" x14ac:dyDescent="0.25">
      <c r="A206" s="220" t="s">
        <v>432</v>
      </c>
      <c r="B206" s="220" t="s">
        <v>356</v>
      </c>
      <c r="C206" s="130">
        <v>1</v>
      </c>
      <c r="D206" s="130">
        <v>1</v>
      </c>
      <c r="E206" s="130">
        <v>4</v>
      </c>
      <c r="F206" s="217" cm="1">
        <f t="array" ref="F206:J206">FN.SPLIT(A206,B206,C206,D206,E206)</f>
        <v>4</v>
      </c>
      <c r="G206" s="130" t="str">
        <v>123</v>
      </c>
      <c r="H206" s="130" t="str">
        <v>456A</v>
      </c>
      <c r="I206" s="130" t="str">
        <v>7</v>
      </c>
      <c r="J206" s="144" t="str">
        <v>8a9</v>
      </c>
    </row>
    <row r="207" spans="1:15" x14ac:dyDescent="0.25">
      <c r="O207" s="46"/>
    </row>
    <row r="208" spans="1:15" x14ac:dyDescent="0.25">
      <c r="O208" s="46"/>
    </row>
    <row r="209" spans="1:14" ht="19.5" x14ac:dyDescent="0.3">
      <c r="A209" s="1" t="s">
        <v>592</v>
      </c>
      <c r="B209" s="1"/>
      <c r="C209" s="1"/>
    </row>
    <row r="211" spans="1:14" x14ac:dyDescent="0.25">
      <c r="A211" s="5" t="s">
        <v>433</v>
      </c>
      <c r="B211" s="4" t="s">
        <v>136</v>
      </c>
      <c r="C211" s="5" t="s">
        <v>316</v>
      </c>
      <c r="D211" s="5" t="s">
        <v>350</v>
      </c>
      <c r="E211" s="5" t="s">
        <v>348</v>
      </c>
      <c r="F211" s="185" t="s">
        <v>311</v>
      </c>
      <c r="G211" s="5" t="s">
        <v>578</v>
      </c>
      <c r="H211" s="5" t="s">
        <v>102</v>
      </c>
      <c r="I211" s="5" t="s">
        <v>103</v>
      </c>
      <c r="J211" s="5" t="s">
        <v>104</v>
      </c>
      <c r="K211" s="5" t="s">
        <v>312</v>
      </c>
    </row>
    <row r="212" spans="1:14" x14ac:dyDescent="0.25">
      <c r="A212" s="218"/>
      <c r="B212" s="44"/>
      <c r="C212" s="8"/>
      <c r="D212" s="8"/>
      <c r="E212" s="8"/>
      <c r="F212" s="213" cm="1">
        <f t="array" ref="F212:G212">FN.SPLIT_AT_ANY(A212,B212,C212,D212,E212)</f>
        <v>0</v>
      </c>
      <c r="G212" s="8" t="str">
        <v/>
      </c>
      <c r="H212" s="8"/>
      <c r="I212" s="8"/>
      <c r="J212" s="8"/>
      <c r="K212" s="72"/>
    </row>
    <row r="213" spans="1:14" x14ac:dyDescent="0.25">
      <c r="A213" s="220" t="e">
        <v>#NUM!</v>
      </c>
      <c r="B213" s="220"/>
      <c r="C213" s="130"/>
      <c r="D213" s="130"/>
      <c r="E213" s="130"/>
      <c r="F213" s="217" t="e" cm="1">
        <f t="array" ref="F213:G213">FN.SPLIT_AT_ANY(A213,B213,C213,D213,E213)</f>
        <v>#NUM!</v>
      </c>
      <c r="G213" s="130" t="e">
        <v>#NUM!</v>
      </c>
      <c r="H213" s="130"/>
      <c r="I213" s="130"/>
      <c r="J213" s="130"/>
      <c r="K213" s="144"/>
      <c r="N213" s="46"/>
    </row>
    <row r="214" spans="1:14" x14ac:dyDescent="0.25">
      <c r="A214" s="267"/>
      <c r="B214" s="44" t="e">
        <v>#DIV/0!</v>
      </c>
      <c r="C214" s="8"/>
      <c r="D214" s="8"/>
      <c r="E214" s="8"/>
      <c r="F214" s="213" t="e" cm="1">
        <f t="array" ref="F214:G214">FN.SPLIT_AT_ANY(A214,B214,C214,D214,E214)</f>
        <v>#DIV/0!</v>
      </c>
      <c r="G214" s="8" t="e">
        <v>#DIV/0!</v>
      </c>
      <c r="H214" s="8"/>
      <c r="I214" s="8"/>
      <c r="J214" s="8"/>
      <c r="K214" s="72"/>
      <c r="N214" s="46"/>
    </row>
    <row r="215" spans="1:14" x14ac:dyDescent="0.25">
      <c r="A215" s="220"/>
      <c r="B215" s="220" t="s">
        <v>346</v>
      </c>
      <c r="C215" s="130"/>
      <c r="D215" s="130"/>
      <c r="E215" s="130"/>
      <c r="F215" s="217" cm="1">
        <f t="array" ref="F215:G215">FN.SPLIT_AT_ANY(A215,B215,C215,D215,E215)</f>
        <v>0</v>
      </c>
      <c r="G215" s="130" t="str">
        <v/>
      </c>
      <c r="H215" s="130"/>
      <c r="I215" s="130"/>
      <c r="J215" s="130"/>
      <c r="K215" s="144"/>
    </row>
    <row r="216" spans="1:14" x14ac:dyDescent="0.25">
      <c r="A216" s="218" t="s">
        <v>1</v>
      </c>
      <c r="B216" s="44"/>
      <c r="C216" s="8"/>
      <c r="D216" s="8"/>
      <c r="E216" s="8"/>
      <c r="F216" s="213" cm="1">
        <f t="array" ref="F216:G216">FN.SPLIT_AT_ANY(A216,B216,C216,D216,E216)</f>
        <v>0</v>
      </c>
      <c r="G216" s="8" t="str">
        <v/>
      </c>
      <c r="H216" s="8"/>
      <c r="I216" s="8"/>
      <c r="J216" s="8"/>
      <c r="K216" s="72"/>
    </row>
    <row r="217" spans="1:14" x14ac:dyDescent="0.25">
      <c r="A217" s="220" t="s">
        <v>589</v>
      </c>
      <c r="B217" s="220" t="s">
        <v>590</v>
      </c>
      <c r="C217" s="130"/>
      <c r="D217" s="130"/>
      <c r="E217" s="130"/>
      <c r="F217" s="217" cm="1">
        <f t="array" ref="F217:K217">FN.SPLIT_AT_ANY(A217,B217,C217,D217,E217)</f>
        <v>4</v>
      </c>
      <c r="G217" s="130" t="str">
        <v>.,/</v>
      </c>
      <c r="H217" s="130" t="str">
        <v>12</v>
      </c>
      <c r="I217" s="130" t="str">
        <v>34</v>
      </c>
      <c r="J217" s="130" t="str">
        <v>56</v>
      </c>
      <c r="K217" s="144" t="str">
        <v>78</v>
      </c>
    </row>
    <row r="218" spans="1:14" x14ac:dyDescent="0.25">
      <c r="A218" s="265" t="s">
        <v>589</v>
      </c>
      <c r="B218" s="266" t="s">
        <v>590</v>
      </c>
      <c r="C218" s="15"/>
      <c r="D218" s="15"/>
      <c r="E218" s="15">
        <v>3</v>
      </c>
      <c r="F218" s="251" cm="1">
        <f t="array" ref="F218:J218">FN.SPLIT_AT_ANY(A218,B218,C218,D218,E218)</f>
        <v>3</v>
      </c>
      <c r="G218" s="15" t="str">
        <v>.,</v>
      </c>
      <c r="H218" s="15" t="str">
        <v>12</v>
      </c>
      <c r="I218" s="15" t="str">
        <v>34</v>
      </c>
      <c r="J218" s="15" t="str">
        <v>56/78</v>
      </c>
      <c r="K218" s="74"/>
    </row>
    <row r="219" spans="1:14" x14ac:dyDescent="0.25">
      <c r="A219" s="220" t="s">
        <v>591</v>
      </c>
      <c r="B219" s="220" t="s">
        <v>345</v>
      </c>
      <c r="C219" s="130"/>
      <c r="D219" s="130">
        <v>1</v>
      </c>
      <c r="E219" s="130">
        <v>4</v>
      </c>
      <c r="F219" s="217" cm="1">
        <f t="array" ref="F219:J219">FN.SPLIT_AT_ANY(A219,B219,C219,D219,E219)</f>
        <v>3</v>
      </c>
      <c r="G219" s="130" t="str">
        <v>..</v>
      </c>
      <c r="H219" s="130" t="str">
        <v>12</v>
      </c>
      <c r="I219" s="130" t="str">
        <v>34</v>
      </c>
      <c r="J219" s="130" t="str">
        <v>56</v>
      </c>
      <c r="K219" s="144"/>
    </row>
    <row r="220" spans="1:14" x14ac:dyDescent="0.25">
      <c r="A220" s="265" t="s">
        <v>634</v>
      </c>
      <c r="B220" s="266" t="s">
        <v>147</v>
      </c>
      <c r="C220" s="15"/>
      <c r="D220" s="15">
        <v>2</v>
      </c>
      <c r="E220" s="15">
        <v>3</v>
      </c>
      <c r="F220" s="251" cm="1">
        <f t="array" ref="F220:I220">FN.SPLIT_AT_ANY(A220,B220,C220,D220,E220)</f>
        <v>2</v>
      </c>
      <c r="G220" s="15" t="str">
        <v>*</v>
      </c>
      <c r="H220" s="15" t="str">
        <v>.12.</v>
      </c>
      <c r="I220" s="15" t="str">
        <v>.34.56.</v>
      </c>
      <c r="J220" s="15"/>
      <c r="K220" s="74"/>
    </row>
    <row r="223" spans="1:14" ht="19.5" x14ac:dyDescent="0.3">
      <c r="A223" s="1" t="s">
        <v>593</v>
      </c>
      <c r="B223" s="1"/>
      <c r="C223" s="1"/>
    </row>
    <row r="225" spans="1:10" x14ac:dyDescent="0.25">
      <c r="A225" s="5" t="s">
        <v>433</v>
      </c>
      <c r="B225" s="4" t="s">
        <v>136</v>
      </c>
      <c r="C225" s="5" t="s">
        <v>316</v>
      </c>
      <c r="D225" s="5" t="s">
        <v>348</v>
      </c>
      <c r="E225" s="185" t="s">
        <v>311</v>
      </c>
      <c r="F225" s="5" t="s">
        <v>309</v>
      </c>
      <c r="G225" s="5" t="s">
        <v>102</v>
      </c>
      <c r="H225" s="5" t="s">
        <v>103</v>
      </c>
      <c r="I225" s="5" t="s">
        <v>104</v>
      </c>
      <c r="J225" s="5" t="s">
        <v>312</v>
      </c>
    </row>
    <row r="226" spans="1:10" x14ac:dyDescent="0.25">
      <c r="A226" s="218"/>
      <c r="B226" s="44"/>
      <c r="C226" s="8"/>
      <c r="D226" s="8"/>
      <c r="E226" s="213" cm="1">
        <f t="array" ref="E226:F226">FN.SPLIT_AROUND(A226,B226,C226,D226)</f>
        <v>0</v>
      </c>
      <c r="F226" s="8" t="str">
        <v/>
      </c>
      <c r="G226" s="8"/>
      <c r="H226" s="8"/>
      <c r="I226" s="8"/>
      <c r="J226" s="72"/>
    </row>
    <row r="227" spans="1:10" x14ac:dyDescent="0.25">
      <c r="A227" s="220" t="e">
        <v>#NUM!</v>
      </c>
      <c r="B227" s="220"/>
      <c r="C227" s="130"/>
      <c r="D227" s="130"/>
      <c r="E227" s="217" t="e" cm="1">
        <f t="array" ref="E227:F227">FN.SPLIT_AROUND(A227,B227,C227,D227)</f>
        <v>#NUM!</v>
      </c>
      <c r="F227" s="130" t="e">
        <v>#NUM!</v>
      </c>
      <c r="G227" s="130"/>
      <c r="H227" s="130"/>
      <c r="I227" s="130"/>
      <c r="J227" s="144"/>
    </row>
    <row r="228" spans="1:10" x14ac:dyDescent="0.25">
      <c r="A228" s="218"/>
      <c r="B228" s="44" t="e">
        <v>#VALUE!</v>
      </c>
      <c r="C228" s="8"/>
      <c r="D228" s="8"/>
      <c r="E228" s="213" t="e" cm="1">
        <f t="array" ref="E228:F228">FN.SPLIT_AROUND(A228,B228,C228,D228)</f>
        <v>#VALUE!</v>
      </c>
      <c r="F228" s="8" t="e">
        <v>#VALUE!</v>
      </c>
      <c r="G228" s="8"/>
      <c r="H228" s="8"/>
      <c r="I228" s="8"/>
      <c r="J228" s="72"/>
    </row>
    <row r="229" spans="1:10" x14ac:dyDescent="0.25">
      <c r="A229" s="129"/>
      <c r="B229" s="220" t="s">
        <v>310</v>
      </c>
      <c r="C229" s="130"/>
      <c r="D229" s="130"/>
      <c r="E229" s="217" cm="1">
        <f t="array" ref="E229:F229">FN.SPLIT_AROUND(A229,B229,C229,D229)</f>
        <v>0</v>
      </c>
      <c r="F229" s="130" t="str">
        <v/>
      </c>
      <c r="G229" s="130"/>
      <c r="H229" s="130"/>
      <c r="I229" s="130"/>
      <c r="J229" s="144"/>
    </row>
    <row r="230" spans="1:10" x14ac:dyDescent="0.25">
      <c r="A230" s="218" t="s">
        <v>594</v>
      </c>
      <c r="B230" s="44"/>
      <c r="C230" s="8"/>
      <c r="D230" s="8"/>
      <c r="E230" s="213" cm="1">
        <f t="array" ref="E230:F230">FN.SPLIT_AROUND(A230,B230,C230,D230)</f>
        <v>0</v>
      </c>
      <c r="F230" s="8" t="str">
        <v>abcdefg</v>
      </c>
      <c r="G230" s="8"/>
      <c r="H230" s="8"/>
      <c r="I230" s="8"/>
      <c r="J230" s="72"/>
    </row>
    <row r="231" spans="1:10" x14ac:dyDescent="0.25">
      <c r="A231" s="220" t="s">
        <v>595</v>
      </c>
      <c r="B231" s="220" t="s">
        <v>596</v>
      </c>
      <c r="C231" s="130"/>
      <c r="D231" s="130"/>
      <c r="E231" s="217" cm="1">
        <f t="array" ref="E231:J231">FN.SPLIT_AROUND(A231,B231,C231,D231)</f>
        <v>4</v>
      </c>
      <c r="F231" s="130" t="str">
        <v>//T</v>
      </c>
      <c r="G231" s="130" t="str">
        <v>2024</v>
      </c>
      <c r="H231" s="130" t="str">
        <v>12</v>
      </c>
      <c r="I231" s="130" t="str">
        <v>31</v>
      </c>
      <c r="J231" s="144" t="str">
        <v>12:00</v>
      </c>
    </row>
    <row r="232" spans="1:10" x14ac:dyDescent="0.25">
      <c r="A232" s="265" t="s">
        <v>597</v>
      </c>
      <c r="B232" s="266" t="s">
        <v>596</v>
      </c>
      <c r="C232" s="15"/>
      <c r="D232" s="15">
        <v>3</v>
      </c>
      <c r="E232" s="251" cm="1">
        <f t="array" ref="E232:I232">FN.SPLIT_AROUND(A232,B232,C232,D232)</f>
        <v>3</v>
      </c>
      <c r="F232" s="15" t="str">
        <v>//T12:00pm</v>
      </c>
      <c r="G232" s="15" t="str">
        <v>2024</v>
      </c>
      <c r="H232" s="15" t="str">
        <v>12</v>
      </c>
      <c r="I232" s="15" t="str">
        <v>31</v>
      </c>
      <c r="J232" s="74"/>
    </row>
    <row r="233" spans="1:10" x14ac:dyDescent="0.25">
      <c r="A233" s="129" t="s">
        <v>598</v>
      </c>
      <c r="B233" s="220" t="s">
        <v>599</v>
      </c>
      <c r="C233" s="130">
        <v>1</v>
      </c>
      <c r="D233" s="130"/>
      <c r="E233" s="217" cm="1">
        <f t="array" ref="E233:J233">FN.SPLIT_AROUND(A233,B233,C233,D233)</f>
        <v>4</v>
      </c>
      <c r="F233" s="130" t="str">
        <v>_____E</v>
      </c>
      <c r="G233" s="130" t="str">
        <v>A</v>
      </c>
      <c r="H233" s="130" t="str">
        <v>B</v>
      </c>
      <c r="I233" s="130" t="str">
        <v>C</v>
      </c>
      <c r="J233" s="144" t="str">
        <v>D</v>
      </c>
    </row>
    <row r="236" spans="1:10" ht="19.5" x14ac:dyDescent="0.3">
      <c r="A236" s="1" t="s">
        <v>600</v>
      </c>
      <c r="B236" s="1"/>
      <c r="C236" s="1"/>
    </row>
    <row r="238" spans="1:10" x14ac:dyDescent="0.25">
      <c r="A238" s="5" t="s">
        <v>601</v>
      </c>
      <c r="B238" s="4" t="s">
        <v>136</v>
      </c>
      <c r="C238" s="5" t="s">
        <v>316</v>
      </c>
      <c r="D238" s="5" t="s">
        <v>360</v>
      </c>
      <c r="E238" s="5" t="s">
        <v>347</v>
      </c>
      <c r="F238" s="200" t="s">
        <v>322</v>
      </c>
    </row>
    <row r="239" spans="1:10" x14ac:dyDescent="0.25">
      <c r="A239" s="218"/>
      <c r="B239" s="44"/>
      <c r="C239" s="8"/>
      <c r="D239" s="8"/>
      <c r="E239" s="8"/>
      <c r="F239" s="208" t="str" cm="1">
        <f t="array" ref="F239">FN.SIFT_FOR_CHARS(A239,B239,C239,D239,E239)</f>
        <v/>
      </c>
    </row>
    <row r="240" spans="1:10" x14ac:dyDescent="0.25">
      <c r="A240" s="129"/>
      <c r="B240" s="220" t="s">
        <v>324</v>
      </c>
      <c r="C240" s="130"/>
      <c r="D240" s="130"/>
      <c r="E240" s="130"/>
      <c r="F240" s="237" t="str" cm="1">
        <f t="array" ref="F240">FN.SIFT_FOR_CHARS(A240,B240,C240,D240,E240)</f>
        <v/>
      </c>
    </row>
    <row r="241" spans="1:6" x14ac:dyDescent="0.25">
      <c r="A241" s="218" t="s">
        <v>323</v>
      </c>
      <c r="B241" s="219"/>
      <c r="C241" s="112"/>
      <c r="D241" s="112"/>
      <c r="E241" s="112"/>
      <c r="F241" s="238" t="str" cm="1">
        <f t="array" ref="F241">FN.SIFT_FOR_CHARS(A241,B241,C241,D241,E241)</f>
        <v>CDA_b_D</v>
      </c>
    </row>
    <row r="242" spans="1:6" x14ac:dyDescent="0.25">
      <c r="A242" s="129" t="s">
        <v>323</v>
      </c>
      <c r="B242" s="220" t="s">
        <v>414</v>
      </c>
      <c r="C242" s="130">
        <v>1</v>
      </c>
      <c r="D242" s="130"/>
      <c r="E242" s="130"/>
      <c r="F242" s="237" t="str" cm="1">
        <f t="array" ref="F242">FN.SIFT_FOR_CHARS(A242,B242,C242,D242,E242)</f>
        <v>Db</v>
      </c>
    </row>
    <row r="243" spans="1:6" x14ac:dyDescent="0.25">
      <c r="A243" s="218" t="s">
        <v>323</v>
      </c>
      <c r="B243" s="219" t="s">
        <v>324</v>
      </c>
      <c r="C243" s="112"/>
      <c r="D243" s="112"/>
      <c r="E243" s="112"/>
      <c r="F243" s="238" t="str" cm="1">
        <f t="array" ref="F243">FN.SIFT_FOR_CHARS(A243,B243,C243,D243,E243)</f>
        <v>CDAb</v>
      </c>
    </row>
    <row r="244" spans="1:6" x14ac:dyDescent="0.25">
      <c r="A244" s="129" t="s">
        <v>323</v>
      </c>
      <c r="B244" s="220" t="s">
        <v>324</v>
      </c>
      <c r="C244" s="130"/>
      <c r="D244" s="130">
        <v>1</v>
      </c>
      <c r="E244" s="130">
        <v>2</v>
      </c>
      <c r="F244" s="237" t="str" cm="1">
        <f t="array" ref="F244">FN.SIFT_FOR_CHARS(A244,B244,C244,D244,E244)</f>
        <v>AbCDD</v>
      </c>
    </row>
    <row r="245" spans="1:6" x14ac:dyDescent="0.25">
      <c r="A245" s="218" t="s">
        <v>633</v>
      </c>
      <c r="B245" s="219" t="s">
        <v>632</v>
      </c>
      <c r="C245" s="112"/>
      <c r="D245" s="112"/>
      <c r="E245" s="112"/>
      <c r="F245" s="238" t="str" cm="1">
        <f t="array" ref="F245">FN.SIFT_FOR_CHARS(A245,B245,C245,D245,E245)</f>
        <v>~*?</v>
      </c>
    </row>
    <row r="248" spans="1:6" ht="19.5" x14ac:dyDescent="0.3">
      <c r="A248" s="1" t="s">
        <v>642</v>
      </c>
      <c r="B248" s="1"/>
      <c r="C248" s="1"/>
    </row>
    <row r="250" spans="1:6" x14ac:dyDescent="0.25">
      <c r="A250" s="5" t="s">
        <v>602</v>
      </c>
      <c r="B250" s="4" t="s">
        <v>641</v>
      </c>
      <c r="C250" s="5" t="s">
        <v>383</v>
      </c>
    </row>
    <row r="251" spans="1:6" x14ac:dyDescent="0.25">
      <c r="A251" s="218"/>
      <c r="B251" s="44"/>
      <c r="C251" s="288" t="str" cm="1">
        <f t="array" ref="C251">FN.CONDENSE_WHITESPACE(A251,B251)</f>
        <v/>
      </c>
    </row>
    <row r="252" spans="1:6" x14ac:dyDescent="0.25">
      <c r="A252" s="129" t="s">
        <v>1</v>
      </c>
      <c r="B252" s="220"/>
      <c r="C252" s="289" t="str" cm="1">
        <f t="array" ref="C252">FN.CONDENSE_WHITESPACE(A252,B252)</f>
        <v>Text</v>
      </c>
    </row>
    <row r="253" spans="1:6" x14ac:dyDescent="0.25">
      <c r="A253" s="218" t="s">
        <v>384</v>
      </c>
      <c r="B253" s="219"/>
      <c r="C253" s="290" t="str" cm="1">
        <f t="array" ref="C253">FN.CONDENSE_WHITESPACE(A253,B253)</f>
        <v>a b c d</v>
      </c>
    </row>
    <row r="254" spans="1:6" x14ac:dyDescent="0.25">
      <c r="A254" s="129" t="s">
        <v>386</v>
      </c>
      <c r="B254" s="220"/>
      <c r="C254" s="289" t="str" cm="1">
        <f t="array" ref="C254">FN.CONDENSE_WHITESPACE(A254,B254)</f>
        <v xml:space="preserve"> a b c d e</v>
      </c>
    </row>
    <row r="255" spans="1:6" ht="30" x14ac:dyDescent="0.25">
      <c r="A255" s="284" t="s">
        <v>385</v>
      </c>
      <c r="B255" s="219"/>
      <c r="C255" s="287" t="str" cm="1">
        <f t="array" ref="C255">FN.CONDENSE_WHITESPACE(A255,B255)</f>
        <v>a b c d e f g h</v>
      </c>
    </row>
    <row r="256" spans="1:6" ht="30" x14ac:dyDescent="0.25">
      <c r="A256" s="285" t="s">
        <v>385</v>
      </c>
      <c r="B256" s="220">
        <v>1</v>
      </c>
      <c r="C256" s="286" t="str" cm="1">
        <f t="array" ref="C256">FN.CONDENSE_WHITESPACE(A256,B256)</f>
        <v>a b c d e
 f g h</v>
      </c>
    </row>
    <row r="261" spans="1:9" x14ac:dyDescent="0.25">
      <c r="B261" s="46"/>
      <c r="C261" s="46"/>
      <c r="I261" s="46"/>
    </row>
    <row r="262" spans="1:9" x14ac:dyDescent="0.25">
      <c r="A262" s="46"/>
      <c r="B262" s="46"/>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59927-99BF-4238-8BE7-3F4FA8B58429}">
  <dimension ref="A1:E218"/>
  <sheetViews>
    <sheetView workbookViewId="0"/>
  </sheetViews>
  <sheetFormatPr defaultRowHeight="15" x14ac:dyDescent="0.25"/>
  <cols>
    <col min="1" max="1" width="33.140625" customWidth="1"/>
    <col min="2" max="2" width="20.42578125" customWidth="1"/>
    <col min="3" max="3" width="18" customWidth="1"/>
    <col min="4" max="4" width="31.5703125" customWidth="1"/>
    <col min="5" max="5" width="19.5703125" customWidth="1"/>
    <col min="6" max="6" width="16" customWidth="1"/>
    <col min="9" max="9" width="12.7109375" bestFit="1" customWidth="1"/>
    <col min="10" max="10" width="11.28515625" bestFit="1" customWidth="1"/>
    <col min="11" max="11" width="27.140625" customWidth="1"/>
    <col min="12" max="12" width="11.28515625" bestFit="1" customWidth="1"/>
    <col min="13" max="13" width="10.5703125" bestFit="1" customWidth="1"/>
  </cols>
  <sheetData>
    <row r="1" spans="1:5" ht="19.5" x14ac:dyDescent="0.3">
      <c r="A1" s="1" t="s">
        <v>520</v>
      </c>
    </row>
    <row r="3" spans="1:5" x14ac:dyDescent="0.25">
      <c r="A3" s="351" t="s">
        <v>507</v>
      </c>
      <c r="B3" s="351"/>
      <c r="D3" s="176" t="s">
        <v>224</v>
      </c>
      <c r="E3" s="6" t="s">
        <v>519</v>
      </c>
    </row>
    <row r="4" spans="1:5" x14ac:dyDescent="0.25">
      <c r="A4" s="135" t="e">
        <v>#DIV/0!</v>
      </c>
      <c r="B4" s="165">
        <v>3</v>
      </c>
      <c r="D4" s="301"/>
      <c r="E4" s="9" t="b" cm="1">
        <f t="array" ref="E4:E10">ARRAYS.HAS_VALUE(D4:D10,$A$4:$B$6)</f>
        <v>1</v>
      </c>
    </row>
    <row r="5" spans="1:5" x14ac:dyDescent="0.25">
      <c r="A5" s="129">
        <v>8</v>
      </c>
      <c r="B5" s="144"/>
      <c r="D5" s="302" t="s">
        <v>1</v>
      </c>
      <c r="E5" s="12" t="b">
        <v>0</v>
      </c>
    </row>
    <row r="6" spans="1:5" x14ac:dyDescent="0.25">
      <c r="A6" s="27">
        <v>9</v>
      </c>
      <c r="B6" s="74" t="e">
        <v>#VALUE!</v>
      </c>
      <c r="D6" s="301" t="e">
        <v>#VALUE!</v>
      </c>
      <c r="E6" s="9" t="b">
        <v>1</v>
      </c>
    </row>
    <row r="7" spans="1:5" x14ac:dyDescent="0.25">
      <c r="D7" s="302" t="e">
        <v>#N/A</v>
      </c>
      <c r="E7" s="12" t="b">
        <v>0</v>
      </c>
    </row>
    <row r="8" spans="1:5" x14ac:dyDescent="0.25">
      <c r="D8" s="301" t="e">
        <v>#DIV/0!</v>
      </c>
      <c r="E8" s="9" t="b">
        <v>1</v>
      </c>
    </row>
    <row r="9" spans="1:5" x14ac:dyDescent="0.25">
      <c r="D9" s="302">
        <v>9</v>
      </c>
      <c r="E9" s="12" t="b">
        <v>1</v>
      </c>
    </row>
    <row r="10" spans="1:5" x14ac:dyDescent="0.25">
      <c r="D10" s="353">
        <v>10</v>
      </c>
      <c r="E10" s="216" t="b">
        <v>0</v>
      </c>
    </row>
    <row r="13" spans="1:5" ht="19.5" x14ac:dyDescent="0.3">
      <c r="A13" s="1" t="s">
        <v>522</v>
      </c>
    </row>
    <row r="15" spans="1:5" x14ac:dyDescent="0.25">
      <c r="A15" s="4" t="s">
        <v>507</v>
      </c>
      <c r="B15" s="6"/>
      <c r="D15" s="6" t="s">
        <v>523</v>
      </c>
    </row>
    <row r="16" spans="1:5" x14ac:dyDescent="0.25">
      <c r="A16" s="7">
        <v>1</v>
      </c>
      <c r="B16" s="9"/>
      <c r="D16" s="211" t="b" cm="1">
        <f t="array" ref="D16">ARRAYS.ARE_EQUAL(A16:B18,A21:B23)</f>
        <v>1</v>
      </c>
    </row>
    <row r="17" spans="1:3" x14ac:dyDescent="0.25">
      <c r="A17" s="10">
        <v>2</v>
      </c>
      <c r="B17" s="12" t="e">
        <v>#N/A</v>
      </c>
    </row>
    <row r="18" spans="1:3" x14ac:dyDescent="0.25">
      <c r="A18" s="27">
        <v>3</v>
      </c>
      <c r="B18" s="16" t="s">
        <v>1</v>
      </c>
    </row>
    <row r="20" spans="1:3" x14ac:dyDescent="0.25">
      <c r="A20" s="4" t="s">
        <v>508</v>
      </c>
      <c r="B20" s="6"/>
    </row>
    <row r="21" spans="1:3" x14ac:dyDescent="0.25">
      <c r="A21" s="7">
        <v>1</v>
      </c>
      <c r="B21" s="9"/>
    </row>
    <row r="22" spans="1:3" x14ac:dyDescent="0.25">
      <c r="A22" s="10">
        <v>2</v>
      </c>
      <c r="B22" s="12" t="e">
        <v>#N/A</v>
      </c>
    </row>
    <row r="23" spans="1:3" x14ac:dyDescent="0.25">
      <c r="A23" s="27">
        <v>3</v>
      </c>
      <c r="B23" s="16" t="s">
        <v>1</v>
      </c>
    </row>
    <row r="26" spans="1:3" ht="19.5" x14ac:dyDescent="0.3">
      <c r="A26" s="1" t="s">
        <v>521</v>
      </c>
      <c r="B26" s="1"/>
    </row>
    <row r="28" spans="1:3" x14ac:dyDescent="0.25">
      <c r="A28" s="354" t="s">
        <v>491</v>
      </c>
      <c r="B28" s="355"/>
      <c r="C28" s="6" t="s">
        <v>230</v>
      </c>
    </row>
    <row r="29" spans="1:3" x14ac:dyDescent="0.25">
      <c r="A29" s="213"/>
      <c r="B29" s="72" t="e">
        <v>#N/A</v>
      </c>
      <c r="C29" s="9" t="b" cm="1">
        <f t="array" ref="C29">ARRAYS.IS_EMPTY(A29:B30)</f>
        <v>0</v>
      </c>
    </row>
    <row r="30" spans="1:3" x14ac:dyDescent="0.25">
      <c r="A30" s="221"/>
      <c r="B30" s="126"/>
      <c r="C30" s="356"/>
    </row>
    <row r="31" spans="1:3" x14ac:dyDescent="0.25">
      <c r="A31" s="348"/>
      <c r="C31" s="357"/>
    </row>
    <row r="32" spans="1:3" x14ac:dyDescent="0.25">
      <c r="A32" s="4" t="s">
        <v>491</v>
      </c>
      <c r="B32" s="5"/>
      <c r="C32" s="6" t="s">
        <v>230</v>
      </c>
    </row>
    <row r="33" spans="1:3" x14ac:dyDescent="0.25">
      <c r="A33" s="251"/>
      <c r="B33" s="74"/>
      <c r="C33" s="16" t="b" cm="1">
        <f t="array" ref="C33">ARRAYS.IS_EMPTY(A33:B33)</f>
        <v>1</v>
      </c>
    </row>
    <row r="36" spans="1:3" ht="19.5" x14ac:dyDescent="0.3">
      <c r="A36" s="1" t="s">
        <v>524</v>
      </c>
      <c r="B36" s="1"/>
    </row>
    <row r="38" spans="1:3" x14ac:dyDescent="0.25">
      <c r="A38" s="354" t="s">
        <v>491</v>
      </c>
      <c r="B38" s="355"/>
      <c r="C38" s="6" t="s">
        <v>495</v>
      </c>
    </row>
    <row r="39" spans="1:3" x14ac:dyDescent="0.25">
      <c r="A39" s="213" t="s">
        <v>1</v>
      </c>
      <c r="B39" s="72" t="e">
        <v>#N/A</v>
      </c>
      <c r="C39" s="9" t="b" cm="1">
        <f t="array" ref="C39">ARRAYS.HAS_EMPTY(A39:B40)</f>
        <v>0</v>
      </c>
    </row>
    <row r="40" spans="1:3" x14ac:dyDescent="0.25">
      <c r="A40" s="221" t="e">
        <v>#VALUE!</v>
      </c>
      <c r="B40" s="126">
        <v>0</v>
      </c>
      <c r="C40" s="356"/>
    </row>
    <row r="41" spans="1:3" x14ac:dyDescent="0.25">
      <c r="A41" s="348"/>
      <c r="C41" s="357"/>
    </row>
    <row r="42" spans="1:3" x14ac:dyDescent="0.25">
      <c r="A42" s="4" t="s">
        <v>491</v>
      </c>
      <c r="B42" s="5"/>
      <c r="C42" s="6" t="s">
        <v>495</v>
      </c>
    </row>
    <row r="43" spans="1:3" x14ac:dyDescent="0.25">
      <c r="A43" s="251" t="s">
        <v>1</v>
      </c>
      <c r="B43" s="74"/>
      <c r="C43" s="16" t="b" cm="1">
        <f t="array" ref="C43">ARRAYS.HAS_EMPTY(A43:B43)</f>
        <v>1</v>
      </c>
    </row>
    <row r="46" spans="1:3" ht="19.5" x14ac:dyDescent="0.3">
      <c r="A46" s="1" t="s">
        <v>525</v>
      </c>
      <c r="B46" s="1"/>
    </row>
    <row r="48" spans="1:3" x14ac:dyDescent="0.25">
      <c r="A48" s="354" t="s">
        <v>491</v>
      </c>
      <c r="B48" s="355"/>
      <c r="C48" s="6" t="s">
        <v>526</v>
      </c>
    </row>
    <row r="49" spans="1:3" x14ac:dyDescent="0.25">
      <c r="A49" s="213" t="s">
        <v>1</v>
      </c>
      <c r="B49" s="72" t="e">
        <v>#N/A</v>
      </c>
      <c r="C49" s="9" t="b" cm="1">
        <f t="array" ref="C49">ARRAYS.X_EMPTY(A49:B50)</f>
        <v>1</v>
      </c>
    </row>
    <row r="50" spans="1:3" x14ac:dyDescent="0.25">
      <c r="A50" s="221" t="e">
        <v>#VALUE!</v>
      </c>
      <c r="B50" s="126">
        <v>0</v>
      </c>
      <c r="C50" s="356"/>
    </row>
    <row r="51" spans="1:3" x14ac:dyDescent="0.25">
      <c r="A51" s="348"/>
      <c r="C51" s="357"/>
    </row>
    <row r="52" spans="1:3" x14ac:dyDescent="0.25">
      <c r="A52" s="4" t="s">
        <v>491</v>
      </c>
      <c r="B52" s="5"/>
      <c r="C52" s="6" t="s">
        <v>526</v>
      </c>
    </row>
    <row r="53" spans="1:3" x14ac:dyDescent="0.25">
      <c r="A53" s="251" t="s">
        <v>1</v>
      </c>
      <c r="B53" s="74"/>
      <c r="C53" s="16" t="b" cm="1">
        <f t="array" ref="C53">ARRAYS.X_EMPTY(A53:B53)</f>
        <v>0</v>
      </c>
    </row>
    <row r="56" spans="1:3" ht="19.5" x14ac:dyDescent="0.3">
      <c r="A56" s="1" t="s">
        <v>527</v>
      </c>
      <c r="B56" s="1"/>
    </row>
    <row r="58" spans="1:3" x14ac:dyDescent="0.25">
      <c r="A58" s="4" t="s">
        <v>491</v>
      </c>
      <c r="B58" s="5"/>
      <c r="C58" s="6" t="s">
        <v>497</v>
      </c>
    </row>
    <row r="59" spans="1:3" x14ac:dyDescent="0.25">
      <c r="A59" s="7">
        <v>1</v>
      </c>
      <c r="B59" s="8" t="e">
        <v>#N/A</v>
      </c>
      <c r="C59" s="9" t="b" cm="1">
        <f t="array" ref="C59">ARRAYS.IS_NUMERIC(A59:B60)</f>
        <v>0</v>
      </c>
    </row>
    <row r="60" spans="1:3" x14ac:dyDescent="0.25">
      <c r="A60" s="129">
        <v>2</v>
      </c>
      <c r="B60" s="131">
        <v>3</v>
      </c>
      <c r="C60" s="10"/>
    </row>
    <row r="62" spans="1:3" x14ac:dyDescent="0.25">
      <c r="A62" s="4" t="s">
        <v>491</v>
      </c>
      <c r="B62" s="5"/>
      <c r="C62" s="6" t="s">
        <v>497</v>
      </c>
    </row>
    <row r="63" spans="1:3" x14ac:dyDescent="0.25">
      <c r="A63" s="251">
        <v>1</v>
      </c>
      <c r="B63" s="74" t="s">
        <v>327</v>
      </c>
      <c r="C63" s="16" t="b" cm="1">
        <f t="array" ref="C63">ARRAYS.IS_NUMERIC(A63:B63)</f>
        <v>0</v>
      </c>
    </row>
    <row r="65" spans="1:3" x14ac:dyDescent="0.25">
      <c r="A65" s="4" t="s">
        <v>491</v>
      </c>
      <c r="B65" s="5"/>
      <c r="C65" s="6" t="s">
        <v>497</v>
      </c>
    </row>
    <row r="66" spans="1:3" x14ac:dyDescent="0.25">
      <c r="A66" s="7">
        <v>1</v>
      </c>
      <c r="B66" s="8">
        <v>4.5</v>
      </c>
      <c r="C66" s="218" t="b" cm="1">
        <f t="array" ref="C66">ARRAYS.IS_NUMERIC(A66:B67)</f>
        <v>1</v>
      </c>
    </row>
    <row r="67" spans="1:3" x14ac:dyDescent="0.25">
      <c r="A67" s="57">
        <v>2</v>
      </c>
      <c r="B67" s="35">
        <v>3</v>
      </c>
      <c r="C67" s="10"/>
    </row>
    <row r="70" spans="1:3" ht="19.5" x14ac:dyDescent="0.3">
      <c r="A70" s="1" t="s">
        <v>528</v>
      </c>
      <c r="B70" s="1"/>
    </row>
    <row r="72" spans="1:3" x14ac:dyDescent="0.25">
      <c r="A72" s="4" t="s">
        <v>491</v>
      </c>
      <c r="B72" s="5"/>
      <c r="C72" s="6" t="s">
        <v>496</v>
      </c>
    </row>
    <row r="73" spans="1:3" x14ac:dyDescent="0.25">
      <c r="A73" s="7">
        <v>1</v>
      </c>
      <c r="B73" s="8"/>
      <c r="C73" s="218" t="b" cm="1">
        <f t="array" ref="C73">ARRAYS.IS_NUMERIC_NULL(A73:B74)</f>
        <v>1</v>
      </c>
    </row>
    <row r="74" spans="1:3" x14ac:dyDescent="0.25">
      <c r="A74" s="129">
        <v>2</v>
      </c>
      <c r="B74" s="131">
        <v>3</v>
      </c>
      <c r="C74" s="10"/>
    </row>
    <row r="76" spans="1:3" x14ac:dyDescent="0.25">
      <c r="A76" s="4" t="s">
        <v>491</v>
      </c>
      <c r="B76" s="5"/>
      <c r="C76" s="6" t="s">
        <v>496</v>
      </c>
    </row>
    <row r="77" spans="1:3" x14ac:dyDescent="0.25">
      <c r="A77" s="135">
        <v>1</v>
      </c>
      <c r="B77" s="216" t="s">
        <v>327</v>
      </c>
      <c r="C77" s="218" t="b" cm="1">
        <f t="array" ref="C77">ARRAYS.IS_NUMERIC(A77:B77)</f>
        <v>0</v>
      </c>
    </row>
    <row r="79" spans="1:3" x14ac:dyDescent="0.25">
      <c r="A79" s="4" t="s">
        <v>491</v>
      </c>
      <c r="B79" s="5"/>
      <c r="C79" s="6" t="s">
        <v>496</v>
      </c>
    </row>
    <row r="80" spans="1:3" x14ac:dyDescent="0.25">
      <c r="A80" s="7">
        <v>1</v>
      </c>
      <c r="B80" s="8">
        <v>4.5</v>
      </c>
      <c r="C80" s="218" t="b" cm="1">
        <f t="array" ref="C80">ARRAYS.IS_NUMERIC(A80:B81)</f>
        <v>1</v>
      </c>
    </row>
    <row r="81" spans="1:3" x14ac:dyDescent="0.25">
      <c r="A81" s="57">
        <v>2</v>
      </c>
      <c r="B81" s="35">
        <v>3</v>
      </c>
      <c r="C81" s="10"/>
    </row>
    <row r="83" spans="1:3" ht="19.5" x14ac:dyDescent="0.3">
      <c r="A83" s="1" t="s">
        <v>529</v>
      </c>
      <c r="B83" s="1"/>
    </row>
    <row r="85" spans="1:3" x14ac:dyDescent="0.25">
      <c r="A85" s="4" t="s">
        <v>491</v>
      </c>
      <c r="B85" s="5"/>
      <c r="C85" s="6" t="s">
        <v>493</v>
      </c>
    </row>
    <row r="86" spans="1:3" x14ac:dyDescent="0.25">
      <c r="A86" s="7">
        <v>1</v>
      </c>
      <c r="B86" s="8"/>
      <c r="C86" s="218" t="b" cm="1">
        <f t="array" ref="C86">ARRAYS.IS_INTEGER(A86:B87)</f>
        <v>0</v>
      </c>
    </row>
    <row r="87" spans="1:3" x14ac:dyDescent="0.25">
      <c r="A87" s="129">
        <v>2</v>
      </c>
      <c r="B87" s="131">
        <v>3</v>
      </c>
      <c r="C87" s="10"/>
    </row>
    <row r="89" spans="1:3" x14ac:dyDescent="0.25">
      <c r="A89" s="4" t="s">
        <v>491</v>
      </c>
      <c r="B89" s="5"/>
      <c r="C89" s="6" t="s">
        <v>493</v>
      </c>
    </row>
    <row r="90" spans="1:3" x14ac:dyDescent="0.25">
      <c r="A90" s="135">
        <v>1</v>
      </c>
      <c r="B90" s="112" t="s">
        <v>327</v>
      </c>
      <c r="C90" s="218" t="b" cm="1">
        <f t="array" ref="C90">ARRAYS.IS_INTEGER(A90:B90)</f>
        <v>0</v>
      </c>
    </row>
    <row r="92" spans="1:3" x14ac:dyDescent="0.25">
      <c r="A92" s="4" t="s">
        <v>491</v>
      </c>
      <c r="B92" s="5"/>
      <c r="C92" s="6" t="s">
        <v>493</v>
      </c>
    </row>
    <row r="93" spans="1:3" x14ac:dyDescent="0.25">
      <c r="A93" s="7">
        <v>1</v>
      </c>
      <c r="B93" s="8">
        <v>4.5</v>
      </c>
      <c r="C93" s="218" t="b" cm="1">
        <f t="array" ref="C93">ARRAYS.IS_INTEGER(A93:B94)</f>
        <v>0</v>
      </c>
    </row>
    <row r="94" spans="1:3" x14ac:dyDescent="0.25">
      <c r="A94" s="57">
        <v>2</v>
      </c>
      <c r="B94" s="35">
        <v>3</v>
      </c>
      <c r="C94" s="10"/>
    </row>
    <row r="97" spans="1:3" ht="19.5" x14ac:dyDescent="0.3">
      <c r="A97" s="1" t="s">
        <v>530</v>
      </c>
      <c r="B97" s="1"/>
    </row>
    <row r="99" spans="1:3" x14ac:dyDescent="0.25">
      <c r="A99" s="4" t="s">
        <v>491</v>
      </c>
      <c r="B99" s="5"/>
      <c r="C99" s="6" t="s">
        <v>531</v>
      </c>
    </row>
    <row r="100" spans="1:3" x14ac:dyDescent="0.25">
      <c r="A100" s="7">
        <v>1</v>
      </c>
      <c r="B100" s="8"/>
      <c r="C100" s="218" t="b" cm="1">
        <f t="array" ref="C100">ARRAYS.IS_ZERO(A100:B101)</f>
        <v>0</v>
      </c>
    </row>
    <row r="101" spans="1:3" x14ac:dyDescent="0.25">
      <c r="A101" s="129">
        <v>2</v>
      </c>
      <c r="B101" s="131">
        <v>3</v>
      </c>
      <c r="C101" s="10"/>
    </row>
    <row r="103" spans="1:3" x14ac:dyDescent="0.25">
      <c r="A103" s="4" t="s">
        <v>491</v>
      </c>
      <c r="B103" s="5"/>
      <c r="C103" s="6" t="s">
        <v>531</v>
      </c>
    </row>
    <row r="104" spans="1:3" x14ac:dyDescent="0.25">
      <c r="A104" s="7">
        <v>0</v>
      </c>
      <c r="B104" s="8">
        <v>0</v>
      </c>
      <c r="C104" s="218" t="b" cm="1">
        <f t="array" ref="C104">ARRAYS.IS_ZERO(A104:B105)</f>
        <v>1</v>
      </c>
    </row>
    <row r="105" spans="1:3" x14ac:dyDescent="0.25">
      <c r="A105" s="57">
        <v>0</v>
      </c>
      <c r="B105" s="35">
        <v>0</v>
      </c>
      <c r="C105" s="10"/>
    </row>
    <row r="108" spans="1:3" ht="19.5" x14ac:dyDescent="0.3">
      <c r="A108" s="1" t="s">
        <v>542</v>
      </c>
      <c r="B108" s="1"/>
    </row>
    <row r="110" spans="1:3" x14ac:dyDescent="0.25">
      <c r="A110" s="4" t="s">
        <v>491</v>
      </c>
      <c r="B110" s="5"/>
      <c r="C110" s="6" t="s">
        <v>543</v>
      </c>
    </row>
    <row r="111" spans="1:3" x14ac:dyDescent="0.25">
      <c r="A111" s="7">
        <v>1</v>
      </c>
      <c r="B111" s="8"/>
      <c r="C111" s="218" t="b" cm="1">
        <f t="array" ref="C111">ARRAYS.IS_NONZERO(A111:B112)</f>
        <v>0</v>
      </c>
    </row>
    <row r="112" spans="1:3" x14ac:dyDescent="0.25">
      <c r="A112" s="129">
        <v>2</v>
      </c>
      <c r="B112" s="131"/>
      <c r="C112" s="10"/>
    </row>
    <row r="114" spans="1:3" x14ac:dyDescent="0.25">
      <c r="A114" s="4" t="s">
        <v>491</v>
      </c>
      <c r="B114" s="5"/>
      <c r="C114" s="6" t="s">
        <v>543</v>
      </c>
    </row>
    <row r="115" spans="1:3" x14ac:dyDescent="0.25">
      <c r="A115" s="7">
        <v>1</v>
      </c>
      <c r="B115" s="8">
        <v>-3</v>
      </c>
      <c r="C115" s="218" t="b" cm="1">
        <f t="array" ref="C115">ARRAYS.IS_NONZERO(A115:B116)</f>
        <v>1</v>
      </c>
    </row>
    <row r="116" spans="1:3" x14ac:dyDescent="0.25">
      <c r="A116" s="57">
        <v>2</v>
      </c>
      <c r="B116" s="35">
        <v>3</v>
      </c>
      <c r="C116" s="10"/>
    </row>
    <row r="119" spans="1:3" ht="19.5" x14ac:dyDescent="0.3">
      <c r="A119" s="1" t="s">
        <v>544</v>
      </c>
      <c r="B119" s="1"/>
    </row>
    <row r="121" spans="1:3" x14ac:dyDescent="0.25">
      <c r="A121" s="4" t="s">
        <v>491</v>
      </c>
      <c r="B121" s="5"/>
      <c r="C121" s="6" t="s">
        <v>545</v>
      </c>
    </row>
    <row r="122" spans="1:3" x14ac:dyDescent="0.25">
      <c r="A122" s="7">
        <v>1</v>
      </c>
      <c r="B122" s="8">
        <v>3</v>
      </c>
      <c r="C122" s="218" t="b" cm="1">
        <f t="array" ref="C122">ARRAYS.IS_POSITIVE(A122:B123)</f>
        <v>1</v>
      </c>
    </row>
    <row r="123" spans="1:3" x14ac:dyDescent="0.25">
      <c r="A123" s="129">
        <v>2</v>
      </c>
      <c r="B123" s="131">
        <v>4</v>
      </c>
      <c r="C123" s="10"/>
    </row>
    <row r="125" spans="1:3" x14ac:dyDescent="0.25">
      <c r="A125" s="4" t="s">
        <v>491</v>
      </c>
      <c r="B125" s="5"/>
      <c r="C125" s="6" t="s">
        <v>545</v>
      </c>
    </row>
    <row r="126" spans="1:3" x14ac:dyDescent="0.25">
      <c r="A126" s="7">
        <v>1</v>
      </c>
      <c r="B126" s="8">
        <v>0</v>
      </c>
      <c r="C126" s="218" t="b" cm="1">
        <f t="array" ref="C126">ARRAYS.IS_POSITIVE(A126:B127)</f>
        <v>0</v>
      </c>
    </row>
    <row r="127" spans="1:3" x14ac:dyDescent="0.25">
      <c r="A127" s="57">
        <v>2</v>
      </c>
      <c r="B127" s="35">
        <v>4</v>
      </c>
      <c r="C127" s="10"/>
    </row>
    <row r="130" spans="1:3" ht="19.5" x14ac:dyDescent="0.3">
      <c r="A130" s="1" t="s">
        <v>546</v>
      </c>
      <c r="B130" s="1"/>
    </row>
    <row r="132" spans="1:3" x14ac:dyDescent="0.25">
      <c r="A132" s="4" t="s">
        <v>491</v>
      </c>
      <c r="B132" s="5"/>
      <c r="C132" s="6" t="s">
        <v>547</v>
      </c>
    </row>
    <row r="133" spans="1:3" x14ac:dyDescent="0.25">
      <c r="A133" s="7">
        <v>-1</v>
      </c>
      <c r="B133" s="8">
        <v>-3</v>
      </c>
      <c r="C133" s="218" t="b" cm="1">
        <f t="array" ref="C133">ARRAYS.IS_NEGATIVE(A133:B134)</f>
        <v>1</v>
      </c>
    </row>
    <row r="134" spans="1:3" x14ac:dyDescent="0.25">
      <c r="A134" s="129">
        <v>-1</v>
      </c>
      <c r="B134" s="131">
        <v>-4</v>
      </c>
      <c r="C134" s="10"/>
    </row>
    <row r="136" spans="1:3" x14ac:dyDescent="0.25">
      <c r="A136" s="4" t="s">
        <v>491</v>
      </c>
      <c r="B136" s="5"/>
      <c r="C136" s="6" t="s">
        <v>547</v>
      </c>
    </row>
    <row r="137" spans="1:3" x14ac:dyDescent="0.25">
      <c r="A137" s="7">
        <v>-1</v>
      </c>
      <c r="B137" s="8">
        <v>0</v>
      </c>
      <c r="C137" s="218" t="b" cm="1">
        <f t="array" ref="C137">ARRAYS.IS_NEGATIVE(A137:B138)</f>
        <v>0</v>
      </c>
    </row>
    <row r="138" spans="1:3" x14ac:dyDescent="0.25">
      <c r="A138" s="57">
        <v>-2</v>
      </c>
      <c r="B138" s="35">
        <v>-4</v>
      </c>
      <c r="C138" s="10"/>
    </row>
    <row r="141" spans="1:3" ht="19.5" x14ac:dyDescent="0.3">
      <c r="A141" s="1" t="s">
        <v>532</v>
      </c>
      <c r="B141" s="1"/>
    </row>
    <row r="143" spans="1:3" x14ac:dyDescent="0.25">
      <c r="A143" s="4" t="s">
        <v>491</v>
      </c>
      <c r="B143" s="5"/>
      <c r="C143" s="6" t="s">
        <v>533</v>
      </c>
    </row>
    <row r="144" spans="1:3" x14ac:dyDescent="0.25">
      <c r="A144" s="7">
        <v>1</v>
      </c>
      <c r="B144" s="8">
        <v>0</v>
      </c>
      <c r="C144" s="218" t="b" cm="1">
        <f t="array" ref="C144">ARRAYS.HAS_NONZERO(A144:B145)</f>
        <v>1</v>
      </c>
    </row>
    <row r="145" spans="1:3" x14ac:dyDescent="0.25">
      <c r="A145" s="129">
        <v>0</v>
      </c>
      <c r="B145" s="131">
        <v>0</v>
      </c>
      <c r="C145" s="10"/>
    </row>
    <row r="147" spans="1:3" x14ac:dyDescent="0.25">
      <c r="A147" s="4" t="s">
        <v>491</v>
      </c>
      <c r="B147" s="5"/>
      <c r="C147" s="6" t="s">
        <v>533</v>
      </c>
    </row>
    <row r="148" spans="1:3" x14ac:dyDescent="0.25">
      <c r="A148" s="7">
        <v>0</v>
      </c>
      <c r="B148" s="8" t="e">
        <v>#N/A</v>
      </c>
      <c r="C148" s="218" t="b" cm="1">
        <f t="array" ref="C148">ARRAYS.HAS_NONZERO(A148:B149)</f>
        <v>0</v>
      </c>
    </row>
    <row r="149" spans="1:3" x14ac:dyDescent="0.25">
      <c r="A149" s="57">
        <v>0</v>
      </c>
      <c r="B149" s="35">
        <v>0</v>
      </c>
      <c r="C149" s="10"/>
    </row>
    <row r="152" spans="1:3" ht="19.5" x14ac:dyDescent="0.3">
      <c r="A152" s="1" t="s">
        <v>534</v>
      </c>
      <c r="B152" s="1"/>
    </row>
    <row r="154" spans="1:3" x14ac:dyDescent="0.25">
      <c r="A154" s="4" t="s">
        <v>491</v>
      </c>
      <c r="B154" s="5"/>
      <c r="C154" s="6" t="s">
        <v>535</v>
      </c>
    </row>
    <row r="155" spans="1:3" x14ac:dyDescent="0.25">
      <c r="A155" s="7">
        <v>1</v>
      </c>
      <c r="B155" s="8">
        <v>0</v>
      </c>
      <c r="C155" s="218" t="b" cm="1">
        <f t="array" ref="C155">ARRAYS.HAS_POSITIVE(A155:B156)</f>
        <v>1</v>
      </c>
    </row>
    <row r="156" spans="1:3" x14ac:dyDescent="0.25">
      <c r="A156" s="129">
        <v>0</v>
      </c>
      <c r="B156" s="131">
        <v>0</v>
      </c>
      <c r="C156" s="10"/>
    </row>
    <row r="158" spans="1:3" x14ac:dyDescent="0.25">
      <c r="A158" s="4" t="s">
        <v>491</v>
      </c>
      <c r="B158" s="5"/>
      <c r="C158" s="6" t="s">
        <v>535</v>
      </c>
    </row>
    <row r="159" spans="1:3" x14ac:dyDescent="0.25">
      <c r="A159" s="7">
        <v>0</v>
      </c>
      <c r="B159" s="8">
        <v>-1</v>
      </c>
      <c r="C159" s="218" t="b" cm="1">
        <f t="array" ref="C159">ARRAYS.HAS_POSITIVE(A159:B160)</f>
        <v>0</v>
      </c>
    </row>
    <row r="160" spans="1:3" x14ac:dyDescent="0.25">
      <c r="A160" s="57"/>
      <c r="B160" s="35"/>
      <c r="C160" s="10"/>
    </row>
    <row r="163" spans="1:3" ht="19.5" x14ac:dyDescent="0.3">
      <c r="A163" s="1" t="s">
        <v>536</v>
      </c>
      <c r="B163" s="1"/>
    </row>
    <row r="165" spans="1:3" x14ac:dyDescent="0.25">
      <c r="A165" s="4" t="s">
        <v>491</v>
      </c>
      <c r="B165" s="5"/>
      <c r="C165" s="6" t="s">
        <v>505</v>
      </c>
    </row>
    <row r="166" spans="1:3" x14ac:dyDescent="0.25">
      <c r="A166" s="7">
        <v>1</v>
      </c>
      <c r="B166" s="8">
        <v>0</v>
      </c>
      <c r="C166" s="218" t="b" cm="1">
        <f t="array" ref="C166">ARRAYS.HAS_NEGATIVE(A166:B167)</f>
        <v>0</v>
      </c>
    </row>
    <row r="167" spans="1:3" x14ac:dyDescent="0.25">
      <c r="A167" s="129">
        <v>0</v>
      </c>
      <c r="B167" s="131">
        <v>0</v>
      </c>
      <c r="C167" s="10"/>
    </row>
    <row r="169" spans="1:3" x14ac:dyDescent="0.25">
      <c r="A169" s="4" t="s">
        <v>491</v>
      </c>
      <c r="B169" s="5"/>
      <c r="C169" s="6" t="s">
        <v>505</v>
      </c>
    </row>
    <row r="170" spans="1:3" x14ac:dyDescent="0.25">
      <c r="A170" s="7">
        <v>0</v>
      </c>
      <c r="B170" s="8">
        <v>-1</v>
      </c>
      <c r="C170" s="218" t="b" cm="1">
        <f t="array" ref="C170">ARRAYS.HAS_NEGATIVE(A170:B171)</f>
        <v>1</v>
      </c>
    </row>
    <row r="171" spans="1:3" x14ac:dyDescent="0.25">
      <c r="A171" s="57"/>
      <c r="B171" s="35"/>
      <c r="C171" s="10"/>
    </row>
    <row r="174" spans="1:3" ht="19.5" x14ac:dyDescent="0.3">
      <c r="A174" s="1" t="s">
        <v>537</v>
      </c>
      <c r="B174" s="1"/>
    </row>
    <row r="176" spans="1:3" x14ac:dyDescent="0.25">
      <c r="A176" s="4" t="s">
        <v>491</v>
      </c>
      <c r="B176" s="5"/>
      <c r="C176" s="6" t="s">
        <v>506</v>
      </c>
    </row>
    <row r="177" spans="1:3" x14ac:dyDescent="0.25">
      <c r="A177" s="7">
        <v>1</v>
      </c>
      <c r="B177" s="8">
        <v>0</v>
      </c>
      <c r="C177" s="218" t="b" cm="1">
        <f t="array" ref="C177">ARRAYS.HAS_DECIMAL(A177:B178)</f>
        <v>0</v>
      </c>
    </row>
    <row r="178" spans="1:3" x14ac:dyDescent="0.25">
      <c r="A178" s="129">
        <v>0</v>
      </c>
      <c r="B178" s="131">
        <v>0</v>
      </c>
      <c r="C178" s="10"/>
    </row>
    <row r="180" spans="1:3" x14ac:dyDescent="0.25">
      <c r="A180" s="4" t="s">
        <v>491</v>
      </c>
      <c r="B180" s="5"/>
      <c r="C180" s="6" t="s">
        <v>506</v>
      </c>
    </row>
    <row r="181" spans="1:3" x14ac:dyDescent="0.25">
      <c r="A181" s="7">
        <v>0</v>
      </c>
      <c r="B181" s="8">
        <v>-2.4</v>
      </c>
      <c r="C181" s="218" t="b" cm="1">
        <f t="array" ref="C181">ARRAYS.HAS_DECIMAL(A181:B182)</f>
        <v>1</v>
      </c>
    </row>
    <row r="182" spans="1:3" x14ac:dyDescent="0.25">
      <c r="A182" s="57"/>
      <c r="B182" s="35"/>
      <c r="C182" s="10"/>
    </row>
    <row r="185" spans="1:3" ht="19.5" x14ac:dyDescent="0.3">
      <c r="A185" s="1" t="s">
        <v>538</v>
      </c>
      <c r="B185" s="1"/>
    </row>
    <row r="187" spans="1:3" x14ac:dyDescent="0.25">
      <c r="A187" s="4" t="s">
        <v>491</v>
      </c>
      <c r="B187" s="5"/>
      <c r="C187" s="6" t="s">
        <v>501</v>
      </c>
    </row>
    <row r="188" spans="1:3" x14ac:dyDescent="0.25">
      <c r="A188" s="7" t="e">
        <v>#VALUE!</v>
      </c>
      <c r="B188" s="8" t="e">
        <v>#NUM!</v>
      </c>
      <c r="C188" s="218" t="b" cm="1">
        <f t="array" ref="C188">ARRAYS.IS_ERROR(A188:B189)</f>
        <v>1</v>
      </c>
    </row>
    <row r="189" spans="1:3" x14ac:dyDescent="0.25">
      <c r="A189" s="129" t="e">
        <v>#N/A</v>
      </c>
      <c r="B189" s="131" t="e">
        <v>#REF!</v>
      </c>
      <c r="C189" s="10"/>
    </row>
    <row r="191" spans="1:3" x14ac:dyDescent="0.25">
      <c r="A191" s="4" t="s">
        <v>491</v>
      </c>
      <c r="B191" s="5"/>
      <c r="C191" s="6" t="s">
        <v>501</v>
      </c>
    </row>
    <row r="192" spans="1:3" x14ac:dyDescent="0.25">
      <c r="A192" s="7" t="e">
        <v>#VALUE!</v>
      </c>
      <c r="B192" s="8">
        <v>3</v>
      </c>
      <c r="C192" s="218" t="b" cm="1">
        <f t="array" ref="C192">ARRAYS.IS_ERROR(A192:B193)</f>
        <v>0</v>
      </c>
    </row>
    <row r="193" spans="1:3" x14ac:dyDescent="0.25">
      <c r="A193" s="57">
        <v>1</v>
      </c>
      <c r="B193" s="35">
        <v>2</v>
      </c>
      <c r="C193" s="10"/>
    </row>
    <row r="196" spans="1:3" ht="19.5" x14ac:dyDescent="0.3">
      <c r="A196" s="1" t="s">
        <v>539</v>
      </c>
      <c r="B196" s="1"/>
    </row>
    <row r="198" spans="1:3" x14ac:dyDescent="0.25">
      <c r="A198" s="4" t="s">
        <v>491</v>
      </c>
      <c r="B198" s="5"/>
      <c r="C198" s="6" t="s">
        <v>502</v>
      </c>
    </row>
    <row r="199" spans="1:3" x14ac:dyDescent="0.25">
      <c r="A199" s="7">
        <v>1</v>
      </c>
      <c r="B199" s="8">
        <v>2</v>
      </c>
      <c r="C199" s="218" t="b" cm="1">
        <f t="array" ref="C199">ARRAYS.HAS_ERROR(A199:B200)</f>
        <v>0</v>
      </c>
    </row>
    <row r="200" spans="1:3" x14ac:dyDescent="0.25">
      <c r="A200" s="129">
        <v>3</v>
      </c>
      <c r="B200" s="131"/>
      <c r="C200" s="10"/>
    </row>
    <row r="202" spans="1:3" x14ac:dyDescent="0.25">
      <c r="A202" s="4" t="s">
        <v>491</v>
      </c>
      <c r="B202" s="5"/>
      <c r="C202" s="6" t="s">
        <v>502</v>
      </c>
    </row>
    <row r="203" spans="1:3" x14ac:dyDescent="0.25">
      <c r="A203" s="7" t="e">
        <v>#VALUE!</v>
      </c>
      <c r="B203" s="8">
        <v>3</v>
      </c>
      <c r="C203" s="218" t="b" cm="1">
        <f t="array" ref="C203">ARRAYS.HAS_ERROR(A203:B204)</f>
        <v>1</v>
      </c>
    </row>
    <row r="204" spans="1:3" x14ac:dyDescent="0.25">
      <c r="A204" s="57">
        <v>1</v>
      </c>
      <c r="B204" s="35">
        <v>2</v>
      </c>
      <c r="C204" s="10"/>
    </row>
    <row r="207" spans="1:3" ht="19.5" x14ac:dyDescent="0.3">
      <c r="A207" s="1" t="s">
        <v>503</v>
      </c>
      <c r="B207" s="1"/>
    </row>
    <row r="209" spans="1:3" x14ac:dyDescent="0.25">
      <c r="A209" s="4" t="s">
        <v>491</v>
      </c>
      <c r="B209" s="5"/>
      <c r="C209" s="6" t="s">
        <v>540</v>
      </c>
    </row>
    <row r="210" spans="1:3" x14ac:dyDescent="0.25">
      <c r="A210" s="7">
        <v>1</v>
      </c>
      <c r="B210" s="8" t="e">
        <v>#N/A</v>
      </c>
      <c r="C210" s="9" t="e" cm="1">
        <f t="array" ref="C210:C211">ARRAYS.H_ERROR(A210:B211)</f>
        <v>#N/A</v>
      </c>
    </row>
    <row r="211" spans="1:3" x14ac:dyDescent="0.25">
      <c r="A211" s="57">
        <v>2</v>
      </c>
      <c r="B211" s="35">
        <v>3</v>
      </c>
      <c r="C211" s="54" t="str">
        <v/>
      </c>
    </row>
    <row r="214" spans="1:3" ht="19.5" x14ac:dyDescent="0.3">
      <c r="A214" s="1" t="s">
        <v>504</v>
      </c>
      <c r="B214" s="1"/>
    </row>
    <row r="216" spans="1:3" x14ac:dyDescent="0.25">
      <c r="A216" s="4" t="s">
        <v>491</v>
      </c>
      <c r="B216" s="7">
        <v>1</v>
      </c>
      <c r="C216" s="165">
        <v>4</v>
      </c>
    </row>
    <row r="217" spans="1:3" x14ac:dyDescent="0.25">
      <c r="A217" s="5"/>
      <c r="B217" s="57">
        <v>2</v>
      </c>
      <c r="C217" s="144" t="e">
        <v>#NUM!</v>
      </c>
    </row>
    <row r="218" spans="1:3" x14ac:dyDescent="0.25">
      <c r="A218" s="6" t="s">
        <v>541</v>
      </c>
      <c r="B218" s="350" t="str" cm="1">
        <f t="array" ref="B218:C218">ARRAYS.V_ERROR(B216:C217)</f>
        <v/>
      </c>
      <c r="C218" s="165" t="e">
        <v>#NUM!</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1AB9B-F166-496E-B245-877F73E780D7}">
  <dimension ref="A1:U309"/>
  <sheetViews>
    <sheetView workbookViewId="0"/>
  </sheetViews>
  <sheetFormatPr defaultRowHeight="15" x14ac:dyDescent="0.25"/>
  <cols>
    <col min="1" max="1" width="23.140625" customWidth="1"/>
    <col min="2" max="2" width="13.140625" customWidth="1"/>
    <col min="3" max="3" width="16.42578125" customWidth="1"/>
    <col min="4" max="4" width="15.7109375" customWidth="1"/>
    <col min="5" max="5" width="19.42578125" customWidth="1"/>
    <col min="6" max="6" width="18.28515625" customWidth="1"/>
    <col min="7" max="7" width="17.7109375" customWidth="1"/>
    <col min="8" max="8" width="14.5703125" customWidth="1"/>
    <col min="9" max="9" width="21.42578125" customWidth="1"/>
    <col min="10" max="10" width="14.7109375" customWidth="1"/>
    <col min="11" max="11" width="19.28515625" customWidth="1"/>
    <col min="13" max="13" width="15.5703125" customWidth="1"/>
    <col min="14" max="14" width="19" customWidth="1"/>
    <col min="15" max="15" width="13.28515625" customWidth="1"/>
    <col min="16" max="16" width="41.7109375" customWidth="1"/>
    <col min="17" max="17" width="12" bestFit="1" customWidth="1"/>
    <col min="20" max="20" width="38.5703125" bestFit="1" customWidth="1"/>
    <col min="21" max="21" width="9.42578125" customWidth="1"/>
    <col min="22" max="22" width="17.85546875" bestFit="1" customWidth="1"/>
    <col min="23" max="23" width="30.28515625" bestFit="1" customWidth="1"/>
    <col min="24" max="24" width="38.5703125" bestFit="1" customWidth="1"/>
  </cols>
  <sheetData>
    <row r="1" spans="1:11" ht="19.5" x14ac:dyDescent="0.3">
      <c r="A1" s="1" t="s">
        <v>313</v>
      </c>
      <c r="K1" s="1"/>
    </row>
    <row r="3" spans="1:11" x14ac:dyDescent="0.25">
      <c r="A3" s="4" t="s">
        <v>77</v>
      </c>
      <c r="B3" s="5" t="s">
        <v>48</v>
      </c>
      <c r="C3" s="5" t="s">
        <v>180</v>
      </c>
      <c r="D3" s="5" t="s">
        <v>181</v>
      </c>
      <c r="E3" s="5" t="s">
        <v>182</v>
      </c>
      <c r="F3" s="161" t="s">
        <v>413</v>
      </c>
    </row>
    <row r="4" spans="1:11" x14ac:dyDescent="0.25">
      <c r="A4" s="7"/>
      <c r="B4" s="8"/>
      <c r="C4" s="8"/>
      <c r="D4" s="8"/>
      <c r="E4" s="8"/>
      <c r="F4" s="162" t="b" cm="1">
        <f t="array" ref="F4:F46">CHRONO.IS_VALID_TIMESPAN(A4:E46)</f>
        <v>0</v>
      </c>
    </row>
    <row r="5" spans="1:11" x14ac:dyDescent="0.25">
      <c r="A5" s="10">
        <v>1</v>
      </c>
      <c r="B5" s="11"/>
      <c r="C5" s="11"/>
      <c r="D5" s="11"/>
      <c r="E5" s="11"/>
      <c r="F5" s="163" t="b">
        <v>0</v>
      </c>
    </row>
    <row r="6" spans="1:11" x14ac:dyDescent="0.25">
      <c r="A6" s="7">
        <v>0</v>
      </c>
      <c r="B6" s="8"/>
      <c r="C6" s="8"/>
      <c r="D6" s="8">
        <v>1</v>
      </c>
      <c r="E6" s="8">
        <v>1</v>
      </c>
      <c r="F6" s="162" t="b">
        <v>0</v>
      </c>
    </row>
    <row r="7" spans="1:11" x14ac:dyDescent="0.25">
      <c r="A7" s="10">
        <v>0</v>
      </c>
      <c r="B7" s="11">
        <v>0</v>
      </c>
      <c r="C7" s="11"/>
      <c r="D7" s="11"/>
      <c r="E7" s="11"/>
      <c r="F7" s="163" t="b">
        <v>1</v>
      </c>
    </row>
    <row r="8" spans="1:11" x14ac:dyDescent="0.25">
      <c r="A8" s="7">
        <v>0</v>
      </c>
      <c r="B8" s="8">
        <v>0</v>
      </c>
      <c r="C8" s="8"/>
      <c r="D8" s="8"/>
      <c r="E8" s="8">
        <v>0</v>
      </c>
      <c r="F8" s="162" t="b">
        <v>0</v>
      </c>
    </row>
    <row r="9" spans="1:11" x14ac:dyDescent="0.25">
      <c r="A9" s="10">
        <v>0</v>
      </c>
      <c r="B9" s="11">
        <v>0</v>
      </c>
      <c r="C9" s="11">
        <v>0</v>
      </c>
      <c r="D9" s="11">
        <v>0</v>
      </c>
      <c r="E9" s="11">
        <v>0</v>
      </c>
      <c r="F9" s="163" t="b">
        <v>1</v>
      </c>
    </row>
    <row r="10" spans="1:11" x14ac:dyDescent="0.25">
      <c r="A10" s="7">
        <v>-1</v>
      </c>
      <c r="B10" s="8">
        <v>0</v>
      </c>
      <c r="C10" s="8">
        <v>0</v>
      </c>
      <c r="D10" s="8">
        <v>0</v>
      </c>
      <c r="E10" s="8">
        <v>0</v>
      </c>
      <c r="F10" s="162" t="b">
        <v>1</v>
      </c>
    </row>
    <row r="11" spans="1:11" x14ac:dyDescent="0.25">
      <c r="A11" s="10">
        <v>1</v>
      </c>
      <c r="B11" s="11">
        <v>0</v>
      </c>
      <c r="C11" s="11">
        <v>0</v>
      </c>
      <c r="D11" s="11">
        <v>0</v>
      </c>
      <c r="E11" s="11">
        <v>0</v>
      </c>
      <c r="F11" s="163" t="b">
        <v>1</v>
      </c>
    </row>
    <row r="12" spans="1:11" x14ac:dyDescent="0.25">
      <c r="A12" s="7">
        <v>1</v>
      </c>
      <c r="B12" s="8">
        <v>1.5</v>
      </c>
      <c r="C12" s="8"/>
      <c r="D12" s="8"/>
      <c r="E12" s="8"/>
      <c r="F12" s="162" t="b">
        <v>1</v>
      </c>
    </row>
    <row r="13" spans="1:11" x14ac:dyDescent="0.25">
      <c r="A13" s="10">
        <v>1</v>
      </c>
      <c r="B13" s="11">
        <v>1.5</v>
      </c>
      <c r="C13" s="11">
        <v>0</v>
      </c>
      <c r="D13" s="11"/>
      <c r="E13" s="11"/>
      <c r="F13" s="163" t="b">
        <v>0</v>
      </c>
    </row>
    <row r="14" spans="1:11" x14ac:dyDescent="0.25">
      <c r="A14" s="7">
        <v>1</v>
      </c>
      <c r="B14" s="8">
        <v>2</v>
      </c>
      <c r="C14" s="8">
        <v>1.5</v>
      </c>
      <c r="D14" s="8"/>
      <c r="E14" s="8"/>
      <c r="F14" s="162" t="b">
        <v>1</v>
      </c>
    </row>
    <row r="15" spans="1:11" x14ac:dyDescent="0.25">
      <c r="A15" s="10">
        <v>1</v>
      </c>
      <c r="B15" s="11">
        <v>2</v>
      </c>
      <c r="C15" s="11">
        <v>1.5</v>
      </c>
      <c r="D15" s="11">
        <v>1</v>
      </c>
      <c r="E15" s="11"/>
      <c r="F15" s="163" t="b">
        <v>0</v>
      </c>
    </row>
    <row r="16" spans="1:11" x14ac:dyDescent="0.25">
      <c r="A16" s="7">
        <v>1</v>
      </c>
      <c r="B16" s="8">
        <v>2</v>
      </c>
      <c r="C16" s="8">
        <v>3</v>
      </c>
      <c r="D16" s="8">
        <v>1.5</v>
      </c>
      <c r="E16" s="8"/>
      <c r="F16" s="162" t="b">
        <v>1</v>
      </c>
    </row>
    <row r="17" spans="1:6" x14ac:dyDescent="0.25">
      <c r="A17" s="10">
        <v>1</v>
      </c>
      <c r="B17" s="11">
        <v>2</v>
      </c>
      <c r="C17" s="11">
        <v>3</v>
      </c>
      <c r="D17" s="11">
        <v>1.5</v>
      </c>
      <c r="E17" s="11">
        <v>1</v>
      </c>
      <c r="F17" s="163" t="b">
        <v>0</v>
      </c>
    </row>
    <row r="18" spans="1:6" x14ac:dyDescent="0.25">
      <c r="A18" s="7">
        <v>1</v>
      </c>
      <c r="B18" s="8">
        <v>2</v>
      </c>
      <c r="C18" s="8">
        <v>3</v>
      </c>
      <c r="D18" s="8">
        <v>4</v>
      </c>
      <c r="E18" s="8">
        <v>1.5</v>
      </c>
      <c r="F18" s="162" t="b">
        <v>1</v>
      </c>
    </row>
    <row r="19" spans="1:6" x14ac:dyDescent="0.25">
      <c r="A19" s="10">
        <v>1</v>
      </c>
      <c r="B19" s="11">
        <v>2</v>
      </c>
      <c r="C19" s="11">
        <v>3</v>
      </c>
      <c r="D19" s="11">
        <v>4</v>
      </c>
      <c r="E19" s="11">
        <v>5</v>
      </c>
      <c r="F19" s="163" t="b">
        <v>1</v>
      </c>
    </row>
    <row r="20" spans="1:6" x14ac:dyDescent="0.25">
      <c r="A20" s="7">
        <v>1</v>
      </c>
      <c r="B20" s="8"/>
      <c r="C20" s="8">
        <v>1.5</v>
      </c>
      <c r="D20" s="8"/>
      <c r="E20" s="8"/>
      <c r="F20" s="162" t="b">
        <v>1</v>
      </c>
    </row>
    <row r="21" spans="1:6" x14ac:dyDescent="0.25">
      <c r="A21" s="10">
        <v>1</v>
      </c>
      <c r="B21" s="11"/>
      <c r="C21" s="11">
        <v>1.5</v>
      </c>
      <c r="D21" s="11">
        <v>1</v>
      </c>
      <c r="E21" s="11"/>
      <c r="F21" s="163" t="b">
        <v>0</v>
      </c>
    </row>
    <row r="22" spans="1:6" x14ac:dyDescent="0.25">
      <c r="A22" s="7">
        <v>1</v>
      </c>
      <c r="B22" s="8"/>
      <c r="C22" s="8">
        <v>2</v>
      </c>
      <c r="D22" s="8">
        <v>1.5</v>
      </c>
      <c r="E22" s="8"/>
      <c r="F22" s="162" t="b">
        <v>1</v>
      </c>
    </row>
    <row r="23" spans="1:6" x14ac:dyDescent="0.25">
      <c r="A23" s="10">
        <v>1</v>
      </c>
      <c r="B23" s="11"/>
      <c r="C23" s="11">
        <v>2</v>
      </c>
      <c r="D23" s="11">
        <v>1.5</v>
      </c>
      <c r="E23" s="11">
        <v>1</v>
      </c>
      <c r="F23" s="163" t="b">
        <v>0</v>
      </c>
    </row>
    <row r="24" spans="1:6" x14ac:dyDescent="0.25">
      <c r="A24" s="7">
        <v>1</v>
      </c>
      <c r="B24" s="8"/>
      <c r="C24" s="8">
        <v>2</v>
      </c>
      <c r="D24" s="8">
        <v>3</v>
      </c>
      <c r="E24" s="8"/>
      <c r="F24" s="162" t="b">
        <v>1</v>
      </c>
    </row>
    <row r="25" spans="1:6" x14ac:dyDescent="0.25">
      <c r="A25" s="10">
        <v>1</v>
      </c>
      <c r="B25" s="11"/>
      <c r="C25" s="11">
        <v>2</v>
      </c>
      <c r="D25" s="11">
        <v>3</v>
      </c>
      <c r="E25" s="11">
        <v>4.5</v>
      </c>
      <c r="F25" s="163" t="b">
        <v>1</v>
      </c>
    </row>
    <row r="26" spans="1:6" x14ac:dyDescent="0.25">
      <c r="A26" s="7">
        <v>1</v>
      </c>
      <c r="B26" s="8"/>
      <c r="C26" s="8">
        <v>2</v>
      </c>
      <c r="D26" s="8">
        <v>3</v>
      </c>
      <c r="E26" s="8">
        <v>4</v>
      </c>
      <c r="F26" s="162" t="b">
        <v>1</v>
      </c>
    </row>
    <row r="27" spans="1:6" x14ac:dyDescent="0.25">
      <c r="A27" s="10">
        <v>1</v>
      </c>
      <c r="B27" s="11"/>
      <c r="C27" s="11"/>
      <c r="D27" s="11">
        <v>3.5</v>
      </c>
      <c r="E27" s="11"/>
      <c r="F27" s="163" t="b">
        <v>1</v>
      </c>
    </row>
    <row r="28" spans="1:6" x14ac:dyDescent="0.25">
      <c r="A28" s="7">
        <v>1</v>
      </c>
      <c r="B28" s="8"/>
      <c r="C28" s="8"/>
      <c r="D28" s="8">
        <v>3.5</v>
      </c>
      <c r="E28" s="8">
        <v>4</v>
      </c>
      <c r="F28" s="162" t="b">
        <v>0</v>
      </c>
    </row>
    <row r="29" spans="1:6" x14ac:dyDescent="0.25">
      <c r="A29" s="10">
        <v>1</v>
      </c>
      <c r="B29" s="11"/>
      <c r="C29" s="11"/>
      <c r="D29" s="11">
        <v>3</v>
      </c>
      <c r="E29" s="11">
        <v>4.5</v>
      </c>
      <c r="F29" s="163" t="b">
        <v>1</v>
      </c>
    </row>
    <row r="30" spans="1:6" x14ac:dyDescent="0.25">
      <c r="A30" s="7">
        <v>1</v>
      </c>
      <c r="B30" s="8"/>
      <c r="C30" s="8"/>
      <c r="D30" s="8">
        <v>3</v>
      </c>
      <c r="E30" s="8">
        <v>4</v>
      </c>
      <c r="F30" s="162" t="b">
        <v>1</v>
      </c>
    </row>
    <row r="31" spans="1:6" x14ac:dyDescent="0.25">
      <c r="A31" s="10">
        <v>1</v>
      </c>
      <c r="B31" s="11"/>
      <c r="C31" s="11"/>
      <c r="D31" s="11">
        <v>3</v>
      </c>
      <c r="E31" s="11"/>
      <c r="F31" s="163" t="b">
        <v>1</v>
      </c>
    </row>
    <row r="32" spans="1:6" x14ac:dyDescent="0.25">
      <c r="A32" s="7">
        <v>1</v>
      </c>
      <c r="B32" s="8"/>
      <c r="C32" s="8"/>
      <c r="D32" s="8"/>
      <c r="E32" s="8">
        <v>4</v>
      </c>
      <c r="F32" s="162" t="b">
        <v>1</v>
      </c>
    </row>
    <row r="33" spans="1:6" x14ac:dyDescent="0.25">
      <c r="A33" s="10">
        <v>1</v>
      </c>
      <c r="B33" s="11"/>
      <c r="C33" s="11"/>
      <c r="D33" s="11"/>
      <c r="E33" s="11">
        <v>4.5</v>
      </c>
      <c r="F33" s="163" t="b">
        <v>1</v>
      </c>
    </row>
    <row r="34" spans="1:6" x14ac:dyDescent="0.25">
      <c r="A34" s="7">
        <v>1</v>
      </c>
      <c r="B34" s="8">
        <v>100</v>
      </c>
      <c r="C34" s="8">
        <v>24</v>
      </c>
      <c r="D34" s="8"/>
      <c r="E34" s="8"/>
      <c r="F34" s="162" t="b">
        <v>0</v>
      </c>
    </row>
    <row r="35" spans="1:6" x14ac:dyDescent="0.25">
      <c r="A35" s="10">
        <v>1</v>
      </c>
      <c r="B35" s="11">
        <v>100</v>
      </c>
      <c r="C35" s="11">
        <v>23</v>
      </c>
      <c r="D35" s="11">
        <v>60</v>
      </c>
      <c r="E35" s="11"/>
      <c r="F35" s="163" t="b">
        <v>0</v>
      </c>
    </row>
    <row r="36" spans="1:6" x14ac:dyDescent="0.25">
      <c r="A36" s="7">
        <v>1</v>
      </c>
      <c r="B36" s="8">
        <v>100</v>
      </c>
      <c r="C36" s="8">
        <v>23</v>
      </c>
      <c r="D36" s="8">
        <v>59</v>
      </c>
      <c r="E36" s="8"/>
      <c r="F36" s="162" t="b">
        <v>1</v>
      </c>
    </row>
    <row r="37" spans="1:6" x14ac:dyDescent="0.25">
      <c r="A37" s="10">
        <v>1</v>
      </c>
      <c r="B37" s="11">
        <v>100</v>
      </c>
      <c r="C37" s="11">
        <v>23</v>
      </c>
      <c r="D37" s="11">
        <v>59</v>
      </c>
      <c r="E37" s="11">
        <v>60</v>
      </c>
      <c r="F37" s="163" t="b">
        <v>0</v>
      </c>
    </row>
    <row r="38" spans="1:6" x14ac:dyDescent="0.25">
      <c r="A38" s="7">
        <v>1</v>
      </c>
      <c r="B38" s="8">
        <v>100</v>
      </c>
      <c r="C38" s="8">
        <v>23</v>
      </c>
      <c r="D38" s="8">
        <v>59</v>
      </c>
      <c r="E38" s="8">
        <v>59.999000000000002</v>
      </c>
      <c r="F38" s="162" t="b">
        <v>1</v>
      </c>
    </row>
    <row r="39" spans="1:6" x14ac:dyDescent="0.25">
      <c r="A39" s="10">
        <v>1</v>
      </c>
      <c r="B39" s="11" t="e">
        <v>#N/A</v>
      </c>
      <c r="C39" s="11">
        <v>24</v>
      </c>
      <c r="D39" s="11"/>
      <c r="E39" s="11"/>
      <c r="F39" s="163" t="b">
        <v>0</v>
      </c>
    </row>
    <row r="40" spans="1:6" x14ac:dyDescent="0.25">
      <c r="A40" s="7">
        <v>1</v>
      </c>
      <c r="B40" s="8"/>
      <c r="C40" s="8">
        <v>25</v>
      </c>
      <c r="D40" s="8">
        <v>59</v>
      </c>
      <c r="E40" s="8"/>
      <c r="F40" s="162" t="b">
        <v>1</v>
      </c>
    </row>
    <row r="41" spans="1:6" x14ac:dyDescent="0.25">
      <c r="A41" s="10">
        <v>1</v>
      </c>
      <c r="B41" s="11"/>
      <c r="C41" s="11">
        <v>25</v>
      </c>
      <c r="D41" s="11">
        <v>59</v>
      </c>
      <c r="E41" s="11">
        <v>59.999899999999997</v>
      </c>
      <c r="F41" s="163" t="b">
        <v>1</v>
      </c>
    </row>
    <row r="42" spans="1:6" x14ac:dyDescent="0.25">
      <c r="A42" s="7">
        <v>1</v>
      </c>
      <c r="B42" s="8"/>
      <c r="C42" s="8">
        <v>25</v>
      </c>
      <c r="D42" s="8">
        <v>59</v>
      </c>
      <c r="E42" s="8">
        <v>60</v>
      </c>
      <c r="F42" s="162" t="b">
        <v>0</v>
      </c>
    </row>
    <row r="43" spans="1:6" x14ac:dyDescent="0.25">
      <c r="A43" s="10">
        <v>1</v>
      </c>
      <c r="B43" s="11"/>
      <c r="C43" s="11"/>
      <c r="D43" s="11">
        <v>100</v>
      </c>
      <c r="E43" s="11">
        <v>59</v>
      </c>
      <c r="F43" s="163" t="b">
        <v>1</v>
      </c>
    </row>
    <row r="44" spans="1:6" x14ac:dyDescent="0.25">
      <c r="A44" s="135">
        <v>1</v>
      </c>
      <c r="B44" s="112"/>
      <c r="C44" s="112"/>
      <c r="D44" s="112">
        <v>100</v>
      </c>
      <c r="E44" s="112">
        <v>60</v>
      </c>
      <c r="F44" s="164" t="b">
        <v>0</v>
      </c>
    </row>
    <row r="45" spans="1:6" x14ac:dyDescent="0.25">
      <c r="A45" s="57">
        <v>1</v>
      </c>
      <c r="B45" s="35"/>
      <c r="C45" s="35"/>
      <c r="D45" s="35">
        <v>100</v>
      </c>
      <c r="E45" s="35">
        <v>59.999000000000002</v>
      </c>
      <c r="F45" s="166" t="b">
        <v>1</v>
      </c>
    </row>
    <row r="46" spans="1:6" x14ac:dyDescent="0.25">
      <c r="A46" s="135" t="e">
        <v>#N/A</v>
      </c>
      <c r="B46" s="112"/>
      <c r="C46" s="112"/>
      <c r="D46" s="112"/>
      <c r="E46" s="112">
        <v>100</v>
      </c>
      <c r="F46" s="164" t="b">
        <v>0</v>
      </c>
    </row>
    <row r="49" spans="1:6" ht="19.5" x14ac:dyDescent="0.3">
      <c r="A49" s="1" t="s">
        <v>314</v>
      </c>
      <c r="B49" s="1"/>
      <c r="C49" s="1"/>
    </row>
    <row r="51" spans="1:6" x14ac:dyDescent="0.25">
      <c r="A51" s="4" t="s">
        <v>77</v>
      </c>
      <c r="B51" s="5" t="s">
        <v>48</v>
      </c>
      <c r="C51" s="5" t="s">
        <v>180</v>
      </c>
      <c r="D51" s="5" t="s">
        <v>181</v>
      </c>
      <c r="E51" s="5" t="s">
        <v>182</v>
      </c>
      <c r="F51" s="161" t="s">
        <v>130</v>
      </c>
    </row>
    <row r="52" spans="1:6" x14ac:dyDescent="0.25">
      <c r="A52" s="7"/>
      <c r="B52" s="8"/>
      <c r="C52" s="8"/>
      <c r="D52" s="8"/>
      <c r="E52" s="8"/>
      <c r="F52" s="162" t="str" cm="1">
        <f t="array" ref="F52:F62">CHRONO.TIMESPAN(A52:E62)</f>
        <v/>
      </c>
    </row>
    <row r="53" spans="1:6" x14ac:dyDescent="0.25">
      <c r="A53" s="10"/>
      <c r="B53" s="11" t="s">
        <v>1</v>
      </c>
      <c r="C53" s="11"/>
      <c r="D53" s="11"/>
      <c r="E53" s="11"/>
      <c r="F53" s="163" t="e">
        <v>#VALUE!</v>
      </c>
    </row>
    <row r="54" spans="1:6" x14ac:dyDescent="0.25">
      <c r="A54" s="7">
        <v>1</v>
      </c>
      <c r="B54" s="8" t="e">
        <v>#NUM!</v>
      </c>
      <c r="C54" s="8"/>
      <c r="D54" s="8">
        <v>1</v>
      </c>
      <c r="E54" s="8"/>
      <c r="F54" s="162" t="e">
        <v>#NUM!</v>
      </c>
    </row>
    <row r="55" spans="1:6" x14ac:dyDescent="0.25">
      <c r="A55" s="10">
        <v>1</v>
      </c>
      <c r="B55" s="11"/>
      <c r="C55" s="11">
        <v>1</v>
      </c>
      <c r="D55" s="11"/>
      <c r="E55" s="11"/>
      <c r="F55" s="163">
        <v>4.1666666666666664E-2</v>
      </c>
    </row>
    <row r="56" spans="1:6" x14ac:dyDescent="0.25">
      <c r="A56" s="7">
        <v>1</v>
      </c>
      <c r="B56" s="31"/>
      <c r="C56" s="8"/>
      <c r="D56" s="8">
        <v>1</v>
      </c>
      <c r="E56" s="8"/>
      <c r="F56" s="162">
        <v>6.9444444444444447E-4</v>
      </c>
    </row>
    <row r="57" spans="1:6" x14ac:dyDescent="0.25">
      <c r="A57" s="10">
        <v>1</v>
      </c>
      <c r="B57" s="11"/>
      <c r="C57" s="11"/>
      <c r="D57" s="11"/>
      <c r="E57" s="11">
        <v>0.1</v>
      </c>
      <c r="F57" s="163">
        <v>1.1574074074074074E-6</v>
      </c>
    </row>
    <row r="58" spans="1:6" x14ac:dyDescent="0.25">
      <c r="A58" s="7">
        <v>1</v>
      </c>
      <c r="B58" s="8">
        <v>1</v>
      </c>
      <c r="C58" s="8">
        <v>36</v>
      </c>
      <c r="D58" s="8">
        <v>120</v>
      </c>
      <c r="E58" s="8">
        <v>-60</v>
      </c>
      <c r="F58" s="162">
        <v>2.5826388888888889</v>
      </c>
    </row>
    <row r="59" spans="1:6" x14ac:dyDescent="0.25">
      <c r="A59" s="10">
        <v>0</v>
      </c>
      <c r="B59" s="11">
        <v>1</v>
      </c>
      <c r="C59" s="11">
        <v>1</v>
      </c>
      <c r="D59" s="11">
        <v>1</v>
      </c>
      <c r="E59" s="11">
        <v>1</v>
      </c>
      <c r="F59" s="163">
        <v>1.0423726851851853</v>
      </c>
    </row>
    <row r="60" spans="1:6" x14ac:dyDescent="0.25">
      <c r="A60" s="222">
        <v>-1</v>
      </c>
      <c r="B60" s="31"/>
      <c r="C60" s="8"/>
      <c r="D60" s="8"/>
      <c r="E60" s="8">
        <v>86400</v>
      </c>
      <c r="F60" s="162">
        <v>-1</v>
      </c>
    </row>
    <row r="61" spans="1:6" x14ac:dyDescent="0.25">
      <c r="A61" s="223">
        <v>-1</v>
      </c>
      <c r="B61" s="32"/>
      <c r="C61" s="11"/>
      <c r="D61" s="11"/>
      <c r="E61" s="11">
        <v>-86400</v>
      </c>
      <c r="F61" s="163">
        <v>1</v>
      </c>
    </row>
    <row r="62" spans="1:6" x14ac:dyDescent="0.25">
      <c r="A62" s="224">
        <v>-1</v>
      </c>
      <c r="B62" s="225">
        <v>1</v>
      </c>
      <c r="C62" s="112">
        <v>-24</v>
      </c>
      <c r="D62" s="112">
        <v>1440</v>
      </c>
      <c r="E62" s="112">
        <v>-86400</v>
      </c>
      <c r="F62" s="164">
        <v>0</v>
      </c>
    </row>
    <row r="65" spans="1:17" ht="19.5" x14ac:dyDescent="0.3">
      <c r="A65" s="1" t="s">
        <v>474</v>
      </c>
      <c r="B65" s="1"/>
      <c r="C65" s="1"/>
    </row>
    <row r="67" spans="1:17" x14ac:dyDescent="0.25">
      <c r="A67" s="4" t="s">
        <v>444</v>
      </c>
      <c r="B67" s="5" t="s">
        <v>188</v>
      </c>
      <c r="C67" s="5" t="s">
        <v>30</v>
      </c>
      <c r="D67" s="5" t="s">
        <v>472</v>
      </c>
      <c r="E67" s="6" t="s">
        <v>443</v>
      </c>
    </row>
    <row r="68" spans="1:17" x14ac:dyDescent="0.25">
      <c r="A68" s="7"/>
      <c r="B68" s="8"/>
      <c r="C68" s="8"/>
      <c r="D68" s="8"/>
      <c r="E68" s="230" t="str" cm="1">
        <f t="array" ref="E68">CHRONO.ROUND_TIMESPAN($A68,$B68,$C68,D68)</f>
        <v/>
      </c>
    </row>
    <row r="69" spans="1:17" x14ac:dyDescent="0.25">
      <c r="A69" s="10" t="s">
        <v>1</v>
      </c>
      <c r="B69" s="11"/>
      <c r="C69" s="11"/>
      <c r="D69" s="11"/>
      <c r="E69" s="231" t="e" cm="1">
        <f t="array" ref="E69">CHRONO.ROUND_TIMESPAN($A69,$B69,$C69,D69)</f>
        <v>#VALUE!</v>
      </c>
      <c r="K69" s="339"/>
    </row>
    <row r="70" spans="1:17" x14ac:dyDescent="0.25">
      <c r="A70" s="7">
        <v>0.251</v>
      </c>
      <c r="B70" s="8"/>
      <c r="C70" s="8"/>
      <c r="D70" s="8"/>
      <c r="E70" s="230" cm="1">
        <f t="array" ref="E70">CHRONO.ROUND_TIMESPAN($A70,$B70,$C70,D70)</f>
        <v>0.2509953703703704</v>
      </c>
    </row>
    <row r="71" spans="1:17" x14ac:dyDescent="0.25">
      <c r="A71" s="10">
        <v>6.7900000000000002E-2</v>
      </c>
      <c r="B71" s="11">
        <v>1</v>
      </c>
      <c r="C71" s="11">
        <v>1</v>
      </c>
      <c r="D71" s="11"/>
      <c r="E71" s="231" cm="1">
        <f t="array" ref="E71">CHRONO.ROUND_TIMESPAN($A71,$B71,$C71,D71)</f>
        <v>0.1</v>
      </c>
      <c r="K71" s="340"/>
    </row>
    <row r="72" spans="1:17" x14ac:dyDescent="0.25">
      <c r="A72" s="7">
        <v>6.7900000000000002E-2</v>
      </c>
      <c r="B72" s="8">
        <v>1</v>
      </c>
      <c r="C72" s="8">
        <v>1</v>
      </c>
      <c r="D72" s="8">
        <v>-1</v>
      </c>
      <c r="E72" s="230" cm="1">
        <f t="array" ref="E72">CHRONO.ROUND_TIMESPAN($A72,$B72,$C72,D72)</f>
        <v>0</v>
      </c>
    </row>
    <row r="73" spans="1:17" x14ac:dyDescent="0.25">
      <c r="A73" s="10">
        <v>6.9444444444444447E-4</v>
      </c>
      <c r="B73" s="11">
        <v>3</v>
      </c>
      <c r="C73" s="11">
        <v>0</v>
      </c>
      <c r="D73" s="11"/>
      <c r="E73" s="231" cm="1">
        <f t="array" ref="E73">CHRONO.ROUND_TIMESPAN($A73,$B73,$C73,D73)</f>
        <v>6.9444444444444447E-4</v>
      </c>
    </row>
    <row r="74" spans="1:17" x14ac:dyDescent="0.25">
      <c r="A74" s="143">
        <v>6.1574074074074101E-6</v>
      </c>
      <c r="B74" s="8"/>
      <c r="C74" s="8">
        <v>0</v>
      </c>
      <c r="D74" s="8"/>
      <c r="E74" s="230" cm="1">
        <f t="array" ref="E74">CHRONO.ROUND_TIMESPAN($A74,$B74,$C74,D74)</f>
        <v>1.1574074074074073E-5</v>
      </c>
      <c r="G74" s="93"/>
      <c r="K74" s="142"/>
      <c r="Q74" s="343"/>
    </row>
    <row r="75" spans="1:17" x14ac:dyDescent="0.25">
      <c r="A75" s="129">
        <v>2.5826388888888889</v>
      </c>
      <c r="B75" s="130">
        <v>2</v>
      </c>
      <c r="C75" s="130">
        <v>3</v>
      </c>
      <c r="D75" s="130"/>
      <c r="E75" s="232" cm="1">
        <f t="array" ref="E75">CHRONO.ROUND_TIMESPAN($A75,$B75,$C75,D75)</f>
        <v>2.5826249999999997</v>
      </c>
    </row>
    <row r="76" spans="1:17" x14ac:dyDescent="0.25">
      <c r="A76" s="2"/>
      <c r="B76" s="2"/>
      <c r="D76" s="43"/>
    </row>
    <row r="77" spans="1:17" x14ac:dyDescent="0.25">
      <c r="A77" s="2"/>
      <c r="B77" s="2"/>
      <c r="D77" s="43"/>
    </row>
    <row r="78" spans="1:17" ht="19.5" x14ac:dyDescent="0.3">
      <c r="A78" s="1" t="s">
        <v>473</v>
      </c>
      <c r="B78" s="1"/>
      <c r="C78" s="1"/>
    </row>
    <row r="80" spans="1:17" x14ac:dyDescent="0.25">
      <c r="A80" s="4" t="s">
        <v>119</v>
      </c>
      <c r="B80" s="5" t="s">
        <v>239</v>
      </c>
      <c r="C80" s="5" t="s">
        <v>188</v>
      </c>
      <c r="D80" s="5" t="s">
        <v>30</v>
      </c>
      <c r="E80" s="5" t="s">
        <v>472</v>
      </c>
      <c r="F80" s="185" t="s">
        <v>92</v>
      </c>
      <c r="G80" s="5" t="s">
        <v>94</v>
      </c>
      <c r="H80" s="5" t="s">
        <v>90</v>
      </c>
      <c r="I80" s="5" t="s">
        <v>106</v>
      </c>
      <c r="J80" s="5" t="s">
        <v>91</v>
      </c>
    </row>
    <row r="81" spans="1:17" x14ac:dyDescent="0.25">
      <c r="A81" s="7"/>
      <c r="B81" s="31"/>
      <c r="C81" s="31"/>
      <c r="D81" s="31"/>
      <c r="E81" s="8"/>
      <c r="F81" s="213" t="str" cm="1">
        <f t="array" ref="F81:J81">CHRONO.TIMESPAN_TO_DHMS(A81,B81,C81,D81,E81)</f>
        <v/>
      </c>
      <c r="G81" s="8" t="str">
        <v/>
      </c>
      <c r="H81" s="65" t="str">
        <v/>
      </c>
      <c r="I81" s="65" t="str">
        <v/>
      </c>
      <c r="J81" s="145" t="str">
        <v/>
      </c>
    </row>
    <row r="82" spans="1:17" x14ac:dyDescent="0.25">
      <c r="A82" s="10" t="s">
        <v>1</v>
      </c>
      <c r="B82" s="32"/>
      <c r="C82" s="32"/>
      <c r="D82" s="32"/>
      <c r="E82" s="11"/>
      <c r="F82" s="214" t="e" cm="1">
        <f t="array" ref="F82:J82">CHRONO.TIMESPAN_TO_DHMS(A82,B82,C82,D82,E82)</f>
        <v>#VALUE!</v>
      </c>
      <c r="G82" s="11" t="e">
        <v>#VALUE!</v>
      </c>
      <c r="H82" s="66" t="e">
        <v>#VALUE!</v>
      </c>
      <c r="I82" s="66" t="e">
        <v>#VALUE!</v>
      </c>
      <c r="J82" s="146" t="e">
        <v>#VALUE!</v>
      </c>
    </row>
    <row r="83" spans="1:17" x14ac:dyDescent="0.25">
      <c r="A83" s="7" t="e">
        <v>#NUM!</v>
      </c>
      <c r="B83" s="31"/>
      <c r="C83" s="31"/>
      <c r="D83" s="31"/>
      <c r="E83" s="8"/>
      <c r="F83" s="213" t="e" cm="1">
        <f t="array" ref="F83:J83">CHRONO.TIMESPAN_TO_DHMS(A83,B83,C83,D83,E83)</f>
        <v>#NUM!</v>
      </c>
      <c r="G83" s="8" t="e">
        <v>#NUM!</v>
      </c>
      <c r="H83" s="65" t="e">
        <v>#NUM!</v>
      </c>
      <c r="I83" s="65" t="e">
        <v>#NUM!</v>
      </c>
      <c r="J83" s="145" t="e">
        <v>#NUM!</v>
      </c>
    </row>
    <row r="84" spans="1:17" x14ac:dyDescent="0.25">
      <c r="A84" s="10">
        <v>0</v>
      </c>
      <c r="B84" s="32">
        <v>2</v>
      </c>
      <c r="C84" s="32">
        <v>3</v>
      </c>
      <c r="D84" s="32"/>
      <c r="E84" s="11"/>
      <c r="F84" s="214" cm="1">
        <f t="array" ref="F84:J84">CHRONO.TIMESPAN_TO_DHMS(A84,B84,C84,D84,E84)</f>
        <v>0</v>
      </c>
      <c r="G84" s="11" t="str">
        <v/>
      </c>
      <c r="H84" s="66">
        <v>0</v>
      </c>
      <c r="I84" s="66">
        <v>0</v>
      </c>
      <c r="J84" s="146" t="str">
        <v/>
      </c>
    </row>
    <row r="85" spans="1:17" x14ac:dyDescent="0.25">
      <c r="A85" s="7">
        <v>0.36234499999999997</v>
      </c>
      <c r="B85" s="31">
        <v>3</v>
      </c>
      <c r="C85" s="31">
        <v>3</v>
      </c>
      <c r="D85" s="31">
        <v>2</v>
      </c>
      <c r="E85" s="31"/>
      <c r="F85" s="213" cm="1">
        <f t="array" ref="F85:J85">CHRONO.TIMESPAN_TO_DHMS(A85,B85,C85,D85,E85)</f>
        <v>1</v>
      </c>
      <c r="G85" s="8" t="str">
        <v/>
      </c>
      <c r="H85" s="65" t="str">
        <v/>
      </c>
      <c r="I85" s="65">
        <v>521.78</v>
      </c>
      <c r="J85" s="145" t="str">
        <v/>
      </c>
    </row>
    <row r="86" spans="1:17" x14ac:dyDescent="0.25">
      <c r="A86" s="10">
        <v>0.36234499999999997</v>
      </c>
      <c r="B86" s="32">
        <v>2</v>
      </c>
      <c r="C86" s="32">
        <v>2</v>
      </c>
      <c r="D86" s="32">
        <v>0</v>
      </c>
      <c r="E86" s="11"/>
      <c r="F86" s="214" cm="1">
        <f t="array" ref="F86:J86">CHRONO.TIMESPAN_TO_DHMS(A86,B86,C86,D86,E86)</f>
        <v>1</v>
      </c>
      <c r="G86" s="11" t="str">
        <v/>
      </c>
      <c r="H86" s="66">
        <v>8</v>
      </c>
      <c r="I86" s="66" t="str">
        <v/>
      </c>
      <c r="J86" s="146" t="str">
        <v/>
      </c>
    </row>
    <row r="87" spans="1:17" x14ac:dyDescent="0.25">
      <c r="A87" s="342">
        <v>6.9470000000000003E-4</v>
      </c>
      <c r="B87" s="31">
        <v>2</v>
      </c>
      <c r="C87" s="31">
        <v>3</v>
      </c>
      <c r="D87" s="31">
        <v>5</v>
      </c>
      <c r="E87" s="8">
        <v>-1</v>
      </c>
      <c r="F87" s="213" cm="1">
        <f t="array" ref="F87:J87">CHRONO.TIMESPAN_TO_DHMS(A87,B87,C87,D87,E87)</f>
        <v>1</v>
      </c>
      <c r="G87" s="8" t="str">
        <v/>
      </c>
      <c r="H87" s="65">
        <v>0</v>
      </c>
      <c r="I87" s="65">
        <v>1.0003599999999999</v>
      </c>
      <c r="J87" s="341" t="str">
        <v/>
      </c>
    </row>
    <row r="88" spans="1:17" x14ac:dyDescent="0.25">
      <c r="A88" s="129">
        <v>6.1574074074074103E-12</v>
      </c>
      <c r="B88" s="229"/>
      <c r="C88" s="229"/>
      <c r="D88" s="229"/>
      <c r="E88" s="130"/>
      <c r="F88" s="217" cm="1">
        <f t="array" ref="F88:J88">CHRONO.TIMESPAN_TO_DHMS(A88,B88,C88,D88,E88)</f>
        <v>1</v>
      </c>
      <c r="G88" s="130">
        <v>0</v>
      </c>
      <c r="H88" s="147">
        <v>0</v>
      </c>
      <c r="I88" s="147">
        <v>0</v>
      </c>
      <c r="J88" s="344">
        <v>5.3200000000000005E-7</v>
      </c>
    </row>
    <row r="89" spans="1:17" x14ac:dyDescent="0.25">
      <c r="A89" s="27">
        <v>-0.999999999999999</v>
      </c>
      <c r="B89" s="14">
        <v>2</v>
      </c>
      <c r="C89" s="14">
        <v>3</v>
      </c>
      <c r="D89" s="14">
        <v>0</v>
      </c>
      <c r="E89" s="15"/>
      <c r="F89" s="251" cm="1">
        <f t="array" ref="F89:J89">CHRONO.TIMESPAN_TO_DHMS(A89,B89,C89,D89,E89)</f>
        <v>-1</v>
      </c>
      <c r="G89" s="15" t="str">
        <v/>
      </c>
      <c r="H89" s="310">
        <v>23</v>
      </c>
      <c r="I89" s="207">
        <v>0</v>
      </c>
      <c r="J89" s="311" t="str">
        <v/>
      </c>
    </row>
    <row r="90" spans="1:17" x14ac:dyDescent="0.25">
      <c r="H90" s="239"/>
      <c r="I90" s="239"/>
      <c r="J90" s="239"/>
    </row>
    <row r="91" spans="1:17" x14ac:dyDescent="0.25">
      <c r="H91" s="239"/>
      <c r="I91" s="239"/>
      <c r="J91" s="239"/>
    </row>
    <row r="92" spans="1:17" ht="19.5" x14ac:dyDescent="0.3">
      <c r="A92" s="1" t="s">
        <v>475</v>
      </c>
      <c r="B92" s="1"/>
      <c r="C92" s="1"/>
    </row>
    <row r="94" spans="1:17" x14ac:dyDescent="0.25">
      <c r="A94" s="4" t="s">
        <v>77</v>
      </c>
      <c r="B94" s="5" t="s">
        <v>48</v>
      </c>
      <c r="C94" s="5" t="s">
        <v>180</v>
      </c>
      <c r="D94" s="5" t="s">
        <v>50</v>
      </c>
      <c r="E94" s="5" t="s">
        <v>182</v>
      </c>
      <c r="F94" s="5" t="s">
        <v>239</v>
      </c>
      <c r="G94" s="5" t="s">
        <v>188</v>
      </c>
      <c r="H94" s="5" t="s">
        <v>30</v>
      </c>
      <c r="I94" s="5" t="s">
        <v>472</v>
      </c>
      <c r="J94" s="5" t="s">
        <v>92</v>
      </c>
      <c r="K94" s="5" t="s">
        <v>94</v>
      </c>
      <c r="L94" s="5" t="s">
        <v>90</v>
      </c>
      <c r="M94" s="5" t="s">
        <v>106</v>
      </c>
      <c r="N94" s="5" t="s">
        <v>91</v>
      </c>
      <c r="Q94" s="346"/>
    </row>
    <row r="95" spans="1:17" x14ac:dyDescent="0.25">
      <c r="A95" s="7"/>
      <c r="B95" s="8"/>
      <c r="C95" s="8"/>
      <c r="D95" s="8"/>
      <c r="E95" s="72"/>
      <c r="F95" s="8"/>
      <c r="G95" s="8"/>
      <c r="H95" s="8"/>
      <c r="I95" s="72"/>
      <c r="J95" s="8" t="str" cm="1">
        <f t="array" ref="J95:N95">CHRONO.RESOLVE_TIMESPAN_DHMS(A95:E95,F95,G95,H95,I95)</f>
        <v/>
      </c>
      <c r="K95" s="8" t="str">
        <v/>
      </c>
      <c r="L95" s="65" t="str">
        <v/>
      </c>
      <c r="M95" s="65" t="str">
        <v/>
      </c>
      <c r="N95" s="145" t="str">
        <v/>
      </c>
    </row>
    <row r="96" spans="1:17" x14ac:dyDescent="0.25">
      <c r="A96" s="10">
        <v>1</v>
      </c>
      <c r="B96" s="11"/>
      <c r="C96" s="11" t="e">
        <v>#NUM!</v>
      </c>
      <c r="D96" s="11">
        <v>1</v>
      </c>
      <c r="E96" s="73">
        <v>0</v>
      </c>
      <c r="F96" s="11"/>
      <c r="G96" s="11"/>
      <c r="H96" s="11"/>
      <c r="I96" s="73"/>
      <c r="J96" s="11" t="e" cm="1">
        <f t="array" ref="J96:N96">CHRONO.RESOLVE_TIMESPAN_DHMS(A96:E96,F96,G96,H96,I96)</f>
        <v>#NUM!</v>
      </c>
      <c r="K96" s="11" t="e">
        <v>#NUM!</v>
      </c>
      <c r="L96" s="66" t="e">
        <v>#NUM!</v>
      </c>
      <c r="M96" s="66" t="e">
        <v>#NUM!</v>
      </c>
      <c r="N96" s="146" t="e">
        <v>#NUM!</v>
      </c>
    </row>
    <row r="97" spans="1:15" x14ac:dyDescent="0.25">
      <c r="A97" s="7">
        <v>0</v>
      </c>
      <c r="B97" s="8"/>
      <c r="C97" s="8"/>
      <c r="D97" s="8">
        <v>0</v>
      </c>
      <c r="E97" s="72"/>
      <c r="F97" s="8">
        <v>3</v>
      </c>
      <c r="G97" s="8">
        <v>4</v>
      </c>
      <c r="H97" s="8"/>
      <c r="I97" s="72"/>
      <c r="J97" s="8" cm="1">
        <f t="array" ref="J97:N97">CHRONO.RESOLVE_TIMESPAN_DHMS(A97:E97,F97,G97,H97,I97)</f>
        <v>0</v>
      </c>
      <c r="K97" s="8" t="str">
        <v/>
      </c>
      <c r="L97" s="65" t="str">
        <v/>
      </c>
      <c r="M97" s="65">
        <v>0</v>
      </c>
      <c r="N97" s="145">
        <v>0</v>
      </c>
    </row>
    <row r="98" spans="1:15" x14ac:dyDescent="0.25">
      <c r="A98" s="10">
        <v>1</v>
      </c>
      <c r="B98" s="11"/>
      <c r="C98" s="11">
        <v>50</v>
      </c>
      <c r="D98" s="11">
        <v>-120.5</v>
      </c>
      <c r="E98" s="73">
        <v>30</v>
      </c>
      <c r="F98" s="11">
        <v>2</v>
      </c>
      <c r="G98" s="11">
        <v>2</v>
      </c>
      <c r="H98" s="11">
        <v>3</v>
      </c>
      <c r="I98" s="73"/>
      <c r="J98" s="11" cm="1">
        <f t="array" ref="J98:N98">CHRONO.RESOLVE_TIMESPAN_DHMS(A98:E98,F98,G98,H98,I98)</f>
        <v>1</v>
      </c>
      <c r="K98" s="11" t="str">
        <v/>
      </c>
      <c r="L98" s="66">
        <v>48</v>
      </c>
      <c r="M98" s="66" t="str">
        <v/>
      </c>
      <c r="N98" s="146" t="str">
        <v/>
      </c>
    </row>
    <row r="99" spans="1:15" x14ac:dyDescent="0.25">
      <c r="A99" s="7">
        <v>1</v>
      </c>
      <c r="B99" s="8">
        <v>1</v>
      </c>
      <c r="C99" s="31">
        <v>23</v>
      </c>
      <c r="D99" s="8">
        <v>59</v>
      </c>
      <c r="E99" s="72">
        <v>59.999000000000002</v>
      </c>
      <c r="F99" s="8"/>
      <c r="G99" s="8"/>
      <c r="H99" s="8">
        <v>0</v>
      </c>
      <c r="I99" s="72">
        <v>-1</v>
      </c>
      <c r="J99" s="8" cm="1">
        <f t="array" ref="J99:N99">CHRONO.RESOLVE_TIMESPAN_DHMS(A99:E99,F99,G99,H99,I99)</f>
        <v>1</v>
      </c>
      <c r="K99" s="8">
        <v>1</v>
      </c>
      <c r="L99" s="65">
        <v>23</v>
      </c>
      <c r="M99" s="65">
        <v>59</v>
      </c>
      <c r="N99" s="145">
        <v>59</v>
      </c>
    </row>
    <row r="100" spans="1:15" x14ac:dyDescent="0.25">
      <c r="A100" s="10">
        <v>1</v>
      </c>
      <c r="B100" s="11">
        <v>1</v>
      </c>
      <c r="C100" s="11">
        <v>23</v>
      </c>
      <c r="D100" s="11">
        <v>59</v>
      </c>
      <c r="E100" s="73">
        <v>59.999000000000002</v>
      </c>
      <c r="F100" s="11"/>
      <c r="G100" s="11"/>
      <c r="H100" s="11">
        <v>0</v>
      </c>
      <c r="I100" s="73"/>
      <c r="J100" s="11" cm="1">
        <f t="array" ref="J100:N100">CHRONO.RESOLVE_TIMESPAN_DHMS(A100:E100,F100,G100,H100,I100)</f>
        <v>1</v>
      </c>
      <c r="K100" s="11">
        <v>2</v>
      </c>
      <c r="L100" s="66">
        <v>0</v>
      </c>
      <c r="M100" s="66">
        <v>0</v>
      </c>
      <c r="N100" s="146">
        <v>0</v>
      </c>
    </row>
    <row r="101" spans="1:15" x14ac:dyDescent="0.25">
      <c r="A101" s="7">
        <v>1</v>
      </c>
      <c r="B101" s="171"/>
      <c r="C101" s="8"/>
      <c r="D101" s="8">
        <v>5.5670000000000002</v>
      </c>
      <c r="E101" s="72"/>
      <c r="F101" s="8"/>
      <c r="G101" s="8">
        <v>3</v>
      </c>
      <c r="H101" s="8"/>
      <c r="I101" s="72"/>
      <c r="J101" s="8" cm="1">
        <f t="array" ref="J101:N101">CHRONO.RESOLVE_TIMESPAN_DHMS(A101:E101,F101,G101,H101,I101)</f>
        <v>1</v>
      </c>
      <c r="K101" s="8">
        <v>0</v>
      </c>
      <c r="L101" s="65">
        <v>0</v>
      </c>
      <c r="M101" s="65">
        <v>5.5670000000000002</v>
      </c>
      <c r="N101" s="145" t="str">
        <v/>
      </c>
    </row>
    <row r="102" spans="1:15" x14ac:dyDescent="0.25">
      <c r="A102" s="129">
        <v>-1</v>
      </c>
      <c r="B102" s="130"/>
      <c r="C102" s="130"/>
      <c r="D102" s="130"/>
      <c r="E102" s="144">
        <v>-86400</v>
      </c>
      <c r="F102" s="130"/>
      <c r="G102" s="130"/>
      <c r="H102" s="130"/>
      <c r="I102" s="144"/>
      <c r="J102" s="130" cm="1">
        <f t="array" ref="J102:N102">CHRONO.RESOLVE_TIMESPAN_DHMS(A102:E102,F102,G102,H102,I102)</f>
        <v>1</v>
      </c>
      <c r="K102" s="130">
        <v>1</v>
      </c>
      <c r="L102" s="147">
        <v>0</v>
      </c>
      <c r="M102" s="147">
        <v>0</v>
      </c>
      <c r="N102" s="148">
        <v>0</v>
      </c>
    </row>
    <row r="103" spans="1:15" x14ac:dyDescent="0.25">
      <c r="H103" s="239"/>
      <c r="I103" s="239"/>
      <c r="J103" s="239"/>
    </row>
    <row r="105" spans="1:15" ht="19.5" x14ac:dyDescent="0.3">
      <c r="A105" s="1" t="s">
        <v>448</v>
      </c>
      <c r="G105" s="1" t="s">
        <v>454</v>
      </c>
    </row>
    <row r="106" spans="1:15" x14ac:dyDescent="0.25">
      <c r="K106" s="138"/>
    </row>
    <row r="107" spans="1:15" x14ac:dyDescent="0.25">
      <c r="A107" s="80" t="s">
        <v>424</v>
      </c>
      <c r="B107" s="68" t="s">
        <v>92</v>
      </c>
      <c r="C107" s="68" t="s">
        <v>94</v>
      </c>
      <c r="D107" s="68" t="s">
        <v>90</v>
      </c>
      <c r="E107" s="68" t="s">
        <v>106</v>
      </c>
      <c r="F107" s="136" t="s">
        <v>91</v>
      </c>
      <c r="G107" s="136" t="s">
        <v>130</v>
      </c>
      <c r="J107" t="str" cm="1">
        <f t="array" ref="J107">CHRONO.TIMESPAN("")</f>
        <v/>
      </c>
    </row>
    <row r="108" spans="1:15" x14ac:dyDescent="0.25">
      <c r="A108" s="72"/>
      <c r="B108" s="8" t="str" cm="1">
        <f t="array" ref="B108:F108">CHRONO.PARSE_TIMESPAN_DHMS(A108)</f>
        <v/>
      </c>
      <c r="C108" s="29" t="str">
        <v/>
      </c>
      <c r="D108" s="8" t="str">
        <v/>
      </c>
      <c r="E108" s="8" t="str">
        <v/>
      </c>
      <c r="F108" s="9" t="str">
        <v/>
      </c>
      <c r="G108" s="168" t="str" cm="1">
        <f t="array" ref="G108">CHRONO.PARSE_TIMESPAN(A108)</f>
        <v/>
      </c>
    </row>
    <row r="109" spans="1:15" x14ac:dyDescent="0.25">
      <c r="A109" s="73" t="s">
        <v>1</v>
      </c>
      <c r="B109" s="11" t="e" cm="1">
        <f t="array" ref="B109:F109">CHRONO.PARSE_TIMESPAN_DHMS(A109)</f>
        <v>#VALUE!</v>
      </c>
      <c r="C109" s="59" t="e">
        <v>#VALUE!</v>
      </c>
      <c r="D109" s="11" t="e">
        <v>#VALUE!</v>
      </c>
      <c r="E109" s="11" t="e">
        <v>#VALUE!</v>
      </c>
      <c r="F109" s="12" t="e">
        <v>#VALUE!</v>
      </c>
      <c r="G109" s="167" t="e" cm="1">
        <f t="array" ref="G109">CHRONO.PARSE_TIMESPAN(A109)</f>
        <v>#VALUE!</v>
      </c>
    </row>
    <row r="110" spans="1:15" x14ac:dyDescent="0.25">
      <c r="A110" s="155" t="e">
        <v>#NUM!</v>
      </c>
      <c r="B110" s="8" t="e" cm="1">
        <f t="array" ref="B110:F110">CHRONO.PARSE_TIMESPAN_DHMS(A110)</f>
        <v>#NUM!</v>
      </c>
      <c r="C110" s="29" t="e">
        <v>#NUM!</v>
      </c>
      <c r="D110" s="8" t="e">
        <v>#NUM!</v>
      </c>
      <c r="E110" s="8" t="e">
        <v>#NUM!</v>
      </c>
      <c r="F110" s="9" t="e">
        <v>#NUM!</v>
      </c>
      <c r="G110" s="168" t="e" cm="1">
        <f t="array" ref="G110">CHRONO.PARSE_TIMESPAN(A110)</f>
        <v>#NUM!</v>
      </c>
    </row>
    <row r="111" spans="1:15" x14ac:dyDescent="0.25">
      <c r="A111" s="156" t="s">
        <v>437</v>
      </c>
      <c r="B111" s="11" t="e" cm="1">
        <f t="array" ref="B111:F111">CHRONO.PARSE_TIMESPAN_DHMS(A111)</f>
        <v>#VALUE!</v>
      </c>
      <c r="C111" s="59" t="e">
        <v>#VALUE!</v>
      </c>
      <c r="D111" s="11" t="e">
        <v>#VALUE!</v>
      </c>
      <c r="E111" s="11" t="e">
        <v>#VALUE!</v>
      </c>
      <c r="F111" s="12" t="e">
        <v>#VALUE!</v>
      </c>
      <c r="G111" s="167" t="e" cm="1">
        <f t="array" ref="G111">CHRONO.PARSE_TIMESPAN(A111)</f>
        <v>#VALUE!</v>
      </c>
      <c r="I111" cm="1">
        <f t="array" ref="I111:O111">FN.SPLIT_AROUND(A112,"0123456789",,6)</f>
        <v>5</v>
      </c>
      <c r="J111" t="str">
        <v>.::.</v>
      </c>
      <c r="K111" t="str">
        <v>10</v>
      </c>
      <c r="L111" t="str">
        <v>24</v>
      </c>
      <c r="M111" t="str">
        <v>00</v>
      </c>
      <c r="N111" t="str">
        <v>00</v>
      </c>
      <c r="O111" t="str">
        <v>0000</v>
      </c>
    </row>
    <row r="112" spans="1:15" x14ac:dyDescent="0.25">
      <c r="A112" s="155" t="s">
        <v>436</v>
      </c>
      <c r="B112" s="8" t="e" cm="1">
        <f t="array" ref="B112:F112">CHRONO.PARSE_TIMESPAN_DHMS(A112)</f>
        <v>#VALUE!</v>
      </c>
      <c r="C112" s="8" t="e">
        <v>#VALUE!</v>
      </c>
      <c r="D112" s="8" t="e">
        <v>#VALUE!</v>
      </c>
      <c r="E112" s="8" t="e">
        <v>#VALUE!</v>
      </c>
      <c r="F112" s="9" t="e">
        <v>#VALUE!</v>
      </c>
      <c r="G112" s="168" t="e" cm="1">
        <f t="array" ref="G112">CHRONO.PARSE_TIMESPAN(A112)</f>
        <v>#VALUE!</v>
      </c>
    </row>
    <row r="113" spans="1:10" x14ac:dyDescent="0.25">
      <c r="A113" s="156" t="s">
        <v>200</v>
      </c>
      <c r="B113" s="11" cm="1">
        <f t="array" ref="B113:F113">CHRONO.PARSE_TIMESPAN_DHMS(A113)</f>
        <v>0</v>
      </c>
      <c r="C113" s="11">
        <v>0</v>
      </c>
      <c r="D113" s="11">
        <v>0</v>
      </c>
      <c r="E113" s="11">
        <v>0</v>
      </c>
      <c r="F113" s="12">
        <v>0</v>
      </c>
      <c r="G113" s="167" cm="1">
        <f t="array" ref="G113">CHRONO.PARSE_TIMESPAN(A113)</f>
        <v>0</v>
      </c>
    </row>
    <row r="114" spans="1:10" x14ac:dyDescent="0.25">
      <c r="A114" s="157" t="s">
        <v>201</v>
      </c>
      <c r="B114" s="14" cm="1">
        <f t="array" ref="B114:F114">CHRONO.PARSE_TIMESPAN_DHMS(A114)</f>
        <v>1</v>
      </c>
      <c r="C114" s="15">
        <v>1</v>
      </c>
      <c r="D114" s="14">
        <v>0</v>
      </c>
      <c r="E114" s="14">
        <v>0</v>
      </c>
      <c r="F114" s="16">
        <v>0</v>
      </c>
      <c r="G114" s="169" cm="1">
        <f t="array" ref="G114">CHRONO.PARSE_TIMESPAN(A114)</f>
        <v>1</v>
      </c>
    </row>
    <row r="115" spans="1:10" x14ac:dyDescent="0.25">
      <c r="A115" s="156" t="s">
        <v>202</v>
      </c>
      <c r="B115" s="11" cm="1">
        <f t="array" ref="B115:F115">CHRONO.PARSE_TIMESPAN_DHMS(A115)</f>
        <v>-1</v>
      </c>
      <c r="C115" s="11">
        <v>1</v>
      </c>
      <c r="D115" s="11">
        <v>0</v>
      </c>
      <c r="E115" s="11">
        <v>0</v>
      </c>
      <c r="F115" s="12">
        <v>0</v>
      </c>
      <c r="G115" s="167" cm="1">
        <f t="array" ref="G115">CHRONO.PARSE_TIMESPAN(A115)</f>
        <v>-1</v>
      </c>
    </row>
    <row r="116" spans="1:10" x14ac:dyDescent="0.25">
      <c r="A116" s="157" t="s">
        <v>453</v>
      </c>
      <c r="B116" s="14" cm="1">
        <f t="array" ref="B116:F116">CHRONO.PARSE_TIMESPAN_DHMS(A116)</f>
        <v>-1</v>
      </c>
      <c r="C116" s="15">
        <v>1</v>
      </c>
      <c r="D116" s="14">
        <v>0</v>
      </c>
      <c r="E116" s="14">
        <v>0</v>
      </c>
      <c r="F116" s="345">
        <v>0</v>
      </c>
      <c r="G116" s="169" cm="1">
        <f t="array" ref="G116">CHRONO.PARSE_TIMESPAN(A116)</f>
        <v>-1</v>
      </c>
    </row>
    <row r="117" spans="1:10" x14ac:dyDescent="0.25">
      <c r="A117" s="156" t="s">
        <v>204</v>
      </c>
      <c r="B117" s="11" cm="1">
        <f t="array" ref="B117:F117">CHRONO.PARSE_TIMESPAN_DHMS(A117)</f>
        <v>1</v>
      </c>
      <c r="C117" s="11">
        <v>100</v>
      </c>
      <c r="D117" s="11">
        <v>23</v>
      </c>
      <c r="E117" s="11">
        <v>45</v>
      </c>
      <c r="F117" s="12">
        <v>56.789000000000001</v>
      </c>
      <c r="G117" s="167" cm="1">
        <f t="array" ref="G117">CHRONO.PARSE_TIMESPAN(A117)</f>
        <v>100.99024061342593</v>
      </c>
    </row>
    <row r="118" spans="1:10" x14ac:dyDescent="0.25">
      <c r="A118" s="157" t="s">
        <v>203</v>
      </c>
      <c r="B118" s="14" cm="1">
        <f t="array" ref="B118:F118">CHRONO.PARSE_TIMESPAN_DHMS(A118)</f>
        <v>1</v>
      </c>
      <c r="C118" s="15">
        <v>100</v>
      </c>
      <c r="D118" s="14">
        <v>23</v>
      </c>
      <c r="E118" s="14">
        <v>45</v>
      </c>
      <c r="F118" s="16">
        <v>56</v>
      </c>
      <c r="G118" s="169" cm="1">
        <f t="array" ref="G118">CHRONO.PARSE_TIMESPAN(A118)</f>
        <v>100.99023148148147</v>
      </c>
    </row>
    <row r="119" spans="1:10" x14ac:dyDescent="0.25">
      <c r="A119" s="156" t="s">
        <v>208</v>
      </c>
      <c r="B119" s="11" cm="1">
        <f t="array" ref="B119:F119">CHRONO.PARSE_TIMESPAN_DHMS(A119)</f>
        <v>1</v>
      </c>
      <c r="C119" s="11">
        <v>100</v>
      </c>
      <c r="D119" s="11">
        <v>23</v>
      </c>
      <c r="E119" s="11">
        <v>45</v>
      </c>
      <c r="F119" s="12" t="str">
        <v/>
      </c>
      <c r="G119" s="167" cm="1">
        <f t="array" ref="G119">CHRONO.PARSE_TIMESPAN(A119)</f>
        <v>100.98958333333333</v>
      </c>
    </row>
    <row r="120" spans="1:10" x14ac:dyDescent="0.25">
      <c r="A120" s="157" t="s">
        <v>205</v>
      </c>
      <c r="B120" s="14" cm="1">
        <f t="array" ref="B120:F120">CHRONO.PARSE_TIMESPAN_DHMS(A120)</f>
        <v>1</v>
      </c>
      <c r="C120" s="15" t="str">
        <v/>
      </c>
      <c r="D120" s="14">
        <v>100</v>
      </c>
      <c r="E120" s="14">
        <v>45</v>
      </c>
      <c r="F120" s="16">
        <v>56.789000000000001</v>
      </c>
      <c r="G120" s="169" cm="1">
        <f t="array" ref="G120">CHRONO.PARSE_TIMESPAN(A120)</f>
        <v>4.19857394675926</v>
      </c>
    </row>
    <row r="121" spans="1:10" x14ac:dyDescent="0.25">
      <c r="A121" s="156" t="s">
        <v>206</v>
      </c>
      <c r="B121" s="11" cm="1">
        <f t="array" ref="B121:F121">CHRONO.PARSE_TIMESPAN_DHMS(A121)</f>
        <v>1</v>
      </c>
      <c r="C121" s="11" t="str">
        <v/>
      </c>
      <c r="D121" s="11">
        <v>100</v>
      </c>
      <c r="E121" s="11">
        <v>45</v>
      </c>
      <c r="F121" s="12">
        <v>56</v>
      </c>
      <c r="G121" s="167" cm="1">
        <f t="array" ref="G121">CHRONO.PARSE_TIMESPAN(A121)</f>
        <v>4.1985648148148149</v>
      </c>
    </row>
    <row r="122" spans="1:10" x14ac:dyDescent="0.25">
      <c r="A122" s="157" t="s">
        <v>207</v>
      </c>
      <c r="B122" s="14" cm="1">
        <f t="array" ref="B122:F122">CHRONO.PARSE_TIMESPAN_DHMS(A122)</f>
        <v>1</v>
      </c>
      <c r="C122" s="15" t="str">
        <v/>
      </c>
      <c r="D122" s="14">
        <v>100</v>
      </c>
      <c r="E122" s="14">
        <v>45</v>
      </c>
      <c r="F122" s="16" t="str">
        <v/>
      </c>
      <c r="G122" s="169" cm="1">
        <f t="array" ref="G122">CHRONO.PARSE_TIMESPAN(A122)</f>
        <v>4.197916666666667</v>
      </c>
    </row>
    <row r="123" spans="1:10" x14ac:dyDescent="0.25">
      <c r="A123" s="156" t="s">
        <v>210</v>
      </c>
      <c r="B123" s="11" cm="1">
        <f t="array" ref="B123:F123">CHRONO.PARSE_TIMESPAN_DHMS(A123)</f>
        <v>1</v>
      </c>
      <c r="C123" s="11" t="str">
        <v/>
      </c>
      <c r="D123" s="11" t="str">
        <v/>
      </c>
      <c r="E123" s="11">
        <v>100</v>
      </c>
      <c r="F123" s="12">
        <v>56</v>
      </c>
      <c r="G123" s="167" cm="1">
        <f t="array" ref="G123">CHRONO.PARSE_TIMESPAN(A123)</f>
        <v>7.0092592592592595E-2</v>
      </c>
    </row>
    <row r="124" spans="1:10" x14ac:dyDescent="0.25">
      <c r="A124" s="157" t="s">
        <v>209</v>
      </c>
      <c r="B124" s="14" cm="1">
        <f t="array" ref="B124:F124">CHRONO.PARSE_TIMESPAN_DHMS(A124)</f>
        <v>1</v>
      </c>
      <c r="C124" s="15" t="str">
        <v/>
      </c>
      <c r="D124" s="14" t="str">
        <v/>
      </c>
      <c r="E124" s="14">
        <v>100</v>
      </c>
      <c r="F124" s="16">
        <v>56.789000000000001</v>
      </c>
      <c r="G124" s="169" cm="1">
        <f t="array" ref="G124">CHRONO.PARSE_TIMESPAN(A124)</f>
        <v>7.0101724537037044E-2</v>
      </c>
    </row>
    <row r="125" spans="1:10" x14ac:dyDescent="0.25">
      <c r="A125" s="109" t="s">
        <v>211</v>
      </c>
      <c r="B125" s="11" cm="1">
        <f t="array" ref="B125:F125">CHRONO.PARSE_TIMESPAN_DHMS(A125)</f>
        <v>1</v>
      </c>
      <c r="C125" s="11">
        <v>100</v>
      </c>
      <c r="D125" s="11" t="str">
        <v/>
      </c>
      <c r="E125" s="11" t="str">
        <v/>
      </c>
      <c r="F125" s="12" t="str">
        <v/>
      </c>
      <c r="G125" s="167" cm="1">
        <f t="array" ref="G125">CHRONO.PARSE_TIMESPAN(A125)</f>
        <v>100</v>
      </c>
    </row>
    <row r="126" spans="1:10" x14ac:dyDescent="0.25">
      <c r="A126" s="158" t="s">
        <v>212</v>
      </c>
      <c r="B126" s="14" cm="1">
        <f t="array" ref="B126:F126">CHRONO.PARSE_TIMESPAN_DHMS(A126)</f>
        <v>1</v>
      </c>
      <c r="C126" s="15">
        <v>100.789</v>
      </c>
      <c r="D126" s="14" t="str">
        <v/>
      </c>
      <c r="E126" s="14" t="str">
        <v/>
      </c>
      <c r="F126" s="16" t="str">
        <v/>
      </c>
      <c r="G126" s="169" cm="1">
        <f t="array" ref="G126">CHRONO.PARSE_TIMESPAN(A126)</f>
        <v>100.789</v>
      </c>
    </row>
    <row r="127" spans="1:10" x14ac:dyDescent="0.25">
      <c r="A127" s="234">
        <v>100</v>
      </c>
      <c r="B127" s="11" cm="1">
        <f t="array" ref="B127:F127">CHRONO.PARSE_TIMESPAN_DHMS(A127)</f>
        <v>1</v>
      </c>
      <c r="C127" s="11">
        <v>100</v>
      </c>
      <c r="D127" s="11" t="str">
        <v/>
      </c>
      <c r="E127" s="11" t="str">
        <v/>
      </c>
      <c r="F127" s="12" t="str">
        <v/>
      </c>
      <c r="G127" s="167" cm="1">
        <f t="array" ref="G127">CHRONO.PARSE_TIMESPAN(A127)</f>
        <v>100</v>
      </c>
      <c r="J127" s="46"/>
    </row>
    <row r="128" spans="1:10" x14ac:dyDescent="0.25">
      <c r="A128" s="235">
        <v>100.789</v>
      </c>
      <c r="B128" s="14" cm="1">
        <f t="array" ref="B128:F128">CHRONO.PARSE_TIMESPAN_DHMS(A128)</f>
        <v>1</v>
      </c>
      <c r="C128" s="15">
        <v>100.789</v>
      </c>
      <c r="D128" s="14" t="str">
        <v/>
      </c>
      <c r="E128" s="14" t="str">
        <v/>
      </c>
      <c r="F128" s="16" t="str">
        <v/>
      </c>
      <c r="G128" s="169" cm="1">
        <f t="array" ref="G128">CHRONO.PARSE_TIMESPAN(A128)</f>
        <v>100.789</v>
      </c>
    </row>
    <row r="129" spans="1:15" x14ac:dyDescent="0.25">
      <c r="A129" s="156" t="s">
        <v>232</v>
      </c>
      <c r="B129" s="11" cm="1">
        <f t="array" ref="B129:F129">CHRONO.PARSE_TIMESPAN_DHMS(A129)</f>
        <v>1</v>
      </c>
      <c r="C129" s="11">
        <v>100</v>
      </c>
      <c r="D129" s="11">
        <v>23</v>
      </c>
      <c r="E129" s="11">
        <v>45</v>
      </c>
      <c r="F129" s="12">
        <v>56.212345677999998</v>
      </c>
      <c r="G129" s="167" cm="1">
        <f t="array" ref="G129">CHRONO.PARSE_TIMESPAN(A129)</f>
        <v>100.99023393918608</v>
      </c>
      <c r="I129" cm="1">
        <f t="array" ref="I129:O129">FN.SPLIT_AROUND(A129,"0123456789",,6)</f>
        <v>5</v>
      </c>
      <c r="J129" t="str">
        <v>dh'."</v>
      </c>
      <c r="K129" s="46" t="str">
        <v>100</v>
      </c>
      <c r="L129" t="str">
        <v>23</v>
      </c>
      <c r="M129" t="str">
        <v>45</v>
      </c>
      <c r="N129" t="str">
        <v>56</v>
      </c>
      <c r="O129" t="str">
        <v>2123456789</v>
      </c>
    </row>
    <row r="130" spans="1:15" x14ac:dyDescent="0.25">
      <c r="A130" s="157" t="s">
        <v>213</v>
      </c>
      <c r="B130" s="14" cm="1">
        <f t="array" ref="B130:F130">CHRONO.PARSE_TIMESPAN_DHMS(A130)</f>
        <v>1</v>
      </c>
      <c r="C130" s="15">
        <v>100</v>
      </c>
      <c r="D130" s="14">
        <v>23</v>
      </c>
      <c r="E130" s="14">
        <v>45</v>
      </c>
      <c r="F130" s="16">
        <v>56</v>
      </c>
      <c r="G130" s="169" cm="1">
        <f t="array" ref="G130">CHRONO.PARSE_TIMESPAN(A130)</f>
        <v>100.99023148148147</v>
      </c>
    </row>
    <row r="131" spans="1:15" x14ac:dyDescent="0.25">
      <c r="A131" s="156" t="s">
        <v>233</v>
      </c>
      <c r="B131" s="11" cm="1">
        <f t="array" ref="B131:F131">CHRONO.PARSE_TIMESPAN_DHMS(A131)</f>
        <v>1</v>
      </c>
      <c r="C131" s="11">
        <v>100</v>
      </c>
      <c r="D131" s="11">
        <v>23</v>
      </c>
      <c r="E131" s="11">
        <v>45.122999999999998</v>
      </c>
      <c r="F131" s="12" t="str">
        <v/>
      </c>
      <c r="G131" s="167" cm="1">
        <f t="array" ref="G131">CHRONO.PARSE_TIMESPAN(A131)</f>
        <v>100.98966874999999</v>
      </c>
      <c r="K131" s="46"/>
    </row>
    <row r="132" spans="1:15" x14ac:dyDescent="0.25">
      <c r="A132" s="157" t="s">
        <v>214</v>
      </c>
      <c r="B132" s="14" cm="1">
        <f t="array" ref="B132:F132">CHRONO.PARSE_TIMESPAN_DHMS(A132)</f>
        <v>1</v>
      </c>
      <c r="C132" s="15">
        <v>100</v>
      </c>
      <c r="D132" s="14">
        <v>23</v>
      </c>
      <c r="E132" s="14">
        <v>45</v>
      </c>
      <c r="F132" s="16" t="str">
        <v/>
      </c>
      <c r="G132" s="169" cm="1">
        <f t="array" ref="G132">CHRONO.PARSE_TIMESPAN(A132)</f>
        <v>100.98958333333333</v>
      </c>
      <c r="K132" s="46"/>
    </row>
    <row r="133" spans="1:15" x14ac:dyDescent="0.25">
      <c r="A133" s="156" t="s">
        <v>234</v>
      </c>
      <c r="B133" s="11" cm="1">
        <f t="array" ref="B133:F133">CHRONO.PARSE_TIMESPAN_DHMS(A133)</f>
        <v>1</v>
      </c>
      <c r="C133" s="11">
        <v>100</v>
      </c>
      <c r="D133" s="11">
        <v>23.12</v>
      </c>
      <c r="E133" s="11" t="str">
        <v/>
      </c>
      <c r="F133" s="12" t="str">
        <v/>
      </c>
      <c r="G133" s="167" cm="1">
        <f t="array" ref="G133">CHRONO.PARSE_TIMESPAN(A133)</f>
        <v>100.96333333333334</v>
      </c>
      <c r="K133" s="46"/>
    </row>
    <row r="134" spans="1:15" x14ac:dyDescent="0.25">
      <c r="A134" s="157" t="s">
        <v>218</v>
      </c>
      <c r="B134" s="14" cm="1">
        <f t="array" ref="B134:F134">CHRONO.PARSE_TIMESPAN_DHMS(A134)</f>
        <v>1</v>
      </c>
      <c r="C134" s="15">
        <v>100</v>
      </c>
      <c r="D134" s="14">
        <v>23</v>
      </c>
      <c r="E134" s="14" t="str">
        <v/>
      </c>
      <c r="F134" s="16" t="str">
        <v/>
      </c>
      <c r="G134" s="169" cm="1">
        <f t="array" ref="G134">CHRONO.PARSE_TIMESPAN(A134)</f>
        <v>100.95833333333333</v>
      </c>
      <c r="K134" s="46"/>
    </row>
    <row r="135" spans="1:15" x14ac:dyDescent="0.25">
      <c r="A135" s="159" t="s">
        <v>231</v>
      </c>
      <c r="B135" s="18" cm="1">
        <f t="array" ref="B135:F135">CHRONO.PARSE_TIMESPAN_DHMS(A135)</f>
        <v>1</v>
      </c>
      <c r="C135" s="18">
        <v>100.65</v>
      </c>
      <c r="D135" s="18" t="str">
        <v/>
      </c>
      <c r="E135" s="18" t="str">
        <v/>
      </c>
      <c r="F135" s="19" t="str">
        <v/>
      </c>
      <c r="G135" s="170" cm="1">
        <f t="array" ref="G135">CHRONO.PARSE_TIMESPAN(A135)</f>
        <v>100.65</v>
      </c>
      <c r="K135" s="46"/>
    </row>
    <row r="136" spans="1:15" x14ac:dyDescent="0.25">
      <c r="A136" s="157" t="s">
        <v>219</v>
      </c>
      <c r="B136" s="14" cm="1">
        <f t="array" ref="B136:F136">CHRONO.PARSE_TIMESPAN_DHMS(A136)</f>
        <v>1</v>
      </c>
      <c r="C136" s="15">
        <v>100</v>
      </c>
      <c r="D136" s="14" t="str">
        <v/>
      </c>
      <c r="E136" s="14" t="str">
        <v/>
      </c>
      <c r="F136" s="16" t="str">
        <v/>
      </c>
      <c r="G136" s="169" cm="1">
        <f t="array" ref="G136">CHRONO.PARSE_TIMESPAN(A136)</f>
        <v>100</v>
      </c>
      <c r="K136" s="46"/>
    </row>
    <row r="137" spans="1:15" x14ac:dyDescent="0.25">
      <c r="A137" s="159" t="s">
        <v>215</v>
      </c>
      <c r="B137" s="18" cm="1">
        <f t="array" ref="B137:F137">CHRONO.PARSE_TIMESPAN_DHMS(A137)</f>
        <v>1</v>
      </c>
      <c r="C137" s="18" t="str">
        <v/>
      </c>
      <c r="D137" s="18">
        <v>100</v>
      </c>
      <c r="E137" s="18">
        <v>45</v>
      </c>
      <c r="F137" s="19">
        <v>56.789000000000001</v>
      </c>
      <c r="G137" s="170" cm="1">
        <f t="array" ref="G137">CHRONO.PARSE_TIMESPAN(A137)</f>
        <v>4.19857394675926</v>
      </c>
    </row>
    <row r="138" spans="1:15" x14ac:dyDescent="0.25">
      <c r="A138" s="157" t="s">
        <v>216</v>
      </c>
      <c r="B138" s="14" cm="1">
        <f t="array" ref="B138:F138">CHRONO.PARSE_TIMESPAN_DHMS(A138)</f>
        <v>1</v>
      </c>
      <c r="C138" s="15" t="str">
        <v/>
      </c>
      <c r="D138" s="14">
        <v>100</v>
      </c>
      <c r="E138" s="14">
        <v>45</v>
      </c>
      <c r="F138" s="16">
        <v>56</v>
      </c>
      <c r="G138" s="169" cm="1">
        <f t="array" ref="G138">CHRONO.PARSE_TIMESPAN(A138)</f>
        <v>4.1985648148148149</v>
      </c>
    </row>
    <row r="139" spans="1:15" x14ac:dyDescent="0.25">
      <c r="A139" s="159" t="s">
        <v>235</v>
      </c>
      <c r="B139" s="18" cm="1">
        <f t="array" ref="B139:F139">CHRONO.PARSE_TIMESPAN_DHMS(A139)</f>
        <v>1</v>
      </c>
      <c r="C139" s="18" t="str">
        <v/>
      </c>
      <c r="D139" s="18">
        <v>100</v>
      </c>
      <c r="E139" s="18">
        <v>45.645000000000003</v>
      </c>
      <c r="F139" s="19" t="str">
        <v/>
      </c>
      <c r="G139" s="170" cm="1">
        <f t="array" ref="G139">CHRONO.PARSE_TIMESPAN(A139)</f>
        <v>4.1983645833333334</v>
      </c>
    </row>
    <row r="140" spans="1:15" x14ac:dyDescent="0.25">
      <c r="A140" s="157" t="s">
        <v>217</v>
      </c>
      <c r="B140" s="14" cm="1">
        <f t="array" ref="B140:F140">CHRONO.PARSE_TIMESPAN_DHMS(A140)</f>
        <v>1</v>
      </c>
      <c r="C140" s="15" t="str">
        <v/>
      </c>
      <c r="D140" s="14">
        <v>100</v>
      </c>
      <c r="E140" s="14">
        <v>45</v>
      </c>
      <c r="F140" s="16" t="str">
        <v/>
      </c>
      <c r="G140" s="169" cm="1">
        <f t="array" ref="G140">CHRONO.PARSE_TIMESPAN(A140)</f>
        <v>4.197916666666667</v>
      </c>
    </row>
    <row r="141" spans="1:15" x14ac:dyDescent="0.25">
      <c r="A141" s="159" t="s">
        <v>236</v>
      </c>
      <c r="B141" s="18" cm="1">
        <f t="array" ref="B141:F141">CHRONO.PARSE_TIMESPAN_DHMS(A141)</f>
        <v>1</v>
      </c>
      <c r="C141" s="18" t="str">
        <v/>
      </c>
      <c r="D141" s="18">
        <v>100.65</v>
      </c>
      <c r="E141" s="18" t="str">
        <v/>
      </c>
      <c r="F141" s="19" t="str">
        <v/>
      </c>
      <c r="G141" s="170" cm="1">
        <f t="array" ref="G141">CHRONO.PARSE_TIMESPAN(A141)</f>
        <v>4.1937500000000005</v>
      </c>
    </row>
    <row r="142" spans="1:15" x14ac:dyDescent="0.25">
      <c r="A142" s="157" t="s">
        <v>220</v>
      </c>
      <c r="B142" s="14" cm="1">
        <f t="array" ref="B142:F142">CHRONO.PARSE_TIMESPAN_DHMS(A142)</f>
        <v>1</v>
      </c>
      <c r="C142" s="15" t="str">
        <v/>
      </c>
      <c r="D142" s="14">
        <v>100</v>
      </c>
      <c r="E142" s="14" t="str">
        <v/>
      </c>
      <c r="F142" s="16" t="str">
        <v/>
      </c>
      <c r="G142" s="169" cm="1">
        <f t="array" ref="G142">CHRONO.PARSE_TIMESPAN(A142)</f>
        <v>4.166666666666667</v>
      </c>
    </row>
    <row r="143" spans="1:15" x14ac:dyDescent="0.25">
      <c r="A143" s="159" t="s">
        <v>221</v>
      </c>
      <c r="B143" s="18" cm="1">
        <f t="array" ref="B143:F143">CHRONO.PARSE_TIMESPAN_DHMS(A143)</f>
        <v>1</v>
      </c>
      <c r="C143" s="18" t="str">
        <v/>
      </c>
      <c r="D143" s="18" t="str">
        <v/>
      </c>
      <c r="E143" s="18">
        <v>100</v>
      </c>
      <c r="F143" s="19">
        <v>56.789000000000001</v>
      </c>
      <c r="G143" s="170" cm="1">
        <f t="array" ref="G143">CHRONO.PARSE_TIMESPAN(A143)</f>
        <v>7.0101724537037044E-2</v>
      </c>
    </row>
    <row r="144" spans="1:15" x14ac:dyDescent="0.25">
      <c r="A144" s="157" t="s">
        <v>222</v>
      </c>
      <c r="B144" s="14" cm="1">
        <f t="array" ref="B144:F144">CHRONO.PARSE_TIMESPAN_DHMS(A144)</f>
        <v>1</v>
      </c>
      <c r="C144" s="15" t="str">
        <v/>
      </c>
      <c r="D144" s="14" t="str">
        <v/>
      </c>
      <c r="E144" s="14">
        <v>100</v>
      </c>
      <c r="F144" s="16">
        <v>56</v>
      </c>
      <c r="G144" s="169" cm="1">
        <f t="array" ref="G144">CHRONO.PARSE_TIMESPAN(A144)</f>
        <v>7.0092592592592595E-2</v>
      </c>
    </row>
    <row r="145" spans="1:21" x14ac:dyDescent="0.25">
      <c r="A145" s="159" t="s">
        <v>237</v>
      </c>
      <c r="B145" s="18" cm="1">
        <f t="array" ref="B145:F145">CHRONO.PARSE_TIMESPAN_DHMS(A145)</f>
        <v>1</v>
      </c>
      <c r="C145" s="18" t="str">
        <v/>
      </c>
      <c r="D145" s="18" t="str">
        <v/>
      </c>
      <c r="E145" s="18">
        <v>100.23399999999999</v>
      </c>
      <c r="F145" s="19" t="str">
        <v/>
      </c>
      <c r="G145" s="170" cm="1">
        <f t="array" ref="G145">CHRONO.PARSE_TIMESPAN(A145)</f>
        <v>6.9606944444444444E-2</v>
      </c>
    </row>
    <row r="146" spans="1:21" x14ac:dyDescent="0.25">
      <c r="A146" s="157" t="s">
        <v>223</v>
      </c>
      <c r="B146" s="14" cm="1">
        <f t="array" ref="B146:F146">CHRONO.PARSE_TIMESPAN_DHMS(A146)</f>
        <v>1</v>
      </c>
      <c r="C146" s="15" t="str">
        <v/>
      </c>
      <c r="D146" s="14" t="str">
        <v/>
      </c>
      <c r="E146" s="14">
        <v>100</v>
      </c>
      <c r="F146" s="16" t="str">
        <v/>
      </c>
      <c r="G146" s="169" cm="1">
        <f t="array" ref="G146">CHRONO.PARSE_TIMESPAN(A146)</f>
        <v>6.9444444444444448E-2</v>
      </c>
    </row>
    <row r="147" spans="1:21" x14ac:dyDescent="0.25">
      <c r="A147" s="159" t="s">
        <v>238</v>
      </c>
      <c r="B147" s="18" cm="1">
        <f t="array" ref="B147:F147">CHRONO.PARSE_TIMESPAN_DHMS(A147)</f>
        <v>1</v>
      </c>
      <c r="C147" s="18" t="str">
        <v/>
      </c>
      <c r="D147" s="18" t="str">
        <v/>
      </c>
      <c r="E147" s="18" t="str">
        <v/>
      </c>
      <c r="F147" s="19">
        <v>56.487000000000002</v>
      </c>
      <c r="G147" s="170" cm="1">
        <f t="array" ref="G147">CHRONO.PARSE_TIMESPAN(A147)</f>
        <v>6.5378472222222227E-4</v>
      </c>
    </row>
    <row r="148" spans="1:21" x14ac:dyDescent="0.25">
      <c r="A148" s="157" t="s">
        <v>455</v>
      </c>
      <c r="B148" s="14" cm="1">
        <f t="array" ref="B148:F148">CHRONO.PARSE_TIMESPAN_DHMS(A148)</f>
        <v>0</v>
      </c>
      <c r="C148" s="15" t="str">
        <v/>
      </c>
      <c r="D148" s="14" t="str">
        <v/>
      </c>
      <c r="E148" s="14" t="str">
        <v/>
      </c>
      <c r="F148" s="16">
        <v>0</v>
      </c>
      <c r="G148" s="169" cm="1">
        <f t="array" ref="G148">CHRONO.PARSE_TIMESPAN(A148)</f>
        <v>0</v>
      </c>
    </row>
    <row r="149" spans="1:21" x14ac:dyDescent="0.25">
      <c r="A149" s="233">
        <v>1.5</v>
      </c>
      <c r="B149" s="18" cm="1">
        <f t="array" ref="B149:F149">CHRONO.PARSE_TIMESPAN_DHMS(A149)</f>
        <v>1</v>
      </c>
      <c r="C149" s="18">
        <v>1.5</v>
      </c>
      <c r="D149" s="18" t="str">
        <v/>
      </c>
      <c r="E149" s="18" t="str">
        <v/>
      </c>
      <c r="F149" s="19" t="str">
        <v/>
      </c>
      <c r="G149" s="170" cm="1">
        <f t="array" ref="G149">CHRONO.PARSE_TIMESPAN(A149)</f>
        <v>1.5</v>
      </c>
    </row>
    <row r="150" spans="1:21" x14ac:dyDescent="0.25">
      <c r="A150" s="46"/>
      <c r="C150" s="118"/>
      <c r="G150" s="172"/>
    </row>
    <row r="152" spans="1:21" ht="19.5" x14ac:dyDescent="0.3">
      <c r="A152" s="1" t="s">
        <v>315</v>
      </c>
      <c r="F152" s="1" t="s">
        <v>315</v>
      </c>
    </row>
    <row r="153" spans="1:21" x14ac:dyDescent="0.25">
      <c r="A153" t="s">
        <v>253</v>
      </c>
      <c r="F153" t="s">
        <v>335</v>
      </c>
    </row>
    <row r="154" spans="1:21" x14ac:dyDescent="0.25">
      <c r="A154" s="21" t="s">
        <v>119</v>
      </c>
      <c r="B154" s="22" t="s">
        <v>132</v>
      </c>
      <c r="C154" s="69" t="s">
        <v>252</v>
      </c>
      <c r="D154" s="132" t="s">
        <v>130</v>
      </c>
      <c r="F154" s="21" t="s">
        <v>119</v>
      </c>
      <c r="G154" s="22" t="s">
        <v>132</v>
      </c>
      <c r="H154" s="69" t="s">
        <v>252</v>
      </c>
      <c r="I154" s="132" t="s">
        <v>130</v>
      </c>
      <c r="P154" s="172"/>
    </row>
    <row r="155" spans="1:21" x14ac:dyDescent="0.25">
      <c r="A155" s="114">
        <v>0</v>
      </c>
      <c r="B155" s="8"/>
      <c r="C155" s="133" t="s">
        <v>240</v>
      </c>
      <c r="D155" s="133" t="str" cm="1">
        <f t="array" ref="D155">CHRONO.FORMAT_TIMESPAN(A155,B155)</f>
        <v>0.00:00:00</v>
      </c>
      <c r="F155" s="114">
        <v>0</v>
      </c>
      <c r="G155" s="8" t="s">
        <v>155</v>
      </c>
      <c r="H155" s="133" t="s">
        <v>240</v>
      </c>
      <c r="I155" s="133" t="str" cm="1">
        <f t="array" ref="I155">CHRONO.FORMAT_TIMESPAN(F155,G155)</f>
        <v>0s</v>
      </c>
    </row>
    <row r="156" spans="1:21" x14ac:dyDescent="0.25">
      <c r="A156" s="115">
        <v>-1</v>
      </c>
      <c r="B156" s="42"/>
      <c r="C156" s="134" t="s">
        <v>241</v>
      </c>
      <c r="D156" s="134" t="str" cm="1">
        <f t="array" ref="D156">CHRONO.FORMAT_TIMESPAN(A156,B156)</f>
        <v>−1.00:00:00</v>
      </c>
      <c r="F156" s="115">
        <v>-1</v>
      </c>
      <c r="G156" s="42" t="s">
        <v>155</v>
      </c>
      <c r="H156" s="134" t="s">
        <v>241</v>
      </c>
      <c r="I156" s="134" t="str" cm="1">
        <f t="array" ref="I156">CHRONO.FORMAT_TIMESPAN(F156,G156)</f>
        <v>−1d</v>
      </c>
    </row>
    <row r="157" spans="1:21" x14ac:dyDescent="0.25">
      <c r="A157" s="114">
        <v>1</v>
      </c>
      <c r="B157" s="61"/>
      <c r="C157" s="133" t="s">
        <v>184</v>
      </c>
      <c r="D157" s="133" t="str" cm="1">
        <f t="array" ref="D157">CHRONO.FORMAT_TIMESPAN(A157,B157)</f>
        <v>1.00:00:00</v>
      </c>
      <c r="F157" s="114">
        <v>1</v>
      </c>
      <c r="G157" s="61" t="s">
        <v>155</v>
      </c>
      <c r="H157" s="133" t="s">
        <v>184</v>
      </c>
      <c r="I157" s="133" t="str" cm="1">
        <f t="array" ref="I157">CHRONO.FORMAT_TIMESPAN(F157,G157)</f>
        <v>1d</v>
      </c>
      <c r="L157" t="s">
        <v>198</v>
      </c>
      <c r="M157" t="s">
        <v>645</v>
      </c>
      <c r="N157" t="s">
        <v>646</v>
      </c>
      <c r="O157" t="s">
        <v>635</v>
      </c>
      <c r="P157" t="s">
        <v>636</v>
      </c>
      <c r="Q157" t="s">
        <v>644</v>
      </c>
      <c r="R157" t="s">
        <v>637</v>
      </c>
      <c r="S157" t="s">
        <v>550</v>
      </c>
      <c r="T157" t="s">
        <v>638</v>
      </c>
      <c r="U157" t="s">
        <v>647</v>
      </c>
    </row>
    <row r="158" spans="1:21" x14ac:dyDescent="0.25">
      <c r="A158" s="116">
        <v>1.5416666666666665</v>
      </c>
      <c r="B158" s="128"/>
      <c r="C158" s="134" t="s">
        <v>242</v>
      </c>
      <c r="D158" s="134" t="str" cm="1">
        <f t="array" ref="D158">CHRONO.FORMAT_TIMESPAN(A158,B158)</f>
        <v>1.13:00:00</v>
      </c>
      <c r="F158" s="116">
        <v>1.5416666666666601</v>
      </c>
      <c r="G158" s="128" t="s">
        <v>155</v>
      </c>
      <c r="H158" s="134" t="s">
        <v>242</v>
      </c>
      <c r="I158" s="134" t="str" cm="1">
        <f t="array" ref="I158">CHRONO.FORMAT_TIMESPAN(F158,G158)</f>
        <v>1d13h</v>
      </c>
      <c r="L158" s="377" t="str" cm="1">
        <f t="array" ref="L158:U158">CHRONO._FORMAT_TIMESPAN_OPTIONS("T")</f>
        <v>T</v>
      </c>
      <c r="M158">
        <v>0</v>
      </c>
      <c r="N158" t="b">
        <v>0</v>
      </c>
      <c r="O158">
        <v>0</v>
      </c>
      <c r="P158" t="b">
        <v>0</v>
      </c>
      <c r="Q158">
        <v>-2</v>
      </c>
      <c r="R158">
        <v>0</v>
      </c>
      <c r="S158" t="b">
        <v>0</v>
      </c>
      <c r="T158" t="b">
        <v>0</v>
      </c>
      <c r="U158" t="b">
        <v>0</v>
      </c>
    </row>
    <row r="159" spans="1:21" x14ac:dyDescent="0.25">
      <c r="A159" s="117">
        <v>1.5729166666666665</v>
      </c>
      <c r="B159" s="64"/>
      <c r="C159" s="133" t="s">
        <v>243</v>
      </c>
      <c r="D159" s="133" t="str" cm="1">
        <f t="array" ref="D159">CHRONO.FORMAT_TIMESPAN(A159,B159)</f>
        <v>1.13:45:00</v>
      </c>
      <c r="F159" s="117">
        <v>1.5729166666666665</v>
      </c>
      <c r="G159" s="64" t="s">
        <v>155</v>
      </c>
      <c r="H159" s="133" t="s">
        <v>243</v>
      </c>
      <c r="I159" s="133" t="str" cm="1">
        <f t="array" ref="I159">CHRONO.FORMAT_TIMESPAN(F159,G159)</f>
        <v>1d13h45m</v>
      </c>
      <c r="L159" cm="1">
        <f t="array" ref="L159:P160">CHRONO._TIMESPAN_COMPONENTS_TRADITIONAL(A165, M158,N158,O158,P158,Q158,R158)</f>
        <v>3</v>
      </c>
      <c r="M159">
        <v>2</v>
      </c>
      <c r="N159">
        <v>4</v>
      </c>
      <c r="O159">
        <v>0</v>
      </c>
      <c r="P159">
        <v>0</v>
      </c>
    </row>
    <row r="160" spans="1:21" x14ac:dyDescent="0.25">
      <c r="A160" s="115">
        <v>1.5735648148148147</v>
      </c>
      <c r="B160" s="42"/>
      <c r="C160" s="134" t="s">
        <v>244</v>
      </c>
      <c r="D160" s="134" t="str" cm="1">
        <f t="array" ref="D160">CHRONO.FORMAT_TIMESPAN(A160,B160)</f>
        <v>1.13:45:56</v>
      </c>
      <c r="F160" s="115">
        <v>1.5735648148148147</v>
      </c>
      <c r="G160" s="42" t="s">
        <v>155</v>
      </c>
      <c r="H160" s="134" t="s">
        <v>244</v>
      </c>
      <c r="I160" s="134" t="str" cm="1">
        <f t="array" ref="I160">CHRONO.FORMAT_TIMESPAN(F160,G160)</f>
        <v>1d13h45m56s</v>
      </c>
      <c r="L160">
        <v>1</v>
      </c>
      <c r="M160">
        <v>0</v>
      </c>
      <c r="N160">
        <v>13</v>
      </c>
      <c r="O160">
        <v>45</v>
      </c>
      <c r="P160">
        <v>57</v>
      </c>
    </row>
    <row r="161" spans="1:20" x14ac:dyDescent="0.25">
      <c r="A161" s="114">
        <v>1.5735739467592591</v>
      </c>
      <c r="B161" s="8"/>
      <c r="C161" s="133" t="s">
        <v>245</v>
      </c>
      <c r="D161" s="133" t="str" cm="1">
        <f t="array" ref="D161">CHRONO.FORMAT_TIMESPAN(A161,B161)</f>
        <v>1.13:45:57</v>
      </c>
      <c r="F161" s="114">
        <v>1.5735739467592591</v>
      </c>
      <c r="G161" s="8" t="s">
        <v>155</v>
      </c>
      <c r="H161" s="133" t="s">
        <v>245</v>
      </c>
      <c r="I161" s="133" t="str" cm="1">
        <f t="array" ref="I161">CHRONO.FORMAT_TIMESPAN(F161,G161)</f>
        <v>1d13h45m57s</v>
      </c>
      <c r="L161" t="str" cm="1">
        <f t="array" ref="L161:P162">CHRONO._FORMAT_PROVIDER_TIMESPAN_TRADITIONAL(_xlfn.ANCHORARRAY(L159),0,0,0)</f>
        <v>0</v>
      </c>
      <c r="M161" t="str">
        <v>0</v>
      </c>
      <c r="N161" t="str">
        <v>0</v>
      </c>
      <c r="O161">
        <v>0</v>
      </c>
      <c r="P161" t="e">
        <v>#N/A</v>
      </c>
    </row>
    <row r="162" spans="1:20" x14ac:dyDescent="0.25">
      <c r="A162" s="116">
        <v>0.54166666666666996</v>
      </c>
      <c r="B162" s="35"/>
      <c r="C162" s="134" t="s">
        <v>185</v>
      </c>
      <c r="D162" s="134" t="str" cm="1">
        <f t="array" ref="D162">CHRONO.FORMAT_TIMESPAN(A162,B162)</f>
        <v>0.13:00:00</v>
      </c>
      <c r="F162" s="116">
        <v>0.54166666666666996</v>
      </c>
      <c r="G162" s="35" t="s">
        <v>155</v>
      </c>
      <c r="H162" s="134" t="s">
        <v>185</v>
      </c>
      <c r="I162" s="134" t="str" cm="1">
        <f t="array" ref="I162">CHRONO.FORMAT_TIMESPAN(F162,G162)</f>
        <v>13h</v>
      </c>
      <c r="L162" t="str">
        <v/>
      </c>
      <c r="M162" t="str">
        <v>d</v>
      </c>
      <c r="N162" t="str">
        <v>h</v>
      </c>
      <c r="O162" t="str">
        <v>m</v>
      </c>
      <c r="P162" t="str">
        <v>s</v>
      </c>
      <c r="T162" t="e" cm="1">
        <f t="array" ref="T162">CHRONO.TIMESPAN(O162:S162)</f>
        <v>#VALUE!</v>
      </c>
    </row>
    <row r="163" spans="1:20" x14ac:dyDescent="0.25">
      <c r="A163" s="117">
        <v>0.57291666666666996</v>
      </c>
      <c r="B163" s="37"/>
      <c r="C163" s="133" t="s">
        <v>246</v>
      </c>
      <c r="D163" s="133" t="str" cm="1">
        <f t="array" ref="D163">CHRONO.FORMAT_TIMESPAN(A163,B163)</f>
        <v>0.13:45:00</v>
      </c>
      <c r="F163" s="117">
        <v>0.57291666666666996</v>
      </c>
      <c r="G163" s="37" t="s">
        <v>155</v>
      </c>
      <c r="H163" s="133" t="s">
        <v>246</v>
      </c>
      <c r="I163" s="133" t="str" cm="1">
        <f t="array" ref="I163">CHRONO.FORMAT_TIMESPAN(F163,G163)</f>
        <v>13h45m</v>
      </c>
    </row>
    <row r="164" spans="1:20" x14ac:dyDescent="0.25">
      <c r="A164" s="116">
        <v>0.57356481481481003</v>
      </c>
      <c r="B164" s="35"/>
      <c r="C164" s="134" t="s">
        <v>247</v>
      </c>
      <c r="D164" s="134" t="str" cm="1">
        <f t="array" ref="D164">CHRONO.FORMAT_TIMESPAN(A164,B164)</f>
        <v>0.13:45:56</v>
      </c>
      <c r="F164" s="116">
        <v>0.57356481481481003</v>
      </c>
      <c r="G164" s="35" t="s">
        <v>155</v>
      </c>
      <c r="H164" s="134" t="s">
        <v>247</v>
      </c>
      <c r="I164" s="134" t="str" cm="1">
        <f t="array" ref="I164">CHRONO.FORMAT_TIMESPAN(F164,G164)</f>
        <v>13h45m56s</v>
      </c>
    </row>
    <row r="165" spans="1:20" x14ac:dyDescent="0.25">
      <c r="A165" s="114">
        <v>0.57357394675925999</v>
      </c>
      <c r="B165" s="8"/>
      <c r="C165" s="133" t="s">
        <v>248</v>
      </c>
      <c r="D165" s="133" t="str" cm="1">
        <f t="array" ref="D165">CHRONO.FORMAT_TIMESPAN(A165,B165)</f>
        <v>0.13:45:57</v>
      </c>
      <c r="F165" s="114">
        <v>0.57357394675925999</v>
      </c>
      <c r="G165" s="8" t="s">
        <v>155</v>
      </c>
      <c r="H165" s="133" t="s">
        <v>248</v>
      </c>
      <c r="I165" s="133" t="str" cm="1">
        <f t="array" ref="I165">CHRONO.FORMAT_TIMESPAN(F165,G165)</f>
        <v>13h45m57s</v>
      </c>
    </row>
    <row r="166" spans="1:20" x14ac:dyDescent="0.25">
      <c r="A166" s="115">
        <v>3.125E-2</v>
      </c>
      <c r="B166" s="42"/>
      <c r="C166" s="134" t="s">
        <v>186</v>
      </c>
      <c r="D166" s="134" t="str" cm="1">
        <f t="array" ref="D166">CHRONO.FORMAT_TIMESPAN(A166,B166)</f>
        <v>0.00:45:00</v>
      </c>
      <c r="F166" s="115">
        <v>3.125E-2</v>
      </c>
      <c r="G166" s="42" t="s">
        <v>155</v>
      </c>
      <c r="H166" s="134" t="s">
        <v>186</v>
      </c>
      <c r="I166" s="134" t="str" cm="1">
        <f t="array" ref="I166">CHRONO.FORMAT_TIMESPAN(F166,G166)</f>
        <v>45m</v>
      </c>
    </row>
    <row r="167" spans="1:20" x14ac:dyDescent="0.25">
      <c r="A167" s="114">
        <v>3.1898148148148148E-2</v>
      </c>
      <c r="B167" s="61"/>
      <c r="C167" s="133" t="s">
        <v>249</v>
      </c>
      <c r="D167" s="133" t="str" cm="1">
        <f t="array" ref="D167">CHRONO.FORMAT_TIMESPAN(A167,B167)</f>
        <v>0.00:45:56</v>
      </c>
      <c r="F167" s="114">
        <v>3.1898148148148148E-2</v>
      </c>
      <c r="G167" s="61" t="s">
        <v>155</v>
      </c>
      <c r="H167" s="133" t="s">
        <v>249</v>
      </c>
      <c r="I167" s="133" t="str" cm="1">
        <f t="array" ref="I167">CHRONO.FORMAT_TIMESPAN(F167,G167)</f>
        <v>45m56s</v>
      </c>
    </row>
    <row r="168" spans="1:20" x14ac:dyDescent="0.25">
      <c r="A168" s="116">
        <v>3.190728009259259E-2</v>
      </c>
      <c r="B168" s="128"/>
      <c r="C168" s="134" t="s">
        <v>250</v>
      </c>
      <c r="D168" s="134" t="str" cm="1">
        <f t="array" ref="D168">CHRONO.FORMAT_TIMESPAN(A168,B168)</f>
        <v>0.00:45:57</v>
      </c>
      <c r="F168" s="116">
        <v>3.190728009259259E-2</v>
      </c>
      <c r="G168" s="128" t="s">
        <v>155</v>
      </c>
      <c r="H168" s="134" t="s">
        <v>250</v>
      </c>
      <c r="I168" s="134" t="str" cm="1">
        <f t="array" ref="I168">CHRONO.FORMAT_TIMESPAN(F168,G168)</f>
        <v>45m57s</v>
      </c>
    </row>
    <row r="169" spans="1:20" x14ac:dyDescent="0.25">
      <c r="A169" s="117">
        <v>6.4814814814814813E-4</v>
      </c>
      <c r="B169" s="64"/>
      <c r="C169" s="133" t="s">
        <v>198</v>
      </c>
      <c r="D169" s="133" t="str" cm="1">
        <f t="array" ref="D169">CHRONO.FORMAT_TIMESPAN(A169,B169)</f>
        <v>0.00:00:56</v>
      </c>
      <c r="F169" s="117">
        <v>6.4814814814814813E-4</v>
      </c>
      <c r="G169" s="64" t="s">
        <v>155</v>
      </c>
      <c r="H169" s="133" t="s">
        <v>198</v>
      </c>
      <c r="I169" s="133" t="str" cm="1">
        <f t="array" ref="I169">CHRONO.FORMAT_TIMESPAN(F169,G169)</f>
        <v>56s</v>
      </c>
    </row>
    <row r="170" spans="1:20" x14ac:dyDescent="0.25">
      <c r="A170" s="115">
        <v>6.5728009259259266E-4</v>
      </c>
      <c r="B170" s="42"/>
      <c r="C170" s="134" t="s">
        <v>251</v>
      </c>
      <c r="D170" s="134" t="str" cm="1">
        <f t="array" ref="D170">CHRONO.FORMAT_TIMESPAN(A170,B170)</f>
        <v>0.00:00:57</v>
      </c>
      <c r="F170" s="115">
        <v>6.5728009259259266E-4</v>
      </c>
      <c r="G170" s="42" t="s">
        <v>155</v>
      </c>
      <c r="H170" s="134" t="s">
        <v>251</v>
      </c>
      <c r="I170" s="134" t="str" cm="1">
        <f t="array" ref="I170">CHRONO.FORMAT_TIMESPAN(F170,G170)</f>
        <v>57s</v>
      </c>
    </row>
    <row r="171" spans="1:20" x14ac:dyDescent="0.25">
      <c r="A171" s="114">
        <v>0</v>
      </c>
      <c r="B171" s="61" t="s">
        <v>326</v>
      </c>
      <c r="C171" s="133" t="s">
        <v>240</v>
      </c>
      <c r="D171" s="133" t="str" cm="1">
        <f t="array" ref="D171">CHRONO.FORMAT_TIMESPAN(A171,B171)</f>
        <v>+00.00:00:00</v>
      </c>
      <c r="F171" s="114">
        <v>0</v>
      </c>
      <c r="G171" s="8" t="s">
        <v>328</v>
      </c>
      <c r="H171" s="133" t="s">
        <v>240</v>
      </c>
      <c r="I171" s="133" t="str" cm="1">
        <f t="array" ref="I171">CHRONO.FORMAT_TIMESPAN(F171,G171)</f>
        <v>0"</v>
      </c>
    </row>
    <row r="172" spans="1:20" x14ac:dyDescent="0.25">
      <c r="A172" s="116">
        <v>-1</v>
      </c>
      <c r="B172" s="35" t="s">
        <v>326</v>
      </c>
      <c r="C172" s="134" t="s">
        <v>241</v>
      </c>
      <c r="D172" s="134" t="str" cm="1">
        <f t="array" ref="D172">CHRONO.FORMAT_TIMESPAN(A172,B172)</f>
        <v>−01.00:00:00</v>
      </c>
      <c r="F172" s="116">
        <v>-1</v>
      </c>
      <c r="G172" s="35" t="s">
        <v>328</v>
      </c>
      <c r="H172" s="134" t="s">
        <v>241</v>
      </c>
      <c r="I172" s="134" t="str" cm="1">
        <f t="array" ref="I172">CHRONO.FORMAT_TIMESPAN(F172,G172)</f>
        <v>−1d</v>
      </c>
    </row>
    <row r="173" spans="1:20" x14ac:dyDescent="0.25">
      <c r="A173" s="117">
        <v>1</v>
      </c>
      <c r="B173" s="37" t="s">
        <v>326</v>
      </c>
      <c r="C173" s="133" t="s">
        <v>184</v>
      </c>
      <c r="D173" s="133" t="str" cm="1">
        <f t="array" ref="D173">CHRONO.FORMAT_TIMESPAN(A173,B173)</f>
        <v>+01.00:00:00</v>
      </c>
      <c r="F173" s="117">
        <v>1</v>
      </c>
      <c r="G173" s="37" t="s">
        <v>328</v>
      </c>
      <c r="H173" s="133" t="s">
        <v>184</v>
      </c>
      <c r="I173" s="133" t="str" cm="1">
        <f t="array" ref="I173">CHRONO.FORMAT_TIMESPAN(F173,G173)</f>
        <v>1d</v>
      </c>
    </row>
    <row r="174" spans="1:20" x14ac:dyDescent="0.25">
      <c r="A174" s="116">
        <v>1.5416666666666665</v>
      </c>
      <c r="B174" s="35" t="s">
        <v>326</v>
      </c>
      <c r="C174" s="134" t="s">
        <v>242</v>
      </c>
      <c r="D174" s="134" t="str" cm="1">
        <f t="array" ref="D174">CHRONO.FORMAT_TIMESPAN(A174,B174)</f>
        <v>+01.13:00:00</v>
      </c>
      <c r="F174" s="116">
        <v>1.5416666666666665</v>
      </c>
      <c r="G174" s="35" t="s">
        <v>328</v>
      </c>
      <c r="H174" s="134" t="s">
        <v>242</v>
      </c>
      <c r="I174" s="134" t="str" cm="1">
        <f t="array" ref="I174">CHRONO.FORMAT_TIMESPAN(F174,G174)</f>
        <v>1d13h</v>
      </c>
    </row>
    <row r="175" spans="1:20" x14ac:dyDescent="0.25">
      <c r="A175" s="114">
        <v>1.5729166666666665</v>
      </c>
      <c r="B175" s="8" t="s">
        <v>326</v>
      </c>
      <c r="C175" s="133" t="s">
        <v>243</v>
      </c>
      <c r="D175" s="133" t="str" cm="1">
        <f t="array" ref="D175">CHRONO.FORMAT_TIMESPAN(A175,B175)</f>
        <v>+01.13:45:00</v>
      </c>
      <c r="F175" s="114">
        <v>1.5729166666666665</v>
      </c>
      <c r="G175" s="8" t="s">
        <v>328</v>
      </c>
      <c r="H175" s="133" t="s">
        <v>243</v>
      </c>
      <c r="I175" s="133" t="str" cm="1">
        <f t="array" ref="I175">CHRONO.FORMAT_TIMESPAN(F175,G175)</f>
        <v>1d13h45'</v>
      </c>
    </row>
    <row r="176" spans="1:20" x14ac:dyDescent="0.25">
      <c r="A176" s="115">
        <v>1.5735648148148147</v>
      </c>
      <c r="B176" s="42" t="s">
        <v>326</v>
      </c>
      <c r="C176" s="134" t="s">
        <v>244</v>
      </c>
      <c r="D176" s="134" t="str" cm="1">
        <f t="array" ref="D176">CHRONO.FORMAT_TIMESPAN(A176,B176)</f>
        <v>+01.13:45:56</v>
      </c>
      <c r="F176" s="115">
        <v>1.5735648148148147</v>
      </c>
      <c r="G176" s="42" t="s">
        <v>328</v>
      </c>
      <c r="H176" s="134" t="s">
        <v>244</v>
      </c>
      <c r="I176" s="134" t="str" cm="1">
        <f t="array" ref="I176">CHRONO.FORMAT_TIMESPAN(F176,G176)</f>
        <v>1d13h45'56"</v>
      </c>
    </row>
    <row r="177" spans="1:9" x14ac:dyDescent="0.25">
      <c r="A177" s="114">
        <v>1.5735739467592591</v>
      </c>
      <c r="B177" s="61" t="s">
        <v>326</v>
      </c>
      <c r="C177" s="133" t="s">
        <v>245</v>
      </c>
      <c r="D177" s="133" t="str" cm="1">
        <f t="array" ref="D177">CHRONO.FORMAT_TIMESPAN(A177,B177)</f>
        <v>+01.13:45:57</v>
      </c>
      <c r="F177" s="114">
        <v>1.5735739467592591</v>
      </c>
      <c r="G177" s="61" t="s">
        <v>328</v>
      </c>
      <c r="H177" s="133" t="s">
        <v>245</v>
      </c>
      <c r="I177" s="133" t="str" cm="1">
        <f t="array" ref="I177">CHRONO.FORMAT_TIMESPAN(F177,G177)</f>
        <v>1d13h45'57"</v>
      </c>
    </row>
    <row r="178" spans="1:9" x14ac:dyDescent="0.25">
      <c r="A178" s="116">
        <v>0.54166666666666996</v>
      </c>
      <c r="B178" s="128" t="s">
        <v>326</v>
      </c>
      <c r="C178" s="134" t="s">
        <v>185</v>
      </c>
      <c r="D178" s="134" t="str" cm="1">
        <f t="array" ref="D178">CHRONO.FORMAT_TIMESPAN(A178,B178)</f>
        <v>+00.13:00:00</v>
      </c>
      <c r="F178" s="116">
        <v>0.54166666666666996</v>
      </c>
      <c r="G178" s="128" t="s">
        <v>328</v>
      </c>
      <c r="H178" s="134" t="s">
        <v>185</v>
      </c>
      <c r="I178" s="134" t="str" cm="1">
        <f t="array" ref="I178">CHRONO.FORMAT_TIMESPAN(F178,G178)</f>
        <v>13h</v>
      </c>
    </row>
    <row r="179" spans="1:9" x14ac:dyDescent="0.25">
      <c r="A179" s="117">
        <v>0.57291666666666996</v>
      </c>
      <c r="B179" s="64" t="s">
        <v>326</v>
      </c>
      <c r="C179" s="133" t="s">
        <v>246</v>
      </c>
      <c r="D179" s="133" t="str" cm="1">
        <f t="array" ref="D179">CHRONO.FORMAT_TIMESPAN(A179,B179)</f>
        <v>+00.13:45:00</v>
      </c>
      <c r="F179" s="117">
        <v>0.57291666666666996</v>
      </c>
      <c r="G179" s="64" t="s">
        <v>328</v>
      </c>
      <c r="H179" s="133" t="s">
        <v>246</v>
      </c>
      <c r="I179" s="133" t="str" cm="1">
        <f t="array" ref="I179">CHRONO.FORMAT_TIMESPAN(F179,G179)</f>
        <v>13h45'</v>
      </c>
    </row>
    <row r="180" spans="1:9" x14ac:dyDescent="0.25">
      <c r="A180" s="115">
        <v>0.57356481481481003</v>
      </c>
      <c r="B180" s="42" t="s">
        <v>326</v>
      </c>
      <c r="C180" s="134" t="s">
        <v>247</v>
      </c>
      <c r="D180" s="134" t="str" cm="1">
        <f t="array" ref="D180">CHRONO.FORMAT_TIMESPAN(A180,B180)</f>
        <v>+00.13:45:56</v>
      </c>
      <c r="F180" s="115">
        <v>0.57356481481481003</v>
      </c>
      <c r="G180" s="42" t="s">
        <v>328</v>
      </c>
      <c r="H180" s="134" t="s">
        <v>247</v>
      </c>
      <c r="I180" s="134" t="str" cm="1">
        <f t="array" ref="I180">CHRONO.FORMAT_TIMESPAN(F180,G180)</f>
        <v>13h45'56"</v>
      </c>
    </row>
    <row r="181" spans="1:9" x14ac:dyDescent="0.25">
      <c r="A181" s="114">
        <v>0.57357394675925999</v>
      </c>
      <c r="B181" s="8" t="s">
        <v>326</v>
      </c>
      <c r="C181" s="133" t="s">
        <v>248</v>
      </c>
      <c r="D181" s="133" t="str" cm="1">
        <f t="array" ref="D181">CHRONO.FORMAT_TIMESPAN(A181,B181)</f>
        <v>+00.13:45:57</v>
      </c>
      <c r="F181" s="114">
        <v>0.57357394675925999</v>
      </c>
      <c r="G181" s="8" t="s">
        <v>328</v>
      </c>
      <c r="H181" s="133" t="s">
        <v>248</v>
      </c>
      <c r="I181" s="133" t="str" cm="1">
        <f t="array" ref="I181">CHRONO.FORMAT_TIMESPAN(F181,G181)</f>
        <v>13h45'57"</v>
      </c>
    </row>
    <row r="182" spans="1:9" x14ac:dyDescent="0.25">
      <c r="A182" s="116">
        <v>3.125E-2</v>
      </c>
      <c r="B182" s="35" t="s">
        <v>326</v>
      </c>
      <c r="C182" s="134" t="s">
        <v>186</v>
      </c>
      <c r="D182" s="134" t="str" cm="1">
        <f t="array" ref="D182">CHRONO.FORMAT_TIMESPAN(A182,B182)</f>
        <v>+00.00:45:00</v>
      </c>
      <c r="F182" s="116">
        <v>3.125E-2</v>
      </c>
      <c r="G182" s="35" t="s">
        <v>328</v>
      </c>
      <c r="H182" s="134" t="s">
        <v>186</v>
      </c>
      <c r="I182" s="134" t="str" cm="1">
        <f t="array" ref="I182">CHRONO.FORMAT_TIMESPAN(F182,G182)</f>
        <v>45'</v>
      </c>
    </row>
    <row r="183" spans="1:9" x14ac:dyDescent="0.25">
      <c r="A183" s="117">
        <v>3.1898148148148148E-2</v>
      </c>
      <c r="B183" s="37" t="s">
        <v>326</v>
      </c>
      <c r="C183" s="133" t="s">
        <v>249</v>
      </c>
      <c r="D183" s="133" t="str" cm="1">
        <f t="array" ref="D183">CHRONO.FORMAT_TIMESPAN(A183,B183)</f>
        <v>+00.00:45:56</v>
      </c>
      <c r="F183" s="117">
        <v>3.1898148148148148E-2</v>
      </c>
      <c r="G183" s="37" t="s">
        <v>328</v>
      </c>
      <c r="H183" s="133" t="s">
        <v>249</v>
      </c>
      <c r="I183" s="133" t="str" cm="1">
        <f t="array" ref="I183">CHRONO.FORMAT_TIMESPAN(F183,G183)</f>
        <v>45'56"</v>
      </c>
    </row>
    <row r="184" spans="1:9" x14ac:dyDescent="0.25">
      <c r="A184" s="116">
        <v>3.190728009259259E-2</v>
      </c>
      <c r="B184" s="35" t="s">
        <v>326</v>
      </c>
      <c r="C184" s="134" t="s">
        <v>250</v>
      </c>
      <c r="D184" s="134" t="str" cm="1">
        <f t="array" ref="D184">CHRONO.FORMAT_TIMESPAN(A184,B184)</f>
        <v>+00.00:45:57</v>
      </c>
      <c r="F184" s="116">
        <v>3.190728009259259E-2</v>
      </c>
      <c r="G184" s="35" t="s">
        <v>328</v>
      </c>
      <c r="H184" s="134" t="s">
        <v>250</v>
      </c>
      <c r="I184" s="134" t="str" cm="1">
        <f t="array" ref="I184">CHRONO.FORMAT_TIMESPAN(F184,G184)</f>
        <v>45'57"</v>
      </c>
    </row>
    <row r="185" spans="1:9" x14ac:dyDescent="0.25">
      <c r="A185" s="114">
        <v>6.4814814814814813E-4</v>
      </c>
      <c r="B185" s="8" t="s">
        <v>326</v>
      </c>
      <c r="C185" s="133" t="s">
        <v>198</v>
      </c>
      <c r="D185" s="133" t="str" cm="1">
        <f t="array" ref="D185">CHRONO.FORMAT_TIMESPAN(A185,B185)</f>
        <v>+00.00:00:56</v>
      </c>
      <c r="F185" s="114">
        <v>6.4814814814814813E-4</v>
      </c>
      <c r="G185" s="8" t="s">
        <v>328</v>
      </c>
      <c r="H185" s="133" t="s">
        <v>198</v>
      </c>
      <c r="I185" s="133" t="str" cm="1">
        <f t="array" ref="I185">CHRONO.FORMAT_TIMESPAN(F185,G185)</f>
        <v>56"</v>
      </c>
    </row>
    <row r="186" spans="1:9" x14ac:dyDescent="0.25">
      <c r="A186" s="115">
        <v>6.5728009259259266E-4</v>
      </c>
      <c r="B186" s="42" t="s">
        <v>326</v>
      </c>
      <c r="C186" s="134" t="s">
        <v>251</v>
      </c>
      <c r="D186" s="134" t="str" cm="1">
        <f t="array" ref="D186">CHRONO.FORMAT_TIMESPAN(A186,B186)</f>
        <v>+00.00:00:57</v>
      </c>
      <c r="F186" s="115">
        <v>6.5728009259259266E-4</v>
      </c>
      <c r="G186" s="42" t="s">
        <v>328</v>
      </c>
      <c r="H186" s="134" t="s">
        <v>251</v>
      </c>
      <c r="I186" s="134" t="str" cm="1">
        <f t="array" ref="I186">CHRONO.FORMAT_TIMESPAN(F186,G186)</f>
        <v>57"</v>
      </c>
    </row>
    <row r="187" spans="1:9" x14ac:dyDescent="0.25">
      <c r="A187" s="114">
        <v>0</v>
      </c>
      <c r="B187" s="61" t="s">
        <v>327</v>
      </c>
      <c r="C187" s="133" t="s">
        <v>240</v>
      </c>
      <c r="D187" s="133" t="str" cm="1">
        <f t="array" ref="D187">CHRONO.FORMAT_TIMESPAN(A187,B187)</f>
        <v>0.00:00:00</v>
      </c>
      <c r="F187" s="114">
        <v>0</v>
      </c>
      <c r="G187" s="61" t="s">
        <v>460</v>
      </c>
      <c r="H187" s="133" t="s">
        <v>240</v>
      </c>
      <c r="I187" s="133" t="str" cm="1">
        <f t="array" ref="I187">CHRONO.FORMAT_TIMESPAN(F187,G187)</f>
        <v>+ 0h 0.000'</v>
      </c>
    </row>
    <row r="188" spans="1:9" x14ac:dyDescent="0.25">
      <c r="A188" s="116">
        <v>-1</v>
      </c>
      <c r="B188" s="128" t="s">
        <v>327</v>
      </c>
      <c r="C188" s="134" t="s">
        <v>241</v>
      </c>
      <c r="D188" s="134" t="str" cm="1">
        <f t="array" ref="D188">CHRONO.FORMAT_TIMESPAN(A188,B188)</f>
        <v>−1.00:00:00</v>
      </c>
      <c r="F188" s="116">
        <v>-1</v>
      </c>
      <c r="G188" s="128" t="s">
        <v>460</v>
      </c>
      <c r="H188" s="134" t="s">
        <v>241</v>
      </c>
      <c r="I188" s="134" t="str" cm="1">
        <f t="array" ref="I188">CHRONO.FORMAT_TIMESPAN(F188,G188)</f>
        <v>− 1d 0h 0.000'</v>
      </c>
    </row>
    <row r="189" spans="1:9" x14ac:dyDescent="0.25">
      <c r="A189" s="117">
        <v>1</v>
      </c>
      <c r="B189" s="64" t="s">
        <v>327</v>
      </c>
      <c r="C189" s="133" t="s">
        <v>184</v>
      </c>
      <c r="D189" s="133" t="str" cm="1">
        <f t="array" ref="D189">CHRONO.FORMAT_TIMESPAN(A189,B189)</f>
        <v>1.00:00:00</v>
      </c>
      <c r="F189" s="117">
        <v>1</v>
      </c>
      <c r="G189" s="64" t="s">
        <v>460</v>
      </c>
      <c r="H189" s="133" t="s">
        <v>184</v>
      </c>
      <c r="I189" s="133" t="str" cm="1">
        <f t="array" ref="I189">CHRONO.FORMAT_TIMESPAN(F189,G189)</f>
        <v>+ 1d 0h 0.000'</v>
      </c>
    </row>
    <row r="190" spans="1:9" x14ac:dyDescent="0.25">
      <c r="A190" s="115">
        <v>1.5416666666666665</v>
      </c>
      <c r="B190" s="42" t="s">
        <v>327</v>
      </c>
      <c r="C190" s="134" t="s">
        <v>242</v>
      </c>
      <c r="D190" s="134" t="str" cm="1">
        <f t="array" ref="D190">CHRONO.FORMAT_TIMESPAN(A190,B190)</f>
        <v>1.13:00:00</v>
      </c>
      <c r="F190" s="115">
        <v>1.5416666666666665</v>
      </c>
      <c r="G190" s="42" t="s">
        <v>460</v>
      </c>
      <c r="H190" s="134" t="s">
        <v>242</v>
      </c>
      <c r="I190" s="134" t="str" cm="1">
        <f t="array" ref="I190">CHRONO.FORMAT_TIMESPAN(F190,G190)</f>
        <v>+ 1d 13h 0.000'</v>
      </c>
    </row>
    <row r="191" spans="1:9" x14ac:dyDescent="0.25">
      <c r="A191" s="114">
        <v>1.5729166666666665</v>
      </c>
      <c r="B191" s="8" t="s">
        <v>327</v>
      </c>
      <c r="C191" s="133" t="s">
        <v>243</v>
      </c>
      <c r="D191" s="133" t="str" cm="1">
        <f t="array" ref="D191">CHRONO.FORMAT_TIMESPAN(A191,B191)</f>
        <v>1.13:45:00</v>
      </c>
      <c r="F191" s="114">
        <v>1.5729166666666665</v>
      </c>
      <c r="G191" s="8" t="s">
        <v>460</v>
      </c>
      <c r="H191" s="133" t="s">
        <v>243</v>
      </c>
      <c r="I191" s="133" t="str" cm="1">
        <f t="array" ref="I191">CHRONO.FORMAT_TIMESPAN(F191,G191)</f>
        <v>+ 1d 13h 45.000'</v>
      </c>
    </row>
    <row r="192" spans="1:9" x14ac:dyDescent="0.25">
      <c r="A192" s="116">
        <v>1.5735648148148147</v>
      </c>
      <c r="B192" s="35" t="s">
        <v>327</v>
      </c>
      <c r="C192" s="134" t="s">
        <v>244</v>
      </c>
      <c r="D192" s="134" t="str" cm="1">
        <f t="array" ref="D192">CHRONO.FORMAT_TIMESPAN(A192,B192)</f>
        <v>1.13:45:56</v>
      </c>
      <c r="F192" s="116">
        <v>1.5735648148148147</v>
      </c>
      <c r="G192" s="35" t="s">
        <v>460</v>
      </c>
      <c r="H192" s="134" t="s">
        <v>244</v>
      </c>
      <c r="I192" s="134" t="str" cm="1">
        <f t="array" ref="I192">CHRONO.FORMAT_TIMESPAN(F192,G192)</f>
        <v>+ 1d 13h 45.933'</v>
      </c>
    </row>
    <row r="193" spans="1:9" x14ac:dyDescent="0.25">
      <c r="A193" s="117">
        <v>1.5735739467592591</v>
      </c>
      <c r="B193" s="37" t="s">
        <v>327</v>
      </c>
      <c r="C193" s="133" t="s">
        <v>245</v>
      </c>
      <c r="D193" s="133" t="str" cm="1">
        <f t="array" ref="D193">CHRONO.FORMAT_TIMESPAN(A193,B193)</f>
        <v>1.13:45:56.79</v>
      </c>
      <c r="F193" s="117">
        <v>1.5735739467592591</v>
      </c>
      <c r="G193" s="37" t="s">
        <v>460</v>
      </c>
      <c r="H193" s="133" t="s">
        <v>245</v>
      </c>
      <c r="I193" s="133" t="str" cm="1">
        <f t="array" ref="I193">CHRONO.FORMAT_TIMESPAN(F193,G193)</f>
        <v>+ 1d 13h 45.946'</v>
      </c>
    </row>
    <row r="194" spans="1:9" x14ac:dyDescent="0.25">
      <c r="A194" s="116">
        <v>0.54166666666666996</v>
      </c>
      <c r="B194" s="35" t="s">
        <v>327</v>
      </c>
      <c r="C194" s="134" t="s">
        <v>185</v>
      </c>
      <c r="D194" s="134" t="str" cm="1">
        <f t="array" ref="D194">CHRONO.FORMAT_TIMESPAN(A194,B194)</f>
        <v>0.13:00:00</v>
      </c>
      <c r="F194" s="116">
        <v>0.54166666666666996</v>
      </c>
      <c r="G194" s="35" t="s">
        <v>460</v>
      </c>
      <c r="H194" s="134" t="s">
        <v>185</v>
      </c>
      <c r="I194" s="134" t="str" cm="1">
        <f t="array" ref="I194">CHRONO.FORMAT_TIMESPAN(F194,G194)</f>
        <v>+ 13h 0.000'</v>
      </c>
    </row>
    <row r="195" spans="1:9" x14ac:dyDescent="0.25">
      <c r="A195" s="114">
        <v>0.57291666666666996</v>
      </c>
      <c r="B195" s="8" t="s">
        <v>327</v>
      </c>
      <c r="C195" s="133" t="s">
        <v>246</v>
      </c>
      <c r="D195" s="133" t="str" cm="1">
        <f t="array" ref="D195">CHRONO.FORMAT_TIMESPAN(A195,B195)</f>
        <v>0.13:45:00</v>
      </c>
      <c r="F195" s="114">
        <v>0.57291666666666996</v>
      </c>
      <c r="G195" s="8" t="s">
        <v>460</v>
      </c>
      <c r="H195" s="133" t="s">
        <v>246</v>
      </c>
      <c r="I195" s="133" t="str" cm="1">
        <f t="array" ref="I195">CHRONO.FORMAT_TIMESPAN(F195,G195)</f>
        <v>+ 13h 45.000'</v>
      </c>
    </row>
    <row r="196" spans="1:9" x14ac:dyDescent="0.25">
      <c r="A196" s="116">
        <v>0.57356481481481003</v>
      </c>
      <c r="B196" s="35" t="s">
        <v>327</v>
      </c>
      <c r="C196" s="134" t="s">
        <v>247</v>
      </c>
      <c r="D196" s="134" t="str" cm="1">
        <f t="array" ref="D196">CHRONO.FORMAT_TIMESPAN(A196,B196)</f>
        <v>0.13:45:56</v>
      </c>
      <c r="F196" s="116">
        <v>0.57356481481481003</v>
      </c>
      <c r="G196" s="35" t="s">
        <v>460</v>
      </c>
      <c r="H196" s="134" t="s">
        <v>247</v>
      </c>
      <c r="I196" s="134" t="str" cm="1">
        <f t="array" ref="I196">CHRONO.FORMAT_TIMESPAN(F196,G196)</f>
        <v>+ 13h 45.933'</v>
      </c>
    </row>
    <row r="197" spans="1:9" x14ac:dyDescent="0.25">
      <c r="A197" s="117">
        <v>0.57357394675925999</v>
      </c>
      <c r="B197" s="64" t="s">
        <v>327</v>
      </c>
      <c r="C197" s="133" t="s">
        <v>248</v>
      </c>
      <c r="D197" s="133" t="str" cm="1">
        <f t="array" ref="D197">CHRONO.FORMAT_TIMESPAN(A197,B197)</f>
        <v>0.13:45:56.79</v>
      </c>
      <c r="F197" s="117">
        <v>0.57357394675925999</v>
      </c>
      <c r="G197" s="37" t="s">
        <v>460</v>
      </c>
      <c r="H197" s="133" t="s">
        <v>248</v>
      </c>
      <c r="I197" s="133" t="str" cm="1">
        <f t="array" ref="I197">CHRONO.FORMAT_TIMESPAN(F197,G197)</f>
        <v>+ 13h 45.946'</v>
      </c>
    </row>
    <row r="198" spans="1:9" x14ac:dyDescent="0.25">
      <c r="A198" s="116">
        <v>3.125E-2</v>
      </c>
      <c r="B198" s="35" t="s">
        <v>327</v>
      </c>
      <c r="C198" s="134" t="s">
        <v>186</v>
      </c>
      <c r="D198" s="134" t="str" cm="1">
        <f t="array" ref="D198">CHRONO.FORMAT_TIMESPAN(A198,B198)</f>
        <v>0.00:45:00</v>
      </c>
      <c r="F198" s="116">
        <v>3.125E-2</v>
      </c>
      <c r="G198" s="35" t="s">
        <v>460</v>
      </c>
      <c r="H198" s="134" t="s">
        <v>186</v>
      </c>
      <c r="I198" s="134" t="str" cm="1">
        <f t="array" ref="I198">CHRONO.FORMAT_TIMESPAN(F198,G198)</f>
        <v>+ 0h 45.000'</v>
      </c>
    </row>
    <row r="199" spans="1:9" x14ac:dyDescent="0.25">
      <c r="A199" s="114">
        <v>3.1898148148148148E-2</v>
      </c>
      <c r="B199" s="8" t="s">
        <v>327</v>
      </c>
      <c r="C199" s="133" t="s">
        <v>249</v>
      </c>
      <c r="D199" s="133" t="str" cm="1">
        <f t="array" ref="D199">CHRONO.FORMAT_TIMESPAN(A199,B199)</f>
        <v>0.00:45:56</v>
      </c>
      <c r="F199" s="114">
        <v>3.1898148148148148E-2</v>
      </c>
      <c r="G199" s="8" t="s">
        <v>460</v>
      </c>
      <c r="H199" s="133" t="s">
        <v>249</v>
      </c>
      <c r="I199" s="133" t="str" cm="1">
        <f t="array" ref="I199">CHRONO.FORMAT_TIMESPAN(F199,G199)</f>
        <v>+ 0h 45.933'</v>
      </c>
    </row>
    <row r="200" spans="1:9" x14ac:dyDescent="0.25">
      <c r="A200" s="116">
        <v>3.190728009259259E-2</v>
      </c>
      <c r="B200" s="128" t="s">
        <v>327</v>
      </c>
      <c r="C200" s="134" t="s">
        <v>250</v>
      </c>
      <c r="D200" s="134" t="str" cm="1">
        <f t="array" ref="D200">CHRONO.FORMAT_TIMESPAN(A200,B200)</f>
        <v>0.00:45:56.79</v>
      </c>
      <c r="F200" s="116">
        <v>3.190728009259259E-2</v>
      </c>
      <c r="G200" s="35" t="s">
        <v>460</v>
      </c>
      <c r="H200" s="134" t="s">
        <v>250</v>
      </c>
      <c r="I200" s="134" t="str" cm="1">
        <f t="array" ref="I200">CHRONO.FORMAT_TIMESPAN(F200,G200)</f>
        <v>+ 0h 45.946'</v>
      </c>
    </row>
    <row r="201" spans="1:9" x14ac:dyDescent="0.25">
      <c r="A201" s="117">
        <v>6.4814814814814813E-4</v>
      </c>
      <c r="B201" s="37" t="s">
        <v>327</v>
      </c>
      <c r="C201" s="133" t="s">
        <v>198</v>
      </c>
      <c r="D201" s="133" t="str" cm="1">
        <f t="array" ref="D201">CHRONO.FORMAT_TIMESPAN(A201,B201)</f>
        <v>0.00:00:56</v>
      </c>
      <c r="F201" s="117">
        <v>6.4814814814814813E-4</v>
      </c>
      <c r="G201" s="37" t="s">
        <v>460</v>
      </c>
      <c r="H201" s="133" t="s">
        <v>198</v>
      </c>
      <c r="I201" s="133" t="str" cm="1">
        <f t="array" ref="I201">CHRONO.FORMAT_TIMESPAN(F201,G201)</f>
        <v>+ 0h 0.933'</v>
      </c>
    </row>
    <row r="202" spans="1:9" x14ac:dyDescent="0.25">
      <c r="A202" s="116">
        <v>6.5728009259259266E-4</v>
      </c>
      <c r="B202" s="35" t="s">
        <v>327</v>
      </c>
      <c r="C202" s="134" t="s">
        <v>251</v>
      </c>
      <c r="D202" s="134" t="str" cm="1">
        <f t="array" ref="D202">CHRONO.FORMAT_TIMESPAN(A202,B202)</f>
        <v>0.00:00:56.79</v>
      </c>
      <c r="F202" s="116">
        <v>6.5728009259259266E-4</v>
      </c>
      <c r="G202" s="35" t="s">
        <v>460</v>
      </c>
      <c r="H202" s="134" t="s">
        <v>251</v>
      </c>
      <c r="I202" s="134" t="str" cm="1">
        <f t="array" ref="I202">CHRONO.FORMAT_TIMESPAN(F202,G202)</f>
        <v>+ 0h 0.946'</v>
      </c>
    </row>
    <row r="203" spans="1:9" x14ac:dyDescent="0.25">
      <c r="A203" s="114">
        <v>0</v>
      </c>
      <c r="B203" s="61" t="s">
        <v>147</v>
      </c>
      <c r="C203" s="133" t="s">
        <v>240</v>
      </c>
      <c r="D203" s="133" t="str" cm="1">
        <f t="array" ref="D203">CHRONO.FORMAT_TIMESPAN(A203,B203)</f>
        <v>0.00:00:00</v>
      </c>
      <c r="F203" s="114">
        <v>0</v>
      </c>
      <c r="G203" s="61" t="s">
        <v>329</v>
      </c>
      <c r="H203" s="133" t="s">
        <v>240</v>
      </c>
      <c r="I203" s="133" t="str" cm="1">
        <f t="array" ref="I203">CHRONO.FORMAT_TIMESPAN(F203,G203)</f>
        <v>0h0m</v>
      </c>
    </row>
    <row r="204" spans="1:9" x14ac:dyDescent="0.25">
      <c r="A204" s="116">
        <v>-1</v>
      </c>
      <c r="B204" s="128" t="s">
        <v>147</v>
      </c>
      <c r="C204" s="134" t="s">
        <v>241</v>
      </c>
      <c r="D204" s="134" t="str" cm="1">
        <f t="array" ref="D204">CHRONO.FORMAT_TIMESPAN(A204,B204)</f>
        <v>−1.00:00:00</v>
      </c>
      <c r="F204" s="116">
        <v>-1</v>
      </c>
      <c r="G204" s="128" t="s">
        <v>329</v>
      </c>
      <c r="H204" s="134" t="s">
        <v>241</v>
      </c>
      <c r="I204" s="134" t="str" cm="1">
        <f t="array" ref="I204">CHRONO.FORMAT_TIMESPAN(F204,G204)</f>
        <v>−24h0m</v>
      </c>
    </row>
    <row r="205" spans="1:9" x14ac:dyDescent="0.25">
      <c r="A205" s="117">
        <v>1</v>
      </c>
      <c r="B205" s="64" t="s">
        <v>147</v>
      </c>
      <c r="C205" s="133" t="s">
        <v>184</v>
      </c>
      <c r="D205" s="133" t="str" cm="1">
        <f t="array" ref="D205">CHRONO.FORMAT_TIMESPAN(A205,B205)</f>
        <v>1.00:00:00</v>
      </c>
      <c r="F205" s="117">
        <v>1</v>
      </c>
      <c r="G205" s="64" t="s">
        <v>329</v>
      </c>
      <c r="H205" s="133" t="s">
        <v>184</v>
      </c>
      <c r="I205" s="133" t="str" cm="1">
        <f t="array" ref="I205">CHRONO.FORMAT_TIMESPAN(F205,G205)</f>
        <v>24h0m</v>
      </c>
    </row>
    <row r="206" spans="1:9" x14ac:dyDescent="0.25">
      <c r="A206" s="115">
        <v>1.5416666666666665</v>
      </c>
      <c r="B206" s="42" t="s">
        <v>147</v>
      </c>
      <c r="C206" s="134" t="s">
        <v>242</v>
      </c>
      <c r="D206" s="134" t="str" cm="1">
        <f t="array" ref="D206">CHRONO.FORMAT_TIMESPAN(A206,B206)</f>
        <v>1.13:00:00</v>
      </c>
      <c r="F206" s="115">
        <v>1.5416666666666665</v>
      </c>
      <c r="G206" s="42" t="s">
        <v>329</v>
      </c>
      <c r="H206" s="134" t="s">
        <v>242</v>
      </c>
      <c r="I206" s="134" t="str" cm="1">
        <f t="array" ref="I206">CHRONO.FORMAT_TIMESPAN(F206,G206)</f>
        <v>37h0m</v>
      </c>
    </row>
    <row r="207" spans="1:9" x14ac:dyDescent="0.25">
      <c r="A207" s="114">
        <v>1.5729166666666665</v>
      </c>
      <c r="B207" s="8" t="s">
        <v>147</v>
      </c>
      <c r="C207" s="133" t="s">
        <v>243</v>
      </c>
      <c r="D207" s="133" t="str" cm="1">
        <f t="array" ref="D207">CHRONO.FORMAT_TIMESPAN(A207,B207)</f>
        <v>1.13:45:00</v>
      </c>
      <c r="F207" s="114">
        <v>1.5729166666666665</v>
      </c>
      <c r="G207" s="8" t="s">
        <v>329</v>
      </c>
      <c r="H207" s="133" t="s">
        <v>243</v>
      </c>
      <c r="I207" s="133" t="str" cm="1">
        <f t="array" ref="I207">CHRONO.FORMAT_TIMESPAN(F207,G207)</f>
        <v>37h45m</v>
      </c>
    </row>
    <row r="208" spans="1:9" x14ac:dyDescent="0.25">
      <c r="A208" s="116">
        <v>1.5735648148148147</v>
      </c>
      <c r="B208" s="35" t="s">
        <v>147</v>
      </c>
      <c r="C208" s="134" t="s">
        <v>244</v>
      </c>
      <c r="D208" s="134" t="str" cm="1">
        <f t="array" ref="D208">CHRONO.FORMAT_TIMESPAN(A208,B208)</f>
        <v>1.13:45:56</v>
      </c>
      <c r="F208" s="116">
        <v>1.5735648148148147</v>
      </c>
      <c r="G208" s="35" t="s">
        <v>329</v>
      </c>
      <c r="H208" s="134" t="s">
        <v>244</v>
      </c>
      <c r="I208" s="134" t="str" cm="1">
        <f t="array" ref="I208">CHRONO.FORMAT_TIMESPAN(F208,G208)</f>
        <v>37h45m56s</v>
      </c>
    </row>
    <row r="209" spans="1:9" x14ac:dyDescent="0.25">
      <c r="A209" s="117">
        <v>1.5735739467592591</v>
      </c>
      <c r="B209" s="37" t="s">
        <v>147</v>
      </c>
      <c r="C209" s="133" t="s">
        <v>245</v>
      </c>
      <c r="D209" s="133" t="str" cm="1">
        <f t="array" ref="D209">CHRONO.FORMAT_TIMESPAN(A209,B209)</f>
        <v>1.13:45:56.789</v>
      </c>
      <c r="F209" s="117">
        <v>1.5735739467592591</v>
      </c>
      <c r="G209" s="37" t="s">
        <v>329</v>
      </c>
      <c r="H209" s="133" t="s">
        <v>245</v>
      </c>
      <c r="I209" s="133" t="str" cm="1">
        <f t="array" ref="I209">CHRONO.FORMAT_TIMESPAN(F209,G209)</f>
        <v>37h45m57s</v>
      </c>
    </row>
    <row r="210" spans="1:9" x14ac:dyDescent="0.25">
      <c r="A210" s="116">
        <v>0.54166666666666996</v>
      </c>
      <c r="B210" s="35" t="s">
        <v>147</v>
      </c>
      <c r="C210" s="134" t="s">
        <v>185</v>
      </c>
      <c r="D210" s="134" t="str" cm="1">
        <f t="array" ref="D210">CHRONO.FORMAT_TIMESPAN(A210,B210)</f>
        <v>0.13:00:00</v>
      </c>
      <c r="F210" s="116">
        <v>0.54166666666666996</v>
      </c>
      <c r="G210" s="35" t="s">
        <v>329</v>
      </c>
      <c r="H210" s="134" t="s">
        <v>185</v>
      </c>
      <c r="I210" s="134" t="str" cm="1">
        <f t="array" ref="I210">CHRONO.FORMAT_TIMESPAN(F210,G210)</f>
        <v>13h0m</v>
      </c>
    </row>
    <row r="211" spans="1:9" x14ac:dyDescent="0.25">
      <c r="A211" s="114">
        <v>0.57291666666666996</v>
      </c>
      <c r="B211" s="8" t="s">
        <v>147</v>
      </c>
      <c r="C211" s="133" t="s">
        <v>246</v>
      </c>
      <c r="D211" s="133" t="str" cm="1">
        <f t="array" ref="D211">CHRONO.FORMAT_TIMESPAN(A211,B211)</f>
        <v>0.13:45:00</v>
      </c>
      <c r="F211" s="114">
        <v>0.57291666666666996</v>
      </c>
      <c r="G211" s="8" t="s">
        <v>329</v>
      </c>
      <c r="H211" s="133" t="s">
        <v>246</v>
      </c>
      <c r="I211" s="133" t="str" cm="1">
        <f t="array" ref="I211">CHRONO.FORMAT_TIMESPAN(F211,G211)</f>
        <v>13h45m</v>
      </c>
    </row>
    <row r="212" spans="1:9" x14ac:dyDescent="0.25">
      <c r="A212" s="116">
        <v>0.57356481481481003</v>
      </c>
      <c r="B212" s="35" t="s">
        <v>147</v>
      </c>
      <c r="C212" s="134" t="s">
        <v>247</v>
      </c>
      <c r="D212" s="134" t="str" cm="1">
        <f t="array" ref="D212">CHRONO.FORMAT_TIMESPAN(A212,B212)</f>
        <v>0.13:45:56</v>
      </c>
      <c r="F212" s="116">
        <v>0.57356481481481003</v>
      </c>
      <c r="G212" s="35" t="s">
        <v>329</v>
      </c>
      <c r="H212" s="134" t="s">
        <v>247</v>
      </c>
      <c r="I212" s="134" t="str" cm="1">
        <f t="array" ref="I212">CHRONO.FORMAT_TIMESPAN(F212,G212)</f>
        <v>13h45m56s</v>
      </c>
    </row>
    <row r="213" spans="1:9" x14ac:dyDescent="0.25">
      <c r="A213" s="117">
        <v>0.57357394675925999</v>
      </c>
      <c r="B213" s="37" t="s">
        <v>147</v>
      </c>
      <c r="C213" s="133" t="s">
        <v>248</v>
      </c>
      <c r="D213" s="133" t="str" cm="1">
        <f t="array" ref="D213">CHRONO.FORMAT_TIMESPAN(A213,B213)</f>
        <v>0.13:45:56.789</v>
      </c>
      <c r="F213" s="117">
        <v>0.57357394675925999</v>
      </c>
      <c r="G213" s="37" t="s">
        <v>329</v>
      </c>
      <c r="H213" s="133" t="s">
        <v>248</v>
      </c>
      <c r="I213" s="133" t="str" cm="1">
        <f t="array" ref="I213">CHRONO.FORMAT_TIMESPAN(F213,G213)</f>
        <v>13h45m57s</v>
      </c>
    </row>
    <row r="214" spans="1:9" x14ac:dyDescent="0.25">
      <c r="A214" s="116">
        <v>3.125E-2</v>
      </c>
      <c r="B214" s="35" t="s">
        <v>147</v>
      </c>
      <c r="C214" s="134" t="s">
        <v>186</v>
      </c>
      <c r="D214" s="134" t="str" cm="1">
        <f t="array" ref="D214">CHRONO.FORMAT_TIMESPAN(A214,B214)</f>
        <v>0.00:45:00</v>
      </c>
      <c r="F214" s="116">
        <v>3.125E-2</v>
      </c>
      <c r="G214" s="35" t="s">
        <v>329</v>
      </c>
      <c r="H214" s="134" t="s">
        <v>186</v>
      </c>
      <c r="I214" s="134" t="str" cm="1">
        <f t="array" ref="I214">CHRONO.FORMAT_TIMESPAN(F214,G214)</f>
        <v>0h45m</v>
      </c>
    </row>
    <row r="215" spans="1:9" x14ac:dyDescent="0.25">
      <c r="A215" s="114">
        <v>3.1898148148148148E-2</v>
      </c>
      <c r="B215" s="8" t="s">
        <v>147</v>
      </c>
      <c r="C215" s="133" t="s">
        <v>249</v>
      </c>
      <c r="D215" s="133" t="str" cm="1">
        <f t="array" ref="D215">CHRONO.FORMAT_TIMESPAN(A215,B215)</f>
        <v>0.00:45:56</v>
      </c>
      <c r="F215" s="114">
        <v>3.1898148148148148E-2</v>
      </c>
      <c r="G215" s="8" t="s">
        <v>329</v>
      </c>
      <c r="H215" s="133" t="s">
        <v>249</v>
      </c>
      <c r="I215" s="133" t="str" cm="1">
        <f t="array" ref="I215">CHRONO.FORMAT_TIMESPAN(F215,G215)</f>
        <v>0h45m56s</v>
      </c>
    </row>
    <row r="216" spans="1:9" x14ac:dyDescent="0.25">
      <c r="A216" s="116">
        <v>3.190728009259259E-2</v>
      </c>
      <c r="B216" s="35" t="s">
        <v>147</v>
      </c>
      <c r="C216" s="134" t="s">
        <v>250</v>
      </c>
      <c r="D216" s="134" t="str" cm="1">
        <f t="array" ref="D216">CHRONO.FORMAT_TIMESPAN(A216,B216)</f>
        <v>0.00:45:56.789</v>
      </c>
      <c r="F216" s="116">
        <v>3.190728009259259E-2</v>
      </c>
      <c r="G216" s="35" t="s">
        <v>329</v>
      </c>
      <c r="H216" s="134" t="s">
        <v>250</v>
      </c>
      <c r="I216" s="134" t="str" cm="1">
        <f t="array" ref="I216">CHRONO.FORMAT_TIMESPAN(F216,G216)</f>
        <v>0h45m57s</v>
      </c>
    </row>
    <row r="217" spans="1:9" x14ac:dyDescent="0.25">
      <c r="A217" s="117">
        <v>6.4814814814814813E-4</v>
      </c>
      <c r="B217" s="37" t="s">
        <v>147</v>
      </c>
      <c r="C217" s="133" t="s">
        <v>198</v>
      </c>
      <c r="D217" s="133" t="str" cm="1">
        <f t="array" ref="D217">CHRONO.FORMAT_TIMESPAN(A217,B217)</f>
        <v>0.00:00:56</v>
      </c>
      <c r="F217" s="117">
        <v>6.4814814814814813E-4</v>
      </c>
      <c r="G217" s="37" t="s">
        <v>329</v>
      </c>
      <c r="H217" s="133" t="s">
        <v>198</v>
      </c>
      <c r="I217" s="133" t="str" cm="1">
        <f t="array" ref="I217">CHRONO.FORMAT_TIMESPAN(F217,G217)</f>
        <v>0h0m56s</v>
      </c>
    </row>
    <row r="218" spans="1:9" x14ac:dyDescent="0.25">
      <c r="A218" s="116">
        <v>6.5728009259259266E-4</v>
      </c>
      <c r="B218" s="35" t="s">
        <v>147</v>
      </c>
      <c r="C218" s="134" t="s">
        <v>251</v>
      </c>
      <c r="D218" s="134" t="str" cm="1">
        <f t="array" ref="D218">CHRONO.FORMAT_TIMESPAN(A218,B218)</f>
        <v>0.00:00:56.789</v>
      </c>
      <c r="F218" s="116">
        <v>6.5728009259259266E-4</v>
      </c>
      <c r="G218" s="35" t="s">
        <v>329</v>
      </c>
      <c r="H218" s="134" t="s">
        <v>251</v>
      </c>
      <c r="I218" s="134" t="str" cm="1">
        <f t="array" ref="I218">CHRONO.FORMAT_TIMESPAN(F218,G218)</f>
        <v>0h0m57s</v>
      </c>
    </row>
    <row r="219" spans="1:9" x14ac:dyDescent="0.25">
      <c r="A219" s="114">
        <v>0</v>
      </c>
      <c r="B219" s="61" t="s">
        <v>254</v>
      </c>
      <c r="C219" s="133" t="s">
        <v>240</v>
      </c>
      <c r="D219" s="133" t="str" cm="1">
        <f t="array" ref="D219">CHRONO.FORMAT_TIMESPAN(A219,B219)</f>
        <v>0:00</v>
      </c>
      <c r="F219" s="114">
        <v>0</v>
      </c>
      <c r="G219" s="61" t="s">
        <v>461</v>
      </c>
      <c r="H219" s="133" t="s">
        <v>240</v>
      </c>
      <c r="I219" s="133" t="str" cm="1">
        <f t="array" ref="I219">CHRONO.FORMAT_TIMESPAN(F219,G219)</f>
        <v>0h 00m 00.00s</v>
      </c>
    </row>
    <row r="220" spans="1:9" x14ac:dyDescent="0.25">
      <c r="A220" s="116">
        <v>-1</v>
      </c>
      <c r="B220" s="128" t="s">
        <v>254</v>
      </c>
      <c r="C220" s="134" t="s">
        <v>241</v>
      </c>
      <c r="D220" s="134" t="str" cm="1">
        <f t="array" ref="D220">CHRONO.FORMAT_TIMESPAN(A220,B220)</f>
        <v>−24:00</v>
      </c>
      <c r="F220" s="116">
        <v>-1</v>
      </c>
      <c r="G220" s="128" t="s">
        <v>461</v>
      </c>
      <c r="H220" s="134" t="s">
        <v>241</v>
      </c>
      <c r="I220" s="134" t="str" cm="1">
        <f t="array" ref="I220">CHRONO.FORMAT_TIMESPAN(F220,G220)</f>
        <v>− 24h 00m 00.00s</v>
      </c>
    </row>
    <row r="221" spans="1:9" x14ac:dyDescent="0.25">
      <c r="A221" s="117">
        <v>1</v>
      </c>
      <c r="B221" s="64" t="s">
        <v>254</v>
      </c>
      <c r="C221" s="133" t="s">
        <v>184</v>
      </c>
      <c r="D221" s="133" t="str" cm="1">
        <f t="array" ref="D221">CHRONO.FORMAT_TIMESPAN(A221,B221)</f>
        <v>24:00</v>
      </c>
      <c r="F221" s="117">
        <v>1</v>
      </c>
      <c r="G221" s="64" t="s">
        <v>461</v>
      </c>
      <c r="H221" s="133" t="s">
        <v>184</v>
      </c>
      <c r="I221" s="133" t="str" cm="1">
        <f t="array" ref="I221">CHRONO.FORMAT_TIMESPAN(F221,G221)</f>
        <v>24h 00m 00.00s</v>
      </c>
    </row>
    <row r="222" spans="1:9" x14ac:dyDescent="0.25">
      <c r="A222" s="115">
        <v>1.5416666666666665</v>
      </c>
      <c r="B222" s="42" t="s">
        <v>254</v>
      </c>
      <c r="C222" s="134" t="s">
        <v>242</v>
      </c>
      <c r="D222" s="134" t="str" cm="1">
        <f t="array" ref="D222">CHRONO.FORMAT_TIMESPAN(A222,B222)</f>
        <v>37:00</v>
      </c>
      <c r="F222" s="115">
        <v>1.5416666666666665</v>
      </c>
      <c r="G222" s="42" t="s">
        <v>461</v>
      </c>
      <c r="H222" s="134" t="s">
        <v>242</v>
      </c>
      <c r="I222" s="134" t="str" cm="1">
        <f t="array" ref="I222">CHRONO.FORMAT_TIMESPAN(F222,G222)</f>
        <v>37h 00m 00.00s</v>
      </c>
    </row>
    <row r="223" spans="1:9" x14ac:dyDescent="0.25">
      <c r="A223" s="114">
        <v>1.5729166666666665</v>
      </c>
      <c r="B223" s="8" t="s">
        <v>254</v>
      </c>
      <c r="C223" s="133" t="s">
        <v>243</v>
      </c>
      <c r="D223" s="133" t="str" cm="1">
        <f t="array" ref="D223">CHRONO.FORMAT_TIMESPAN(A223,B223)</f>
        <v>37:45</v>
      </c>
      <c r="F223" s="114">
        <v>1.5729166666666665</v>
      </c>
      <c r="G223" s="8" t="s">
        <v>461</v>
      </c>
      <c r="H223" s="133" t="s">
        <v>243</v>
      </c>
      <c r="I223" s="133" t="str" cm="1">
        <f t="array" ref="I223">CHRONO.FORMAT_TIMESPAN(F223,G223)</f>
        <v>37h 45m 00.00s</v>
      </c>
    </row>
    <row r="224" spans="1:9" x14ac:dyDescent="0.25">
      <c r="A224" s="116">
        <v>1.57356481481481</v>
      </c>
      <c r="B224" s="35" t="s">
        <v>254</v>
      </c>
      <c r="C224" s="134" t="s">
        <v>244</v>
      </c>
      <c r="D224" s="134" t="str" cm="1">
        <f t="array" ref="D224">CHRONO.FORMAT_TIMESPAN(A224,B224)</f>
        <v>37:45</v>
      </c>
      <c r="F224" s="116">
        <v>1.5735648148148147</v>
      </c>
      <c r="G224" s="35" t="s">
        <v>461</v>
      </c>
      <c r="H224" s="134" t="s">
        <v>244</v>
      </c>
      <c r="I224" s="134" t="str" cm="1">
        <f t="array" ref="I224">CHRONO.FORMAT_TIMESPAN(F224,G224)</f>
        <v>37h 45m 56.00s</v>
      </c>
    </row>
    <row r="225" spans="1:9" x14ac:dyDescent="0.25">
      <c r="A225" s="117">
        <v>1.5735739467592591</v>
      </c>
      <c r="B225" s="37" t="s">
        <v>254</v>
      </c>
      <c r="C225" s="133" t="s">
        <v>245</v>
      </c>
      <c r="D225" s="133" t="str" cm="1">
        <f t="array" ref="D225">CHRONO.FORMAT_TIMESPAN(A225,B225)</f>
        <v>37:45</v>
      </c>
      <c r="F225" s="117">
        <v>1.5735739467592591</v>
      </c>
      <c r="G225" s="37" t="s">
        <v>461</v>
      </c>
      <c r="H225" s="133" t="s">
        <v>245</v>
      </c>
      <c r="I225" s="133" t="str" cm="1">
        <f t="array" ref="I225">CHRONO.FORMAT_TIMESPAN(F225,G225)</f>
        <v>37h 45m 56.79s</v>
      </c>
    </row>
    <row r="226" spans="1:9" x14ac:dyDescent="0.25">
      <c r="A226" s="116">
        <v>0.54166666666666996</v>
      </c>
      <c r="B226" s="35" t="s">
        <v>254</v>
      </c>
      <c r="C226" s="134" t="s">
        <v>185</v>
      </c>
      <c r="D226" s="134" t="str" cm="1">
        <f t="array" ref="D226">CHRONO.FORMAT_TIMESPAN(A226,B226)</f>
        <v>13:00</v>
      </c>
      <c r="F226" s="116">
        <v>0.54166666666666996</v>
      </c>
      <c r="G226" s="35" t="s">
        <v>461</v>
      </c>
      <c r="H226" s="134" t="s">
        <v>185</v>
      </c>
      <c r="I226" s="134" t="str" cm="1">
        <f t="array" ref="I226">CHRONO.FORMAT_TIMESPAN(F226,G226)</f>
        <v>13h 00m 00.00s</v>
      </c>
    </row>
    <row r="227" spans="1:9" x14ac:dyDescent="0.25">
      <c r="A227" s="114">
        <v>0.57291666666666996</v>
      </c>
      <c r="B227" s="8" t="s">
        <v>254</v>
      </c>
      <c r="C227" s="133" t="s">
        <v>246</v>
      </c>
      <c r="D227" s="133" t="str" cm="1">
        <f t="array" ref="D227">CHRONO.FORMAT_TIMESPAN(A227,B227)</f>
        <v>13:45</v>
      </c>
      <c r="F227" s="114">
        <v>0.57291666666666996</v>
      </c>
      <c r="G227" s="8" t="s">
        <v>461</v>
      </c>
      <c r="H227" s="133" t="s">
        <v>246</v>
      </c>
      <c r="I227" s="133" t="str" cm="1">
        <f t="array" ref="I227">CHRONO.FORMAT_TIMESPAN(F227,G227)</f>
        <v>13h 45m 00.00s</v>
      </c>
    </row>
    <row r="228" spans="1:9" x14ac:dyDescent="0.25">
      <c r="A228" s="116">
        <v>0.57356481481481003</v>
      </c>
      <c r="B228" s="35" t="s">
        <v>254</v>
      </c>
      <c r="C228" s="134" t="s">
        <v>247</v>
      </c>
      <c r="D228" s="134" t="str" cm="1">
        <f t="array" ref="D228">CHRONO.FORMAT_TIMESPAN(A228,B228)</f>
        <v>13:45</v>
      </c>
      <c r="F228" s="116">
        <v>0.57356481481481003</v>
      </c>
      <c r="G228" s="35" t="s">
        <v>461</v>
      </c>
      <c r="H228" s="134" t="s">
        <v>247</v>
      </c>
      <c r="I228" s="134" t="str" cm="1">
        <f t="array" ref="I228">CHRONO.FORMAT_TIMESPAN(F228,G228)</f>
        <v>13h 45m 56.00s</v>
      </c>
    </row>
    <row r="229" spans="1:9" x14ac:dyDescent="0.25">
      <c r="A229" s="117">
        <v>0.57357394675925999</v>
      </c>
      <c r="B229" s="37" t="s">
        <v>254</v>
      </c>
      <c r="C229" s="133" t="s">
        <v>248</v>
      </c>
      <c r="D229" s="133" t="str" cm="1">
        <f t="array" ref="D229">CHRONO.FORMAT_TIMESPAN(A229,B229)</f>
        <v>13:45</v>
      </c>
      <c r="F229" s="117">
        <v>0.57357394675925999</v>
      </c>
      <c r="G229" s="37" t="s">
        <v>461</v>
      </c>
      <c r="H229" s="133" t="s">
        <v>248</v>
      </c>
      <c r="I229" s="133" t="str" cm="1">
        <f t="array" ref="I229">CHRONO.FORMAT_TIMESPAN(F229,G229)</f>
        <v>13h 45m 56.79s</v>
      </c>
    </row>
    <row r="230" spans="1:9" x14ac:dyDescent="0.25">
      <c r="A230" s="116">
        <v>3.125E-2</v>
      </c>
      <c r="B230" s="35" t="s">
        <v>254</v>
      </c>
      <c r="C230" s="134" t="s">
        <v>186</v>
      </c>
      <c r="D230" s="134" t="str" cm="1">
        <f t="array" ref="D230">CHRONO.FORMAT_TIMESPAN(A230,B230)</f>
        <v>0:45</v>
      </c>
      <c r="F230" s="116">
        <v>3.125E-2</v>
      </c>
      <c r="G230" s="35" t="s">
        <v>461</v>
      </c>
      <c r="H230" s="134" t="s">
        <v>186</v>
      </c>
      <c r="I230" s="134" t="str" cm="1">
        <f t="array" ref="I230">CHRONO.FORMAT_TIMESPAN(F230,G230)</f>
        <v>0h 45m 00.00s</v>
      </c>
    </row>
    <row r="231" spans="1:9" x14ac:dyDescent="0.25">
      <c r="A231" s="114">
        <v>3.1898148148148148E-2</v>
      </c>
      <c r="B231" s="8" t="s">
        <v>254</v>
      </c>
      <c r="C231" s="133" t="s">
        <v>249</v>
      </c>
      <c r="D231" s="133" t="str" cm="1">
        <f t="array" ref="D231">CHRONO.FORMAT_TIMESPAN(A231,B231)</f>
        <v>0:45</v>
      </c>
      <c r="F231" s="114">
        <v>3.1898148148148148E-2</v>
      </c>
      <c r="G231" s="8" t="s">
        <v>461</v>
      </c>
      <c r="H231" s="133" t="s">
        <v>249</v>
      </c>
      <c r="I231" s="133" t="str" cm="1">
        <f t="array" ref="I231">CHRONO.FORMAT_TIMESPAN(F231,G231)</f>
        <v>0h 45m 56.00s</v>
      </c>
    </row>
    <row r="232" spans="1:9" x14ac:dyDescent="0.25">
      <c r="A232" s="116">
        <v>3.190728009259259E-2</v>
      </c>
      <c r="B232" s="35" t="s">
        <v>254</v>
      </c>
      <c r="C232" s="134" t="s">
        <v>250</v>
      </c>
      <c r="D232" s="134" t="str" cm="1">
        <f t="array" ref="D232">CHRONO.FORMAT_TIMESPAN(A232,B232)</f>
        <v>0:45</v>
      </c>
      <c r="F232" s="116">
        <v>3.190728009259259E-2</v>
      </c>
      <c r="G232" s="35" t="s">
        <v>461</v>
      </c>
      <c r="H232" s="134" t="s">
        <v>250</v>
      </c>
      <c r="I232" s="134" t="str" cm="1">
        <f t="array" ref="I232">CHRONO.FORMAT_TIMESPAN(F232,G232)</f>
        <v>0h 45m 56.79s</v>
      </c>
    </row>
    <row r="233" spans="1:9" x14ac:dyDescent="0.25">
      <c r="A233" s="117">
        <v>6.4814814814814813E-4</v>
      </c>
      <c r="B233" s="37" t="s">
        <v>254</v>
      </c>
      <c r="C233" s="133" t="s">
        <v>198</v>
      </c>
      <c r="D233" s="133" t="str" cm="1">
        <f t="array" ref="D233">CHRONO.FORMAT_TIMESPAN(A233,B233)</f>
        <v>0:00</v>
      </c>
      <c r="F233" s="117">
        <v>6.4814814814814813E-4</v>
      </c>
      <c r="G233" s="37" t="s">
        <v>461</v>
      </c>
      <c r="H233" s="133" t="s">
        <v>198</v>
      </c>
      <c r="I233" s="133" t="str" cm="1">
        <f t="array" ref="I233">CHRONO.FORMAT_TIMESPAN(F233,G233)</f>
        <v>0h 00m 56.00s</v>
      </c>
    </row>
    <row r="234" spans="1:9" x14ac:dyDescent="0.25">
      <c r="A234" s="116">
        <v>6.5728009259259298E-4</v>
      </c>
      <c r="B234" s="35" t="s">
        <v>254</v>
      </c>
      <c r="C234" s="134" t="s">
        <v>251</v>
      </c>
      <c r="D234" s="134" t="str" cm="1">
        <f t="array" ref="D234">CHRONO.FORMAT_TIMESPAN(A234,B234)</f>
        <v>0:00</v>
      </c>
      <c r="F234" s="116">
        <v>6.5728009259259266E-4</v>
      </c>
      <c r="G234" s="35" t="s">
        <v>461</v>
      </c>
      <c r="H234" s="134" t="s">
        <v>251</v>
      </c>
      <c r="I234" s="134" t="str" cm="1">
        <f t="array" ref="I234">CHRONO.FORMAT_TIMESPAN(F234,G234)</f>
        <v>0h 00m 56.79s</v>
      </c>
    </row>
    <row r="235" spans="1:9" x14ac:dyDescent="0.25">
      <c r="A235" s="114">
        <v>0</v>
      </c>
      <c r="B235" s="61" t="s">
        <v>325</v>
      </c>
      <c r="C235" s="133" t="s">
        <v>240</v>
      </c>
      <c r="D235" s="133" t="str" cm="1">
        <f t="array" ref="D235">CHRONO.FORMAT_TIMESPAN(A235,B235)</f>
        <v>0:00</v>
      </c>
      <c r="F235" s="114">
        <v>0</v>
      </c>
      <c r="G235" s="61" t="s">
        <v>330</v>
      </c>
      <c r="H235" s="133" t="s">
        <v>240</v>
      </c>
      <c r="I235" s="133" t="str" cm="1">
        <f t="array" ref="I235">CHRONO.FORMAT_TIMESPAN(F235,G235)</f>
        <v>0h0m</v>
      </c>
    </row>
    <row r="236" spans="1:9" x14ac:dyDescent="0.25">
      <c r="A236" s="116">
        <v>-1</v>
      </c>
      <c r="B236" s="128" t="s">
        <v>325</v>
      </c>
      <c r="C236" s="134" t="s">
        <v>241</v>
      </c>
      <c r="D236" s="134" t="str" cm="1">
        <f t="array" ref="D236">CHRONO.FORMAT_TIMESPAN(A236,B236)</f>
        <v>−1.00:00</v>
      </c>
      <c r="F236" s="116">
        <v>-1</v>
      </c>
      <c r="G236" s="128" t="s">
        <v>330</v>
      </c>
      <c r="H236" s="134" t="s">
        <v>241</v>
      </c>
      <c r="I236" s="134" t="str" cm="1">
        <f t="array" ref="I236">CHRONO.FORMAT_TIMESPAN(F236,G236)</f>
        <v>−1d0h0m</v>
      </c>
    </row>
    <row r="237" spans="1:9" x14ac:dyDescent="0.25">
      <c r="A237" s="117">
        <v>1</v>
      </c>
      <c r="B237" s="64" t="s">
        <v>325</v>
      </c>
      <c r="C237" s="133" t="s">
        <v>184</v>
      </c>
      <c r="D237" s="133" t="str" cm="1">
        <f t="array" ref="D237">CHRONO.FORMAT_TIMESPAN(A237,B237)</f>
        <v>1.00:00</v>
      </c>
      <c r="F237" s="117">
        <v>1</v>
      </c>
      <c r="G237" s="64" t="s">
        <v>330</v>
      </c>
      <c r="H237" s="133" t="s">
        <v>184</v>
      </c>
      <c r="I237" s="133" t="str" cm="1">
        <f t="array" ref="I237">CHRONO.FORMAT_TIMESPAN(F237,G237)</f>
        <v>1d0h0m</v>
      </c>
    </row>
    <row r="238" spans="1:9" x14ac:dyDescent="0.25">
      <c r="A238" s="115">
        <v>1.5416666666666665</v>
      </c>
      <c r="B238" s="42" t="s">
        <v>325</v>
      </c>
      <c r="C238" s="134" t="s">
        <v>242</v>
      </c>
      <c r="D238" s="134" t="str" cm="1">
        <f t="array" ref="D238">CHRONO.FORMAT_TIMESPAN(A238,B238)</f>
        <v>1.13:00</v>
      </c>
      <c r="F238" s="115">
        <v>1.5416666666666665</v>
      </c>
      <c r="G238" s="42" t="s">
        <v>330</v>
      </c>
      <c r="H238" s="134" t="s">
        <v>242</v>
      </c>
      <c r="I238" s="134" t="str" cm="1">
        <f t="array" ref="I238">CHRONO.FORMAT_TIMESPAN(F238,G238)</f>
        <v>1d13h0m</v>
      </c>
    </row>
    <row r="239" spans="1:9" x14ac:dyDescent="0.25">
      <c r="A239" s="114">
        <v>1.5729166666666665</v>
      </c>
      <c r="B239" s="8" t="s">
        <v>325</v>
      </c>
      <c r="C239" s="133" t="s">
        <v>243</v>
      </c>
      <c r="D239" s="133" t="str" cm="1">
        <f t="array" ref="D239">CHRONO.FORMAT_TIMESPAN(A239,B239)</f>
        <v>1.13:45</v>
      </c>
      <c r="F239" s="114">
        <v>1.5729166666666665</v>
      </c>
      <c r="G239" s="8" t="s">
        <v>330</v>
      </c>
      <c r="H239" s="133" t="s">
        <v>243</v>
      </c>
      <c r="I239" s="133" t="str" cm="1">
        <f t="array" ref="I239">CHRONO.FORMAT_TIMESPAN(F239,G239)</f>
        <v>1d13h45m</v>
      </c>
    </row>
    <row r="240" spans="1:9" x14ac:dyDescent="0.25">
      <c r="A240" s="116">
        <v>1.5735648148148147</v>
      </c>
      <c r="B240" s="35" t="s">
        <v>325</v>
      </c>
      <c r="C240" s="134" t="s">
        <v>244</v>
      </c>
      <c r="D240" s="134" t="str" cm="1">
        <f t="array" ref="D240">CHRONO.FORMAT_TIMESPAN(A240,B240)</f>
        <v>1.13:45:56</v>
      </c>
      <c r="F240" s="116">
        <v>1.5735648148148147</v>
      </c>
      <c r="G240" s="35" t="s">
        <v>330</v>
      </c>
      <c r="H240" s="134" t="s">
        <v>244</v>
      </c>
      <c r="I240" s="134" t="str" cm="1">
        <f t="array" ref="I240">CHRONO.FORMAT_TIMESPAN(F240,G240)</f>
        <v>1d13h45m56s</v>
      </c>
    </row>
    <row r="241" spans="1:9" x14ac:dyDescent="0.25">
      <c r="A241" s="117">
        <v>1.5735739467592591</v>
      </c>
      <c r="B241" s="37" t="s">
        <v>325</v>
      </c>
      <c r="C241" s="133" t="s">
        <v>245</v>
      </c>
      <c r="D241" s="133" t="str" cm="1">
        <f t="array" ref="D241">CHRONO.FORMAT_TIMESPAN(A241,B241)</f>
        <v>1.13:45:56.79</v>
      </c>
      <c r="F241" s="117">
        <v>1.5735739467592591</v>
      </c>
      <c r="G241" s="37" t="s">
        <v>330</v>
      </c>
      <c r="H241" s="133" t="s">
        <v>245</v>
      </c>
      <c r="I241" s="133" t="str" cm="1">
        <f t="array" ref="I241">CHRONO.FORMAT_TIMESPAN(F241,G241)</f>
        <v>1d13h45m56.789s</v>
      </c>
    </row>
    <row r="242" spans="1:9" x14ac:dyDescent="0.25">
      <c r="A242" s="116">
        <v>0.54166666666666996</v>
      </c>
      <c r="B242" s="35" t="s">
        <v>325</v>
      </c>
      <c r="C242" s="134" t="s">
        <v>185</v>
      </c>
      <c r="D242" s="134" t="str" cm="1">
        <f t="array" ref="D242">CHRONO.FORMAT_TIMESPAN(A242,B242)</f>
        <v>13:00</v>
      </c>
      <c r="F242" s="116">
        <v>0.54166666666666996</v>
      </c>
      <c r="G242" s="35" t="s">
        <v>330</v>
      </c>
      <c r="H242" s="134" t="s">
        <v>185</v>
      </c>
      <c r="I242" s="134" t="str" cm="1">
        <f t="array" ref="I242">CHRONO.FORMAT_TIMESPAN(F242,G242)</f>
        <v>13h0m</v>
      </c>
    </row>
    <row r="243" spans="1:9" x14ac:dyDescent="0.25">
      <c r="A243" s="114">
        <v>0.57291666666666996</v>
      </c>
      <c r="B243" s="8" t="s">
        <v>325</v>
      </c>
      <c r="C243" s="133" t="s">
        <v>246</v>
      </c>
      <c r="D243" s="133" t="str" cm="1">
        <f t="array" ref="D243">CHRONO.FORMAT_TIMESPAN(A243,B243)</f>
        <v>13:45</v>
      </c>
      <c r="F243" s="114">
        <v>0.57291666666666996</v>
      </c>
      <c r="G243" s="8" t="s">
        <v>330</v>
      </c>
      <c r="H243" s="133" t="s">
        <v>246</v>
      </c>
      <c r="I243" s="133" t="str" cm="1">
        <f t="array" ref="I243">CHRONO.FORMAT_TIMESPAN(F243,G243)</f>
        <v>13h45m</v>
      </c>
    </row>
    <row r="244" spans="1:9" x14ac:dyDescent="0.25">
      <c r="A244" s="116">
        <v>0.57356481481481003</v>
      </c>
      <c r="B244" s="35" t="s">
        <v>325</v>
      </c>
      <c r="C244" s="134" t="s">
        <v>247</v>
      </c>
      <c r="D244" s="134" t="str" cm="1">
        <f t="array" ref="D244">CHRONO.FORMAT_TIMESPAN(A244,B244)</f>
        <v>13:45:56</v>
      </c>
      <c r="F244" s="116">
        <v>0.57356481481481003</v>
      </c>
      <c r="G244" s="35" t="s">
        <v>330</v>
      </c>
      <c r="H244" s="134" t="s">
        <v>247</v>
      </c>
      <c r="I244" s="134" t="str" cm="1">
        <f t="array" ref="I244">CHRONO.FORMAT_TIMESPAN(F244,G244)</f>
        <v>13h45m56s</v>
      </c>
    </row>
    <row r="245" spans="1:9" x14ac:dyDescent="0.25">
      <c r="A245" s="117">
        <v>0.57357394675925999</v>
      </c>
      <c r="B245" s="37" t="s">
        <v>325</v>
      </c>
      <c r="C245" s="133" t="s">
        <v>248</v>
      </c>
      <c r="D245" s="133" t="str" cm="1">
        <f t="array" ref="D245">CHRONO.FORMAT_TIMESPAN(A245,B245)</f>
        <v>13:45:56.79</v>
      </c>
      <c r="F245" s="117">
        <v>0.57357394675925999</v>
      </c>
      <c r="G245" s="37" t="s">
        <v>330</v>
      </c>
      <c r="H245" s="133" t="s">
        <v>248</v>
      </c>
      <c r="I245" s="133" t="str" cm="1">
        <f t="array" ref="I245">CHRONO.FORMAT_TIMESPAN(F245,G245)</f>
        <v>13h45m56.789s</v>
      </c>
    </row>
    <row r="246" spans="1:9" x14ac:dyDescent="0.25">
      <c r="A246" s="116">
        <v>3.125E-2</v>
      </c>
      <c r="B246" s="35" t="s">
        <v>325</v>
      </c>
      <c r="C246" s="134" t="s">
        <v>186</v>
      </c>
      <c r="D246" s="134" t="str" cm="1">
        <f t="array" ref="D246">CHRONO.FORMAT_TIMESPAN(A246,B246)</f>
        <v>0:45</v>
      </c>
      <c r="F246" s="116">
        <v>3.125E-2</v>
      </c>
      <c r="G246" s="35" t="s">
        <v>330</v>
      </c>
      <c r="H246" s="134" t="s">
        <v>186</v>
      </c>
      <c r="I246" s="134" t="str" cm="1">
        <f t="array" ref="I246">CHRONO.FORMAT_TIMESPAN(F246,G246)</f>
        <v>0h45m</v>
      </c>
    </row>
    <row r="247" spans="1:9" x14ac:dyDescent="0.25">
      <c r="A247" s="114">
        <v>3.1898148148148148E-2</v>
      </c>
      <c r="B247" s="8" t="s">
        <v>325</v>
      </c>
      <c r="C247" s="133" t="s">
        <v>249</v>
      </c>
      <c r="D247" s="133" t="str" cm="1">
        <f t="array" ref="D247">CHRONO.FORMAT_TIMESPAN(A247,B247)</f>
        <v>0:45:56</v>
      </c>
      <c r="F247" s="114">
        <v>3.1898148148148148E-2</v>
      </c>
      <c r="G247" s="8" t="s">
        <v>330</v>
      </c>
      <c r="H247" s="133" t="s">
        <v>249</v>
      </c>
      <c r="I247" s="133" t="str" cm="1">
        <f t="array" ref="I247">CHRONO.FORMAT_TIMESPAN(F247,G247)</f>
        <v>0h45m56s</v>
      </c>
    </row>
    <row r="248" spans="1:9" x14ac:dyDescent="0.25">
      <c r="A248" s="116">
        <v>3.190728009259259E-2</v>
      </c>
      <c r="B248" s="35" t="s">
        <v>325</v>
      </c>
      <c r="C248" s="134" t="s">
        <v>250</v>
      </c>
      <c r="D248" s="134" t="str" cm="1">
        <f t="array" ref="D248">CHRONO.FORMAT_TIMESPAN(A248,B248)</f>
        <v>0:45:56.79</v>
      </c>
      <c r="F248" s="116">
        <v>3.190728009259259E-2</v>
      </c>
      <c r="G248" s="35" t="s">
        <v>330</v>
      </c>
      <c r="H248" s="134" t="s">
        <v>250</v>
      </c>
      <c r="I248" s="134" t="str" cm="1">
        <f t="array" ref="I248">CHRONO.FORMAT_TIMESPAN(F248,G248)</f>
        <v>0h45m56.789s</v>
      </c>
    </row>
    <row r="249" spans="1:9" x14ac:dyDescent="0.25">
      <c r="A249" s="117">
        <v>6.4814814814814813E-4</v>
      </c>
      <c r="B249" s="37" t="s">
        <v>325</v>
      </c>
      <c r="C249" s="133" t="s">
        <v>198</v>
      </c>
      <c r="D249" s="133" t="str" cm="1">
        <f t="array" ref="D249">CHRONO.FORMAT_TIMESPAN(A249,B249)</f>
        <v>0:00:56</v>
      </c>
      <c r="F249" s="117">
        <v>6.4814814814814813E-4</v>
      </c>
      <c r="G249" s="37" t="s">
        <v>330</v>
      </c>
      <c r="H249" s="133" t="s">
        <v>198</v>
      </c>
      <c r="I249" s="133" t="str" cm="1">
        <f t="array" ref="I249">CHRONO.FORMAT_TIMESPAN(F249,G249)</f>
        <v>0h0m56s</v>
      </c>
    </row>
    <row r="250" spans="1:9" x14ac:dyDescent="0.25">
      <c r="A250" s="116">
        <v>6.5728009259259266E-4</v>
      </c>
      <c r="B250" s="35" t="s">
        <v>325</v>
      </c>
      <c r="C250" s="134" t="s">
        <v>251</v>
      </c>
      <c r="D250" s="134" t="str" cm="1">
        <f t="array" ref="D250">CHRONO.FORMAT_TIMESPAN(A250,B250)</f>
        <v>0:00:56.79</v>
      </c>
      <c r="F250" s="116">
        <v>6.5728009259259266E-4</v>
      </c>
      <c r="G250" s="35" t="s">
        <v>330</v>
      </c>
      <c r="H250" s="134" t="s">
        <v>251</v>
      </c>
      <c r="I250" s="134" t="str" cm="1">
        <f t="array" ref="I250">CHRONO.FORMAT_TIMESPAN(F250,G250)</f>
        <v>0h0m56.789s</v>
      </c>
    </row>
    <row r="251" spans="1:9" x14ac:dyDescent="0.25">
      <c r="A251" s="114">
        <v>0</v>
      </c>
      <c r="B251" s="61" t="s">
        <v>331</v>
      </c>
      <c r="C251" s="133" t="s">
        <v>240</v>
      </c>
      <c r="D251" s="133" t="str" cm="1">
        <f t="array" ref="D251">CHRONO.FORMAT_TIMESPAN(A251,B251)</f>
        <v>0:00:00</v>
      </c>
      <c r="F251" s="114">
        <v>0</v>
      </c>
      <c r="G251" s="61" t="s">
        <v>416</v>
      </c>
      <c r="H251" s="133" t="s">
        <v>240</v>
      </c>
      <c r="I251" s="133" t="str" cm="1">
        <f t="array" ref="I251">CHRONO.FORMAT_TIMESPAN(F251,G251)</f>
        <v>0h0.00m</v>
      </c>
    </row>
    <row r="252" spans="1:9" x14ac:dyDescent="0.25">
      <c r="A252" s="116">
        <v>-1</v>
      </c>
      <c r="B252" s="128" t="s">
        <v>331</v>
      </c>
      <c r="C252" s="134" t="s">
        <v>241</v>
      </c>
      <c r="D252" s="134" t="str" cm="1">
        <f t="array" ref="D252">CHRONO.FORMAT_TIMESPAN(A252,B252)</f>
        <v>−1.00:00:00</v>
      </c>
      <c r="F252" s="116">
        <v>-1</v>
      </c>
      <c r="G252" s="128" t="s">
        <v>416</v>
      </c>
      <c r="H252" s="134" t="s">
        <v>241</v>
      </c>
      <c r="I252" s="134" t="str" cm="1">
        <f t="array" ref="I252">CHRONO.FORMAT_TIMESPAN(F252,G252)</f>
        <v>−24h0.00m</v>
      </c>
    </row>
    <row r="253" spans="1:9" x14ac:dyDescent="0.25">
      <c r="A253" s="117">
        <v>1</v>
      </c>
      <c r="B253" s="64" t="s">
        <v>331</v>
      </c>
      <c r="C253" s="133" t="s">
        <v>184</v>
      </c>
      <c r="D253" s="133" t="str" cm="1">
        <f t="array" ref="D253">CHRONO.FORMAT_TIMESPAN(A253,B253)</f>
        <v>1.00:00:00</v>
      </c>
      <c r="F253" s="117">
        <v>1</v>
      </c>
      <c r="G253" s="64" t="s">
        <v>416</v>
      </c>
      <c r="H253" s="133" t="s">
        <v>184</v>
      </c>
      <c r="I253" s="133" t="str" cm="1">
        <f t="array" ref="I253">CHRONO.FORMAT_TIMESPAN(F253,G253)</f>
        <v>24h0.00m</v>
      </c>
    </row>
    <row r="254" spans="1:9" x14ac:dyDescent="0.25">
      <c r="A254" s="115">
        <v>1.5416666666666665</v>
      </c>
      <c r="B254" s="42" t="s">
        <v>331</v>
      </c>
      <c r="C254" s="134" t="s">
        <v>242</v>
      </c>
      <c r="D254" s="134" t="str" cm="1">
        <f t="array" ref="D254">CHRONO.FORMAT_TIMESPAN(A254,B254)</f>
        <v>1.13:00:00</v>
      </c>
      <c r="F254" s="115">
        <v>1.5416666666666665</v>
      </c>
      <c r="G254" s="42" t="s">
        <v>416</v>
      </c>
      <c r="H254" s="134" t="s">
        <v>242</v>
      </c>
      <c r="I254" s="134" t="str" cm="1">
        <f t="array" ref="I254">CHRONO.FORMAT_TIMESPAN(F254,G254)</f>
        <v>37h0.00m</v>
      </c>
    </row>
    <row r="255" spans="1:9" x14ac:dyDescent="0.25">
      <c r="A255" s="114">
        <v>1.5729166666666665</v>
      </c>
      <c r="B255" s="8" t="s">
        <v>331</v>
      </c>
      <c r="C255" s="133" t="s">
        <v>243</v>
      </c>
      <c r="D255" s="133" t="str" cm="1">
        <f t="array" ref="D255">CHRONO.FORMAT_TIMESPAN(A255,B255)</f>
        <v>1.13:45:00</v>
      </c>
      <c r="F255" s="114">
        <v>1.5729166666666665</v>
      </c>
      <c r="G255" s="8" t="s">
        <v>416</v>
      </c>
      <c r="H255" s="133" t="s">
        <v>243</v>
      </c>
      <c r="I255" s="133" t="str" cm="1">
        <f t="array" ref="I255">CHRONO.FORMAT_TIMESPAN(F255,G255)</f>
        <v>37h45.00m</v>
      </c>
    </row>
    <row r="256" spans="1:9" x14ac:dyDescent="0.25">
      <c r="A256" s="116">
        <v>1.5735648148148147</v>
      </c>
      <c r="B256" s="35" t="s">
        <v>331</v>
      </c>
      <c r="C256" s="134" t="s">
        <v>244</v>
      </c>
      <c r="D256" s="134" t="str" cm="1">
        <f t="array" ref="D256">CHRONO.FORMAT_TIMESPAN(A256,B256)</f>
        <v>1.13:45:56</v>
      </c>
      <c r="F256" s="116">
        <v>1.5735648148148147</v>
      </c>
      <c r="G256" s="35" t="s">
        <v>416</v>
      </c>
      <c r="H256" s="134" t="s">
        <v>244</v>
      </c>
      <c r="I256" s="134" t="str" cm="1">
        <f t="array" ref="I256">CHRONO.FORMAT_TIMESPAN(F256,G256)</f>
        <v>37h45.93m</v>
      </c>
    </row>
    <row r="257" spans="1:9" x14ac:dyDescent="0.25">
      <c r="A257" s="117">
        <v>1.5735739467592591</v>
      </c>
      <c r="B257" s="37" t="s">
        <v>331</v>
      </c>
      <c r="C257" s="133" t="s">
        <v>245</v>
      </c>
      <c r="D257" s="133" t="str" cm="1">
        <f t="array" ref="D257">CHRONO.FORMAT_TIMESPAN(A257,B257)</f>
        <v>1.13:45:56.79</v>
      </c>
      <c r="F257" s="117">
        <v>1.5735739467592591</v>
      </c>
      <c r="G257" s="37" t="s">
        <v>416</v>
      </c>
      <c r="H257" s="133" t="s">
        <v>245</v>
      </c>
      <c r="I257" s="133" t="str" cm="1">
        <f t="array" ref="I257">CHRONO.FORMAT_TIMESPAN(F257,G257)</f>
        <v>37h45.95m</v>
      </c>
    </row>
    <row r="258" spans="1:9" x14ac:dyDescent="0.25">
      <c r="A258" s="116">
        <v>0.54166666666666996</v>
      </c>
      <c r="B258" s="35" t="s">
        <v>331</v>
      </c>
      <c r="C258" s="134" t="s">
        <v>185</v>
      </c>
      <c r="D258" s="134" t="str" cm="1">
        <f t="array" ref="D258">CHRONO.FORMAT_TIMESPAN(A258,B258)</f>
        <v>13:00:00</v>
      </c>
      <c r="F258" s="116">
        <v>0.54166666666666996</v>
      </c>
      <c r="G258" s="35" t="s">
        <v>416</v>
      </c>
      <c r="H258" s="134" t="s">
        <v>185</v>
      </c>
      <c r="I258" s="134" t="str" cm="1">
        <f t="array" ref="I258">CHRONO.FORMAT_TIMESPAN(F258,G258)</f>
        <v>13h0.00m</v>
      </c>
    </row>
    <row r="259" spans="1:9" x14ac:dyDescent="0.25">
      <c r="A259" s="114">
        <v>0.57291666666666996</v>
      </c>
      <c r="B259" s="8" t="s">
        <v>331</v>
      </c>
      <c r="C259" s="133" t="s">
        <v>246</v>
      </c>
      <c r="D259" s="133" t="str" cm="1">
        <f t="array" ref="D259">CHRONO.FORMAT_TIMESPAN(A259,B259)</f>
        <v>13:45:00</v>
      </c>
      <c r="F259" s="114">
        <v>0.57291666666666996</v>
      </c>
      <c r="G259" s="8" t="s">
        <v>416</v>
      </c>
      <c r="H259" s="133" t="s">
        <v>246</v>
      </c>
      <c r="I259" s="133" t="str" cm="1">
        <f t="array" ref="I259">CHRONO.FORMAT_TIMESPAN(F259,G259)</f>
        <v>13h45.00m</v>
      </c>
    </row>
    <row r="260" spans="1:9" x14ac:dyDescent="0.25">
      <c r="A260" s="116">
        <v>0.57356481481481003</v>
      </c>
      <c r="B260" s="35" t="s">
        <v>331</v>
      </c>
      <c r="C260" s="134" t="s">
        <v>247</v>
      </c>
      <c r="D260" s="134" t="str" cm="1">
        <f t="array" ref="D260">CHRONO.FORMAT_TIMESPAN(A260,B260)</f>
        <v>13:45:56</v>
      </c>
      <c r="F260" s="116">
        <v>0.57356481481481003</v>
      </c>
      <c r="G260" s="35" t="s">
        <v>416</v>
      </c>
      <c r="H260" s="134" t="s">
        <v>247</v>
      </c>
      <c r="I260" s="134" t="str" cm="1">
        <f t="array" ref="I260">CHRONO.FORMAT_TIMESPAN(F260,G260)</f>
        <v>13h45.93m</v>
      </c>
    </row>
    <row r="261" spans="1:9" x14ac:dyDescent="0.25">
      <c r="A261" s="117">
        <v>0.57357394675925999</v>
      </c>
      <c r="B261" s="37" t="s">
        <v>331</v>
      </c>
      <c r="C261" s="133" t="s">
        <v>248</v>
      </c>
      <c r="D261" s="133" t="str" cm="1">
        <f t="array" ref="D261">CHRONO.FORMAT_TIMESPAN(A261,B261)</f>
        <v>13:45:56.79</v>
      </c>
      <c r="F261" s="117">
        <v>0.57357394675925999</v>
      </c>
      <c r="G261" s="37" t="s">
        <v>416</v>
      </c>
      <c r="H261" s="133" t="s">
        <v>248</v>
      </c>
      <c r="I261" s="133" t="str" cm="1">
        <f t="array" ref="I261">CHRONO.FORMAT_TIMESPAN(F261,G261)</f>
        <v>13h45.95m</v>
      </c>
    </row>
    <row r="262" spans="1:9" x14ac:dyDescent="0.25">
      <c r="A262" s="116">
        <v>3.125E-2</v>
      </c>
      <c r="B262" s="35" t="s">
        <v>331</v>
      </c>
      <c r="C262" s="134" t="s">
        <v>186</v>
      </c>
      <c r="D262" s="134" t="str" cm="1">
        <f t="array" ref="D262">CHRONO.FORMAT_TIMESPAN(A262,B262)</f>
        <v>0:45:00</v>
      </c>
      <c r="F262" s="116">
        <v>3.125E-2</v>
      </c>
      <c r="G262" s="35" t="s">
        <v>416</v>
      </c>
      <c r="H262" s="134" t="s">
        <v>186</v>
      </c>
      <c r="I262" s="134" t="str" cm="1">
        <f t="array" ref="I262">CHRONO.FORMAT_TIMESPAN(F262,G262)</f>
        <v>0h45.00m</v>
      </c>
    </row>
    <row r="263" spans="1:9" x14ac:dyDescent="0.25">
      <c r="A263" s="114">
        <v>3.1898148148148148E-2</v>
      </c>
      <c r="B263" s="8" t="s">
        <v>331</v>
      </c>
      <c r="C263" s="133" t="s">
        <v>249</v>
      </c>
      <c r="D263" s="133" t="str" cm="1">
        <f t="array" ref="D263">CHRONO.FORMAT_TIMESPAN(A263,B263)</f>
        <v>0:45:56</v>
      </c>
      <c r="F263" s="114">
        <v>3.1898148148148148E-2</v>
      </c>
      <c r="G263" s="8" t="s">
        <v>416</v>
      </c>
      <c r="H263" s="133" t="s">
        <v>249</v>
      </c>
      <c r="I263" s="133" t="str" cm="1">
        <f t="array" ref="I263">CHRONO.FORMAT_TIMESPAN(F263,G263)</f>
        <v>0h45.93m</v>
      </c>
    </row>
    <row r="264" spans="1:9" x14ac:dyDescent="0.25">
      <c r="A264" s="116">
        <v>3.190728009259259E-2</v>
      </c>
      <c r="B264" s="35" t="s">
        <v>331</v>
      </c>
      <c r="C264" s="134" t="s">
        <v>250</v>
      </c>
      <c r="D264" s="134" t="str" cm="1">
        <f t="array" ref="D264">CHRONO.FORMAT_TIMESPAN(A264,B264)</f>
        <v>0:45:56.79</v>
      </c>
      <c r="F264" s="116">
        <v>3.190728009259259E-2</v>
      </c>
      <c r="G264" s="35" t="s">
        <v>416</v>
      </c>
      <c r="H264" s="134" t="s">
        <v>250</v>
      </c>
      <c r="I264" s="134" t="str" cm="1">
        <f t="array" ref="I264">CHRONO.FORMAT_TIMESPAN(F264,G264)</f>
        <v>0h45.95m</v>
      </c>
    </row>
    <row r="265" spans="1:9" x14ac:dyDescent="0.25">
      <c r="A265" s="117">
        <v>6.4814814814814813E-4</v>
      </c>
      <c r="B265" s="37" t="s">
        <v>331</v>
      </c>
      <c r="C265" s="133" t="s">
        <v>198</v>
      </c>
      <c r="D265" s="133" t="str" cm="1">
        <f t="array" ref="D265">CHRONO.FORMAT_TIMESPAN(A265,B265)</f>
        <v>0:00:56</v>
      </c>
      <c r="F265" s="117">
        <v>6.4814814814814813E-4</v>
      </c>
      <c r="G265" s="37" t="s">
        <v>416</v>
      </c>
      <c r="H265" s="133" t="s">
        <v>198</v>
      </c>
      <c r="I265" s="133" t="str" cm="1">
        <f t="array" ref="I265">CHRONO.FORMAT_TIMESPAN(F265,G265)</f>
        <v>0h0.93m</v>
      </c>
    </row>
    <row r="266" spans="1:9" x14ac:dyDescent="0.25">
      <c r="A266" s="116">
        <v>6.5728009259259266E-4</v>
      </c>
      <c r="B266" s="35" t="s">
        <v>331</v>
      </c>
      <c r="C266" s="134" t="s">
        <v>251</v>
      </c>
      <c r="D266" s="134" t="str" cm="1">
        <f t="array" ref="D266">CHRONO.FORMAT_TIMESPAN(A266,B266)</f>
        <v>0:00:56.79</v>
      </c>
      <c r="F266" s="116">
        <v>6.5728009259259266E-4</v>
      </c>
      <c r="G266" s="35" t="s">
        <v>416</v>
      </c>
      <c r="H266" s="134" t="s">
        <v>251</v>
      </c>
      <c r="I266" s="134" t="str" cm="1">
        <f t="array" ref="I266">CHRONO.FORMAT_TIMESPAN(F266,G266)</f>
        <v>0h0.95m</v>
      </c>
    </row>
    <row r="267" spans="1:9" x14ac:dyDescent="0.25">
      <c r="A267" s="114">
        <v>0</v>
      </c>
      <c r="B267" s="61" t="s">
        <v>415</v>
      </c>
      <c r="C267" s="133" t="s">
        <v>240</v>
      </c>
      <c r="D267" s="133" t="str" cm="1">
        <f t="array" ref="D267">CHRONO.FORMAT_TIMESPAN(A267,B267)</f>
        <v>0:00:00.00</v>
      </c>
      <c r="F267" s="114">
        <v>0</v>
      </c>
      <c r="G267" s="61" t="s">
        <v>462</v>
      </c>
      <c r="H267" s="133" t="s">
        <v>240</v>
      </c>
      <c r="I267" s="133" t="str" cm="1">
        <f t="array" ref="I267">CHRONO.FORMAT_TIMESPAN(F267,G267)</f>
        <v>0d0h0m</v>
      </c>
    </row>
    <row r="268" spans="1:9" x14ac:dyDescent="0.25">
      <c r="A268" s="116">
        <v>-1</v>
      </c>
      <c r="B268" s="128" t="s">
        <v>415</v>
      </c>
      <c r="C268" s="134" t="s">
        <v>241</v>
      </c>
      <c r="D268" s="134" t="str" cm="1">
        <f t="array" ref="D268">CHRONO.FORMAT_TIMESPAN(A268,B268)</f>
        <v>−24:00:00.00</v>
      </c>
      <c r="F268" s="116">
        <v>-1</v>
      </c>
      <c r="G268" s="128" t="s">
        <v>462</v>
      </c>
      <c r="H268" s="134" t="s">
        <v>241</v>
      </c>
      <c r="I268" s="134" t="str" cm="1">
        <f t="array" ref="I268">CHRONO.FORMAT_TIMESPAN(F268,G268)</f>
        <v>−1d0h0m</v>
      </c>
    </row>
    <row r="269" spans="1:9" x14ac:dyDescent="0.25">
      <c r="A269" s="117">
        <v>1</v>
      </c>
      <c r="B269" s="64" t="s">
        <v>415</v>
      </c>
      <c r="C269" s="133" t="s">
        <v>184</v>
      </c>
      <c r="D269" s="133" t="str" cm="1">
        <f t="array" ref="D269">CHRONO.FORMAT_TIMESPAN(A269,B269)</f>
        <v>24:00:00.00</v>
      </c>
      <c r="F269" s="117">
        <v>1</v>
      </c>
      <c r="G269" s="64" t="s">
        <v>639</v>
      </c>
      <c r="H269" s="133" t="s">
        <v>184</v>
      </c>
      <c r="I269" s="133" t="str" cm="1">
        <f t="array" ref="I269">CHRONO.FORMAT_TIMESPAN(F269,G269)</f>
        <v>1d</v>
      </c>
    </row>
    <row r="270" spans="1:9" x14ac:dyDescent="0.25">
      <c r="A270" s="115">
        <v>1.5416666666666665</v>
      </c>
      <c r="B270" s="42" t="s">
        <v>415</v>
      </c>
      <c r="C270" s="134" t="s">
        <v>242</v>
      </c>
      <c r="D270" s="134" t="str" cm="1">
        <f t="array" ref="D270">CHRONO.FORMAT_TIMESPAN(A270,B270)</f>
        <v>37:00:00.00</v>
      </c>
      <c r="F270" s="115">
        <v>1.5416666666666665</v>
      </c>
      <c r="G270" s="42" t="s">
        <v>640</v>
      </c>
      <c r="H270" s="134" t="s">
        <v>242</v>
      </c>
      <c r="I270" s="134" t="str" cm="1">
        <f t="array" ref="I270">CHRONO.FORMAT_TIMESPAN(F270,G270)</f>
        <v>1.541666667d</v>
      </c>
    </row>
    <row r="271" spans="1:9" x14ac:dyDescent="0.25">
      <c r="A271" s="114">
        <v>1.5729166666666665</v>
      </c>
      <c r="B271" s="8" t="s">
        <v>415</v>
      </c>
      <c r="C271" s="133" t="s">
        <v>243</v>
      </c>
      <c r="D271" s="133" t="str" cm="1">
        <f t="array" ref="D271">CHRONO.FORMAT_TIMESPAN(A271,B271)</f>
        <v>37:45:00.00</v>
      </c>
      <c r="F271" s="114">
        <v>1.5729166666666665</v>
      </c>
      <c r="G271" s="8" t="s">
        <v>462</v>
      </c>
      <c r="H271" s="133" t="s">
        <v>243</v>
      </c>
      <c r="I271" s="133" t="str" cm="1">
        <f t="array" ref="I271">CHRONO.FORMAT_TIMESPAN(F271,G271)</f>
        <v>1d13h45m</v>
      </c>
    </row>
    <row r="272" spans="1:9" x14ac:dyDescent="0.25">
      <c r="A272" s="116">
        <v>1.5735648148148147</v>
      </c>
      <c r="B272" s="35" t="s">
        <v>415</v>
      </c>
      <c r="C272" s="134" t="s">
        <v>244</v>
      </c>
      <c r="D272" s="134" t="str" cm="1">
        <f t="array" ref="D272">CHRONO.FORMAT_TIMESPAN(A272,B272)</f>
        <v>37:45:56.00</v>
      </c>
      <c r="F272" s="116">
        <v>1.5735648148148147</v>
      </c>
      <c r="G272" s="35" t="s">
        <v>462</v>
      </c>
      <c r="H272" s="134" t="s">
        <v>244</v>
      </c>
      <c r="I272" s="134" t="str" cm="1">
        <f t="array" ref="I272">CHRONO.FORMAT_TIMESPAN(F272,G272)</f>
        <v>1d13h46m</v>
      </c>
    </row>
    <row r="273" spans="1:9" x14ac:dyDescent="0.25">
      <c r="A273" s="117">
        <v>1.5735739467592591</v>
      </c>
      <c r="B273" s="37" t="s">
        <v>415</v>
      </c>
      <c r="C273" s="133" t="s">
        <v>245</v>
      </c>
      <c r="D273" s="133" t="str" cm="1">
        <f t="array" ref="D273">CHRONO.FORMAT_TIMESPAN(A273,B273)</f>
        <v>37:45:56.79</v>
      </c>
      <c r="F273" s="117">
        <v>1.5735739467592591</v>
      </c>
      <c r="G273" s="37" t="s">
        <v>467</v>
      </c>
      <c r="H273" s="133" t="s">
        <v>245</v>
      </c>
      <c r="I273" s="133" t="str" cm="1">
        <f t="array" ref="I273">CHRONO.FORMAT_TIMESPAN(F273,G273)</f>
        <v>1d13h45m56s</v>
      </c>
    </row>
    <row r="274" spans="1:9" x14ac:dyDescent="0.25">
      <c r="A274" s="116">
        <v>0.54166666666666996</v>
      </c>
      <c r="B274" s="35" t="s">
        <v>415</v>
      </c>
      <c r="C274" s="134" t="s">
        <v>185</v>
      </c>
      <c r="D274" s="134" t="str" cm="1">
        <f t="array" ref="D274">CHRONO.FORMAT_TIMESPAN(A274,B274)</f>
        <v>13:00:00.00</v>
      </c>
      <c r="F274" s="116">
        <v>0.54166666666666996</v>
      </c>
      <c r="G274" s="35" t="s">
        <v>462</v>
      </c>
      <c r="H274" s="134" t="s">
        <v>185</v>
      </c>
      <c r="I274" s="134" t="str" cm="1">
        <f t="array" ref="I274">CHRONO.FORMAT_TIMESPAN(F274,G274)</f>
        <v>0d13h0m</v>
      </c>
    </row>
    <row r="275" spans="1:9" x14ac:dyDescent="0.25">
      <c r="A275" s="114">
        <v>0.57291666666666996</v>
      </c>
      <c r="B275" s="8" t="s">
        <v>415</v>
      </c>
      <c r="C275" s="133" t="s">
        <v>246</v>
      </c>
      <c r="D275" s="133" t="str" cm="1">
        <f t="array" ref="D275">CHRONO.FORMAT_TIMESPAN(A275,B275)</f>
        <v>13:45:00.00</v>
      </c>
      <c r="F275" s="114">
        <v>0.57291666666666996</v>
      </c>
      <c r="G275" s="8" t="s">
        <v>462</v>
      </c>
      <c r="H275" s="133" t="s">
        <v>246</v>
      </c>
      <c r="I275" s="133" t="str" cm="1">
        <f t="array" ref="I275">CHRONO.FORMAT_TIMESPAN(F275,G275)</f>
        <v>0d13h45m</v>
      </c>
    </row>
    <row r="276" spans="1:9" x14ac:dyDescent="0.25">
      <c r="A276" s="116">
        <v>0.57356481481481003</v>
      </c>
      <c r="B276" s="35" t="s">
        <v>415</v>
      </c>
      <c r="C276" s="134" t="s">
        <v>247</v>
      </c>
      <c r="D276" s="134" t="str" cm="1">
        <f t="array" ref="D276">CHRONO.FORMAT_TIMESPAN(A276,B276)</f>
        <v>13:45:56.00</v>
      </c>
      <c r="F276" s="116">
        <v>0.57356481481481003</v>
      </c>
      <c r="G276" s="35" t="s">
        <v>462</v>
      </c>
      <c r="H276" s="134" t="s">
        <v>247</v>
      </c>
      <c r="I276" s="134" t="str" cm="1">
        <f t="array" ref="I276">CHRONO.FORMAT_TIMESPAN(F276,G276)</f>
        <v>0d13h46m</v>
      </c>
    </row>
    <row r="277" spans="1:9" x14ac:dyDescent="0.25">
      <c r="A277" s="117">
        <v>0.57357394675925999</v>
      </c>
      <c r="B277" s="37" t="s">
        <v>415</v>
      </c>
      <c r="C277" s="133" t="s">
        <v>248</v>
      </c>
      <c r="D277" s="133" t="str" cm="1">
        <f t="array" ref="D277">CHRONO.FORMAT_TIMESPAN(A277,B277)</f>
        <v>13:45:56.79</v>
      </c>
      <c r="F277" s="117">
        <v>0.57357394675925999</v>
      </c>
      <c r="G277" s="37" t="s">
        <v>462</v>
      </c>
      <c r="H277" s="133" t="s">
        <v>248</v>
      </c>
      <c r="I277" s="133" t="str" cm="1">
        <f t="array" ref="I277">CHRONO.FORMAT_TIMESPAN(F277,G277)</f>
        <v>0d13h46m</v>
      </c>
    </row>
    <row r="278" spans="1:9" x14ac:dyDescent="0.25">
      <c r="A278" s="116">
        <v>3.125E-2</v>
      </c>
      <c r="B278" s="35" t="s">
        <v>415</v>
      </c>
      <c r="C278" s="134" t="s">
        <v>186</v>
      </c>
      <c r="D278" s="134" t="str" cm="1">
        <f t="array" ref="D278">CHRONO.FORMAT_TIMESPAN(A278,B278)</f>
        <v>0:45:00.00</v>
      </c>
      <c r="F278" s="116">
        <v>3.125E-2</v>
      </c>
      <c r="G278" s="35" t="s">
        <v>462</v>
      </c>
      <c r="H278" s="134" t="s">
        <v>186</v>
      </c>
      <c r="I278" s="134" t="str" cm="1">
        <f t="array" ref="I278">CHRONO.FORMAT_TIMESPAN(F278,G278)</f>
        <v>0d0h45m</v>
      </c>
    </row>
    <row r="279" spans="1:9" x14ac:dyDescent="0.25">
      <c r="A279" s="114">
        <v>3.1898148148148148E-2</v>
      </c>
      <c r="B279" s="8" t="s">
        <v>415</v>
      </c>
      <c r="C279" s="133" t="s">
        <v>249</v>
      </c>
      <c r="D279" s="133" t="str" cm="1">
        <f t="array" ref="D279">CHRONO.FORMAT_TIMESPAN(A279,B279)</f>
        <v>0:45:56.00</v>
      </c>
      <c r="F279" s="114">
        <v>3.1898148148148148E-2</v>
      </c>
      <c r="G279" s="8" t="s">
        <v>462</v>
      </c>
      <c r="H279" s="133" t="s">
        <v>249</v>
      </c>
      <c r="I279" s="133" t="str" cm="1">
        <f t="array" ref="I279">CHRONO.FORMAT_TIMESPAN(F279,G279)</f>
        <v>0d0h46m</v>
      </c>
    </row>
    <row r="280" spans="1:9" x14ac:dyDescent="0.25">
      <c r="A280" s="116">
        <v>3.190728009259259E-2</v>
      </c>
      <c r="B280" s="128" t="s">
        <v>415</v>
      </c>
      <c r="C280" s="134" t="s">
        <v>250</v>
      </c>
      <c r="D280" s="134" t="str" cm="1">
        <f t="array" ref="D280">CHRONO.FORMAT_TIMESPAN(A280,B280)</f>
        <v>0:45:56.79</v>
      </c>
      <c r="F280" s="116">
        <v>3.190728009259259E-2</v>
      </c>
      <c r="G280" s="35" t="s">
        <v>462</v>
      </c>
      <c r="H280" s="134" t="s">
        <v>250</v>
      </c>
      <c r="I280" s="134" t="str" cm="1">
        <f t="array" ref="I280">CHRONO.FORMAT_TIMESPAN(F280,G280)</f>
        <v>0d0h46m</v>
      </c>
    </row>
    <row r="281" spans="1:9" x14ac:dyDescent="0.25">
      <c r="A281" s="117">
        <v>6.4814814814814813E-4</v>
      </c>
      <c r="B281" s="37" t="s">
        <v>415</v>
      </c>
      <c r="C281" s="133" t="s">
        <v>198</v>
      </c>
      <c r="D281" s="133" t="str" cm="1">
        <f t="array" ref="D281">CHRONO.FORMAT_TIMESPAN(A281,B281)</f>
        <v>0:00:56.00</v>
      </c>
      <c r="F281" s="117">
        <v>6.4814814814814813E-4</v>
      </c>
      <c r="G281" s="37" t="s">
        <v>462</v>
      </c>
      <c r="H281" s="133" t="s">
        <v>198</v>
      </c>
      <c r="I281" s="133" t="str" cm="1">
        <f t="array" ref="I281">CHRONO.FORMAT_TIMESPAN(F281,G281)</f>
        <v>0d0h1m</v>
      </c>
    </row>
    <row r="282" spans="1:9" x14ac:dyDescent="0.25">
      <c r="A282" s="116">
        <v>6.5728009259259266E-4</v>
      </c>
      <c r="B282" s="35" t="s">
        <v>415</v>
      </c>
      <c r="C282" s="134" t="s">
        <v>251</v>
      </c>
      <c r="D282" s="134" t="str" cm="1">
        <f t="array" ref="D282">CHRONO.FORMAT_TIMESPAN(A282,B282)</f>
        <v>0:00:56.79</v>
      </c>
      <c r="F282" s="116">
        <v>6.5728009259259266E-4</v>
      </c>
      <c r="G282" s="35" t="s">
        <v>462</v>
      </c>
      <c r="H282" s="134" t="s">
        <v>251</v>
      </c>
      <c r="I282" s="134" t="str" cm="1">
        <f t="array" ref="I282">CHRONO.FORMAT_TIMESPAN(F282,G282)</f>
        <v>0d0h1m</v>
      </c>
    </row>
    <row r="283" spans="1:9" x14ac:dyDescent="0.25">
      <c r="A283" s="114">
        <v>0</v>
      </c>
      <c r="B283" s="61" t="s">
        <v>459</v>
      </c>
      <c r="C283" s="133" t="s">
        <v>240</v>
      </c>
      <c r="D283" s="133" t="str" cm="1">
        <f t="array" ref="D283">CHRONO.FORMAT_TIMESPAN(A283,B283)</f>
        <v>0:00:00</v>
      </c>
      <c r="F283" s="114">
        <v>0</v>
      </c>
      <c r="G283" s="61" t="s">
        <v>417</v>
      </c>
      <c r="H283" s="133" t="s">
        <v>240</v>
      </c>
      <c r="I283" s="133" t="str" cm="1">
        <f t="array" ref="I283">CHRONO.FORMAT_TIMESPAN(F283,G283)</f>
        <v>0.0000h</v>
      </c>
    </row>
    <row r="284" spans="1:9" x14ac:dyDescent="0.25">
      <c r="A284" s="116">
        <v>-1</v>
      </c>
      <c r="B284" s="128" t="s">
        <v>459</v>
      </c>
      <c r="C284" s="134" t="s">
        <v>241</v>
      </c>
      <c r="D284" s="134" t="str" cm="1">
        <f t="array" ref="D284">CHRONO.FORMAT_TIMESPAN(A284,B284)</f>
        <v>−24:00:00</v>
      </c>
      <c r="F284" s="116">
        <v>-1</v>
      </c>
      <c r="G284" s="128" t="s">
        <v>417</v>
      </c>
      <c r="H284" s="134" t="s">
        <v>241</v>
      </c>
      <c r="I284" s="134" t="str" cm="1">
        <f t="array" ref="I284">CHRONO.FORMAT_TIMESPAN(F284,G284)</f>
        <v>−24.0000h</v>
      </c>
    </row>
    <row r="285" spans="1:9" x14ac:dyDescent="0.25">
      <c r="A285" s="117">
        <v>1</v>
      </c>
      <c r="B285" s="64" t="s">
        <v>459</v>
      </c>
      <c r="C285" s="133" t="s">
        <v>184</v>
      </c>
      <c r="D285" s="133" t="str" cm="1">
        <f t="array" ref="D285">CHRONO.FORMAT_TIMESPAN(A285,B285)</f>
        <v>24:00:00</v>
      </c>
      <c r="F285" s="117">
        <v>1</v>
      </c>
      <c r="G285" s="64" t="s">
        <v>417</v>
      </c>
      <c r="H285" s="133" t="s">
        <v>184</v>
      </c>
      <c r="I285" s="133" t="str" cm="1">
        <f t="array" ref="I285">CHRONO.FORMAT_TIMESPAN(F285,G285)</f>
        <v>24.0000h</v>
      </c>
    </row>
    <row r="286" spans="1:9" x14ac:dyDescent="0.25">
      <c r="A286" s="115">
        <v>1.5416666666666665</v>
      </c>
      <c r="B286" s="42" t="s">
        <v>459</v>
      </c>
      <c r="C286" s="134" t="s">
        <v>242</v>
      </c>
      <c r="D286" s="134" t="str" cm="1">
        <f t="array" ref="D286">CHRONO.FORMAT_TIMESPAN(A286,B286)</f>
        <v>37:00:00</v>
      </c>
      <c r="F286" s="115">
        <v>1.5416666666666665</v>
      </c>
      <c r="G286" s="42" t="s">
        <v>417</v>
      </c>
      <c r="H286" s="134" t="s">
        <v>242</v>
      </c>
      <c r="I286" s="134" t="str" cm="1">
        <f t="array" ref="I286">CHRONO.FORMAT_TIMESPAN(F286,G286)</f>
        <v>37.0000h</v>
      </c>
    </row>
    <row r="287" spans="1:9" x14ac:dyDescent="0.25">
      <c r="A287" s="114">
        <v>1.5729166666666665</v>
      </c>
      <c r="B287" s="8" t="s">
        <v>459</v>
      </c>
      <c r="C287" s="133" t="s">
        <v>243</v>
      </c>
      <c r="D287" s="133" t="str" cm="1">
        <f t="array" ref="D287">CHRONO.FORMAT_TIMESPAN(A287,B287)</f>
        <v>37:45:00</v>
      </c>
      <c r="F287" s="114">
        <v>1.5729166666666665</v>
      </c>
      <c r="G287" s="8" t="s">
        <v>417</v>
      </c>
      <c r="H287" s="133" t="s">
        <v>243</v>
      </c>
      <c r="I287" s="133" t="str" cm="1">
        <f t="array" ref="I287">CHRONO.FORMAT_TIMESPAN(F287,G287)</f>
        <v>37.7500h</v>
      </c>
    </row>
    <row r="288" spans="1:9" x14ac:dyDescent="0.25">
      <c r="A288" s="116">
        <v>1.5735648148148147</v>
      </c>
      <c r="B288" s="35" t="s">
        <v>459</v>
      </c>
      <c r="C288" s="134" t="s">
        <v>244</v>
      </c>
      <c r="D288" s="134" t="str" cm="1">
        <f t="array" ref="D288">CHRONO.FORMAT_TIMESPAN(A288,B288)</f>
        <v>37:45:55</v>
      </c>
      <c r="F288" s="116">
        <v>1.5735648148148147</v>
      </c>
      <c r="G288" s="35" t="s">
        <v>417</v>
      </c>
      <c r="H288" s="134" t="s">
        <v>244</v>
      </c>
      <c r="I288" s="134" t="str" cm="1">
        <f t="array" ref="I288">CHRONO.FORMAT_TIMESPAN(F288,G288)</f>
        <v>37.7656h</v>
      </c>
    </row>
    <row r="289" spans="1:9" x14ac:dyDescent="0.25">
      <c r="A289" s="117">
        <v>1.5735739467592591</v>
      </c>
      <c r="B289" s="37" t="s">
        <v>459</v>
      </c>
      <c r="C289" s="133" t="s">
        <v>245</v>
      </c>
      <c r="D289" s="133" t="str" cm="1">
        <f t="array" ref="D289">CHRONO.FORMAT_TIMESPAN(A289,B289)</f>
        <v>37:45:56</v>
      </c>
      <c r="F289" s="117">
        <v>1.5735739467592591</v>
      </c>
      <c r="G289" s="37" t="s">
        <v>417</v>
      </c>
      <c r="H289" s="133" t="s">
        <v>245</v>
      </c>
      <c r="I289" s="133" t="str" cm="1">
        <f t="array" ref="I289">CHRONO.FORMAT_TIMESPAN(F289,G289)</f>
        <v>37.7658h</v>
      </c>
    </row>
    <row r="290" spans="1:9" x14ac:dyDescent="0.25">
      <c r="A290" s="116">
        <v>0.54166666666666996</v>
      </c>
      <c r="B290" s="35" t="s">
        <v>459</v>
      </c>
      <c r="C290" s="134" t="s">
        <v>185</v>
      </c>
      <c r="D290" s="134" t="str" cm="1">
        <f t="array" ref="D290">CHRONO.FORMAT_TIMESPAN(A290,B290)</f>
        <v>13:00:00</v>
      </c>
      <c r="F290" s="116">
        <v>0.54166666666666996</v>
      </c>
      <c r="G290" s="35" t="s">
        <v>417</v>
      </c>
      <c r="H290" s="134" t="s">
        <v>185</v>
      </c>
      <c r="I290" s="134" t="str" cm="1">
        <f t="array" ref="I290">CHRONO.FORMAT_TIMESPAN(F290,G290)</f>
        <v>13.0000h</v>
      </c>
    </row>
    <row r="291" spans="1:9" x14ac:dyDescent="0.25">
      <c r="A291" s="114">
        <v>0.57291666666666996</v>
      </c>
      <c r="B291" s="8" t="s">
        <v>459</v>
      </c>
      <c r="C291" s="133" t="s">
        <v>246</v>
      </c>
      <c r="D291" s="133" t="str" cm="1">
        <f t="array" ref="D291">CHRONO.FORMAT_TIMESPAN(A291,B291)</f>
        <v>13:45:00</v>
      </c>
      <c r="F291" s="114">
        <v>0.57291666666666996</v>
      </c>
      <c r="G291" s="8" t="s">
        <v>417</v>
      </c>
      <c r="H291" s="133" t="s">
        <v>246</v>
      </c>
      <c r="I291" s="133" t="str" cm="1">
        <f t="array" ref="I291">CHRONO.FORMAT_TIMESPAN(F291,G291)</f>
        <v>13.7500h</v>
      </c>
    </row>
    <row r="292" spans="1:9" x14ac:dyDescent="0.25">
      <c r="A292" s="116">
        <v>0.57356481481481003</v>
      </c>
      <c r="B292" s="35" t="s">
        <v>459</v>
      </c>
      <c r="C292" s="134" t="s">
        <v>247</v>
      </c>
      <c r="D292" s="134" t="str" cm="1">
        <f t="array" ref="D292">CHRONO.FORMAT_TIMESPAN(A292,B292)</f>
        <v>13:45:55</v>
      </c>
      <c r="F292" s="116">
        <v>0.57356481481481003</v>
      </c>
      <c r="G292" s="35" t="s">
        <v>417</v>
      </c>
      <c r="H292" s="134" t="s">
        <v>247</v>
      </c>
      <c r="I292" s="134" t="str" cm="1">
        <f t="array" ref="I292">CHRONO.FORMAT_TIMESPAN(F292,G292)</f>
        <v>13.7656h</v>
      </c>
    </row>
    <row r="293" spans="1:9" x14ac:dyDescent="0.25">
      <c r="A293" s="117">
        <v>0.57357394675925999</v>
      </c>
      <c r="B293" s="37" t="s">
        <v>459</v>
      </c>
      <c r="C293" s="133" t="s">
        <v>248</v>
      </c>
      <c r="D293" s="133" t="str" cm="1">
        <f t="array" ref="D293">CHRONO.FORMAT_TIMESPAN(A293,B293)</f>
        <v>13:45:56</v>
      </c>
      <c r="F293" s="117">
        <v>0.57357394675925999</v>
      </c>
      <c r="G293" s="37" t="s">
        <v>417</v>
      </c>
      <c r="H293" s="133" t="s">
        <v>248</v>
      </c>
      <c r="I293" s="133" t="str" cm="1">
        <f t="array" ref="I293">CHRONO.FORMAT_TIMESPAN(F293,G293)</f>
        <v>13.7658h</v>
      </c>
    </row>
    <row r="294" spans="1:9" x14ac:dyDescent="0.25">
      <c r="A294" s="116">
        <v>3.125E-2</v>
      </c>
      <c r="B294" s="35" t="s">
        <v>459</v>
      </c>
      <c r="C294" s="134" t="s">
        <v>186</v>
      </c>
      <c r="D294" s="134" t="str" cm="1">
        <f t="array" ref="D294">CHRONO.FORMAT_TIMESPAN(A294,B294)</f>
        <v>0:45:00</v>
      </c>
      <c r="F294" s="116">
        <v>3.125E-2</v>
      </c>
      <c r="G294" s="35" t="s">
        <v>417</v>
      </c>
      <c r="H294" s="134" t="s">
        <v>186</v>
      </c>
      <c r="I294" s="134" t="str" cm="1">
        <f t="array" ref="I294">CHRONO.FORMAT_TIMESPAN(F294,G294)</f>
        <v>0.7500h</v>
      </c>
    </row>
    <row r="295" spans="1:9" x14ac:dyDescent="0.25">
      <c r="A295" s="114">
        <v>3.1898148148148148E-2</v>
      </c>
      <c r="B295" s="8" t="s">
        <v>459</v>
      </c>
      <c r="C295" s="133" t="s">
        <v>249</v>
      </c>
      <c r="D295" s="133" t="str" cm="1">
        <f t="array" ref="D295">CHRONO.FORMAT_TIMESPAN(A295,B295)</f>
        <v>0:45:55</v>
      </c>
      <c r="F295" s="114">
        <v>3.1898148148148148E-2</v>
      </c>
      <c r="G295" s="8" t="s">
        <v>417</v>
      </c>
      <c r="H295" s="133" t="s">
        <v>249</v>
      </c>
      <c r="I295" s="133" t="str" cm="1">
        <f t="array" ref="I295">CHRONO.FORMAT_TIMESPAN(F295,G295)</f>
        <v>0.7656h</v>
      </c>
    </row>
    <row r="296" spans="1:9" x14ac:dyDescent="0.25">
      <c r="A296" s="116">
        <v>3.190728009259259E-2</v>
      </c>
      <c r="B296" s="35" t="s">
        <v>459</v>
      </c>
      <c r="C296" s="134" t="s">
        <v>250</v>
      </c>
      <c r="D296" s="134" t="str" cm="1">
        <f t="array" ref="D296">CHRONO.FORMAT_TIMESPAN(A296,B296)</f>
        <v>0:45:56</v>
      </c>
      <c r="F296" s="116">
        <v>3.190728009259259E-2</v>
      </c>
      <c r="G296" s="35" t="s">
        <v>417</v>
      </c>
      <c r="H296" s="134" t="s">
        <v>250</v>
      </c>
      <c r="I296" s="134" t="str" cm="1">
        <f t="array" ref="I296">CHRONO.FORMAT_TIMESPAN(F296,G296)</f>
        <v>0.7658h</v>
      </c>
    </row>
    <row r="297" spans="1:9" x14ac:dyDescent="0.25">
      <c r="A297" s="117">
        <v>6.4814814814814813E-4</v>
      </c>
      <c r="B297" s="37" t="s">
        <v>459</v>
      </c>
      <c r="C297" s="133" t="s">
        <v>198</v>
      </c>
      <c r="D297" s="133" t="str" cm="1">
        <f t="array" ref="D297">CHRONO.FORMAT_TIMESPAN(A297,B297)</f>
        <v>0:00:56</v>
      </c>
      <c r="F297" s="117">
        <v>6.4814814814814813E-4</v>
      </c>
      <c r="G297" s="37" t="s">
        <v>417</v>
      </c>
      <c r="H297" s="133" t="s">
        <v>198</v>
      </c>
      <c r="I297" s="133" t="str" cm="1">
        <f t="array" ref="I297">CHRONO.FORMAT_TIMESPAN(F297,G297)</f>
        <v>0.0156h</v>
      </c>
    </row>
    <row r="298" spans="1:9" x14ac:dyDescent="0.25">
      <c r="A298" s="116">
        <v>6.5728009259259266E-4</v>
      </c>
      <c r="B298" s="35" t="s">
        <v>459</v>
      </c>
      <c r="C298" s="134" t="s">
        <v>251</v>
      </c>
      <c r="D298" s="134" t="str" cm="1">
        <f t="array" ref="D298">CHRONO.FORMAT_TIMESPAN(A298,B298)</f>
        <v>0:00:56</v>
      </c>
      <c r="F298" s="116">
        <v>6.5728009259259266E-4</v>
      </c>
      <c r="G298" s="35" t="s">
        <v>417</v>
      </c>
      <c r="H298" s="134" t="s">
        <v>251</v>
      </c>
      <c r="I298" s="134" t="str" cm="1">
        <f t="array" ref="I298">CHRONO.FORMAT_TIMESPAN(F298,G298)</f>
        <v>0.0158h</v>
      </c>
    </row>
    <row r="302" spans="1:9" x14ac:dyDescent="0.25">
      <c r="C302" s="249"/>
    </row>
    <row r="303" spans="1:9" x14ac:dyDescent="0.25">
      <c r="C303" s="249"/>
    </row>
    <row r="304" spans="1:9" x14ac:dyDescent="0.25">
      <c r="I304" s="58"/>
    </row>
    <row r="305" spans="2:15" x14ac:dyDescent="0.25">
      <c r="I305" s="118"/>
      <c r="O305" s="113"/>
    </row>
    <row r="309" spans="2:15" x14ac:dyDescent="0.25">
      <c r="B309" t="str">
        <f>MID(B308,2,1)</f>
        <v/>
      </c>
    </row>
  </sheetData>
  <phoneticPr fontId="2" type="noConversion"/>
  <pageMargins left="0.7" right="0.7" top="0.75" bottom="0.75" header="0.3" footer="0.3"/>
  <pageSetup paperSize="9" orientation="portrait" copies="0" r:id="rId1"/>
  <ignoredErrors>
    <ignoredError sqref="B188:B196 B198:B199 B201:B20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CF65-7FA7-4CB6-A492-39439D0065D4}">
  <dimension ref="A1:K194"/>
  <sheetViews>
    <sheetView topLeftCell="A94" zoomScaleNormal="100" workbookViewId="0">
      <selection activeCell="A85" sqref="A85"/>
    </sheetView>
  </sheetViews>
  <sheetFormatPr defaultRowHeight="15" x14ac:dyDescent="0.25"/>
  <cols>
    <col min="1" max="1" width="23.28515625" customWidth="1"/>
    <col min="2" max="2" width="21.7109375" customWidth="1"/>
    <col min="3" max="3" width="21" customWidth="1"/>
    <col min="4" max="4" width="22.7109375" customWidth="1"/>
    <col min="5" max="5" width="19" customWidth="1"/>
    <col min="6" max="6" width="37" customWidth="1"/>
    <col min="7" max="7" width="13.7109375" customWidth="1"/>
    <col min="8" max="8" width="16" customWidth="1"/>
    <col min="9" max="9" width="14.140625" bestFit="1" customWidth="1"/>
    <col min="11" max="11" width="35.5703125" customWidth="1"/>
  </cols>
  <sheetData>
    <row r="1" spans="1:8" ht="19.5" x14ac:dyDescent="0.3">
      <c r="A1" s="1" t="s">
        <v>705</v>
      </c>
    </row>
    <row r="3" spans="1:8" x14ac:dyDescent="0.25">
      <c r="A3" s="68" t="s">
        <v>3</v>
      </c>
      <c r="B3" s="136" t="s">
        <v>46</v>
      </c>
      <c r="C3" s="26" t="s">
        <v>12</v>
      </c>
      <c r="D3" s="23" t="s">
        <v>35</v>
      </c>
    </row>
    <row r="4" spans="1:8" x14ac:dyDescent="0.25">
      <c r="A4" s="8"/>
      <c r="B4" s="9"/>
      <c r="C4" s="7" t="str" cm="1">
        <f t="array" ref="C4:D4">CHRONO.VALIDATE_DT(A4:B4)</f>
        <v/>
      </c>
      <c r="D4" s="9" t="str">
        <v/>
      </c>
    </row>
    <row r="5" spans="1:8" x14ac:dyDescent="0.25">
      <c r="A5" s="11" t="s">
        <v>1</v>
      </c>
      <c r="B5" s="12"/>
      <c r="C5" s="10" t="e" cm="1">
        <f t="array" ref="C5:D5">CHRONO.VALIDATE_DT(A5:B5)</f>
        <v>#VALUE!</v>
      </c>
      <c r="D5" s="12" t="str">
        <v/>
      </c>
    </row>
    <row r="6" spans="1:8" x14ac:dyDescent="0.25">
      <c r="A6" s="8"/>
      <c r="B6" s="9" t="s">
        <v>1</v>
      </c>
      <c r="C6" s="7" t="str" cm="1">
        <f t="array" ref="C6:D6">CHRONO.VALIDATE_DT(A6:B6)</f>
        <v/>
      </c>
      <c r="D6" s="9" t="e">
        <v>#VALUE!</v>
      </c>
    </row>
    <row r="7" spans="1:8" x14ac:dyDescent="0.25">
      <c r="A7" s="11" t="e">
        <v>#NUM!</v>
      </c>
      <c r="B7" s="12"/>
      <c r="C7" s="10" t="e" cm="1">
        <f t="array" ref="C7:D7">CHRONO.VALIDATE_DT(A7:B7)</f>
        <v>#NUM!</v>
      </c>
      <c r="D7" s="12" t="str">
        <v/>
      </c>
    </row>
    <row r="8" spans="1:8" x14ac:dyDescent="0.25">
      <c r="A8" s="8">
        <v>0</v>
      </c>
      <c r="B8" s="9">
        <v>1</v>
      </c>
      <c r="C8" s="7" cm="1">
        <f t="array" ref="C8:D8">CHRONO.VALIDATE_DT(A8:B8)</f>
        <v>0</v>
      </c>
      <c r="D8" s="9">
        <v>1</v>
      </c>
    </row>
    <row r="9" spans="1:8" x14ac:dyDescent="0.25">
      <c r="A9" s="11">
        <v>-1</v>
      </c>
      <c r="B9" s="12">
        <v>0</v>
      </c>
      <c r="C9" s="10" cm="1">
        <f t="array" ref="C9:D9">CHRONO.VALIDATE_DT(A9:B9)</f>
        <v>-1</v>
      </c>
      <c r="D9" s="12">
        <v>0</v>
      </c>
      <c r="H9" s="240"/>
    </row>
    <row r="10" spans="1:8" x14ac:dyDescent="0.25">
      <c r="A10" s="15">
        <v>-1.5</v>
      </c>
      <c r="B10" s="16"/>
      <c r="C10" s="27" cm="1">
        <f t="array" ref="C10:D10">CHRONO.VALIDATE_DT(A10:B10)</f>
        <v>-2</v>
      </c>
      <c r="D10" s="16">
        <v>0.5</v>
      </c>
    </row>
    <row r="11" spans="1:8" x14ac:dyDescent="0.25">
      <c r="A11" s="18"/>
      <c r="B11" s="19">
        <v>1.5</v>
      </c>
      <c r="C11" s="17" t="str" cm="1">
        <f t="array" ref="C11:D11">CHRONO.VALIDATE_DT(A11:B11)</f>
        <v/>
      </c>
      <c r="D11" s="19" t="e">
        <v>#NUM!</v>
      </c>
    </row>
    <row r="12" spans="1:8" x14ac:dyDescent="0.25">
      <c r="A12" s="15"/>
      <c r="B12" s="16">
        <v>0.7</v>
      </c>
      <c r="C12" s="27" t="str" cm="1">
        <f t="array" ref="C12:D12">CHRONO.VALIDATE_DT(A12:B12)</f>
        <v/>
      </c>
      <c r="D12" s="16">
        <v>0.7</v>
      </c>
    </row>
    <row r="13" spans="1:8" x14ac:dyDescent="0.25">
      <c r="A13" s="18">
        <v>1</v>
      </c>
      <c r="B13" s="19">
        <v>0.7</v>
      </c>
      <c r="C13" s="17" cm="1">
        <f t="array" ref="C13:D13">CHRONO.VALIDATE_DT(A13:B13)</f>
        <v>1</v>
      </c>
      <c r="D13" s="19">
        <v>0.7</v>
      </c>
    </row>
    <row r="14" spans="1:8" x14ac:dyDescent="0.25">
      <c r="A14" s="15">
        <v>1.2</v>
      </c>
      <c r="B14" s="16">
        <v>0.7</v>
      </c>
      <c r="C14" s="27" t="e" cm="1">
        <f t="array" ref="C14:D14">CHRONO.VALIDATE_DT(A14:B14)</f>
        <v>#NUM!</v>
      </c>
      <c r="D14" s="16" t="e">
        <v>#NUM!</v>
      </c>
    </row>
    <row r="17" spans="1:3" ht="19.5" x14ac:dyDescent="0.3">
      <c r="A17" s="1" t="s">
        <v>711</v>
      </c>
    </row>
    <row r="19" spans="1:3" x14ac:dyDescent="0.25">
      <c r="A19" s="68" t="s">
        <v>3</v>
      </c>
      <c r="B19" s="136" t="s">
        <v>46</v>
      </c>
      <c r="C19" s="23" t="s">
        <v>137</v>
      </c>
    </row>
    <row r="20" spans="1:3" x14ac:dyDescent="0.25">
      <c r="A20" s="8"/>
      <c r="B20" s="9"/>
      <c r="C20" s="9" t="b" cm="1">
        <f t="array" ref="C20">CHRONO.IS_VALID_DT(A20:B20)</f>
        <v>0</v>
      </c>
    </row>
    <row r="21" spans="1:3" x14ac:dyDescent="0.25">
      <c r="A21" s="11" t="s">
        <v>1</v>
      </c>
      <c r="B21" s="12"/>
      <c r="C21" s="12" t="b" cm="1">
        <f t="array" ref="C21">CHRONO.IS_VALID_DT(A21:B21)</f>
        <v>0</v>
      </c>
    </row>
    <row r="22" spans="1:3" x14ac:dyDescent="0.25">
      <c r="A22" s="8"/>
      <c r="B22" s="9" t="s">
        <v>1</v>
      </c>
      <c r="C22" s="9" t="b" cm="1">
        <f t="array" ref="C22">CHRONO.IS_VALID_DT(A22:B22)</f>
        <v>0</v>
      </c>
    </row>
    <row r="23" spans="1:3" x14ac:dyDescent="0.25">
      <c r="A23" s="11" t="e">
        <v>#NUM!</v>
      </c>
      <c r="B23" s="12"/>
      <c r="C23" s="12" t="b" cm="1">
        <f t="array" ref="C23">CHRONO.IS_VALID_DT(A23:B23)</f>
        <v>0</v>
      </c>
    </row>
    <row r="24" spans="1:3" x14ac:dyDescent="0.25">
      <c r="A24" s="8">
        <v>0</v>
      </c>
      <c r="B24" s="9">
        <v>1</v>
      </c>
      <c r="C24" s="9" t="b" cm="1">
        <f t="array" ref="C24">CHRONO.IS_VALID_DT(A24:B24)</f>
        <v>1</v>
      </c>
    </row>
    <row r="25" spans="1:3" x14ac:dyDescent="0.25">
      <c r="A25" s="11">
        <v>-1</v>
      </c>
      <c r="B25" s="12">
        <v>0</v>
      </c>
      <c r="C25" s="12" t="b" cm="1">
        <f t="array" ref="C25">CHRONO.IS_VALID_DT(A25:B25)</f>
        <v>1</v>
      </c>
    </row>
    <row r="26" spans="1:3" x14ac:dyDescent="0.25">
      <c r="A26" s="15">
        <v>-1.5</v>
      </c>
      <c r="B26" s="16"/>
      <c r="C26" s="16" t="b" cm="1">
        <f t="array" ref="C26">CHRONO.IS_VALID_DT(A26:B26)</f>
        <v>1</v>
      </c>
    </row>
    <row r="27" spans="1:3" x14ac:dyDescent="0.25">
      <c r="A27" s="18"/>
      <c r="B27" s="19">
        <v>1.5</v>
      </c>
      <c r="C27" s="19" t="b" cm="1">
        <f t="array" ref="C27">CHRONO.IS_VALID_DT(A27:B27)</f>
        <v>0</v>
      </c>
    </row>
    <row r="28" spans="1:3" x14ac:dyDescent="0.25">
      <c r="A28" s="15"/>
      <c r="B28" s="16">
        <v>0.7</v>
      </c>
      <c r="C28" s="16" t="b" cm="1">
        <f t="array" ref="C28">CHRONO.IS_VALID_DT(A28:B28)</f>
        <v>1</v>
      </c>
    </row>
    <row r="29" spans="1:3" x14ac:dyDescent="0.25">
      <c r="A29" s="18">
        <v>1</v>
      </c>
      <c r="B29" s="19">
        <v>0.7</v>
      </c>
      <c r="C29" s="19" t="b" cm="1">
        <f t="array" ref="C29">CHRONO.IS_VALID_DT(A29:B29)</f>
        <v>1</v>
      </c>
    </row>
    <row r="30" spans="1:3" x14ac:dyDescent="0.25">
      <c r="A30" s="15">
        <v>1.2</v>
      </c>
      <c r="B30" s="16">
        <v>0.7</v>
      </c>
      <c r="C30" s="16" t="b" cm="1">
        <f t="array" ref="C30">CHRONO.IS_VALID_DT(A30:B30)</f>
        <v>0</v>
      </c>
    </row>
    <row r="33" spans="1:6" ht="19.5" x14ac:dyDescent="0.3">
      <c r="A33" s="1" t="s">
        <v>706</v>
      </c>
    </row>
    <row r="35" spans="1:6" x14ac:dyDescent="0.25">
      <c r="A35" s="68" t="s">
        <v>3</v>
      </c>
      <c r="B35" s="136" t="s">
        <v>46</v>
      </c>
      <c r="C35" s="26" t="s">
        <v>12</v>
      </c>
      <c r="D35" s="23" t="s">
        <v>35</v>
      </c>
    </row>
    <row r="36" spans="1:6" x14ac:dyDescent="0.25">
      <c r="A36" s="8"/>
      <c r="B36" s="9"/>
      <c r="C36" s="7" t="str" cm="1">
        <f t="array" ref="C36:D36">CHRONO.RESOLVE_DT(A36:B36)</f>
        <v/>
      </c>
      <c r="D36" s="9" t="str">
        <v/>
      </c>
    </row>
    <row r="37" spans="1:6" x14ac:dyDescent="0.25">
      <c r="A37" s="11" t="s">
        <v>1</v>
      </c>
      <c r="B37" s="12"/>
      <c r="C37" s="10" t="e" cm="1">
        <f t="array" ref="C37:D37">CHRONO.RESOLVE_DT(A37:B37)</f>
        <v>#VALUE!</v>
      </c>
      <c r="D37" s="12" t="e">
        <v>#VALUE!</v>
      </c>
    </row>
    <row r="38" spans="1:6" x14ac:dyDescent="0.25">
      <c r="A38" s="8"/>
      <c r="B38" s="9" t="s">
        <v>1</v>
      </c>
      <c r="C38" s="7" t="e" cm="1">
        <f t="array" ref="C38:D38">CHRONO.RESOLVE_DT(A38:B38)</f>
        <v>#VALUE!</v>
      </c>
      <c r="D38" s="9" t="e">
        <v>#VALUE!</v>
      </c>
    </row>
    <row r="39" spans="1:6" x14ac:dyDescent="0.25">
      <c r="A39" s="11" t="e">
        <v>#NUM!</v>
      </c>
      <c r="B39" s="12"/>
      <c r="C39" s="10" t="e" cm="1">
        <f t="array" ref="C39:D39">CHRONO.RESOLVE_DT(A39:B39)</f>
        <v>#NUM!</v>
      </c>
      <c r="D39" s="12" t="e">
        <v>#NUM!</v>
      </c>
    </row>
    <row r="40" spans="1:6" x14ac:dyDescent="0.25">
      <c r="A40" s="8">
        <v>0</v>
      </c>
      <c r="B40" s="9">
        <v>1</v>
      </c>
      <c r="C40" s="7" cm="1">
        <f t="array" ref="C40:D40">CHRONO.RESOLVE_DT(A40:B40)</f>
        <v>1</v>
      </c>
      <c r="D40" s="9">
        <v>0</v>
      </c>
    </row>
    <row r="41" spans="1:6" x14ac:dyDescent="0.25">
      <c r="A41" s="11">
        <v>-1</v>
      </c>
      <c r="B41" s="12">
        <v>0</v>
      </c>
      <c r="C41" s="10" cm="1">
        <f t="array" ref="C41:D41">CHRONO.RESOLVE_DT(A41:B41)</f>
        <v>0</v>
      </c>
      <c r="D41" s="12">
        <v>0</v>
      </c>
    </row>
    <row r="42" spans="1:6" x14ac:dyDescent="0.25">
      <c r="A42" s="15">
        <v>-1.5</v>
      </c>
      <c r="B42" s="16"/>
      <c r="C42" s="27" cm="1">
        <f t="array" ref="C42:D42">CHRONO.RESOLVE_DT(A42:B42)</f>
        <v>-1</v>
      </c>
      <c r="D42" s="16">
        <v>0.5</v>
      </c>
    </row>
    <row r="43" spans="1:6" x14ac:dyDescent="0.25">
      <c r="A43" s="18"/>
      <c r="B43" s="19">
        <v>1.5</v>
      </c>
      <c r="C43" s="17" cm="1">
        <f t="array" ref="C43:D43">CHRONO.RESOLVE_DT(A43:B43)</f>
        <v>1</v>
      </c>
      <c r="D43" s="19">
        <v>0.5</v>
      </c>
    </row>
    <row r="44" spans="1:6" x14ac:dyDescent="0.25">
      <c r="A44" s="15"/>
      <c r="B44" s="16">
        <v>0.7</v>
      </c>
      <c r="C44" s="27" cm="1">
        <f t="array" ref="C44:D44">CHRONO.RESOLVE_DT(A44:B44)</f>
        <v>1</v>
      </c>
      <c r="D44" s="16">
        <v>0.7</v>
      </c>
    </row>
    <row r="45" spans="1:6" x14ac:dyDescent="0.25">
      <c r="A45" s="18">
        <v>1</v>
      </c>
      <c r="B45" s="19">
        <v>0.7</v>
      </c>
      <c r="C45" s="17" cm="1">
        <f t="array" ref="C45:D45">CHRONO.RESOLVE_DT(A45:B45)</f>
        <v>1</v>
      </c>
      <c r="D45" s="19">
        <v>0.7</v>
      </c>
    </row>
    <row r="46" spans="1:6" x14ac:dyDescent="0.25">
      <c r="A46" s="15">
        <v>1.2</v>
      </c>
      <c r="B46" s="16">
        <v>-1.7</v>
      </c>
      <c r="C46" s="27" cm="1">
        <f t="array" ref="C46:D46">CHRONO.RESOLVE_DT(A46:B46)</f>
        <v>0</v>
      </c>
      <c r="D46" s="16">
        <v>0.5</v>
      </c>
      <c r="F46">
        <f>SUM(A46:B46)</f>
        <v>-0.5</v>
      </c>
    </row>
    <row r="49" spans="1:3" ht="19.5" x14ac:dyDescent="0.3">
      <c r="A49" s="1" t="s">
        <v>707</v>
      </c>
    </row>
    <row r="51" spans="1:3" x14ac:dyDescent="0.25">
      <c r="A51" s="68" t="s">
        <v>3</v>
      </c>
      <c r="B51" s="136" t="s">
        <v>46</v>
      </c>
      <c r="C51" s="23" t="s">
        <v>708</v>
      </c>
    </row>
    <row r="52" spans="1:3" x14ac:dyDescent="0.25">
      <c r="A52" s="8"/>
      <c r="B52" s="9"/>
      <c r="C52" s="9" t="str" cm="1">
        <f t="array" ref="C52">CHRONO.COMBINE_DT(A52:B52)</f>
        <v/>
      </c>
    </row>
    <row r="53" spans="1:3" x14ac:dyDescent="0.25">
      <c r="A53" s="11" t="s">
        <v>1</v>
      </c>
      <c r="B53" s="12"/>
      <c r="C53" s="12" t="e" cm="1">
        <f t="array" ref="C53">CHRONO.COMBINE_DT(A53:B53)</f>
        <v>#VALUE!</v>
      </c>
    </row>
    <row r="54" spans="1:3" x14ac:dyDescent="0.25">
      <c r="A54" s="8"/>
      <c r="B54" s="9" t="s">
        <v>1</v>
      </c>
      <c r="C54" s="9" t="e" cm="1">
        <f t="array" ref="C54">CHRONO.COMBINE_DT(A54:B54)</f>
        <v>#VALUE!</v>
      </c>
    </row>
    <row r="55" spans="1:3" x14ac:dyDescent="0.25">
      <c r="A55" s="11" t="e">
        <v>#NUM!</v>
      </c>
      <c r="B55" s="12"/>
      <c r="C55" s="12" t="e" cm="1">
        <f t="array" ref="C55">CHRONO.COMBINE_DT(A55:B55)</f>
        <v>#NUM!</v>
      </c>
    </row>
    <row r="56" spans="1:3" x14ac:dyDescent="0.25">
      <c r="A56" s="8">
        <v>0</v>
      </c>
      <c r="B56" s="9">
        <v>1</v>
      </c>
      <c r="C56" s="9" cm="1">
        <f t="array" ref="C56">CHRONO.COMBINE_DT(A56:B56)</f>
        <v>1</v>
      </c>
    </row>
    <row r="57" spans="1:3" x14ac:dyDescent="0.25">
      <c r="A57" s="11">
        <v>-1</v>
      </c>
      <c r="B57" s="12">
        <v>0</v>
      </c>
      <c r="C57" s="12" cm="1">
        <f t="array" ref="C57">CHRONO.COMBINE_DT(A57:B57)</f>
        <v>-1</v>
      </c>
    </row>
    <row r="58" spans="1:3" x14ac:dyDescent="0.25">
      <c r="A58" s="15">
        <v>-1.5</v>
      </c>
      <c r="B58" s="16"/>
      <c r="C58" s="16" cm="1">
        <f t="array" ref="C58">CHRONO.COMBINE_DT(A58:B58)</f>
        <v>-1.5</v>
      </c>
    </row>
    <row r="59" spans="1:3" x14ac:dyDescent="0.25">
      <c r="A59" s="18"/>
      <c r="B59" s="19">
        <v>1.5</v>
      </c>
      <c r="C59" s="19" cm="1">
        <f t="array" ref="C59">CHRONO.COMBINE_DT(A59:B59)</f>
        <v>1.5</v>
      </c>
    </row>
    <row r="60" spans="1:3" x14ac:dyDescent="0.25">
      <c r="A60" s="15"/>
      <c r="B60" s="16">
        <v>0.7</v>
      </c>
      <c r="C60" s="16" cm="1">
        <f t="array" ref="C60">CHRONO.COMBINE_DT(A60:B60)</f>
        <v>0.7</v>
      </c>
    </row>
    <row r="61" spans="1:3" x14ac:dyDescent="0.25">
      <c r="A61" s="18">
        <v>1</v>
      </c>
      <c r="B61" s="19">
        <v>0.7</v>
      </c>
      <c r="C61" s="19" cm="1">
        <f t="array" ref="C61">CHRONO.COMBINE_DT(A61:B61)</f>
        <v>1.7</v>
      </c>
    </row>
    <row r="62" spans="1:3" x14ac:dyDescent="0.25">
      <c r="A62" s="15">
        <v>1.2</v>
      </c>
      <c r="B62" s="16">
        <v>-1.7</v>
      </c>
      <c r="C62" s="16" cm="1">
        <f t="array" ref="C62">CHRONO.COMBINE_DT(A62:B62)</f>
        <v>-0.5</v>
      </c>
    </row>
    <row r="65" spans="1:6" ht="19.5" x14ac:dyDescent="0.3">
      <c r="A65" s="1" t="s">
        <v>709</v>
      </c>
    </row>
    <row r="67" spans="1:6" x14ac:dyDescent="0.25">
      <c r="A67" s="68" t="s">
        <v>710</v>
      </c>
      <c r="B67" s="451" t="s">
        <v>12</v>
      </c>
      <c r="C67" s="452" t="s">
        <v>35</v>
      </c>
    </row>
    <row r="68" spans="1:6" x14ac:dyDescent="0.25">
      <c r="A68" s="8"/>
      <c r="B68" s="213" t="str" cm="1">
        <f t="array" ref="B68:C68">CHRONO.DT_COMPLICATION(A68)</f>
        <v/>
      </c>
      <c r="C68" s="9" t="str">
        <v/>
      </c>
    </row>
    <row r="69" spans="1:6" x14ac:dyDescent="0.25">
      <c r="A69" s="11" t="s">
        <v>1</v>
      </c>
      <c r="B69" s="214" t="e" cm="1">
        <f t="array" ref="B69">CHRONO.DT_COMPLICATION(A69)</f>
        <v>#VALUE!</v>
      </c>
      <c r="C69" s="12"/>
    </row>
    <row r="70" spans="1:6" x14ac:dyDescent="0.25">
      <c r="A70" s="453">
        <v>0.36458333333333331</v>
      </c>
      <c r="B70" s="213" cm="1">
        <f t="array" ref="B70:C70">CHRONO.DT_COMPLICATION(A70)</f>
        <v>0</v>
      </c>
      <c r="C70" s="9">
        <v>0.36458333333333331</v>
      </c>
    </row>
    <row r="71" spans="1:6" x14ac:dyDescent="0.25">
      <c r="A71" s="11" t="e">
        <v>#NUM!</v>
      </c>
      <c r="B71" s="214" t="e" cm="1">
        <f t="array" ref="B71:C71">CHRONO.DT_COMPLICATION(A71)</f>
        <v>#NUM!</v>
      </c>
      <c r="C71" s="12" t="e">
        <v>#NUM!</v>
      </c>
    </row>
    <row r="72" spans="1:6" x14ac:dyDescent="0.25">
      <c r="A72" s="8">
        <v>0</v>
      </c>
      <c r="B72" s="213" cm="1">
        <f t="array" ref="B72:C72">CHRONO.DT_COMPLICATION(A72)</f>
        <v>0</v>
      </c>
      <c r="C72" s="9">
        <v>0</v>
      </c>
    </row>
    <row r="73" spans="1:6" x14ac:dyDescent="0.25">
      <c r="A73" s="11">
        <v>-1</v>
      </c>
      <c r="B73" s="214" cm="1">
        <f t="array" ref="B73:C73">CHRONO.DT_COMPLICATION(A73)</f>
        <v>-1</v>
      </c>
      <c r="C73" s="12">
        <v>0</v>
      </c>
    </row>
    <row r="74" spans="1:6" x14ac:dyDescent="0.25">
      <c r="A74" s="15">
        <v>-1.5</v>
      </c>
      <c r="B74" s="251" cm="1">
        <f t="array" ref="B74:C74">CHRONO.DT_COMPLICATION(A74)</f>
        <v>-2</v>
      </c>
      <c r="C74" s="16">
        <v>0.5</v>
      </c>
    </row>
    <row r="75" spans="1:6" x14ac:dyDescent="0.25">
      <c r="A75" s="18">
        <v>2.8</v>
      </c>
      <c r="B75" s="371" cm="1">
        <f t="array" ref="B75:C75">CHRONO.DT_COMPLICATION(A75)</f>
        <v>2</v>
      </c>
      <c r="C75" s="19">
        <v>0.79999999999999982</v>
      </c>
    </row>
    <row r="78" spans="1:6" ht="19.5" x14ac:dyDescent="0.3">
      <c r="A78" s="1" t="s">
        <v>712</v>
      </c>
      <c r="E78" s="1"/>
    </row>
    <row r="79" spans="1:6" x14ac:dyDescent="0.25">
      <c r="E79" s="268"/>
    </row>
    <row r="80" spans="1:6" x14ac:dyDescent="0.25">
      <c r="A80" s="21" t="s">
        <v>563</v>
      </c>
      <c r="B80" s="22" t="s">
        <v>188</v>
      </c>
      <c r="C80" s="22" t="s">
        <v>447</v>
      </c>
      <c r="D80" s="22" t="s">
        <v>472</v>
      </c>
      <c r="E80" s="119" t="s">
        <v>12</v>
      </c>
      <c r="F80" s="119" t="s">
        <v>344</v>
      </c>
    </row>
    <row r="81" spans="1:8" x14ac:dyDescent="0.25">
      <c r="A81" s="114"/>
      <c r="B81" s="8"/>
      <c r="C81" s="8"/>
      <c r="D81" s="72"/>
      <c r="E81" s="213" t="str" cm="1">
        <f t="array" ref="E81:F81">CHRONO.ROUND_TO_DT(A81,B81,C81,D81)</f>
        <v/>
      </c>
      <c r="F81" s="365" t="str">
        <v/>
      </c>
    </row>
    <row r="82" spans="1:8" x14ac:dyDescent="0.25">
      <c r="A82" s="115" t="s">
        <v>1</v>
      </c>
      <c r="B82" s="11"/>
      <c r="C82" s="11"/>
      <c r="D82" s="73"/>
      <c r="E82" s="214" t="e" cm="1">
        <f t="array" ref="E82:F82">CHRONO.ROUND_TO_DT(A82,B82,C82,D82)</f>
        <v>#VALUE!</v>
      </c>
      <c r="F82" s="366" t="e">
        <v>#VALUE!</v>
      </c>
    </row>
    <row r="83" spans="1:8" x14ac:dyDescent="0.25">
      <c r="A83" s="114" t="e">
        <v>#DIV/0!</v>
      </c>
      <c r="B83" s="8"/>
      <c r="C83" s="8"/>
      <c r="D83" s="72"/>
      <c r="E83" s="213" t="e" cm="1">
        <f t="array" ref="E83:F83">CHRONO.ROUND_TO_DT(A83,B83,C83,D83)</f>
        <v>#DIV/0!</v>
      </c>
      <c r="F83" s="365" t="e">
        <v>#DIV/0!</v>
      </c>
    </row>
    <row r="84" spans="1:8" x14ac:dyDescent="0.25">
      <c r="A84" s="115">
        <v>0.1</v>
      </c>
      <c r="B84" s="11"/>
      <c r="C84" s="11"/>
      <c r="D84" s="73"/>
      <c r="E84" s="214" cm="1">
        <f t="array" ref="E84:F84">CHRONO.ROUND_TO_DT(A84,B84,C84,D84)</f>
        <v>0</v>
      </c>
      <c r="F84" s="366">
        <v>0.1</v>
      </c>
    </row>
    <row r="85" spans="1:8" x14ac:dyDescent="0.25">
      <c r="A85" s="309">
        <v>1.6659999999999999</v>
      </c>
      <c r="B85" s="307">
        <v>1</v>
      </c>
      <c r="C85" s="307"/>
      <c r="D85" s="276"/>
      <c r="E85" s="213" cm="1">
        <f t="array" ref="E85:F85">CHRONO.ROUND_TO_DT(A85,B85,C85,D85)</f>
        <v>1</v>
      </c>
      <c r="F85" s="365">
        <v>0</v>
      </c>
      <c r="H85" s="368"/>
    </row>
    <row r="86" spans="1:8" x14ac:dyDescent="0.25">
      <c r="A86" s="115">
        <v>0.25001000000000001</v>
      </c>
      <c r="B86" s="11">
        <v>4</v>
      </c>
      <c r="C86" s="11">
        <v>1</v>
      </c>
      <c r="D86" s="73">
        <v>-1</v>
      </c>
      <c r="E86" s="214" cm="1">
        <f t="array" ref="E86:F86">CHRONO.ROUND_TO_DT(A86,B86,C86,D86)</f>
        <v>0</v>
      </c>
      <c r="F86" s="366">
        <v>0.25000925925925926</v>
      </c>
      <c r="H86" s="368"/>
    </row>
    <row r="87" spans="1:8" x14ac:dyDescent="0.25">
      <c r="A87" s="246">
        <v>-0.95</v>
      </c>
      <c r="B87" s="112">
        <v>3</v>
      </c>
      <c r="C87" s="112"/>
      <c r="D87" s="165"/>
      <c r="E87" s="213" cm="1">
        <f t="array" ref="E87:F87">CHRONO.ROUND_TO_DT(A87,B87,C87,D87)</f>
        <v>-1</v>
      </c>
      <c r="F87" s="365">
        <v>0.05</v>
      </c>
      <c r="H87" s="62"/>
    </row>
    <row r="88" spans="1:8" x14ac:dyDescent="0.25">
      <c r="A88" s="116">
        <v>-0.97</v>
      </c>
      <c r="B88" s="35">
        <v>2</v>
      </c>
      <c r="C88" s="35"/>
      <c r="D88" s="126">
        <v>1</v>
      </c>
      <c r="E88" s="221" cm="1">
        <f t="array" ref="E88:F88">CHRONO.ROUND_TO_DT(A88,B88,C88,D88)</f>
        <v>-1</v>
      </c>
      <c r="F88" s="367">
        <v>4.1666666666666664E-2</v>
      </c>
    </row>
    <row r="89" spans="1:8" x14ac:dyDescent="0.25">
      <c r="A89" s="364"/>
      <c r="F89" s="454"/>
    </row>
    <row r="91" spans="1:8" ht="19.5" x14ac:dyDescent="0.3">
      <c r="A91" s="1" t="s">
        <v>713</v>
      </c>
      <c r="B91" s="1"/>
      <c r="C91" s="1"/>
      <c r="D91" s="1"/>
    </row>
    <row r="93" spans="1:8" x14ac:dyDescent="0.25">
      <c r="A93" s="4" t="s">
        <v>49</v>
      </c>
      <c r="B93" s="5" t="s">
        <v>50</v>
      </c>
      <c r="C93" s="5" t="s">
        <v>51</v>
      </c>
      <c r="D93" s="5" t="s">
        <v>445</v>
      </c>
      <c r="E93" s="161" t="s">
        <v>110</v>
      </c>
    </row>
    <row r="94" spans="1:8" x14ac:dyDescent="0.25">
      <c r="A94" s="7">
        <v>24</v>
      </c>
      <c r="B94" s="8">
        <v>0</v>
      </c>
      <c r="C94" s="8">
        <v>0</v>
      </c>
      <c r="D94" s="8"/>
      <c r="E94" s="162" t="b" cm="1">
        <f t="array" ref="E94">CHRONO.IS_VALID_TIME_OF_DAY(A94:C94,D94)</f>
        <v>1</v>
      </c>
    </row>
    <row r="95" spans="1:8" x14ac:dyDescent="0.25">
      <c r="A95" s="10">
        <v>24</v>
      </c>
      <c r="B95" s="11">
        <v>0</v>
      </c>
      <c r="C95" s="11">
        <v>0</v>
      </c>
      <c r="D95" s="11">
        <v>1</v>
      </c>
      <c r="E95" s="163" t="b" cm="1">
        <f t="array" ref="E95">CHRONO.IS_VALID_TIME_OF_DAY(A95:C95,D95)</f>
        <v>1</v>
      </c>
    </row>
    <row r="96" spans="1:8" x14ac:dyDescent="0.25">
      <c r="A96" s="7">
        <v>23</v>
      </c>
      <c r="B96" s="8">
        <v>59</v>
      </c>
      <c r="C96" s="250">
        <v>59.999999999899998</v>
      </c>
      <c r="D96" s="8"/>
      <c r="E96" s="162" t="b" cm="1">
        <f t="array" ref="E96">CHRONO.IS_VALID_TIME_OF_DAY(A96:C96,D96)</f>
        <v>1</v>
      </c>
    </row>
    <row r="97" spans="1:11" x14ac:dyDescent="0.25">
      <c r="A97" s="10">
        <v>24</v>
      </c>
      <c r="B97" s="11">
        <v>0</v>
      </c>
      <c r="C97" s="11">
        <v>1</v>
      </c>
      <c r="D97" s="11">
        <v>1</v>
      </c>
      <c r="E97" s="163" t="b" cm="1">
        <f t="array" ref="E97">CHRONO.IS_VALID_TIME_OF_DAY(A97:C97,D97)</f>
        <v>0</v>
      </c>
    </row>
    <row r="98" spans="1:11" x14ac:dyDescent="0.25">
      <c r="A98" s="7">
        <v>0</v>
      </c>
      <c r="B98" s="8">
        <v>0</v>
      </c>
      <c r="C98" s="8">
        <v>12.5</v>
      </c>
      <c r="D98" s="8"/>
      <c r="E98" s="162" t="b" cm="1">
        <f t="array" ref="E98">CHRONO.IS_VALID_TIME_OF_DAY(A98:C98,D98)</f>
        <v>1</v>
      </c>
    </row>
    <row r="99" spans="1:11" x14ac:dyDescent="0.25">
      <c r="A99" s="10">
        <v>0</v>
      </c>
      <c r="B99" s="11">
        <v>60</v>
      </c>
      <c r="C99" s="11">
        <v>0</v>
      </c>
      <c r="D99" s="11"/>
      <c r="E99" s="163" t="b" cm="1">
        <f t="array" ref="E99">CHRONO.IS_VALID_TIME_OF_DAY(A99:C99,D99)</f>
        <v>0</v>
      </c>
    </row>
    <row r="100" spans="1:11" x14ac:dyDescent="0.25">
      <c r="A100" s="27" t="e">
        <v>#N/A</v>
      </c>
      <c r="B100" s="15"/>
      <c r="C100" s="15"/>
      <c r="D100" s="15"/>
      <c r="E100" s="252" t="b" cm="1">
        <f t="array" ref="E100">CHRONO.IS_VALID_TIME_OF_DAY(A100:C100,D100)</f>
        <v>0</v>
      </c>
    </row>
    <row r="101" spans="1:11" x14ac:dyDescent="0.25">
      <c r="K101" s="62"/>
    </row>
    <row r="102" spans="1:11" x14ac:dyDescent="0.25">
      <c r="K102" s="118"/>
    </row>
    <row r="103" spans="1:11" ht="19.5" x14ac:dyDescent="0.3">
      <c r="A103" s="1" t="s">
        <v>434</v>
      </c>
      <c r="C103" s="1"/>
    </row>
    <row r="105" spans="1:11" x14ac:dyDescent="0.25">
      <c r="A105" s="4" t="s">
        <v>49</v>
      </c>
      <c r="B105" s="5" t="s">
        <v>50</v>
      </c>
      <c r="C105" s="5" t="s">
        <v>51</v>
      </c>
      <c r="D105" s="161" t="s">
        <v>361</v>
      </c>
    </row>
    <row r="106" spans="1:11" x14ac:dyDescent="0.25">
      <c r="A106" s="7"/>
      <c r="B106" s="8"/>
      <c r="C106" s="8"/>
      <c r="D106" s="321" t="str" cm="1">
        <f t="array" ref="D106">CHRONO.TIME_OF_DAY(A106:C106)</f>
        <v/>
      </c>
    </row>
    <row r="107" spans="1:11" x14ac:dyDescent="0.25">
      <c r="A107" s="10">
        <v>24</v>
      </c>
      <c r="B107" s="11">
        <v>0</v>
      </c>
      <c r="C107" s="11">
        <v>0</v>
      </c>
      <c r="D107" s="322" cm="1">
        <f t="array" ref="D107">CHRONO.TIME_OF_DAY(A107:C107)</f>
        <v>1</v>
      </c>
    </row>
    <row r="108" spans="1:11" x14ac:dyDescent="0.25">
      <c r="A108" s="7">
        <v>23</v>
      </c>
      <c r="B108" s="8">
        <v>59</v>
      </c>
      <c r="C108" s="250">
        <v>59.999999999899998</v>
      </c>
      <c r="D108" s="321" cm="1">
        <f t="array" ref="D108">CHRONO.TIME_OF_DAY(A108:C108)</f>
        <v>0.99999999999999889</v>
      </c>
    </row>
    <row r="109" spans="1:11" x14ac:dyDescent="0.25">
      <c r="A109" s="10">
        <v>24</v>
      </c>
      <c r="B109" s="11">
        <v>0</v>
      </c>
      <c r="C109" s="11">
        <v>1</v>
      </c>
      <c r="D109" s="322" t="e" cm="1">
        <f t="array" ref="D109">CHRONO.TIME_OF_DAY(A109:C109)</f>
        <v>#NUM!</v>
      </c>
    </row>
    <row r="110" spans="1:11" x14ac:dyDescent="0.25">
      <c r="A110" s="7">
        <v>0</v>
      </c>
      <c r="B110" s="8">
        <v>0</v>
      </c>
      <c r="C110" s="8">
        <v>12.5</v>
      </c>
      <c r="D110" s="321" cm="1">
        <f t="array" ref="D110">CHRONO.TIME_OF_DAY(A110:C110)</f>
        <v>1.4467592592592592E-4</v>
      </c>
    </row>
    <row r="111" spans="1:11" x14ac:dyDescent="0.25">
      <c r="A111" s="10">
        <v>0</v>
      </c>
      <c r="B111" s="11">
        <v>0</v>
      </c>
      <c r="C111" s="11">
        <v>0</v>
      </c>
      <c r="D111" s="322" cm="1">
        <f t="array" ref="D111">CHRONO.TIME_OF_DAY(A111:C111)</f>
        <v>0</v>
      </c>
    </row>
    <row r="112" spans="1:11" x14ac:dyDescent="0.25">
      <c r="A112" s="27" t="e">
        <v>#N/A</v>
      </c>
      <c r="B112" s="15"/>
      <c r="C112" s="15"/>
      <c r="D112" s="323" t="e" cm="1">
        <f t="array" ref="D112">CHRONO.TIME_OF_DAY(A112:C112)</f>
        <v>#N/A</v>
      </c>
    </row>
    <row r="114" spans="1:11" x14ac:dyDescent="0.25">
      <c r="K114" s="62"/>
    </row>
    <row r="115" spans="1:11" ht="19.5" x14ac:dyDescent="0.3">
      <c r="A115" s="1" t="s">
        <v>564</v>
      </c>
      <c r="E115" s="1"/>
      <c r="K115" s="62"/>
    </row>
    <row r="116" spans="1:11" x14ac:dyDescent="0.25">
      <c r="E116" s="268"/>
    </row>
    <row r="117" spans="1:11" x14ac:dyDescent="0.25">
      <c r="A117" s="21" t="s">
        <v>563</v>
      </c>
      <c r="B117" s="22" t="s">
        <v>188</v>
      </c>
      <c r="C117" s="22" t="s">
        <v>447</v>
      </c>
      <c r="D117" s="22" t="s">
        <v>472</v>
      </c>
      <c r="E117" s="22" t="s">
        <v>12</v>
      </c>
      <c r="F117" s="22" t="s">
        <v>189</v>
      </c>
      <c r="G117" s="22" t="s">
        <v>89</v>
      </c>
      <c r="H117" s="71" t="s">
        <v>199</v>
      </c>
    </row>
    <row r="118" spans="1:11" x14ac:dyDescent="0.25">
      <c r="A118" s="114"/>
      <c r="B118" s="8"/>
      <c r="C118" s="8"/>
      <c r="D118" s="72"/>
      <c r="E118" s="8" t="str" cm="1">
        <f t="array" ref="E118:H118">CHRONO.DAY_AND_TIME_TO_DHMS(A118,B118,C118,D118)</f>
        <v/>
      </c>
      <c r="F118" s="8" t="str">
        <v/>
      </c>
      <c r="G118" s="8" t="str">
        <v/>
      </c>
      <c r="H118" s="324" t="str">
        <v/>
      </c>
    </row>
    <row r="119" spans="1:11" x14ac:dyDescent="0.25">
      <c r="A119" s="115" t="s">
        <v>1</v>
      </c>
      <c r="B119" s="11"/>
      <c r="C119" s="11"/>
      <c r="D119" s="73"/>
      <c r="E119" s="11" t="e" cm="1">
        <f t="array" ref="E119:H119">CHRONO.DAY_AND_TIME_TO_DHMS(A119,B119,C119,D119)</f>
        <v>#VALUE!</v>
      </c>
      <c r="F119" s="11" t="e">
        <v>#VALUE!</v>
      </c>
      <c r="G119" s="11" t="e">
        <v>#VALUE!</v>
      </c>
      <c r="H119" s="325" t="e">
        <v>#VALUE!</v>
      </c>
    </row>
    <row r="120" spans="1:11" x14ac:dyDescent="0.25">
      <c r="A120" s="114" t="e">
        <v>#DIV/0!</v>
      </c>
      <c r="B120" s="8"/>
      <c r="C120" s="8"/>
      <c r="D120" s="72"/>
      <c r="E120" s="8" t="e" cm="1">
        <f t="array" ref="E120:H120">CHRONO.DAY_AND_TIME_TO_DHMS(A120,B120,C120,D120)</f>
        <v>#DIV/0!</v>
      </c>
      <c r="F120" s="8" t="e">
        <v>#DIV/0!</v>
      </c>
      <c r="G120" s="8" t="e">
        <v>#DIV/0!</v>
      </c>
      <c r="H120" s="324" t="e">
        <v>#DIV/0!</v>
      </c>
    </row>
    <row r="121" spans="1:11" x14ac:dyDescent="0.25">
      <c r="A121" s="115">
        <v>0</v>
      </c>
      <c r="B121" s="11"/>
      <c r="C121" s="11"/>
      <c r="D121" s="73"/>
      <c r="E121" s="11" cm="1">
        <f t="array" ref="E121:H121">CHRONO.DAY_AND_TIME_TO_DHMS(A121,B121,C121,D121)</f>
        <v>0</v>
      </c>
      <c r="F121" s="11">
        <v>0</v>
      </c>
      <c r="G121" s="11">
        <v>0</v>
      </c>
      <c r="H121" s="325">
        <v>0</v>
      </c>
    </row>
    <row r="122" spans="1:11" x14ac:dyDescent="0.25">
      <c r="A122" s="309">
        <v>1</v>
      </c>
      <c r="B122" s="307"/>
      <c r="C122" s="307"/>
      <c r="D122" s="276"/>
      <c r="E122" s="8" cm="1">
        <f t="array" ref="E122:H122">CHRONO.DAY_AND_TIME_TO_DHMS(A122,B122,C122,D122)</f>
        <v>1</v>
      </c>
      <c r="F122" s="8">
        <v>0</v>
      </c>
      <c r="G122" s="8">
        <v>0</v>
      </c>
      <c r="H122" s="324">
        <v>0</v>
      </c>
    </row>
    <row r="123" spans="1:11" x14ac:dyDescent="0.25">
      <c r="A123" s="115">
        <v>1</v>
      </c>
      <c r="B123" s="11">
        <v>2</v>
      </c>
      <c r="C123" s="11"/>
      <c r="D123" s="73"/>
      <c r="E123" s="11" cm="1">
        <f t="array" ref="E123:H123">CHRONO.DAY_AND_TIME_TO_DHMS(A123,B123,C123,D123)</f>
        <v>1</v>
      </c>
      <c r="F123" s="11">
        <v>0</v>
      </c>
      <c r="G123" s="11" t="str">
        <v/>
      </c>
      <c r="H123" s="325" t="str">
        <v/>
      </c>
    </row>
    <row r="124" spans="1:11" x14ac:dyDescent="0.25">
      <c r="A124" s="246">
        <v>0.9</v>
      </c>
      <c r="B124" s="112">
        <v>1</v>
      </c>
      <c r="C124" s="112"/>
      <c r="D124" s="165">
        <v>1</v>
      </c>
      <c r="E124" s="8" cm="1">
        <f t="array" ref="E124:H124">CHRONO.DAY_AND_TIME_TO_DHMS(A124,B124,C124,D124)</f>
        <v>1</v>
      </c>
      <c r="F124" s="8" t="str">
        <v/>
      </c>
      <c r="G124" s="8" t="str">
        <v/>
      </c>
      <c r="H124" s="324" t="str">
        <v/>
      </c>
    </row>
    <row r="125" spans="1:11" x14ac:dyDescent="0.25">
      <c r="A125" s="116">
        <v>0.11111210000000001</v>
      </c>
      <c r="B125" s="35"/>
      <c r="C125" s="35">
        <v>1</v>
      </c>
      <c r="D125" s="126"/>
      <c r="E125" s="221" cm="1">
        <f t="array" ref="E125:H125">CHRONO.DAY_AND_TIME_TO_DHMS(A125,B125,C125,D125)</f>
        <v>0</v>
      </c>
      <c r="F125" s="35">
        <v>2</v>
      </c>
      <c r="G125" s="35">
        <v>40</v>
      </c>
      <c r="H125" s="326">
        <v>0.1</v>
      </c>
    </row>
    <row r="128" spans="1:11" ht="19.5" x14ac:dyDescent="0.3">
      <c r="A128" s="1" t="s">
        <v>714</v>
      </c>
      <c r="E128" s="1"/>
    </row>
    <row r="129" spans="1:11" x14ac:dyDescent="0.25">
      <c r="E129" s="268"/>
    </row>
    <row r="130" spans="1:11" x14ac:dyDescent="0.25">
      <c r="A130" s="21" t="s">
        <v>3</v>
      </c>
      <c r="B130" s="22" t="s">
        <v>49</v>
      </c>
      <c r="C130" s="22" t="s">
        <v>50</v>
      </c>
      <c r="D130" s="22" t="s">
        <v>51</v>
      </c>
      <c r="E130" s="22" t="s">
        <v>188</v>
      </c>
      <c r="F130" s="22" t="s">
        <v>447</v>
      </c>
      <c r="G130" s="22" t="s">
        <v>472</v>
      </c>
      <c r="H130" s="22" t="s">
        <v>12</v>
      </c>
      <c r="I130" s="22" t="s">
        <v>189</v>
      </c>
      <c r="J130" s="22" t="s">
        <v>89</v>
      </c>
      <c r="K130" s="71" t="s">
        <v>199</v>
      </c>
    </row>
    <row r="131" spans="1:11" x14ac:dyDescent="0.25">
      <c r="A131" s="7"/>
      <c r="B131" s="8"/>
      <c r="C131" s="8"/>
      <c r="D131" s="316"/>
      <c r="E131" s="8"/>
      <c r="F131" s="8"/>
      <c r="G131" s="72"/>
      <c r="H131" s="8" t="e" cm="1">
        <f t="array" aca="1" ref="H131" ca="1">CHRONO.RESOLVE_DAY_AND_TIME_DHMS(A131:D131,E131,F131,G131)</f>
        <v>#NAME?</v>
      </c>
      <c r="I131" s="8"/>
      <c r="J131" s="8"/>
      <c r="K131" s="324"/>
    </row>
    <row r="132" spans="1:11" x14ac:dyDescent="0.25">
      <c r="A132" s="10" t="s">
        <v>1</v>
      </c>
      <c r="B132" s="11"/>
      <c r="C132" s="11"/>
      <c r="D132" s="317"/>
      <c r="E132" s="11"/>
      <c r="F132" s="11"/>
      <c r="G132" s="73"/>
      <c r="H132" s="11" t="e" cm="1">
        <f t="array" aca="1" ref="H132" ca="1">CHRONO.RESOLVE_DAY_AND_TIME_DHMS(A132:D132,E132,F132,G132)</f>
        <v>#NAME?</v>
      </c>
      <c r="I132" s="11"/>
      <c r="J132" s="11"/>
      <c r="K132" s="325"/>
    </row>
    <row r="133" spans="1:11" x14ac:dyDescent="0.25">
      <c r="A133" s="7" t="e">
        <v>#DIV/0!</v>
      </c>
      <c r="B133" s="8"/>
      <c r="C133" s="8"/>
      <c r="D133" s="316"/>
      <c r="E133" s="8"/>
      <c r="F133" s="8"/>
      <c r="G133" s="72"/>
      <c r="H133" s="8" t="e" cm="1">
        <f t="array" aca="1" ref="H133" ca="1">CHRONO.RESOLVE_DAY_AND_TIME_DHMS(A133:D133,E133,F133,G133)</f>
        <v>#NAME?</v>
      </c>
      <c r="I133" s="8"/>
      <c r="J133" s="8"/>
      <c r="K133" s="324"/>
    </row>
    <row r="134" spans="1:11" x14ac:dyDescent="0.25">
      <c r="A134" s="10">
        <v>0</v>
      </c>
      <c r="B134" s="11"/>
      <c r="C134" s="11"/>
      <c r="D134" s="317"/>
      <c r="E134" s="11"/>
      <c r="F134" s="11"/>
      <c r="G134" s="73"/>
      <c r="H134" s="11" t="e" cm="1">
        <f t="array" aca="1" ref="H134" ca="1">CHRONO.RESOLVE_DAY_AND_TIME_DHMS(A134:D134,E134,F134,G134)</f>
        <v>#NAME?</v>
      </c>
      <c r="I134" s="11"/>
      <c r="J134" s="11"/>
      <c r="K134" s="325"/>
    </row>
    <row r="135" spans="1:11" x14ac:dyDescent="0.25">
      <c r="A135" s="327"/>
      <c r="B135" s="328">
        <v>23</v>
      </c>
      <c r="C135" s="328">
        <v>59</v>
      </c>
      <c r="D135" s="318">
        <v>55.5</v>
      </c>
      <c r="E135" s="307">
        <v>4</v>
      </c>
      <c r="F135" s="307">
        <v>0</v>
      </c>
      <c r="G135" s="276">
        <v>-1</v>
      </c>
      <c r="H135" s="8" t="e" cm="1">
        <f t="array" aca="1" ref="H135" ca="1">CHRONO.RESOLVE_DAY_AND_TIME_DHMS(A135:D135,E135,F135,G135)</f>
        <v>#NAME?</v>
      </c>
      <c r="I135" s="8"/>
      <c r="J135" s="8"/>
      <c r="K135" s="324"/>
    </row>
    <row r="136" spans="1:11" x14ac:dyDescent="0.25">
      <c r="A136" s="10"/>
      <c r="B136" s="11"/>
      <c r="C136" s="11"/>
      <c r="D136" s="317">
        <v>59</v>
      </c>
      <c r="E136" s="11">
        <v>3</v>
      </c>
      <c r="F136" s="11"/>
      <c r="G136" s="73"/>
      <c r="H136" s="11" t="e" cm="1">
        <f t="array" aca="1" ref="H136" ca="1">CHRONO.RESOLVE_DAY_AND_TIME_DHMS(A136:D136,E136,F136,G136)</f>
        <v>#NAME?</v>
      </c>
      <c r="I136" s="11"/>
      <c r="J136" s="11"/>
      <c r="K136" s="325"/>
    </row>
    <row r="137" spans="1:11" x14ac:dyDescent="0.25">
      <c r="A137" s="135">
        <v>-1</v>
      </c>
      <c r="B137" s="112">
        <v>24</v>
      </c>
      <c r="C137" s="112"/>
      <c r="D137" s="319"/>
      <c r="E137" s="112">
        <v>1</v>
      </c>
      <c r="F137" s="112"/>
      <c r="G137" s="165"/>
      <c r="H137" s="8" t="e" cm="1">
        <f t="array" aca="1" ref="H137" ca="1">CHRONO.RESOLVE_DAY_AND_TIME_DHMS(A137:D137,E137,F137,G137)</f>
        <v>#NAME?</v>
      </c>
      <c r="I137" s="8"/>
      <c r="J137" s="8"/>
      <c r="K137" s="324"/>
    </row>
    <row r="138" spans="1:11" x14ac:dyDescent="0.25">
      <c r="A138" s="57">
        <v>-8</v>
      </c>
      <c r="B138" s="35">
        <v>47</v>
      </c>
      <c r="C138" s="35">
        <v>59</v>
      </c>
      <c r="D138" s="320">
        <v>0</v>
      </c>
      <c r="E138" s="35"/>
      <c r="F138" s="35"/>
      <c r="G138" s="126"/>
      <c r="H138" s="221" t="e" cm="1">
        <f t="array" aca="1" ref="H138" ca="1">CHRONO.RESOLVE_DAY_AND_TIME_DHMS(A138:D138,E138,F138,G138)</f>
        <v>#NAME?</v>
      </c>
      <c r="I138" s="35"/>
      <c r="J138" s="35"/>
      <c r="K138" s="326"/>
    </row>
    <row r="141" spans="1:11" ht="19.5" x14ac:dyDescent="0.3">
      <c r="A141" s="1" t="s">
        <v>452</v>
      </c>
      <c r="C141" s="1"/>
      <c r="E141" s="1"/>
      <c r="G141" s="1"/>
    </row>
    <row r="143" spans="1:11" x14ac:dyDescent="0.25">
      <c r="A143" s="21" t="s">
        <v>424</v>
      </c>
      <c r="B143" s="22" t="s">
        <v>367</v>
      </c>
      <c r="C143" s="185" t="s">
        <v>189</v>
      </c>
      <c r="D143" s="5" t="s">
        <v>89</v>
      </c>
      <c r="E143" s="71" t="s">
        <v>199</v>
      </c>
      <c r="F143" s="71" t="s">
        <v>344</v>
      </c>
    </row>
    <row r="144" spans="1:11" x14ac:dyDescent="0.25">
      <c r="A144" s="7"/>
      <c r="B144" s="8"/>
      <c r="C144" s="213" t="str" cm="1">
        <f t="array" ref="C144:E144">CHRONO.PARSE_TIME_OF_DAY_HMS($A144,B144)</f>
        <v/>
      </c>
      <c r="D144" s="8" t="str">
        <v/>
      </c>
      <c r="E144" s="121" t="str">
        <v/>
      </c>
      <c r="F144" s="333" t="str" cm="1">
        <f t="array" ref="F144">CHRONO.TIME_OF_DAY(_xlfn.ANCHORARRAY(C144))</f>
        <v/>
      </c>
    </row>
    <row r="145" spans="1:11" x14ac:dyDescent="0.25">
      <c r="A145" s="10" t="s">
        <v>1</v>
      </c>
      <c r="B145" s="11"/>
      <c r="C145" s="214" t="e" cm="1">
        <f t="array" ref="C145:E145">CHRONO.PARSE_TIME_OF_DAY_HMS($A145,B145)</f>
        <v>#VALUE!</v>
      </c>
      <c r="D145" s="11" t="e">
        <v>#VALUE!</v>
      </c>
      <c r="E145" s="122" t="e">
        <v>#VALUE!</v>
      </c>
      <c r="F145" s="334" t="e" cm="1">
        <f t="array" ref="F145">CHRONO.TIME_OF_DAY(_xlfn.ANCHORARRAY(C145))</f>
        <v>#VALUE!</v>
      </c>
      <c r="K145" s="102"/>
    </row>
    <row r="146" spans="1:11" x14ac:dyDescent="0.25">
      <c r="A146" s="7" t="s">
        <v>362</v>
      </c>
      <c r="B146" s="8">
        <v>1</v>
      </c>
      <c r="C146" s="213" cm="1">
        <f t="array" ref="C146:E146">CHRONO.PARSE_TIME_OF_DAY_HMS($A146,B146)</f>
        <v>14</v>
      </c>
      <c r="D146" s="8">
        <v>35</v>
      </c>
      <c r="E146" s="121">
        <v>23.765000000000001</v>
      </c>
      <c r="F146" s="333" cm="1">
        <f t="array" ref="F146">CHRONO.TIME_OF_DAY(_xlfn.ANCHORARRAY(C146))</f>
        <v>0.60791394675925936</v>
      </c>
    </row>
    <row r="147" spans="1:11" x14ac:dyDescent="0.25">
      <c r="A147" s="10" t="s">
        <v>364</v>
      </c>
      <c r="B147" s="11"/>
      <c r="C147" s="214" cm="1">
        <f t="array" ref="C147:E147">CHRONO.PARSE_TIME_OF_DAY_HMS($A147,B147)</f>
        <v>0</v>
      </c>
      <c r="D147" s="11">
        <v>1</v>
      </c>
      <c r="E147" s="122">
        <v>0</v>
      </c>
      <c r="F147" s="334" cm="1">
        <f t="array" ref="F147">CHRONO.TIME_OF_DAY(_xlfn.ANCHORARRAY(C147))</f>
        <v>6.9444444444444447E-4</v>
      </c>
    </row>
    <row r="148" spans="1:11" x14ac:dyDescent="0.25">
      <c r="A148" s="44">
        <v>14</v>
      </c>
      <c r="B148" s="8"/>
      <c r="C148" s="213" cm="1">
        <f t="array" ref="C148:E148">CHRONO.PARSE_TIME_OF_DAY_HMS($A148,B148)</f>
        <v>14</v>
      </c>
      <c r="D148" s="8">
        <v>0</v>
      </c>
      <c r="E148" s="121">
        <v>0</v>
      </c>
      <c r="F148" s="333" cm="1">
        <f t="array" ref="F148">CHRONO.TIME_OF_DAY(_xlfn.ANCHORARRAY(C148))</f>
        <v>0.58333333333333337</v>
      </c>
    </row>
    <row r="149" spans="1:11" x14ac:dyDescent="0.25">
      <c r="A149" s="41" t="s">
        <v>476</v>
      </c>
      <c r="B149" s="11"/>
      <c r="C149" s="214" cm="1">
        <f t="array" ref="C149:E149">CHRONO.PARSE_TIME_OF_DAY_HMS($A149,B149)</f>
        <v>17</v>
      </c>
      <c r="D149" s="11">
        <v>59</v>
      </c>
      <c r="E149" s="122">
        <v>59.999000000000002</v>
      </c>
      <c r="F149" s="334" cm="1">
        <f t="array" ref="F149">CHRONO.TIME_OF_DAY(_xlfn.ANCHORARRAY(C149))</f>
        <v>0.74999998842592597</v>
      </c>
    </row>
    <row r="150" spans="1:11" x14ac:dyDescent="0.25">
      <c r="A150" s="44" t="s">
        <v>363</v>
      </c>
      <c r="B150" s="8"/>
      <c r="C150" s="213" cm="1">
        <f t="array" ref="C150:E150">CHRONO.PARSE_TIME_OF_DAY_HMS($A150,B150)</f>
        <v>24</v>
      </c>
      <c r="D150" s="8">
        <v>0</v>
      </c>
      <c r="E150" s="121">
        <v>0</v>
      </c>
      <c r="F150" s="333" cm="1">
        <f t="array" ref="F150">CHRONO.TIME_OF_DAY(_xlfn.ANCHORARRAY(C150))</f>
        <v>1</v>
      </c>
      <c r="K150" s="102"/>
    </row>
    <row r="151" spans="1:11" x14ac:dyDescent="0.25">
      <c r="A151" s="41" t="s">
        <v>451</v>
      </c>
      <c r="B151" s="11"/>
      <c r="C151" s="214" t="e" cm="1">
        <f t="array" ref="C151:E151">CHRONO.PARSE_TIME_OF_DAY_HMS($A151,B151)</f>
        <v>#NUM!</v>
      </c>
      <c r="D151" s="11" t="e">
        <v>#NUM!</v>
      </c>
      <c r="E151" s="122" t="e">
        <v>#NUM!</v>
      </c>
      <c r="F151" s="334" t="e" cm="1">
        <f t="array" ref="F151">CHRONO.TIME_OF_DAY(_xlfn.ANCHORARRAY(C151))</f>
        <v>#NUM!</v>
      </c>
    </row>
    <row r="152" spans="1:11" x14ac:dyDescent="0.25">
      <c r="A152" s="27" t="s">
        <v>411</v>
      </c>
      <c r="B152" s="15"/>
      <c r="C152" s="251" cm="1">
        <f t="array" ref="C152:E152">CHRONO.PARSE_TIME_OF_DAY_HMS($A152,B152)</f>
        <v>17</v>
      </c>
      <c r="D152" s="15">
        <v>0</v>
      </c>
      <c r="E152" s="312">
        <v>0</v>
      </c>
      <c r="F152" s="335" cm="1">
        <f t="array" ref="F152">CHRONO.TIME_OF_DAY(_xlfn.ANCHORARRAY(C152))</f>
        <v>0.70833333333333337</v>
      </c>
    </row>
    <row r="155" spans="1:11" ht="19.5" x14ac:dyDescent="0.3">
      <c r="A155" s="1" t="s">
        <v>456</v>
      </c>
      <c r="K155" s="102"/>
    </row>
    <row r="157" spans="1:11" x14ac:dyDescent="0.25">
      <c r="A157" s="21" t="s">
        <v>424</v>
      </c>
      <c r="B157" s="22" t="s">
        <v>367</v>
      </c>
      <c r="C157" s="200" t="s">
        <v>361</v>
      </c>
      <c r="D157" s="118"/>
    </row>
    <row r="158" spans="1:11" x14ac:dyDescent="0.25">
      <c r="A158" s="114"/>
      <c r="B158" s="72"/>
      <c r="C158" s="277" t="str" cm="1">
        <f t="array" ref="C158">CHRONO.PARSE_TIME_OF_DAY($A158, $B158)</f>
        <v/>
      </c>
      <c r="D158" s="118"/>
    </row>
    <row r="159" spans="1:11" x14ac:dyDescent="0.25">
      <c r="A159" s="115" t="s">
        <v>1</v>
      </c>
      <c r="B159" s="73"/>
      <c r="C159" s="278" t="e" cm="1">
        <f t="array" ref="C159">CHRONO.PARSE_TIME_OF_DAY($A159, $B159)</f>
        <v>#VALUE!</v>
      </c>
      <c r="D159" s="118"/>
    </row>
    <row r="160" spans="1:11" x14ac:dyDescent="0.25">
      <c r="A160" s="114" t="s">
        <v>435</v>
      </c>
      <c r="B160" s="72"/>
      <c r="C160" s="277" cm="1">
        <f t="array" ref="C160">CHRONO.PARSE_TIME_OF_DAY($A160, $B160)</f>
        <v>0.10791394675925925</v>
      </c>
      <c r="D160" s="118"/>
    </row>
    <row r="161" spans="1:3" x14ac:dyDescent="0.25">
      <c r="A161" s="115" t="s">
        <v>153</v>
      </c>
      <c r="B161" s="73"/>
      <c r="C161" s="278" cm="1">
        <f t="array" ref="C161">CHRONO.PARSE_TIME_OF_DAY($A161, $B161)</f>
        <v>0.52458055555555561</v>
      </c>
    </row>
    <row r="162" spans="1:3" x14ac:dyDescent="0.25">
      <c r="A162" s="309" t="s">
        <v>438</v>
      </c>
      <c r="B162" s="276"/>
      <c r="C162" s="277" t="e" cm="1">
        <f t="array" ref="C162">CHRONO.PARSE_TIME_OF_DAY($A162, $B162)</f>
        <v>#VALUE!</v>
      </c>
    </row>
    <row r="163" spans="1:3" x14ac:dyDescent="0.25">
      <c r="A163" s="115" t="s">
        <v>154</v>
      </c>
      <c r="B163" s="73"/>
      <c r="C163" s="278" cm="1">
        <f t="array" ref="C163">CHRONO.PARSE_TIME_OF_DAY($A163, $B163)</f>
        <v>0.47291666666666665</v>
      </c>
    </row>
    <row r="164" spans="1:3" x14ac:dyDescent="0.25">
      <c r="A164" s="246" t="s">
        <v>183</v>
      </c>
      <c r="B164" s="165"/>
      <c r="C164" s="279" cm="1">
        <f t="array" ref="C164">CHRONO.PARSE_TIME_OF_DAY($A164, $B164)</f>
        <v>6.6769777662037036E-6</v>
      </c>
    </row>
    <row r="165" spans="1:3" x14ac:dyDescent="0.25">
      <c r="A165" s="116" t="s">
        <v>255</v>
      </c>
      <c r="B165" s="126"/>
      <c r="C165" s="280" cm="1">
        <f t="array" ref="C165">CHRONO.PARSE_TIME_OF_DAY($A165, $B165)</f>
        <v>1.1574074074074074E-8</v>
      </c>
    </row>
    <row r="166" spans="1:3" x14ac:dyDescent="0.25">
      <c r="A166" s="114" t="s">
        <v>365</v>
      </c>
      <c r="B166" s="72"/>
      <c r="C166" s="277" cm="1">
        <f t="array" ref="C166">CHRONO.PARSE_TIME_OF_DAY($A166, $B166)</f>
        <v>2.4788951760416667E-2</v>
      </c>
    </row>
    <row r="167" spans="1:3" x14ac:dyDescent="0.25">
      <c r="A167" s="308" t="s">
        <v>440</v>
      </c>
      <c r="B167" s="73"/>
      <c r="C167" s="278" cm="1">
        <f t="array" ref="C167">CHRONO.PARSE_TIME_OF_DAY($A167, $B167)</f>
        <v>2.4826388888888891E-2</v>
      </c>
    </row>
    <row r="168" spans="1:3" x14ac:dyDescent="0.25">
      <c r="A168" s="114" t="s">
        <v>441</v>
      </c>
      <c r="B168" s="72"/>
      <c r="C168" s="277" cm="1">
        <f t="array" ref="C168">CHRONO.PARSE_TIME_OF_DAY($A168, $B168)</f>
        <v>0</v>
      </c>
    </row>
    <row r="169" spans="1:3" x14ac:dyDescent="0.25">
      <c r="A169" s="115" t="s">
        <v>410</v>
      </c>
      <c r="B169" s="73"/>
      <c r="C169" s="278" cm="1">
        <f t="array" ref="C169">CHRONO.PARSE_TIME_OF_DAY($A169, $B169)</f>
        <v>0.70833333333333337</v>
      </c>
    </row>
    <row r="170" spans="1:3" x14ac:dyDescent="0.25">
      <c r="A170" s="309" t="s">
        <v>363</v>
      </c>
      <c r="B170" s="276"/>
      <c r="C170" s="277" cm="1">
        <f t="array" ref="C170">CHRONO.PARSE_TIME_OF_DAY($A170, $B170)</f>
        <v>1</v>
      </c>
    </row>
    <row r="171" spans="1:3" x14ac:dyDescent="0.25">
      <c r="A171" s="308" t="s">
        <v>451</v>
      </c>
      <c r="B171" s="73"/>
      <c r="C171" s="278" t="e" cm="1">
        <f t="array" ref="C171">CHRONO.PARSE_TIME_OF_DAY($A171, $B171)</f>
        <v>#NUM!</v>
      </c>
    </row>
    <row r="172" spans="1:3" x14ac:dyDescent="0.25">
      <c r="A172" s="274" t="s">
        <v>368</v>
      </c>
      <c r="B172" s="165">
        <v>1</v>
      </c>
      <c r="C172" s="279" cm="1">
        <f t="array" ref="C172">CHRONO.PARSE_TIME_OF_DAY($A172, $B172)</f>
        <v>7.905092592592592E-3</v>
      </c>
    </row>
    <row r="173" spans="1:3" x14ac:dyDescent="0.25">
      <c r="A173" s="275" t="s">
        <v>369</v>
      </c>
      <c r="B173" s="126">
        <v>1</v>
      </c>
      <c r="C173" s="280" cm="1">
        <f t="array" ref="C173">CHRONO.PARSE_TIME_OF_DAY($A173, $B173)</f>
        <v>0</v>
      </c>
    </row>
    <row r="174" spans="1:3" x14ac:dyDescent="0.25">
      <c r="A174" s="274" t="s">
        <v>370</v>
      </c>
      <c r="B174" s="165">
        <v>1</v>
      </c>
      <c r="C174" s="279" cm="1">
        <f t="array" ref="C174">CHRONO.PARSE_TIME_OF_DAY($A174, $B174)</f>
        <v>1</v>
      </c>
    </row>
    <row r="175" spans="1:3" x14ac:dyDescent="0.25">
      <c r="A175" s="275" t="s">
        <v>471</v>
      </c>
      <c r="B175" s="126"/>
      <c r="C175" s="280" cm="1">
        <f t="array" ref="C175">CHRONO.PARSE_TIME_OF_DAY($A175, $B175)</f>
        <v>0.74930555555555556</v>
      </c>
    </row>
    <row r="176" spans="1:3" x14ac:dyDescent="0.25">
      <c r="A176" s="336" t="s">
        <v>363</v>
      </c>
      <c r="B176" s="127">
        <v>1</v>
      </c>
      <c r="C176" s="337" t="e" cm="1">
        <f t="array" ref="C176">CHRONO.PARSE_TIME_OF_DAY($A176, $B176)</f>
        <v>#VALUE!</v>
      </c>
    </row>
    <row r="177" spans="1:5" x14ac:dyDescent="0.25">
      <c r="A177" s="275"/>
      <c r="B177" s="126"/>
      <c r="C177" s="280">
        <v>1.000011574074074</v>
      </c>
    </row>
    <row r="179" spans="1:5" x14ac:dyDescent="0.25">
      <c r="B179" s="46"/>
    </row>
    <row r="180" spans="1:5" ht="19.5" x14ac:dyDescent="0.3">
      <c r="A180" s="1" t="s">
        <v>366</v>
      </c>
    </row>
    <row r="181" spans="1:5" x14ac:dyDescent="0.25">
      <c r="C181" s="268"/>
    </row>
    <row r="182" spans="1:5" x14ac:dyDescent="0.25">
      <c r="A182" s="200" t="s">
        <v>361</v>
      </c>
      <c r="B182" s="48" t="s">
        <v>132</v>
      </c>
      <c r="C182" s="269" t="s">
        <v>344</v>
      </c>
    </row>
    <row r="183" spans="1:5" x14ac:dyDescent="0.25">
      <c r="A183" s="277"/>
      <c r="B183" s="208"/>
      <c r="C183" s="208" t="str" cm="1">
        <f t="array" ref="C183">CHRONO.FORMAT_TIME_OF_DAY(A183,B183)</f>
        <v/>
      </c>
    </row>
    <row r="184" spans="1:5" x14ac:dyDescent="0.25">
      <c r="A184" s="278" t="s">
        <v>1</v>
      </c>
      <c r="B184" s="209"/>
      <c r="C184" s="209" t="e" cm="1">
        <f t="array" ref="C184">CHRONO.FORMAT_TIME_OF_DAY(A184,B184)</f>
        <v>#VALUE!</v>
      </c>
    </row>
    <row r="185" spans="1:5" x14ac:dyDescent="0.25">
      <c r="A185" s="277" t="e">
        <v>#NUM!</v>
      </c>
      <c r="B185" s="313"/>
      <c r="C185" s="208" t="e" cm="1">
        <f t="array" ref="C185">CHRONO.FORMAT_TIME_OF_DAY(A185,B185)</f>
        <v>#NUM!</v>
      </c>
    </row>
    <row r="186" spans="1:5" x14ac:dyDescent="0.25">
      <c r="A186" s="278">
        <v>0.1178</v>
      </c>
      <c r="B186" s="378" t="s">
        <v>468</v>
      </c>
      <c r="C186" s="209" t="str" cm="1">
        <f t="array" ref="C186">CHRONO.FORMAT_TIME_OF_DAY(A186,B186)</f>
        <v>2:49 AM</v>
      </c>
    </row>
    <row r="187" spans="1:5" x14ac:dyDescent="0.25">
      <c r="A187" s="277">
        <v>0.1178</v>
      </c>
      <c r="B187" s="208"/>
      <c r="C187" s="208" t="str" cm="1">
        <f t="array" ref="C187">CHRONO.FORMAT_TIME_OF_DAY(A187,B187)</f>
        <v>2:49</v>
      </c>
    </row>
    <row r="188" spans="1:5" x14ac:dyDescent="0.25">
      <c r="A188" s="278">
        <v>0.1178</v>
      </c>
      <c r="B188" s="378" t="s">
        <v>147</v>
      </c>
      <c r="C188" s="209" t="str" cm="1">
        <f t="array" ref="C188">CHRONO.FORMAT_TIME_OF_DAY(A188,B188)</f>
        <v>2:49:37.92</v>
      </c>
    </row>
    <row r="189" spans="1:5" x14ac:dyDescent="0.25">
      <c r="A189" s="279">
        <v>0.1178</v>
      </c>
      <c r="B189" s="238" t="s">
        <v>643</v>
      </c>
      <c r="C189" s="238" t="str" cm="1">
        <f t="array" ref="C189">CHRONO.FORMAT_TIME_OF_DAY(A189,B189)</f>
        <v>T02:49</v>
      </c>
    </row>
    <row r="190" spans="1:5" x14ac:dyDescent="0.25">
      <c r="A190" s="280">
        <v>0.1178</v>
      </c>
      <c r="B190" s="210" t="s">
        <v>648</v>
      </c>
      <c r="C190" s="210" t="str" cm="1">
        <f t="array" ref="C190">CHRONO.FORMAT_TIME_OF_DAY(A190,B190)</f>
        <v>T024937.920</v>
      </c>
    </row>
    <row r="191" spans="1:5" x14ac:dyDescent="0.25">
      <c r="A191" s="277">
        <v>0.25</v>
      </c>
      <c r="B191" s="313" t="s">
        <v>430</v>
      </c>
      <c r="C191" s="208" t="str" cm="1">
        <f t="array" ref="C191">CHRONO.FORMAT_TIME_OF_DAY(A191,B191)</f>
        <v>6:00:00</v>
      </c>
    </row>
    <row r="192" spans="1:5" x14ac:dyDescent="0.25">
      <c r="A192" s="278">
        <v>1</v>
      </c>
      <c r="B192" s="209" t="s">
        <v>566</v>
      </c>
      <c r="C192" s="209" t="str" cm="1">
        <f t="array" ref="C192">CHRONO.FORMAT_TIME_OF_DAY(A192,B192)</f>
        <v>24:00</v>
      </c>
      <c r="E192" s="376"/>
    </row>
    <row r="193" spans="1:3" x14ac:dyDescent="0.25">
      <c r="A193" s="277">
        <v>1</v>
      </c>
      <c r="B193" s="208"/>
      <c r="C193" s="208" t="str" cm="1">
        <f t="array" ref="C193">CHRONO.FORMAT_TIME_OF_DAY(A193,B193)</f>
        <v>0:00</v>
      </c>
    </row>
    <row r="194" spans="1:3" x14ac:dyDescent="0.25">
      <c r="A194" s="280">
        <v>1.1000000000000001</v>
      </c>
      <c r="B194" s="210" t="s">
        <v>614</v>
      </c>
      <c r="C194" s="210" t="str" cm="1">
        <f t="array" ref="C194">CHRONO.FORMAT_TIME_OF_DAY(A194,B194)</f>
        <v>02:24 am</v>
      </c>
    </row>
  </sheetData>
  <pageMargins left="0.7" right="0.7" top="0.75" bottom="0.75" header="0.3" footer="0.3"/>
  <pageSetup paperSize="9" orientation="portrait" copies="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0CF98-EB41-478F-B06E-FD8323D00B44}">
  <dimension ref="A1:H53"/>
  <sheetViews>
    <sheetView topLeftCell="A4" workbookViewId="0">
      <selection activeCell="F25" sqref="F25"/>
    </sheetView>
  </sheetViews>
  <sheetFormatPr defaultRowHeight="15" x14ac:dyDescent="0.25"/>
  <cols>
    <col min="1" max="1" width="24.5703125" customWidth="1"/>
    <col min="2" max="2" width="21.7109375" customWidth="1"/>
    <col min="3" max="3" width="15" customWidth="1"/>
    <col min="4" max="4" width="13.7109375" customWidth="1"/>
    <col min="5" max="5" width="15.28515625" customWidth="1"/>
    <col min="6" max="6" width="14.140625" customWidth="1"/>
    <col min="7" max="7" width="27.28515625" bestFit="1" customWidth="1"/>
  </cols>
  <sheetData>
    <row r="1" spans="1:8" ht="19.5" x14ac:dyDescent="0.3">
      <c r="A1" s="1" t="s">
        <v>284</v>
      </c>
      <c r="B1" s="1"/>
    </row>
    <row r="3" spans="1:8" x14ac:dyDescent="0.25">
      <c r="A3" t="s">
        <v>224</v>
      </c>
      <c r="B3" t="s">
        <v>110</v>
      </c>
    </row>
    <row r="4" spans="1:8" x14ac:dyDescent="0.25">
      <c r="B4" t="b" cm="1">
        <f t="array" ref="B4">CHRONO.IS_VALID_TZO(Table21729263812[[#This Row],[Value]])</f>
        <v>0</v>
      </c>
    </row>
    <row r="5" spans="1:8" x14ac:dyDescent="0.25">
      <c r="A5" t="s">
        <v>1</v>
      </c>
      <c r="B5" t="b" cm="1">
        <f t="array" ref="B5">CHRONO.IS_VALID_TZO(Table21729263812[[#This Row],[Value]])</f>
        <v>0</v>
      </c>
    </row>
    <row r="6" spans="1:8" x14ac:dyDescent="0.25">
      <c r="A6">
        <v>570</v>
      </c>
      <c r="B6" t="b" cm="1">
        <f t="array" ref="B6">CHRONO.IS_VALID_TZO(Table21729263812[[#This Row],[Value]])</f>
        <v>1</v>
      </c>
    </row>
    <row r="7" spans="1:8" x14ac:dyDescent="0.25">
      <c r="A7">
        <v>-420</v>
      </c>
      <c r="B7" t="b" cm="1">
        <f t="array" ref="B7">CHRONO.IS_VALID_TZO(Table21729263812[[#This Row],[Value]])</f>
        <v>1</v>
      </c>
    </row>
    <row r="8" spans="1:8" x14ac:dyDescent="0.25">
      <c r="A8">
        <v>0</v>
      </c>
      <c r="B8" t="b" cm="1">
        <f t="array" ref="B8">CHRONO.IS_VALID_TZO(Table21729263812[[#This Row],[Value]])</f>
        <v>1</v>
      </c>
    </row>
    <row r="9" spans="1:8" x14ac:dyDescent="0.25">
      <c r="A9" s="46">
        <v>565.20000000000005</v>
      </c>
      <c r="B9" t="b" cm="1">
        <f t="array" ref="B9">CHRONO.IS_VALID_TZO(Table21729263812[[#This Row],[Value]])</f>
        <v>1</v>
      </c>
    </row>
    <row r="12" spans="1:8" ht="19.5" x14ac:dyDescent="0.3">
      <c r="A12" s="1" t="s">
        <v>285</v>
      </c>
      <c r="B12" s="1"/>
      <c r="C12" s="1" t="s">
        <v>287</v>
      </c>
    </row>
    <row r="14" spans="1:8" x14ac:dyDescent="0.25">
      <c r="A14" t="s">
        <v>119</v>
      </c>
      <c r="B14" t="s">
        <v>286</v>
      </c>
      <c r="C14" t="s">
        <v>288</v>
      </c>
    </row>
    <row r="15" spans="1:8" x14ac:dyDescent="0.25">
      <c r="A15" s="205">
        <v>0.375</v>
      </c>
      <c r="B15" cm="1">
        <f t="array" ref="B15">CHRONO.TIMESPAN_TO_TZO(Table2172926381227[[#This Row],[TimeSpan]])</f>
        <v>540</v>
      </c>
      <c r="C15" cm="1">
        <f t="array" ref="C15">CHRONO.TZO_TO_TIMESPAN(Table2172926381227[[#This Row],[Out: TZOMinutes]])</f>
        <v>0.375</v>
      </c>
      <c r="D15" s="205"/>
    </row>
    <row r="16" spans="1:8" x14ac:dyDescent="0.25">
      <c r="A16">
        <v>-0.625</v>
      </c>
      <c r="B16" cm="1">
        <f t="array" ref="B16">CHRONO.TIMESPAN_TO_TZO(Table2172926381227[[#This Row],[TimeSpan]])</f>
        <v>-900</v>
      </c>
      <c r="C16" cm="1">
        <f t="array" ref="C16">CHRONO.TZO_TO_TIMESPAN(Table2172926381227[[#This Row],[Out: TZOMinutes]])</f>
        <v>-0.625</v>
      </c>
      <c r="H16" t="e" cm="1">
        <f t="array" aca="1" ref="H16" ca="1">LEFT(CALENDAR.SIFT_FOR_CHARS("x", "HMS", 1))</f>
        <v>#NAME?</v>
      </c>
    </row>
    <row r="17" spans="1:7" x14ac:dyDescent="0.25">
      <c r="A17">
        <v>0.7</v>
      </c>
      <c r="B17" t="e" cm="1">
        <f t="array" ref="B17">CHRONO.TIMESPAN_TO_TZO(Table2172926381227[[#This Row],[TimeSpan]])</f>
        <v>#NUM!</v>
      </c>
      <c r="C17" t="e" cm="1">
        <f t="array" ref="C17">CHRONO.TZO_TO_TIMESPAN(Table2172926381227[[#This Row],[Out: TZOMinutes]])</f>
        <v>#NUM!</v>
      </c>
    </row>
    <row r="18" spans="1:7" x14ac:dyDescent="0.25">
      <c r="A18">
        <v>0</v>
      </c>
      <c r="B18" cm="1">
        <f t="array" ref="B18">CHRONO.TIMESPAN_TO_TZO(Table2172926381227[[#This Row],[TimeSpan]])</f>
        <v>0</v>
      </c>
      <c r="C18" cm="1">
        <f t="array" ref="C18">CHRONO.TZO_TO_TIMESPAN(Table2172926381227[[#This Row],[Out: TZOMinutes]])</f>
        <v>0</v>
      </c>
    </row>
    <row r="20" spans="1:7" x14ac:dyDescent="0.25">
      <c r="A20" s="46"/>
    </row>
    <row r="21" spans="1:7" ht="19.5" x14ac:dyDescent="0.3">
      <c r="A21" s="1" t="s">
        <v>157</v>
      </c>
      <c r="C21" s="1" t="s">
        <v>336</v>
      </c>
    </row>
    <row r="23" spans="1:7" x14ac:dyDescent="0.25">
      <c r="A23" s="21" t="s">
        <v>158</v>
      </c>
      <c r="B23" s="185" t="s">
        <v>28</v>
      </c>
      <c r="C23" s="5" t="s">
        <v>132</v>
      </c>
      <c r="D23" s="71" t="s">
        <v>161</v>
      </c>
      <c r="F23" s="46"/>
    </row>
    <row r="24" spans="1:7" x14ac:dyDescent="0.25">
      <c r="A24" s="338" t="s">
        <v>144</v>
      </c>
      <c r="B24" s="242" cm="1">
        <f t="array" ref="B24:B31">CHRONO.PARSE_ISO_TZO(CHRONO_TIMEZONE!$A$24:$A$31)</f>
        <v>0</v>
      </c>
      <c r="C24" s="243" t="s">
        <v>144</v>
      </c>
      <c r="D24" s="72" t="str" cm="1">
        <f t="array" ref="D24">CHRONO.FORMAT_ISO_TZO(B24,C24)</f>
        <v>Z</v>
      </c>
      <c r="F24" s="46"/>
    </row>
    <row r="25" spans="1:7" x14ac:dyDescent="0.25">
      <c r="A25" s="308" t="s">
        <v>159</v>
      </c>
      <c r="B25" s="244">
        <v>540</v>
      </c>
      <c r="C25" s="245" t="s">
        <v>156</v>
      </c>
      <c r="D25" s="73" t="str" cm="1">
        <f t="array" ref="D25">CHRONO.FORMAT_ISO_TZO(B25,C25)</f>
        <v>+0900</v>
      </c>
    </row>
    <row r="26" spans="1:7" x14ac:dyDescent="0.25">
      <c r="A26" s="338" t="s">
        <v>160</v>
      </c>
      <c r="B26" s="242">
        <v>554.36666666666667</v>
      </c>
      <c r="C26" s="243"/>
      <c r="D26" s="72" t="str" cm="1">
        <f t="array" ref="D26">CHRONO.FORMAT_ISO_TZO(B26,C26)</f>
        <v>+09:14:22</v>
      </c>
    </row>
    <row r="27" spans="1:7" x14ac:dyDescent="0.25">
      <c r="A27" s="308" t="s">
        <v>289</v>
      </c>
      <c r="B27" s="244">
        <v>0</v>
      </c>
      <c r="C27" s="245"/>
      <c r="D27" s="73" t="str" cm="1">
        <f t="array" ref="D27">CHRONO.FORMAT_ISO_TZO(B27,C27)</f>
        <v>+00:00</v>
      </c>
      <c r="G27" s="46"/>
    </row>
    <row r="28" spans="1:7" x14ac:dyDescent="0.25">
      <c r="A28" s="309" t="s">
        <v>162</v>
      </c>
      <c r="B28" s="242">
        <v>-360</v>
      </c>
      <c r="C28" s="243" t="s">
        <v>96</v>
      </c>
      <c r="D28" s="72" t="str" cm="1">
        <f t="array" ref="D28">CHRONO.FORMAT_ISO_TZO(B28,C28)</f>
        <v>−06</v>
      </c>
    </row>
    <row r="29" spans="1:7" x14ac:dyDescent="0.25">
      <c r="A29" s="308" t="s">
        <v>163</v>
      </c>
      <c r="B29" s="244">
        <v>-420</v>
      </c>
      <c r="C29" s="245" t="s">
        <v>394</v>
      </c>
      <c r="D29" s="73" t="str" cm="1">
        <f t="array" ref="D29">CHRONO.FORMAT_ISO_TZO(B29,C29)</f>
        <v>−0700</v>
      </c>
    </row>
    <row r="30" spans="1:7" x14ac:dyDescent="0.25">
      <c r="A30" s="274" t="s">
        <v>393</v>
      </c>
      <c r="B30" s="247">
        <v>-480</v>
      </c>
      <c r="C30" s="248" t="s">
        <v>98</v>
      </c>
      <c r="D30" s="165" t="str" cm="1">
        <f t="array" ref="D30">CHRONO.FORMAT_ISO_TZO(B30,C30)</f>
        <v>−08:00:00</v>
      </c>
    </row>
    <row r="31" spans="1:7" x14ac:dyDescent="0.25">
      <c r="A31" s="275" t="s">
        <v>442</v>
      </c>
      <c r="B31" s="36">
        <v>570</v>
      </c>
      <c r="C31" s="315" t="s">
        <v>96</v>
      </c>
      <c r="D31" s="126" t="e" cm="1">
        <f t="array" ref="D31">CHRONO.FORMAT_ISO_TZO(B31,C31)</f>
        <v>#NUM!</v>
      </c>
    </row>
    <row r="34" spans="1:7" ht="19.5" x14ac:dyDescent="0.3">
      <c r="A34" s="1" t="s">
        <v>297</v>
      </c>
      <c r="B34" s="1"/>
      <c r="C34" s="1" t="s">
        <v>299</v>
      </c>
    </row>
    <row r="36" spans="1:7" x14ac:dyDescent="0.25">
      <c r="A36" s="4" t="s">
        <v>298</v>
      </c>
      <c r="B36" s="185" t="s">
        <v>286</v>
      </c>
      <c r="C36" s="185" t="s">
        <v>300</v>
      </c>
      <c r="D36" s="5" t="s">
        <v>286</v>
      </c>
      <c r="E36" s="6" t="s">
        <v>375</v>
      </c>
    </row>
    <row r="37" spans="1:7" x14ac:dyDescent="0.25">
      <c r="A37" s="212"/>
      <c r="B37" s="213" t="str" cm="1">
        <f t="array" ref="B37">CHRONO.MILITARY_TZO(A37)</f>
        <v/>
      </c>
      <c r="C37" s="213" t="str" cm="1">
        <f t="array" ref="C37:E37">CHRONO.TZO_TO_MILITARY(B37)</f>
        <v/>
      </c>
      <c r="D37" s="8" t="str">
        <v/>
      </c>
      <c r="E37" s="9" t="str">
        <v/>
      </c>
    </row>
    <row r="38" spans="1:7" x14ac:dyDescent="0.25">
      <c r="A38" s="10" t="s">
        <v>295</v>
      </c>
      <c r="B38" s="214" cm="1">
        <f t="array" ref="B38">CHRONO.MILITARY_TZO(A38)</f>
        <v>600</v>
      </c>
      <c r="C38" s="214" t="str" cm="1">
        <f t="array" ref="C38:E38">CHRONO.TZO_TO_MILITARY(B38)</f>
        <v>K</v>
      </c>
      <c r="D38" s="11">
        <v>600</v>
      </c>
      <c r="E38" s="12">
        <v>0</v>
      </c>
    </row>
    <row r="39" spans="1:7" x14ac:dyDescent="0.25">
      <c r="A39" s="7" t="s">
        <v>144</v>
      </c>
      <c r="B39" s="213" cm="1">
        <f t="array" ref="B39">CHRONO.MILITARY_TZO(A39)</f>
        <v>0</v>
      </c>
      <c r="C39" s="213" t="str" cm="1">
        <f t="array" ref="C39:E39">CHRONO.TZO_TO_MILITARY(B39)</f>
        <v>Z</v>
      </c>
      <c r="D39" s="8">
        <v>0</v>
      </c>
      <c r="E39" s="9">
        <v>0</v>
      </c>
    </row>
    <row r="40" spans="1:7" x14ac:dyDescent="0.25">
      <c r="A40" s="10" t="s">
        <v>100</v>
      </c>
      <c r="B40" s="214" cm="1">
        <f t="array" ref="B40">CHRONO.MILITARY_TZO(A40)</f>
        <v>720</v>
      </c>
      <c r="C40" s="214" t="str" cm="1">
        <f t="array" ref="C40:E40">CHRONO.TZO_TO_MILITARY(B40)</f>
        <v>M</v>
      </c>
      <c r="D40" s="11">
        <v>720</v>
      </c>
      <c r="E40" s="12">
        <v>0</v>
      </c>
    </row>
    <row r="41" spans="1:7" x14ac:dyDescent="0.25">
      <c r="A41" s="135" t="s">
        <v>294</v>
      </c>
      <c r="B41" s="215" t="e" cm="1">
        <f t="array" ref="B41">CHRONO.MILITARY_TZO(A41)</f>
        <v>#N/A</v>
      </c>
      <c r="C41" s="215" t="str" cm="1">
        <f t="array" ref="C41:E41">CHRONO.TZO_TO_MILITARY(B41)</f>
        <v>J</v>
      </c>
      <c r="D41" s="112" t="str">
        <v/>
      </c>
      <c r="E41" s="216">
        <v>0</v>
      </c>
    </row>
    <row r="42" spans="1:7" x14ac:dyDescent="0.25">
      <c r="A42" s="129"/>
      <c r="B42" s="217">
        <v>570</v>
      </c>
      <c r="C42" s="217" t="str" cm="1">
        <f t="array" ref="C42:E42">CHRONO.TZO_TO_MILITARY(B42)</f>
        <v>K</v>
      </c>
      <c r="D42" s="130">
        <v>600</v>
      </c>
      <c r="E42" s="131">
        <v>-2.0833333333333332E-2</v>
      </c>
    </row>
    <row r="45" spans="1:7" ht="19.5" x14ac:dyDescent="0.3">
      <c r="A45" s="1" t="s">
        <v>276</v>
      </c>
      <c r="B45" s="1"/>
      <c r="C45" s="1"/>
    </row>
    <row r="47" spans="1:7" x14ac:dyDescent="0.25">
      <c r="A47" s="4" t="s">
        <v>165</v>
      </c>
      <c r="B47" s="185" t="s">
        <v>115</v>
      </c>
      <c r="C47" s="71" t="s">
        <v>277</v>
      </c>
      <c r="D47" s="200" t="s">
        <v>278</v>
      </c>
      <c r="E47" s="185" t="s">
        <v>114</v>
      </c>
      <c r="F47" s="71" t="s">
        <v>293</v>
      </c>
      <c r="G47" s="6" t="s">
        <v>175</v>
      </c>
    </row>
    <row r="48" spans="1:7" x14ac:dyDescent="0.25">
      <c r="A48" s="188" t="s">
        <v>279</v>
      </c>
      <c r="B48" s="196" cm="1">
        <f t="array" ref="B48:C48">CHRONO.ISO_DATETIME_TO_MJDATE(A48)</f>
        <v>60089.607638888891</v>
      </c>
      <c r="C48" s="72">
        <v>540</v>
      </c>
      <c r="D48" s="208"/>
      <c r="E48" s="201" cm="1">
        <f t="array" ref="E48">CHRONO.SHIFT_TIMEZONE(B48,C48,D48)</f>
        <v>60089.232638888891</v>
      </c>
      <c r="F48" s="72"/>
      <c r="G48" s="174" t="str" cm="1">
        <f t="array" ref="G48">CHRONO.MJDATE_TO_ISO_DATETIME(E48,F48)</f>
        <v>2023-05-25T05:35</v>
      </c>
    </row>
    <row r="49" spans="1:7" x14ac:dyDescent="0.25">
      <c r="A49" s="173" t="s">
        <v>280</v>
      </c>
      <c r="B49" s="197" cm="1">
        <f t="array" ref="B49:C49">CHRONO.ISO_DATETIME_TO_MJDATE(A49)</f>
        <v>60089.607638888891</v>
      </c>
      <c r="C49" s="73">
        <v>570</v>
      </c>
      <c r="D49" s="209">
        <v>600</v>
      </c>
      <c r="E49" s="202" cm="1">
        <f t="array" ref="E49">CHRONO.SHIFT_TIMEZONE(B49,C49,D49)</f>
        <v>60089.628472222226</v>
      </c>
      <c r="F49" s="73"/>
      <c r="G49" s="175" t="str" cm="1">
        <f t="array" ref="G49">CHRONO.MJDATE_TO_ISO_DATETIME(E49,F49)</f>
        <v>2023-05-25T15:05</v>
      </c>
    </row>
    <row r="50" spans="1:7" x14ac:dyDescent="0.25">
      <c r="A50" s="188" t="s">
        <v>281</v>
      </c>
      <c r="B50" s="196" cm="1">
        <f t="array" ref="B50:C50">CHRONO.ISO_DATETIME_TO_MJDATE(A50)</f>
        <v>60089.607638888891</v>
      </c>
      <c r="C50" s="72">
        <v>0</v>
      </c>
      <c r="D50" s="208">
        <v>-240</v>
      </c>
      <c r="E50" s="201" cm="1">
        <f t="array" ref="E50">CHRONO.SHIFT_TIMEZONE(B50,C50,D50)</f>
        <v>60089.440972222226</v>
      </c>
      <c r="F50" s="72"/>
      <c r="G50" s="174" t="str" cm="1">
        <f t="array" ref="G50">CHRONO.MJDATE_TO_ISO_DATETIME(E50,F50)</f>
        <v>2023-05-25T10:35</v>
      </c>
    </row>
    <row r="51" spans="1:7" x14ac:dyDescent="0.25">
      <c r="A51" s="186" t="s">
        <v>282</v>
      </c>
      <c r="B51" s="198" cm="1">
        <f t="array" ref="B51:C51">CHRONO.ISO_DATETIME_TO_MJDATE(A51)</f>
        <v>60089.607638888891</v>
      </c>
      <c r="C51" s="126">
        <v>-420</v>
      </c>
      <c r="D51" s="210">
        <v>-900</v>
      </c>
      <c r="E51" s="203" cm="1">
        <f t="array" ref="E51">CHRONO.SHIFT_TIMEZONE(B51,C51,D51)</f>
        <v>60089.274305555555</v>
      </c>
      <c r="F51" s="126"/>
      <c r="G51" s="54" t="str" cm="1">
        <f t="array" ref="G51">CHRONO.MJDATE_TO_ISO_DATETIME(E51,F51)</f>
        <v>2023-05-25T06:34</v>
      </c>
    </row>
    <row r="52" spans="1:7" x14ac:dyDescent="0.25">
      <c r="A52" s="192" t="s">
        <v>283</v>
      </c>
      <c r="B52" s="199" cm="1">
        <f t="array" ref="B52:C52">CHRONO.ISO_DATETIME_TO_MJDATE(A52)</f>
        <v>60089.607638888891</v>
      </c>
      <c r="C52" s="127">
        <v>720</v>
      </c>
      <c r="D52" s="211"/>
      <c r="E52" s="204" cm="1">
        <f t="array" ref="E52">CHRONO.SHIFT_TIMEZONE(B52,C52,D52)</f>
        <v>60089.107638888891</v>
      </c>
      <c r="F52" s="127"/>
      <c r="G52" s="195" t="str" cm="1">
        <f t="array" ref="G52">CHRONO.MJDATE_TO_ISO_DATETIME(E52,F52)</f>
        <v>2023-05-25T02:35</v>
      </c>
    </row>
    <row r="53" spans="1:7" x14ac:dyDescent="0.25">
      <c r="A53" s="186" t="s">
        <v>279</v>
      </c>
      <c r="B53" s="198" cm="1">
        <f t="array" ref="B53:C53">CHRONO.ISO_DATETIME_TO_MJDATE(A53)</f>
        <v>60089.607638888891</v>
      </c>
      <c r="C53" s="126">
        <v>540</v>
      </c>
      <c r="D53" s="210">
        <v>510</v>
      </c>
      <c r="E53" s="203" cm="1">
        <f t="array" ref="E53">CHRONO.SHIFT_TIMEZONE(B53,C53,D53)</f>
        <v>60089.586805555555</v>
      </c>
      <c r="F53" s="126"/>
      <c r="G53" s="54" t="str" cm="1">
        <f t="array" ref="G53">CHRONO.MJDATE_TO_ISO_DATETIME(E53,F53)</f>
        <v>2023-05-25T14:04</v>
      </c>
    </row>
  </sheetData>
  <pageMargins left="0.7" right="0.7" top="0.75" bottom="0.75" header="0.3" footer="0.3"/>
  <pageSetup paperSize="9" orientation="portrait" copies="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41DC-34EF-4FFE-9ECF-1DC1A75C15A9}">
  <dimension ref="A1:G80"/>
  <sheetViews>
    <sheetView topLeftCell="A34" zoomScaleNormal="100" workbookViewId="0">
      <selection activeCell="E24" sqref="E24"/>
    </sheetView>
  </sheetViews>
  <sheetFormatPr defaultRowHeight="15" x14ac:dyDescent="0.25"/>
  <cols>
    <col min="1" max="1" width="23.28515625" customWidth="1"/>
    <col min="2" max="2" width="21.7109375" customWidth="1"/>
    <col min="3" max="3" width="21" customWidth="1"/>
    <col min="4" max="4" width="16.85546875" customWidth="1"/>
    <col min="5" max="5" width="19" customWidth="1"/>
    <col min="6" max="6" width="37" customWidth="1"/>
    <col min="7" max="7" width="13.7109375" customWidth="1"/>
    <col min="8" max="8" width="16" customWidth="1"/>
    <col min="9" max="9" width="14.140625" bestFit="1" customWidth="1"/>
    <col min="11" max="11" width="35.5703125" customWidth="1"/>
  </cols>
  <sheetData>
    <row r="1" spans="1:7" ht="19.5" x14ac:dyDescent="0.3">
      <c r="A1" s="1" t="s">
        <v>371</v>
      </c>
    </row>
    <row r="3" spans="1:7" x14ac:dyDescent="0.25">
      <c r="A3" s="68" t="s">
        <v>372</v>
      </c>
      <c r="B3" s="136" t="s">
        <v>373</v>
      </c>
      <c r="C3" s="136" t="s">
        <v>374</v>
      </c>
    </row>
    <row r="4" spans="1:7" x14ac:dyDescent="0.25">
      <c r="A4" s="8"/>
      <c r="B4" s="9" t="str" cm="1">
        <f t="array" ref="B4">CHRONO.YEAR_BCE_TO_CE(A4)</f>
        <v/>
      </c>
      <c r="C4" s="9" t="str" cm="1">
        <f t="array" ref="C4">CHRONO.YEAR_BCE_TO_CE(B4)</f>
        <v/>
      </c>
    </row>
    <row r="5" spans="1:7" x14ac:dyDescent="0.25">
      <c r="A5" s="11" t="s">
        <v>1</v>
      </c>
      <c r="B5" s="12" t="e" cm="1">
        <f t="array" ref="B5">CHRONO.YEAR_BCE_TO_CE(A5)</f>
        <v>#VALUE!</v>
      </c>
      <c r="C5" s="12" t="e" cm="1">
        <f t="array" ref="C5">CHRONO.YEAR_BCE_TO_CE(B5)</f>
        <v>#VALUE!</v>
      </c>
    </row>
    <row r="6" spans="1:7" x14ac:dyDescent="0.25">
      <c r="A6" s="8">
        <v>2</v>
      </c>
      <c r="B6" s="9" cm="1">
        <f t="array" ref="B6">CHRONO.YEAR_BCE_TO_CE(A6)</f>
        <v>-1</v>
      </c>
      <c r="C6" s="9" cm="1">
        <f t="array" ref="C6">CHRONO.YEAR_BCE_TO_CE(B6)</f>
        <v>2</v>
      </c>
    </row>
    <row r="7" spans="1:7" x14ac:dyDescent="0.25">
      <c r="A7" s="11">
        <v>1</v>
      </c>
      <c r="B7" s="12" cm="1">
        <f t="array" ref="B7">CHRONO.YEAR_BCE_TO_CE(A7)</f>
        <v>0</v>
      </c>
      <c r="C7" s="12" cm="1">
        <f t="array" ref="C7">CHRONO.YEAR_BCE_TO_CE(B7)</f>
        <v>1</v>
      </c>
    </row>
    <row r="8" spans="1:7" x14ac:dyDescent="0.25">
      <c r="A8" s="8">
        <v>0</v>
      </c>
      <c r="B8" s="9" cm="1">
        <f t="array" ref="B8">CHRONO.YEAR_BCE_TO_CE(A8)</f>
        <v>1</v>
      </c>
      <c r="C8" s="9" cm="1">
        <f t="array" ref="C8">CHRONO.YEAR_BCE_TO_CE(B8)</f>
        <v>0</v>
      </c>
    </row>
    <row r="9" spans="1:7" x14ac:dyDescent="0.25">
      <c r="A9" s="11">
        <v>-1</v>
      </c>
      <c r="B9" s="12" cm="1">
        <f t="array" ref="B9">CHRONO.YEAR_BCE_TO_CE(A9)</f>
        <v>2</v>
      </c>
      <c r="C9" s="12" cm="1">
        <f t="array" ref="C9">CHRONO.YEAR_BCE_TO_CE(B9)</f>
        <v>-1</v>
      </c>
      <c r="G9" s="240"/>
    </row>
    <row r="10" spans="1:7" x14ac:dyDescent="0.25">
      <c r="A10" s="14">
        <v>300</v>
      </c>
      <c r="B10" s="16" cm="1">
        <f t="array" ref="B10">CHRONO.YEAR_BCE_TO_CE(A10)</f>
        <v>-299</v>
      </c>
      <c r="C10" s="16" cm="1">
        <f t="array" ref="C10">CHRONO.YEAR_BCE_TO_CE(B10)</f>
        <v>300</v>
      </c>
    </row>
    <row r="11" spans="1:7" x14ac:dyDescent="0.25">
      <c r="A11" s="18">
        <v>-300</v>
      </c>
      <c r="B11" s="19" cm="1">
        <f t="array" ref="B11">CHRONO.YEAR_BCE_TO_CE(A11)</f>
        <v>301</v>
      </c>
      <c r="C11" s="19" cm="1">
        <f t="array" ref="C11">CHRONO.YEAR_BCE_TO_CE(B11)</f>
        <v>-300</v>
      </c>
    </row>
    <row r="14" spans="1:7" ht="19.5" x14ac:dyDescent="0.3">
      <c r="A14" s="1" t="s">
        <v>332</v>
      </c>
      <c r="B14" s="1"/>
      <c r="C14" s="1"/>
    </row>
    <row r="16" spans="1:7" x14ac:dyDescent="0.25">
      <c r="A16" t="s">
        <v>0</v>
      </c>
      <c r="B16" t="s">
        <v>4</v>
      </c>
      <c r="C16" t="s">
        <v>109</v>
      </c>
    </row>
    <row r="17" spans="1:3" x14ac:dyDescent="0.25">
      <c r="C17" t="str" cm="1">
        <f t="array" ref="C17">CHRONO.IS_LEAP_YEAR(Table21829[[#This Row],[YearCE]],Table21829[[#This Row],[JulianCalendar]])</f>
        <v/>
      </c>
    </row>
    <row r="18" spans="1:3" x14ac:dyDescent="0.25">
      <c r="A18" t="s">
        <v>1</v>
      </c>
      <c r="C18" t="e" cm="1">
        <f t="array" ref="C18">CHRONO.IS_LEAP_YEAR(Table21829[[#This Row],[YearCE]],Table21829[[#This Row],[JulianCalendar]])</f>
        <v>#VALUE!</v>
      </c>
    </row>
    <row r="19" spans="1:3" x14ac:dyDescent="0.25">
      <c r="A19">
        <v>2023</v>
      </c>
      <c r="C19" t="b" cm="1">
        <f t="array" ref="C19">CHRONO.IS_LEAP_YEAR(Table21829[[#This Row],[YearCE]],Table21829[[#This Row],[JulianCalendar]])</f>
        <v>0</v>
      </c>
    </row>
    <row r="20" spans="1:3" x14ac:dyDescent="0.25">
      <c r="A20">
        <v>2000</v>
      </c>
      <c r="C20" t="b" cm="1">
        <f t="array" ref="C20">CHRONO.IS_LEAP_YEAR(Table21829[[#This Row],[YearCE]],Table21829[[#This Row],[JulianCalendar]])</f>
        <v>1</v>
      </c>
    </row>
    <row r="21" spans="1:3" x14ac:dyDescent="0.25">
      <c r="A21">
        <v>2100</v>
      </c>
      <c r="B21" s="2"/>
      <c r="C21" t="b" cm="1">
        <f t="array" ref="C21">CHRONO.IS_LEAP_YEAR(Table21829[[#This Row],[YearCE]],Table21829[[#This Row],[JulianCalendar]])</f>
        <v>0</v>
      </c>
    </row>
    <row r="22" spans="1:3" x14ac:dyDescent="0.25">
      <c r="A22">
        <v>2100</v>
      </c>
      <c r="B22">
        <v>1</v>
      </c>
      <c r="C22" t="b" cm="1">
        <f t="array" ref="C22">CHRONO.IS_LEAP_YEAR(Table21829[[#This Row],[YearCE]],Table21829[[#This Row],[JulianCalendar]])</f>
        <v>1</v>
      </c>
    </row>
    <row r="23" spans="1:3" x14ac:dyDescent="0.25">
      <c r="A23">
        <v>2400</v>
      </c>
      <c r="C23" t="b" cm="1">
        <f t="array" ref="C23">CHRONO.IS_LEAP_YEAR(Table21829[[#This Row],[YearCE]],Table21829[[#This Row],[JulianCalendar]])</f>
        <v>1</v>
      </c>
    </row>
    <row r="24" spans="1:3" x14ac:dyDescent="0.25">
      <c r="A24">
        <v>2024</v>
      </c>
      <c r="C24" t="b" cm="1">
        <f t="array" ref="C24">CHRONO.IS_LEAP_YEAR(Table21829[[#This Row],[YearCE]],Table21829[[#This Row],[JulianCalendar]])</f>
        <v>1</v>
      </c>
    </row>
    <row r="25" spans="1:3" x14ac:dyDescent="0.25">
      <c r="A25" s="2">
        <v>0</v>
      </c>
      <c r="B25" s="2"/>
      <c r="C25" t="b" cm="1">
        <f t="array" ref="C25">CHRONO.IS_LEAP_YEAR(Table21829[[#This Row],[YearCE]],Table21829[[#This Row],[JulianCalendar]])</f>
        <v>1</v>
      </c>
    </row>
    <row r="26" spans="1:3" x14ac:dyDescent="0.25">
      <c r="A26" s="2">
        <v>-1</v>
      </c>
      <c r="B26" s="2"/>
      <c r="C26" t="b" cm="1">
        <f t="array" ref="C26">CHRONO.IS_LEAP_YEAR(Table21829[[#This Row],[YearCE]],Table21829[[#This Row],[JulianCalendar]])</f>
        <v>0</v>
      </c>
    </row>
    <row r="27" spans="1:3" x14ac:dyDescent="0.25">
      <c r="A27" s="2">
        <v>-4</v>
      </c>
      <c r="B27" s="2"/>
      <c r="C27" t="b" cm="1">
        <f t="array" ref="C27">CHRONO.IS_LEAP_YEAR(Table21829[[#This Row],[YearCE]],Table21829[[#This Row],[JulianCalendar]])</f>
        <v>1</v>
      </c>
    </row>
    <row r="28" spans="1:3" x14ac:dyDescent="0.25">
      <c r="A28" s="2"/>
      <c r="B28" s="2"/>
    </row>
    <row r="30" spans="1:3" ht="19.5" x14ac:dyDescent="0.3">
      <c r="A30" s="1" t="s">
        <v>68</v>
      </c>
      <c r="B30" s="1"/>
    </row>
    <row r="32" spans="1:3" x14ac:dyDescent="0.25">
      <c r="A32" t="s">
        <v>0</v>
      </c>
      <c r="B32" t="s">
        <v>4</v>
      </c>
      <c r="C32" t="s">
        <v>111</v>
      </c>
    </row>
    <row r="33" spans="1:4" x14ac:dyDescent="0.25">
      <c r="C33" t="str" cm="1">
        <f t="array" ref="C33">CHRONO.DAYS_IN_YEAR(Table7624[[#This Row],[YearCE]],Table7624[[#This Row],[JulianCalendar]])</f>
        <v/>
      </c>
    </row>
    <row r="34" spans="1:4" x14ac:dyDescent="0.25">
      <c r="A34" t="s">
        <v>1</v>
      </c>
      <c r="C34" t="e" cm="1">
        <f t="array" ref="C34">CHRONO.DAYS_IN_YEAR(Table7624[[#This Row],[YearCE]],Table7624[[#This Row],[JulianCalendar]])</f>
        <v>#VALUE!</v>
      </c>
    </row>
    <row r="35" spans="1:4" x14ac:dyDescent="0.25">
      <c r="A35">
        <v>2000</v>
      </c>
      <c r="C35" cm="1">
        <f t="array" ref="C35">CHRONO.DAYS_IN_YEAR(Table7624[[#This Row],[YearCE]],Table7624[[#This Row],[JulianCalendar]])</f>
        <v>366</v>
      </c>
    </row>
    <row r="36" spans="1:4" x14ac:dyDescent="0.25">
      <c r="A36">
        <v>1900</v>
      </c>
      <c r="C36" cm="1">
        <f t="array" ref="C36">CHRONO.DAYS_IN_YEAR(Table7624[[#This Row],[YearCE]],Table7624[[#This Row],[JulianCalendar]])</f>
        <v>365</v>
      </c>
    </row>
    <row r="37" spans="1:4" x14ac:dyDescent="0.25">
      <c r="A37">
        <v>1900</v>
      </c>
      <c r="B37">
        <v>1</v>
      </c>
      <c r="C37" cm="1">
        <f t="array" ref="C37">CHRONO.DAYS_IN_YEAR(Table7624[[#This Row],[YearCE]],Table7624[[#This Row],[JulianCalendar]])</f>
        <v>366</v>
      </c>
    </row>
    <row r="40" spans="1:4" ht="19.5" x14ac:dyDescent="0.3">
      <c r="A40" s="1" t="s">
        <v>511</v>
      </c>
      <c r="C40" s="1" t="s">
        <v>517</v>
      </c>
    </row>
    <row r="42" spans="1:4" x14ac:dyDescent="0.25">
      <c r="A42" s="21" t="s">
        <v>424</v>
      </c>
      <c r="B42" s="40" t="s">
        <v>10</v>
      </c>
      <c r="C42" s="352" t="s">
        <v>518</v>
      </c>
      <c r="D42" s="281" t="s">
        <v>516</v>
      </c>
    </row>
    <row r="43" spans="1:4" x14ac:dyDescent="0.25">
      <c r="A43" s="7"/>
      <c r="B43" s="8" t="str" cm="1">
        <f t="array" ref="B43:B54">CHRONO.PARSE_ISO_YEAR(A43:A54)</f>
        <v/>
      </c>
      <c r="C43" s="208"/>
      <c r="D43" s="162" t="str" cm="1">
        <f t="array" ref="D43">CHRONO.FORMAT_ISO_YEAR(B43,C43)</f>
        <v/>
      </c>
    </row>
    <row r="44" spans="1:4" x14ac:dyDescent="0.25">
      <c r="A44" s="10" t="s">
        <v>1</v>
      </c>
      <c r="B44" s="11" t="e">
        <v>#VALUE!</v>
      </c>
      <c r="C44" s="209"/>
      <c r="D44" s="163" t="e" cm="1">
        <f t="array" ref="D44">CHRONO.FORMAT_ISO_YEAR(B44,C44)</f>
        <v>#VALUE!</v>
      </c>
    </row>
    <row r="45" spans="1:4" x14ac:dyDescent="0.25">
      <c r="A45" s="7">
        <v>1987</v>
      </c>
      <c r="B45" s="8">
        <v>1987</v>
      </c>
      <c r="C45" s="208"/>
      <c r="D45" s="162" t="str" cm="1">
        <f t="array" ref="D45">CHRONO.FORMAT_ISO_YEAR(B45,C45)</f>
        <v>1987</v>
      </c>
    </row>
    <row r="46" spans="1:4" x14ac:dyDescent="0.25">
      <c r="A46" s="10">
        <v>-500</v>
      </c>
      <c r="B46" s="11">
        <v>-500</v>
      </c>
      <c r="C46" s="209"/>
      <c r="D46" s="163" t="str" cm="1">
        <f t="array" ref="D46">CHRONO.FORMAT_ISO_YEAR(B46,C46)</f>
        <v>−0500</v>
      </c>
    </row>
    <row r="47" spans="1:4" x14ac:dyDescent="0.25">
      <c r="A47" s="7">
        <v>25.5</v>
      </c>
      <c r="B47" s="8" t="e">
        <v>#NUM!</v>
      </c>
      <c r="C47" s="208"/>
      <c r="D47" s="162" t="e" cm="1">
        <f t="array" ref="D47">CHRONO.FORMAT_ISO_YEAR(B47,C47)</f>
        <v>#NUM!</v>
      </c>
    </row>
    <row r="48" spans="1:4" x14ac:dyDescent="0.25">
      <c r="A48" s="41" t="s">
        <v>512</v>
      </c>
      <c r="B48" s="11">
        <v>2024</v>
      </c>
      <c r="C48" s="209"/>
      <c r="D48" s="163" t="str" cm="1">
        <f t="array" ref="D48">CHRONO.FORMAT_ISO_YEAR(B48,C48)</f>
        <v>2024</v>
      </c>
    </row>
    <row r="49" spans="1:4" x14ac:dyDescent="0.25">
      <c r="A49" s="44" t="s">
        <v>513</v>
      </c>
      <c r="B49" s="8">
        <v>-200</v>
      </c>
      <c r="C49" s="208"/>
      <c r="D49" s="162" t="str" cm="1">
        <f t="array" ref="D49">CHRONO.FORMAT_ISO_YEAR(B49,C49)</f>
        <v>−0200</v>
      </c>
    </row>
    <row r="50" spans="1:4" x14ac:dyDescent="0.25">
      <c r="A50" s="41" t="s">
        <v>514</v>
      </c>
      <c r="B50" s="11" t="e">
        <v>#NUM!</v>
      </c>
      <c r="C50" s="209"/>
      <c r="D50" s="163" t="e" cm="1">
        <f t="array" ref="D50">CHRONO.FORMAT_ISO_YEAR(B50,C50)</f>
        <v>#NUM!</v>
      </c>
    </row>
    <row r="51" spans="1:4" x14ac:dyDescent="0.25">
      <c r="A51" s="7" t="s">
        <v>65</v>
      </c>
      <c r="B51" s="8">
        <v>354</v>
      </c>
      <c r="C51" s="208"/>
      <c r="D51" s="162" t="str" cm="1">
        <f t="array" ref="D51">CHRONO.FORMAT_ISO_YEAR(B51,C51)</f>
        <v>0354</v>
      </c>
    </row>
    <row r="52" spans="1:4" x14ac:dyDescent="0.25">
      <c r="A52" s="10" t="s">
        <v>66</v>
      </c>
      <c r="B52" s="11">
        <v>-354</v>
      </c>
      <c r="C52" s="209"/>
      <c r="D52" s="163" t="str" cm="1">
        <f t="array" ref="D52">CHRONO.FORMAT_ISO_YEAR(B52,C52)</f>
        <v>−0354</v>
      </c>
    </row>
    <row r="53" spans="1:4" x14ac:dyDescent="0.25">
      <c r="A53" s="7" t="s">
        <v>67</v>
      </c>
      <c r="B53" s="8">
        <v>-354</v>
      </c>
      <c r="C53" s="208"/>
      <c r="D53" s="162" t="str" cm="1">
        <f t="array" ref="D53">CHRONO.FORMAT_ISO_YEAR(B53,C53)</f>
        <v>−0354</v>
      </c>
    </row>
    <row r="54" spans="1:4" x14ac:dyDescent="0.25">
      <c r="A54" s="349" t="s">
        <v>515</v>
      </c>
      <c r="B54" s="35">
        <v>0</v>
      </c>
      <c r="C54" s="210"/>
      <c r="D54" s="166" t="str" cm="1">
        <f t="array" ref="D54">CHRONO.FORMAT_ISO_YEAR(B54,C54)</f>
        <v>0000</v>
      </c>
    </row>
    <row r="57" spans="1:4" ht="19.5" x14ac:dyDescent="0.3">
      <c r="A57" s="1" t="s">
        <v>422</v>
      </c>
      <c r="C57" s="1" t="s">
        <v>391</v>
      </c>
    </row>
    <row r="59" spans="1:4" x14ac:dyDescent="0.25">
      <c r="A59" s="21" t="s">
        <v>424</v>
      </c>
      <c r="B59" s="40" t="s">
        <v>10</v>
      </c>
      <c r="C59" s="185" t="s">
        <v>132</v>
      </c>
      <c r="D59" s="281" t="s">
        <v>176</v>
      </c>
    </row>
    <row r="60" spans="1:4" x14ac:dyDescent="0.25">
      <c r="A60" s="7"/>
      <c r="B60" s="8" t="str" cm="1">
        <f t="array" ref="B60:B75">CHRONO.PARSE_LITERARY_YEAR(A60:A75)</f>
        <v/>
      </c>
      <c r="C60" s="213"/>
      <c r="D60" s="162" t="str" cm="1">
        <f t="array" ref="D60">CHRONO.FORMAT_LITERARY_YEAR(B60,C60)</f>
        <v/>
      </c>
    </row>
    <row r="61" spans="1:4" x14ac:dyDescent="0.25">
      <c r="A61" s="10" t="s">
        <v>1</v>
      </c>
      <c r="B61" s="11" t="e">
        <v>#VALUE!</v>
      </c>
      <c r="C61" s="214"/>
      <c r="D61" s="163" t="e" cm="1">
        <f t="array" ref="D61">CHRONO.FORMAT_LITERARY_YEAR(B61,C61)</f>
        <v>#VALUE!</v>
      </c>
    </row>
    <row r="62" spans="1:4" x14ac:dyDescent="0.25">
      <c r="A62" s="7" t="s">
        <v>61</v>
      </c>
      <c r="B62" s="8">
        <v>1987</v>
      </c>
      <c r="C62" s="213"/>
      <c r="D62" s="162" t="str" cm="1">
        <f t="array" ref="D62">CHRONO.FORMAT_LITERARY_YEAR(B62,C62)</f>
        <v>1987</v>
      </c>
    </row>
    <row r="63" spans="1:4" x14ac:dyDescent="0.25">
      <c r="A63" s="10" t="s">
        <v>177</v>
      </c>
      <c r="B63" s="11">
        <v>1024</v>
      </c>
      <c r="C63" s="214" t="s">
        <v>187</v>
      </c>
      <c r="D63" s="163" t="str" cm="1">
        <f t="array" ref="D63">CHRONO.FORMAT_LITERARY_YEAR(B63,C63)</f>
        <v>1024 CE</v>
      </c>
    </row>
    <row r="64" spans="1:4" x14ac:dyDescent="0.25">
      <c r="A64" s="7" t="s">
        <v>62</v>
      </c>
      <c r="B64" s="8">
        <v>400</v>
      </c>
      <c r="C64" s="213"/>
      <c r="D64" s="162" t="str" cm="1">
        <f t="array" ref="D64">CHRONO.FORMAT_LITERARY_YEAR(B64,C64)</f>
        <v>400 CE</v>
      </c>
    </row>
    <row r="65" spans="1:4" x14ac:dyDescent="0.25">
      <c r="A65" s="10" t="s">
        <v>469</v>
      </c>
      <c r="B65" s="11">
        <v>-353</v>
      </c>
      <c r="C65" s="214"/>
      <c r="D65" s="163" t="str" cm="1">
        <f t="array" ref="D65">CHRONO.FORMAT_LITERARY_YEAR(B65,C65)</f>
        <v>354 BCE</v>
      </c>
    </row>
    <row r="66" spans="1:4" x14ac:dyDescent="0.25">
      <c r="A66" s="7" t="s">
        <v>127</v>
      </c>
      <c r="B66" s="8">
        <v>-1</v>
      </c>
      <c r="C66" s="213"/>
      <c r="D66" s="162" t="str" cm="1">
        <f t="array" ref="D66">CHRONO.FORMAT_LITERARY_YEAR(B66,C66)</f>
        <v>2 BCE</v>
      </c>
    </row>
    <row r="67" spans="1:4" x14ac:dyDescent="0.25">
      <c r="A67" s="10" t="s">
        <v>128</v>
      </c>
      <c r="B67" s="11">
        <v>-1</v>
      </c>
      <c r="C67" s="214"/>
      <c r="D67" s="163" t="str" cm="1">
        <f t="array" ref="D67">CHRONO.FORMAT_LITERARY_YEAR(B67,C67)</f>
        <v>2 BCE</v>
      </c>
    </row>
    <row r="68" spans="1:4" x14ac:dyDescent="0.25">
      <c r="A68" s="7" t="s">
        <v>65</v>
      </c>
      <c r="B68" s="8">
        <v>354</v>
      </c>
      <c r="C68" s="213"/>
      <c r="D68" s="162" t="str" cm="1">
        <f t="array" ref="D68">CHRONO.FORMAT_LITERARY_YEAR(B68,C68)</f>
        <v>354 CE</v>
      </c>
    </row>
    <row r="69" spans="1:4" x14ac:dyDescent="0.25">
      <c r="A69" s="10" t="s">
        <v>66</v>
      </c>
      <c r="B69" s="11">
        <v>-354</v>
      </c>
      <c r="C69" s="214" t="s">
        <v>470</v>
      </c>
      <c r="D69" s="163" t="str" cm="1">
        <f t="array" ref="D69">CHRONO.FORMAT_LITERARY_YEAR(B69,C69)</f>
        <v>355 B.C.</v>
      </c>
    </row>
    <row r="70" spans="1:4" x14ac:dyDescent="0.25">
      <c r="A70" s="7" t="s">
        <v>67</v>
      </c>
      <c r="B70" s="8">
        <v>-354</v>
      </c>
      <c r="C70" s="213"/>
      <c r="D70" s="162" t="str" cm="1">
        <f t="array" ref="D70">CHRONO.FORMAT_LITERARY_YEAR(B70,C70)</f>
        <v>355 BCE</v>
      </c>
    </row>
    <row r="71" spans="1:4" x14ac:dyDescent="0.25">
      <c r="A71" s="10" t="s">
        <v>378</v>
      </c>
      <c r="B71" s="11">
        <v>0</v>
      </c>
      <c r="C71" s="214"/>
      <c r="D71" s="163" t="str" cm="1">
        <f t="array" ref="D71">CHRONO.FORMAT_LITERARY_YEAR(B71,C71)</f>
        <v>1 BCE</v>
      </c>
    </row>
    <row r="72" spans="1:4" x14ac:dyDescent="0.25">
      <c r="A72" s="7" t="s">
        <v>379</v>
      </c>
      <c r="B72" s="8">
        <v>1</v>
      </c>
      <c r="C72" s="213"/>
      <c r="D72" s="162" t="str" cm="1">
        <f t="array" ref="D72">CHRONO.FORMAT_LITERARY_YEAR(B72,C72)</f>
        <v>1 CE</v>
      </c>
    </row>
    <row r="73" spans="1:4" x14ac:dyDescent="0.25">
      <c r="A73" s="220" t="s">
        <v>380</v>
      </c>
      <c r="B73" s="130">
        <v>2</v>
      </c>
      <c r="C73" s="217"/>
      <c r="D73" s="282" t="str" cm="1">
        <f t="array" ref="D73">CHRONO.FORMAT_LITERARY_YEAR(B73,C73)</f>
        <v>2 CE</v>
      </c>
    </row>
    <row r="74" spans="1:4" x14ac:dyDescent="0.25">
      <c r="A74" s="7" t="s">
        <v>377</v>
      </c>
      <c r="B74" s="8">
        <v>1023</v>
      </c>
      <c r="C74" s="213" t="s">
        <v>376</v>
      </c>
      <c r="D74" s="162" t="str" cm="1">
        <f t="array" ref="D74">CHRONO.FORMAT_LITERARY_YEAR(B74,C74)</f>
        <v>1023 AD</v>
      </c>
    </row>
    <row r="75" spans="1:4" x14ac:dyDescent="0.25">
      <c r="A75" s="129">
        <v>-40</v>
      </c>
      <c r="B75" s="130">
        <v>-40</v>
      </c>
      <c r="C75" s="217" t="s">
        <v>463</v>
      </c>
      <c r="D75" s="282" t="str" cm="1">
        <f t="array" ref="D75">CHRONO.FORMAT_LITERARY_YEAR(B75,C75)</f>
        <v>41BC</v>
      </c>
    </row>
    <row r="78" spans="1:4" x14ac:dyDescent="0.25">
      <c r="A78" s="46"/>
    </row>
    <row r="80" spans="1:4" ht="19.5" x14ac:dyDescent="0.3">
      <c r="D80" s="1"/>
    </row>
  </sheetData>
  <pageMargins left="0.7" right="0.7" top="0.75" bottom="0.75" header="0.3" footer="0.3"/>
  <pageSetup paperSize="9" orientation="portrait" copies="0"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8E1E5-45A8-4CED-B82B-C3EDF5BC5750}">
  <dimension ref="A1:J35"/>
  <sheetViews>
    <sheetView zoomScaleNormal="100" workbookViewId="0">
      <selection activeCell="F27" sqref="F27"/>
    </sheetView>
  </sheetViews>
  <sheetFormatPr defaultRowHeight="15" x14ac:dyDescent="0.25"/>
  <cols>
    <col min="1" max="1" width="23.28515625" customWidth="1"/>
    <col min="2" max="2" width="21.7109375" customWidth="1"/>
    <col min="3" max="3" width="21" customWidth="1"/>
    <col min="4" max="4" width="16.85546875" customWidth="1"/>
    <col min="5" max="5" width="19" customWidth="1"/>
    <col min="6" max="6" width="37" customWidth="1"/>
    <col min="7" max="7" width="13.7109375" customWidth="1"/>
    <col min="8" max="8" width="16" customWidth="1"/>
    <col min="9" max="9" width="14.140625" bestFit="1" customWidth="1"/>
    <col min="11" max="11" width="35.5703125" customWidth="1"/>
  </cols>
  <sheetData>
    <row r="1" spans="1:4" ht="19.5" x14ac:dyDescent="0.3">
      <c r="A1" s="1" t="s">
        <v>697</v>
      </c>
    </row>
    <row r="3" spans="1:4" x14ac:dyDescent="0.25">
      <c r="A3" s="94" t="s">
        <v>424</v>
      </c>
      <c r="B3" s="95" t="s">
        <v>691</v>
      </c>
      <c r="C3" s="360" t="s">
        <v>11</v>
      </c>
    </row>
    <row r="4" spans="1:4" x14ac:dyDescent="0.25">
      <c r="A4" s="98"/>
      <c r="B4" s="8"/>
      <c r="C4" s="208" t="str" cm="1">
        <f t="array" ref="C4">CHRONO.PARSE_MONTH(A4,B4)</f>
        <v/>
      </c>
    </row>
    <row r="5" spans="1:4" x14ac:dyDescent="0.25">
      <c r="A5" s="99" t="s">
        <v>1</v>
      </c>
      <c r="B5" s="11"/>
      <c r="C5" s="209" t="e" cm="1">
        <f t="array" ref="C5">CHRONO.PARSE_MONTH(A5,B5)</f>
        <v>#VALUE!</v>
      </c>
    </row>
    <row r="6" spans="1:4" x14ac:dyDescent="0.25">
      <c r="A6" s="98" t="s">
        <v>31</v>
      </c>
      <c r="B6" s="8"/>
      <c r="C6" s="208" cm="1">
        <f t="array" ref="C6">CHRONO.PARSE_MONTH(A6,B6)</f>
        <v>1</v>
      </c>
    </row>
    <row r="7" spans="1:4" x14ac:dyDescent="0.25">
      <c r="A7" s="99" t="s">
        <v>32</v>
      </c>
      <c r="B7" s="11" t="s">
        <v>689</v>
      </c>
      <c r="C7" s="209" cm="1">
        <f t="array" ref="C7">CHRONO.PARSE_MONTH(A7,B7)</f>
        <v>1</v>
      </c>
    </row>
    <row r="8" spans="1:4" x14ac:dyDescent="0.25">
      <c r="A8" s="98" t="s">
        <v>430</v>
      </c>
      <c r="B8" s="8"/>
      <c r="C8" s="208" cm="1">
        <f t="array" ref="C8">CHRONO.PARSE_MONTH(A8,B8)</f>
        <v>3</v>
      </c>
    </row>
    <row r="9" spans="1:4" x14ac:dyDescent="0.25">
      <c r="A9" s="99" t="s">
        <v>698</v>
      </c>
      <c r="B9" s="11" t="s">
        <v>693</v>
      </c>
      <c r="C9" s="209" cm="1">
        <f t="array" ref="C9">CHRONO.PARSE_MONTH(A9,B9)</f>
        <v>12</v>
      </c>
    </row>
    <row r="10" spans="1:4" x14ac:dyDescent="0.25">
      <c r="A10" s="359">
        <v>4</v>
      </c>
      <c r="B10" s="14"/>
      <c r="C10" s="361" cm="1">
        <f t="array" ref="C10">CHRONO.PARSE_MONTH(A10,B10)</f>
        <v>4</v>
      </c>
    </row>
    <row r="13" spans="1:4" ht="19.5" x14ac:dyDescent="0.3">
      <c r="A13" s="1" t="s">
        <v>107</v>
      </c>
    </row>
    <row r="15" spans="1:4" x14ac:dyDescent="0.25">
      <c r="A15" s="358" t="s">
        <v>2</v>
      </c>
      <c r="B15" s="137" t="s">
        <v>15</v>
      </c>
      <c r="C15" s="69" t="s">
        <v>691</v>
      </c>
      <c r="D15" s="132" t="s">
        <v>152</v>
      </c>
    </row>
    <row r="16" spans="1:4" x14ac:dyDescent="0.25">
      <c r="A16" s="9"/>
      <c r="B16" s="7"/>
      <c r="C16" s="8"/>
      <c r="D16" s="208" t="str" cm="1">
        <f t="array" ref="D16">CHRONO.MONTH_NAME($A16,$B16,$C16)</f>
        <v/>
      </c>
    </row>
    <row r="17" spans="1:10" x14ac:dyDescent="0.25">
      <c r="A17" s="12" t="s">
        <v>1</v>
      </c>
      <c r="B17" s="10"/>
      <c r="C17" s="11"/>
      <c r="D17" s="209" t="e" cm="1">
        <f t="array" ref="D17">CHRONO.MONTH_NAME($A17,$B17,$C17)</f>
        <v>#VALUE!</v>
      </c>
    </row>
    <row r="18" spans="1:10" x14ac:dyDescent="0.25">
      <c r="A18" s="9">
        <v>0</v>
      </c>
      <c r="B18" s="7"/>
      <c r="C18" s="8"/>
      <c r="D18" s="208" t="str" cm="1">
        <f t="array" ref="D18">CHRONO.MONTH_NAME($A18,$B18,$C18)</f>
        <v>December</v>
      </c>
      <c r="I18" s="46"/>
      <c r="J18" s="46"/>
    </row>
    <row r="19" spans="1:10" x14ac:dyDescent="0.25">
      <c r="A19" s="12">
        <v>1</v>
      </c>
      <c r="B19" s="10">
        <v>1</v>
      </c>
      <c r="C19" s="11"/>
      <c r="D19" s="209" t="str" cm="1">
        <f t="array" ref="D19">CHRONO.MONTH_NAME($A19,$B19,$C19)</f>
        <v>Jan</v>
      </c>
      <c r="I19" s="46"/>
      <c r="J19" s="46"/>
    </row>
    <row r="20" spans="1:10" x14ac:dyDescent="0.25">
      <c r="A20" s="9">
        <v>2</v>
      </c>
      <c r="B20" s="7"/>
      <c r="C20" s="8"/>
      <c r="D20" s="208" t="str" cm="1">
        <f t="array" ref="D20">CHRONO.MONTH_NAME($A20,$B20,$C20)</f>
        <v>February</v>
      </c>
      <c r="I20" s="46"/>
      <c r="J20" s="46"/>
    </row>
    <row r="21" spans="1:10" x14ac:dyDescent="0.25">
      <c r="A21" s="12">
        <v>12</v>
      </c>
      <c r="B21" s="10">
        <v>1</v>
      </c>
      <c r="C21" s="11" t="s">
        <v>693</v>
      </c>
      <c r="D21" s="209" t="str" cm="1">
        <f t="array" ref="D21">CHRONO.MONTH_NAME($A21,$B21,$C21)</f>
        <v>déc.</v>
      </c>
      <c r="E21" s="46"/>
      <c r="I21" s="46"/>
      <c r="J21" s="46"/>
    </row>
    <row r="22" spans="1:10" x14ac:dyDescent="0.25">
      <c r="A22" s="16">
        <v>13</v>
      </c>
      <c r="B22" s="135"/>
      <c r="C22" s="112"/>
      <c r="D22" s="238" t="str" cm="1">
        <f t="array" ref="D22">CHRONO.MONTH_NAME($A22,$B22,$C22)</f>
        <v>January</v>
      </c>
      <c r="E22" s="46"/>
      <c r="I22" s="46"/>
      <c r="J22" s="46"/>
    </row>
    <row r="23" spans="1:10" x14ac:dyDescent="0.25">
      <c r="E23" s="46"/>
      <c r="I23" s="46"/>
      <c r="J23" s="46"/>
    </row>
    <row r="25" spans="1:10" ht="19.5" x14ac:dyDescent="0.3">
      <c r="A25" s="1" t="s">
        <v>69</v>
      </c>
      <c r="B25" s="1"/>
    </row>
    <row r="27" spans="1:10" x14ac:dyDescent="0.25">
      <c r="A27" t="s">
        <v>2</v>
      </c>
      <c r="B27" t="s">
        <v>0</v>
      </c>
      <c r="C27" t="s">
        <v>4</v>
      </c>
      <c r="D27" t="s">
        <v>112</v>
      </c>
    </row>
    <row r="28" spans="1:10" x14ac:dyDescent="0.25">
      <c r="D28" t="str" cm="1">
        <f t="array" ref="D28">CHRONO.DAYS_IN_MONTH(Table797[[#This Row],[Month]],Table797[[#This Row],[YearCE]],Table797[[#This Row],[JulianCalendar]])</f>
        <v/>
      </c>
    </row>
    <row r="29" spans="1:10" x14ac:dyDescent="0.25">
      <c r="A29" t="s">
        <v>1</v>
      </c>
      <c r="D29" t="e" cm="1">
        <f t="array" ref="D29">CHRONO.DAYS_IN_MONTH(Table797[[#This Row],[Month]],Table797[[#This Row],[YearCE]],Table797[[#This Row],[JulianCalendar]])</f>
        <v>#VALUE!</v>
      </c>
    </row>
    <row r="30" spans="1:10" x14ac:dyDescent="0.25">
      <c r="A30">
        <v>2</v>
      </c>
      <c r="B30">
        <v>2020</v>
      </c>
      <c r="D30" cm="1">
        <f t="array" ref="D30">CHRONO.DAYS_IN_MONTH(Table797[[#This Row],[Month]],Table797[[#This Row],[YearCE]],Table797[[#This Row],[JulianCalendar]])</f>
        <v>29</v>
      </c>
    </row>
    <row r="31" spans="1:10" x14ac:dyDescent="0.25">
      <c r="A31">
        <v>2</v>
      </c>
      <c r="B31">
        <v>1900</v>
      </c>
      <c r="D31" cm="1">
        <f t="array" ref="D31">CHRONO.DAYS_IN_MONTH(Table797[[#This Row],[Month]],Table797[[#This Row],[YearCE]],Table797[[#This Row],[JulianCalendar]])</f>
        <v>28</v>
      </c>
    </row>
    <row r="32" spans="1:10" x14ac:dyDescent="0.25">
      <c r="A32">
        <v>2</v>
      </c>
      <c r="B32">
        <v>1900</v>
      </c>
      <c r="C32">
        <v>1</v>
      </c>
      <c r="D32" cm="1">
        <f t="array" ref="D32">CHRONO.DAYS_IN_MONTH(Table797[[#This Row],[Month]],Table797[[#This Row],[YearCE]],Table797[[#This Row],[JulianCalendar]])</f>
        <v>29</v>
      </c>
    </row>
    <row r="33" spans="1:4" x14ac:dyDescent="0.25">
      <c r="A33">
        <v>2</v>
      </c>
      <c r="D33" cm="1">
        <f t="array" ref="D33">CHRONO.DAYS_IN_MONTH(Table797[[#This Row],[Month]],Table797[[#This Row],[YearCE]],Table797[[#This Row],[JulianCalendar]])</f>
        <v>28</v>
      </c>
    </row>
    <row r="34" spans="1:4" x14ac:dyDescent="0.25">
      <c r="A34">
        <v>7</v>
      </c>
      <c r="D34" cm="1">
        <f t="array" ref="D34">CHRONO.DAYS_IN_MONTH(Table797[[#This Row],[Month]],Table797[[#This Row],[YearCE]],Table797[[#This Row],[JulianCalendar]])</f>
        <v>31</v>
      </c>
    </row>
    <row r="35" spans="1:4" x14ac:dyDescent="0.25">
      <c r="A35">
        <v>8.5</v>
      </c>
      <c r="D35" t="e" cm="1">
        <f t="array" ref="D35">CHRONO.DAYS_IN_MONTH(Table797[[#This Row],[Month]],Table797[[#This Row],[YearCE]],Table797[[#This Row],[JulianCalendar]])</f>
        <v>#NUM!</v>
      </c>
    </row>
  </sheetData>
  <pageMargins left="0.7" right="0.7" top="0.75" bottom="0.75" header="0.3" footer="0.3"/>
  <pageSetup paperSize="9" orientation="portrait" copies="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02FD2-E8CF-490B-A979-A30BE5587AD6}">
  <dimension ref="A1:D49"/>
  <sheetViews>
    <sheetView topLeftCell="A21" workbookViewId="0">
      <selection activeCell="D51" sqref="D51"/>
    </sheetView>
  </sheetViews>
  <sheetFormatPr defaultRowHeight="15" x14ac:dyDescent="0.25"/>
  <cols>
    <col min="1" max="1" width="16.42578125" customWidth="1"/>
    <col min="2" max="2" width="17.42578125" customWidth="1"/>
    <col min="3" max="3" width="22" customWidth="1"/>
    <col min="4" max="4" width="23" customWidth="1"/>
    <col min="5" max="5" width="19.140625" customWidth="1"/>
    <col min="6" max="6" width="21.28515625" customWidth="1"/>
    <col min="7" max="7" width="30.140625" customWidth="1"/>
    <col min="8" max="8" width="28.42578125" customWidth="1"/>
    <col min="10" max="10" width="15" customWidth="1"/>
    <col min="11" max="11" width="13.7109375" customWidth="1"/>
    <col min="12" max="12" width="24.28515625" customWidth="1"/>
    <col min="13" max="13" width="44" customWidth="1"/>
  </cols>
  <sheetData>
    <row r="1" spans="1:3" ht="19.5" x14ac:dyDescent="0.3">
      <c r="A1" s="1" t="s">
        <v>71</v>
      </c>
    </row>
    <row r="3" spans="1:3" x14ac:dyDescent="0.25">
      <c r="A3" s="94" t="s">
        <v>548</v>
      </c>
      <c r="B3" s="96" t="s">
        <v>72</v>
      </c>
      <c r="C3" s="291" t="s">
        <v>116</v>
      </c>
    </row>
    <row r="4" spans="1:3" x14ac:dyDescent="0.25">
      <c r="A4" s="98"/>
      <c r="B4" s="8"/>
      <c r="C4" s="292" t="str" cm="1">
        <f t="array" ref="C4">CHRONO.CONVERT_WEEKDAY_NUMBER($A4,$B4)</f>
        <v/>
      </c>
    </row>
    <row r="5" spans="1:3" x14ac:dyDescent="0.25">
      <c r="A5" s="99" t="s">
        <v>1</v>
      </c>
      <c r="B5" s="11"/>
      <c r="C5" s="293" t="e" cm="1">
        <f t="array" ref="C5">CHRONO.CONVERT_WEEKDAY_NUMBER($A5,$B5)</f>
        <v>#VALUE!</v>
      </c>
    </row>
    <row r="6" spans="1:3" x14ac:dyDescent="0.25">
      <c r="A6" s="98">
        <v>0</v>
      </c>
      <c r="B6" s="8"/>
      <c r="C6" s="292" cm="1">
        <f t="array" ref="C6">CHRONO.CONVERT_WEEKDAY_NUMBER($A6,$B6)</f>
        <v>6</v>
      </c>
    </row>
    <row r="7" spans="1:3" x14ac:dyDescent="0.25">
      <c r="A7" s="99">
        <v>1</v>
      </c>
      <c r="B7" s="11"/>
      <c r="C7" s="293" cm="1">
        <f t="array" ref="C7">CHRONO.CONVERT_WEEKDAY_NUMBER($A7,$B7)</f>
        <v>7</v>
      </c>
    </row>
    <row r="8" spans="1:3" x14ac:dyDescent="0.25">
      <c r="A8" s="98">
        <v>2</v>
      </c>
      <c r="B8" s="8"/>
      <c r="C8" s="292" cm="1">
        <f t="array" ref="C8">CHRONO.CONVERT_WEEKDAY_NUMBER($A8,$B8)</f>
        <v>1</v>
      </c>
    </row>
    <row r="9" spans="1:3" x14ac:dyDescent="0.25">
      <c r="A9" s="99">
        <v>3</v>
      </c>
      <c r="B9" s="11"/>
      <c r="C9" s="293" cm="1">
        <f t="array" ref="C9">CHRONO.CONVERT_WEEKDAY_NUMBER($A9,$B9)</f>
        <v>2</v>
      </c>
    </row>
    <row r="10" spans="1:3" x14ac:dyDescent="0.25">
      <c r="A10" s="294">
        <v>4</v>
      </c>
      <c r="B10" s="31"/>
      <c r="C10" s="292" cm="1">
        <f t="array" ref="C10">CHRONO.CONVERT_WEEKDAY_NUMBER($A10,$B10)</f>
        <v>3</v>
      </c>
    </row>
    <row r="11" spans="1:3" x14ac:dyDescent="0.25">
      <c r="A11" s="295">
        <v>5</v>
      </c>
      <c r="B11" s="70"/>
      <c r="C11" s="296" cm="1">
        <f t="array" ref="C11">CHRONO.CONVERT_WEEKDAY_NUMBER($A11,$B11)</f>
        <v>4</v>
      </c>
    </row>
    <row r="12" spans="1:3" x14ac:dyDescent="0.25">
      <c r="A12" s="98">
        <v>6</v>
      </c>
      <c r="B12" s="8"/>
      <c r="C12" s="292" cm="1">
        <f t="array" ref="C12">CHRONO.CONVERT_WEEKDAY_NUMBER($A12,$B12)</f>
        <v>5</v>
      </c>
    </row>
    <row r="13" spans="1:3" x14ac:dyDescent="0.25">
      <c r="A13" s="99">
        <v>7</v>
      </c>
      <c r="B13" s="11"/>
      <c r="C13" s="293" cm="1">
        <f t="array" ref="C13">CHRONO.CONVERT_WEEKDAY_NUMBER($A13,$B13)</f>
        <v>6</v>
      </c>
    </row>
    <row r="14" spans="1:3" x14ac:dyDescent="0.25">
      <c r="A14" s="98">
        <v>8</v>
      </c>
      <c r="B14" s="8"/>
      <c r="C14" s="292" cm="1">
        <f t="array" ref="C14">CHRONO.CONVERT_WEEKDAY_NUMBER($A14,$B14)</f>
        <v>7</v>
      </c>
    </row>
    <row r="15" spans="1:3" x14ac:dyDescent="0.25">
      <c r="A15" s="99">
        <v>0</v>
      </c>
      <c r="B15" s="11">
        <v>1</v>
      </c>
      <c r="C15" s="293" cm="1">
        <f t="array" ref="C15">CHRONO.CONVERT_WEEKDAY_NUMBER($A15,$B15)</f>
        <v>1</v>
      </c>
    </row>
    <row r="16" spans="1:3" x14ac:dyDescent="0.25">
      <c r="A16" s="98">
        <v>1</v>
      </c>
      <c r="B16" s="8">
        <v>1</v>
      </c>
      <c r="C16" s="292" cm="1">
        <f t="array" ref="C16">CHRONO.CONVERT_WEEKDAY_NUMBER($A16,$B16)</f>
        <v>2</v>
      </c>
    </row>
    <row r="17" spans="1:3" x14ac:dyDescent="0.25">
      <c r="A17" s="99">
        <v>2</v>
      </c>
      <c r="B17" s="11">
        <v>1</v>
      </c>
      <c r="C17" s="293" cm="1">
        <f t="array" ref="C17">CHRONO.CONVERT_WEEKDAY_NUMBER($A17,$B17)</f>
        <v>3</v>
      </c>
    </row>
    <row r="18" spans="1:3" x14ac:dyDescent="0.25">
      <c r="A18" s="98">
        <v>3</v>
      </c>
      <c r="B18" s="8">
        <v>1</v>
      </c>
      <c r="C18" s="292" cm="1">
        <f t="array" ref="C18">CHRONO.CONVERT_WEEKDAY_NUMBER($A18,$B18)</f>
        <v>4</v>
      </c>
    </row>
    <row r="19" spans="1:3" x14ac:dyDescent="0.25">
      <c r="A19" s="99">
        <v>4</v>
      </c>
      <c r="B19" s="11">
        <v>1</v>
      </c>
      <c r="C19" s="293" cm="1">
        <f t="array" ref="C19">CHRONO.CONVERT_WEEKDAY_NUMBER($A19,$B19)</f>
        <v>5</v>
      </c>
    </row>
    <row r="20" spans="1:3" x14ac:dyDescent="0.25">
      <c r="A20" s="98">
        <v>5</v>
      </c>
      <c r="B20" s="8">
        <v>1</v>
      </c>
      <c r="C20" s="292" cm="1">
        <f t="array" ref="C20">CHRONO.CONVERT_WEEKDAY_NUMBER($A20,$B20)</f>
        <v>6</v>
      </c>
    </row>
    <row r="21" spans="1:3" x14ac:dyDescent="0.25">
      <c r="A21" s="99">
        <v>6</v>
      </c>
      <c r="B21" s="11">
        <v>1</v>
      </c>
      <c r="C21" s="293" cm="1">
        <f t="array" ref="C21">CHRONO.CONVERT_WEEKDAY_NUMBER($A21,$B21)</f>
        <v>7</v>
      </c>
    </row>
    <row r="22" spans="1:3" x14ac:dyDescent="0.25">
      <c r="A22" s="98">
        <v>7</v>
      </c>
      <c r="B22" s="8">
        <v>1</v>
      </c>
      <c r="C22" s="292" cm="1">
        <f t="array" ref="C22">CHRONO.CONVERT_WEEKDAY_NUMBER($A22,$B22)</f>
        <v>1</v>
      </c>
    </row>
    <row r="23" spans="1:3" x14ac:dyDescent="0.25">
      <c r="A23" s="297">
        <v>8</v>
      </c>
      <c r="B23" s="298">
        <v>1</v>
      </c>
      <c r="C23" s="299" cm="1">
        <f t="array" ref="C23">CHRONO.CONVERT_WEEKDAY_NUMBER($A23,$B23)</f>
        <v>2</v>
      </c>
    </row>
    <row r="26" spans="1:3" ht="19.5" x14ac:dyDescent="0.3">
      <c r="A26" s="1" t="s">
        <v>702</v>
      </c>
    </row>
    <row r="28" spans="1:3" x14ac:dyDescent="0.25">
      <c r="A28" s="21" t="s">
        <v>549</v>
      </c>
      <c r="B28" s="5" t="s">
        <v>691</v>
      </c>
      <c r="C28" s="281" t="s">
        <v>124</v>
      </c>
    </row>
    <row r="29" spans="1:3" x14ac:dyDescent="0.25">
      <c r="A29" s="7"/>
      <c r="B29" s="8"/>
      <c r="C29" s="162" t="str" cm="1">
        <f t="array" ref="C29">CHRONO.PARSE_WEEKDAY(A29,B29)</f>
        <v/>
      </c>
    </row>
    <row r="30" spans="1:3" x14ac:dyDescent="0.25">
      <c r="A30" s="10" t="s">
        <v>1</v>
      </c>
      <c r="B30" s="11"/>
      <c r="C30" s="163" t="e" cm="1">
        <f t="array" ref="C30">CHRONO.PARSE_WEEKDAY(A30,B30)</f>
        <v>#VALUE!</v>
      </c>
    </row>
    <row r="31" spans="1:3" x14ac:dyDescent="0.25">
      <c r="A31" s="7" t="s">
        <v>16</v>
      </c>
      <c r="B31" s="8"/>
      <c r="C31" s="162" cm="1">
        <f t="array" ref="C31">CHRONO.PARSE_WEEKDAY(A31,B31)</f>
        <v>6</v>
      </c>
    </row>
    <row r="32" spans="1:3" x14ac:dyDescent="0.25">
      <c r="A32" s="10" t="s">
        <v>17</v>
      </c>
      <c r="B32" s="11"/>
      <c r="C32" s="163" cm="1">
        <f t="array" ref="C32">CHRONO.PARSE_WEEKDAY(A32,B32)</f>
        <v>6</v>
      </c>
    </row>
    <row r="33" spans="1:4" x14ac:dyDescent="0.25">
      <c r="A33" s="7" t="s">
        <v>701</v>
      </c>
      <c r="B33" s="8" t="s">
        <v>699</v>
      </c>
      <c r="C33" s="162" cm="1">
        <f t="array" ref="C33">CHRONO.PARSE_WEEKDAY(A33,B33)</f>
        <v>2</v>
      </c>
    </row>
    <row r="34" spans="1:4" x14ac:dyDescent="0.25">
      <c r="A34" s="10" t="s">
        <v>18</v>
      </c>
      <c r="B34" s="11"/>
      <c r="C34" s="163" t="e" cm="1">
        <f t="array" ref="C34">CHRONO.PARSE_WEEKDAY(A34,B34)</f>
        <v>#VALUE!</v>
      </c>
    </row>
    <row r="35" spans="1:4" x14ac:dyDescent="0.25">
      <c r="A35" s="13" t="s">
        <v>387</v>
      </c>
      <c r="B35" s="14"/>
      <c r="C35" s="252" cm="1">
        <f t="array" ref="C35">CHRONO.PARSE_WEEKDAY(A35,B35)</f>
        <v>7</v>
      </c>
    </row>
    <row r="36" spans="1:4" x14ac:dyDescent="0.25">
      <c r="A36" s="17" t="s">
        <v>19</v>
      </c>
      <c r="B36" s="18"/>
      <c r="C36" s="300" cm="1">
        <f t="array" ref="C36">CHRONO.PARSE_WEEKDAY(A36,B36)</f>
        <v>7</v>
      </c>
    </row>
    <row r="39" spans="1:4" ht="19.5" x14ac:dyDescent="0.3">
      <c r="A39" s="1" t="s">
        <v>700</v>
      </c>
    </row>
    <row r="41" spans="1:4" x14ac:dyDescent="0.25">
      <c r="A41" s="94" t="s">
        <v>548</v>
      </c>
      <c r="B41" s="22" t="s">
        <v>15</v>
      </c>
      <c r="C41" s="22" t="s">
        <v>691</v>
      </c>
      <c r="D41" s="303" t="s">
        <v>388</v>
      </c>
    </row>
    <row r="42" spans="1:4" x14ac:dyDescent="0.25">
      <c r="A42" s="162"/>
      <c r="B42" s="8"/>
      <c r="C42" s="8"/>
      <c r="D42" s="162" t="str" cm="1">
        <f t="array" ref="D42">CHRONO.WEEKDAY_NAME(A42,B42,C42)</f>
        <v/>
      </c>
    </row>
    <row r="43" spans="1:4" x14ac:dyDescent="0.25">
      <c r="A43" s="163" t="s">
        <v>1</v>
      </c>
      <c r="B43" s="11"/>
      <c r="C43" s="11"/>
      <c r="D43" s="163" t="e" cm="1">
        <f t="array" ref="D43">CHRONO.WEEKDAY_NAME(A43,B43,C43)</f>
        <v>#VALUE!</v>
      </c>
    </row>
    <row r="44" spans="1:4" x14ac:dyDescent="0.25">
      <c r="A44" s="162">
        <v>0</v>
      </c>
      <c r="B44" s="8"/>
      <c r="C44" s="8"/>
      <c r="D44" s="162" t="str" cm="1">
        <f t="array" ref="D44">CHRONO.WEEKDAY_NAME(A44,B44,C44)</f>
        <v>Sunday</v>
      </c>
    </row>
    <row r="45" spans="1:4" x14ac:dyDescent="0.25">
      <c r="A45" s="163">
        <v>1</v>
      </c>
      <c r="B45" s="11"/>
      <c r="C45" s="11"/>
      <c r="D45" s="163" t="str" cm="1">
        <f t="array" ref="D45">CHRONO.WEEKDAY_NAME(A45,B45,C45)</f>
        <v>Monday</v>
      </c>
    </row>
    <row r="46" spans="1:4" x14ac:dyDescent="0.25">
      <c r="A46" s="162">
        <v>2</v>
      </c>
      <c r="B46" s="8"/>
      <c r="C46" s="8" t="s">
        <v>699</v>
      </c>
      <c r="D46" s="162" t="str" cm="1">
        <f t="array" ref="D46">CHRONO.WEEKDAY_NAME(A46,B46,C46)</f>
        <v>Dinsdag</v>
      </c>
    </row>
    <row r="47" spans="1:4" x14ac:dyDescent="0.25">
      <c r="A47" s="163">
        <v>3</v>
      </c>
      <c r="B47" s="11">
        <v>1</v>
      </c>
      <c r="C47" s="11"/>
      <c r="D47" s="163" t="str" cm="1">
        <f t="array" ref="D47">CHRONO.WEEKDAY_NAME(A47,B47,C47)</f>
        <v>Wed</v>
      </c>
    </row>
    <row r="48" spans="1:4" x14ac:dyDescent="0.25">
      <c r="A48" s="252">
        <v>7</v>
      </c>
      <c r="B48" s="14">
        <v>1</v>
      </c>
      <c r="C48" s="14"/>
      <c r="D48" s="252" t="str" cm="1">
        <f t="array" ref="D48">CHRONO.WEEKDAY_NAME(A48,B48,C48)</f>
        <v>Sun</v>
      </c>
    </row>
    <row r="49" spans="1:4" x14ac:dyDescent="0.25">
      <c r="A49" s="300">
        <v>8</v>
      </c>
      <c r="B49" s="18">
        <v>1</v>
      </c>
      <c r="C49" s="18" t="s">
        <v>689</v>
      </c>
      <c r="D49" s="300" t="str" cm="1">
        <f t="array" ref="D49">CHRONO.WEEKDAY_NAME(A49,B49,C49)</f>
        <v>Mon</v>
      </c>
    </row>
  </sheetData>
  <pageMargins left="0.7" right="0.7" top="0.75" bottom="0.75" header="0.3" footer="0.3"/>
  <pageSetup paperSize="9" orientation="portrait" copies="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9C4A4-E962-4302-B2C5-CDC69A6C181F}">
  <dimension ref="A1:H175"/>
  <sheetViews>
    <sheetView zoomScaleNormal="100" workbookViewId="0">
      <selection activeCell="A95" sqref="A95"/>
    </sheetView>
  </sheetViews>
  <sheetFormatPr defaultRowHeight="15" x14ac:dyDescent="0.25"/>
  <cols>
    <col min="1" max="1" width="23.28515625" customWidth="1"/>
    <col min="2" max="2" width="21.7109375" customWidth="1"/>
    <col min="3" max="3" width="21" customWidth="1"/>
    <col min="4" max="4" width="16.85546875" customWidth="1"/>
    <col min="5" max="5" width="19" customWidth="1"/>
    <col min="6" max="6" width="21.28515625" customWidth="1"/>
    <col min="7" max="7" width="19.7109375" customWidth="1"/>
    <col min="8" max="8" width="28.140625" customWidth="1"/>
    <col min="9" max="9" width="14.140625" bestFit="1" customWidth="1"/>
    <col min="11" max="11" width="35.5703125" customWidth="1"/>
  </cols>
  <sheetData>
    <row r="1" spans="1:7" ht="19.5" x14ac:dyDescent="0.3">
      <c r="A1" s="1" t="s">
        <v>716</v>
      </c>
      <c r="B1" s="1"/>
      <c r="C1" s="1"/>
      <c r="D1" s="1"/>
    </row>
    <row r="3" spans="1:7" x14ac:dyDescent="0.25">
      <c r="A3" s="4" t="s">
        <v>0</v>
      </c>
      <c r="B3" s="5" t="s">
        <v>2</v>
      </c>
      <c r="C3" s="5" t="s">
        <v>3</v>
      </c>
      <c r="D3" s="71" t="s">
        <v>4</v>
      </c>
      <c r="E3" s="5" t="s">
        <v>10</v>
      </c>
      <c r="F3" s="5" t="s">
        <v>11</v>
      </c>
      <c r="G3" s="6" t="s">
        <v>12</v>
      </c>
    </row>
    <row r="4" spans="1:7" x14ac:dyDescent="0.25">
      <c r="A4" s="7"/>
      <c r="B4" s="8"/>
      <c r="C4" s="8"/>
      <c r="D4" s="72"/>
      <c r="E4" s="8" t="str" cm="1">
        <f t="array" ref="E4:G4">CHRONO.VALIDATE_CALENDAR_DATE(A4:C4,D4)</f>
        <v/>
      </c>
      <c r="F4" s="8" t="str">
        <v/>
      </c>
      <c r="G4" s="9" t="str">
        <v/>
      </c>
    </row>
    <row r="5" spans="1:7" x14ac:dyDescent="0.25">
      <c r="A5" s="10"/>
      <c r="B5" s="11">
        <v>2</v>
      </c>
      <c r="C5" s="11">
        <v>29</v>
      </c>
      <c r="D5" s="73"/>
      <c r="E5" s="11" t="str" cm="1">
        <f t="array" ref="E5:G5">CHRONO.VALIDATE_CALENDAR_DATE(A5:C5,D5)</f>
        <v/>
      </c>
      <c r="F5" s="11">
        <v>2</v>
      </c>
      <c r="G5" s="12">
        <v>29</v>
      </c>
    </row>
    <row r="6" spans="1:7" x14ac:dyDescent="0.25">
      <c r="A6" s="7">
        <v>2024</v>
      </c>
      <c r="B6" s="8"/>
      <c r="C6" s="8">
        <v>29</v>
      </c>
      <c r="D6" s="72"/>
      <c r="E6" s="8" cm="1">
        <f t="array" ref="E6:G6">CHRONO.VALIDATE_CALENDAR_DATE(A6:C6,D6)</f>
        <v>2024</v>
      </c>
      <c r="F6" s="8" t="e">
        <v>#VALUE!</v>
      </c>
      <c r="G6" s="9">
        <v>29</v>
      </c>
    </row>
    <row r="7" spans="1:7" x14ac:dyDescent="0.25">
      <c r="A7" s="10">
        <v>2100</v>
      </c>
      <c r="B7" s="11">
        <v>2</v>
      </c>
      <c r="C7" s="11">
        <v>29</v>
      </c>
      <c r="D7" s="73"/>
      <c r="E7" s="11" cm="1">
        <f t="array" ref="E7:G7">CHRONO.VALIDATE_CALENDAR_DATE(A7:C7,D7)</f>
        <v>2100</v>
      </c>
      <c r="F7" s="11">
        <v>2</v>
      </c>
      <c r="G7" s="12" t="e">
        <v>#NUM!</v>
      </c>
    </row>
    <row r="8" spans="1:7" x14ac:dyDescent="0.25">
      <c r="A8" s="7">
        <v>2100</v>
      </c>
      <c r="B8" s="8">
        <v>2</v>
      </c>
      <c r="C8" s="8">
        <v>29</v>
      </c>
      <c r="D8" s="72">
        <v>1</v>
      </c>
      <c r="E8" s="8" cm="1">
        <f t="array" ref="E8:G8">CHRONO.VALIDATE_CALENDAR_DATE(A8:C8,D8)</f>
        <v>2100</v>
      </c>
      <c r="F8" s="8">
        <v>2</v>
      </c>
      <c r="G8" s="9">
        <v>29</v>
      </c>
    </row>
    <row r="9" spans="1:7" x14ac:dyDescent="0.25">
      <c r="A9" s="10">
        <v>2020</v>
      </c>
      <c r="B9" s="11">
        <v>5</v>
      </c>
      <c r="C9" s="11"/>
      <c r="D9" s="73"/>
      <c r="E9" s="11" cm="1">
        <f t="array" ref="E9:G9">CHRONO.VALIDATE_CALENDAR_DATE(A9:C9,D9)</f>
        <v>2020</v>
      </c>
      <c r="F9" s="11">
        <v>5</v>
      </c>
      <c r="G9" s="12" t="str">
        <v/>
      </c>
    </row>
    <row r="10" spans="1:7" x14ac:dyDescent="0.25">
      <c r="A10" s="7">
        <v>2024</v>
      </c>
      <c r="B10" s="8"/>
      <c r="C10" s="8"/>
      <c r="D10" s="72"/>
      <c r="E10" s="8" cm="1">
        <f t="array" ref="E10:G10">CHRONO.VALIDATE_CALENDAR_DATE(A10:C10,D10)</f>
        <v>2024</v>
      </c>
      <c r="F10" s="8" t="str">
        <v/>
      </c>
      <c r="G10" s="9" t="str">
        <v/>
      </c>
    </row>
    <row r="11" spans="1:7" x14ac:dyDescent="0.25">
      <c r="A11" s="241">
        <v>2024.5</v>
      </c>
      <c r="B11" s="11">
        <v>2</v>
      </c>
      <c r="C11" s="11">
        <v>29</v>
      </c>
      <c r="D11" s="73"/>
      <c r="E11" s="11" t="e" cm="1">
        <f t="array" ref="E11:G11">CHRONO.VALIDATE_CALENDAR_DATE(A11:C11,D11)</f>
        <v>#NUM!</v>
      </c>
      <c r="F11" s="11">
        <v>2</v>
      </c>
      <c r="G11" s="12">
        <v>29</v>
      </c>
    </row>
    <row r="12" spans="1:7" x14ac:dyDescent="0.25">
      <c r="A12" s="7">
        <v>2023</v>
      </c>
      <c r="B12" s="8">
        <v>1.5</v>
      </c>
      <c r="C12" s="8">
        <v>1</v>
      </c>
      <c r="D12" s="72"/>
      <c r="E12" s="8" cm="1">
        <f t="array" ref="E12:G12">CHRONO.VALIDATE_CALENDAR_DATE(A12:C12,D12)</f>
        <v>2023</v>
      </c>
      <c r="F12" s="8" t="e">
        <v>#NUM!</v>
      </c>
      <c r="G12" s="9">
        <v>1</v>
      </c>
    </row>
    <row r="13" spans="1:7" x14ac:dyDescent="0.25">
      <c r="A13" s="129">
        <v>2023</v>
      </c>
      <c r="B13" s="130" t="e">
        <v>#N/A</v>
      </c>
      <c r="C13" s="130">
        <v>31.99</v>
      </c>
      <c r="D13" s="144"/>
      <c r="E13" s="130" cm="1">
        <f t="array" ref="E13:G13">CHRONO.VALIDATE_CALENDAR_DATE(A13:C13,D13)</f>
        <v>2023</v>
      </c>
      <c r="F13" s="130" t="e">
        <v>#N/A</v>
      </c>
      <c r="G13" s="131">
        <v>31</v>
      </c>
    </row>
    <row r="16" spans="1:7" ht="19.5" x14ac:dyDescent="0.3">
      <c r="A16" s="1" t="s">
        <v>717</v>
      </c>
      <c r="B16" s="1"/>
      <c r="C16" s="1"/>
      <c r="D16" s="1"/>
    </row>
    <row r="18" spans="1:6" x14ac:dyDescent="0.25">
      <c r="A18" t="s">
        <v>0</v>
      </c>
      <c r="B18" t="s">
        <v>2</v>
      </c>
      <c r="C18" t="s">
        <v>3</v>
      </c>
      <c r="D18" t="s">
        <v>420</v>
      </c>
      <c r="E18" t="s">
        <v>4</v>
      </c>
      <c r="F18" t="s">
        <v>110</v>
      </c>
    </row>
    <row r="19" spans="1:6" x14ac:dyDescent="0.25">
      <c r="F19" t="b" cm="1">
        <f t="array" ref="F19">CHRONO.IS_VALID_CALENDAR_DATE(Table23[[#This Row],[YearCE]:[Day]],Table23[[#This Row],[AllowPartial]],Table23[[#This Row],[JulianCalendar]])</f>
        <v>0</v>
      </c>
    </row>
    <row r="20" spans="1:6" x14ac:dyDescent="0.25">
      <c r="A20" t="s">
        <v>1</v>
      </c>
      <c r="F20" t="b" cm="1">
        <f t="array" ref="F20">CHRONO.IS_VALID_CALENDAR_DATE(Table23[[#This Row],[YearCE]:[Day]],Table23[[#This Row],[AllowPartial]],Table23[[#This Row],[JulianCalendar]])</f>
        <v>0</v>
      </c>
    </row>
    <row r="21" spans="1:6" x14ac:dyDescent="0.25">
      <c r="A21" t="e">
        <v>#VALUE!</v>
      </c>
      <c r="B21">
        <v>2</v>
      </c>
      <c r="C21">
        <v>12</v>
      </c>
      <c r="F21" t="b" cm="1">
        <f t="array" ref="F21">CHRONO.IS_VALID_CALENDAR_DATE(Table23[[#This Row],[YearCE]:[Day]],Table23[[#This Row],[AllowPartial]],Table23[[#This Row],[JulianCalendar]])</f>
        <v>0</v>
      </c>
    </row>
    <row r="22" spans="1:6" x14ac:dyDescent="0.25">
      <c r="B22">
        <v>2</v>
      </c>
      <c r="C22">
        <v>29</v>
      </c>
      <c r="D22">
        <v>1</v>
      </c>
      <c r="F22" t="b" cm="1">
        <f t="array" ref="F22">CHRONO.IS_VALID_CALENDAR_DATE(Table23[[#This Row],[YearCE]:[Day]],Table23[[#This Row],[AllowPartial]],Table23[[#This Row],[JulianCalendar]])</f>
        <v>1</v>
      </c>
    </row>
    <row r="23" spans="1:6" x14ac:dyDescent="0.25">
      <c r="A23">
        <v>2100</v>
      </c>
      <c r="B23">
        <v>2</v>
      </c>
      <c r="C23">
        <v>29</v>
      </c>
      <c r="E23">
        <v>1</v>
      </c>
      <c r="F23" t="b" cm="1">
        <f t="array" ref="F23">CHRONO.IS_VALID_CALENDAR_DATE(Table23[[#This Row],[YearCE]:[Day]],Table23[[#This Row],[AllowPartial]],Table23[[#This Row],[JulianCalendar]])</f>
        <v>1</v>
      </c>
    </row>
    <row r="24" spans="1:6" x14ac:dyDescent="0.25">
      <c r="A24">
        <v>2023</v>
      </c>
      <c r="D24">
        <v>1</v>
      </c>
      <c r="F24" t="b" cm="1">
        <f t="array" ref="F24">CHRONO.IS_VALID_CALENDAR_DATE(Table23[[#This Row],[YearCE]:[Day]],Table23[[#This Row],[AllowPartial]],Table23[[#This Row],[JulianCalendar]])</f>
        <v>1</v>
      </c>
    </row>
    <row r="25" spans="1:6" x14ac:dyDescent="0.25">
      <c r="A25">
        <v>2023</v>
      </c>
      <c r="B25">
        <v>12</v>
      </c>
      <c r="C25">
        <v>31.5</v>
      </c>
      <c r="F25" t="b" cm="1">
        <f t="array" ref="F25">CHRONO.IS_VALID_CALENDAR_DATE(Table23[[#This Row],[YearCE]:[Day]],Table23[[#This Row],[AllowPartial]],Table23[[#This Row],[JulianCalendar]])</f>
        <v>1</v>
      </c>
    </row>
    <row r="26" spans="1:6" x14ac:dyDescent="0.25">
      <c r="A26">
        <v>2023</v>
      </c>
      <c r="B26">
        <v>1.5</v>
      </c>
      <c r="F26" t="b" cm="1">
        <f t="array" ref="F26">CHRONO.IS_VALID_CALENDAR_DATE(Table23[[#This Row],[YearCE]:[Day]],Table23[[#This Row],[AllowPartial]],Table23[[#This Row],[JulianCalendar]])</f>
        <v>0</v>
      </c>
    </row>
    <row r="27" spans="1:6" x14ac:dyDescent="0.25">
      <c r="A27">
        <v>2023</v>
      </c>
      <c r="B27">
        <v>8</v>
      </c>
      <c r="D27">
        <v>1</v>
      </c>
      <c r="F27" t="b" cm="1">
        <f t="array" ref="F27">CHRONO.IS_VALID_CALENDAR_DATE(Table23[[#This Row],[YearCE]:[Day]],Table23[[#This Row],[AllowPartial]],Table23[[#This Row],[JulianCalendar]])</f>
        <v>1</v>
      </c>
    </row>
    <row r="28" spans="1:6" x14ac:dyDescent="0.25">
      <c r="B28">
        <v>4</v>
      </c>
      <c r="C28">
        <v>23</v>
      </c>
      <c r="D28">
        <v>1</v>
      </c>
      <c r="F28" t="b" cm="1">
        <f t="array" ref="F28">CHRONO.IS_VALID_CALENDAR_DATE(Table23[[#This Row],[YearCE]:[Day]],Table23[[#This Row],[AllowPartial]],Table23[[#This Row],[JulianCalendar]])</f>
        <v>1</v>
      </c>
    </row>
    <row r="31" spans="1:6" ht="19.5" x14ac:dyDescent="0.3">
      <c r="A31" s="1" t="s">
        <v>421</v>
      </c>
      <c r="B31" s="1"/>
      <c r="C31" s="1"/>
      <c r="D31" s="1"/>
    </row>
    <row r="33" spans="1:7" x14ac:dyDescent="0.25">
      <c r="A33" s="4" t="s">
        <v>0</v>
      </c>
      <c r="B33" s="5" t="s">
        <v>2</v>
      </c>
      <c r="C33" s="5" t="s">
        <v>3</v>
      </c>
      <c r="D33" s="71" t="s">
        <v>4</v>
      </c>
      <c r="E33" s="5" t="s">
        <v>10</v>
      </c>
      <c r="F33" s="5" t="s">
        <v>11</v>
      </c>
      <c r="G33" s="6" t="s">
        <v>12</v>
      </c>
    </row>
    <row r="34" spans="1:7" x14ac:dyDescent="0.25">
      <c r="A34" s="7"/>
      <c r="B34" s="8"/>
      <c r="C34" s="8"/>
      <c r="D34" s="72"/>
      <c r="E34" s="8" t="str" cm="1">
        <f t="array" ref="E34:G34">CHRONO.RESOLVE_CALENDAR_DATE(A34:C34,D34)</f>
        <v/>
      </c>
      <c r="F34" s="8" t="str">
        <v/>
      </c>
      <c r="G34" s="9" t="str">
        <v/>
      </c>
    </row>
    <row r="35" spans="1:7" x14ac:dyDescent="0.25">
      <c r="A35" s="10"/>
      <c r="B35" s="11" t="e">
        <v>#N/A</v>
      </c>
      <c r="C35" s="11"/>
      <c r="D35" s="73"/>
      <c r="E35" s="11" t="e" cm="1">
        <f t="array" ref="E35:G35">CHRONO.RESOLVE_CALENDAR_DATE(A35:C35,D35)</f>
        <v>#VALUE!</v>
      </c>
      <c r="F35" s="11" t="e">
        <v>#VALUE!</v>
      </c>
      <c r="G35" s="12" t="e">
        <v>#VALUE!</v>
      </c>
    </row>
    <row r="36" spans="1:7" x14ac:dyDescent="0.25">
      <c r="A36" s="7" t="s">
        <v>1</v>
      </c>
      <c r="B36" s="8"/>
      <c r="C36" s="8"/>
      <c r="D36" s="72"/>
      <c r="E36" s="8" t="e" cm="1">
        <f t="array" ref="E36:G36">CHRONO.RESOLVE_CALENDAR_DATE(A36:C36,D36)</f>
        <v>#VALUE!</v>
      </c>
      <c r="F36" s="8" t="e">
        <v>#VALUE!</v>
      </c>
      <c r="G36" s="9" t="e">
        <v>#VALUE!</v>
      </c>
    </row>
    <row r="37" spans="1:7" x14ac:dyDescent="0.25">
      <c r="A37" s="10">
        <v>2024.5</v>
      </c>
      <c r="B37" s="11"/>
      <c r="C37" s="11"/>
      <c r="D37" s="73"/>
      <c r="E37" s="11" t="e" cm="1">
        <f t="array" ref="E37:G37">CHRONO.RESOLVE_CALENDAR_DATE(A37:C37,D37)</f>
        <v>#NUM!</v>
      </c>
      <c r="F37" s="11" t="e">
        <v>#NUM!</v>
      </c>
      <c r="G37" s="12" t="e">
        <v>#NUM!</v>
      </c>
    </row>
    <row r="38" spans="1:7" x14ac:dyDescent="0.25">
      <c r="A38" s="7">
        <v>2024</v>
      </c>
      <c r="B38" s="8"/>
      <c r="C38" s="8"/>
      <c r="D38" s="72"/>
      <c r="E38" s="8" cm="1">
        <f t="array" ref="E38:G38">CHRONO.RESOLVE_CALENDAR_DATE(A38:C38,D38)</f>
        <v>2024</v>
      </c>
      <c r="F38" s="8">
        <v>1</v>
      </c>
      <c r="G38" s="9">
        <v>1</v>
      </c>
    </row>
    <row r="39" spans="1:7" x14ac:dyDescent="0.25">
      <c r="A39" s="10">
        <v>2024</v>
      </c>
      <c r="B39" s="11">
        <v>1.5</v>
      </c>
      <c r="C39" s="11"/>
      <c r="D39" s="73"/>
      <c r="E39" s="11" t="e" cm="1">
        <f t="array" ref="E39:G39">CHRONO.RESOLVE_CALENDAR_DATE(A39:C39,D39)</f>
        <v>#NUM!</v>
      </c>
      <c r="F39" s="11" t="e">
        <v>#NUM!</v>
      </c>
      <c r="G39" s="12" t="e">
        <v>#NUM!</v>
      </c>
    </row>
    <row r="40" spans="1:7" x14ac:dyDescent="0.25">
      <c r="A40" s="7">
        <v>2024</v>
      </c>
      <c r="B40" s="8">
        <v>8</v>
      </c>
      <c r="C40" s="8"/>
      <c r="D40" s="72"/>
      <c r="E40" s="8" cm="1">
        <f t="array" ref="E40:G40">CHRONO.RESOLVE_CALENDAR_DATE(A40:C40,D40)</f>
        <v>2024</v>
      </c>
      <c r="F40" s="8">
        <v>8</v>
      </c>
      <c r="G40" s="9">
        <v>1</v>
      </c>
    </row>
    <row r="41" spans="1:7" x14ac:dyDescent="0.25">
      <c r="A41" s="223">
        <v>2023</v>
      </c>
      <c r="B41" s="11">
        <v>14</v>
      </c>
      <c r="C41" s="11">
        <v>45.8</v>
      </c>
      <c r="D41" s="73"/>
      <c r="E41" s="11" cm="1">
        <f t="array" ref="E41:G41">CHRONO.RESOLVE_CALENDAR_DATE(A41:C41,D41)</f>
        <v>2024</v>
      </c>
      <c r="F41" s="11">
        <v>3</v>
      </c>
      <c r="G41" s="12">
        <v>16</v>
      </c>
    </row>
    <row r="42" spans="1:7" x14ac:dyDescent="0.25">
      <c r="A42" s="7">
        <v>2023</v>
      </c>
      <c r="B42" s="8"/>
      <c r="C42" s="8">
        <v>366</v>
      </c>
      <c r="D42" s="72"/>
      <c r="E42" s="8" cm="1">
        <f t="array" ref="E42:G42">CHRONO.RESOLVE_CALENDAR_DATE(A42:C42,D42)</f>
        <v>2024</v>
      </c>
      <c r="F42" s="8">
        <v>1</v>
      </c>
      <c r="G42" s="9">
        <v>1</v>
      </c>
    </row>
    <row r="43" spans="1:7" x14ac:dyDescent="0.25">
      <c r="A43" s="129">
        <v>2023</v>
      </c>
      <c r="B43" s="130">
        <v>-1</v>
      </c>
      <c r="C43" s="130">
        <v>-1</v>
      </c>
      <c r="D43" s="144"/>
      <c r="E43" s="130" cm="1">
        <f t="array" ref="E43:G43">CHRONO.RESOLVE_CALENDAR_DATE(A43:C43,D43)</f>
        <v>2022</v>
      </c>
      <c r="F43" s="130">
        <v>10</v>
      </c>
      <c r="G43" s="131">
        <v>30</v>
      </c>
    </row>
    <row r="44" spans="1:7" x14ac:dyDescent="0.25">
      <c r="A44" s="455"/>
      <c r="B44" s="455"/>
      <c r="C44" s="455"/>
      <c r="D44" s="455"/>
      <c r="E44" s="455"/>
      <c r="F44" s="455"/>
      <c r="G44" s="455"/>
    </row>
    <row r="46" spans="1:7" ht="19.5" x14ac:dyDescent="0.3">
      <c r="A46" s="1" t="s">
        <v>333</v>
      </c>
    </row>
    <row r="48" spans="1:7" x14ac:dyDescent="0.25">
      <c r="A48" s="47" t="s">
        <v>5</v>
      </c>
      <c r="B48" s="48" t="s">
        <v>2</v>
      </c>
      <c r="C48" s="48" t="s">
        <v>3</v>
      </c>
      <c r="D48" s="5" t="s">
        <v>10</v>
      </c>
      <c r="E48" s="5" t="s">
        <v>11</v>
      </c>
      <c r="F48" s="6" t="s">
        <v>12</v>
      </c>
    </row>
    <row r="49" spans="1:6" x14ac:dyDescent="0.25">
      <c r="A49" s="7"/>
      <c r="B49" s="8"/>
      <c r="C49" s="8"/>
      <c r="D49" s="8" t="str" cm="1">
        <f t="array" ref="D49:F49">CHRONO.GREGORIAN_TO_JULIAN(A49:C49)</f>
        <v/>
      </c>
      <c r="E49" s="8" t="str">
        <v/>
      </c>
      <c r="F49" s="9" t="str">
        <v/>
      </c>
    </row>
    <row r="50" spans="1:6" x14ac:dyDescent="0.25">
      <c r="A50" s="10">
        <v>1900</v>
      </c>
      <c r="B50" s="11">
        <v>2</v>
      </c>
      <c r="C50" s="11">
        <v>29</v>
      </c>
      <c r="D50" s="11" t="e" cm="1">
        <f t="array" ref="D50:F50">CHRONO.GREGORIAN_TO_JULIAN(A50:C50)</f>
        <v>#NUM!</v>
      </c>
      <c r="E50" s="11" t="e">
        <v>#NUM!</v>
      </c>
      <c r="F50" s="12" t="e">
        <v>#NUM!</v>
      </c>
    </row>
    <row r="51" spans="1:6" x14ac:dyDescent="0.25">
      <c r="A51" s="7">
        <v>2023</v>
      </c>
      <c r="B51" s="8">
        <v>1</v>
      </c>
      <c r="C51" s="8">
        <v>1</v>
      </c>
      <c r="D51" s="8" cm="1">
        <f t="array" ref="D51:F51">CHRONO.GREGORIAN_TO_JULIAN(A51:C51)</f>
        <v>2022</v>
      </c>
      <c r="E51" s="8">
        <v>12</v>
      </c>
      <c r="F51" s="9">
        <v>19</v>
      </c>
    </row>
    <row r="52" spans="1:6" x14ac:dyDescent="0.25">
      <c r="A52" s="57">
        <v>1582</v>
      </c>
      <c r="B52" s="35">
        <v>10</v>
      </c>
      <c r="C52" s="35">
        <v>15</v>
      </c>
      <c r="D52" s="35" cm="1">
        <f t="array" ref="D52:F52">CHRONO.GREGORIAN_TO_JULIAN(A52:C52)</f>
        <v>1582</v>
      </c>
      <c r="E52" s="35">
        <v>10</v>
      </c>
      <c r="F52" s="54">
        <v>5</v>
      </c>
    </row>
    <row r="55" spans="1:6" ht="19.5" x14ac:dyDescent="0.3">
      <c r="A55" s="1" t="s">
        <v>334</v>
      </c>
    </row>
    <row r="57" spans="1:6" x14ac:dyDescent="0.25">
      <c r="A57" s="47" t="s">
        <v>5</v>
      </c>
      <c r="B57" s="48" t="s">
        <v>2</v>
      </c>
      <c r="C57" s="48" t="s">
        <v>3</v>
      </c>
      <c r="D57" s="5" t="s">
        <v>10</v>
      </c>
      <c r="E57" s="5" t="s">
        <v>11</v>
      </c>
      <c r="F57" s="6" t="s">
        <v>12</v>
      </c>
    </row>
    <row r="58" spans="1:6" x14ac:dyDescent="0.25">
      <c r="A58" s="7"/>
      <c r="B58" s="8"/>
      <c r="C58" s="8"/>
      <c r="D58" s="8" t="str" cm="1">
        <f t="array" ref="D58:F58">CHRONO.JULIAN_TO_GREGORIAN(A58:C58)</f>
        <v/>
      </c>
      <c r="E58" s="8" t="str">
        <v/>
      </c>
      <c r="F58" s="9" t="str">
        <v/>
      </c>
    </row>
    <row r="59" spans="1:6" x14ac:dyDescent="0.25">
      <c r="A59" s="10">
        <v>1900</v>
      </c>
      <c r="B59" s="11">
        <v>2</v>
      </c>
      <c r="C59" s="11">
        <v>29</v>
      </c>
      <c r="D59" s="11" cm="1">
        <f t="array" ref="D59:F59">CHRONO.JULIAN_TO_GREGORIAN(A59:C59)</f>
        <v>1900</v>
      </c>
      <c r="E59" s="11">
        <v>3</v>
      </c>
      <c r="F59" s="12">
        <v>13</v>
      </c>
    </row>
    <row r="60" spans="1:6" x14ac:dyDescent="0.25">
      <c r="A60" s="7">
        <v>2023</v>
      </c>
      <c r="B60" s="8">
        <v>1</v>
      </c>
      <c r="C60" s="8">
        <v>1</v>
      </c>
      <c r="D60" s="8" cm="1">
        <f t="array" ref="D60:F60">CHRONO.JULIAN_TO_GREGORIAN(A60:C60)</f>
        <v>2023</v>
      </c>
      <c r="E60" s="8">
        <v>1</v>
      </c>
      <c r="F60" s="9">
        <v>14</v>
      </c>
    </row>
    <row r="61" spans="1:6" x14ac:dyDescent="0.25">
      <c r="A61" s="57">
        <v>1582</v>
      </c>
      <c r="B61" s="35">
        <v>10</v>
      </c>
      <c r="C61" s="35">
        <v>5</v>
      </c>
      <c r="D61" s="35" cm="1">
        <f t="array" ref="D61:F61">CHRONO.JULIAN_TO_GREGORIAN(A61:C61)</f>
        <v>1582</v>
      </c>
      <c r="E61" s="35">
        <v>10</v>
      </c>
      <c r="F61" s="54">
        <v>15</v>
      </c>
    </row>
    <row r="64" spans="1:6" ht="19.5" x14ac:dyDescent="0.3">
      <c r="A64" s="1" t="s">
        <v>58</v>
      </c>
    </row>
    <row r="66" spans="1:5" x14ac:dyDescent="0.25">
      <c r="A66" s="47" t="s">
        <v>5</v>
      </c>
      <c r="B66" s="48" t="s">
        <v>2</v>
      </c>
      <c r="C66" s="48" t="s">
        <v>3</v>
      </c>
      <c r="D66" s="5" t="s">
        <v>57</v>
      </c>
      <c r="E66" s="6" t="s">
        <v>29</v>
      </c>
    </row>
    <row r="67" spans="1:5" x14ac:dyDescent="0.25">
      <c r="A67" s="7"/>
      <c r="B67" s="8"/>
      <c r="C67" s="8"/>
      <c r="D67" s="8"/>
      <c r="E67" s="9" t="str" cm="1">
        <f t="array" ref="E67">CHRONO.SECULAR_DIFFERENCE(A67:C67,D67)</f>
        <v/>
      </c>
    </row>
    <row r="68" spans="1:5" x14ac:dyDescent="0.25">
      <c r="A68" s="10">
        <v>2023</v>
      </c>
      <c r="B68" s="11"/>
      <c r="C68" s="11"/>
      <c r="D68" s="11"/>
      <c r="E68" s="12" cm="1">
        <f t="array" ref="E68">CHRONO.SECULAR_DIFFERENCE(A68:C68,D68)</f>
        <v>13</v>
      </c>
    </row>
    <row r="69" spans="1:5" x14ac:dyDescent="0.25">
      <c r="A69" s="7">
        <v>2100</v>
      </c>
      <c r="B69" s="8">
        <v>2</v>
      </c>
      <c r="C69" s="8">
        <v>29</v>
      </c>
      <c r="D69" s="8">
        <v>1</v>
      </c>
      <c r="E69" s="9" cm="1">
        <f t="array" ref="E69">CHRONO.SECULAR_DIFFERENCE(A69:C69,D69)</f>
        <v>14</v>
      </c>
    </row>
    <row r="70" spans="1:5" x14ac:dyDescent="0.25">
      <c r="A70" s="57">
        <v>1582</v>
      </c>
      <c r="B70" s="35">
        <v>10</v>
      </c>
      <c r="C70" s="35">
        <v>15</v>
      </c>
      <c r="D70" s="35"/>
      <c r="E70" s="54" cm="1">
        <f t="array" ref="E70">CHRONO.SECULAR_DIFFERENCE(A70:C70,D70)</f>
        <v>10</v>
      </c>
    </row>
    <row r="71" spans="1:5" x14ac:dyDescent="0.25">
      <c r="A71" s="7">
        <v>1700</v>
      </c>
      <c r="B71" s="8">
        <v>2</v>
      </c>
      <c r="C71" s="8">
        <v>28</v>
      </c>
      <c r="D71" s="8"/>
      <c r="E71" s="9" cm="1">
        <f t="array" ref="E71">CHRONO.SECULAR_DIFFERENCE(A71:C71,D71)</f>
        <v>10</v>
      </c>
    </row>
    <row r="72" spans="1:5" x14ac:dyDescent="0.25">
      <c r="A72" s="10">
        <v>1700</v>
      </c>
      <c r="B72" s="11">
        <v>3</v>
      </c>
      <c r="C72" s="11">
        <v>1</v>
      </c>
      <c r="D72" s="11"/>
      <c r="E72" s="12" cm="1">
        <f t="array" ref="E72">CHRONO.SECULAR_DIFFERENCE(A72:C72,D72)</f>
        <v>11</v>
      </c>
    </row>
    <row r="73" spans="1:5" x14ac:dyDescent="0.25">
      <c r="A73" s="7">
        <v>1800</v>
      </c>
      <c r="B73" s="8">
        <v>2</v>
      </c>
      <c r="C73" s="8">
        <v>28</v>
      </c>
      <c r="D73" s="8"/>
      <c r="E73" s="9" cm="1">
        <f t="array" ref="E73">CHRONO.SECULAR_DIFFERENCE(A73:C73,D73)</f>
        <v>11</v>
      </c>
    </row>
    <row r="74" spans="1:5" x14ac:dyDescent="0.25">
      <c r="A74" s="57">
        <v>1800</v>
      </c>
      <c r="B74" s="35">
        <v>3</v>
      </c>
      <c r="C74" s="35">
        <v>1</v>
      </c>
      <c r="D74" s="35"/>
      <c r="E74" s="54" cm="1">
        <f t="array" ref="E74">CHRONO.SECULAR_DIFFERENCE(A74:C74,D74)</f>
        <v>12</v>
      </c>
    </row>
    <row r="75" spans="1:5" x14ac:dyDescent="0.25">
      <c r="A75" s="7">
        <v>1900</v>
      </c>
      <c r="B75" s="8">
        <v>2</v>
      </c>
      <c r="C75" s="8">
        <v>28</v>
      </c>
      <c r="D75" s="8"/>
      <c r="E75" s="9" cm="1">
        <f t="array" ref="E75">CHRONO.SECULAR_DIFFERENCE(A75:C75,D75)</f>
        <v>12</v>
      </c>
    </row>
    <row r="76" spans="1:5" x14ac:dyDescent="0.25">
      <c r="A76" s="10">
        <v>1900</v>
      </c>
      <c r="B76" s="11">
        <v>3</v>
      </c>
      <c r="C76" s="11">
        <v>1</v>
      </c>
      <c r="D76" s="11"/>
      <c r="E76" s="12" cm="1">
        <f t="array" ref="E76">CHRONO.SECULAR_DIFFERENCE(A76:C76,D76)</f>
        <v>13</v>
      </c>
    </row>
    <row r="77" spans="1:5" x14ac:dyDescent="0.25">
      <c r="A77" s="7">
        <v>2100</v>
      </c>
      <c r="B77" s="8">
        <v>2</v>
      </c>
      <c r="C77" s="8">
        <v>28</v>
      </c>
      <c r="D77" s="8"/>
      <c r="E77" s="9" cm="1">
        <f t="array" ref="E77">CHRONO.SECULAR_DIFFERENCE(A77:C77,D77)</f>
        <v>13</v>
      </c>
    </row>
    <row r="78" spans="1:5" x14ac:dyDescent="0.25">
      <c r="A78" s="57">
        <v>2100</v>
      </c>
      <c r="B78" s="35">
        <v>3</v>
      </c>
      <c r="C78" s="35">
        <v>1</v>
      </c>
      <c r="D78" s="35"/>
      <c r="E78" s="54" cm="1">
        <f t="array" ref="E78">CHRONO.SECULAR_DIFFERENCE(A78:C78,D78)</f>
        <v>14</v>
      </c>
    </row>
    <row r="79" spans="1:5" x14ac:dyDescent="0.25">
      <c r="A79" s="7">
        <v>2200</v>
      </c>
      <c r="B79" s="8">
        <v>2</v>
      </c>
      <c r="C79" s="8">
        <v>28</v>
      </c>
      <c r="D79" s="8"/>
      <c r="E79" s="9" cm="1">
        <f t="array" ref="E79">CHRONO.SECULAR_DIFFERENCE(A79:C79,D79)</f>
        <v>14</v>
      </c>
    </row>
    <row r="80" spans="1:5" x14ac:dyDescent="0.25">
      <c r="A80" s="57">
        <v>2200</v>
      </c>
      <c r="B80" s="35">
        <v>3</v>
      </c>
      <c r="C80" s="35">
        <v>1</v>
      </c>
      <c r="D80" s="35"/>
      <c r="E80" s="54" cm="1">
        <f t="array" ref="E80">CHRONO.SECULAR_DIFFERENCE(A80:C80,D80)</f>
        <v>15</v>
      </c>
    </row>
    <row r="81" spans="1:5" x14ac:dyDescent="0.25">
      <c r="A81" s="7">
        <v>2400</v>
      </c>
      <c r="B81" s="8">
        <v>2</v>
      </c>
      <c r="C81" s="8">
        <v>29</v>
      </c>
      <c r="D81" s="8"/>
      <c r="E81" s="9" cm="1">
        <f t="array" ref="E81">CHRONO.SECULAR_DIFFERENCE(A81:C81,D81)</f>
        <v>16</v>
      </c>
    </row>
    <row r="82" spans="1:5" x14ac:dyDescent="0.25">
      <c r="A82" s="10">
        <v>2400</v>
      </c>
      <c r="B82" s="11">
        <v>3</v>
      </c>
      <c r="C82" s="11">
        <v>1</v>
      </c>
      <c r="D82" s="11"/>
      <c r="E82" s="12" cm="1">
        <f t="array" ref="E82">CHRONO.SECULAR_DIFFERENCE(A82:C82,D82)</f>
        <v>16</v>
      </c>
    </row>
    <row r="83" spans="1:5" x14ac:dyDescent="0.25">
      <c r="A83" s="7">
        <v>1582</v>
      </c>
      <c r="B83" s="8">
        <v>10</v>
      </c>
      <c r="C83" s="8">
        <v>5</v>
      </c>
      <c r="D83" s="8">
        <v>1</v>
      </c>
      <c r="E83" s="9" cm="1">
        <f t="array" ref="E83">CHRONO.SECULAR_DIFFERENCE(A83:C83,D83)</f>
        <v>10</v>
      </c>
    </row>
    <row r="84" spans="1:5" x14ac:dyDescent="0.25">
      <c r="A84" s="57">
        <v>1700</v>
      </c>
      <c r="B84" s="35">
        <v>2</v>
      </c>
      <c r="C84" s="35">
        <v>18</v>
      </c>
      <c r="D84" s="35">
        <v>1</v>
      </c>
      <c r="E84" s="54" cm="1">
        <f t="array" ref="E84">CHRONO.SECULAR_DIFFERENCE(A84:C84,D84)</f>
        <v>10</v>
      </c>
    </row>
    <row r="85" spans="1:5" x14ac:dyDescent="0.25">
      <c r="A85" s="7">
        <v>1700</v>
      </c>
      <c r="B85" s="8">
        <v>2</v>
      </c>
      <c r="C85" s="8">
        <v>19</v>
      </c>
      <c r="D85" s="8">
        <v>1</v>
      </c>
      <c r="E85" s="9" cm="1">
        <f t="array" ref="E85">CHRONO.SECULAR_DIFFERENCE(A85:C85,D85)</f>
        <v>11</v>
      </c>
    </row>
    <row r="86" spans="1:5" x14ac:dyDescent="0.25">
      <c r="A86" s="10">
        <v>1800</v>
      </c>
      <c r="B86" s="11">
        <v>2</v>
      </c>
      <c r="C86" s="11">
        <v>17</v>
      </c>
      <c r="D86" s="11">
        <v>1</v>
      </c>
      <c r="E86" s="12" cm="1">
        <f t="array" ref="E86">CHRONO.SECULAR_DIFFERENCE(A86:C86,D86)</f>
        <v>11</v>
      </c>
    </row>
    <row r="87" spans="1:5" x14ac:dyDescent="0.25">
      <c r="A87" s="7">
        <v>1800</v>
      </c>
      <c r="B87" s="8">
        <v>2</v>
      </c>
      <c r="C87" s="8">
        <v>18</v>
      </c>
      <c r="D87" s="8">
        <v>1</v>
      </c>
      <c r="E87" s="9" cm="1">
        <f t="array" ref="E87">CHRONO.SECULAR_DIFFERENCE(A87:C87,D87)</f>
        <v>12</v>
      </c>
    </row>
    <row r="88" spans="1:5" x14ac:dyDescent="0.25">
      <c r="A88" s="57">
        <v>1900</v>
      </c>
      <c r="B88" s="35">
        <v>2</v>
      </c>
      <c r="C88" s="35">
        <v>16</v>
      </c>
      <c r="D88" s="35">
        <v>1</v>
      </c>
      <c r="E88" s="54" cm="1">
        <f t="array" ref="E88">CHRONO.SECULAR_DIFFERENCE(A88:C88,D88)</f>
        <v>12</v>
      </c>
    </row>
    <row r="89" spans="1:5" x14ac:dyDescent="0.25">
      <c r="A89" s="7">
        <v>1900</v>
      </c>
      <c r="B89" s="8">
        <v>2</v>
      </c>
      <c r="C89" s="8">
        <v>17</v>
      </c>
      <c r="D89" s="8">
        <v>1</v>
      </c>
      <c r="E89" s="9" cm="1">
        <f t="array" ref="E89">CHRONO.SECULAR_DIFFERENCE(A89:C89,D89)</f>
        <v>13</v>
      </c>
    </row>
    <row r="90" spans="1:5" x14ac:dyDescent="0.25">
      <c r="A90" s="57">
        <v>2100</v>
      </c>
      <c r="B90" s="35">
        <v>2</v>
      </c>
      <c r="C90" s="35">
        <v>15</v>
      </c>
      <c r="D90" s="35">
        <v>1</v>
      </c>
      <c r="E90" s="54" cm="1">
        <f t="array" ref="E90">CHRONO.SECULAR_DIFFERENCE(A90:C90,D90)</f>
        <v>13</v>
      </c>
    </row>
    <row r="91" spans="1:5" x14ac:dyDescent="0.25">
      <c r="A91" s="7">
        <v>48902</v>
      </c>
      <c r="B91" s="8">
        <v>1</v>
      </c>
      <c r="C91" s="8">
        <v>1</v>
      </c>
      <c r="D91" s="8"/>
      <c r="E91" s="9" cm="1">
        <f t="array" ref="E91">CHRONO.SECULAR_DIFFERENCE(A91:C91,D91)</f>
        <v>365</v>
      </c>
    </row>
    <row r="92" spans="1:5" x14ac:dyDescent="0.25">
      <c r="A92" s="57">
        <v>-48401</v>
      </c>
      <c r="B92" s="35">
        <v>1</v>
      </c>
      <c r="C92" s="35">
        <v>1</v>
      </c>
      <c r="D92" s="35"/>
      <c r="E92" s="54" cm="1">
        <f t="array" ref="E92">CHRONO.SECULAR_DIFFERENCE(A92:C92,D92)</f>
        <v>-365</v>
      </c>
    </row>
    <row r="93" spans="1:5" x14ac:dyDescent="0.25">
      <c r="A93" s="455"/>
      <c r="B93" s="455"/>
      <c r="C93" s="455"/>
      <c r="D93" s="455"/>
      <c r="E93" s="455"/>
    </row>
    <row r="95" spans="1:5" ht="19.5" x14ac:dyDescent="0.3">
      <c r="A95" s="1" t="s">
        <v>431</v>
      </c>
    </row>
    <row r="97" spans="1:5" x14ac:dyDescent="0.25">
      <c r="A97" s="21" t="s">
        <v>424</v>
      </c>
      <c r="B97" s="40" t="s">
        <v>4</v>
      </c>
      <c r="C97" s="270" t="s">
        <v>34</v>
      </c>
      <c r="D97" s="40" t="s">
        <v>11</v>
      </c>
      <c r="E97" s="23" t="s">
        <v>12</v>
      </c>
    </row>
    <row r="98" spans="1:5" x14ac:dyDescent="0.25">
      <c r="A98" s="7"/>
      <c r="B98" s="8"/>
      <c r="C98" s="213" t="str" cm="1">
        <f t="array" ref="C98:E98">CHRONO.PARSE_ISO_CALENDAR_DATE(A98,B98)</f>
        <v/>
      </c>
      <c r="D98" s="8" t="str">
        <v/>
      </c>
      <c r="E98" s="9" t="str">
        <v/>
      </c>
    </row>
    <row r="99" spans="1:5" x14ac:dyDescent="0.25">
      <c r="A99" s="10" t="s">
        <v>1</v>
      </c>
      <c r="B99" s="11"/>
      <c r="C99" s="214" t="e" cm="1">
        <f t="array" ref="C99:E99">CHRONO.PARSE_ISO_CALENDAR_DATE(A99,B99)</f>
        <v>#VALUE!</v>
      </c>
      <c r="D99" s="11" t="e">
        <v>#VALUE!</v>
      </c>
      <c r="E99" s="12" t="e">
        <v>#VALUE!</v>
      </c>
    </row>
    <row r="100" spans="1:5" x14ac:dyDescent="0.25">
      <c r="A100" s="49" t="s">
        <v>173</v>
      </c>
      <c r="B100" s="8"/>
      <c r="C100" s="213" cm="1">
        <f t="array" ref="C100:E100">CHRONO.PARSE_ISO_CALENDAR_DATE(A100,B100)</f>
        <v>-327</v>
      </c>
      <c r="D100" s="8">
        <v>10</v>
      </c>
      <c r="E100" s="9">
        <v>15</v>
      </c>
    </row>
    <row r="101" spans="1:5" x14ac:dyDescent="0.25">
      <c r="A101" s="41" t="s">
        <v>256</v>
      </c>
      <c r="B101" s="11"/>
      <c r="C101" s="214" cm="1">
        <f t="array" ref="C101:E101">CHRONO.PARSE_ISO_CALENDAR_DATE(A101,B101)</f>
        <v>2021</v>
      </c>
      <c r="D101" s="11">
        <v>10</v>
      </c>
      <c r="E101" s="12">
        <v>15</v>
      </c>
    </row>
    <row r="102" spans="1:5" x14ac:dyDescent="0.25">
      <c r="A102" s="39" t="s">
        <v>42</v>
      </c>
      <c r="B102" s="8">
        <v>1</v>
      </c>
      <c r="C102" s="213" cm="1">
        <f t="array" ref="C102:E102">CHRONO.PARSE_ISO_CALENDAR_DATE(A102,B102)</f>
        <v>1900</v>
      </c>
      <c r="D102" s="8">
        <v>2</v>
      </c>
      <c r="E102" s="9">
        <v>29</v>
      </c>
    </row>
    <row r="103" spans="1:5" x14ac:dyDescent="0.25">
      <c r="A103" s="53" t="s">
        <v>257</v>
      </c>
      <c r="B103" s="35"/>
      <c r="C103" s="221" cm="1">
        <f t="array" ref="C103:E103">CHRONO.PARSE_ISO_CALENDAR_DATE(A103,B103)</f>
        <v>2021</v>
      </c>
      <c r="D103" s="35">
        <v>10</v>
      </c>
      <c r="E103" s="54" t="str">
        <v/>
      </c>
    </row>
    <row r="104" spans="1:5" x14ac:dyDescent="0.25">
      <c r="A104" s="39" t="s">
        <v>166</v>
      </c>
      <c r="B104" s="8"/>
      <c r="C104" s="213" cm="1">
        <f t="array" ref="C104:E104">CHRONO.PARSE_ISO_CALENDAR_DATE(A104,B104)</f>
        <v>2023</v>
      </c>
      <c r="D104" s="8" t="str">
        <v/>
      </c>
      <c r="E104" s="9" t="str">
        <v/>
      </c>
    </row>
    <row r="105" spans="1:5" x14ac:dyDescent="0.25">
      <c r="A105" s="53" t="s">
        <v>174</v>
      </c>
      <c r="B105" s="35"/>
      <c r="C105" s="221" t="e" cm="1">
        <f t="array" ref="C105:E105">CHRONO.PARSE_ISO_CALENDAR_DATE(A105,B105)</f>
        <v>#VALUE!</v>
      </c>
      <c r="D105" s="35" t="e">
        <v>#VALUE!</v>
      </c>
      <c r="E105" s="54" t="e">
        <v>#VALUE!</v>
      </c>
    </row>
    <row r="106" spans="1:5" x14ac:dyDescent="0.25">
      <c r="A106" s="363"/>
    </row>
    <row r="107" spans="1:5" x14ac:dyDescent="0.25">
      <c r="A107" s="363"/>
    </row>
    <row r="108" spans="1:5" ht="19.5" x14ac:dyDescent="0.3">
      <c r="A108" s="1" t="s">
        <v>551</v>
      </c>
    </row>
    <row r="110" spans="1:5" x14ac:dyDescent="0.25">
      <c r="A110" s="21" t="s">
        <v>5</v>
      </c>
      <c r="B110" s="21" t="s">
        <v>2</v>
      </c>
      <c r="C110" s="21" t="s">
        <v>3</v>
      </c>
      <c r="D110" s="40" t="s">
        <v>132</v>
      </c>
      <c r="E110" s="362" t="s">
        <v>131</v>
      </c>
    </row>
    <row r="111" spans="1:5" x14ac:dyDescent="0.25">
      <c r="A111" s="7"/>
      <c r="B111" s="8"/>
      <c r="C111" s="8"/>
      <c r="D111" s="8"/>
      <c r="E111" s="208" t="str" cm="1">
        <f t="array" ref="E111">CHRONO.FORMAT_ISO_CALENDAR_DATE(A111:C111,D111,B98)</f>
        <v/>
      </c>
    </row>
    <row r="112" spans="1:5" x14ac:dyDescent="0.25">
      <c r="A112" s="10" t="s">
        <v>1</v>
      </c>
      <c r="B112" s="11"/>
      <c r="C112" s="11"/>
      <c r="D112" s="11"/>
      <c r="E112" s="209" t="e" cm="1">
        <f t="array" ref="E112">CHRONO.FORMAT_ISO_CALENDAR_DATE(A112:C112,D112,B99)</f>
        <v>#VALUE!</v>
      </c>
    </row>
    <row r="113" spans="1:5" x14ac:dyDescent="0.25">
      <c r="A113" s="44" t="e">
        <v>#N/A</v>
      </c>
      <c r="B113" s="61"/>
      <c r="C113" s="61"/>
      <c r="D113" s="8"/>
      <c r="E113" s="208" t="e" cm="1">
        <f t="array" ref="E113">CHRONO.FORMAT_ISO_CALENDAR_DATE(A113:C113,D113,B100)</f>
        <v>#N/A</v>
      </c>
    </row>
    <row r="114" spans="1:5" x14ac:dyDescent="0.25">
      <c r="A114" s="41">
        <v>2024</v>
      </c>
      <c r="B114" s="42"/>
      <c r="C114" s="42"/>
      <c r="D114" s="42" t="s">
        <v>550</v>
      </c>
      <c r="E114" s="209" t="str" cm="1">
        <f t="array" ref="E114">CHRONO.FORMAT_ISO_CALENDAR_DATE(A114:C114,D114,B101)</f>
        <v>+2024</v>
      </c>
    </row>
    <row r="115" spans="1:5" x14ac:dyDescent="0.25">
      <c r="A115" s="44">
        <v>2024</v>
      </c>
      <c r="B115" s="61">
        <v>2</v>
      </c>
      <c r="C115" s="61"/>
      <c r="D115" s="8"/>
      <c r="E115" s="208" t="str" cm="1">
        <f t="array" ref="E115">CHRONO.FORMAT_ISO_CALENDAR_DATE(A115:C115,D115,B102)</f>
        <v>2024-02</v>
      </c>
    </row>
    <row r="116" spans="1:5" x14ac:dyDescent="0.25">
      <c r="A116" s="349">
        <v>2024</v>
      </c>
      <c r="B116" s="128">
        <v>2</v>
      </c>
      <c r="C116" s="128"/>
      <c r="D116" s="128" t="s">
        <v>156</v>
      </c>
      <c r="E116" s="210" t="e" cm="1">
        <f t="array" ref="E116">CHRONO.FORMAT_ISO_CALENDAR_DATE(A116:C116,D116,B103)</f>
        <v>#VALUE!</v>
      </c>
    </row>
    <row r="117" spans="1:5" x14ac:dyDescent="0.25">
      <c r="A117" s="44">
        <v>-365</v>
      </c>
      <c r="B117" s="61">
        <v>2</v>
      </c>
      <c r="C117" s="61">
        <v>1</v>
      </c>
      <c r="D117" s="8" t="s">
        <v>156</v>
      </c>
      <c r="E117" s="208" t="str" cm="1">
        <f t="array" ref="E117">CHRONO.FORMAT_ISO_CALENDAR_DATE(A117:C117,D117,B104)</f>
        <v>−03650201</v>
      </c>
    </row>
    <row r="118" spans="1:5" x14ac:dyDescent="0.25">
      <c r="A118" s="349">
        <v>10000</v>
      </c>
      <c r="B118" s="128">
        <v>2</v>
      </c>
      <c r="C118" s="128">
        <v>1</v>
      </c>
      <c r="D118" s="35"/>
      <c r="E118" s="210" t="str" cm="1">
        <f t="array" ref="E118">CHRONO.FORMAT_ISO_CALENDAR_DATE(A118:C118,D118,B105)</f>
        <v>+10000-02-01</v>
      </c>
    </row>
    <row r="119" spans="1:5" x14ac:dyDescent="0.25">
      <c r="A119" s="44">
        <v>10000</v>
      </c>
      <c r="B119" s="61">
        <v>2</v>
      </c>
      <c r="C119" s="61">
        <v>1</v>
      </c>
      <c r="D119" s="8" t="s">
        <v>156</v>
      </c>
      <c r="E119" s="208" t="e" cm="1">
        <f t="array" ref="E119">CHRONO.FORMAT_ISO_CALENDAR_DATE(A119:C119,D119,B106)</f>
        <v>#VALUE!</v>
      </c>
    </row>
    <row r="120" spans="1:5" x14ac:dyDescent="0.25">
      <c r="A120" s="349">
        <v>2024</v>
      </c>
      <c r="B120" s="128">
        <v>2</v>
      </c>
      <c r="C120" s="128">
        <v>11</v>
      </c>
      <c r="D120" s="35"/>
      <c r="E120" s="210" t="str" cm="1">
        <f t="array" ref="E120">CHRONO.FORMAT_ISO_CALENDAR_DATE(A120:C120,D120,B122)</f>
        <v>2024-02-11</v>
      </c>
    </row>
    <row r="121" spans="1:5" x14ac:dyDescent="0.25">
      <c r="A121" s="363"/>
    </row>
    <row r="123" spans="1:5" ht="19.5" x14ac:dyDescent="0.3">
      <c r="A123" s="1" t="s">
        <v>606</v>
      </c>
    </row>
    <row r="125" spans="1:5" x14ac:dyDescent="0.25">
      <c r="A125" s="21" t="s">
        <v>424</v>
      </c>
      <c r="B125" s="40" t="s">
        <v>607</v>
      </c>
      <c r="C125" s="270" t="s">
        <v>34</v>
      </c>
      <c r="D125" s="40" t="s">
        <v>11</v>
      </c>
      <c r="E125" s="23" t="s">
        <v>12</v>
      </c>
    </row>
    <row r="126" spans="1:5" x14ac:dyDescent="0.25">
      <c r="A126" s="7"/>
      <c r="B126" s="8"/>
      <c r="C126" s="213" t="str" cm="1">
        <f t="array" ref="C126:E126">CHRONO.PARSE_CALENDAR_DATE(A126,B126)</f>
        <v/>
      </c>
      <c r="D126" s="8" t="str">
        <v/>
      </c>
      <c r="E126" s="9" t="str">
        <v/>
      </c>
    </row>
    <row r="127" spans="1:5" x14ac:dyDescent="0.25">
      <c r="A127" s="10" t="s">
        <v>1</v>
      </c>
      <c r="B127" s="11"/>
      <c r="C127" s="214" t="e" cm="1">
        <f t="array" ref="C127:E127">CHRONO.PARSE_CALENDAR_DATE(A127,B127)</f>
        <v>#VALUE!</v>
      </c>
      <c r="D127" s="11" t="e">
        <v>#VALUE!</v>
      </c>
      <c r="E127" s="12" t="e">
        <v>#VALUE!</v>
      </c>
    </row>
    <row r="128" spans="1:5" x14ac:dyDescent="0.25">
      <c r="A128" s="49" t="s">
        <v>554</v>
      </c>
      <c r="B128" s="8"/>
      <c r="C128" s="213" cm="1">
        <f t="array" ref="C128:E128">CHRONO.PARSE_CALENDAR_DATE(A128,B128)</f>
        <v>-327</v>
      </c>
      <c r="D128" s="8">
        <v>10</v>
      </c>
      <c r="E128" s="9">
        <v>15</v>
      </c>
    </row>
    <row r="129" spans="1:6" x14ac:dyDescent="0.25">
      <c r="A129" s="41" t="s">
        <v>555</v>
      </c>
      <c r="B129" s="11"/>
      <c r="C129" s="214" cm="1">
        <f t="array" ref="C129:E129">CHRONO.PARSE_CALENDAR_DATE(A129,B129)</f>
        <v>-327</v>
      </c>
      <c r="D129" s="11">
        <v>10</v>
      </c>
      <c r="E129" s="12">
        <v>15</v>
      </c>
    </row>
    <row r="130" spans="1:6" x14ac:dyDescent="0.25">
      <c r="A130" s="39" t="s">
        <v>556</v>
      </c>
      <c r="B130" s="8">
        <v>0</v>
      </c>
      <c r="C130" s="213" cm="1">
        <f t="array" ref="C130:E130">CHRONO.PARSE_CALENDAR_DATE(A130,B130)</f>
        <v>2024</v>
      </c>
      <c r="D130" s="8">
        <v>10</v>
      </c>
      <c r="E130" s="9">
        <v>15</v>
      </c>
    </row>
    <row r="131" spans="1:6" x14ac:dyDescent="0.25">
      <c r="A131" s="53" t="s">
        <v>557</v>
      </c>
      <c r="B131" s="35">
        <v>0</v>
      </c>
      <c r="C131" s="221" cm="1">
        <f t="array" ref="C131:E131">CHRONO.PARSE_CALENDAR_DATE(A131,B131)</f>
        <v>2024</v>
      </c>
      <c r="D131" s="35">
        <v>10</v>
      </c>
      <c r="E131" s="54">
        <v>15</v>
      </c>
    </row>
    <row r="132" spans="1:6" x14ac:dyDescent="0.25">
      <c r="A132" s="39" t="s">
        <v>558</v>
      </c>
      <c r="B132" s="8">
        <v>1</v>
      </c>
      <c r="C132" s="213" cm="1">
        <f t="array" ref="C132:E132">CHRONO.PARSE_CALENDAR_DATE(A132,B132)</f>
        <v>2024</v>
      </c>
      <c r="D132" s="8">
        <v>10</v>
      </c>
      <c r="E132" s="9">
        <v>15</v>
      </c>
    </row>
    <row r="133" spans="1:6" x14ac:dyDescent="0.25">
      <c r="A133" s="53" t="s">
        <v>559</v>
      </c>
      <c r="B133" s="35">
        <v>1</v>
      </c>
      <c r="C133" s="221" cm="1">
        <f t="array" ref="C133:E133">CHRONO.PARSE_CALENDAR_DATE(A133,B133)</f>
        <v>2024</v>
      </c>
      <c r="D133" s="35">
        <v>10</v>
      </c>
      <c r="E133" s="54">
        <v>15</v>
      </c>
    </row>
    <row r="136" spans="1:6" ht="19.5" x14ac:dyDescent="0.3">
      <c r="A136" s="1" t="s">
        <v>560</v>
      </c>
    </row>
    <row r="138" spans="1:6" x14ac:dyDescent="0.25">
      <c r="A138" s="270" t="s">
        <v>5</v>
      </c>
      <c r="B138" s="40" t="s">
        <v>2</v>
      </c>
      <c r="C138" s="23" t="s">
        <v>3</v>
      </c>
      <c r="D138" s="21" t="s">
        <v>132</v>
      </c>
      <c r="E138" s="40" t="s">
        <v>4</v>
      </c>
      <c r="F138" s="161" t="s">
        <v>561</v>
      </c>
    </row>
    <row r="139" spans="1:6" x14ac:dyDescent="0.25">
      <c r="A139" s="213"/>
      <c r="B139" s="8"/>
      <c r="C139" s="9"/>
      <c r="D139" s="7"/>
      <c r="E139" s="8"/>
      <c r="F139" s="162" t="str" cm="1">
        <f t="array" ref="F139">CHRONO.FORMAT_CALENDAR_DATE(A139:C139,D139,E139)</f>
        <v/>
      </c>
    </row>
    <row r="140" spans="1:6" x14ac:dyDescent="0.25">
      <c r="A140" s="214">
        <v>-327</v>
      </c>
      <c r="B140" s="11">
        <v>10</v>
      </c>
      <c r="C140" s="12">
        <v>15</v>
      </c>
      <c r="D140" s="10"/>
      <c r="E140" s="11"/>
      <c r="F140" s="163" t="str" cm="1">
        <f t="array" ref="F140">CHRONO.FORMAT_CALENDAR_DATE(A140:C140,D140,E140)</f>
        <v>15/10/−0327</v>
      </c>
    </row>
    <row r="141" spans="1:6" x14ac:dyDescent="0.25">
      <c r="A141" s="213">
        <v>2024</v>
      </c>
      <c r="B141" s="8">
        <v>12</v>
      </c>
      <c r="C141" s="9">
        <v>31.9</v>
      </c>
      <c r="D141" s="49" t="s">
        <v>147</v>
      </c>
      <c r="E141" s="8"/>
      <c r="F141" s="162" t="str" cm="1">
        <f t="array" ref="F141">CHRONO.FORMAT_CALENDAR_DATE(A141:C141,D141,E141)</f>
        <v>31/12/2024</v>
      </c>
    </row>
    <row r="142" spans="1:6" x14ac:dyDescent="0.25">
      <c r="A142" s="214">
        <v>2024</v>
      </c>
      <c r="B142" s="11">
        <v>2</v>
      </c>
      <c r="C142" s="12">
        <v>29</v>
      </c>
      <c r="D142" s="41" t="s">
        <v>608</v>
      </c>
      <c r="E142" s="11"/>
      <c r="F142" s="163" t="str" cm="1">
        <f t="array" ref="F142">CHRONO.FORMAT_CALENDAR_DATE(A142:C142,D142,E142)</f>
        <v>29-02-2024</v>
      </c>
    </row>
    <row r="143" spans="1:6" x14ac:dyDescent="0.25">
      <c r="A143" s="213">
        <v>1900</v>
      </c>
      <c r="B143" s="8">
        <v>2</v>
      </c>
      <c r="C143" s="9">
        <v>29</v>
      </c>
      <c r="D143" s="39" t="s">
        <v>562</v>
      </c>
      <c r="E143" s="8">
        <v>1</v>
      </c>
      <c r="F143" s="162" t="str" cm="1">
        <f t="array" ref="F143">CHRONO.FORMAT_CALENDAR_DATE(A143:C143,D143,E143)</f>
        <v>29.2.+1900</v>
      </c>
    </row>
    <row r="144" spans="1:6" x14ac:dyDescent="0.25">
      <c r="A144" s="221">
        <v>2024</v>
      </c>
      <c r="B144" s="35">
        <v>10</v>
      </c>
      <c r="C144" s="54">
        <v>30</v>
      </c>
      <c r="D144" s="53" t="s">
        <v>649</v>
      </c>
      <c r="E144" s="35"/>
      <c r="F144" s="166" t="str" cm="1">
        <f t="array" ref="F144">CHRONO.FORMAT_CALENDAR_DATE(A144:C144,D144,E144)</f>
        <v>10/30/2024</v>
      </c>
    </row>
    <row r="147" spans="1:8" ht="19.5" x14ac:dyDescent="0.3">
      <c r="A147" s="1" t="s">
        <v>703</v>
      </c>
      <c r="F147" t="str" cm="1">
        <f t="array" ref="F147">FN.SIFT_FOR_CHARS("x*y",".-")</f>
        <v/>
      </c>
    </row>
    <row r="149" spans="1:8" x14ac:dyDescent="0.25">
      <c r="A149" s="21" t="s">
        <v>424</v>
      </c>
      <c r="B149" s="22" t="s">
        <v>691</v>
      </c>
      <c r="C149" s="270" t="s">
        <v>34</v>
      </c>
      <c r="D149" s="40" t="s">
        <v>11</v>
      </c>
      <c r="E149" s="23" t="s">
        <v>12</v>
      </c>
      <c r="F149" s="23" t="s">
        <v>124</v>
      </c>
      <c r="H149" s="45"/>
    </row>
    <row r="150" spans="1:8" x14ac:dyDescent="0.25">
      <c r="A150" s="7"/>
      <c r="B150" s="8"/>
      <c r="C150" s="213" t="str" cm="1">
        <f t="array" ref="C150:F150">CHRONO.PARSE_LITERARY_DATE(A150,B150)</f>
        <v/>
      </c>
      <c r="D150" s="8" t="str">
        <v/>
      </c>
      <c r="E150" s="8" t="str">
        <v/>
      </c>
      <c r="F150" s="9" t="str">
        <v/>
      </c>
    </row>
    <row r="151" spans="1:8" x14ac:dyDescent="0.25">
      <c r="A151" s="10" t="s">
        <v>509</v>
      </c>
      <c r="B151" s="11"/>
      <c r="C151" s="214" t="e" cm="1">
        <f t="array" ref="C151">CHRONO.PARSE_LITERARY_DATE(A151,B151)</f>
        <v>#VALUE!</v>
      </c>
      <c r="D151" s="11"/>
      <c r="E151" s="11"/>
      <c r="F151" s="12"/>
    </row>
    <row r="152" spans="1:8" x14ac:dyDescent="0.25">
      <c r="A152" s="49" t="s">
        <v>576</v>
      </c>
      <c r="B152" s="441"/>
      <c r="C152" s="213" cm="1">
        <f t="array" ref="C152:F152">CHRONO.PARSE_LITERARY_DATE(A152,B152)</f>
        <v>20</v>
      </c>
      <c r="D152" s="8">
        <v>1</v>
      </c>
      <c r="E152" s="8">
        <v>1</v>
      </c>
      <c r="F152" s="9" t="str">
        <v/>
      </c>
    </row>
    <row r="153" spans="1:8" x14ac:dyDescent="0.25">
      <c r="A153" s="41" t="s">
        <v>486</v>
      </c>
      <c r="B153" s="42"/>
      <c r="C153" s="214" cm="1">
        <f t="array" ref="C153:F153">CHRONO.PARSE_LITERARY_DATE(A153,B153)</f>
        <v>2000</v>
      </c>
      <c r="D153" s="11">
        <v>1</v>
      </c>
      <c r="E153" s="11">
        <v>1</v>
      </c>
      <c r="F153" s="12">
        <v>6</v>
      </c>
    </row>
    <row r="154" spans="1:8" x14ac:dyDescent="0.25">
      <c r="A154" s="39" t="s">
        <v>487</v>
      </c>
      <c r="B154" s="442"/>
      <c r="C154" s="213" cm="1">
        <f t="array" ref="C154:F154">CHRONO.PARSE_LITERARY_DATE(A154,B154)</f>
        <v>2000</v>
      </c>
      <c r="D154" s="8">
        <v>1</v>
      </c>
      <c r="E154" s="8">
        <v>1</v>
      </c>
      <c r="F154" s="9" t="e">
        <v>#NUM!</v>
      </c>
    </row>
    <row r="155" spans="1:8" x14ac:dyDescent="0.25">
      <c r="A155" s="53" t="s">
        <v>704</v>
      </c>
      <c r="B155" s="443" t="s">
        <v>694</v>
      </c>
      <c r="C155" s="221" cm="1">
        <f t="array" ref="C155:F155">CHRONO.PARSE_LITERARY_DATE(A155,B155)</f>
        <v>2023</v>
      </c>
      <c r="D155" s="35">
        <v>2</v>
      </c>
      <c r="E155" s="35" t="str">
        <v/>
      </c>
      <c r="F155" s="54">
        <v>3</v>
      </c>
    </row>
    <row r="156" spans="1:8" x14ac:dyDescent="0.25">
      <c r="A156" s="39" t="s">
        <v>482</v>
      </c>
      <c r="B156" s="442"/>
      <c r="C156" s="213" cm="1">
        <f t="array" ref="C156:F156">CHRONO.PARSE_LITERARY_DATE(A156,B156)</f>
        <v>2000</v>
      </c>
      <c r="D156" s="8">
        <v>2</v>
      </c>
      <c r="E156" s="8" t="str">
        <v/>
      </c>
      <c r="F156" s="9" t="str">
        <v/>
      </c>
    </row>
    <row r="157" spans="1:8" x14ac:dyDescent="0.25">
      <c r="A157" s="53" t="s">
        <v>483</v>
      </c>
      <c r="B157" s="443"/>
      <c r="C157" s="221" t="str" cm="1">
        <f t="array" ref="C157:F157">CHRONO.PARSE_LITERARY_DATE(A157,B157)</f>
        <v/>
      </c>
      <c r="D157" s="35">
        <v>2</v>
      </c>
      <c r="E157" s="35">
        <v>2</v>
      </c>
      <c r="F157" s="54" t="str">
        <v/>
      </c>
    </row>
    <row r="158" spans="1:8" x14ac:dyDescent="0.25">
      <c r="A158" s="39" t="s">
        <v>484</v>
      </c>
      <c r="B158" s="442"/>
      <c r="C158" s="213" t="str" cm="1">
        <f t="array" ref="C158:F158">CHRONO.PARSE_LITERARY_DATE(A158,B158)</f>
        <v/>
      </c>
      <c r="D158" s="8">
        <v>2</v>
      </c>
      <c r="E158" s="8" t="str">
        <v/>
      </c>
      <c r="F158" s="9" t="str">
        <v/>
      </c>
    </row>
    <row r="159" spans="1:8" x14ac:dyDescent="0.25">
      <c r="A159" s="53" t="s">
        <v>552</v>
      </c>
      <c r="B159" s="443"/>
      <c r="C159" s="221" cm="1">
        <f t="array" ref="C159:F159">CHRONO.PARSE_LITERARY_DATE(A159,B159)</f>
        <v>2000</v>
      </c>
      <c r="D159" s="35" t="str">
        <v/>
      </c>
      <c r="E159" s="35">
        <v>1</v>
      </c>
      <c r="F159" s="54" t="str">
        <v/>
      </c>
    </row>
    <row r="160" spans="1:8" x14ac:dyDescent="0.25">
      <c r="A160" s="55" t="s">
        <v>485</v>
      </c>
      <c r="B160" s="444"/>
      <c r="C160" s="271" t="str" cm="1">
        <f t="array" ref="C160:F160">CHRONO.PARSE_LITERARY_DATE(A160,B160)</f>
        <v/>
      </c>
      <c r="D160" s="37" t="str">
        <v/>
      </c>
      <c r="E160" s="37">
        <v>3</v>
      </c>
      <c r="F160" s="56">
        <v>3</v>
      </c>
    </row>
    <row r="163" spans="1:7" ht="19.5" x14ac:dyDescent="0.3">
      <c r="A163" s="1" t="s">
        <v>736</v>
      </c>
    </row>
    <row r="165" spans="1:7" x14ac:dyDescent="0.25">
      <c r="A165" s="270" t="s">
        <v>5</v>
      </c>
      <c r="B165" s="40" t="s">
        <v>2</v>
      </c>
      <c r="C165" s="23" t="s">
        <v>3</v>
      </c>
      <c r="D165" s="23" t="s">
        <v>480</v>
      </c>
      <c r="E165" s="26" t="s">
        <v>132</v>
      </c>
      <c r="F165" s="23" t="s">
        <v>691</v>
      </c>
      <c r="G165" s="23" t="s">
        <v>178</v>
      </c>
    </row>
    <row r="166" spans="1:7" x14ac:dyDescent="0.25">
      <c r="A166" s="213"/>
      <c r="B166" s="8"/>
      <c r="C166" s="8"/>
      <c r="D166" s="9"/>
      <c r="E166" s="7"/>
      <c r="F166" s="9"/>
      <c r="G166" s="9" t="e" cm="1">
        <f t="array" ref="G166">CHRONO.FORMAT_LITERARY_DATE(A166:D166,E166,F166)</f>
        <v>#NUM!</v>
      </c>
    </row>
    <row r="167" spans="1:7" x14ac:dyDescent="0.25">
      <c r="A167" s="214" t="s">
        <v>1</v>
      </c>
      <c r="B167" s="11"/>
      <c r="C167" s="11"/>
      <c r="D167" s="12"/>
      <c r="E167" s="10"/>
      <c r="F167" s="12"/>
      <c r="G167" s="12" t="e" cm="1">
        <f t="array" ref="G167">CHRONO.FORMAT_LITERARY_DATE(A167:D167,E167,F167)</f>
        <v>#VALUE!</v>
      </c>
    </row>
    <row r="168" spans="1:7" x14ac:dyDescent="0.25">
      <c r="A168" s="213" t="e">
        <v>#N/A</v>
      </c>
      <c r="B168" s="8"/>
      <c r="C168" s="8"/>
      <c r="D168" s="9"/>
      <c r="E168" s="7"/>
      <c r="F168" s="9"/>
      <c r="G168" s="9" t="e" cm="1">
        <f t="array" ref="G168">CHRONO.FORMAT_LITERARY_DATE(A168:D168,E168,F168)</f>
        <v>#N/A</v>
      </c>
    </row>
    <row r="169" spans="1:7" x14ac:dyDescent="0.25">
      <c r="A169" s="214">
        <v>2023</v>
      </c>
      <c r="B169" s="11"/>
      <c r="C169" s="11">
        <v>31</v>
      </c>
      <c r="D169" s="12">
        <v>2</v>
      </c>
      <c r="E169" s="10" t="s">
        <v>553</v>
      </c>
      <c r="F169" s="12"/>
      <c r="G169" s="12" t="str" cm="1">
        <f t="array" ref="G169">CHRONO.FORMAT_LITERARY_DATE(A169:D169,E169,F169)</f>
        <v>Tuesday, 31st, 2023 AD</v>
      </c>
    </row>
    <row r="170" spans="1:7" x14ac:dyDescent="0.25">
      <c r="A170" s="213"/>
      <c r="B170" s="8">
        <v>2</v>
      </c>
      <c r="C170" s="8">
        <v>1</v>
      </c>
      <c r="D170" s="9">
        <v>3</v>
      </c>
      <c r="E170" s="7" t="s">
        <v>577</v>
      </c>
      <c r="F170" s="9"/>
      <c r="G170" s="9" t="str" cm="1">
        <f t="array" ref="G170">CHRONO.FORMAT_LITERARY_DATE(A170:D170,E170,F170)</f>
        <v>Wed Feb 1st</v>
      </c>
    </row>
    <row r="171" spans="1:7" x14ac:dyDescent="0.25">
      <c r="A171" s="221">
        <v>2023</v>
      </c>
      <c r="B171" s="35"/>
      <c r="C171" s="35">
        <v>2</v>
      </c>
      <c r="D171" s="54">
        <v>1</v>
      </c>
      <c r="E171" s="57" t="s">
        <v>99</v>
      </c>
      <c r="F171" s="54"/>
      <c r="G171" s="54" t="str" cm="1">
        <f t="array" ref="G171">CHRONO.FORMAT_LITERARY_DATE(A171:D171,E171,F171)</f>
        <v>Monday, 2nd, 2023</v>
      </c>
    </row>
    <row r="172" spans="1:7" x14ac:dyDescent="0.25">
      <c r="A172" s="213"/>
      <c r="B172" s="8">
        <v>2</v>
      </c>
      <c r="C172" s="8"/>
      <c r="D172" s="9"/>
      <c r="E172" s="7" t="s">
        <v>390</v>
      </c>
      <c r="F172" s="9"/>
      <c r="G172" s="9" t="str" cm="1">
        <f t="array" ref="G172">CHRONO.FORMAT_LITERARY_DATE(A172:D172,E172,F172)</f>
        <v>Feb</v>
      </c>
    </row>
    <row r="173" spans="1:7" x14ac:dyDescent="0.25">
      <c r="A173" s="221">
        <v>2023</v>
      </c>
      <c r="B173" s="35">
        <v>2</v>
      </c>
      <c r="C173" s="35"/>
      <c r="D173" s="54">
        <v>3</v>
      </c>
      <c r="E173" s="57" t="s">
        <v>99</v>
      </c>
      <c r="F173" s="54" t="s">
        <v>694</v>
      </c>
      <c r="G173" s="54" t="str" cm="1">
        <f t="array" ref="G173">CHRONO.FORMAT_LITERARY_DATE(A173:D173,E173,F173)</f>
        <v>Mittwoch, Februar, 2023</v>
      </c>
    </row>
    <row r="174" spans="1:7" x14ac:dyDescent="0.25">
      <c r="A174" s="213">
        <v>2023</v>
      </c>
      <c r="B174" s="8">
        <v>2</v>
      </c>
      <c r="C174" s="8">
        <v>28</v>
      </c>
      <c r="D174" s="9"/>
      <c r="E174" s="7" t="s">
        <v>488</v>
      </c>
      <c r="F174" s="9"/>
      <c r="G174" s="9" t="str" cm="1">
        <f t="array" ref="G174">CHRONO.FORMAT_LITERARY_DATE(A174:D174,E174,F174)</f>
        <v>February 28th, 2023 A.D.</v>
      </c>
    </row>
    <row r="175" spans="1:7" x14ac:dyDescent="0.25">
      <c r="A175" s="221">
        <v>2024</v>
      </c>
      <c r="B175" s="35">
        <v>1</v>
      </c>
      <c r="C175" s="35">
        <v>15</v>
      </c>
      <c r="D175" s="54"/>
      <c r="E175" s="57" t="s">
        <v>99</v>
      </c>
      <c r="F175" s="54"/>
      <c r="G175" s="54" t="str" cm="1">
        <f t="array" ref="G175">CHRONO.FORMAT_LITERARY_DATE(A175:D175,E175,F175)</f>
        <v>Monday, January 15th, 2024</v>
      </c>
    </row>
  </sheetData>
  <phoneticPr fontId="2" type="noConversion"/>
  <pageMargins left="0.7" right="0.7" top="0.75" bottom="0.75" header="0.3" footer="0.3"/>
  <pageSetup paperSize="9" orientation="portrait" copies="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9DB3E-FE5D-47D3-89F0-7A8DCA2FC67B}">
  <dimension ref="A1:J206"/>
  <sheetViews>
    <sheetView topLeftCell="A182" zoomScaleNormal="100" workbookViewId="0">
      <selection activeCell="A192" sqref="A192"/>
    </sheetView>
  </sheetViews>
  <sheetFormatPr defaultRowHeight="15" x14ac:dyDescent="0.25"/>
  <cols>
    <col min="1" max="1" width="23.28515625" customWidth="1"/>
    <col min="2" max="2" width="21.7109375" customWidth="1"/>
    <col min="3" max="3" width="21" customWidth="1"/>
    <col min="4" max="4" width="16.85546875" customWidth="1"/>
    <col min="5" max="5" width="19" customWidth="1"/>
    <col min="6" max="6" width="37" customWidth="1"/>
    <col min="7" max="7" width="13.7109375" customWidth="1"/>
    <col min="8" max="8" width="16" customWidth="1"/>
    <col min="9" max="9" width="14.140625" bestFit="1" customWidth="1"/>
    <col min="11" max="11" width="35.5703125" customWidth="1"/>
  </cols>
  <sheetData>
    <row r="1" spans="1:6" ht="19.5" x14ac:dyDescent="0.3">
      <c r="A1" s="1" t="s">
        <v>715</v>
      </c>
    </row>
    <row r="3" spans="1:6" x14ac:dyDescent="0.25">
      <c r="A3" t="s">
        <v>5</v>
      </c>
      <c r="B3" t="s">
        <v>2</v>
      </c>
      <c r="C3" t="s">
        <v>3</v>
      </c>
      <c r="D3" t="s">
        <v>4</v>
      </c>
      <c r="E3" t="s">
        <v>27</v>
      </c>
      <c r="F3" t="s">
        <v>6</v>
      </c>
    </row>
    <row r="4" spans="1:6" x14ac:dyDescent="0.25">
      <c r="E4" t="str" cm="1">
        <f t="array" ref="E4">CHRONO.JDN(Table24531[[#This Row],[Year]:[Day]],Table24531[[#This Row],[JulianCalendar]])</f>
        <v/>
      </c>
    </row>
    <row r="5" spans="1:6" x14ac:dyDescent="0.25">
      <c r="A5">
        <v>2023</v>
      </c>
      <c r="B5">
        <v>2</v>
      </c>
      <c r="C5">
        <v>20</v>
      </c>
      <c r="E5" cm="1">
        <f t="array" ref="E5">CHRONO.JDN(Table24531[[#This Row],[Year]:[Day]],Table24531[[#This Row],[JulianCalendar]])</f>
        <v>2459996</v>
      </c>
    </row>
    <row r="6" spans="1:6" x14ac:dyDescent="0.25">
      <c r="A6">
        <v>2023</v>
      </c>
      <c r="B6">
        <v>1</v>
      </c>
      <c r="E6" cm="1">
        <f t="array" ref="E6">CHRONO.JDN(Table24531[[#This Row],[Year]:[Day]],Table24531[[#This Row],[JulianCalendar]])</f>
        <v>2459946</v>
      </c>
    </row>
    <row r="7" spans="1:6" x14ac:dyDescent="0.25">
      <c r="A7">
        <v>2023</v>
      </c>
      <c r="B7">
        <v>1</v>
      </c>
      <c r="C7">
        <v>1.9</v>
      </c>
      <c r="E7" cm="1">
        <f t="array" ref="E7">CHRONO.JDN(Table24531[[#This Row],[Year]:[Day]],Table24531[[#This Row],[JulianCalendar]])</f>
        <v>2459946</v>
      </c>
    </row>
    <row r="8" spans="1:6" x14ac:dyDescent="0.25">
      <c r="A8">
        <v>1582</v>
      </c>
      <c r="B8">
        <v>10</v>
      </c>
      <c r="C8">
        <v>4</v>
      </c>
      <c r="D8">
        <v>1</v>
      </c>
      <c r="E8" cm="1">
        <f t="array" ref="E8">CHRONO.JDN(Table24531[[#This Row],[Year]:[Day]],Table24531[[#This Row],[JulianCalendar]])</f>
        <v>2299160</v>
      </c>
    </row>
    <row r="9" spans="1:6" ht="180" x14ac:dyDescent="0.25">
      <c r="A9">
        <v>1582</v>
      </c>
      <c r="B9">
        <v>10</v>
      </c>
      <c r="C9">
        <v>15</v>
      </c>
      <c r="E9" cm="1">
        <f t="array" ref="E9">CHRONO.JDN(Table24531[[#This Row],[Year]:[Day]],Table24531[[#This Row],[JulianCalendar]])</f>
        <v>2299161</v>
      </c>
      <c r="F9" s="3" t="s">
        <v>56</v>
      </c>
    </row>
    <row r="10" spans="1:6" ht="45" x14ac:dyDescent="0.25">
      <c r="A10" s="2">
        <v>-4712</v>
      </c>
      <c r="B10" s="2">
        <v>1</v>
      </c>
      <c r="C10">
        <v>1</v>
      </c>
      <c r="D10">
        <v>1</v>
      </c>
      <c r="E10" cm="1">
        <f t="array" ref="E10">CHRONO.JDN(Table24531[[#This Row],[Year]:[Day]],Table24531[[#This Row],[JulianCalendar]])</f>
        <v>0</v>
      </c>
      <c r="F10" s="3" t="s">
        <v>7</v>
      </c>
    </row>
    <row r="11" spans="1:6" ht="30" x14ac:dyDescent="0.25">
      <c r="A11" s="2">
        <v>-4713</v>
      </c>
      <c r="B11" s="2">
        <v>11</v>
      </c>
      <c r="C11">
        <v>25</v>
      </c>
      <c r="E11" cm="1">
        <f t="array" ref="E11">CHRONO.JDN(Table24531[[#This Row],[Year]:[Day]],Table24531[[#This Row],[JulianCalendar]])</f>
        <v>1</v>
      </c>
      <c r="F11" s="3" t="s">
        <v>8</v>
      </c>
    </row>
    <row r="14" spans="1:6" ht="19.5" x14ac:dyDescent="0.3">
      <c r="A14" s="1" t="s">
        <v>718</v>
      </c>
    </row>
    <row r="16" spans="1:6" x14ac:dyDescent="0.25">
      <c r="A16" t="s">
        <v>5</v>
      </c>
      <c r="B16" t="s">
        <v>2</v>
      </c>
      <c r="C16" t="s">
        <v>3</v>
      </c>
      <c r="D16" t="s">
        <v>4</v>
      </c>
      <c r="E16" t="s">
        <v>190</v>
      </c>
      <c r="F16" t="s">
        <v>6</v>
      </c>
    </row>
    <row r="17" spans="1:6" x14ac:dyDescent="0.25">
      <c r="E17" t="str" cm="1">
        <f t="array" ref="E17">CHRONO.MJDN(Table2453435[[#This Row],[Year]:[Day]],Table2453435[[#This Row],[JulianCalendar]])</f>
        <v/>
      </c>
    </row>
    <row r="18" spans="1:6" x14ac:dyDescent="0.25">
      <c r="A18">
        <v>1858</v>
      </c>
      <c r="B18">
        <v>11</v>
      </c>
      <c r="C18">
        <v>17</v>
      </c>
      <c r="E18" cm="1">
        <f t="array" ref="E18">CHRONO.MJDN(Table2453435[[#This Row],[Year]:[Day]],Table2453435[[#This Row],[JulianCalendar]])</f>
        <v>0</v>
      </c>
      <c r="F18" t="s">
        <v>191</v>
      </c>
    </row>
    <row r="19" spans="1:6" x14ac:dyDescent="0.25">
      <c r="A19">
        <v>2023</v>
      </c>
      <c r="B19">
        <v>5</v>
      </c>
      <c r="C19">
        <v>1</v>
      </c>
      <c r="E19" cm="1">
        <f t="array" ref="E19">CHRONO.MJDN(Table2453435[[#This Row],[Year]:[Day]],Table2453435[[#This Row],[JulianCalendar]])</f>
        <v>60065</v>
      </c>
    </row>
    <row r="20" spans="1:6" ht="60" x14ac:dyDescent="0.25">
      <c r="A20" s="2">
        <v>-4712</v>
      </c>
      <c r="B20" s="2">
        <v>1</v>
      </c>
      <c r="C20">
        <v>1</v>
      </c>
      <c r="D20">
        <v>1</v>
      </c>
      <c r="E20" cm="1">
        <f t="array" ref="E20">CHRONO.MJDN(Table2453435[[#This Row],[Year]:[Day]],Table2453435[[#This Row],[JulianCalendar]])</f>
        <v>-2400001</v>
      </c>
      <c r="F20" s="3" t="s">
        <v>193</v>
      </c>
    </row>
    <row r="21" spans="1:6" ht="45" x14ac:dyDescent="0.25">
      <c r="A21" s="2">
        <v>-4713</v>
      </c>
      <c r="B21" s="2">
        <v>11</v>
      </c>
      <c r="C21">
        <v>24</v>
      </c>
      <c r="E21" cm="1">
        <f t="array" ref="E21">CHRONO.MJDN(Table2453435[[#This Row],[Year]:[Day]],Table2453435[[#This Row],[JulianCalendar]])</f>
        <v>-2400001</v>
      </c>
      <c r="F21" s="3" t="s">
        <v>192</v>
      </c>
    </row>
    <row r="24" spans="1:6" ht="19.5" x14ac:dyDescent="0.3">
      <c r="A24" s="1" t="s">
        <v>194</v>
      </c>
      <c r="D24" s="1" t="s">
        <v>195</v>
      </c>
    </row>
    <row r="26" spans="1:6" x14ac:dyDescent="0.25">
      <c r="A26" s="4" t="s">
        <v>9</v>
      </c>
      <c r="B26" s="6" t="s">
        <v>190</v>
      </c>
      <c r="D26" s="4" t="s">
        <v>196</v>
      </c>
      <c r="E26" s="6" t="s">
        <v>27</v>
      </c>
    </row>
    <row r="27" spans="1:6" x14ac:dyDescent="0.25">
      <c r="A27" s="7"/>
      <c r="B27" s="9" t="e" cm="1">
        <f t="array" aca="1" ref="B27" ca="1">CHRONO.JDN_TO_MODIFIED(A27:A32)</f>
        <v>#NAME?</v>
      </c>
      <c r="D27" s="7"/>
      <c r="E27" s="9" t="e" cm="1">
        <f t="array" aca="1" ref="E27" ca="1">CHRONO.MODIFIED_TO_JDN(D27:D32)</f>
        <v>#NAME?</v>
      </c>
    </row>
    <row r="28" spans="1:6" x14ac:dyDescent="0.25">
      <c r="A28" s="10" t="s">
        <v>1</v>
      </c>
      <c r="B28" s="12"/>
      <c r="D28" s="10" t="s">
        <v>1</v>
      </c>
      <c r="E28" s="12"/>
    </row>
    <row r="29" spans="1:6" x14ac:dyDescent="0.25">
      <c r="A29" s="7" t="e">
        <v>#N/A</v>
      </c>
      <c r="B29" s="9"/>
      <c r="D29" s="7" t="e">
        <v>#N/A</v>
      </c>
      <c r="E29" s="9"/>
    </row>
    <row r="30" spans="1:6" x14ac:dyDescent="0.25">
      <c r="A30" s="10">
        <v>0</v>
      </c>
      <c r="B30" s="12"/>
      <c r="D30" s="10">
        <v>-2400001</v>
      </c>
      <c r="E30" s="12"/>
    </row>
    <row r="31" spans="1:6" x14ac:dyDescent="0.25">
      <c r="A31" s="7">
        <v>2400001</v>
      </c>
      <c r="B31" s="9"/>
      <c r="D31" s="7">
        <v>0</v>
      </c>
      <c r="E31" s="9"/>
    </row>
    <row r="32" spans="1:6" x14ac:dyDescent="0.25">
      <c r="A32" s="129">
        <v>2460066</v>
      </c>
      <c r="B32" s="131"/>
      <c r="D32" s="129">
        <v>60065</v>
      </c>
      <c r="E32" s="131"/>
    </row>
    <row r="35" spans="1:5" ht="19.5" x14ac:dyDescent="0.3">
      <c r="A35" s="1" t="s">
        <v>13</v>
      </c>
    </row>
    <row r="37" spans="1:5" x14ac:dyDescent="0.25">
      <c r="A37" s="4" t="s">
        <v>9</v>
      </c>
      <c r="B37" s="71" t="s">
        <v>4</v>
      </c>
      <c r="C37" s="5" t="s">
        <v>10</v>
      </c>
      <c r="D37" s="5" t="s">
        <v>11</v>
      </c>
      <c r="E37" s="6" t="s">
        <v>12</v>
      </c>
    </row>
    <row r="38" spans="1:5" x14ac:dyDescent="0.25">
      <c r="A38" s="7"/>
      <c r="B38" s="72"/>
      <c r="C38" s="8" t="str" cm="1">
        <f t="array" ref="C38:E38">CHRONO.JDN_TO_CALENDAR_DATE($A38,$B38)</f>
        <v/>
      </c>
      <c r="D38" s="8" t="str">
        <v/>
      </c>
      <c r="E38" s="9" t="str">
        <v/>
      </c>
    </row>
    <row r="39" spans="1:5" x14ac:dyDescent="0.25">
      <c r="A39" s="10">
        <v>2459946</v>
      </c>
      <c r="B39" s="73"/>
      <c r="C39" s="11" cm="1">
        <f t="array" ref="C39:E39">CHRONO.JDN_TO_CALENDAR_DATE($A39,$B39)</f>
        <v>2023</v>
      </c>
      <c r="D39" s="11">
        <v>1</v>
      </c>
      <c r="E39" s="12">
        <v>1</v>
      </c>
    </row>
    <row r="40" spans="1:5" x14ac:dyDescent="0.25">
      <c r="A40" s="7">
        <v>2459959</v>
      </c>
      <c r="B40" s="72">
        <v>1</v>
      </c>
      <c r="C40" s="8" cm="1">
        <f t="array" ref="C40:E40">CHRONO.JDN_TO_CALENDAR_DATE($A40,$B40)</f>
        <v>2023</v>
      </c>
      <c r="D40" s="8">
        <v>1</v>
      </c>
      <c r="E40" s="9">
        <v>1</v>
      </c>
    </row>
    <row r="41" spans="1:5" x14ac:dyDescent="0.25">
      <c r="A41" s="10">
        <v>2299160</v>
      </c>
      <c r="B41" s="73">
        <v>1</v>
      </c>
      <c r="C41" s="11" cm="1">
        <f t="array" ref="C41:E41">CHRONO.JDN_TO_CALENDAR_DATE($A41,$B41)</f>
        <v>1582</v>
      </c>
      <c r="D41" s="11">
        <v>10</v>
      </c>
      <c r="E41" s="12">
        <v>4</v>
      </c>
    </row>
    <row r="42" spans="1:5" x14ac:dyDescent="0.25">
      <c r="A42" s="7">
        <v>2299161</v>
      </c>
      <c r="B42" s="72"/>
      <c r="C42" s="8" cm="1">
        <f t="array" ref="C42:E42">CHRONO.JDN_TO_CALENDAR_DATE($A42,$B42)</f>
        <v>1582</v>
      </c>
      <c r="D42" s="8">
        <v>10</v>
      </c>
      <c r="E42" s="9">
        <v>15</v>
      </c>
    </row>
    <row r="43" spans="1:5" x14ac:dyDescent="0.25">
      <c r="A43" s="10">
        <v>0.5</v>
      </c>
      <c r="B43" s="73">
        <v>1</v>
      </c>
      <c r="C43" s="11" cm="1">
        <f t="array" ref="C43:E43">CHRONO.JDN_TO_CALENDAR_DATE($A43,$B43)</f>
        <v>-4712</v>
      </c>
      <c r="D43" s="11">
        <v>1</v>
      </c>
      <c r="E43" s="12">
        <v>1</v>
      </c>
    </row>
    <row r="44" spans="1:5" x14ac:dyDescent="0.25">
      <c r="A44" s="150" t="e">
        <v>#N/A</v>
      </c>
      <c r="B44" s="149"/>
      <c r="C44" s="15" t="e" cm="1">
        <f t="array" ref="C44:E44">CHRONO.JDN_TO_CALENDAR_DATE($A44,$B44)</f>
        <v>#N/A</v>
      </c>
      <c r="D44" s="15" t="e">
        <v>#N/A</v>
      </c>
      <c r="E44" s="16" t="e">
        <v>#N/A</v>
      </c>
    </row>
    <row r="47" spans="1:5" ht="19.5" x14ac:dyDescent="0.3">
      <c r="A47" s="1" t="s">
        <v>197</v>
      </c>
    </row>
    <row r="49" spans="1:7" x14ac:dyDescent="0.25">
      <c r="A49" s="4" t="s">
        <v>196</v>
      </c>
      <c r="B49" s="71" t="s">
        <v>4</v>
      </c>
      <c r="C49" s="5" t="s">
        <v>10</v>
      </c>
      <c r="D49" s="5" t="s">
        <v>11</v>
      </c>
      <c r="E49" s="6" t="s">
        <v>12</v>
      </c>
    </row>
    <row r="50" spans="1:7" x14ac:dyDescent="0.25">
      <c r="A50" s="7"/>
      <c r="B50" s="72"/>
      <c r="C50" s="8" t="str" cm="1">
        <f t="array" ref="C50:E50">CHRONO.MJDN_TO_CALENDAR_DATE($A50,$B50)</f>
        <v/>
      </c>
      <c r="D50" s="8" t="str">
        <v/>
      </c>
      <c r="E50" s="9" t="str">
        <v/>
      </c>
    </row>
    <row r="51" spans="1:7" x14ac:dyDescent="0.25">
      <c r="A51" s="10">
        <v>59945</v>
      </c>
      <c r="B51" s="73"/>
      <c r="C51" s="11" cm="1">
        <f t="array" ref="C51:E51">CHRONO.MJDN_TO_CALENDAR_DATE($A51,$B51)</f>
        <v>2023</v>
      </c>
      <c r="D51" s="11">
        <v>1</v>
      </c>
      <c r="E51" s="12">
        <v>1</v>
      </c>
    </row>
    <row r="52" spans="1:7" x14ac:dyDescent="0.25">
      <c r="A52" s="7">
        <v>59958</v>
      </c>
      <c r="B52" s="72"/>
      <c r="C52" s="8" cm="1">
        <f t="array" ref="C52:E52">CHRONO.MJDN_TO_CALENDAR_DATE($A52,$B52)</f>
        <v>2023</v>
      </c>
      <c r="D52" s="8">
        <v>1</v>
      </c>
      <c r="E52" s="9">
        <v>14</v>
      </c>
    </row>
    <row r="53" spans="1:7" x14ac:dyDescent="0.25">
      <c r="A53" s="10">
        <v>-100841</v>
      </c>
      <c r="B53" s="73">
        <v>1</v>
      </c>
      <c r="C53" s="11" cm="1">
        <f t="array" ref="C53:E53">CHRONO.MJDN_TO_CALENDAR_DATE($A53,$B53)</f>
        <v>1582</v>
      </c>
      <c r="D53" s="11">
        <v>10</v>
      </c>
      <c r="E53" s="12">
        <v>4</v>
      </c>
    </row>
    <row r="54" spans="1:7" x14ac:dyDescent="0.25">
      <c r="A54" s="7">
        <v>-100840</v>
      </c>
      <c r="B54" s="72"/>
      <c r="C54" s="8" cm="1">
        <f t="array" ref="C54:E54">CHRONO.MJDN_TO_CALENDAR_DATE($A54,$B54)</f>
        <v>1582</v>
      </c>
      <c r="D54" s="8">
        <v>10</v>
      </c>
      <c r="E54" s="9">
        <v>15</v>
      </c>
    </row>
    <row r="55" spans="1:7" x14ac:dyDescent="0.25">
      <c r="A55" s="10">
        <v>0</v>
      </c>
      <c r="B55" s="73"/>
      <c r="C55" s="11" cm="1">
        <f t="array" ref="C55:E55">CHRONO.MJDN_TO_CALENDAR_DATE($A55,$B55)</f>
        <v>1858</v>
      </c>
      <c r="D55" s="11">
        <v>11</v>
      </c>
      <c r="E55" s="12">
        <v>17</v>
      </c>
    </row>
    <row r="56" spans="1:7" x14ac:dyDescent="0.25">
      <c r="A56" s="150">
        <v>0.8</v>
      </c>
      <c r="B56" s="149">
        <v>1</v>
      </c>
      <c r="C56" s="15" cm="1">
        <f t="array" ref="C56:E56">CHRONO.MJDN_TO_CALENDAR_DATE($A56,$B56)</f>
        <v>1858</v>
      </c>
      <c r="D56" s="15">
        <v>11</v>
      </c>
      <c r="E56" s="16">
        <v>5</v>
      </c>
    </row>
    <row r="59" spans="1:7" ht="19.5" x14ac:dyDescent="0.3">
      <c r="A59" s="1" t="s">
        <v>479</v>
      </c>
      <c r="E59" s="1" t="s">
        <v>481</v>
      </c>
    </row>
    <row r="61" spans="1:7" x14ac:dyDescent="0.25">
      <c r="A61" s="21" t="s">
        <v>14</v>
      </c>
      <c r="B61" s="22" t="s">
        <v>9</v>
      </c>
      <c r="C61" s="161" t="s">
        <v>117</v>
      </c>
      <c r="D61" s="6" t="s">
        <v>480</v>
      </c>
      <c r="E61" s="22" t="s">
        <v>196</v>
      </c>
      <c r="F61" s="161" t="s">
        <v>117</v>
      </c>
      <c r="G61" s="6" t="s">
        <v>480</v>
      </c>
    </row>
    <row r="62" spans="1:7" x14ac:dyDescent="0.25">
      <c r="A62" s="20"/>
      <c r="B62" s="8"/>
      <c r="C62" s="162" t="str" cm="1">
        <f t="array" ref="C62">CHRONO.JDN_TO_WEEKDAY(B62)</f>
        <v/>
      </c>
      <c r="D62" s="9" t="str" cm="1">
        <f t="array" ref="D62">CHRONO.WEEKDAY_NAME(C62)</f>
        <v/>
      </c>
      <c r="E62" s="8"/>
      <c r="F62" s="162" t="str" cm="1">
        <f t="array" ref="F62">CHRONO.MJDN_TO_WEEKDAY(E62)</f>
        <v/>
      </c>
      <c r="G62" s="9" t="str" cm="1">
        <f t="array" ref="G62">CHRONO.WEEKDAY_NAME(F62)</f>
        <v/>
      </c>
    </row>
    <row r="63" spans="1:7" x14ac:dyDescent="0.25">
      <c r="A63" s="24"/>
      <c r="B63" s="11" t="s">
        <v>1</v>
      </c>
      <c r="C63" s="163" t="e" cm="1">
        <f t="array" ref="C63">CHRONO.JDN_TO_WEEKDAY(B63)</f>
        <v>#VALUE!</v>
      </c>
      <c r="D63" s="12" t="e" cm="1">
        <f t="array" ref="D63">CHRONO.WEEKDAY_NAME(C63)</f>
        <v>#VALUE!</v>
      </c>
      <c r="E63" s="11" t="s">
        <v>1</v>
      </c>
      <c r="F63" s="163" t="e" cm="1">
        <f t="array" ref="F63">CHRONO.MJDN_TO_WEEKDAY(E63)</f>
        <v>#VALUE!</v>
      </c>
      <c r="G63" s="12" t="e" cm="1">
        <f t="array" ref="G63">CHRONO.WEEKDAY_NAME(F63)</f>
        <v>#VALUE!</v>
      </c>
    </row>
    <row r="64" spans="1:7" x14ac:dyDescent="0.25">
      <c r="A64" s="20">
        <v>45060</v>
      </c>
      <c r="B64" s="8" cm="1">
        <f t="array" ref="B64">_xlfn.LET(_xlpm.Date_YMD, _xlfn.HSTACK(YEAR(A64),MONTH(A64),DAY(A64)), CHRONO.JDN(_xlpm.Date_YMD))</f>
        <v>2460079</v>
      </c>
      <c r="C64" s="162" cm="1">
        <f t="array" ref="C64">CHRONO.JDN_TO_WEEKDAY(B64)</f>
        <v>7</v>
      </c>
      <c r="D64" s="9" t="str" cm="1">
        <f t="array" ref="D64">CHRONO.WEEKDAY_NAME(C64)</f>
        <v>Sunday</v>
      </c>
      <c r="E64" s="8" t="e" cm="1">
        <f t="array" aca="1" ref="E64" ca="1">CHRONO.JDN_TO_MODIFIED(B64)</f>
        <v>#NAME?</v>
      </c>
      <c r="F64" s="162" t="e" cm="1">
        <f t="array" aca="1" ref="F64" ca="1">CHRONO.MJDN_TO_WEEKDAY(E64)</f>
        <v>#NAME?</v>
      </c>
      <c r="G64" s="9" t="e" cm="1">
        <f t="array" aca="1" ref="G64" ca="1">CHRONO.WEEKDAY_NAME(F64)</f>
        <v>#NAME?</v>
      </c>
    </row>
    <row r="65" spans="1:7" x14ac:dyDescent="0.25">
      <c r="A65" s="24">
        <v>45065</v>
      </c>
      <c r="B65" s="11" cm="1">
        <f t="array" ref="B65">_xlfn.LET(_xlpm.Date_YMD, _xlfn.HSTACK(YEAR(A65),MONTH(A65),DAY(A65)), CHRONO.JDN(_xlpm.Date_YMD))</f>
        <v>2460084</v>
      </c>
      <c r="C65" s="163" cm="1">
        <f t="array" ref="C65">CHRONO.JDN_TO_WEEKDAY(B65)</f>
        <v>5</v>
      </c>
      <c r="D65" s="12" t="str" cm="1">
        <f t="array" ref="D65">CHRONO.WEEKDAY_NAME(C65)</f>
        <v>Friday</v>
      </c>
      <c r="E65" s="11" t="e" cm="1">
        <f t="array" aca="1" ref="E65" ca="1">CHRONO.JDN_TO_MODIFIED(B65)</f>
        <v>#NAME?</v>
      </c>
      <c r="F65" s="163" t="e" cm="1">
        <f t="array" aca="1" ref="F65" ca="1">CHRONO.MJDN_TO_WEEKDAY(E65)</f>
        <v>#NAME?</v>
      </c>
      <c r="G65" s="12" t="e" cm="1">
        <f t="array" aca="1" ref="G65" ca="1">CHRONO.WEEKDAY_NAME(F65)</f>
        <v>#NAME?</v>
      </c>
    </row>
    <row r="66" spans="1:7" x14ac:dyDescent="0.25">
      <c r="A66" s="20">
        <v>45066</v>
      </c>
      <c r="B66" s="8" cm="1">
        <f t="array" ref="B66">_xlfn.LET(_xlpm.Date_YMD, _xlfn.HSTACK(YEAR(A66),MONTH(A66),DAY(A66)), CHRONO.JDN(_xlpm.Date_YMD))</f>
        <v>2460085</v>
      </c>
      <c r="C66" s="162" cm="1">
        <f t="array" ref="C66">CHRONO.JDN_TO_WEEKDAY(B66)</f>
        <v>6</v>
      </c>
      <c r="D66" s="9" t="str" cm="1">
        <f t="array" ref="D66">CHRONO.WEEKDAY_NAME(C66)</f>
        <v>Saturday</v>
      </c>
      <c r="E66" s="8" t="e" cm="1">
        <f t="array" aca="1" ref="E66" ca="1">CHRONO.JDN_TO_MODIFIED(B66)</f>
        <v>#NAME?</v>
      </c>
      <c r="F66" s="162" t="e" cm="1">
        <f t="array" aca="1" ref="F66" ca="1">CHRONO.MJDN_TO_WEEKDAY(E66)</f>
        <v>#NAME?</v>
      </c>
      <c r="G66" s="9" t="e" cm="1">
        <f t="array" aca="1" ref="G66" ca="1">CHRONO.WEEKDAY_NAME(F66)</f>
        <v>#NAME?</v>
      </c>
    </row>
    <row r="67" spans="1:7" x14ac:dyDescent="0.25">
      <c r="A67" s="24">
        <v>45067</v>
      </c>
      <c r="B67" s="11" cm="1">
        <f t="array" ref="B67">_xlfn.LET(_xlpm.Date_YMD, _xlfn.HSTACK(YEAR(A67),MONTH(A67),DAY(A67)), CHRONO.JDN(_xlpm.Date_YMD))</f>
        <v>2460086</v>
      </c>
      <c r="C67" s="163" cm="1">
        <f t="array" ref="C67">CHRONO.JDN_TO_WEEKDAY(B67)</f>
        <v>7</v>
      </c>
      <c r="D67" s="12" t="str" cm="1">
        <f t="array" ref="D67">CHRONO.WEEKDAY_NAME(C67)</f>
        <v>Sunday</v>
      </c>
      <c r="E67" s="11" t="e" cm="1">
        <f t="array" aca="1" ref="E67" ca="1">CHRONO.JDN_TO_MODIFIED(B67)</f>
        <v>#NAME?</v>
      </c>
      <c r="F67" s="163" t="e" cm="1">
        <f t="array" aca="1" ref="F67" ca="1">CHRONO.MJDN_TO_WEEKDAY(E67)</f>
        <v>#NAME?</v>
      </c>
      <c r="G67" s="12" t="e" cm="1">
        <f t="array" aca="1" ref="G67" ca="1">CHRONO.WEEKDAY_NAME(F67)</f>
        <v>#NAME?</v>
      </c>
    </row>
    <row r="68" spans="1:7" x14ac:dyDescent="0.25">
      <c r="A68" s="20">
        <v>45061</v>
      </c>
      <c r="B68" s="14" cm="1">
        <f t="array" ref="B68">_xlfn.LET(_xlpm.Date_YMD, _xlfn.HSTACK(YEAR(A68),MONTH(A68),DAY(A68)), CHRONO.JDN(_xlpm.Date_YMD))</f>
        <v>2460080</v>
      </c>
      <c r="C68" s="252" cm="1">
        <f t="array" ref="C68">CHRONO.JDN_TO_WEEKDAY(B68)</f>
        <v>1</v>
      </c>
      <c r="D68" s="16" t="str" cm="1">
        <f t="array" ref="D68">CHRONO.WEEKDAY_NAME(C68)</f>
        <v>Monday</v>
      </c>
      <c r="E68" s="14" t="e" cm="1">
        <f t="array" aca="1" ref="E68" ca="1">CHRONO.JDN_TO_MODIFIED(B68)</f>
        <v>#NAME?</v>
      </c>
      <c r="F68" s="252" t="e" cm="1">
        <f t="array" aca="1" ref="F68" ca="1">CHRONO.MJDN_TO_WEEKDAY(E68)</f>
        <v>#NAME?</v>
      </c>
      <c r="G68" s="16" t="e" cm="1">
        <f t="array" aca="1" ref="G68" ca="1">CHRONO.WEEKDAY_NAME(F68)</f>
        <v>#NAME?</v>
      </c>
    </row>
    <row r="69" spans="1:7" x14ac:dyDescent="0.25">
      <c r="A69" s="25">
        <v>45065</v>
      </c>
      <c r="B69" s="18" cm="1">
        <f t="array" ref="B69">_xlfn.LET(_xlpm.Date_YMD, _xlfn.HSTACK(YEAR(A69),MONTH(A69),DAY(A69)), CHRONO.JDN(_xlpm.Date_YMD))</f>
        <v>2460084</v>
      </c>
      <c r="C69" s="300" cm="1">
        <f t="array" ref="C69">CHRONO.JDN_TO_WEEKDAY(B69)</f>
        <v>5</v>
      </c>
      <c r="D69" s="19" t="str" cm="1">
        <f t="array" ref="D69">CHRONO.WEEKDAY_NAME(C69)</f>
        <v>Friday</v>
      </c>
      <c r="E69" s="18" t="e" cm="1">
        <f t="array" aca="1" ref="E69" ca="1">CHRONO.JDN_TO_MODIFIED(B69)</f>
        <v>#NAME?</v>
      </c>
      <c r="F69" s="300" t="e" cm="1">
        <f t="array" aca="1" ref="F69" ca="1">CHRONO.MJDN_TO_WEEKDAY(E69)</f>
        <v>#NAME?</v>
      </c>
      <c r="G69" s="19" t="e" cm="1">
        <f t="array" aca="1" ref="G69" ca="1">CHRONO.WEEKDAY_NAME(F69)</f>
        <v>#NAME?</v>
      </c>
    </row>
    <row r="70" spans="1:7" x14ac:dyDescent="0.25">
      <c r="A70" s="75">
        <v>45066</v>
      </c>
      <c r="B70" s="14" cm="1">
        <f t="array" ref="B70">_xlfn.LET(_xlpm.Date_YMD, _xlfn.HSTACK(YEAR(A70),MONTH(A70),DAY(A70)), CHRONO.JDN(_xlpm.Date_YMD))</f>
        <v>2460085</v>
      </c>
      <c r="C70" s="252" cm="1">
        <f t="array" ref="C70">CHRONO.JDN_TO_WEEKDAY(B70)</f>
        <v>6</v>
      </c>
      <c r="D70" s="16" t="str" cm="1">
        <f t="array" ref="D70">CHRONO.WEEKDAY_NAME(C70)</f>
        <v>Saturday</v>
      </c>
      <c r="E70" s="14" t="e" cm="1">
        <f t="array" aca="1" ref="E70" ca="1">CHRONO.JDN_TO_MODIFIED(B70)</f>
        <v>#NAME?</v>
      </c>
      <c r="F70" s="252" t="e" cm="1">
        <f t="array" aca="1" ref="F70" ca="1">CHRONO.MJDN_TO_WEEKDAY(E70)</f>
        <v>#NAME?</v>
      </c>
      <c r="G70" s="16" t="e" cm="1">
        <f t="array" aca="1" ref="G70" ca="1">CHRONO.WEEKDAY_NAME(F70)</f>
        <v>#NAME?</v>
      </c>
    </row>
    <row r="73" spans="1:7" ht="19.5" x14ac:dyDescent="0.3">
      <c r="A73" s="1" t="s">
        <v>337</v>
      </c>
      <c r="B73" s="1"/>
    </row>
    <row r="75" spans="1:7" x14ac:dyDescent="0.25">
      <c r="A75" s="4" t="s">
        <v>0</v>
      </c>
      <c r="B75" s="5" t="s">
        <v>2</v>
      </c>
      <c r="C75" s="5" t="s">
        <v>3</v>
      </c>
      <c r="D75" s="5" t="s">
        <v>46</v>
      </c>
      <c r="E75" s="5" t="s">
        <v>4</v>
      </c>
      <c r="F75" s="6" t="s">
        <v>47</v>
      </c>
    </row>
    <row r="76" spans="1:7" x14ac:dyDescent="0.25">
      <c r="A76" s="7"/>
      <c r="B76" s="8"/>
      <c r="C76" s="8"/>
      <c r="D76" s="8"/>
      <c r="E76" s="8"/>
      <c r="F76" s="33" t="str" cm="1">
        <f t="array" ref="F76">CHRONO.JULIAN_DATE(A76:D76,E76)</f>
        <v/>
      </c>
    </row>
    <row r="77" spans="1:7" x14ac:dyDescent="0.25">
      <c r="A77" s="10" t="s">
        <v>113</v>
      </c>
      <c r="B77" s="11"/>
      <c r="C77" s="11"/>
      <c r="D77" s="11"/>
      <c r="E77" s="11"/>
      <c r="F77" s="34" t="e" cm="1">
        <f t="array" ref="F77">CHRONO.JULIAN_DATE(A77:D77,E77)</f>
        <v>#VALUE!</v>
      </c>
    </row>
    <row r="78" spans="1:7" x14ac:dyDescent="0.25">
      <c r="A78" s="7">
        <v>1858</v>
      </c>
      <c r="B78" s="8">
        <v>11</v>
      </c>
      <c r="C78" s="8">
        <v>17</v>
      </c>
      <c r="D78" s="8"/>
      <c r="E78" s="8"/>
      <c r="F78" s="33" cm="1">
        <f t="array" ref="F78">CHRONO.JULIAN_DATE(A78:D78,E78)</f>
        <v>2400000.5</v>
      </c>
    </row>
    <row r="79" spans="1:7" x14ac:dyDescent="0.25">
      <c r="A79" s="10">
        <v>1858</v>
      </c>
      <c r="B79" s="11">
        <v>11</v>
      </c>
      <c r="C79" s="11">
        <v>5.25</v>
      </c>
      <c r="D79" s="11"/>
      <c r="E79" s="11">
        <v>1</v>
      </c>
      <c r="F79" s="34" cm="1">
        <f t="array" ref="F79">CHRONO.JULIAN_DATE(A79:D79,E79)</f>
        <v>2399988.75</v>
      </c>
    </row>
    <row r="80" spans="1:7" x14ac:dyDescent="0.25">
      <c r="A80" s="7">
        <v>2023</v>
      </c>
      <c r="B80" s="8">
        <v>6</v>
      </c>
      <c r="C80" s="8">
        <v>1</v>
      </c>
      <c r="D80" s="8"/>
      <c r="E80" s="8"/>
      <c r="F80" s="33" cm="1">
        <f t="array" ref="F80">CHRONO.JULIAN_DATE(A80:D80,E80)</f>
        <v>2460096.5</v>
      </c>
    </row>
    <row r="81" spans="1:7" x14ac:dyDescent="0.25">
      <c r="A81" s="10">
        <v>2023</v>
      </c>
      <c r="B81" s="11">
        <v>6</v>
      </c>
      <c r="C81" s="11">
        <v>1.5</v>
      </c>
      <c r="D81" s="11">
        <v>0.5</v>
      </c>
      <c r="E81" s="11"/>
      <c r="F81" s="34" cm="1">
        <f t="array" ref="F81">CHRONO.JULIAN_DATE(A81:D81,E81)</f>
        <v>2460097.5</v>
      </c>
    </row>
    <row r="82" spans="1:7" x14ac:dyDescent="0.25">
      <c r="A82" s="7">
        <v>-4712</v>
      </c>
      <c r="B82" s="8">
        <v>1</v>
      </c>
      <c r="C82" s="8">
        <v>1</v>
      </c>
      <c r="D82" s="8">
        <v>0.5</v>
      </c>
      <c r="E82" s="8">
        <v>1</v>
      </c>
      <c r="F82" s="33" cm="1">
        <f t="array" ref="F82">CHRONO.JULIAN_DATE(A82:D82,E82)</f>
        <v>38</v>
      </c>
    </row>
    <row r="83" spans="1:7" x14ac:dyDescent="0.25">
      <c r="A83" s="129">
        <v>-4713</v>
      </c>
      <c r="B83" s="130">
        <v>11</v>
      </c>
      <c r="C83" s="130">
        <v>24</v>
      </c>
      <c r="D83" s="130">
        <v>0.5</v>
      </c>
      <c r="E83" s="130"/>
      <c r="F83" s="253" cm="1">
        <f t="array" ref="F83">CHRONO.JULIAN_DATE(A83:D83,E83)</f>
        <v>0</v>
      </c>
    </row>
    <row r="86" spans="1:7" ht="19.5" x14ac:dyDescent="0.3">
      <c r="A86" s="1" t="s">
        <v>338</v>
      </c>
      <c r="B86" s="1"/>
    </row>
    <row r="88" spans="1:7" x14ac:dyDescent="0.25">
      <c r="A88" s="4" t="s">
        <v>0</v>
      </c>
      <c r="B88" s="5" t="s">
        <v>2</v>
      </c>
      <c r="C88" s="5" t="s">
        <v>3</v>
      </c>
      <c r="D88" s="5" t="s">
        <v>46</v>
      </c>
      <c r="E88" s="5" t="s">
        <v>4</v>
      </c>
      <c r="F88" s="6" t="s">
        <v>114</v>
      </c>
    </row>
    <row r="89" spans="1:7" x14ac:dyDescent="0.25">
      <c r="A89" s="7"/>
      <c r="B89" s="8"/>
      <c r="C89" s="8"/>
      <c r="D89" s="8"/>
      <c r="E89" s="8"/>
      <c r="F89" s="33" t="str" cm="1">
        <f t="array" ref="F89">CHRONO.MODIFIED_JULIAN_DATE(A89:D89,E89)</f>
        <v/>
      </c>
    </row>
    <row r="90" spans="1:7" x14ac:dyDescent="0.25">
      <c r="A90" s="10" t="s">
        <v>113</v>
      </c>
      <c r="B90" s="11"/>
      <c r="C90" s="11"/>
      <c r="D90" s="11"/>
      <c r="E90" s="11"/>
      <c r="F90" s="34" t="e" cm="1">
        <f t="array" ref="F90">CHRONO.MODIFIED_JULIAN_DATE(A90:D90,E90)</f>
        <v>#VALUE!</v>
      </c>
    </row>
    <row r="91" spans="1:7" x14ac:dyDescent="0.25">
      <c r="A91" s="7">
        <v>1858</v>
      </c>
      <c r="B91" s="8">
        <v>11</v>
      </c>
      <c r="C91" s="8">
        <v>17.5</v>
      </c>
      <c r="D91" s="8"/>
      <c r="E91" s="8"/>
      <c r="F91" s="33" cm="1">
        <f t="array" ref="F91">CHRONO.MODIFIED_JULIAN_DATE(A91:D91,E91)</f>
        <v>0.5</v>
      </c>
    </row>
    <row r="92" spans="1:7" x14ac:dyDescent="0.25">
      <c r="A92" s="10">
        <v>1858</v>
      </c>
      <c r="B92" s="11">
        <v>11</v>
      </c>
      <c r="C92" s="11">
        <v>5</v>
      </c>
      <c r="D92" s="11"/>
      <c r="E92" s="11">
        <v>1</v>
      </c>
      <c r="F92" s="34" cm="1">
        <f t="array" ref="F92">CHRONO.MODIFIED_JULIAN_DATE(A92:D92,E92)</f>
        <v>0</v>
      </c>
    </row>
    <row r="93" spans="1:7" x14ac:dyDescent="0.25">
      <c r="A93" s="7">
        <v>2023</v>
      </c>
      <c r="B93" s="8">
        <v>3</v>
      </c>
      <c r="C93" s="8"/>
      <c r="D93" s="8">
        <v>1</v>
      </c>
      <c r="E93" s="8"/>
      <c r="F93" s="33" cm="1">
        <f t="array" ref="F93">CHRONO.MODIFIED_JULIAN_DATE(A93:D93,E93)</f>
        <v>60004</v>
      </c>
    </row>
    <row r="94" spans="1:7" x14ac:dyDescent="0.25">
      <c r="A94" s="10">
        <v>2023</v>
      </c>
      <c r="B94" s="11">
        <v>6</v>
      </c>
      <c r="C94" s="11">
        <v>1</v>
      </c>
      <c r="D94" s="11">
        <v>0.5</v>
      </c>
      <c r="E94" s="11"/>
      <c r="F94" s="34" cm="1">
        <f t="array" ref="F94">CHRONO.MODIFIED_JULIAN_DATE(A94:D94,E94)</f>
        <v>60096.5</v>
      </c>
    </row>
    <row r="95" spans="1:7" x14ac:dyDescent="0.25">
      <c r="A95" s="7">
        <v>-4712</v>
      </c>
      <c r="B95" s="8">
        <v>1</v>
      </c>
      <c r="C95" s="8">
        <v>1</v>
      </c>
      <c r="D95" s="8">
        <v>0.5</v>
      </c>
      <c r="E95" s="8">
        <v>1</v>
      </c>
      <c r="F95" s="33" cm="1">
        <f t="array" ref="F95">CHRONO.MODIFIED_JULIAN_DATE(A95:D95,E95)</f>
        <v>-2400000.5</v>
      </c>
      <c r="G95" s="240"/>
    </row>
    <row r="96" spans="1:7" x14ac:dyDescent="0.25">
      <c r="A96" s="129">
        <v>-4713</v>
      </c>
      <c r="B96" s="130">
        <v>11</v>
      </c>
      <c r="C96" s="130">
        <v>24</v>
      </c>
      <c r="D96" s="130">
        <v>0.5</v>
      </c>
      <c r="E96" s="130"/>
      <c r="F96" s="253" cm="1">
        <f t="array" ref="F96">CHRONO.MODIFIED_JULIAN_DATE(A96:D96,E96)</f>
        <v>-2400000.5</v>
      </c>
    </row>
    <row r="99" spans="1:6" ht="19.5" x14ac:dyDescent="0.3">
      <c r="A99" s="1" t="s">
        <v>742</v>
      </c>
      <c r="B99" s="1"/>
      <c r="D99" s="1" t="s">
        <v>743</v>
      </c>
      <c r="E99" s="1"/>
    </row>
    <row r="101" spans="1:6" x14ac:dyDescent="0.25">
      <c r="A101" t="s">
        <v>26</v>
      </c>
      <c r="B101" t="s">
        <v>114</v>
      </c>
      <c r="D101" t="s">
        <v>115</v>
      </c>
      <c r="E101" t="s">
        <v>47</v>
      </c>
    </row>
    <row r="102" spans="1:6" x14ac:dyDescent="0.25">
      <c r="A102" s="113"/>
      <c r="B102" s="113" t="str" cm="1">
        <f t="array" ref="B102">CHRONO.JDATE_TO_MJDATE(Table79121314[[#This Row],[JDate]])</f>
        <v/>
      </c>
      <c r="D102" s="113" t="s">
        <v>85</v>
      </c>
      <c r="E102" s="113" t="str" cm="1">
        <f t="array" ref="E102">CHRONO.MJDATE_TO_JDATE(Table7912131416[[#This Row],[MJDate]])</f>
        <v/>
      </c>
    </row>
    <row r="103" spans="1:6" x14ac:dyDescent="0.25">
      <c r="A103" s="113" t="s">
        <v>113</v>
      </c>
      <c r="B103" s="113" t="e" cm="1">
        <f t="array" ref="B103">CHRONO.JDATE_TO_MJDATE(Table79121314[[#This Row],[JDate]])</f>
        <v>#VALUE!</v>
      </c>
      <c r="D103" s="113" t="e">
        <v>#VALUE!</v>
      </c>
      <c r="E103" s="113" t="e" cm="1">
        <f t="array" ref="E103">CHRONO.MJDATE_TO_JDATE(Table7912131416[[#This Row],[MJDate]])</f>
        <v>#VALUE!</v>
      </c>
    </row>
    <row r="104" spans="1:6" x14ac:dyDescent="0.25">
      <c r="A104" s="113">
        <v>2459945.5</v>
      </c>
      <c r="B104" s="113" cm="1">
        <f t="array" ref="B104">CHRONO.JDATE_TO_MJDATE(Table79121314[[#This Row],[JDate]])</f>
        <v>59945</v>
      </c>
      <c r="D104" s="113">
        <v>59945</v>
      </c>
      <c r="E104" s="113" cm="1">
        <f t="array" ref="E104">CHRONO.MJDATE_TO_JDATE(Table7912131416[[#This Row],[MJDate]])</f>
        <v>2459945.5</v>
      </c>
    </row>
    <row r="105" spans="1:6" x14ac:dyDescent="0.25">
      <c r="A105" s="113">
        <v>2459946</v>
      </c>
      <c r="B105" s="113" cm="1">
        <f t="array" ref="B105">CHRONO.JDATE_TO_MJDATE(Table79121314[[#This Row],[JDate]])</f>
        <v>59945.5</v>
      </c>
      <c r="D105" s="113">
        <v>59945.5</v>
      </c>
      <c r="E105" s="113" cm="1">
        <f t="array" ref="E105">CHRONO.MJDATE_TO_JDATE(Table7912131416[[#This Row],[MJDate]])</f>
        <v>2459946</v>
      </c>
    </row>
    <row r="106" spans="1:6" x14ac:dyDescent="0.25">
      <c r="A106" s="113">
        <v>2400000.5</v>
      </c>
      <c r="B106" s="113" cm="1">
        <f t="array" ref="B106">CHRONO.JDATE_TO_MJDATE(Table79121314[[#This Row],[JDate]])</f>
        <v>0</v>
      </c>
      <c r="D106" s="113">
        <v>0</v>
      </c>
      <c r="E106" s="113" cm="1">
        <f t="array" ref="E106">CHRONO.MJDATE_TO_JDATE(Table7912131416[[#This Row],[MJDate]])</f>
        <v>2400000.5</v>
      </c>
    </row>
    <row r="109" spans="1:6" ht="19.5" x14ac:dyDescent="0.3">
      <c r="A109" s="1" t="s">
        <v>719</v>
      </c>
      <c r="B109" s="1"/>
      <c r="C109" s="1" t="s">
        <v>721</v>
      </c>
      <c r="E109" s="1" t="s">
        <v>726</v>
      </c>
      <c r="F109" s="1"/>
    </row>
    <row r="111" spans="1:6" x14ac:dyDescent="0.25">
      <c r="A111" t="s">
        <v>26</v>
      </c>
      <c r="B111" t="s">
        <v>27</v>
      </c>
      <c r="C111" t="s">
        <v>720</v>
      </c>
      <c r="E111" t="s">
        <v>115</v>
      </c>
      <c r="F111" t="s">
        <v>190</v>
      </c>
    </row>
    <row r="112" spans="1:6" x14ac:dyDescent="0.25">
      <c r="A112" s="113"/>
      <c r="B112" s="113" t="str" cm="1">
        <f t="array" ref="B112">CHRONO.JDATE_TO_JDN(Table791213142[[#This Row],[JDate]])</f>
        <v/>
      </c>
      <c r="C112" s="113" t="str" cm="1">
        <f t="array" ref="C112">CHRONO.JDN_TO_JDATE(Table791213142[[#This Row],[Out: JDN]])</f>
        <v/>
      </c>
      <c r="E112" s="113"/>
      <c r="F112" s="113" t="str" cm="1">
        <f t="array" ref="F112">CHRONO.MJDATE_TO_MJDN(Table791213142[[#This Row],[JDate]])</f>
        <v/>
      </c>
    </row>
    <row r="113" spans="1:10" x14ac:dyDescent="0.25">
      <c r="A113" s="113" t="s">
        <v>113</v>
      </c>
      <c r="B113" s="113" t="e" cm="1">
        <f t="array" ref="B113">CHRONO.JDATE_TO_JDN(Table791213142[[#This Row],[JDate]])</f>
        <v>#VALUE!</v>
      </c>
      <c r="C113" s="113" t="e" cm="1">
        <f t="array" ref="C113">CHRONO.JDN_TO_JDATE(Table791213142[[#This Row],[Out: JDN]])</f>
        <v>#VALUE!</v>
      </c>
      <c r="E113" s="113" t="s">
        <v>113</v>
      </c>
      <c r="F113" s="113" t="e" cm="1">
        <f t="array" ref="F113">CHRONO.MJDATE_TO_MJDN(Table791213142[[#This Row],[JDate]])</f>
        <v>#VALUE!</v>
      </c>
    </row>
    <row r="114" spans="1:10" x14ac:dyDescent="0.25">
      <c r="A114" s="113">
        <v>2459945.4900000002</v>
      </c>
      <c r="B114" s="113" cm="1">
        <f t="array" ref="B114">CHRONO.JDATE_TO_JDN(Table791213142[[#This Row],[JDate]])</f>
        <v>2459945</v>
      </c>
      <c r="C114" s="113" cm="1">
        <f t="array" ref="C114">CHRONO.JDN_TO_JDATE(Table791213142[[#This Row],[Out: JDN]])</f>
        <v>2459944.5</v>
      </c>
      <c r="E114" s="113">
        <v>2459945.4900000002</v>
      </c>
      <c r="F114" s="113" cm="1">
        <f t="array" ref="F114">CHRONO.MJDATE_TO_MJDN(Table791213142[[#This Row],[JDate]])</f>
        <v>2459945</v>
      </c>
    </row>
    <row r="115" spans="1:10" x14ac:dyDescent="0.25">
      <c r="A115" s="113">
        <v>2459946</v>
      </c>
      <c r="B115" s="113" cm="1">
        <f t="array" ref="B115">CHRONO.JDATE_TO_JDN(Table791213142[[#This Row],[JDate]])</f>
        <v>2459946</v>
      </c>
      <c r="C115" s="113" cm="1">
        <f t="array" ref="C115">CHRONO.JDN_TO_JDATE(Table791213142[[#This Row],[Out: JDN]])</f>
        <v>2459945.5</v>
      </c>
      <c r="E115" s="113">
        <v>2459946</v>
      </c>
      <c r="F115" s="113" cm="1">
        <f t="array" ref="F115">CHRONO.MJDATE_TO_MJDN(Table791213142[[#This Row],[JDate]])</f>
        <v>2459946</v>
      </c>
    </row>
    <row r="116" spans="1:10" x14ac:dyDescent="0.25">
      <c r="A116" s="113">
        <v>2400000.5</v>
      </c>
      <c r="B116" s="113" cm="1">
        <f t="array" ref="B116">CHRONO.JDATE_TO_JDN(Table791213142[[#This Row],[JDate]])</f>
        <v>2400001</v>
      </c>
      <c r="C116" s="113" cm="1">
        <f t="array" ref="C116">CHRONO.JDN_TO_JDATE(Table791213142[[#This Row],[Out: JDN]])</f>
        <v>2400000.5</v>
      </c>
      <c r="E116" s="113">
        <v>2400000.5</v>
      </c>
      <c r="F116" s="113" cm="1">
        <f t="array" ref="F116">CHRONO.MJDATE_TO_MJDN(Table791213142[[#This Row],[JDate]])</f>
        <v>2400000</v>
      </c>
    </row>
    <row r="119" spans="1:10" ht="19.5" x14ac:dyDescent="0.3">
      <c r="A119" s="1" t="s">
        <v>450</v>
      </c>
    </row>
    <row r="120" spans="1:10" x14ac:dyDescent="0.25">
      <c r="J120" s="46"/>
    </row>
    <row r="121" spans="1:10" x14ac:dyDescent="0.25">
      <c r="A121" s="4" t="s">
        <v>26</v>
      </c>
      <c r="B121" s="5" t="s">
        <v>188</v>
      </c>
      <c r="C121" s="5" t="s">
        <v>447</v>
      </c>
      <c r="D121" s="5" t="s">
        <v>446</v>
      </c>
      <c r="E121" s="5" t="s">
        <v>4</v>
      </c>
      <c r="F121" s="185" t="s">
        <v>10</v>
      </c>
      <c r="G121" s="5" t="s">
        <v>11</v>
      </c>
      <c r="H121" s="5" t="s">
        <v>12</v>
      </c>
      <c r="I121" s="6" t="s">
        <v>35</v>
      </c>
    </row>
    <row r="122" spans="1:10" x14ac:dyDescent="0.25">
      <c r="A122" s="7"/>
      <c r="B122" s="8"/>
      <c r="C122" s="8"/>
      <c r="D122" s="8"/>
      <c r="E122" s="8"/>
      <c r="F122" s="213" t="str" cm="1">
        <f t="array" ref="F122:I122">CHRONO.JDATE_TO_YMDT(A122,B122,C122,D122,E122)</f>
        <v/>
      </c>
      <c r="G122" s="8" t="str">
        <v/>
      </c>
      <c r="H122" s="8" t="str">
        <v/>
      </c>
      <c r="I122" s="329" t="str">
        <v/>
      </c>
    </row>
    <row r="123" spans="1:10" x14ac:dyDescent="0.25">
      <c r="A123" s="10" t="s">
        <v>1</v>
      </c>
      <c r="B123" s="11"/>
      <c r="C123" s="11"/>
      <c r="D123" s="11"/>
      <c r="E123" s="11"/>
      <c r="F123" s="214" t="e" cm="1">
        <f t="array" ref="F123">CHRONO.JDATE_TO_YMDT(A123,B123,C123,D123,E123)</f>
        <v>#VALUE!</v>
      </c>
      <c r="G123" s="11"/>
      <c r="H123" s="11"/>
      <c r="I123" s="330"/>
    </row>
    <row r="124" spans="1:10" x14ac:dyDescent="0.25">
      <c r="A124" s="7">
        <v>2459945.5</v>
      </c>
      <c r="B124" s="8">
        <v>1</v>
      </c>
      <c r="C124" s="8"/>
      <c r="D124" s="8"/>
      <c r="E124" s="8">
        <v>1</v>
      </c>
      <c r="F124" s="213" cm="1">
        <f t="array" ref="F124:I124">CHRONO.JDATE_TO_YMDT(A124,B124,C124,D124,E124)</f>
        <v>2022</v>
      </c>
      <c r="G124" s="8">
        <v>12</v>
      </c>
      <c r="H124" s="8">
        <v>19</v>
      </c>
      <c r="I124" s="329" t="str">
        <v/>
      </c>
    </row>
    <row r="125" spans="1:10" x14ac:dyDescent="0.25">
      <c r="A125" s="10">
        <v>2459946.1234566998</v>
      </c>
      <c r="B125" s="11">
        <v>2</v>
      </c>
      <c r="C125" s="11"/>
      <c r="D125" s="11"/>
      <c r="E125" s="11">
        <v>1</v>
      </c>
      <c r="F125" s="214" cm="1">
        <f t="array" ref="F125:I125">CHRONO.JDATE_TO_YMDT(A125,B125,C125,D125,E125)</f>
        <v>2022</v>
      </c>
      <c r="G125" s="11">
        <v>12</v>
      </c>
      <c r="H125" s="11">
        <v>19</v>
      </c>
      <c r="I125" s="330">
        <v>0.58333333333333337</v>
      </c>
    </row>
    <row r="126" spans="1:10" x14ac:dyDescent="0.25">
      <c r="A126" s="332">
        <v>2459946.1234566998</v>
      </c>
      <c r="B126" s="8"/>
      <c r="C126" s="8">
        <v>2</v>
      </c>
      <c r="D126" s="8"/>
      <c r="E126" s="8"/>
      <c r="F126" s="213" cm="1">
        <f t="array" ref="F126:I126">CHRONO.JDATE_TO_YMDT(A126,B126,C126,D126,E126)</f>
        <v>2023</v>
      </c>
      <c r="G126" s="8">
        <v>1</v>
      </c>
      <c r="H126" s="8">
        <v>1</v>
      </c>
      <c r="I126" s="329">
        <v>0.62345671296296301</v>
      </c>
    </row>
    <row r="127" spans="1:10" x14ac:dyDescent="0.25">
      <c r="A127" s="10">
        <v>2299161</v>
      </c>
      <c r="B127" s="11"/>
      <c r="C127" s="11"/>
      <c r="D127" s="11"/>
      <c r="E127" s="11"/>
      <c r="F127" s="214" cm="1">
        <f t="array" ref="F127:I127">CHRONO.JDATE_TO_YMDT(A127,B127,C127,D127,E127)</f>
        <v>1582</v>
      </c>
      <c r="G127" s="11">
        <v>10</v>
      </c>
      <c r="H127" s="11">
        <v>15</v>
      </c>
      <c r="I127" s="330">
        <v>0.5</v>
      </c>
    </row>
    <row r="128" spans="1:10" x14ac:dyDescent="0.25">
      <c r="A128" s="13">
        <v>0</v>
      </c>
      <c r="B128" s="14"/>
      <c r="C128" s="14"/>
      <c r="D128" s="14"/>
      <c r="E128" s="14">
        <v>1</v>
      </c>
      <c r="F128" s="251" cm="1">
        <f t="array" ref="F128:I128">CHRONO.JDATE_TO_YMDT(A128,B128,C128,D128,E128)</f>
        <v>-4712</v>
      </c>
      <c r="G128" s="15">
        <v>1</v>
      </c>
      <c r="H128" s="15">
        <v>1</v>
      </c>
      <c r="I128" s="331">
        <v>0.5</v>
      </c>
    </row>
    <row r="131" spans="1:9" ht="19.5" x14ac:dyDescent="0.3">
      <c r="A131" s="1" t="s">
        <v>477</v>
      </c>
    </row>
    <row r="133" spans="1:9" x14ac:dyDescent="0.25">
      <c r="A133" s="4" t="s">
        <v>115</v>
      </c>
      <c r="B133" s="5" t="s">
        <v>188</v>
      </c>
      <c r="C133" s="5" t="s">
        <v>447</v>
      </c>
      <c r="D133" s="5" t="s">
        <v>472</v>
      </c>
      <c r="E133" s="5" t="s">
        <v>4</v>
      </c>
      <c r="F133" s="185" t="s">
        <v>10</v>
      </c>
      <c r="G133" s="5" t="s">
        <v>11</v>
      </c>
      <c r="H133" s="5" t="s">
        <v>12</v>
      </c>
      <c r="I133" s="6" t="s">
        <v>35</v>
      </c>
    </row>
    <row r="134" spans="1:9" x14ac:dyDescent="0.25">
      <c r="A134" s="7"/>
      <c r="B134" s="8"/>
      <c r="C134" s="8"/>
      <c r="D134" s="8"/>
      <c r="E134" s="8"/>
      <c r="F134" s="213" t="str" cm="1">
        <f t="array" ref="F134:I134">CHRONO.MJDATE_TO_YMDT(A134,B134,C134,D134,E134)</f>
        <v/>
      </c>
      <c r="G134" s="8" t="str">
        <v/>
      </c>
      <c r="H134" s="8" t="str">
        <v/>
      </c>
      <c r="I134" s="329" t="str">
        <v/>
      </c>
    </row>
    <row r="135" spans="1:9" x14ac:dyDescent="0.25">
      <c r="A135" s="10" t="s">
        <v>1</v>
      </c>
      <c r="B135" s="11"/>
      <c r="C135" s="11"/>
      <c r="D135" s="11"/>
      <c r="E135" s="11"/>
      <c r="F135" s="214" t="e" cm="1">
        <f t="array" ref="F135:I135">CHRONO.MJDATE_TO_YMDT(A135,B135,C135,D135,E135)</f>
        <v>#VALUE!</v>
      </c>
      <c r="G135" s="11" t="e">
        <v>#VALUE!</v>
      </c>
      <c r="H135" s="11" t="e">
        <v>#VALUE!</v>
      </c>
      <c r="I135" s="330" t="e">
        <v>#VALUE!</v>
      </c>
    </row>
    <row r="136" spans="1:9" x14ac:dyDescent="0.25">
      <c r="A136" s="7">
        <v>60096</v>
      </c>
      <c r="B136" s="8">
        <v>1</v>
      </c>
      <c r="C136" s="8"/>
      <c r="D136" s="8"/>
      <c r="E136" s="8"/>
      <c r="F136" s="213" cm="1">
        <f t="array" ref="F136:I136">CHRONO.MJDATE_TO_YMDT(A136,B136,C136,D136,E136)</f>
        <v>2023</v>
      </c>
      <c r="G136" s="8">
        <v>6</v>
      </c>
      <c r="H136" s="8">
        <v>1</v>
      </c>
      <c r="I136" s="329" t="str">
        <v/>
      </c>
    </row>
    <row r="137" spans="1:9" x14ac:dyDescent="0.25">
      <c r="A137" s="10">
        <v>60096.534567889998</v>
      </c>
      <c r="B137" s="11">
        <v>2</v>
      </c>
      <c r="C137" s="11"/>
      <c r="D137" s="11"/>
      <c r="E137" s="11"/>
      <c r="F137" s="214" cm="1">
        <f t="array" ref="F137:I137">CHRONO.MJDATE_TO_YMDT(A137,B137,C137,D137,E137)</f>
        <v>2023</v>
      </c>
      <c r="G137" s="11">
        <v>6</v>
      </c>
      <c r="H137" s="11">
        <v>1</v>
      </c>
      <c r="I137" s="330">
        <v>0.5</v>
      </c>
    </row>
    <row r="138" spans="1:9" x14ac:dyDescent="0.25">
      <c r="A138" s="332">
        <v>-2400000.5000009998</v>
      </c>
      <c r="B138" s="8"/>
      <c r="C138" s="8">
        <v>2</v>
      </c>
      <c r="D138" s="8"/>
      <c r="E138" s="8"/>
      <c r="F138" s="213" cm="1">
        <f t="array" ref="F138:I138">CHRONO.MJDATE_TO_YMDT(A138,B138,C138,D138,E138)</f>
        <v>-4713</v>
      </c>
      <c r="G138" s="8">
        <v>11</v>
      </c>
      <c r="H138" s="8">
        <v>24</v>
      </c>
      <c r="I138" s="329">
        <v>0.49999895833333335</v>
      </c>
    </row>
    <row r="139" spans="1:9" x14ac:dyDescent="0.25">
      <c r="A139" s="10">
        <v>-2400000.5</v>
      </c>
      <c r="B139" s="11"/>
      <c r="C139" s="11"/>
      <c r="D139" s="11"/>
      <c r="E139" s="11">
        <v>1</v>
      </c>
      <c r="F139" s="214" cm="1">
        <f t="array" ref="F139:I139">CHRONO.MJDATE_TO_YMDT(A139,B139,C139,D139,E139)</f>
        <v>-4712</v>
      </c>
      <c r="G139" s="11">
        <v>1</v>
      </c>
      <c r="H139" s="11">
        <v>1</v>
      </c>
      <c r="I139" s="330">
        <v>0.5</v>
      </c>
    </row>
    <row r="140" spans="1:9" x14ac:dyDescent="0.25">
      <c r="A140" s="13">
        <v>0</v>
      </c>
      <c r="B140" s="14"/>
      <c r="C140" s="14"/>
      <c r="D140" s="14"/>
      <c r="E140" s="14"/>
      <c r="F140" s="251" cm="1">
        <f t="array" ref="F140:I140">CHRONO.MJDATE_TO_YMDT(A140,B140,C140,D140,E140)</f>
        <v>1858</v>
      </c>
      <c r="G140" s="15">
        <v>11</v>
      </c>
      <c r="H140" s="15">
        <v>17</v>
      </c>
      <c r="I140" s="331">
        <v>0</v>
      </c>
    </row>
    <row r="143" spans="1:9" ht="19.5" x14ac:dyDescent="0.3">
      <c r="A143" s="1" t="s">
        <v>727</v>
      </c>
    </row>
    <row r="145" spans="1:5" x14ac:dyDescent="0.25">
      <c r="A145" s="4" t="s">
        <v>26</v>
      </c>
      <c r="B145" s="5" t="s">
        <v>188</v>
      </c>
      <c r="C145" s="5" t="s">
        <v>447</v>
      </c>
      <c r="D145" s="5" t="s">
        <v>446</v>
      </c>
      <c r="E145" s="185" t="s">
        <v>47</v>
      </c>
    </row>
    <row r="146" spans="1:5" x14ac:dyDescent="0.25">
      <c r="A146" s="114" t="s">
        <v>85</v>
      </c>
      <c r="B146" s="8"/>
      <c r="C146" s="8"/>
      <c r="D146" s="8"/>
      <c r="E146" s="256" t="str" cm="1">
        <f t="array" ref="E146">CHRONO.ROUND_JDATE(A146,B146,C146,D146)</f>
        <v/>
      </c>
    </row>
    <row r="147" spans="1:5" x14ac:dyDescent="0.25">
      <c r="A147" s="115" t="e">
        <v>#VALUE!</v>
      </c>
      <c r="B147" s="11"/>
      <c r="C147" s="11"/>
      <c r="D147" s="11"/>
      <c r="E147" s="257" t="e" cm="1">
        <f t="array" ref="E147">CHRONO.ROUND_JDATE(A147,B147,C147,D147)</f>
        <v>#VALUE!</v>
      </c>
    </row>
    <row r="148" spans="1:5" x14ac:dyDescent="0.25">
      <c r="A148" s="114">
        <v>2460309.8345599999</v>
      </c>
      <c r="B148" s="8">
        <v>1</v>
      </c>
      <c r="C148" s="8"/>
      <c r="D148" s="8"/>
      <c r="E148" s="256" cm="1">
        <f t="array" ref="E148">CHRONO.ROUND_JDATE(A148,B148,C148,D148)</f>
        <v>2460309.5</v>
      </c>
    </row>
    <row r="149" spans="1:5" x14ac:dyDescent="0.25">
      <c r="A149" s="115">
        <v>2460310.1645599999</v>
      </c>
      <c r="B149" s="11">
        <v>1</v>
      </c>
      <c r="C149" s="11"/>
      <c r="D149" s="11"/>
      <c r="E149" s="257" cm="1">
        <f t="array" ref="E149">CHRONO.ROUND_JDATE(A149,B149,C149,D149)</f>
        <v>2460309.5</v>
      </c>
    </row>
    <row r="150" spans="1:5" x14ac:dyDescent="0.25">
      <c r="A150" s="114">
        <v>2460310.1645599999</v>
      </c>
      <c r="B150" s="8">
        <v>1</v>
      </c>
      <c r="C150" s="8"/>
      <c r="D150" s="8">
        <v>1</v>
      </c>
      <c r="E150" s="256" cm="1">
        <f t="array" ref="E150">CHRONO.ROUND_JDATE(A150,B150,C150,D150)</f>
        <v>2460310.5</v>
      </c>
    </row>
    <row r="151" spans="1:5" x14ac:dyDescent="0.25">
      <c r="A151" s="115">
        <v>2460310.1645599999</v>
      </c>
      <c r="B151" s="11">
        <v>2</v>
      </c>
      <c r="C151" s="11"/>
      <c r="D151" s="11"/>
      <c r="E151" s="257" cm="1">
        <f t="array" ref="E151">CHRONO.ROUND_JDATE(A151,B151,C151,D151)</f>
        <v>2460310.125</v>
      </c>
    </row>
    <row r="152" spans="1:5" x14ac:dyDescent="0.25">
      <c r="A152" s="151">
        <v>2460310.1645599999</v>
      </c>
      <c r="B152" s="15">
        <v>3</v>
      </c>
      <c r="C152" s="15"/>
      <c r="D152" s="15"/>
      <c r="E152" s="256" cm="1">
        <f t="array" ref="E152">CHRONO.ROUND_JDATE(A152,B152,C152,D152)</f>
        <v>2460310.1638888889</v>
      </c>
    </row>
    <row r="153" spans="1:5" x14ac:dyDescent="0.25">
      <c r="A153" s="115">
        <v>2460310.1645599999</v>
      </c>
      <c r="B153" s="11">
        <v>3</v>
      </c>
      <c r="C153" s="11"/>
      <c r="D153" s="11">
        <v>1</v>
      </c>
      <c r="E153" s="257" cm="1">
        <f t="array" ref="E153">CHRONO.ROUND_JDATE(A153,B153,C153,D153)</f>
        <v>2460310.1645833333</v>
      </c>
    </row>
    <row r="154" spans="1:5" x14ac:dyDescent="0.25">
      <c r="A154" s="151">
        <v>2460310.1645599999</v>
      </c>
      <c r="B154" s="15">
        <v>4</v>
      </c>
      <c r="C154" s="15">
        <v>0</v>
      </c>
      <c r="D154" s="15"/>
      <c r="E154" s="256" cm="1">
        <f t="array" ref="E154">CHRONO.ROUND_JDATE(A154,B154,C154,D154)</f>
        <v>2460310.1645601853</v>
      </c>
    </row>
    <row r="155" spans="1:5" x14ac:dyDescent="0.25">
      <c r="A155" s="115">
        <v>2460310.1645599999</v>
      </c>
      <c r="B155" s="11">
        <v>4</v>
      </c>
      <c r="C155" s="11">
        <v>3</v>
      </c>
      <c r="D155" s="11"/>
      <c r="E155" s="257" cm="1">
        <f t="array" ref="E155">CHRONO.ROUND_JDATE(A155,B155,C155,D155)</f>
        <v>2460310.1645599999</v>
      </c>
    </row>
    <row r="156" spans="1:5" x14ac:dyDescent="0.25">
      <c r="A156" s="151">
        <v>2460310.1645599999</v>
      </c>
      <c r="B156" s="15">
        <v>4</v>
      </c>
      <c r="C156" s="15">
        <v>0</v>
      </c>
      <c r="D156" s="15">
        <v>-1</v>
      </c>
      <c r="E156" s="258" cm="1">
        <f t="array" ref="E156">CHRONO.ROUND_JDATE(A156,B156,C156,D156)</f>
        <v>2460310.1645486113</v>
      </c>
    </row>
    <row r="159" spans="1:5" ht="19.5" x14ac:dyDescent="0.3">
      <c r="A159" s="1" t="s">
        <v>449</v>
      </c>
    </row>
    <row r="161" spans="1:5" x14ac:dyDescent="0.25">
      <c r="A161" s="4" t="s">
        <v>115</v>
      </c>
      <c r="B161" s="5" t="s">
        <v>188</v>
      </c>
      <c r="C161" s="5" t="s">
        <v>447</v>
      </c>
      <c r="D161" s="5" t="s">
        <v>446</v>
      </c>
      <c r="E161" s="185" t="s">
        <v>114</v>
      </c>
    </row>
    <row r="162" spans="1:5" x14ac:dyDescent="0.25">
      <c r="A162" s="114"/>
      <c r="B162" s="8"/>
      <c r="C162" s="8"/>
      <c r="D162" s="8"/>
      <c r="E162" s="256" t="str" cm="1">
        <f t="array" ref="E162">CHRONO.ROUND_MJDATE(A162,B162,C162,D162)</f>
        <v/>
      </c>
    </row>
    <row r="163" spans="1:5" x14ac:dyDescent="0.25">
      <c r="A163" s="115" t="s">
        <v>1</v>
      </c>
      <c r="B163" s="11"/>
      <c r="C163" s="11"/>
      <c r="D163" s="11"/>
      <c r="E163" s="257" t="e" cm="1">
        <f t="array" ref="E163">CHRONO.ROUND_MJDATE(A163,B163,C163,D163)</f>
        <v>#VALUE!</v>
      </c>
    </row>
    <row r="164" spans="1:5" x14ac:dyDescent="0.25">
      <c r="A164" s="114">
        <v>60309.334560000003</v>
      </c>
      <c r="B164" s="8">
        <v>1</v>
      </c>
      <c r="C164" s="8"/>
      <c r="D164" s="8"/>
      <c r="E164" s="256" cm="1">
        <f t="array" ref="E164">CHRONO.ROUND_MJDATE(A164,B164,C164,D164)</f>
        <v>60309</v>
      </c>
    </row>
    <row r="165" spans="1:5" x14ac:dyDescent="0.25">
      <c r="A165" s="115">
        <v>60309.664559999997</v>
      </c>
      <c r="B165" s="11">
        <v>1</v>
      </c>
      <c r="C165" s="11"/>
      <c r="D165" s="11"/>
      <c r="E165" s="257" cm="1">
        <f t="array" ref="E165">CHRONO.ROUND_MJDATE(A165,B165,C165,D165)</f>
        <v>60309</v>
      </c>
    </row>
    <row r="166" spans="1:5" x14ac:dyDescent="0.25">
      <c r="A166" s="114">
        <v>60309.664559999997</v>
      </c>
      <c r="B166" s="8">
        <v>1</v>
      </c>
      <c r="C166" s="8"/>
      <c r="D166" s="8">
        <v>1</v>
      </c>
      <c r="E166" s="256" cm="1">
        <f t="array" ref="E166">CHRONO.ROUND_MJDATE(A166,B166,C166,D166)</f>
        <v>60310</v>
      </c>
    </row>
    <row r="167" spans="1:5" x14ac:dyDescent="0.25">
      <c r="A167" s="115">
        <v>60309.664559999997</v>
      </c>
      <c r="B167" s="11">
        <v>2</v>
      </c>
      <c r="C167" s="11"/>
      <c r="D167" s="11"/>
      <c r="E167" s="257" cm="1">
        <f t="array" ref="E167">CHRONO.ROUND_MJDATE(A167,B167,C167,D167)</f>
        <v>60309.625</v>
      </c>
    </row>
    <row r="168" spans="1:5" x14ac:dyDescent="0.25">
      <c r="A168" s="151">
        <v>60309.664559999997</v>
      </c>
      <c r="B168" s="15">
        <v>3</v>
      </c>
      <c r="C168" s="15"/>
      <c r="D168" s="15"/>
      <c r="E168" s="256" cm="1">
        <f t="array" ref="E168">CHRONO.ROUND_MJDATE(A168,B168,C168,D168)</f>
        <v>60309.663888888892</v>
      </c>
    </row>
    <row r="169" spans="1:5" x14ac:dyDescent="0.25">
      <c r="A169" s="115">
        <v>60309.664559999997</v>
      </c>
      <c r="B169" s="11">
        <v>3</v>
      </c>
      <c r="C169" s="11"/>
      <c r="D169" s="11">
        <v>1</v>
      </c>
      <c r="E169" s="257" cm="1">
        <f t="array" ref="E169">CHRONO.ROUND_MJDATE(A169,B169,C169,D169)</f>
        <v>60309.664583333331</v>
      </c>
    </row>
    <row r="170" spans="1:5" x14ac:dyDescent="0.25">
      <c r="A170" s="151">
        <v>60309.664559999997</v>
      </c>
      <c r="B170" s="15">
        <v>4</v>
      </c>
      <c r="C170" s="15">
        <v>0</v>
      </c>
      <c r="D170" s="15"/>
      <c r="E170" s="256" cm="1">
        <f t="array" ref="E170">CHRONO.ROUND_MJDATE(A170,B170,C170,D170)</f>
        <v>60309.664560185185</v>
      </c>
    </row>
    <row r="171" spans="1:5" x14ac:dyDescent="0.25">
      <c r="A171" s="115">
        <v>60309.664559999997</v>
      </c>
      <c r="B171" s="11">
        <v>4</v>
      </c>
      <c r="C171" s="11">
        <v>3</v>
      </c>
      <c r="D171" s="11"/>
      <c r="E171" s="257" cm="1">
        <f t="array" ref="E171">CHRONO.ROUND_MJDATE(A171,B171,C171,D171)</f>
        <v>60309.664559999997</v>
      </c>
    </row>
    <row r="172" spans="1:5" x14ac:dyDescent="0.25">
      <c r="A172" s="151">
        <v>60309.664559999997</v>
      </c>
      <c r="B172" s="15">
        <v>4</v>
      </c>
      <c r="C172" s="15">
        <v>0</v>
      </c>
      <c r="D172" s="15">
        <v>-1</v>
      </c>
      <c r="E172" s="258" cm="1">
        <f t="array" ref="E172">CHRONO.ROUND_MJDATE(A172,B172,C172,D172)</f>
        <v>60309.664548611108</v>
      </c>
    </row>
    <row r="175" spans="1:5" ht="19.5" x14ac:dyDescent="0.3">
      <c r="A175" s="1" t="s">
        <v>730</v>
      </c>
    </row>
    <row r="177" spans="1:6" x14ac:dyDescent="0.25">
      <c r="A177" s="21" t="s">
        <v>108</v>
      </c>
      <c r="B177" s="22" t="s">
        <v>728</v>
      </c>
      <c r="C177" s="22" t="s">
        <v>340</v>
      </c>
      <c r="D177" s="22" t="s">
        <v>341</v>
      </c>
      <c r="E177" s="259" t="s">
        <v>729</v>
      </c>
      <c r="F177" s="259" t="s">
        <v>29</v>
      </c>
    </row>
    <row r="178" spans="1:6" x14ac:dyDescent="0.25">
      <c r="A178" s="86"/>
      <c r="B178" s="8"/>
      <c r="C178" s="8"/>
      <c r="D178" s="8"/>
      <c r="E178" s="254" t="str" cm="1">
        <f t="array" ref="E178">CHRONO.JDATE_ADDITION(B178,C178,D178)</f>
        <v/>
      </c>
      <c r="F178" s="261"/>
    </row>
    <row r="179" spans="1:6" x14ac:dyDescent="0.25">
      <c r="A179" s="87"/>
      <c r="B179" s="11" t="s">
        <v>1</v>
      </c>
      <c r="C179" s="11"/>
      <c r="D179" s="11"/>
      <c r="E179" s="255" t="e" cm="1">
        <f t="array" ref="E179">CHRONO.JDATE_ADDITION(B179,C179,D179)</f>
        <v>#VALUE!</v>
      </c>
      <c r="F179" s="262"/>
    </row>
    <row r="180" spans="1:6" x14ac:dyDescent="0.25">
      <c r="A180" s="85">
        <v>45078.732777777775</v>
      </c>
      <c r="B180" s="8" cm="1">
        <f t="array" ref="B180">CHRONO.JULIAN_DATE(_xlfn.HSTACK(YEAR(A180),MONTH(A180),DAY(A180),MOD(A180,1)))</f>
        <v>2460097.2327777776</v>
      </c>
      <c r="C180" s="8" t="e">
        <v>#N/A</v>
      </c>
      <c r="D180" s="8"/>
      <c r="E180" s="254" t="e" cm="1">
        <f t="array" ref="E180">CHRONO.JDATE_ADDITION(B180,C180,D180)</f>
        <v>#N/A</v>
      </c>
      <c r="F180" s="263"/>
    </row>
    <row r="181" spans="1:6" x14ac:dyDescent="0.25">
      <c r="A181" s="89">
        <v>45078.732777777775</v>
      </c>
      <c r="B181" s="35" cm="1">
        <f t="array" ref="B181">CHRONO.JULIAN_DATE(_xlfn.HSTACK(YEAR(A181),MONTH(A181),DAY(A181),MOD(A181,1)))</f>
        <v>2460097.2327777776</v>
      </c>
      <c r="C181" s="35">
        <v>1.5</v>
      </c>
      <c r="D181" s="35" t="s">
        <v>105</v>
      </c>
      <c r="E181" s="260" cm="1">
        <f t="array" ref="E181">CHRONO.JDATE_ADDITION(B181,C181,D181)</f>
        <v>2460646.2327777776</v>
      </c>
      <c r="F181" s="264">
        <f>_xlfn.LET(_xlpm._d,CHRONO.JDATE_TO_YMDT(E181),DATE(INDEX(_xlpm._d,1,1),INDEX(_xlpm._d,1,2),INDEX(_xlpm._d,1,3))+MOD(E181,1))</f>
        <v>45627.232777777594</v>
      </c>
    </row>
    <row r="182" spans="1:6" x14ac:dyDescent="0.25">
      <c r="A182" s="85">
        <v>45078.732777777775</v>
      </c>
      <c r="B182" s="8" cm="1">
        <f t="array" ref="B182">CHRONO.JULIAN_DATE(_xlfn.HSTACK(YEAR(A182),MONTH(A182),DAY(A182),MOD(A182,1)))</f>
        <v>2460097.2327777776</v>
      </c>
      <c r="C182" s="8">
        <v>1</v>
      </c>
      <c r="D182" s="8" t="s">
        <v>101</v>
      </c>
      <c r="E182" s="254" cm="1">
        <f t="array" ref="E182">CHRONO.JDATE_ADDITION(B182,C182,D182)</f>
        <v>2460189.2327777776</v>
      </c>
      <c r="F182" s="263">
        <f>_xlfn.LET(_xlpm._d,CHRONO.JDATE_TO_YMDT(E182),DATE(INDEX(_xlpm._d,1,1),INDEX(_xlpm._d,1,2),INDEX(_xlpm._d,1,3))+MOD(E182,1))</f>
        <v>45170.232777777594</v>
      </c>
    </row>
    <row r="183" spans="1:6" x14ac:dyDescent="0.25">
      <c r="A183" s="89">
        <v>45078.732777777775</v>
      </c>
      <c r="B183" s="35" cm="1">
        <f t="array" ref="B183">CHRONO.JULIAN_DATE(_xlfn.HSTACK(YEAR(A183),MONTH(A183),DAY(A183),MOD(A183,1)))</f>
        <v>2460097.2327777776</v>
      </c>
      <c r="C183" s="35">
        <v>-1.5</v>
      </c>
      <c r="D183" s="35" t="s">
        <v>343</v>
      </c>
      <c r="E183" s="260" cm="1">
        <f t="array" ref="E183">CHRONO.JDATE_ADDITION(B183,C183,D183)</f>
        <v>2460051.2327777776</v>
      </c>
      <c r="F183" s="264">
        <f>_xlfn.LET(_xlpm._d,CHRONO.JDATE_TO_YMDT(E183),DATE(INDEX(_xlpm._d,1,1),INDEX(_xlpm._d,1,2),INDEX(_xlpm._d,1,3))+MOD(E183,1))</f>
        <v>45032.232777777594</v>
      </c>
    </row>
    <row r="184" spans="1:6" x14ac:dyDescent="0.25">
      <c r="A184" s="85">
        <v>45078.732777777775</v>
      </c>
      <c r="B184" s="8" cm="1">
        <f t="array" ref="B184">CHRONO.JULIAN_DATE(_xlfn.HSTACK(YEAR(A184),MONTH(A184),DAY(A184),MOD(A184,1)))</f>
        <v>2460097.2327777776</v>
      </c>
      <c r="C184" s="8">
        <v>2.5</v>
      </c>
      <c r="D184" s="8" t="s">
        <v>342</v>
      </c>
      <c r="E184" s="254" cm="1">
        <f t="array" ref="E184">CHRONO.JDATE_ADDITION(B184,C184,D184)</f>
        <v>2460099.7327777776</v>
      </c>
      <c r="F184" s="263">
        <f>_xlfn.LET(_xlpm._d,CHRONO.JDATE_TO_YMDT(E184),DATE(INDEX(_xlpm._d,1,1),INDEX(_xlpm._d,1,2),INDEX(_xlpm._d,1,3))+MOD(E184,1))</f>
        <v>45081.732777777594</v>
      </c>
    </row>
    <row r="185" spans="1:6" x14ac:dyDescent="0.25">
      <c r="A185" s="89">
        <v>45078.732777777775</v>
      </c>
      <c r="B185" s="35" cm="1">
        <f t="array" ref="B185">CHRONO.JULIAN_DATE(_xlfn.HSTACK(YEAR(A185),MONTH(A185),DAY(A185),MOD(A185,1)))</f>
        <v>2460097.2327777776</v>
      </c>
      <c r="C185" s="35">
        <v>-25.25</v>
      </c>
      <c r="D185" s="35" t="s">
        <v>96</v>
      </c>
      <c r="E185" s="260" cm="1">
        <f t="array" ref="E185">CHRONO.JDATE_ADDITION(B185,C185,D185)</f>
        <v>2460096.1806944441</v>
      </c>
      <c r="F185" s="264">
        <f>_xlfn.LET(_xlpm._d,CHRONO.JDATE_TO_YMDT(E185),DATE(INDEX(_xlpm._d,1,1),INDEX(_xlpm._d,1,2),INDEX(_xlpm._d,1,3))+MOD(E185,1))</f>
        <v>45077.180694444105</v>
      </c>
    </row>
    <row r="186" spans="1:6" x14ac:dyDescent="0.25">
      <c r="A186" s="85">
        <v>45078.732777777775</v>
      </c>
      <c r="B186" s="8" cm="1">
        <f t="array" ref="B186">CHRONO.JULIAN_DATE(_xlfn.HSTACK(YEAR(A186),MONTH(A186),DAY(A186),MOD(A186,1)))</f>
        <v>2460097.2327777776</v>
      </c>
      <c r="C186" s="8">
        <v>0.01</v>
      </c>
      <c r="D186" s="8" t="s">
        <v>101</v>
      </c>
      <c r="E186" s="254" cm="1">
        <f t="array" ref="E186">CHRONO.JDATE_ADDITION(B186,C186,D186)</f>
        <v>2460098.2327777776</v>
      </c>
      <c r="F186" s="263">
        <f>_xlfn.LET(_xlpm._d,CHRONO.JDATE_TO_YMDT(E186),DATE(INDEX(_xlpm._d,1,1),INDEX(_xlpm._d,1,2),INDEX(_xlpm._d,1,3))+MOD(E186,1))</f>
        <v>45079.232777777594</v>
      </c>
    </row>
    <row r="187" spans="1:6" x14ac:dyDescent="0.25">
      <c r="A187" s="89">
        <v>45078.732777777775</v>
      </c>
      <c r="B187" s="35" cm="1">
        <f t="array" ref="B187">CHRONO.JULIAN_DATE(_xlfn.HSTACK(YEAR(A187),MONTH(A187),DAY(A187),MOD(A187,1)))</f>
        <v>2460097.2327777776</v>
      </c>
      <c r="C187" s="35">
        <v>1.8</v>
      </c>
      <c r="D187" s="35" t="s">
        <v>99</v>
      </c>
      <c r="E187" s="260" cm="1">
        <f t="array" ref="E187">CHRONO.JDATE_ADDITION(B187,C187,D187)</f>
        <v>2460110.2327777776</v>
      </c>
      <c r="F187" s="264">
        <f>_xlfn.LET(_xlpm._d,CHRONO.JDATE_TO_YMDT(E187),DATE(INDEX(_xlpm._d,1,1),INDEX(_xlpm._d,1,2),INDEX(_xlpm._d,1,3))+MOD(E187,1))</f>
        <v>45091.232777777594</v>
      </c>
    </row>
    <row r="188" spans="1:6" x14ac:dyDescent="0.25">
      <c r="A188" s="85">
        <v>45078.732777777775</v>
      </c>
      <c r="B188" s="8" cm="1">
        <f t="array" ref="B188">CHRONO.JULIAN_DATE(_xlfn.HSTACK(YEAR(A188),MONTH(A188),DAY(A188),MOD(A188,1)))</f>
        <v>2460097.2327777776</v>
      </c>
      <c r="C188" s="8">
        <v>5</v>
      </c>
      <c r="D188" s="8" t="s">
        <v>100</v>
      </c>
      <c r="E188" s="254" cm="1">
        <f t="array" ref="E188">CHRONO.JDATE_ADDITION(B188,C188,D188)</f>
        <v>2460097.2362499996</v>
      </c>
      <c r="F188" s="263">
        <f>_xlfn.LET(_xlpm._d,CHRONO.JDATE_TO_YMDT(E188),DATE(INDEX(_xlpm._d,1,1),INDEX(_xlpm._d,1,2),INDEX(_xlpm._d,1,3))+MOD(E188,1))</f>
        <v>45078.236249999609</v>
      </c>
    </row>
    <row r="189" spans="1:6" x14ac:dyDescent="0.25">
      <c r="A189" s="89">
        <v>73050</v>
      </c>
      <c r="B189" s="461" cm="1">
        <f t="array" ref="B189">CHRONO.JULIAN_DATE(_xlfn.HSTACK(YEAR(A189),MONTH(A189),DAY(A189),MOD(A189,1)))</f>
        <v>2488068.5</v>
      </c>
      <c r="C189" s="35">
        <v>-99</v>
      </c>
      <c r="D189" s="35" t="s">
        <v>105</v>
      </c>
      <c r="E189" s="260" cm="1">
        <f t="array" ref="E189">CHRONO.JDATE_ADDITION(B189,C189,D189)</f>
        <v>2451909.5</v>
      </c>
      <c r="F189" s="264">
        <f>_xlfn.LET(_xlpm._d,CHRONO.JDATE_TO_YMDT(E189),DATE(INDEX(_xlpm._d,1,1),INDEX(_xlpm._d,1,2),INDEX(_xlpm._d,1,3))+MOD(E189,1))</f>
        <v>36891.5</v>
      </c>
    </row>
    <row r="192" spans="1:6" ht="19.5" x14ac:dyDescent="0.3">
      <c r="A192" s="1" t="s">
        <v>339</v>
      </c>
    </row>
    <row r="194" spans="1:6" x14ac:dyDescent="0.25">
      <c r="A194" s="21" t="s">
        <v>108</v>
      </c>
      <c r="B194" s="22" t="s">
        <v>120</v>
      </c>
      <c r="C194" s="22" t="s">
        <v>340</v>
      </c>
      <c r="D194" s="22" t="s">
        <v>341</v>
      </c>
      <c r="E194" s="259" t="s">
        <v>121</v>
      </c>
      <c r="F194" s="259" t="s">
        <v>29</v>
      </c>
    </row>
    <row r="195" spans="1:6" x14ac:dyDescent="0.25">
      <c r="A195" s="86"/>
      <c r="B195" s="8"/>
      <c r="C195" s="8"/>
      <c r="D195" s="8"/>
      <c r="E195" s="254" t="str" cm="1">
        <f t="array" ref="E195">CHRONO.MJDATE_ADDITION(B195,C195,D195)</f>
        <v/>
      </c>
      <c r="F195" s="261"/>
    </row>
    <row r="196" spans="1:6" x14ac:dyDescent="0.25">
      <c r="A196" s="87"/>
      <c r="B196" s="11" t="s">
        <v>1</v>
      </c>
      <c r="C196" s="11"/>
      <c r="D196" s="11"/>
      <c r="E196" s="255" t="str" cm="1">
        <f t="array" ref="E196">CHRONO.MJDATE_ADDITION(B196,C196,D196)</f>
        <v>Text</v>
      </c>
      <c r="F196" s="262"/>
    </row>
    <row r="197" spans="1:6" x14ac:dyDescent="0.25">
      <c r="A197" s="85">
        <v>45078.732777777775</v>
      </c>
      <c r="B197" s="8" cm="1">
        <f t="array" ref="B197">CHRONO.MODIFIED_JULIAN_DATE(_xlfn.HSTACK(YEAR(A197),MONTH(A197),DAY(A197),MOD(A197,1)))</f>
        <v>60096.732777777775</v>
      </c>
      <c r="C197" s="8" t="e">
        <v>#N/A</v>
      </c>
      <c r="D197" s="8"/>
      <c r="E197" s="254" t="e" cm="1">
        <f t="array" ref="E197">CHRONO.MJDATE_ADDITION(B197,C197,D197)</f>
        <v>#N/A</v>
      </c>
      <c r="F197" s="263"/>
    </row>
    <row r="198" spans="1:6" x14ac:dyDescent="0.25">
      <c r="A198" s="89">
        <v>45078.732777777775</v>
      </c>
      <c r="B198" s="35" cm="1">
        <f t="array" ref="B198">CHRONO.MODIFIED_JULIAN_DATE(_xlfn.HSTACK(YEAR(A198),MONTH(A198),DAY(A198),MOD(A198,1)))</f>
        <v>60096.732777777775</v>
      </c>
      <c r="C198" s="35">
        <v>1.5</v>
      </c>
      <c r="D198" s="35" t="s">
        <v>105</v>
      </c>
      <c r="E198" s="260" cm="1">
        <f t="array" ref="E198">CHRONO.MJDATE_ADDITION(B198,C198,D198)</f>
        <v>60645.732777777775</v>
      </c>
      <c r="F198" s="264">
        <f>_xlfn.LET(_xlpm._d,CHRONO.MJDATE_TO_YMDT(E198),DATE(INDEX(_xlpm._d,1,1),INDEX(_xlpm._d,1,2),INDEX(_xlpm._d,1,3))+MOD(E198,1))</f>
        <v>45627.732777777775</v>
      </c>
    </row>
    <row r="199" spans="1:6" x14ac:dyDescent="0.25">
      <c r="A199" s="85">
        <v>45078.732777777775</v>
      </c>
      <c r="B199" s="8" cm="1">
        <f t="array" ref="B199">CHRONO.MODIFIED_JULIAN_DATE(_xlfn.HSTACK(YEAR(A199),MONTH(A199),DAY(A199),MOD(A199,1)))</f>
        <v>60096.732777777775</v>
      </c>
      <c r="C199" s="8">
        <v>1</v>
      </c>
      <c r="D199" s="8" t="s">
        <v>101</v>
      </c>
      <c r="E199" s="254" cm="1">
        <f t="array" ref="E199">CHRONO.MJDATE_ADDITION(B199,C199,D199)</f>
        <v>60188.732777777775</v>
      </c>
      <c r="F199" s="263">
        <f>_xlfn.LET(_xlpm._d,CHRONO.MJDATE_TO_YMDT(E199),DATE(INDEX(_xlpm._d,1,1),INDEX(_xlpm._d,1,2),INDEX(_xlpm._d,1,3))+MOD(E199,1))</f>
        <v>45170.732777777775</v>
      </c>
    </row>
    <row r="200" spans="1:6" x14ac:dyDescent="0.25">
      <c r="A200" s="89">
        <v>45078.732777777775</v>
      </c>
      <c r="B200" s="35" cm="1">
        <f t="array" ref="B200">CHRONO.MODIFIED_JULIAN_DATE(_xlfn.HSTACK(YEAR(A200),MONTH(A200),DAY(A200),MOD(A200,1)))</f>
        <v>60096.732777777775</v>
      </c>
      <c r="C200" s="35">
        <v>-1.5</v>
      </c>
      <c r="D200" s="35" t="s">
        <v>343</v>
      </c>
      <c r="E200" s="260" cm="1">
        <f t="array" ref="E200">CHRONO.MJDATE_ADDITION(B200,C200,D200)</f>
        <v>60050.732777777775</v>
      </c>
      <c r="F200" s="264">
        <f>_xlfn.LET(_xlpm._d,CHRONO.MJDATE_TO_YMDT(E200),DATE(INDEX(_xlpm._d,1,1),INDEX(_xlpm._d,1,2),INDEX(_xlpm._d,1,3))+MOD(E200,1))</f>
        <v>45032.732777777775</v>
      </c>
    </row>
    <row r="201" spans="1:6" x14ac:dyDescent="0.25">
      <c r="A201" s="85">
        <v>45078.732777777775</v>
      </c>
      <c r="B201" s="8" cm="1">
        <f t="array" ref="B201">CHRONO.MODIFIED_JULIAN_DATE(_xlfn.HSTACK(YEAR(A201),MONTH(A201),DAY(A201),MOD(A201,1)))</f>
        <v>60096.732777777775</v>
      </c>
      <c r="C201" s="8">
        <v>2.5</v>
      </c>
      <c r="D201" s="8" t="s">
        <v>342</v>
      </c>
      <c r="E201" s="254" cm="1">
        <f t="array" ref="E201">CHRONO.MJDATE_ADDITION(B201,C201,D201)</f>
        <v>60099.232777777775</v>
      </c>
      <c r="F201" s="263">
        <f>_xlfn.LET(_xlpm._d,CHRONO.MJDATE_TO_YMDT(E201),DATE(INDEX(_xlpm._d,1,1),INDEX(_xlpm._d,1,2),INDEX(_xlpm._d,1,3))+MOD(E201,1))</f>
        <v>45081.232777777775</v>
      </c>
    </row>
    <row r="202" spans="1:6" x14ac:dyDescent="0.25">
      <c r="A202" s="89">
        <v>45078.732777777775</v>
      </c>
      <c r="B202" s="35" cm="1">
        <f t="array" ref="B202">CHRONO.MODIFIED_JULIAN_DATE(_xlfn.HSTACK(YEAR(A202),MONTH(A202),DAY(A202),MOD(A202,1)))</f>
        <v>60096.732777777775</v>
      </c>
      <c r="C202" s="35">
        <v>-25.25</v>
      </c>
      <c r="D202" s="35" t="s">
        <v>96</v>
      </c>
      <c r="E202" s="260" cm="1">
        <f t="array" ref="E202">CHRONO.MJDATE_ADDITION(B202,C202,D202)</f>
        <v>60095.68069444444</v>
      </c>
      <c r="F202" s="264">
        <f>_xlfn.LET(_xlpm._d,CHRONO.MJDATE_TO_YMDT(E202),DATE(INDEX(_xlpm._d,1,1),INDEX(_xlpm._d,1,2),INDEX(_xlpm._d,1,3))+MOD(E202,1))</f>
        <v>45077.68069444444</v>
      </c>
    </row>
    <row r="203" spans="1:6" x14ac:dyDescent="0.25">
      <c r="A203" s="85">
        <v>45078.732777777775</v>
      </c>
      <c r="B203" s="8" cm="1">
        <f t="array" ref="B203">CHRONO.MODIFIED_JULIAN_DATE(_xlfn.HSTACK(YEAR(A203),MONTH(A203),DAY(A203),MOD(A203,1)))</f>
        <v>60096.732777777775</v>
      </c>
      <c r="C203" s="8">
        <v>0.01</v>
      </c>
      <c r="D203" s="8" t="s">
        <v>101</v>
      </c>
      <c r="E203" s="254" cm="1">
        <f t="array" ref="E203">CHRONO.MJDATE_ADDITION(B203,C203,D203)</f>
        <v>60097.732777777775</v>
      </c>
      <c r="F203" s="263">
        <f>_xlfn.LET(_xlpm._d,CHRONO.MJDATE_TO_YMDT(E203),DATE(INDEX(_xlpm._d,1,1),INDEX(_xlpm._d,1,2),INDEX(_xlpm._d,1,3))+MOD(E203,1))</f>
        <v>45079.732777777775</v>
      </c>
    </row>
    <row r="204" spans="1:6" x14ac:dyDescent="0.25">
      <c r="A204" s="89">
        <v>45078.732777777775</v>
      </c>
      <c r="B204" s="35" cm="1">
        <f t="array" ref="B204">CHRONO.MODIFIED_JULIAN_DATE(_xlfn.HSTACK(YEAR(A204),MONTH(A204),DAY(A204),MOD(A204,1)))</f>
        <v>60096.732777777775</v>
      </c>
      <c r="C204" s="35">
        <v>1.8</v>
      </c>
      <c r="D204" s="35" t="s">
        <v>99</v>
      </c>
      <c r="E204" s="260" cm="1">
        <f t="array" ref="E204">CHRONO.MJDATE_ADDITION(B204,C204,D204)</f>
        <v>60109.732777777775</v>
      </c>
      <c r="F204" s="264">
        <f>_xlfn.LET(_xlpm._d,CHRONO.MJDATE_TO_YMDT(E204),DATE(INDEX(_xlpm._d,1,1),INDEX(_xlpm._d,1,2),INDEX(_xlpm._d,1,3))+MOD(E204,1))</f>
        <v>45091.732777777775</v>
      </c>
    </row>
    <row r="205" spans="1:6" x14ac:dyDescent="0.25">
      <c r="A205" s="85">
        <v>45078.732777777775</v>
      </c>
      <c r="B205" s="8" cm="1">
        <f t="array" ref="B205">CHRONO.MODIFIED_JULIAN_DATE(_xlfn.HSTACK(YEAR(A205),MONTH(A205),DAY(A205),MOD(A205,1)))</f>
        <v>60096.732777777775</v>
      </c>
      <c r="C205" s="8">
        <v>5</v>
      </c>
      <c r="D205" s="8" t="s">
        <v>100</v>
      </c>
      <c r="E205" s="254" cm="1">
        <f t="array" ref="E205">CHRONO.MJDATE_ADDITION(B205,C205,D205)</f>
        <v>60096.736249999994</v>
      </c>
      <c r="F205" s="263">
        <f>_xlfn.LET(_xlpm._d,CHRONO.MJDATE_TO_YMDT(E205),DATE(INDEX(_xlpm._d,1,1),INDEX(_xlpm._d,1,2),INDEX(_xlpm._d,1,3))+MOD(E205,1))</f>
        <v>45078.736249999994</v>
      </c>
    </row>
    <row r="206" spans="1:6" x14ac:dyDescent="0.25">
      <c r="A206" s="89">
        <v>73050</v>
      </c>
      <c r="B206" s="67" cm="1">
        <f t="array" ref="B206">CHRONO.MODIFIED_JULIAN_DATE(_xlfn.HSTACK(YEAR(A206),MONTH(A206),DAY(A206),MOD(A206,1)))</f>
        <v>88068</v>
      </c>
      <c r="C206" s="35">
        <v>-99</v>
      </c>
      <c r="D206" s="35" t="s">
        <v>105</v>
      </c>
      <c r="E206" s="260" cm="1">
        <f t="array" ref="E206">CHRONO.MJDATE_ADDITION(B206,C206,D206)</f>
        <v>51909</v>
      </c>
      <c r="F206" s="264">
        <f>_xlfn.LET(_xlpm._d,CHRONO.MJDATE_TO_YMDT(E206),DATE(INDEX(_xlpm._d,1,1),INDEX(_xlpm._d,1,2),INDEX(_xlpm._d,1,3))+MOD(E206,1))</f>
        <v>36891</v>
      </c>
    </row>
  </sheetData>
  <pageMargins left="0.7" right="0.7" top="0.75" bottom="0.75" header="0.3" footer="0.3"/>
  <pageSetup paperSize="9" orientation="portrait" copies="0" r:id="rId1"/>
  <tableParts count="6">
    <tablePart r:id="rId2"/>
    <tablePart r:id="rId3"/>
    <tablePart r:id="rId4"/>
    <tablePart r:id="rId5"/>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533E1-DB7C-4A47-A754-1372CF539763}">
  <dimension ref="A1:L179"/>
  <sheetViews>
    <sheetView topLeftCell="A93" workbookViewId="0">
      <selection activeCell="C116" sqref="C116"/>
    </sheetView>
  </sheetViews>
  <sheetFormatPr defaultRowHeight="15" x14ac:dyDescent="0.25"/>
  <cols>
    <col min="1" max="1" width="22.5703125" customWidth="1"/>
    <col min="2" max="2" width="15.5703125" customWidth="1"/>
    <col min="3" max="3" width="13.7109375" customWidth="1"/>
    <col min="4" max="4" width="17.28515625" customWidth="1"/>
    <col min="5" max="5" width="16.85546875" customWidth="1"/>
    <col min="6" max="6" width="22.7109375" customWidth="1"/>
    <col min="7" max="7" width="18.42578125" customWidth="1"/>
    <col min="8" max="8" width="34.7109375" customWidth="1"/>
    <col min="9" max="9" width="15.42578125" customWidth="1"/>
    <col min="10" max="10" width="23.7109375" customWidth="1"/>
    <col min="11" max="12" width="14.140625" customWidth="1"/>
  </cols>
  <sheetData>
    <row r="1" spans="1:9" ht="19.5" x14ac:dyDescent="0.3">
      <c r="A1" s="1" t="s">
        <v>731</v>
      </c>
      <c r="B1" s="1"/>
    </row>
    <row r="3" spans="1:9" x14ac:dyDescent="0.25">
      <c r="A3" s="4" t="s">
        <v>0</v>
      </c>
      <c r="B3" s="5" t="s">
        <v>2</v>
      </c>
      <c r="C3" s="5" t="s">
        <v>3</v>
      </c>
      <c r="D3" s="5" t="s">
        <v>46</v>
      </c>
      <c r="E3" s="5" t="s">
        <v>4</v>
      </c>
      <c r="F3" s="4" t="s">
        <v>34</v>
      </c>
      <c r="G3" s="5" t="s">
        <v>11</v>
      </c>
      <c r="H3" s="5" t="s">
        <v>12</v>
      </c>
      <c r="I3" s="6" t="s">
        <v>35</v>
      </c>
    </row>
    <row r="4" spans="1:9" x14ac:dyDescent="0.25">
      <c r="A4" s="7"/>
      <c r="B4" s="8"/>
      <c r="C4" s="8"/>
      <c r="D4" s="8"/>
      <c r="E4" s="8"/>
      <c r="F4" s="445" t="str" cm="1">
        <f t="array" ref="F4:I4">CHRONO.VALIDATE_YMDT(A4:D4,E4)</f>
        <v/>
      </c>
      <c r="G4" s="446" t="str">
        <v/>
      </c>
      <c r="H4" s="446" t="str">
        <v/>
      </c>
      <c r="I4" s="33" t="str">
        <v/>
      </c>
    </row>
    <row r="5" spans="1:9" x14ac:dyDescent="0.25">
      <c r="A5" s="10" t="s">
        <v>113</v>
      </c>
      <c r="B5" s="11"/>
      <c r="C5" s="11"/>
      <c r="D5" s="11"/>
      <c r="E5" s="11"/>
      <c r="F5" s="447" t="e" cm="1">
        <f t="array" ref="F5:I5">CHRONO.VALIDATE_YMDT(A5:D5,E5)</f>
        <v>#VALUE!</v>
      </c>
      <c r="G5" s="448" t="str">
        <v/>
      </c>
      <c r="H5" s="448" t="str">
        <v/>
      </c>
      <c r="I5" s="34" t="str">
        <v/>
      </c>
    </row>
    <row r="6" spans="1:9" x14ac:dyDescent="0.25">
      <c r="A6" s="7">
        <v>1858</v>
      </c>
      <c r="B6" s="8">
        <v>11</v>
      </c>
      <c r="C6" s="8">
        <v>17</v>
      </c>
      <c r="D6" s="8"/>
      <c r="E6" s="8"/>
      <c r="F6" s="445" cm="1">
        <f t="array" ref="F6:I6">CHRONO.VALIDATE_YMDT(A6:D6,E6)</f>
        <v>1858</v>
      </c>
      <c r="G6" s="446">
        <v>11</v>
      </c>
      <c r="H6" s="446">
        <v>17</v>
      </c>
      <c r="I6" s="33" t="str">
        <v/>
      </c>
    </row>
    <row r="7" spans="1:9" x14ac:dyDescent="0.25">
      <c r="A7" s="10">
        <v>1858</v>
      </c>
      <c r="B7" s="11">
        <v>11</v>
      </c>
      <c r="C7" s="11">
        <v>5.25</v>
      </c>
      <c r="D7" s="11"/>
      <c r="E7" s="11">
        <v>1</v>
      </c>
      <c r="F7" s="447" cm="1">
        <f t="array" ref="F7:I7">CHRONO.VALIDATE_YMDT(A7:D7,E7)</f>
        <v>1858</v>
      </c>
      <c r="G7" s="448">
        <v>11</v>
      </c>
      <c r="H7" s="448">
        <v>5</v>
      </c>
      <c r="I7" s="34">
        <v>0.25</v>
      </c>
    </row>
    <row r="8" spans="1:9" x14ac:dyDescent="0.25">
      <c r="A8" s="7">
        <v>2023</v>
      </c>
      <c r="B8" s="8">
        <v>6</v>
      </c>
      <c r="C8" s="8"/>
      <c r="D8" s="8">
        <v>0.3</v>
      </c>
      <c r="E8" s="8"/>
      <c r="F8" s="445" cm="1">
        <f t="array" ref="F8:I8">CHRONO.VALIDATE_YMDT(A8:D8,E8)</f>
        <v>2023</v>
      </c>
      <c r="G8" s="446">
        <v>6</v>
      </c>
      <c r="H8" s="446" t="e">
        <v>#VALUE!</v>
      </c>
      <c r="I8" s="33">
        <v>0.3</v>
      </c>
    </row>
    <row r="9" spans="1:9" x14ac:dyDescent="0.25">
      <c r="A9" s="10">
        <v>2023</v>
      </c>
      <c r="B9" s="11">
        <v>6</v>
      </c>
      <c r="C9" s="11">
        <v>1.5</v>
      </c>
      <c r="D9" s="11">
        <v>0.5</v>
      </c>
      <c r="E9" s="11"/>
      <c r="F9" s="447" cm="1">
        <f t="array" ref="F9:I9">CHRONO.VALIDATE_YMDT(A9:D9,E9)</f>
        <v>2023</v>
      </c>
      <c r="G9" s="448">
        <v>6</v>
      </c>
      <c r="H9" s="448" t="e">
        <v>#NUM!</v>
      </c>
      <c r="I9" s="34" t="e">
        <v>#NUM!</v>
      </c>
    </row>
    <row r="10" spans="1:9" x14ac:dyDescent="0.25">
      <c r="A10" s="7">
        <v>-4712</v>
      </c>
      <c r="B10" s="8">
        <v>1</v>
      </c>
      <c r="C10" s="8">
        <v>1</v>
      </c>
      <c r="D10" s="8">
        <v>0.5</v>
      </c>
      <c r="E10" s="8">
        <v>1</v>
      </c>
      <c r="F10" s="445" cm="1">
        <f t="array" ref="F10:I10">CHRONO.VALIDATE_YMDT(A10:D10,E10)</f>
        <v>-4712</v>
      </c>
      <c r="G10" s="446">
        <v>1</v>
      </c>
      <c r="H10" s="446">
        <v>1</v>
      </c>
      <c r="I10" s="33">
        <v>0.5</v>
      </c>
    </row>
    <row r="11" spans="1:9" x14ac:dyDescent="0.25">
      <c r="A11" s="129">
        <v>-4713</v>
      </c>
      <c r="B11" s="130">
        <v>11</v>
      </c>
      <c r="C11" s="130">
        <v>24</v>
      </c>
      <c r="D11" s="130">
        <v>1.5</v>
      </c>
      <c r="E11" s="130"/>
      <c r="F11" s="449" cm="1">
        <f t="array" ref="F11:I11">CHRONO.VALIDATE_YMDT(A11:D11,E11)</f>
        <v>-4713</v>
      </c>
      <c r="G11" s="450">
        <v>11</v>
      </c>
      <c r="H11" s="450">
        <v>24</v>
      </c>
      <c r="I11" s="253" t="e">
        <v>#NUM!</v>
      </c>
    </row>
    <row r="14" spans="1:9" ht="19.5" x14ac:dyDescent="0.3">
      <c r="A14" s="1" t="s">
        <v>733</v>
      </c>
      <c r="B14" s="1"/>
    </row>
    <row r="16" spans="1:9" x14ac:dyDescent="0.25">
      <c r="A16" s="4" t="s">
        <v>0</v>
      </c>
      <c r="B16" s="5" t="s">
        <v>2</v>
      </c>
      <c r="C16" s="5" t="s">
        <v>3</v>
      </c>
      <c r="D16" s="5" t="s">
        <v>46</v>
      </c>
      <c r="E16" s="5" t="s">
        <v>420</v>
      </c>
      <c r="F16" s="176" t="s">
        <v>732</v>
      </c>
    </row>
    <row r="17" spans="1:9" x14ac:dyDescent="0.25">
      <c r="A17" s="7"/>
      <c r="B17" s="8"/>
      <c r="C17" s="8"/>
      <c r="D17" s="8"/>
      <c r="E17" s="8"/>
      <c r="F17" s="456" t="b" cm="1">
        <f t="array" ref="F17">CHRONO.IS_VALID_YMDT(A17:D17,E17)</f>
        <v>0</v>
      </c>
    </row>
    <row r="18" spans="1:9" x14ac:dyDescent="0.25">
      <c r="A18" s="10" t="s">
        <v>113</v>
      </c>
      <c r="B18" s="11"/>
      <c r="C18" s="11"/>
      <c r="D18" s="11"/>
      <c r="E18" s="11"/>
      <c r="F18" s="457" t="b" cm="1">
        <f t="array" ref="F18">CHRONO.IS_VALID_YMDT(A18:D18,E18)</f>
        <v>0</v>
      </c>
    </row>
    <row r="19" spans="1:9" x14ac:dyDescent="0.25">
      <c r="A19" s="7"/>
      <c r="B19" s="8"/>
      <c r="C19" s="8">
        <v>1.2</v>
      </c>
      <c r="D19" s="8"/>
      <c r="E19" s="8">
        <v>1</v>
      </c>
      <c r="F19" s="456" t="b" cm="1">
        <f t="array" ref="F19">CHRONO.IS_VALID_YMDT(A19:D19,E19)</f>
        <v>1</v>
      </c>
    </row>
    <row r="20" spans="1:9" x14ac:dyDescent="0.25">
      <c r="A20" s="10">
        <v>1858</v>
      </c>
      <c r="B20" s="11">
        <v>11</v>
      </c>
      <c r="C20" s="11"/>
      <c r="D20" s="11"/>
      <c r="E20" s="11">
        <v>1</v>
      </c>
      <c r="F20" s="457" t="b" cm="1">
        <f t="array" ref="F20">CHRONO.IS_VALID_YMDT(A20:D20,E20)</f>
        <v>1</v>
      </c>
    </row>
    <row r="21" spans="1:9" x14ac:dyDescent="0.25">
      <c r="A21" s="7">
        <v>2023</v>
      </c>
      <c r="B21" s="8">
        <v>6</v>
      </c>
      <c r="C21" s="8"/>
      <c r="D21" s="8">
        <v>0.3</v>
      </c>
      <c r="E21" s="8"/>
      <c r="F21" s="456" t="b" cm="1">
        <f t="array" ref="F21">CHRONO.IS_VALID_YMDT(A21:D21,E21)</f>
        <v>0</v>
      </c>
    </row>
    <row r="22" spans="1:9" x14ac:dyDescent="0.25">
      <c r="A22" s="10">
        <v>2023</v>
      </c>
      <c r="B22" s="11">
        <v>6</v>
      </c>
      <c r="C22" s="11">
        <v>1.5</v>
      </c>
      <c r="D22" s="11">
        <v>0.5</v>
      </c>
      <c r="E22" s="11"/>
      <c r="F22" s="457" t="b" cm="1">
        <f t="array" ref="F22">CHRONO.IS_VALID_YMDT(A22:D22,E22)</f>
        <v>0</v>
      </c>
    </row>
    <row r="23" spans="1:9" x14ac:dyDescent="0.25">
      <c r="A23" s="7">
        <v>-4712</v>
      </c>
      <c r="B23" s="8">
        <v>1</v>
      </c>
      <c r="C23" s="8">
        <v>1</v>
      </c>
      <c r="D23" s="8">
        <v>0.5</v>
      </c>
      <c r="E23" s="8"/>
      <c r="F23" s="456" t="b" cm="1">
        <f t="array" ref="F23">CHRONO.IS_VALID_YMDT(A23:D23,E23)</f>
        <v>1</v>
      </c>
    </row>
    <row r="24" spans="1:9" x14ac:dyDescent="0.25">
      <c r="A24" s="129">
        <v>-4713</v>
      </c>
      <c r="B24" s="130">
        <v>11</v>
      </c>
      <c r="C24" s="130">
        <v>24</v>
      </c>
      <c r="D24" s="130">
        <v>1.5</v>
      </c>
      <c r="E24" s="130"/>
      <c r="F24" s="458" t="b" cm="1">
        <f t="array" ref="F24">CHRONO.IS_VALID_YMDT(A24:D24,E24)</f>
        <v>0</v>
      </c>
    </row>
    <row r="27" spans="1:9" ht="19.5" x14ac:dyDescent="0.3">
      <c r="A27" s="1" t="s">
        <v>734</v>
      </c>
      <c r="B27" s="1"/>
    </row>
    <row r="29" spans="1:9" x14ac:dyDescent="0.25">
      <c r="A29" s="4" t="s">
        <v>0</v>
      </c>
      <c r="B29" s="5" t="s">
        <v>2</v>
      </c>
      <c r="C29" s="5" t="s">
        <v>3</v>
      </c>
      <c r="D29" s="5" t="s">
        <v>46</v>
      </c>
      <c r="E29" s="5" t="s">
        <v>4</v>
      </c>
      <c r="F29" s="4" t="s">
        <v>34</v>
      </c>
      <c r="G29" s="5" t="s">
        <v>11</v>
      </c>
      <c r="H29" s="5" t="s">
        <v>12</v>
      </c>
      <c r="I29" s="6" t="s">
        <v>35</v>
      </c>
    </row>
    <row r="30" spans="1:9" x14ac:dyDescent="0.25">
      <c r="A30" s="7"/>
      <c r="B30" s="8"/>
      <c r="C30" s="8"/>
      <c r="D30" s="8"/>
      <c r="E30" s="8"/>
      <c r="F30" s="445" t="str" cm="1">
        <f t="array" ref="F30:I30">CHRONO.RESOLVE_YMDT(A30:D30,E30)</f>
        <v/>
      </c>
      <c r="G30" s="446" t="str">
        <v/>
      </c>
      <c r="H30" s="446" t="str">
        <v/>
      </c>
      <c r="I30" s="33" t="str">
        <v/>
      </c>
    </row>
    <row r="31" spans="1:9" x14ac:dyDescent="0.25">
      <c r="A31" s="10" t="s">
        <v>113</v>
      </c>
      <c r="B31" s="11"/>
      <c r="C31" s="11"/>
      <c r="D31" s="11"/>
      <c r="E31" s="11"/>
      <c r="F31" s="447" t="e" cm="1">
        <f t="array" ref="F31:I31">CHRONO.RESOLVE_YMDT(A31:D31,E31)</f>
        <v>#VALUE!</v>
      </c>
      <c r="G31" s="448" t="e">
        <v>#VALUE!</v>
      </c>
      <c r="H31" s="448" t="e">
        <v>#VALUE!</v>
      </c>
      <c r="I31" s="34" t="e">
        <v>#VALUE!</v>
      </c>
    </row>
    <row r="32" spans="1:9" x14ac:dyDescent="0.25">
      <c r="A32" s="7">
        <v>1858</v>
      </c>
      <c r="B32" s="8">
        <v>11</v>
      </c>
      <c r="C32" s="8">
        <v>17.5</v>
      </c>
      <c r="D32" s="8">
        <v>-0.5</v>
      </c>
      <c r="E32" s="8"/>
      <c r="F32" s="445" cm="1">
        <f t="array" ref="F32:I32">CHRONO.RESOLVE_YMDT(A32:D32,E32)</f>
        <v>1858</v>
      </c>
      <c r="G32" s="446">
        <v>11</v>
      </c>
      <c r="H32" s="446">
        <v>17</v>
      </c>
      <c r="I32" s="33">
        <v>0</v>
      </c>
    </row>
    <row r="33" spans="1:11" x14ac:dyDescent="0.25">
      <c r="A33" s="10">
        <v>1858</v>
      </c>
      <c r="B33" s="11">
        <v>11</v>
      </c>
      <c r="C33" s="11">
        <v>5.25</v>
      </c>
      <c r="D33" s="11"/>
      <c r="E33" s="11">
        <v>1</v>
      </c>
      <c r="F33" s="447" cm="1">
        <f t="array" ref="F33:I33">CHRONO.RESOLVE_YMDT(A33:D33,E33)</f>
        <v>1858</v>
      </c>
      <c r="G33" s="448">
        <v>11</v>
      </c>
      <c r="H33" s="448">
        <v>5</v>
      </c>
      <c r="I33" s="34">
        <v>0.25</v>
      </c>
    </row>
    <row r="34" spans="1:11" x14ac:dyDescent="0.25">
      <c r="A34" s="7">
        <v>2023</v>
      </c>
      <c r="B34" s="8">
        <v>6</v>
      </c>
      <c r="C34" s="8"/>
      <c r="D34" s="8">
        <v>0.3</v>
      </c>
      <c r="E34" s="8"/>
      <c r="F34" s="445" cm="1">
        <f t="array" ref="F34:I34">CHRONO.RESOLVE_YMDT(A34:D34,E34)</f>
        <v>2023</v>
      </c>
      <c r="G34" s="446">
        <v>6</v>
      </c>
      <c r="H34" s="446">
        <v>1</v>
      </c>
      <c r="I34" s="33">
        <v>0.3</v>
      </c>
    </row>
    <row r="35" spans="1:11" x14ac:dyDescent="0.25">
      <c r="A35" s="10">
        <v>2023</v>
      </c>
      <c r="B35" s="11">
        <v>6</v>
      </c>
      <c r="C35" s="11">
        <v>1.5</v>
      </c>
      <c r="D35" s="11">
        <v>0.5</v>
      </c>
      <c r="E35" s="11"/>
      <c r="F35" s="447" cm="1">
        <f t="array" ref="F35:I35">CHRONO.RESOLVE_YMDT(A35:D35,E35)</f>
        <v>2023</v>
      </c>
      <c r="G35" s="448">
        <v>6</v>
      </c>
      <c r="H35" s="448">
        <v>2</v>
      </c>
      <c r="I35" s="34">
        <v>0</v>
      </c>
    </row>
    <row r="36" spans="1:11" x14ac:dyDescent="0.25">
      <c r="A36" s="7">
        <v>2024</v>
      </c>
      <c r="B36" s="8">
        <v>-25</v>
      </c>
      <c r="C36" s="8">
        <v>67</v>
      </c>
      <c r="D36" s="8">
        <v>-6</v>
      </c>
      <c r="E36" s="8">
        <v>1</v>
      </c>
      <c r="F36" s="445" cm="1">
        <f t="array" ref="F36:I36">CHRONO.RESOLVE_YMDT(A36:D36,E36)</f>
        <v>2021</v>
      </c>
      <c r="G36" s="446">
        <v>12</v>
      </c>
      <c r="H36" s="446">
        <v>31</v>
      </c>
      <c r="I36" s="33">
        <v>0</v>
      </c>
    </row>
    <row r="37" spans="1:11" x14ac:dyDescent="0.25">
      <c r="A37" s="129">
        <v>2024</v>
      </c>
      <c r="B37" s="130">
        <v>0</v>
      </c>
      <c r="C37" s="130"/>
      <c r="D37" s="130">
        <v>32.5</v>
      </c>
      <c r="E37" s="130"/>
      <c r="F37" s="449" cm="1">
        <f t="array" ref="F37:I37">CHRONO.RESOLVE_YMDT(A37:D37,E37)</f>
        <v>2024</v>
      </c>
      <c r="G37" s="450">
        <v>1</v>
      </c>
      <c r="H37" s="450">
        <v>1</v>
      </c>
      <c r="I37" s="253">
        <v>0.5</v>
      </c>
    </row>
    <row r="40" spans="1:11" ht="19.5" x14ac:dyDescent="0.3">
      <c r="A40" s="1" t="s">
        <v>735</v>
      </c>
      <c r="B40" s="1"/>
    </row>
    <row r="42" spans="1:11" x14ac:dyDescent="0.25">
      <c r="A42" s="4" t="s">
        <v>0</v>
      </c>
      <c r="B42" s="5" t="s">
        <v>2</v>
      </c>
      <c r="C42" s="5" t="s">
        <v>3</v>
      </c>
      <c r="D42" s="5" t="s">
        <v>46</v>
      </c>
      <c r="E42" s="5" t="s">
        <v>188</v>
      </c>
      <c r="F42" s="5" t="s">
        <v>447</v>
      </c>
      <c r="G42" s="5" t="s">
        <v>472</v>
      </c>
      <c r="H42" s="4" t="s">
        <v>34</v>
      </c>
      <c r="I42" s="5" t="s">
        <v>11</v>
      </c>
      <c r="J42" s="5" t="s">
        <v>12</v>
      </c>
      <c r="K42" s="6" t="s">
        <v>35</v>
      </c>
    </row>
    <row r="43" spans="1:11" x14ac:dyDescent="0.25">
      <c r="A43" s="7"/>
      <c r="B43" s="8"/>
      <c r="C43" s="8"/>
      <c r="D43" s="8"/>
      <c r="E43" s="8"/>
      <c r="F43" s="8"/>
      <c r="G43" s="8"/>
      <c r="H43" s="445" t="str" cm="1">
        <f t="array" ref="H43:K43">CHRONO.ROUND_YMDT(A43:D43,E43,F43,G43)</f>
        <v/>
      </c>
      <c r="I43" s="446" t="str">
        <v/>
      </c>
      <c r="J43" s="446" t="str">
        <v/>
      </c>
      <c r="K43" s="329" t="str">
        <v/>
      </c>
    </row>
    <row r="44" spans="1:11" x14ac:dyDescent="0.25">
      <c r="A44" s="10" t="s">
        <v>113</v>
      </c>
      <c r="B44" s="11"/>
      <c r="C44" s="11"/>
      <c r="D44" s="11"/>
      <c r="E44" s="11"/>
      <c r="F44" s="11"/>
      <c r="G44" s="11"/>
      <c r="H44" s="447" t="e" cm="1">
        <f t="array" ref="H44:K44">CHRONO.ROUND_YMDT(A44:D44,E44,F44,G44)</f>
        <v>#VALUE!</v>
      </c>
      <c r="I44" s="448" t="e">
        <v>#VALUE!</v>
      </c>
      <c r="J44" s="448" t="e">
        <v>#VALUE!</v>
      </c>
      <c r="K44" s="330" t="e">
        <v>#VALUE!</v>
      </c>
    </row>
    <row r="45" spans="1:11" x14ac:dyDescent="0.25">
      <c r="A45" s="7">
        <v>1858</v>
      </c>
      <c r="B45" s="8">
        <v>11</v>
      </c>
      <c r="C45" s="8">
        <v>17.5</v>
      </c>
      <c r="D45" s="8">
        <v>-0.5</v>
      </c>
      <c r="E45" s="8"/>
      <c r="F45" s="8"/>
      <c r="G45" s="8"/>
      <c r="H45" s="445" cm="1">
        <f t="array" ref="H45:K45">CHRONO.ROUND_YMDT(A45:D45,E45,F45,G45)</f>
        <v>1858</v>
      </c>
      <c r="I45" s="446">
        <v>11</v>
      </c>
      <c r="J45" s="446">
        <v>17</v>
      </c>
      <c r="K45" s="329">
        <v>0</v>
      </c>
    </row>
    <row r="46" spans="1:11" x14ac:dyDescent="0.25">
      <c r="A46" s="10">
        <v>1858</v>
      </c>
      <c r="B46" s="11">
        <v>11</v>
      </c>
      <c r="C46" s="11">
        <v>5.25</v>
      </c>
      <c r="D46" s="11"/>
      <c r="E46" s="11"/>
      <c r="F46" s="11"/>
      <c r="G46" s="11"/>
      <c r="H46" s="447" cm="1">
        <f t="array" ref="H46:K46">CHRONO.ROUND_YMDT(A46:D46,E46,F46,G46)</f>
        <v>1858</v>
      </c>
      <c r="I46" s="448">
        <v>11</v>
      </c>
      <c r="J46" s="448">
        <v>5</v>
      </c>
      <c r="K46" s="330">
        <v>0.25</v>
      </c>
    </row>
    <row r="47" spans="1:11" x14ac:dyDescent="0.25">
      <c r="A47" s="7">
        <v>2023</v>
      </c>
      <c r="B47" s="8">
        <v>6</v>
      </c>
      <c r="C47" s="8">
        <v>1.75279894675925</v>
      </c>
      <c r="D47" s="8">
        <v>0.5</v>
      </c>
      <c r="E47" s="8">
        <v>4</v>
      </c>
      <c r="F47" s="8">
        <v>2</v>
      </c>
      <c r="G47" s="8">
        <v>1</v>
      </c>
      <c r="H47" s="445" cm="1">
        <f t="array" ref="H47:K47">CHRONO.ROUND_YMDT(A47:D47,E47,F47,G47)</f>
        <v>2023</v>
      </c>
      <c r="I47" s="446">
        <v>6</v>
      </c>
      <c r="J47" s="446">
        <v>2</v>
      </c>
      <c r="K47" s="329">
        <v>0.25279895833333338</v>
      </c>
    </row>
    <row r="48" spans="1:11" x14ac:dyDescent="0.25">
      <c r="A48" s="10">
        <v>2023</v>
      </c>
      <c r="B48" s="11">
        <v>6</v>
      </c>
      <c r="C48" s="11">
        <v>1.75279894675925</v>
      </c>
      <c r="D48" s="11">
        <v>0.5</v>
      </c>
      <c r="E48" s="11">
        <v>4</v>
      </c>
      <c r="F48" s="11">
        <v>2</v>
      </c>
      <c r="G48" s="11">
        <v>-1</v>
      </c>
      <c r="H48" s="447" cm="1">
        <f t="array" ref="H48:K48">CHRONO.ROUND_YMDT(A48:D48,E48,F48,G48)</f>
        <v>2023</v>
      </c>
      <c r="I48" s="448">
        <v>6</v>
      </c>
      <c r="J48" s="448">
        <v>2</v>
      </c>
      <c r="K48" s="330">
        <v>0.25279884259259261</v>
      </c>
    </row>
    <row r="49" spans="1:11" x14ac:dyDescent="0.25">
      <c r="A49" s="7">
        <v>2024</v>
      </c>
      <c r="B49" s="8">
        <v>-25</v>
      </c>
      <c r="C49" s="8">
        <v>67</v>
      </c>
      <c r="D49" s="8">
        <v>-6.33</v>
      </c>
      <c r="E49" s="8">
        <v>2</v>
      </c>
      <c r="F49" s="8"/>
      <c r="G49" s="8"/>
      <c r="H49" s="445" cm="1">
        <f t="array" ref="H49:K49">CHRONO.ROUND_YMDT(A49:D49,E49,F49,G49)</f>
        <v>2021</v>
      </c>
      <c r="I49" s="446">
        <v>12</v>
      </c>
      <c r="J49" s="446">
        <v>30</v>
      </c>
      <c r="K49" s="329">
        <v>0.66666666666666663</v>
      </c>
    </row>
    <row r="50" spans="1:11" x14ac:dyDescent="0.25">
      <c r="A50" s="129">
        <v>2024</v>
      </c>
      <c r="B50" s="130">
        <v>0</v>
      </c>
      <c r="C50" s="130"/>
      <c r="D50" s="130">
        <v>32.5</v>
      </c>
      <c r="E50" s="130">
        <v>1</v>
      </c>
      <c r="F50" s="130"/>
      <c r="G50" s="130">
        <v>1</v>
      </c>
      <c r="H50" s="449" cm="1">
        <f t="array" ref="H50:K50">CHRONO.ROUND_YMDT(A50:D50,E50,F50,G50)</f>
        <v>2024</v>
      </c>
      <c r="I50" s="450">
        <v>1</v>
      </c>
      <c r="J50" s="450">
        <v>2</v>
      </c>
      <c r="K50" s="459" t="str">
        <v/>
      </c>
    </row>
    <row r="53" spans="1:11" ht="19.5" x14ac:dyDescent="0.3">
      <c r="A53" s="1" t="s">
        <v>457</v>
      </c>
    </row>
    <row r="55" spans="1:11" x14ac:dyDescent="0.25">
      <c r="A55" s="21" t="s">
        <v>424</v>
      </c>
      <c r="B55" s="22" t="s">
        <v>458</v>
      </c>
      <c r="C55" s="40" t="s">
        <v>4</v>
      </c>
      <c r="D55" s="270" t="s">
        <v>34</v>
      </c>
      <c r="E55" s="40" t="s">
        <v>11</v>
      </c>
      <c r="F55" s="40" t="s">
        <v>12</v>
      </c>
      <c r="G55" s="23" t="s">
        <v>35</v>
      </c>
      <c r="H55" s="139" t="s">
        <v>43</v>
      </c>
    </row>
    <row r="56" spans="1:11" x14ac:dyDescent="0.25">
      <c r="A56" s="7"/>
      <c r="B56" s="8"/>
      <c r="C56" s="8"/>
      <c r="D56" s="213" t="str" cm="1">
        <f t="array" ref="D56:H56">CHRONO.PARSE_ISO_DATETIME(A56,B56,C56)</f>
        <v/>
      </c>
      <c r="E56" s="8" t="str">
        <v/>
      </c>
      <c r="F56" s="8" t="str">
        <v/>
      </c>
      <c r="G56" s="8" t="str">
        <v/>
      </c>
      <c r="H56" s="72" t="str">
        <v/>
      </c>
    </row>
    <row r="57" spans="1:11" x14ac:dyDescent="0.25">
      <c r="A57" s="10" t="s">
        <v>1</v>
      </c>
      <c r="B57" s="11"/>
      <c r="C57" s="11"/>
      <c r="D57" s="214" t="e" cm="1">
        <f t="array" ref="D57:H57">CHRONO.PARSE_ISO_DATETIME(A57,B57,C57)</f>
        <v>#VALUE!</v>
      </c>
      <c r="E57" s="11" t="e">
        <v>#VALUE!</v>
      </c>
      <c r="F57" s="11" t="e">
        <v>#VALUE!</v>
      </c>
      <c r="G57" s="11" t="e">
        <v>#VALUE!</v>
      </c>
      <c r="H57" s="73" t="e">
        <v>#VALUE!</v>
      </c>
    </row>
    <row r="58" spans="1:11" x14ac:dyDescent="0.25">
      <c r="A58" s="49" t="s">
        <v>40</v>
      </c>
      <c r="B58" s="61"/>
      <c r="C58" s="8"/>
      <c r="D58" s="213" cm="1">
        <f t="array" ref="D58:H58">CHRONO.PARSE_ISO_DATETIME(A58,B58,C58)</f>
        <v>-327</v>
      </c>
      <c r="E58" s="8">
        <v>10</v>
      </c>
      <c r="F58" s="8">
        <v>1</v>
      </c>
      <c r="G58" s="8" t="str">
        <v/>
      </c>
      <c r="H58" s="72" t="str">
        <v/>
      </c>
    </row>
    <row r="59" spans="1:11" x14ac:dyDescent="0.25">
      <c r="A59" s="41" t="s">
        <v>42</v>
      </c>
      <c r="B59" s="42"/>
      <c r="C59" s="11">
        <v>1</v>
      </c>
      <c r="D59" s="214" cm="1">
        <f t="array" ref="D59:H59">CHRONO.PARSE_ISO_DATETIME(A59,B59,C59)</f>
        <v>1900</v>
      </c>
      <c r="E59" s="11">
        <v>2</v>
      </c>
      <c r="F59" s="11">
        <v>29</v>
      </c>
      <c r="G59" s="11" t="str">
        <v/>
      </c>
      <c r="H59" s="73" t="str">
        <v/>
      </c>
    </row>
    <row r="60" spans="1:11" x14ac:dyDescent="0.25">
      <c r="A60" s="39" t="s">
        <v>41</v>
      </c>
      <c r="B60" s="61"/>
      <c r="C60" s="8"/>
      <c r="D60" s="213" cm="1">
        <f t="array" ref="D60:H60">CHRONO.PARSE_ISO_DATETIME(A60,B60,C60)</f>
        <v>2000</v>
      </c>
      <c r="E60" s="8">
        <v>2</v>
      </c>
      <c r="F60" s="8">
        <v>29</v>
      </c>
      <c r="G60" s="8" t="str">
        <v/>
      </c>
      <c r="H60" s="72" t="str">
        <v/>
      </c>
    </row>
    <row r="61" spans="1:11" x14ac:dyDescent="0.25">
      <c r="A61" s="53" t="s">
        <v>179</v>
      </c>
      <c r="B61" s="128"/>
      <c r="C61" s="35"/>
      <c r="D61" s="221" cm="1">
        <f t="array" ref="D61:H61">CHRONO.PARSE_ISO_DATETIME(A61,B61,C61)</f>
        <v>2023</v>
      </c>
      <c r="E61" s="35">
        <v>2</v>
      </c>
      <c r="F61" s="35">
        <v>18</v>
      </c>
      <c r="G61" s="35">
        <v>0.23194444444444445</v>
      </c>
      <c r="H61" s="126">
        <v>540</v>
      </c>
    </row>
    <row r="62" spans="1:11" x14ac:dyDescent="0.25">
      <c r="A62" s="39" t="s">
        <v>179</v>
      </c>
      <c r="B62" s="61">
        <v>1</v>
      </c>
      <c r="C62" s="8"/>
      <c r="D62" s="213" t="e" cm="1">
        <f t="array" ref="D62:H62">CHRONO.PARSE_ISO_DATETIME(A62,B62,C62)</f>
        <v>#VALUE!</v>
      </c>
      <c r="E62" s="8" t="e">
        <v>#VALUE!</v>
      </c>
      <c r="F62" s="8" t="e">
        <v>#VALUE!</v>
      </c>
      <c r="G62" s="8" t="e">
        <v>#VALUE!</v>
      </c>
      <c r="H62" s="72" t="e">
        <v>#VALUE!</v>
      </c>
    </row>
    <row r="63" spans="1:11" x14ac:dyDescent="0.25">
      <c r="A63" s="53" t="s">
        <v>259</v>
      </c>
      <c r="B63" s="128"/>
      <c r="C63" s="35"/>
      <c r="D63" s="221" cm="1">
        <f t="array" ref="D63:H63">CHRONO.PARSE_ISO_DATETIME(A63,B63,C63)</f>
        <v>2000</v>
      </c>
      <c r="E63" s="35">
        <v>2</v>
      </c>
      <c r="F63" s="35">
        <v>29</v>
      </c>
      <c r="G63" s="35">
        <v>1</v>
      </c>
      <c r="H63" s="126" t="str">
        <v/>
      </c>
    </row>
    <row r="64" spans="1:11" x14ac:dyDescent="0.25">
      <c r="A64" s="55" t="s">
        <v>44</v>
      </c>
      <c r="B64" s="64"/>
      <c r="C64" s="37"/>
      <c r="D64" s="271" cm="1">
        <f t="array" ref="D64:H64">CHRONO.PARSE_ISO_DATETIME(A64,B64,C64)</f>
        <v>2000</v>
      </c>
      <c r="E64" s="37">
        <v>2</v>
      </c>
      <c r="F64" s="37">
        <v>1</v>
      </c>
      <c r="G64" s="37" t="e">
        <v>#NUM!</v>
      </c>
      <c r="H64" s="127">
        <v>570</v>
      </c>
    </row>
    <row r="65" spans="1:8" x14ac:dyDescent="0.25">
      <c r="A65" s="53" t="s">
        <v>45</v>
      </c>
      <c r="B65" s="128"/>
      <c r="C65" s="35"/>
      <c r="D65" s="221" cm="1">
        <f t="array" ref="D65:H65">CHRONO.PARSE_ISO_DATETIME(A65,B65,C65)</f>
        <v>2000</v>
      </c>
      <c r="E65" s="35">
        <v>2</v>
      </c>
      <c r="F65" s="35">
        <v>29</v>
      </c>
      <c r="G65" s="35">
        <v>0.75</v>
      </c>
      <c r="H65" s="126">
        <v>0</v>
      </c>
    </row>
    <row r="66" spans="1:8" x14ac:dyDescent="0.25">
      <c r="A66" s="55" t="s">
        <v>60</v>
      </c>
      <c r="B66" s="64"/>
      <c r="C66" s="37"/>
      <c r="D66" s="271" cm="1">
        <f t="array" ref="D66:H66">CHRONO.PARSE_ISO_DATETIME(A66,B66,C66)</f>
        <v>2000</v>
      </c>
      <c r="E66" s="37">
        <v>2</v>
      </c>
      <c r="F66" s="37">
        <v>1</v>
      </c>
      <c r="G66" s="37">
        <v>0.99999998842592597</v>
      </c>
      <c r="H66" s="127">
        <v>570</v>
      </c>
    </row>
    <row r="67" spans="1:8" x14ac:dyDescent="0.25">
      <c r="A67" s="53" t="s">
        <v>125</v>
      </c>
      <c r="B67" s="128"/>
      <c r="C67" s="35"/>
      <c r="D67" s="221" cm="1">
        <f t="array" ref="D67:H67">CHRONO.PARSE_ISO_DATETIME(A67,B67,C67)</f>
        <v>2000</v>
      </c>
      <c r="E67" s="35">
        <v>2</v>
      </c>
      <c r="F67" s="35">
        <v>1</v>
      </c>
      <c r="G67" s="35">
        <v>1</v>
      </c>
      <c r="H67" s="126">
        <v>570</v>
      </c>
    </row>
    <row r="68" spans="1:8" x14ac:dyDescent="0.25">
      <c r="A68" s="55" t="s">
        <v>126</v>
      </c>
      <c r="B68" s="64"/>
      <c r="C68" s="37"/>
      <c r="D68" s="271" cm="1">
        <f t="array" ref="D68:H68">CHRONO.PARSE_ISO_DATETIME(A68,B68,C68)</f>
        <v>2000</v>
      </c>
      <c r="E68" s="37">
        <v>2</v>
      </c>
      <c r="F68" s="37">
        <v>1</v>
      </c>
      <c r="G68" s="37" t="str">
        <v/>
      </c>
      <c r="H68" s="127">
        <v>-570</v>
      </c>
    </row>
    <row r="69" spans="1:8" x14ac:dyDescent="0.25">
      <c r="A69" s="53" t="s">
        <v>292</v>
      </c>
      <c r="B69" s="128"/>
      <c r="C69" s="35"/>
      <c r="D69" s="221" t="str" cm="1">
        <f t="array" ref="D69:H69">CHRONO.PARSE_ISO_DATETIME(A69,B69,C69)</f>
        <v/>
      </c>
      <c r="E69" s="35" t="str">
        <v/>
      </c>
      <c r="F69" s="35" t="str">
        <v/>
      </c>
      <c r="G69" s="35">
        <v>0.70138888888888884</v>
      </c>
      <c r="H69" s="126">
        <v>-420</v>
      </c>
    </row>
    <row r="70" spans="1:8" x14ac:dyDescent="0.25">
      <c r="A70" s="55" t="s">
        <v>258</v>
      </c>
      <c r="B70" s="64"/>
      <c r="C70" s="37"/>
      <c r="D70" s="271" t="str" cm="1">
        <f t="array" ref="D70:H70">CHRONO.PARSE_ISO_DATETIME(A70,B70,C70)</f>
        <v/>
      </c>
      <c r="E70" s="37" t="str">
        <v/>
      </c>
      <c r="F70" s="37" t="str">
        <v/>
      </c>
      <c r="G70" s="37">
        <v>0.70138888888888884</v>
      </c>
      <c r="H70" s="127" t="e">
        <v>#NUM!</v>
      </c>
    </row>
    <row r="71" spans="1:8" x14ac:dyDescent="0.25">
      <c r="A71" s="53" t="s">
        <v>359</v>
      </c>
      <c r="B71" s="128"/>
      <c r="C71" s="35"/>
      <c r="D71" s="221" t="str" cm="1">
        <f t="array" ref="D71:H71">CHRONO.PARSE_ISO_DATETIME(A71,B71,C71)</f>
        <v/>
      </c>
      <c r="E71" s="35" t="str">
        <v/>
      </c>
      <c r="F71" s="35" t="str">
        <v/>
      </c>
      <c r="G71" s="35" t="e">
        <v>#N/A</v>
      </c>
      <c r="H71" s="126">
        <v>562.23333333333335</v>
      </c>
    </row>
    <row r="72" spans="1:8" x14ac:dyDescent="0.25">
      <c r="B72" s="45"/>
    </row>
    <row r="74" spans="1:8" ht="19.5" x14ac:dyDescent="0.3">
      <c r="A74" s="1" t="s">
        <v>392</v>
      </c>
    </row>
    <row r="76" spans="1:8" x14ac:dyDescent="0.25">
      <c r="A76" s="270" t="s">
        <v>5</v>
      </c>
      <c r="B76" s="40" t="s">
        <v>2</v>
      </c>
      <c r="C76" s="40" t="s">
        <v>3</v>
      </c>
      <c r="D76" s="23" t="s">
        <v>46</v>
      </c>
      <c r="E76" s="139" t="s">
        <v>565</v>
      </c>
      <c r="F76" s="139" t="s">
        <v>132</v>
      </c>
      <c r="G76" s="23" t="s">
        <v>175</v>
      </c>
    </row>
    <row r="77" spans="1:8" x14ac:dyDescent="0.25">
      <c r="A77" s="213"/>
      <c r="B77" s="8"/>
      <c r="C77" s="8"/>
      <c r="D77" s="8"/>
      <c r="E77" s="8"/>
      <c r="F77" s="72"/>
      <c r="G77" s="9" t="str" cm="1">
        <f t="array" ref="G77">CHRONO.FORMAT_ISO_DATETIME(A77:D77,E77,F77)</f>
        <v/>
      </c>
    </row>
    <row r="78" spans="1:8" x14ac:dyDescent="0.25">
      <c r="A78" s="214" t="s">
        <v>1</v>
      </c>
      <c r="B78" s="11"/>
      <c r="C78" s="11"/>
      <c r="D78" s="11"/>
      <c r="E78" s="11"/>
      <c r="F78" s="73"/>
      <c r="G78" s="12" t="e" cm="1">
        <f t="array" ref="G78">CHRONO.FORMAT_ISO_DATETIME(A78:D78,E78,F78)</f>
        <v>#VALUE!</v>
      </c>
    </row>
    <row r="79" spans="1:8" x14ac:dyDescent="0.25">
      <c r="A79" s="213">
        <v>2020</v>
      </c>
      <c r="B79" s="8"/>
      <c r="C79" s="8"/>
      <c r="D79" s="8"/>
      <c r="E79" s="8"/>
      <c r="F79" s="72"/>
      <c r="G79" s="9" t="str" cm="1">
        <f t="array" ref="G79">CHRONO.FORMAT_ISO_DATETIME(A79:D79,E79,F79)</f>
        <v>2020-01-01</v>
      </c>
    </row>
    <row r="80" spans="1:8" x14ac:dyDescent="0.25">
      <c r="A80" s="214"/>
      <c r="B80" s="11"/>
      <c r="C80" s="11"/>
      <c r="D80" s="11">
        <v>0.7</v>
      </c>
      <c r="E80" s="11">
        <v>570</v>
      </c>
      <c r="F80" s="73"/>
      <c r="G80" s="12" t="str" cm="1">
        <f t="array" ref="G80">CHRONO.FORMAT_ISO_DATETIME(A80:D80,E80,F80)</f>
        <v>T16:47+09:30</v>
      </c>
    </row>
    <row r="81" spans="1:7" x14ac:dyDescent="0.25">
      <c r="A81" s="213">
        <v>2020</v>
      </c>
      <c r="B81" s="8">
        <v>2</v>
      </c>
      <c r="C81" s="8">
        <v>29</v>
      </c>
      <c r="D81" s="8">
        <v>1</v>
      </c>
      <c r="E81" s="8"/>
      <c r="F81" s="72"/>
      <c r="G81" s="9" t="str" cm="1">
        <f t="array" ref="G81">CHRONO.FORMAT_ISO_DATETIME(A81:D81,E81,F81)</f>
        <v>2020-03-01T00:00</v>
      </c>
    </row>
    <row r="82" spans="1:7" x14ac:dyDescent="0.25">
      <c r="A82" s="214">
        <v>2020</v>
      </c>
      <c r="B82" s="11">
        <v>2</v>
      </c>
      <c r="C82" s="11">
        <v>29</v>
      </c>
      <c r="D82" s="11">
        <v>1</v>
      </c>
      <c r="E82" s="11"/>
      <c r="F82" s="126" t="s">
        <v>566</v>
      </c>
      <c r="G82" s="54" t="str" cm="1">
        <f t="array" ref="G82">CHRONO.FORMAT_ISO_DATETIME(A82:D82,E82,F82)</f>
        <v>2020-02-29T24:00</v>
      </c>
    </row>
    <row r="83" spans="1:7" x14ac:dyDescent="0.25">
      <c r="A83" s="213">
        <v>2020</v>
      </c>
      <c r="B83" s="8">
        <v>2</v>
      </c>
      <c r="C83" s="8">
        <v>29</v>
      </c>
      <c r="D83" s="8">
        <v>0.7</v>
      </c>
      <c r="E83" s="8"/>
      <c r="F83" s="72" t="s">
        <v>567</v>
      </c>
      <c r="G83" s="9" t="str" cm="1">
        <f t="array" ref="G83">CHRONO.FORMAT_ISO_DATETIME(A83:D83,E83,F83)</f>
        <v>2020-03-01</v>
      </c>
    </row>
    <row r="84" spans="1:7" x14ac:dyDescent="0.25">
      <c r="A84" s="214"/>
      <c r="B84" s="11"/>
      <c r="C84" s="11"/>
      <c r="D84" s="11">
        <v>1</v>
      </c>
      <c r="E84" s="11"/>
      <c r="F84" s="126"/>
      <c r="G84" s="54" t="str" cm="1">
        <f t="array" ref="G84">CHRONO.FORMAT_ISO_DATETIME(A84:D84,E84,F84)</f>
        <v>T00:00</v>
      </c>
    </row>
    <row r="85" spans="1:7" x14ac:dyDescent="0.25">
      <c r="A85" s="213">
        <v>2020</v>
      </c>
      <c r="B85" s="8"/>
      <c r="C85" s="8"/>
      <c r="D85" s="8">
        <v>0.25</v>
      </c>
      <c r="E85" s="8">
        <v>0</v>
      </c>
      <c r="F85" s="127" t="s">
        <v>568</v>
      </c>
      <c r="G85" s="56" t="str" cm="1">
        <f t="array" ref="G85">CHRONO.FORMAT_ISO_DATETIME(A85:D85,E85,F85)</f>
        <v>20200101T0600Z</v>
      </c>
    </row>
    <row r="86" spans="1:7" x14ac:dyDescent="0.25">
      <c r="A86" s="214">
        <v>2020</v>
      </c>
      <c r="B86" s="11"/>
      <c r="C86" s="11"/>
      <c r="D86" s="11"/>
      <c r="E86" s="11"/>
      <c r="F86" s="126" t="s">
        <v>550</v>
      </c>
      <c r="G86" s="54" t="str" cm="1">
        <f t="array" ref="G86">CHRONO.FORMAT_ISO_DATETIME(A86:D86,E86,F86)</f>
        <v>+2020-01-01</v>
      </c>
    </row>
    <row r="87" spans="1:7" x14ac:dyDescent="0.25">
      <c r="A87" s="251">
        <v>2024</v>
      </c>
      <c r="B87" s="15"/>
      <c r="C87" s="15">
        <v>31</v>
      </c>
      <c r="D87" s="15"/>
      <c r="E87" s="15"/>
      <c r="F87" s="369"/>
      <c r="G87" s="56" t="e" cm="1">
        <f t="array" ref="G87">CHRONO.FORMAT_ISO_DATETIME(A87:D87,E87,F87)</f>
        <v>#NUM!</v>
      </c>
    </row>
    <row r="90" spans="1:7" ht="19.5" x14ac:dyDescent="0.3">
      <c r="A90" s="1" t="s">
        <v>609</v>
      </c>
      <c r="F90" s="1"/>
    </row>
    <row r="92" spans="1:7" x14ac:dyDescent="0.25">
      <c r="A92" s="21" t="s">
        <v>569</v>
      </c>
      <c r="B92" s="119" t="s">
        <v>607</v>
      </c>
      <c r="C92" s="270" t="s">
        <v>34</v>
      </c>
      <c r="D92" s="40" t="s">
        <v>11</v>
      </c>
      <c r="E92" s="40" t="s">
        <v>12</v>
      </c>
      <c r="F92" s="139" t="s">
        <v>510</v>
      </c>
    </row>
    <row r="93" spans="1:7" x14ac:dyDescent="0.25">
      <c r="A93" s="7"/>
      <c r="B93" s="72"/>
      <c r="C93" s="213" t="str" cm="1">
        <f t="array" ref="C93:F93">CHRONO.PARSE_DATETIME(A93,B93)</f>
        <v/>
      </c>
      <c r="D93" s="8" t="str">
        <v/>
      </c>
      <c r="E93" s="8" t="str">
        <v/>
      </c>
      <c r="F93" s="72" t="str">
        <v/>
      </c>
    </row>
    <row r="94" spans="1:7" x14ac:dyDescent="0.25">
      <c r="A94" s="283" t="s">
        <v>490</v>
      </c>
      <c r="B94" s="372"/>
      <c r="C94" s="214" t="e" cm="1">
        <f t="array" ref="C94:F94">CHRONO.PARSE_DATETIME(A94,B94)</f>
        <v>#VALUE!</v>
      </c>
      <c r="D94" s="11" t="e">
        <v>#VALUE!</v>
      </c>
      <c r="E94" s="11" t="e">
        <v>#VALUE!</v>
      </c>
      <c r="F94" s="73" t="e">
        <v>#VALUE!</v>
      </c>
    </row>
    <row r="95" spans="1:7" x14ac:dyDescent="0.25">
      <c r="A95" s="49" t="e">
        <v>#NUM!</v>
      </c>
      <c r="B95" s="373"/>
      <c r="C95" s="213" t="e" cm="1">
        <f t="array" ref="C95:F95">CHRONO.PARSE_DATETIME(A95,B95)</f>
        <v>#NUM!</v>
      </c>
      <c r="D95" s="8" t="e">
        <v>#NUM!</v>
      </c>
      <c r="E95" s="8" t="e">
        <v>#NUM!</v>
      </c>
      <c r="F95" s="72" t="e">
        <v>#NUM!</v>
      </c>
    </row>
    <row r="96" spans="1:7" x14ac:dyDescent="0.25">
      <c r="A96" s="10" t="s">
        <v>381</v>
      </c>
      <c r="B96" s="73"/>
      <c r="C96" s="214" t="str" cm="1">
        <f t="array" ref="C96:F96">CHRONO.PARSE_DATETIME(A96,B96)</f>
        <v/>
      </c>
      <c r="D96" s="11" t="str">
        <v/>
      </c>
      <c r="E96" s="11" t="str">
        <v/>
      </c>
      <c r="F96" s="73">
        <v>0.70833333333333337</v>
      </c>
    </row>
    <row r="97" spans="1:6" x14ac:dyDescent="0.25">
      <c r="A97" s="7" t="s">
        <v>570</v>
      </c>
      <c r="B97" s="72"/>
      <c r="C97" s="213" cm="1">
        <f t="array" ref="C97:F97">CHRONO.PARSE_DATETIME(A97,B97)</f>
        <v>2024</v>
      </c>
      <c r="D97" s="8">
        <v>1</v>
      </c>
      <c r="E97" s="8">
        <v>25</v>
      </c>
      <c r="F97" s="72">
        <v>0.95833333333333337</v>
      </c>
    </row>
    <row r="98" spans="1:6" x14ac:dyDescent="0.25">
      <c r="A98" s="50" t="s">
        <v>571</v>
      </c>
      <c r="B98" s="374"/>
      <c r="C98" s="214" cm="1">
        <f t="array" ref="C98:F98">CHRONO.PARSE_DATETIME(A98,B98)</f>
        <v>2024</v>
      </c>
      <c r="D98" s="11">
        <v>12</v>
      </c>
      <c r="E98" s="11">
        <v>1</v>
      </c>
      <c r="F98" s="73">
        <v>0.20833333333333334</v>
      </c>
    </row>
    <row r="99" spans="1:6" x14ac:dyDescent="0.25">
      <c r="A99" s="51" t="s">
        <v>572</v>
      </c>
      <c r="B99" s="157"/>
      <c r="C99" s="251" cm="1">
        <f t="array" ref="C99:F99">CHRONO.PARSE_DATETIME(A99,B99)</f>
        <v>2024</v>
      </c>
      <c r="D99" s="15">
        <v>12</v>
      </c>
      <c r="E99" s="15">
        <v>1</v>
      </c>
      <c r="F99" s="74">
        <v>0.20833333333333334</v>
      </c>
    </row>
    <row r="100" spans="1:6" x14ac:dyDescent="0.25">
      <c r="A100" s="52" t="s">
        <v>575</v>
      </c>
      <c r="B100" s="375"/>
      <c r="C100" s="371" cm="1">
        <f t="array" ref="C100:F100">CHRONO.PARSE_DATETIME(A100,B100)</f>
        <v>-2020</v>
      </c>
      <c r="D100" s="18">
        <v>12</v>
      </c>
      <c r="E100" s="18">
        <v>1</v>
      </c>
      <c r="F100" s="76">
        <v>1</v>
      </c>
    </row>
    <row r="101" spans="1:6" x14ac:dyDescent="0.25">
      <c r="A101" s="51" t="s">
        <v>573</v>
      </c>
      <c r="B101" s="157"/>
      <c r="C101" s="251" cm="1">
        <f t="array" ref="C101:F101">CHRONO.PARSE_DATETIME(A101,B101)</f>
        <v>2024</v>
      </c>
      <c r="D101" s="15">
        <v>12</v>
      </c>
      <c r="E101" s="15">
        <v>1</v>
      </c>
      <c r="F101" s="74" t="str">
        <v/>
      </c>
    </row>
    <row r="102" spans="1:6" x14ac:dyDescent="0.25">
      <c r="A102" s="52" t="s">
        <v>574</v>
      </c>
      <c r="B102" s="375"/>
      <c r="C102" s="371" t="e" cm="1">
        <f t="array" ref="C102:F102">CHRONO.PARSE_DATETIME(A102,B102)</f>
        <v>#VALUE!</v>
      </c>
      <c r="D102" s="18" t="e">
        <v>#VALUE!</v>
      </c>
      <c r="E102" s="18" t="e">
        <v>#VALUE!</v>
      </c>
      <c r="F102" s="76" t="str">
        <v/>
      </c>
    </row>
    <row r="103" spans="1:6" x14ac:dyDescent="0.25">
      <c r="A103" s="51" t="s">
        <v>610</v>
      </c>
      <c r="B103" s="157">
        <v>1</v>
      </c>
      <c r="C103" s="251" cm="1">
        <f t="array" ref="C103:F103">CHRONO.PARSE_DATETIME(A103,B103)</f>
        <v>-2023</v>
      </c>
      <c r="D103" s="15">
        <v>10</v>
      </c>
      <c r="E103" s="15">
        <v>31</v>
      </c>
      <c r="F103" s="74">
        <v>0.5416666550925926</v>
      </c>
    </row>
    <row r="104" spans="1:6" x14ac:dyDescent="0.25">
      <c r="A104" s="52" t="s">
        <v>611</v>
      </c>
      <c r="B104" s="159">
        <v>1</v>
      </c>
      <c r="C104" s="371" cm="1">
        <f t="array" ref="C104:F104">CHRONO.PARSE_DATETIME(A104,B104)</f>
        <v>2023</v>
      </c>
      <c r="D104" s="18">
        <v>10</v>
      </c>
      <c r="E104" s="18">
        <v>31</v>
      </c>
      <c r="F104" s="76">
        <v>1</v>
      </c>
    </row>
    <row r="106" spans="1:6" x14ac:dyDescent="0.25">
      <c r="A106" s="363"/>
    </row>
    <row r="107" spans="1:6" ht="19.5" x14ac:dyDescent="0.3">
      <c r="A107" s="1" t="s">
        <v>604</v>
      </c>
    </row>
    <row r="109" spans="1:6" x14ac:dyDescent="0.25">
      <c r="A109" s="40" t="s">
        <v>0</v>
      </c>
      <c r="B109" s="40" t="s">
        <v>2</v>
      </c>
      <c r="C109" s="139" t="s">
        <v>3</v>
      </c>
      <c r="D109" s="23" t="s">
        <v>46</v>
      </c>
      <c r="E109" s="40" t="s">
        <v>132</v>
      </c>
      <c r="F109" s="281" t="s">
        <v>605</v>
      </c>
    </row>
    <row r="110" spans="1:6" x14ac:dyDescent="0.25">
      <c r="A110" s="7"/>
      <c r="B110" s="8"/>
      <c r="C110" s="8"/>
      <c r="D110" s="8"/>
      <c r="E110" s="8"/>
      <c r="F110" s="162" t="str" cm="1">
        <f t="array" ref="F110">CHRONO.FORMAT_DATETIME(A110:D110,E110)</f>
        <v/>
      </c>
    </row>
    <row r="111" spans="1:6" x14ac:dyDescent="0.25">
      <c r="A111" s="10" t="s">
        <v>1</v>
      </c>
      <c r="B111" s="11"/>
      <c r="C111" s="11"/>
      <c r="D111" s="11"/>
      <c r="E111" s="11"/>
      <c r="F111" s="163" t="e" cm="1">
        <f t="array" ref="F111">CHRONO.FORMAT_DATETIME(A111:D111,E111)</f>
        <v>#VALUE!</v>
      </c>
    </row>
    <row r="112" spans="1:6" x14ac:dyDescent="0.25">
      <c r="A112" s="7"/>
      <c r="B112" s="8" t="e">
        <v>#NUM!</v>
      </c>
      <c r="C112" s="8"/>
      <c r="D112" s="8"/>
      <c r="E112" s="8"/>
      <c r="F112" s="162" t="e" cm="1">
        <f t="array" ref="F112">CHRONO.FORMAT_DATETIME(A112:D112,E112)</f>
        <v>#NUM!</v>
      </c>
    </row>
    <row r="113" spans="1:10" x14ac:dyDescent="0.25">
      <c r="A113" s="10"/>
      <c r="B113" s="11"/>
      <c r="C113" s="11"/>
      <c r="D113" s="11">
        <v>0.5</v>
      </c>
      <c r="E113" s="42"/>
      <c r="F113" s="163" t="e" cm="1">
        <f t="array" ref="F113">CHRONO.FORMAT_DATETIME(A113:D113,E113)</f>
        <v>#NUM!</v>
      </c>
    </row>
    <row r="114" spans="1:10" x14ac:dyDescent="0.25">
      <c r="A114" s="7">
        <v>2024</v>
      </c>
      <c r="B114" s="8"/>
      <c r="C114" s="8"/>
      <c r="D114" s="8"/>
      <c r="E114" s="8"/>
      <c r="F114" s="162" t="str" cm="1">
        <f t="array" ref="F114">CHRONO.FORMAT_DATETIME(A114:D114,E114)</f>
        <v>1/1/2024</v>
      </c>
    </row>
    <row r="115" spans="1:10" x14ac:dyDescent="0.25">
      <c r="A115" s="57">
        <v>2024</v>
      </c>
      <c r="B115" s="35">
        <v>10</v>
      </c>
      <c r="C115" s="35"/>
      <c r="D115" s="35">
        <v>0.2</v>
      </c>
      <c r="E115" s="35" t="s">
        <v>649</v>
      </c>
      <c r="F115" s="166" t="str" cm="1">
        <f t="array" ref="F115">CHRONO.FORMAT_DATETIME(A115:D115,E115)</f>
        <v>10/1/2024 4:48</v>
      </c>
    </row>
    <row r="116" spans="1:10" x14ac:dyDescent="0.25">
      <c r="A116" s="7">
        <v>2023</v>
      </c>
      <c r="B116" s="8">
        <v>2</v>
      </c>
      <c r="C116" s="8">
        <v>29</v>
      </c>
      <c r="D116" s="8"/>
      <c r="E116" s="8"/>
      <c r="F116" s="162" t="e" cm="1">
        <f t="array" ref="F116">CHRONO.FORMAT_DATETIME(A116:D116,E116)</f>
        <v>#NUM!</v>
      </c>
    </row>
    <row r="117" spans="1:10" x14ac:dyDescent="0.25">
      <c r="A117" s="57">
        <v>2024</v>
      </c>
      <c r="B117" s="35">
        <v>5</v>
      </c>
      <c r="C117" s="35">
        <v>14</v>
      </c>
      <c r="D117" s="35">
        <v>0.75</v>
      </c>
      <c r="E117" s="35" t="s">
        <v>613</v>
      </c>
      <c r="F117" s="166" t="str" cm="1">
        <f t="array" ref="F117">CHRONO.FORMAT_DATETIME(A117:D117,E117)</f>
        <v>14/05/2024 18:00</v>
      </c>
    </row>
    <row r="118" spans="1:10" x14ac:dyDescent="0.25">
      <c r="A118" s="350">
        <v>2024</v>
      </c>
      <c r="B118" s="37">
        <v>6</v>
      </c>
      <c r="C118" s="37">
        <v>30</v>
      </c>
      <c r="D118" s="37">
        <v>1.0001</v>
      </c>
      <c r="E118" s="64" t="s">
        <v>650</v>
      </c>
      <c r="F118" s="370" t="str" cm="1">
        <f t="array" ref="F118">CHRONO.FORMAT_DATETIME(A118:D118,E118)</f>
        <v xml:space="preserve">01-07-2024 </v>
      </c>
    </row>
    <row r="119" spans="1:10" x14ac:dyDescent="0.25">
      <c r="A119" s="57">
        <v>2024</v>
      </c>
      <c r="B119" s="35">
        <v>10</v>
      </c>
      <c r="C119" s="35">
        <v>1</v>
      </c>
      <c r="D119" s="35">
        <v>0.1</v>
      </c>
      <c r="E119" s="35" t="s">
        <v>612</v>
      </c>
      <c r="F119" s="166" t="str" cm="1">
        <f t="array" ref="F119">CHRONO.FORMAT_DATETIME(A119:D119,E119)</f>
        <v>01/10/2024 02:24:00 AM</v>
      </c>
    </row>
    <row r="120" spans="1:10" x14ac:dyDescent="0.25">
      <c r="A120" s="363"/>
    </row>
    <row r="121" spans="1:10" x14ac:dyDescent="0.25">
      <c r="A121" s="363"/>
    </row>
    <row r="122" spans="1:10" ht="19.5" x14ac:dyDescent="0.3">
      <c r="A122" s="1" t="s">
        <v>465</v>
      </c>
    </row>
    <row r="124" spans="1:10" x14ac:dyDescent="0.25">
      <c r="A124" s="21" t="s">
        <v>33</v>
      </c>
      <c r="B124" s="40" t="s">
        <v>34</v>
      </c>
      <c r="C124" s="40" t="s">
        <v>11</v>
      </c>
      <c r="D124" s="40" t="s">
        <v>12</v>
      </c>
      <c r="E124" s="139" t="s">
        <v>124</v>
      </c>
      <c r="F124" s="139" t="s">
        <v>510</v>
      </c>
    </row>
    <row r="125" spans="1:10" x14ac:dyDescent="0.25">
      <c r="A125" s="7"/>
      <c r="B125" s="8" t="str" cm="1">
        <f t="array" ref="B125:F125">CHRONO.PARSE_LITERARY_DATETIME(A125)</f>
        <v/>
      </c>
      <c r="C125" s="8" t="str">
        <v/>
      </c>
      <c r="D125" s="8" t="str">
        <v/>
      </c>
      <c r="E125" s="8" t="str">
        <v/>
      </c>
      <c r="F125" s="72" t="str">
        <v/>
      </c>
    </row>
    <row r="126" spans="1:10" x14ac:dyDescent="0.25">
      <c r="A126" s="283" t="s">
        <v>490</v>
      </c>
      <c r="B126" s="11" t="e" cm="1">
        <f t="array" ref="B126">CHRONO.PARSE_LITERARY_DATETIME(A126)</f>
        <v>#VALUE!</v>
      </c>
      <c r="C126" s="11"/>
      <c r="D126" s="11"/>
      <c r="E126" s="11"/>
      <c r="F126" s="73"/>
    </row>
    <row r="127" spans="1:10" x14ac:dyDescent="0.25">
      <c r="A127" s="49" t="s">
        <v>381</v>
      </c>
      <c r="B127" s="8" t="str" cm="1">
        <f t="array" ref="B127:F127">CHRONO.PARSE_LITERARY_DATETIME(A127)</f>
        <v/>
      </c>
      <c r="C127" s="8" t="str">
        <v/>
      </c>
      <c r="D127" s="8" t="str">
        <v/>
      </c>
      <c r="E127" s="8" t="str">
        <v/>
      </c>
      <c r="F127" s="72">
        <v>0.70833333333333337</v>
      </c>
      <c r="J127" s="347"/>
    </row>
    <row r="128" spans="1:10" x14ac:dyDescent="0.25">
      <c r="A128" s="10" t="s">
        <v>395</v>
      </c>
      <c r="B128" s="11" t="str" cm="1">
        <f t="array" ref="B128:F128">CHRONO.PARSE_LITERARY_DATETIME(A128)</f>
        <v/>
      </c>
      <c r="C128" s="11">
        <v>1</v>
      </c>
      <c r="D128" s="11">
        <v>20</v>
      </c>
      <c r="E128" s="11" t="str">
        <v/>
      </c>
      <c r="F128" s="73" t="str">
        <v/>
      </c>
    </row>
    <row r="129" spans="1:12" x14ac:dyDescent="0.25">
      <c r="A129" s="7" t="s">
        <v>36</v>
      </c>
      <c r="B129" s="8" cm="1">
        <f t="array" ref="B129:F129">CHRONO.PARSE_LITERARY_DATETIME(A129)</f>
        <v>2000</v>
      </c>
      <c r="C129" s="8">
        <v>1</v>
      </c>
      <c r="D129" s="8">
        <v>25</v>
      </c>
      <c r="E129" s="8" t="str">
        <v/>
      </c>
      <c r="F129" s="72" t="str">
        <v/>
      </c>
    </row>
    <row r="130" spans="1:12" x14ac:dyDescent="0.25">
      <c r="A130" s="50" t="s">
        <v>466</v>
      </c>
      <c r="B130" s="11" t="e" cm="1">
        <f t="array" ref="B130">CHRONO.PARSE_LITERARY_DATETIME(A130)</f>
        <v>#VALUE!</v>
      </c>
      <c r="C130" s="11"/>
      <c r="D130" s="11"/>
      <c r="E130" s="11"/>
      <c r="F130" s="73"/>
      <c r="K130" s="46"/>
    </row>
    <row r="131" spans="1:12" x14ac:dyDescent="0.25">
      <c r="A131" s="51" t="s">
        <v>603</v>
      </c>
      <c r="B131" s="15" cm="1">
        <f t="array" ref="B131:F131">CHRONO.PARSE_LITERARY_DATETIME(A131)</f>
        <v>2023</v>
      </c>
      <c r="C131" s="15">
        <v>3</v>
      </c>
      <c r="D131" s="15" t="str">
        <v/>
      </c>
      <c r="E131" s="15" t="str">
        <v/>
      </c>
      <c r="F131" s="74" t="str">
        <v/>
      </c>
      <c r="K131" s="46"/>
      <c r="L131" s="102"/>
    </row>
    <row r="132" spans="1:12" x14ac:dyDescent="0.25">
      <c r="A132" s="52" t="s">
        <v>37</v>
      </c>
      <c r="B132" s="18" t="str" cm="1">
        <f t="array" ref="B132:F132">CHRONO.PARSE_LITERARY_DATETIME(A132)</f>
        <v/>
      </c>
      <c r="C132" s="18">
        <v>11</v>
      </c>
      <c r="D132" s="18">
        <v>20</v>
      </c>
      <c r="E132" s="18" t="str">
        <v/>
      </c>
      <c r="F132" s="76">
        <v>0.66666666666666663</v>
      </c>
    </row>
    <row r="133" spans="1:12" x14ac:dyDescent="0.25">
      <c r="A133" s="51" t="s">
        <v>64</v>
      </c>
      <c r="B133" s="15" cm="1">
        <f t="array" ref="B133:F133">CHRONO.PARSE_LITERARY_DATETIME(A133)</f>
        <v>-600</v>
      </c>
      <c r="C133" s="15">
        <v>7</v>
      </c>
      <c r="D133" s="15">
        <v>25</v>
      </c>
      <c r="E133" s="15" t="str">
        <v/>
      </c>
      <c r="F133" s="74" t="str">
        <v/>
      </c>
      <c r="K133" s="306"/>
    </row>
    <row r="134" spans="1:12" x14ac:dyDescent="0.25">
      <c r="A134" s="52" t="s">
        <v>63</v>
      </c>
      <c r="B134" s="18" cm="1">
        <f t="array" ref="B134:F134">CHRONO.PARSE_LITERARY_DATETIME(A134)</f>
        <v>20</v>
      </c>
      <c r="C134" s="18">
        <v>3</v>
      </c>
      <c r="D134" s="18" t="str">
        <v/>
      </c>
      <c r="E134" s="18" t="str">
        <v/>
      </c>
      <c r="F134" s="76" t="str">
        <v/>
      </c>
    </row>
    <row r="135" spans="1:12" x14ac:dyDescent="0.25">
      <c r="A135" s="51" t="s">
        <v>396</v>
      </c>
      <c r="B135" s="15" cm="1">
        <f t="array" ref="B135:F135">CHRONO.PARSE_LITERARY_DATETIME(A135)</f>
        <v>-44</v>
      </c>
      <c r="C135" s="15">
        <v>3</v>
      </c>
      <c r="D135" s="15">
        <v>25</v>
      </c>
      <c r="E135" s="15" t="str">
        <v/>
      </c>
      <c r="F135" s="74">
        <v>0.53138888888888891</v>
      </c>
    </row>
    <row r="136" spans="1:12" x14ac:dyDescent="0.25">
      <c r="A136" s="52" t="s">
        <v>38</v>
      </c>
      <c r="B136" s="18" cm="1">
        <f t="array" ref="B136:F136">CHRONO.PARSE_LITERARY_DATETIME(A136)</f>
        <v>2023</v>
      </c>
      <c r="C136" s="18">
        <v>3</v>
      </c>
      <c r="D136" s="18" t="str">
        <v/>
      </c>
      <c r="E136" s="18" t="str">
        <v/>
      </c>
      <c r="F136" s="76" t="str">
        <v/>
      </c>
      <c r="K136" s="46"/>
    </row>
    <row r="137" spans="1:12" x14ac:dyDescent="0.25">
      <c r="A137" s="51" t="s">
        <v>39</v>
      </c>
      <c r="B137" s="15" t="str" cm="1">
        <f t="array" ref="B137:F137">CHRONO.PARSE_LITERARY_DATETIME(A137)</f>
        <v/>
      </c>
      <c r="C137" s="15">
        <v>3</v>
      </c>
      <c r="D137" s="15" t="str">
        <v/>
      </c>
      <c r="E137" s="15" t="str">
        <v/>
      </c>
      <c r="F137" s="74">
        <v>0.70833333333333337</v>
      </c>
    </row>
    <row r="138" spans="1:12" x14ac:dyDescent="0.25">
      <c r="A138" s="50" t="s">
        <v>397</v>
      </c>
      <c r="B138" s="11" t="str" cm="1">
        <f t="array" ref="B138:F138">CHRONO.PARSE_LITERARY_DATETIME(A138)</f>
        <v/>
      </c>
      <c r="C138" s="11">
        <v>11</v>
      </c>
      <c r="D138" s="11">
        <v>4</v>
      </c>
      <c r="E138" s="11">
        <v>2</v>
      </c>
      <c r="F138" s="73" t="str">
        <v/>
      </c>
    </row>
    <row r="139" spans="1:12" x14ac:dyDescent="0.25">
      <c r="A139" s="51" t="s">
        <v>412</v>
      </c>
      <c r="B139" s="15" t="str" cm="1">
        <f t="array" ref="B139:F139">CHRONO.PARSE_LITERARY_DATETIME(A139)</f>
        <v/>
      </c>
      <c r="C139" s="15" t="str">
        <v/>
      </c>
      <c r="D139" s="15">
        <v>7</v>
      </c>
      <c r="E139" s="15" t="str">
        <v/>
      </c>
      <c r="F139" s="74">
        <v>0.125</v>
      </c>
    </row>
    <row r="140" spans="1:12" x14ac:dyDescent="0.25">
      <c r="A140" s="50" t="s">
        <v>129</v>
      </c>
      <c r="B140" s="11" t="e" cm="1">
        <f t="array" ref="B140">CHRONO.PARSE_LITERARY_DATETIME(A140)</f>
        <v>#NUM!</v>
      </c>
      <c r="C140" s="11"/>
      <c r="D140" s="11"/>
      <c r="E140" s="11"/>
      <c r="F140" s="73"/>
    </row>
    <row r="141" spans="1:12" x14ac:dyDescent="0.25">
      <c r="A141" s="51" t="s">
        <v>389</v>
      </c>
      <c r="B141" s="15" cm="1">
        <f t="array" ref="B141:F141">CHRONO.PARSE_LITERARY_DATETIME(A141)</f>
        <v>2023</v>
      </c>
      <c r="C141" s="15">
        <v>4</v>
      </c>
      <c r="D141" s="15">
        <v>30</v>
      </c>
      <c r="E141" s="15">
        <v>7</v>
      </c>
      <c r="F141" s="74" t="str">
        <v/>
      </c>
      <c r="J141" s="46"/>
    </row>
    <row r="142" spans="1:12" x14ac:dyDescent="0.25">
      <c r="A142" s="52" t="s">
        <v>464</v>
      </c>
      <c r="B142" s="18" cm="1">
        <f t="array" ref="B142:F142">CHRONO.PARSE_LITERARY_DATETIME(A142)</f>
        <v>2020</v>
      </c>
      <c r="C142" s="18">
        <v>2</v>
      </c>
      <c r="D142" s="18">
        <v>29</v>
      </c>
      <c r="E142" s="18" t="str">
        <v/>
      </c>
      <c r="F142" s="76">
        <v>1</v>
      </c>
    </row>
    <row r="143" spans="1:12" x14ac:dyDescent="0.25">
      <c r="A143" s="51" t="s">
        <v>409</v>
      </c>
      <c r="B143" s="15" cm="1">
        <f t="array" ref="B143:F143">CHRONO.PARSE_LITERARY_DATETIME(A143)</f>
        <v>2000</v>
      </c>
      <c r="C143" s="15">
        <v>1</v>
      </c>
      <c r="D143" s="15">
        <v>1</v>
      </c>
      <c r="E143" s="15" t="e">
        <v>#NUM!</v>
      </c>
      <c r="F143" s="74">
        <v>0.91666666666666663</v>
      </c>
    </row>
    <row r="144" spans="1:12" x14ac:dyDescent="0.25">
      <c r="A144" s="52" t="s">
        <v>382</v>
      </c>
      <c r="B144" s="18" cm="1">
        <f t="array" ref="B144:F144">CHRONO.PARSE_LITERARY_DATETIME(A144)</f>
        <v>2000</v>
      </c>
      <c r="C144" s="18" t="str">
        <v/>
      </c>
      <c r="D144" s="18">
        <v>14</v>
      </c>
      <c r="E144" s="18" t="str">
        <v/>
      </c>
      <c r="F144" s="76">
        <v>0.41666666666666669</v>
      </c>
    </row>
    <row r="145" spans="1:8" x14ac:dyDescent="0.25">
      <c r="A145" s="51" t="s">
        <v>489</v>
      </c>
      <c r="B145" s="15" t="e" cm="1">
        <f t="array" ref="B145">CHRONO.PARSE_LITERARY_DATETIME(A145)</f>
        <v>#VALUE!</v>
      </c>
      <c r="C145" s="15"/>
      <c r="D145" s="15"/>
      <c r="E145" s="15"/>
      <c r="F145" s="74"/>
    </row>
    <row r="146" spans="1:8" x14ac:dyDescent="0.25">
      <c r="C146" s="46"/>
    </row>
    <row r="147" spans="1:8" x14ac:dyDescent="0.25">
      <c r="C147" s="46"/>
    </row>
    <row r="148" spans="1:8" ht="19.5" x14ac:dyDescent="0.3">
      <c r="A148" s="1" t="s">
        <v>738</v>
      </c>
      <c r="C148" s="46"/>
    </row>
    <row r="149" spans="1:8" x14ac:dyDescent="0.25">
      <c r="C149" s="46"/>
    </row>
    <row r="150" spans="1:8" x14ac:dyDescent="0.25">
      <c r="A150" s="26" t="s">
        <v>5</v>
      </c>
      <c r="B150" s="40" t="s">
        <v>2</v>
      </c>
      <c r="C150" s="40" t="s">
        <v>3</v>
      </c>
      <c r="D150" s="139" t="s">
        <v>480</v>
      </c>
      <c r="E150" s="139" t="s">
        <v>46</v>
      </c>
      <c r="F150" s="451" t="s">
        <v>132</v>
      </c>
      <c r="G150" s="460" t="s">
        <v>691</v>
      </c>
      <c r="H150" s="362" t="s">
        <v>737</v>
      </c>
    </row>
    <row r="151" spans="1:8" x14ac:dyDescent="0.25">
      <c r="A151" s="7"/>
      <c r="B151" s="8"/>
      <c r="C151" s="8"/>
      <c r="D151" s="8"/>
      <c r="E151" s="72"/>
      <c r="F151" s="213"/>
      <c r="G151" s="8"/>
      <c r="H151" s="208" t="str" cm="1">
        <f t="array" ref="H151">CHRONO.FORMAT_LITERARY_DATETIME(A151:E151,F151,G151)</f>
        <v/>
      </c>
    </row>
    <row r="152" spans="1:8" x14ac:dyDescent="0.25">
      <c r="A152" s="10" t="s">
        <v>1</v>
      </c>
      <c r="B152" s="11"/>
      <c r="C152" s="11"/>
      <c r="D152" s="11"/>
      <c r="E152" s="73"/>
      <c r="F152" s="214"/>
      <c r="G152" s="11"/>
      <c r="H152" s="209" t="e" cm="1">
        <f t="array" ref="H152">CHRONO.FORMAT_LITERARY_DATETIME(A152:E152,F152,G152)</f>
        <v>#VALUE!</v>
      </c>
    </row>
    <row r="153" spans="1:8" x14ac:dyDescent="0.25">
      <c r="A153" s="7"/>
      <c r="B153" s="8" t="e">
        <v>#NUM!</v>
      </c>
      <c r="C153" s="8"/>
      <c r="D153" s="8"/>
      <c r="E153" s="72"/>
      <c r="F153" s="213"/>
      <c r="G153" s="8"/>
      <c r="H153" s="208" t="e" cm="1">
        <f t="array" ref="H153">CHRONO.FORMAT_LITERARY_DATETIME(A153:E153,F153,G153)</f>
        <v>#NUM!</v>
      </c>
    </row>
    <row r="154" spans="1:8" x14ac:dyDescent="0.25">
      <c r="A154" s="10">
        <v>2024</v>
      </c>
      <c r="B154" s="11"/>
      <c r="C154" s="11"/>
      <c r="D154" s="11"/>
      <c r="E154" s="73"/>
      <c r="F154" s="214"/>
      <c r="G154" s="11"/>
      <c r="H154" s="209" t="str" cm="1">
        <f t="array" ref="H154">CHRONO.FORMAT_LITERARY_DATETIME(A154:E154,F154,G154)</f>
        <v>2024</v>
      </c>
    </row>
    <row r="155" spans="1:8" x14ac:dyDescent="0.25">
      <c r="A155" s="7">
        <v>2024</v>
      </c>
      <c r="B155" s="8">
        <v>3</v>
      </c>
      <c r="C155" s="8"/>
      <c r="D155" s="8">
        <v>4</v>
      </c>
      <c r="E155" s="72"/>
      <c r="F155" s="213" t="s">
        <v>99</v>
      </c>
      <c r="G155" s="8"/>
      <c r="H155" s="208" t="str" cm="1">
        <f t="array" ref="H155">CHRONO.FORMAT_LITERARY_DATETIME(A155:E155,F155,G155)</f>
        <v>Thursday, March, 2024</v>
      </c>
    </row>
    <row r="156" spans="1:8" x14ac:dyDescent="0.25">
      <c r="A156" s="10"/>
      <c r="B156" s="11">
        <v>4</v>
      </c>
      <c r="C156" s="11">
        <v>3</v>
      </c>
      <c r="D156" s="11">
        <v>2</v>
      </c>
      <c r="E156" s="73"/>
      <c r="F156" s="214" t="s">
        <v>99</v>
      </c>
      <c r="G156" s="11"/>
      <c r="H156" s="209" t="str" cm="1">
        <f t="array" ref="H156">CHRONO.FORMAT_LITERARY_DATETIME(A156:E156,F156,G156)</f>
        <v>Tuesday, April 3rd</v>
      </c>
    </row>
    <row r="157" spans="1:8" x14ac:dyDescent="0.25">
      <c r="A157" s="27"/>
      <c r="B157" s="15">
        <v>4</v>
      </c>
      <c r="C157" s="15"/>
      <c r="D157" s="15">
        <v>2</v>
      </c>
      <c r="E157" s="74"/>
      <c r="F157" s="251" t="s">
        <v>99</v>
      </c>
      <c r="G157" s="15" t="s">
        <v>739</v>
      </c>
      <c r="H157" s="361" t="str" cm="1">
        <f t="array" ref="H157">CHRONO.FORMAT_LITERARY_DATETIME(A157:E157,F157,G157)</f>
        <v>martedì, aprile</v>
      </c>
    </row>
    <row r="158" spans="1:8" x14ac:dyDescent="0.25">
      <c r="A158" s="17">
        <v>2024</v>
      </c>
      <c r="B158" s="18">
        <v>2</v>
      </c>
      <c r="C158" s="18">
        <v>28</v>
      </c>
      <c r="D158" s="18"/>
      <c r="E158" s="76">
        <v>0.7</v>
      </c>
      <c r="F158" s="371" t="s">
        <v>651</v>
      </c>
      <c r="G158" s="18"/>
      <c r="H158" s="379" t="str" cm="1">
        <f t="array" ref="H158">CHRONO.FORMAT_LITERARY_DATETIME(A158:E158,F158,G158)</f>
        <v>February 28th, 2024A.D., 4:48:00p.m.</v>
      </c>
    </row>
    <row r="159" spans="1:8" x14ac:dyDescent="0.25">
      <c r="A159" s="27">
        <v>2024</v>
      </c>
      <c r="B159" s="15">
        <v>2</v>
      </c>
      <c r="C159" s="15">
        <v>28</v>
      </c>
      <c r="D159" s="15"/>
      <c r="E159" s="74">
        <v>0.7</v>
      </c>
      <c r="F159" s="251" t="s">
        <v>652</v>
      </c>
      <c r="G159" s="15"/>
      <c r="H159" s="361" t="str" cm="1">
        <f t="array" ref="H159">CHRONO.FORMAT_LITERARY_DATETIME(A159:E159,F159,G159)</f>
        <v>Feb 28th, 2024, 4:47 pm</v>
      </c>
    </row>
    <row r="160" spans="1:8" x14ac:dyDescent="0.25">
      <c r="A160" s="17">
        <v>2024</v>
      </c>
      <c r="B160" s="18">
        <v>2</v>
      </c>
      <c r="C160" s="18">
        <v>28</v>
      </c>
      <c r="D160" s="18"/>
      <c r="E160" s="76">
        <v>1</v>
      </c>
      <c r="F160" s="371" t="s">
        <v>740</v>
      </c>
      <c r="G160" s="18"/>
      <c r="H160" s="379" t="str" cm="1">
        <f t="array" ref="H160">CHRONO.FORMAT_LITERARY_DATETIME(A160:E160,F160,G160)</f>
        <v>February 29th, 2024</v>
      </c>
    </row>
    <row r="161" spans="1:8" x14ac:dyDescent="0.25">
      <c r="A161" s="27">
        <v>2024</v>
      </c>
      <c r="B161" s="15">
        <v>2</v>
      </c>
      <c r="C161" s="15">
        <v>28</v>
      </c>
      <c r="D161" s="15"/>
      <c r="E161" s="74">
        <v>0.7</v>
      </c>
      <c r="F161" s="251" t="s">
        <v>294</v>
      </c>
      <c r="G161" s="15"/>
      <c r="H161" s="361" t="str" cm="1">
        <f t="array" ref="H161">CHRONO.FORMAT_LITERARY_DATETIME(A161:E161,F161,G161)</f>
        <v>February 28th, 2024, 4:47 P.M.</v>
      </c>
    </row>
    <row r="162" spans="1:8" x14ac:dyDescent="0.25">
      <c r="A162" s="17">
        <v>2024</v>
      </c>
      <c r="B162" s="18">
        <v>2</v>
      </c>
      <c r="C162" s="18">
        <v>28</v>
      </c>
      <c r="D162" s="18"/>
      <c r="E162" s="76">
        <v>0.7</v>
      </c>
      <c r="F162" s="371" t="s">
        <v>478</v>
      </c>
      <c r="G162" s="18"/>
      <c r="H162" s="379" t="str" cm="1">
        <f t="array" ref="H162">CHRONO.FORMAT_LITERARY_DATETIME(A162:E162,F162,G162)</f>
        <v>February 28th 2024 4:47p.m.</v>
      </c>
    </row>
    <row r="163" spans="1:8" x14ac:dyDescent="0.25">
      <c r="A163" s="27"/>
      <c r="B163" s="15"/>
      <c r="C163" s="15"/>
      <c r="D163" s="15"/>
      <c r="E163" s="74">
        <v>0.7</v>
      </c>
      <c r="F163" s="251" t="s">
        <v>653</v>
      </c>
      <c r="G163" s="15"/>
      <c r="H163" s="361" t="str" cm="1">
        <f t="array" ref="H163">CHRONO.FORMAT_LITERARY_DATETIME(A163:E163,F163,G163)</f>
        <v>4:48:00pm</v>
      </c>
    </row>
    <row r="164" spans="1:8" x14ac:dyDescent="0.25">
      <c r="C164" s="46"/>
    </row>
    <row r="165" spans="1:8" x14ac:dyDescent="0.25">
      <c r="C165" s="273"/>
      <c r="D165" s="272"/>
    </row>
    <row r="166" spans="1:8" ht="19.5" x14ac:dyDescent="0.3">
      <c r="A166" s="1" t="s">
        <v>55</v>
      </c>
      <c r="F166" s="1" t="s">
        <v>291</v>
      </c>
    </row>
    <row r="168" spans="1:8" x14ac:dyDescent="0.25">
      <c r="A168" s="380" t="s">
        <v>424</v>
      </c>
      <c r="B168" s="40" t="s">
        <v>10</v>
      </c>
      <c r="C168" s="40" t="s">
        <v>11</v>
      </c>
      <c r="D168" s="40" t="s">
        <v>12</v>
      </c>
      <c r="E168" s="23" t="s">
        <v>35</v>
      </c>
      <c r="F168" s="139" t="s">
        <v>43</v>
      </c>
      <c r="G168" s="40" t="s">
        <v>132</v>
      </c>
      <c r="H168" s="362" t="s">
        <v>260</v>
      </c>
    </row>
    <row r="169" spans="1:8" x14ac:dyDescent="0.25">
      <c r="A169" s="208"/>
      <c r="B169" s="8" t="str" cm="1">
        <f t="array" ref="B169:F169">CHRONO.PARSE_MIL_DTG(A169)</f>
        <v/>
      </c>
      <c r="C169" s="8" t="str">
        <v/>
      </c>
      <c r="D169" s="8" t="str">
        <v/>
      </c>
      <c r="E169" s="8" t="str">
        <v/>
      </c>
      <c r="F169" s="72" t="str">
        <v/>
      </c>
      <c r="G169" s="8"/>
      <c r="H169" s="208" t="str" cm="1">
        <f t="array" ref="H169">CHRONO.FORMAT_MIL_DTG(B169:E169,F169,G169)</f>
        <v/>
      </c>
    </row>
    <row r="170" spans="1:8" x14ac:dyDescent="0.25">
      <c r="A170" s="209" t="s">
        <v>1</v>
      </c>
      <c r="B170" s="11" t="e" cm="1">
        <f t="array" ref="B170:F170">CHRONO.PARSE_MIL_DTG(A170)</f>
        <v>#VALUE!</v>
      </c>
      <c r="C170" s="11" t="e">
        <v>#VALUE!</v>
      </c>
      <c r="D170" s="11" t="e">
        <v>#VALUE!</v>
      </c>
      <c r="E170" s="11" t="e">
        <v>#VALUE!</v>
      </c>
      <c r="F170" s="73" t="e">
        <v>#VALUE!</v>
      </c>
      <c r="G170" s="11"/>
      <c r="H170" s="209" t="e" cm="1">
        <f t="array" ref="H170">CHRONO.FORMAT_MIL_DTG(B170:E170,F170,G170)</f>
        <v>#VALUE!</v>
      </c>
    </row>
    <row r="171" spans="1:8" x14ac:dyDescent="0.25">
      <c r="A171" s="381" t="s">
        <v>290</v>
      </c>
      <c r="B171" s="8" cm="1">
        <f t="array" ref="B171:F171">CHRONO.PARSE_MIL_DTG(A171)</f>
        <v>2023</v>
      </c>
      <c r="C171" s="8">
        <v>5</v>
      </c>
      <c r="D171" s="8">
        <v>12</v>
      </c>
      <c r="E171" s="8">
        <v>0.64635416666666667</v>
      </c>
      <c r="F171" s="72">
        <v>-480</v>
      </c>
      <c r="G171" s="8" t="s">
        <v>655</v>
      </c>
      <c r="H171" s="208" t="e" cm="1">
        <f t="array" ref="H171">CHRONO.FORMAT_MIL_DTG(B171:E171,F171,G171)</f>
        <v>#VALUE!</v>
      </c>
    </row>
    <row r="172" spans="1:8" x14ac:dyDescent="0.25">
      <c r="A172" s="378" t="s">
        <v>52</v>
      </c>
      <c r="B172" s="11" cm="1">
        <f t="array" ref="B172:F172">CHRONO.PARSE_MIL_DTG(A172)</f>
        <v>2000</v>
      </c>
      <c r="C172" s="11">
        <v>6</v>
      </c>
      <c r="D172" s="11">
        <v>5</v>
      </c>
      <c r="E172" s="11">
        <v>0.28142361111111114</v>
      </c>
      <c r="F172" s="73">
        <v>600</v>
      </c>
      <c r="G172" s="11"/>
      <c r="H172" s="209" t="e" cm="1">
        <f t="array" ref="H172">CHRONO.FORMAT_MIL_DTG(B172:E172,F172,G172)</f>
        <v>#VALUE!</v>
      </c>
    </row>
    <row r="173" spans="1:8" x14ac:dyDescent="0.25">
      <c r="A173" s="382" t="s">
        <v>53</v>
      </c>
      <c r="B173" s="8" cm="1">
        <f t="array" ref="B173:F173">CHRONO.PARSE_MIL_DTG(A173)</f>
        <v>2023</v>
      </c>
      <c r="C173" s="8">
        <v>12</v>
      </c>
      <c r="D173" s="8">
        <v>15</v>
      </c>
      <c r="E173" s="8">
        <v>0.32291666666666669</v>
      </c>
      <c r="F173" s="72">
        <v>540</v>
      </c>
      <c r="G173" s="8" t="s">
        <v>98</v>
      </c>
      <c r="H173" s="208" t="e" cm="1">
        <f t="array" ref="H173">CHRONO.FORMAT_MIL_DTG(B173:E173,F173,G173)</f>
        <v>#VALUE!</v>
      </c>
    </row>
    <row r="174" spans="1:8" x14ac:dyDescent="0.25">
      <c r="A174" s="383" t="s">
        <v>296</v>
      </c>
      <c r="B174" s="35" t="str" cm="1">
        <f t="array" ref="B174:F174">CHRONO.PARSE_MIL_DTG(A174)</f>
        <v/>
      </c>
      <c r="C174" s="35" t="str">
        <v/>
      </c>
      <c r="D174" s="35">
        <v>15</v>
      </c>
      <c r="E174" s="35">
        <v>0.25</v>
      </c>
      <c r="F174" s="126" t="str">
        <v/>
      </c>
      <c r="G174" s="35"/>
      <c r="H174" s="210" t="str" cm="1">
        <f t="array" ref="H174">CHRONO.FORMAT_MIL_DTG(B174:E174,F174,G174)</f>
        <v>15060000J</v>
      </c>
    </row>
    <row r="175" spans="1:8" x14ac:dyDescent="0.25">
      <c r="A175" s="384" t="s">
        <v>54</v>
      </c>
      <c r="B175" s="37" cm="1">
        <f t="array" ref="B175:F175">CHRONO.PARSE_MIL_DTG(A175)</f>
        <v>1984</v>
      </c>
      <c r="C175" s="37">
        <v>12</v>
      </c>
      <c r="D175" s="37">
        <v>15</v>
      </c>
      <c r="E175" s="37">
        <v>0.32291666666666669</v>
      </c>
      <c r="F175" s="127">
        <v>540</v>
      </c>
      <c r="G175" s="37" t="s">
        <v>98</v>
      </c>
      <c r="H175" s="211" t="e" cm="1">
        <f t="array" ref="H175">CHRONO.FORMAT_MIL_DTG(B175:E175,F175,G175)</f>
        <v>#VALUE!</v>
      </c>
    </row>
    <row r="176" spans="1:8" x14ac:dyDescent="0.25">
      <c r="A176" s="383" t="s">
        <v>654</v>
      </c>
      <c r="B176" s="35" t="str" cm="1">
        <f t="array" ref="B176:F176">CHRONO.PARSE_MIL_DTG(A176)</f>
        <v/>
      </c>
      <c r="C176" s="35" t="str">
        <v/>
      </c>
      <c r="D176" s="35">
        <v>65</v>
      </c>
      <c r="E176" s="35">
        <v>1</v>
      </c>
      <c r="F176" s="126">
        <v>0</v>
      </c>
      <c r="G176" s="35" t="s">
        <v>98</v>
      </c>
      <c r="H176" s="210" t="str" cm="1">
        <f t="array" ref="H176">CHRONO.FORMAT_MIL_DTG(B176:E176,F176,G176)</f>
        <v>652400Z</v>
      </c>
    </row>
    <row r="178" spans="5:6" x14ac:dyDescent="0.25">
      <c r="E178" s="206"/>
    </row>
    <row r="179" spans="5:6" x14ac:dyDescent="0.25">
      <c r="F179" s="46"/>
    </row>
  </sheetData>
  <phoneticPr fontId="2" type="noConversion"/>
  <pageMargins left="0.7" right="0.7" top="0.75" bottom="0.75" header="0.3" footer="0.3"/>
  <pageSetup paperSize="9" orientation="portrait" copies="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EA6E3-D434-4118-88B0-B6DB3D5828F4}">
  <dimension ref="A1:K120"/>
  <sheetViews>
    <sheetView workbookViewId="0"/>
  </sheetViews>
  <sheetFormatPr defaultRowHeight="15" x14ac:dyDescent="0.25"/>
  <cols>
    <col min="1" max="1" width="16.42578125" customWidth="1"/>
    <col min="2" max="2" width="17.42578125" customWidth="1"/>
    <col min="3" max="3" width="16.5703125" customWidth="1"/>
    <col min="4" max="4" width="12" customWidth="1"/>
    <col min="5" max="5" width="12.5703125" customWidth="1"/>
    <col min="6" max="6" width="18.42578125" customWidth="1"/>
    <col min="7" max="7" width="30.140625" customWidth="1"/>
    <col min="8" max="8" width="28.42578125" customWidth="1"/>
    <col min="10" max="10" width="15" customWidth="1"/>
    <col min="11" max="11" width="30.7109375" customWidth="1"/>
    <col min="12" max="12" width="24.28515625" customWidth="1"/>
    <col min="13" max="13" width="44" customWidth="1"/>
  </cols>
  <sheetData>
    <row r="1" spans="1:3" ht="19.5" x14ac:dyDescent="0.3">
      <c r="A1" s="1" t="s">
        <v>70</v>
      </c>
    </row>
    <row r="3" spans="1:3" x14ac:dyDescent="0.25">
      <c r="A3" s="21" t="s">
        <v>0</v>
      </c>
      <c r="B3" s="5" t="s">
        <v>4</v>
      </c>
      <c r="C3" s="385" t="s">
        <v>79</v>
      </c>
    </row>
    <row r="4" spans="1:3" x14ac:dyDescent="0.25">
      <c r="A4" s="7"/>
      <c r="B4" s="8"/>
      <c r="C4" s="208" t="str" cm="1">
        <f t="array" ref="C4">CHRONO.WEEKS_IN_YEAR(A4,B4)</f>
        <v/>
      </c>
    </row>
    <row r="5" spans="1:3" x14ac:dyDescent="0.25">
      <c r="A5" s="10" t="s">
        <v>1</v>
      </c>
      <c r="B5" s="11"/>
      <c r="C5" s="209" t="e" cm="1">
        <f t="array" ref="C5">CHRONO.WEEKS_IN_YEAR(A5,B5)</f>
        <v>#VALUE!</v>
      </c>
    </row>
    <row r="6" spans="1:3" x14ac:dyDescent="0.25">
      <c r="A6" s="7">
        <v>2020</v>
      </c>
      <c r="B6" s="8"/>
      <c r="C6" s="208" cm="1">
        <f t="array" ref="C6">CHRONO.WEEKS_IN_YEAR(A6,B6)</f>
        <v>53</v>
      </c>
    </row>
    <row r="7" spans="1:3" x14ac:dyDescent="0.25">
      <c r="A7" s="10">
        <v>2021</v>
      </c>
      <c r="B7" s="11"/>
      <c r="C7" s="209" cm="1">
        <f t="array" ref="C7">CHRONO.WEEKS_IN_YEAR(A7,B7)</f>
        <v>52</v>
      </c>
    </row>
    <row r="8" spans="1:3" x14ac:dyDescent="0.25">
      <c r="A8" s="7">
        <v>2026</v>
      </c>
      <c r="B8" s="8"/>
      <c r="C8" s="208" cm="1">
        <f t="array" ref="C8">CHRONO.WEEKS_IN_YEAR(A8,B8)</f>
        <v>53</v>
      </c>
    </row>
    <row r="9" spans="1:3" x14ac:dyDescent="0.25">
      <c r="A9" s="10">
        <v>2024</v>
      </c>
      <c r="B9" s="11"/>
      <c r="C9" s="209" cm="1">
        <f t="array" ref="C9">CHRONO.WEEKS_IN_YEAR(A9,B9)</f>
        <v>52</v>
      </c>
    </row>
    <row r="10" spans="1:3" x14ac:dyDescent="0.25">
      <c r="A10" s="7">
        <v>1903</v>
      </c>
      <c r="B10" s="8"/>
      <c r="C10" s="208" cm="1">
        <f t="array" ref="C10">CHRONO.WEEKS_IN_YEAR(A10,B10)</f>
        <v>53</v>
      </c>
    </row>
    <row r="11" spans="1:3" x14ac:dyDescent="0.25">
      <c r="A11" s="10">
        <v>1904</v>
      </c>
      <c r="B11" s="11"/>
      <c r="C11" s="209" cm="1">
        <f t="array" ref="C11">CHRONO.WEEKS_IN_YEAR(A11,B11)</f>
        <v>52</v>
      </c>
    </row>
    <row r="12" spans="1:3" x14ac:dyDescent="0.25">
      <c r="A12" s="7">
        <v>1902</v>
      </c>
      <c r="B12" s="8">
        <v>1</v>
      </c>
      <c r="C12" s="208" cm="1">
        <f t="array" ref="C12">CHRONO.WEEKS_IN_YEAR(A12,B12)</f>
        <v>52</v>
      </c>
    </row>
    <row r="13" spans="1:3" x14ac:dyDescent="0.25">
      <c r="A13" s="10">
        <v>1903</v>
      </c>
      <c r="B13" s="11">
        <v>1</v>
      </c>
      <c r="C13" s="209" cm="1">
        <f t="array" ref="C13">CHRONO.WEEKS_IN_YEAR(A13,B13)</f>
        <v>52</v>
      </c>
    </row>
    <row r="14" spans="1:3" x14ac:dyDescent="0.25">
      <c r="A14" s="7">
        <v>1904</v>
      </c>
      <c r="B14" s="8">
        <v>1</v>
      </c>
      <c r="C14" s="208" cm="1">
        <f t="array" ref="C14">CHRONO.WEEKS_IN_YEAR(A14,B14)</f>
        <v>53</v>
      </c>
    </row>
    <row r="15" spans="1:3" x14ac:dyDescent="0.25">
      <c r="A15" s="57">
        <v>1905</v>
      </c>
      <c r="B15" s="35">
        <v>1</v>
      </c>
      <c r="C15" s="210" cm="1">
        <f t="array" ref="C15">CHRONO.WEEKS_IN_YEAR(A15,B15)</f>
        <v>52</v>
      </c>
    </row>
    <row r="18" spans="1:7" ht="19.5" x14ac:dyDescent="0.3">
      <c r="A18" s="1" t="s">
        <v>656</v>
      </c>
      <c r="B18" s="1"/>
      <c r="C18" s="1"/>
      <c r="D18" s="1"/>
    </row>
    <row r="20" spans="1:7" x14ac:dyDescent="0.25">
      <c r="A20" s="4" t="s">
        <v>0</v>
      </c>
      <c r="B20" s="5" t="s">
        <v>657</v>
      </c>
      <c r="C20" s="5" t="s">
        <v>480</v>
      </c>
      <c r="D20" s="71" t="s">
        <v>4</v>
      </c>
      <c r="E20" s="5" t="s">
        <v>10</v>
      </c>
      <c r="F20" s="5" t="s">
        <v>658</v>
      </c>
      <c r="G20" s="6" t="s">
        <v>124</v>
      </c>
    </row>
    <row r="21" spans="1:7" x14ac:dyDescent="0.25">
      <c r="A21" s="7"/>
      <c r="B21" s="8"/>
      <c r="C21" s="8"/>
      <c r="D21" s="72"/>
      <c r="E21" s="8" t="str" cm="1">
        <f t="array" ref="E21:G21">CHRONO.VALIDATE_ISO_WEEK_DATE(A21:C21,D21)</f>
        <v/>
      </c>
      <c r="F21" s="8" t="str">
        <v/>
      </c>
      <c r="G21" s="9" t="str">
        <v/>
      </c>
    </row>
    <row r="22" spans="1:7" x14ac:dyDescent="0.25">
      <c r="A22" s="10">
        <v>2024</v>
      </c>
      <c r="B22" s="11"/>
      <c r="C22" s="11"/>
      <c r="D22" s="73"/>
      <c r="E22" s="11" cm="1">
        <f t="array" ref="E22:G22">CHRONO.VALIDATE_ISO_WEEK_DATE(A22:C22,D22)</f>
        <v>2024</v>
      </c>
      <c r="F22" s="11" t="e">
        <v>#VALUE!</v>
      </c>
      <c r="G22" s="12" t="str">
        <v/>
      </c>
    </row>
    <row r="23" spans="1:7" x14ac:dyDescent="0.25">
      <c r="A23" s="7">
        <v>2024</v>
      </c>
      <c r="B23" s="8">
        <v>2</v>
      </c>
      <c r="C23" s="8"/>
      <c r="D23" s="72"/>
      <c r="E23" s="8" cm="1">
        <f t="array" ref="E23:G23">CHRONO.VALIDATE_ISO_WEEK_DATE(A23:C23,D23)</f>
        <v>2024</v>
      </c>
      <c r="F23" s="8">
        <v>2</v>
      </c>
      <c r="G23" s="9" t="str">
        <v/>
      </c>
    </row>
    <row r="24" spans="1:7" x14ac:dyDescent="0.25">
      <c r="A24" s="10">
        <v>2024</v>
      </c>
      <c r="B24" s="11">
        <v>2</v>
      </c>
      <c r="C24" s="11">
        <v>1</v>
      </c>
      <c r="D24" s="73"/>
      <c r="E24" s="11" cm="1">
        <f t="array" ref="E24:G24">CHRONO.VALIDATE_ISO_WEEK_DATE(A24:C24,D24)</f>
        <v>2024</v>
      </c>
      <c r="F24" s="11">
        <v>2</v>
      </c>
      <c r="G24" s="12">
        <v>1</v>
      </c>
    </row>
    <row r="25" spans="1:7" x14ac:dyDescent="0.25">
      <c r="A25" s="7">
        <v>2024</v>
      </c>
      <c r="B25" s="8">
        <v>2</v>
      </c>
      <c r="C25" s="8">
        <v>8</v>
      </c>
      <c r="D25" s="72"/>
      <c r="E25" s="8" cm="1">
        <f t="array" ref="E25:G25">CHRONO.VALIDATE_ISO_WEEK_DATE(A25:C25,D25)</f>
        <v>2024</v>
      </c>
      <c r="F25" s="8">
        <v>2</v>
      </c>
      <c r="G25" s="9" t="e">
        <v>#NUM!</v>
      </c>
    </row>
    <row r="26" spans="1:7" x14ac:dyDescent="0.25">
      <c r="A26" s="129">
        <v>2020</v>
      </c>
      <c r="B26" s="130">
        <v>53</v>
      </c>
      <c r="C26" s="130"/>
      <c r="D26" s="144"/>
      <c r="E26" s="130" cm="1">
        <f t="array" ref="E26:G26">CHRONO.VALIDATE_ISO_WEEK_DATE(A26:C26,D26)</f>
        <v>2020</v>
      </c>
      <c r="F26" s="130">
        <v>53</v>
      </c>
      <c r="G26" s="131" t="str">
        <v/>
      </c>
    </row>
    <row r="27" spans="1:7" x14ac:dyDescent="0.25">
      <c r="A27" s="27">
        <v>2021</v>
      </c>
      <c r="B27" s="15">
        <v>53</v>
      </c>
      <c r="C27" s="15"/>
      <c r="D27" s="74"/>
      <c r="E27" s="15" cm="1">
        <f t="array" ref="E27:G27">CHRONO.VALIDATE_ISO_WEEK_DATE(A27:C27,D27)</f>
        <v>2021</v>
      </c>
      <c r="F27" s="15" t="e">
        <v>#NUM!</v>
      </c>
      <c r="G27" s="16" t="str">
        <v/>
      </c>
    </row>
    <row r="30" spans="1:7" ht="19.5" x14ac:dyDescent="0.3">
      <c r="A30" s="1" t="s">
        <v>659</v>
      </c>
      <c r="B30" s="1"/>
      <c r="C30" s="1"/>
      <c r="D30" s="1"/>
    </row>
    <row r="32" spans="1:7" x14ac:dyDescent="0.25">
      <c r="A32" s="4" t="s">
        <v>0</v>
      </c>
      <c r="B32" s="5" t="s">
        <v>657</v>
      </c>
      <c r="C32" s="5" t="s">
        <v>480</v>
      </c>
      <c r="D32" s="5" t="s">
        <v>4</v>
      </c>
      <c r="E32" s="385" t="s">
        <v>110</v>
      </c>
    </row>
    <row r="33" spans="1:8" x14ac:dyDescent="0.25">
      <c r="A33" s="7"/>
      <c r="B33" s="8"/>
      <c r="C33" s="8"/>
      <c r="D33" s="8"/>
      <c r="E33" s="208" t="b" cm="1">
        <f t="array" ref="E33">CHRONO.IS_VALID_ISO_WEEK_DATE(A33:C33,D33)</f>
        <v>0</v>
      </c>
    </row>
    <row r="34" spans="1:8" x14ac:dyDescent="0.25">
      <c r="A34" s="10">
        <v>2023</v>
      </c>
      <c r="B34" s="11"/>
      <c r="C34" s="11"/>
      <c r="D34" s="11"/>
      <c r="E34" s="209" t="b" cm="1">
        <f t="array" ref="E34">CHRONO.IS_VALID_ISO_WEEK_DATE(A34:C34,D34)</f>
        <v>0</v>
      </c>
    </row>
    <row r="35" spans="1:8" x14ac:dyDescent="0.25">
      <c r="A35" s="7">
        <v>2024</v>
      </c>
      <c r="B35" s="8">
        <v>52</v>
      </c>
      <c r="C35" s="8"/>
      <c r="D35" s="8"/>
      <c r="E35" s="208" t="b" cm="1">
        <f t="array" ref="E35">CHRONO.IS_VALID_ISO_WEEK_DATE(A35:C35,D35)</f>
        <v>1</v>
      </c>
    </row>
    <row r="36" spans="1:8" x14ac:dyDescent="0.25">
      <c r="A36" s="10">
        <v>2020</v>
      </c>
      <c r="B36" s="11">
        <v>53</v>
      </c>
      <c r="C36" s="11">
        <v>1</v>
      </c>
      <c r="D36" s="11"/>
      <c r="E36" s="209" t="b" cm="1">
        <f t="array" ref="E36">CHRONO.IS_VALID_ISO_WEEK_DATE(A36:C36,D36)</f>
        <v>1</v>
      </c>
    </row>
    <row r="37" spans="1:8" x14ac:dyDescent="0.25">
      <c r="A37" s="7">
        <v>2021</v>
      </c>
      <c r="B37" s="8">
        <v>53</v>
      </c>
      <c r="C37" s="8">
        <v>1</v>
      </c>
      <c r="D37" s="8"/>
      <c r="E37" s="208" t="b" cm="1">
        <f t="array" ref="E37">CHRONO.IS_VALID_ISO_WEEK_DATE(A37:C37,D37)</f>
        <v>0</v>
      </c>
    </row>
    <row r="38" spans="1:8" x14ac:dyDescent="0.25">
      <c r="A38" s="10">
        <v>2021</v>
      </c>
      <c r="B38" s="11">
        <v>53</v>
      </c>
      <c r="C38" s="11">
        <v>1</v>
      </c>
      <c r="D38" s="11">
        <v>1</v>
      </c>
      <c r="E38" s="209" t="b" cm="1">
        <f t="array" ref="E38">CHRONO.IS_VALID_ISO_WEEK_DATE(A38:C38,D38)</f>
        <v>1</v>
      </c>
    </row>
    <row r="39" spans="1:8" x14ac:dyDescent="0.25">
      <c r="A39" s="7">
        <v>2021</v>
      </c>
      <c r="B39" s="8">
        <v>5</v>
      </c>
      <c r="C39" s="8">
        <v>7.9</v>
      </c>
      <c r="D39" s="8"/>
      <c r="E39" s="208" t="b" cm="1">
        <f t="array" ref="E39">CHRONO.IS_VALID_ISO_WEEK_DATE(A39:C39,D39)</f>
        <v>1</v>
      </c>
    </row>
    <row r="40" spans="1:8" x14ac:dyDescent="0.25">
      <c r="A40" s="386">
        <v>2023</v>
      </c>
      <c r="B40" s="130">
        <v>25</v>
      </c>
      <c r="C40" s="130">
        <v>0</v>
      </c>
      <c r="D40" s="130"/>
      <c r="E40" s="210" t="b" cm="1">
        <f t="array" ref="E40">CHRONO.IS_VALID_ISO_WEEK_DATE(A40:C40,D40)</f>
        <v>0</v>
      </c>
    </row>
    <row r="43" spans="1:8" ht="19.5" x14ac:dyDescent="0.3">
      <c r="A43" s="1" t="s">
        <v>660</v>
      </c>
      <c r="B43" s="1"/>
      <c r="C43" s="1"/>
      <c r="D43" s="1"/>
    </row>
    <row r="45" spans="1:8" x14ac:dyDescent="0.25">
      <c r="A45" s="4" t="s">
        <v>0</v>
      </c>
      <c r="B45" s="5" t="s">
        <v>657</v>
      </c>
      <c r="C45" s="5" t="s">
        <v>480</v>
      </c>
      <c r="D45" s="5" t="s">
        <v>4</v>
      </c>
      <c r="E45" s="5" t="s">
        <v>10</v>
      </c>
      <c r="F45" s="5" t="s">
        <v>658</v>
      </c>
      <c r="G45" s="6" t="s">
        <v>124</v>
      </c>
      <c r="H45" s="355" t="s">
        <v>664</v>
      </c>
    </row>
    <row r="46" spans="1:8" x14ac:dyDescent="0.25">
      <c r="A46" s="7"/>
      <c r="B46" s="8"/>
      <c r="C46" s="8"/>
      <c r="D46" s="72"/>
      <c r="E46" s="8" t="str" cm="1">
        <f t="array" ref="E46:H46">CHRONO.RESOLVE_ISO_WEEK_DATE(A46:C46,D46)</f>
        <v/>
      </c>
      <c r="F46" s="8" t="str">
        <v/>
      </c>
      <c r="G46" s="8" t="str">
        <v/>
      </c>
      <c r="H46" s="9" t="str">
        <v/>
      </c>
    </row>
    <row r="47" spans="1:8" x14ac:dyDescent="0.25">
      <c r="A47" s="10"/>
      <c r="B47" s="11" t="e">
        <v>#N/A</v>
      </c>
      <c r="C47" s="11"/>
      <c r="D47" s="73"/>
      <c r="E47" s="11" t="e" cm="1">
        <f t="array" ref="E47:H47">CHRONO.RESOLVE_ISO_WEEK_DATE(A47:C47,D47)</f>
        <v>#N/A</v>
      </c>
      <c r="F47" s="11" t="e">
        <v>#N/A</v>
      </c>
      <c r="G47" s="11" t="e">
        <v>#N/A</v>
      </c>
      <c r="H47" s="12" t="e">
        <v>#N/A</v>
      </c>
    </row>
    <row r="48" spans="1:8" x14ac:dyDescent="0.25">
      <c r="A48" s="7" t="s">
        <v>1</v>
      </c>
      <c r="B48" s="8"/>
      <c r="C48" s="8"/>
      <c r="D48" s="72"/>
      <c r="E48" s="8" t="e" cm="1">
        <f t="array" ref="E48:H48">CHRONO.RESOLVE_ISO_WEEK_DATE(A48:C48,D48)</f>
        <v>#VALUE!</v>
      </c>
      <c r="F48" s="8" t="e">
        <v>#VALUE!</v>
      </c>
      <c r="G48" s="8" t="e">
        <v>#VALUE!</v>
      </c>
      <c r="H48" s="9" t="e">
        <v>#VALUE!</v>
      </c>
    </row>
    <row r="49" spans="1:10" x14ac:dyDescent="0.25">
      <c r="A49" s="10">
        <v>2024</v>
      </c>
      <c r="B49" s="11"/>
      <c r="C49" s="11">
        <v>2</v>
      </c>
      <c r="D49" s="73"/>
      <c r="E49" s="11" cm="1">
        <f t="array" ref="E49:H49">CHRONO.RESOLVE_ISO_WEEK_DATE(A49:C49,D49)</f>
        <v>2024</v>
      </c>
      <c r="F49" s="11">
        <v>1</v>
      </c>
      <c r="G49" s="11">
        <v>2</v>
      </c>
      <c r="H49" s="12">
        <v>52</v>
      </c>
    </row>
    <row r="50" spans="1:10" x14ac:dyDescent="0.25">
      <c r="A50" s="7">
        <v>2024</v>
      </c>
      <c r="B50" s="8"/>
      <c r="C50" s="8"/>
      <c r="D50" s="72"/>
      <c r="E50" s="8" cm="1">
        <f t="array" ref="E50:H50">CHRONO.RESOLVE_ISO_WEEK_DATE(A50:C50,D50)</f>
        <v>2024</v>
      </c>
      <c r="F50" s="8">
        <v>1</v>
      </c>
      <c r="G50" s="8">
        <v>1</v>
      </c>
      <c r="H50" s="9">
        <v>52</v>
      </c>
    </row>
    <row r="51" spans="1:10" x14ac:dyDescent="0.25">
      <c r="A51" s="10">
        <v>2024</v>
      </c>
      <c r="B51" s="11">
        <v>1.5</v>
      </c>
      <c r="C51" s="11"/>
      <c r="D51" s="73"/>
      <c r="E51" s="11" cm="1">
        <f t="array" ref="E51:H51">CHRONO.RESOLVE_ISO_WEEK_DATE(A51:C51,D51)</f>
        <v>2024</v>
      </c>
      <c r="F51" s="11">
        <v>1</v>
      </c>
      <c r="G51" s="11">
        <v>1</v>
      </c>
      <c r="H51" s="12">
        <v>52</v>
      </c>
    </row>
    <row r="52" spans="1:10" x14ac:dyDescent="0.25">
      <c r="A52" s="7">
        <v>2024</v>
      </c>
      <c r="B52" s="8">
        <v>8</v>
      </c>
      <c r="C52" s="8"/>
      <c r="D52" s="72"/>
      <c r="E52" s="8" cm="1">
        <f t="array" ref="E52:H52">CHRONO.RESOLVE_ISO_WEEK_DATE(A52:C52,D52)</f>
        <v>2024</v>
      </c>
      <c r="F52" s="8">
        <v>8</v>
      </c>
      <c r="G52" s="8">
        <v>1</v>
      </c>
      <c r="H52" s="9">
        <v>52</v>
      </c>
    </row>
    <row r="53" spans="1:10" x14ac:dyDescent="0.25">
      <c r="A53" s="223">
        <v>2023</v>
      </c>
      <c r="B53" s="11">
        <v>14</v>
      </c>
      <c r="C53" s="11">
        <v>45.8</v>
      </c>
      <c r="D53" s="73"/>
      <c r="E53" s="11" cm="1">
        <f t="array" ref="E53:H53">CHRONO.RESOLVE_ISO_WEEK_DATE(A53:C53,D53)</f>
        <v>2023</v>
      </c>
      <c r="F53" s="11">
        <v>20</v>
      </c>
      <c r="G53" s="11">
        <v>3</v>
      </c>
      <c r="H53" s="12">
        <v>52</v>
      </c>
    </row>
    <row r="54" spans="1:10" x14ac:dyDescent="0.25">
      <c r="A54" s="7">
        <v>2023</v>
      </c>
      <c r="B54" s="8">
        <v>53</v>
      </c>
      <c r="C54" s="8">
        <v>1</v>
      </c>
      <c r="D54" s="72"/>
      <c r="E54" s="8" cm="1">
        <f t="array" ref="E54:H54">CHRONO.RESOLVE_ISO_WEEK_DATE(A54:C54,D54)</f>
        <v>2024</v>
      </c>
      <c r="F54" s="8">
        <v>1</v>
      </c>
      <c r="G54" s="8">
        <v>1</v>
      </c>
      <c r="H54" s="9">
        <v>52</v>
      </c>
    </row>
    <row r="55" spans="1:10" x14ac:dyDescent="0.25">
      <c r="A55" s="129">
        <v>2023</v>
      </c>
      <c r="B55" s="130">
        <v>0</v>
      </c>
      <c r="C55" s="130">
        <v>5</v>
      </c>
      <c r="D55" s="144"/>
      <c r="E55" s="130" cm="1">
        <f t="array" ref="E55:H55">CHRONO.RESOLVE_ISO_WEEK_DATE(A55:C55,D55)</f>
        <v>2022</v>
      </c>
      <c r="F55" s="130">
        <v>52</v>
      </c>
      <c r="G55" s="130">
        <v>5</v>
      </c>
      <c r="H55" s="131">
        <v>52</v>
      </c>
    </row>
    <row r="58" spans="1:10" ht="19.5" x14ac:dyDescent="0.3">
      <c r="A58" s="1" t="s">
        <v>661</v>
      </c>
      <c r="B58" s="1"/>
      <c r="C58" s="1"/>
      <c r="D58" s="1"/>
    </row>
    <row r="60" spans="1:10" x14ac:dyDescent="0.25">
      <c r="A60" s="4" t="s">
        <v>0</v>
      </c>
      <c r="B60" s="5" t="s">
        <v>657</v>
      </c>
      <c r="C60" s="5" t="s">
        <v>480</v>
      </c>
      <c r="D60" s="5" t="s">
        <v>4</v>
      </c>
      <c r="E60" s="385" t="s">
        <v>190</v>
      </c>
      <c r="F60" s="69" t="s">
        <v>662</v>
      </c>
    </row>
    <row r="61" spans="1:10" x14ac:dyDescent="0.25">
      <c r="A61" s="7"/>
      <c r="B61" s="8"/>
      <c r="C61" s="8"/>
      <c r="D61" s="8"/>
      <c r="E61" s="208" t="str" cm="1">
        <f t="array" ref="E61">CHRONO.ISO_WEEK_DATE_TO_MJDN(A61:C61,D61)</f>
        <v/>
      </c>
      <c r="F61" s="208"/>
      <c r="H61" t="str" cm="1">
        <f t="array" ref="H61:J61">CHRONO.MJDN_TO_CALENDAR_DATE(E61,D61)</f>
        <v/>
      </c>
      <c r="I61" t="str">
        <v/>
      </c>
      <c r="J61" t="str">
        <v/>
      </c>
    </row>
    <row r="62" spans="1:10" x14ac:dyDescent="0.25">
      <c r="A62" s="10"/>
      <c r="B62" s="11" t="e">
        <v>#N/A</v>
      </c>
      <c r="C62" s="11"/>
      <c r="D62" s="11"/>
      <c r="E62" s="209" t="e" cm="1">
        <f t="array" ref="E62">CHRONO.ISO_WEEK_DATE_TO_MJDN(A62:C62,D62)</f>
        <v>#N/A</v>
      </c>
      <c r="F62" s="209"/>
    </row>
    <row r="63" spans="1:10" x14ac:dyDescent="0.25">
      <c r="A63" s="7" t="s">
        <v>1</v>
      </c>
      <c r="B63" s="8"/>
      <c r="C63" s="8"/>
      <c r="D63" s="8"/>
      <c r="E63" s="208" t="e" cm="1">
        <f t="array" ref="E63">CHRONO.ISO_WEEK_DATE_TO_MJDN(A63:C63,D63)</f>
        <v>#VALUE!</v>
      </c>
      <c r="F63" s="208"/>
    </row>
    <row r="64" spans="1:10" x14ac:dyDescent="0.25">
      <c r="A64" s="10">
        <v>2024</v>
      </c>
      <c r="B64" s="11">
        <v>52</v>
      </c>
      <c r="C64" s="11"/>
      <c r="D64" s="11"/>
      <c r="E64" s="209" cm="1">
        <f t="array" ref="E64">CHRONO.ISO_WEEK_DATE_TO_MJDN(A64:C64,D64)</f>
        <v>60667</v>
      </c>
      <c r="F64" s="209" t="str" cm="1">
        <f t="array" ref="F64">CHRONO.FORMAT_LITERARY_DATE(CHRONO.MJDN_TO_CALENDAR_DATE(E64,D64),"WRG",,D64)</f>
        <v>Mon Dec 23rd 2024</v>
      </c>
    </row>
    <row r="65" spans="1:6" x14ac:dyDescent="0.25">
      <c r="A65" s="7">
        <v>2021</v>
      </c>
      <c r="B65" s="8">
        <v>53</v>
      </c>
      <c r="C65" s="8">
        <v>7</v>
      </c>
      <c r="D65" s="8">
        <v>1</v>
      </c>
      <c r="E65" s="208" cm="1">
        <f t="array" ref="E65">CHRONO.ISO_WEEK_DATE_TO_MJDN(A65:C65,D65)</f>
        <v>59595</v>
      </c>
      <c r="F65" s="208" t="str" cm="1">
        <f t="array" ref="F65">CHRONO.FORMAT_LITERARY_DATE(CHRONO.MJDN_TO_CALENDAR_DATE(E65,D65),"WRG",,D65)</f>
        <v>Sun Jan 3rd 2022</v>
      </c>
    </row>
    <row r="66" spans="1:6" x14ac:dyDescent="0.25">
      <c r="A66" s="10">
        <v>2024</v>
      </c>
      <c r="B66" s="11">
        <v>5</v>
      </c>
      <c r="C66" s="11"/>
      <c r="D66" s="11"/>
      <c r="E66" s="209" cm="1">
        <f t="array" ref="E66">CHRONO.ISO_WEEK_DATE_TO_MJDN(A66:C66,D66)</f>
        <v>60338</v>
      </c>
      <c r="F66" s="209" t="str" cm="1">
        <f t="array" ref="F66">CHRONO.FORMAT_LITERARY_DATE(CHRONO.MJDN_TO_CALENDAR_DATE(E66,D66),"WRG",,D66)</f>
        <v>Mon Jan 29th 2024</v>
      </c>
    </row>
    <row r="67" spans="1:6" x14ac:dyDescent="0.25">
      <c r="A67" s="7">
        <v>2024</v>
      </c>
      <c r="B67" s="8">
        <v>8</v>
      </c>
      <c r="C67" s="8"/>
      <c r="D67" s="8"/>
      <c r="E67" s="208" cm="1">
        <f t="array" ref="E67">CHRONO.ISO_WEEK_DATE_TO_MJDN(A67:C67,D67)</f>
        <v>60359</v>
      </c>
      <c r="F67" s="208" t="str" cm="1">
        <f t="array" ref="F67">CHRONO.FORMAT_LITERARY_DATE(CHRONO.MJDN_TO_CALENDAR_DATE(E67,D67),"WRG",,D67)</f>
        <v>Mon Feb 19th 2024</v>
      </c>
    </row>
    <row r="68" spans="1:6" x14ac:dyDescent="0.25">
      <c r="A68" s="387">
        <v>2023</v>
      </c>
      <c r="B68" s="18">
        <v>14</v>
      </c>
      <c r="C68" s="18">
        <v>7.8</v>
      </c>
      <c r="D68" s="18"/>
      <c r="E68" s="379" cm="1">
        <f t="array" ref="E68">CHRONO.ISO_WEEK_DATE_TO_MJDN(A68:C68,D68)</f>
        <v>60043</v>
      </c>
      <c r="F68" s="379" t="str" cm="1">
        <f t="array" ref="F68">CHRONO.FORMAT_LITERARY_DATE(CHRONO.MJDN_TO_CALENDAR_DATE(E68,D68),"WRG",,D68)</f>
        <v>Sun Apr 9th 2023</v>
      </c>
    </row>
    <row r="71" spans="1:6" ht="19.5" x14ac:dyDescent="0.3">
      <c r="A71" s="1" t="s">
        <v>663</v>
      </c>
      <c r="B71" s="1"/>
      <c r="C71" s="1"/>
      <c r="D71" s="1"/>
    </row>
    <row r="73" spans="1:6" x14ac:dyDescent="0.25">
      <c r="A73" s="4" t="s">
        <v>196</v>
      </c>
      <c r="B73" s="5" t="s">
        <v>4</v>
      </c>
      <c r="C73" s="354" t="s">
        <v>190</v>
      </c>
      <c r="D73" s="388" t="s">
        <v>73</v>
      </c>
      <c r="E73" s="388" t="s">
        <v>124</v>
      </c>
      <c r="F73" s="355" t="s">
        <v>664</v>
      </c>
    </row>
    <row r="74" spans="1:6" x14ac:dyDescent="0.25">
      <c r="A74" s="7"/>
      <c r="B74" s="8"/>
      <c r="C74" s="213" t="str" cm="1">
        <f t="array" ref="C74:F74">CHRONO.MJDN_TO_ISO_WEEK_DATE(A74,B74)</f>
        <v/>
      </c>
      <c r="D74" s="8" t="str">
        <v/>
      </c>
      <c r="E74" s="8" t="str">
        <v/>
      </c>
      <c r="F74" s="72" t="str">
        <v/>
      </c>
    </row>
    <row r="75" spans="1:6" x14ac:dyDescent="0.25">
      <c r="A75" s="10" t="s">
        <v>1</v>
      </c>
      <c r="B75" s="11"/>
      <c r="C75" s="214" t="e" cm="1">
        <f t="array" ref="C75:F75">CHRONO.MJDN_TO_ISO_WEEK_DATE(A75,B75)</f>
        <v>#VALUE!</v>
      </c>
      <c r="D75" s="11" t="e">
        <v>#VALUE!</v>
      </c>
      <c r="E75" s="11" t="e">
        <v>#VALUE!</v>
      </c>
      <c r="F75" s="73" t="e">
        <v>#VALUE!</v>
      </c>
    </row>
    <row r="76" spans="1:6" x14ac:dyDescent="0.25">
      <c r="A76" s="7" t="e">
        <v>#NUM!</v>
      </c>
      <c r="B76" s="8"/>
      <c r="C76" s="213" t="e" cm="1">
        <f t="array" ref="C76:F76">CHRONO.MJDN_TO_ISO_WEEK_DATE(A76,B76)</f>
        <v>#NUM!</v>
      </c>
      <c r="D76" s="8" t="e">
        <v>#NUM!</v>
      </c>
      <c r="E76" s="8" t="e">
        <v>#NUM!</v>
      </c>
      <c r="F76" s="72" t="e">
        <v>#NUM!</v>
      </c>
    </row>
    <row r="77" spans="1:6" x14ac:dyDescent="0.25">
      <c r="A77" s="10">
        <v>60667</v>
      </c>
      <c r="B77" s="11"/>
      <c r="C77" s="214" cm="1">
        <f t="array" ref="C77:F77">CHRONO.MJDN_TO_ISO_WEEK_DATE(A77,B77)</f>
        <v>2024</v>
      </c>
      <c r="D77" s="11">
        <v>52</v>
      </c>
      <c r="E77" s="11">
        <v>1</v>
      </c>
      <c r="F77" s="73">
        <v>52</v>
      </c>
    </row>
    <row r="78" spans="1:6" x14ac:dyDescent="0.25">
      <c r="A78" s="7">
        <v>59595</v>
      </c>
      <c r="B78" s="8">
        <v>1</v>
      </c>
      <c r="C78" s="213" cm="1">
        <f t="array" ref="C78:F78">CHRONO.MJDN_TO_ISO_WEEK_DATE(A78,B78)</f>
        <v>2021</v>
      </c>
      <c r="D78" s="8">
        <v>53</v>
      </c>
      <c r="E78" s="8">
        <v>7</v>
      </c>
      <c r="F78" s="72">
        <v>53</v>
      </c>
    </row>
    <row r="79" spans="1:6" x14ac:dyDescent="0.25">
      <c r="A79" s="10">
        <v>60338</v>
      </c>
      <c r="B79" s="11"/>
      <c r="C79" s="214" cm="1">
        <f t="array" ref="C79:F79">CHRONO.MJDN_TO_ISO_WEEK_DATE(A79,B79)</f>
        <v>2024</v>
      </c>
      <c r="D79" s="11">
        <v>5</v>
      </c>
      <c r="E79" s="11">
        <v>1</v>
      </c>
      <c r="F79" s="73">
        <v>52</v>
      </c>
    </row>
    <row r="80" spans="1:6" x14ac:dyDescent="0.25">
      <c r="A80" s="7">
        <v>60359</v>
      </c>
      <c r="B80" s="8"/>
      <c r="C80" s="213" cm="1">
        <f t="array" ref="C80:F80">CHRONO.MJDN_TO_ISO_WEEK_DATE(A80,B80)</f>
        <v>2024</v>
      </c>
      <c r="D80" s="8">
        <v>8</v>
      </c>
      <c r="E80" s="8">
        <v>1</v>
      </c>
      <c r="F80" s="72">
        <v>52</v>
      </c>
    </row>
    <row r="81" spans="1:11" x14ac:dyDescent="0.25">
      <c r="A81" s="387">
        <v>60043</v>
      </c>
      <c r="B81" s="18"/>
      <c r="C81" s="371" cm="1">
        <f t="array" ref="C81:F81">CHRONO.MJDN_TO_ISO_WEEK_DATE(A81,B81)</f>
        <v>2023</v>
      </c>
      <c r="D81" s="18">
        <v>14</v>
      </c>
      <c r="E81" s="18">
        <v>7</v>
      </c>
      <c r="F81" s="76">
        <v>52</v>
      </c>
    </row>
    <row r="84" spans="1:11" ht="19.5" x14ac:dyDescent="0.3">
      <c r="A84" s="1" t="s">
        <v>741</v>
      </c>
    </row>
    <row r="86" spans="1:11" x14ac:dyDescent="0.25">
      <c r="A86" s="21" t="s">
        <v>0</v>
      </c>
      <c r="B86" s="5" t="s">
        <v>2</v>
      </c>
      <c r="C86" s="5" t="s">
        <v>20</v>
      </c>
      <c r="D86" s="5" t="s">
        <v>74</v>
      </c>
      <c r="E86" s="5" t="s">
        <v>4</v>
      </c>
      <c r="F86" s="362" t="s">
        <v>114</v>
      </c>
      <c r="G86" s="40" t="s">
        <v>21</v>
      </c>
      <c r="H86" s="5" t="s">
        <v>22</v>
      </c>
      <c r="I86" s="23" t="s">
        <v>23</v>
      </c>
      <c r="J86" s="40" t="s">
        <v>665</v>
      </c>
      <c r="K86" s="6" t="s">
        <v>6</v>
      </c>
    </row>
    <row r="87" spans="1:11" x14ac:dyDescent="0.25">
      <c r="A87" s="7">
        <v>2024</v>
      </c>
      <c r="B87" s="8">
        <v>6</v>
      </c>
      <c r="C87" s="8">
        <v>-1</v>
      </c>
      <c r="D87" s="8">
        <v>7</v>
      </c>
      <c r="E87" s="8"/>
      <c r="F87" s="208" cm="1">
        <f t="array" ref="F87">CHRONO.WEEKDAY_OF_MONTH_TO_MJDN(A87:D87,E87)</f>
        <v>60491</v>
      </c>
      <c r="G87" s="8" cm="1">
        <f t="array" ref="G87:I87">CHRONO.MJDN_TO_CALENDAR_DATE(F87,E87)</f>
        <v>2024</v>
      </c>
      <c r="H87" s="8">
        <v>6</v>
      </c>
      <c r="I87" s="8">
        <v>30</v>
      </c>
      <c r="J87" s="8" t="str" cm="1">
        <f t="array" ref="J87">CHRONO.WEEKDAY_NAME(CHRONO.MJDN_TO_WEEKDAY(F87),TRUE)</f>
        <v>Sun</v>
      </c>
      <c r="K87" s="9" t="s">
        <v>666</v>
      </c>
    </row>
    <row r="88" spans="1:11" x14ac:dyDescent="0.25">
      <c r="A88" s="10">
        <v>2023</v>
      </c>
      <c r="B88" s="11">
        <v>1</v>
      </c>
      <c r="C88" s="11">
        <v>2</v>
      </c>
      <c r="D88" s="11">
        <v>2</v>
      </c>
      <c r="E88" s="11"/>
      <c r="F88" s="209" cm="1">
        <f t="array" ref="F88">CHRONO.WEEKDAY_OF_MONTH_TO_MJDN(A88:D88,E88)</f>
        <v>59954</v>
      </c>
      <c r="G88" s="11" cm="1">
        <f t="array" ref="G88:I88">CHRONO.MJDN_TO_CALENDAR_DATE(F88,E88)</f>
        <v>2023</v>
      </c>
      <c r="H88" s="11">
        <v>1</v>
      </c>
      <c r="I88" s="11">
        <v>10</v>
      </c>
      <c r="J88" s="11" t="str" cm="1">
        <f t="array" ref="J88">CHRONO.WEEKDAY_NAME(CHRONO.MJDN_TO_WEEKDAY(F88),TRUE)</f>
        <v>Tue</v>
      </c>
      <c r="K88" s="12" t="s">
        <v>24</v>
      </c>
    </row>
    <row r="89" spans="1:11" ht="45" x14ac:dyDescent="0.25">
      <c r="A89" s="7">
        <v>1854</v>
      </c>
      <c r="B89" s="8">
        <v>2</v>
      </c>
      <c r="C89" s="8">
        <v>-1</v>
      </c>
      <c r="D89" s="8">
        <v>1</v>
      </c>
      <c r="E89" s="8">
        <v>1</v>
      </c>
      <c r="F89" s="208" cm="1">
        <f t="array" ref="F89">CHRONO.WEEKDAY_OF_MONTH_TO_MJDN(A89:D89,E89)</f>
        <v>-1717</v>
      </c>
      <c r="G89" s="8" cm="1">
        <f t="array" ref="G89:I89">CHRONO.MJDN_TO_CALENDAR_DATE(F89,E89)</f>
        <v>1854</v>
      </c>
      <c r="H89" s="8">
        <v>2</v>
      </c>
      <c r="I89" s="8">
        <v>22</v>
      </c>
      <c r="J89" s="8" t="str" cm="1">
        <f t="array" ref="J89">CHRONO.WEEKDAY_NAME(CHRONO.MJDN_TO_WEEKDAY(F89),TRUE)</f>
        <v>Mon</v>
      </c>
      <c r="K89" s="28" t="s">
        <v>25</v>
      </c>
    </row>
    <row r="90" spans="1:11" x14ac:dyDescent="0.25">
      <c r="A90" s="10">
        <v>2023</v>
      </c>
      <c r="B90" s="11">
        <v>2</v>
      </c>
      <c r="C90" s="11">
        <v>-2</v>
      </c>
      <c r="D90" s="11">
        <v>5</v>
      </c>
      <c r="E90" s="11"/>
      <c r="F90" s="209" cm="1">
        <f t="array" ref="F90">CHRONO.WEEKDAY_OF_MONTH_TO_MJDN(A90:D90,E90)</f>
        <v>59992</v>
      </c>
      <c r="G90" s="11" cm="1">
        <f t="array" ref="G90:I90">CHRONO.MJDN_TO_CALENDAR_DATE(F90,E90)</f>
        <v>2023</v>
      </c>
      <c r="H90" s="11">
        <v>2</v>
      </c>
      <c r="I90" s="11">
        <v>17</v>
      </c>
      <c r="J90" s="11" t="str" cm="1">
        <f t="array" ref="J90">CHRONO.WEEKDAY_NAME(CHRONO.MJDN_TO_WEEKDAY(F90),TRUE)</f>
        <v>Fri</v>
      </c>
      <c r="K90" s="12" t="s">
        <v>75</v>
      </c>
    </row>
    <row r="91" spans="1:11" x14ac:dyDescent="0.25">
      <c r="A91" s="27">
        <v>2023</v>
      </c>
      <c r="B91" s="15">
        <v>2</v>
      </c>
      <c r="C91" s="15">
        <v>0</v>
      </c>
      <c r="D91" s="15">
        <v>1</v>
      </c>
      <c r="E91" s="15"/>
      <c r="F91" s="361" cm="1">
        <f t="array" ref="F91">CHRONO.WEEKDAY_OF_MONTH_TO_MJDN(A91:D91,E91)</f>
        <v>59974</v>
      </c>
      <c r="G91" s="15" cm="1">
        <f t="array" ref="G91:I91">CHRONO.MJDN_TO_CALENDAR_DATE(F91,E91)</f>
        <v>2023</v>
      </c>
      <c r="H91" s="15">
        <v>1</v>
      </c>
      <c r="I91" s="15">
        <v>30</v>
      </c>
      <c r="J91" s="15" t="str" cm="1">
        <f t="array" ref="J91">CHRONO.WEEKDAY_NAME(CHRONO.MJDN_TO_WEEKDAY(F91),TRUE)</f>
        <v>Mon</v>
      </c>
      <c r="K91" s="16" t="s">
        <v>667</v>
      </c>
    </row>
    <row r="92" spans="1:11" x14ac:dyDescent="0.25">
      <c r="A92" s="17">
        <v>2023</v>
      </c>
      <c r="B92" s="18">
        <v>2.5</v>
      </c>
      <c r="C92" s="18">
        <v>1</v>
      </c>
      <c r="D92" s="18">
        <v>1</v>
      </c>
      <c r="E92" s="18"/>
      <c r="F92" s="379" t="e" cm="1">
        <f t="array" ref="F92">CHRONO.WEEKDAY_OF_MONTH_TO_MJDN(A92:D92,E92)</f>
        <v>#NUM!</v>
      </c>
      <c r="G92" s="18"/>
      <c r="H92" s="18"/>
      <c r="I92" s="18"/>
      <c r="J92" s="18"/>
      <c r="K92" s="19"/>
    </row>
    <row r="95" spans="1:11" ht="19.5" x14ac:dyDescent="0.3">
      <c r="A95" s="1" t="s">
        <v>167</v>
      </c>
    </row>
    <row r="97" spans="1:6" x14ac:dyDescent="0.25">
      <c r="A97" s="21" t="s">
        <v>424</v>
      </c>
      <c r="B97" s="40" t="s">
        <v>4</v>
      </c>
      <c r="C97" s="270" t="s">
        <v>34</v>
      </c>
      <c r="D97" s="40" t="s">
        <v>658</v>
      </c>
      <c r="E97" s="23" t="s">
        <v>124</v>
      </c>
    </row>
    <row r="98" spans="1:6" x14ac:dyDescent="0.25">
      <c r="A98" s="7"/>
      <c r="B98" s="8"/>
      <c r="C98" s="213" t="str" cm="1">
        <f t="array" ref="C98:E98">CHRONO.PARSE_ISO_WEEK_DATE(A98,B98)</f>
        <v/>
      </c>
      <c r="D98" s="8" t="str">
        <v/>
      </c>
      <c r="E98" s="9" t="str">
        <v/>
      </c>
    </row>
    <row r="99" spans="1:6" x14ac:dyDescent="0.25">
      <c r="A99" s="10" t="s">
        <v>1</v>
      </c>
      <c r="B99" s="11"/>
      <c r="C99" s="214" t="e" cm="1">
        <f t="array" ref="C99:E99">CHRONO.PARSE_ISO_WEEK_DATE(A99,B99)</f>
        <v>#VALUE!</v>
      </c>
      <c r="D99" s="11" t="e">
        <v>#VALUE!</v>
      </c>
      <c r="E99" s="12" t="e">
        <v>#VALUE!</v>
      </c>
    </row>
    <row r="100" spans="1:6" x14ac:dyDescent="0.25">
      <c r="A100" s="49" t="s">
        <v>168</v>
      </c>
      <c r="B100" s="8"/>
      <c r="C100" s="213" cm="1">
        <f t="array" ref="C100:E100">CHRONO.PARSE_ISO_WEEK_DATE(A100,B100)</f>
        <v>-327</v>
      </c>
      <c r="D100" s="8">
        <v>10</v>
      </c>
      <c r="E100" s="9">
        <v>1</v>
      </c>
    </row>
    <row r="101" spans="1:6" x14ac:dyDescent="0.25">
      <c r="A101" s="41" t="s">
        <v>169</v>
      </c>
      <c r="B101" s="11"/>
      <c r="C101" s="214" cm="1">
        <f t="array" ref="C101:E101">CHRONO.PARSE_ISO_WEEK_DATE(A101,B101)</f>
        <v>10900</v>
      </c>
      <c r="D101" s="11">
        <v>10</v>
      </c>
      <c r="E101" s="12" t="str">
        <v/>
      </c>
    </row>
    <row r="102" spans="1:6" x14ac:dyDescent="0.25">
      <c r="A102" s="39" t="s">
        <v>170</v>
      </c>
      <c r="B102" s="8"/>
      <c r="C102" s="213" cm="1">
        <f t="array" ref="C102:E102">CHRONO.PARSE_ISO_WEEK_DATE(A102,B102)</f>
        <v>2020</v>
      </c>
      <c r="D102" s="8">
        <v>53</v>
      </c>
      <c r="E102" s="9" t="str">
        <v/>
      </c>
    </row>
    <row r="103" spans="1:6" x14ac:dyDescent="0.25">
      <c r="A103" s="53" t="s">
        <v>171</v>
      </c>
      <c r="B103" s="35">
        <v>1</v>
      </c>
      <c r="C103" s="221" cm="1">
        <f t="array" ref="C103:E103">CHRONO.PARSE_ISO_WEEK_DATE(A103,B103)</f>
        <v>2021</v>
      </c>
      <c r="D103" s="35">
        <v>53</v>
      </c>
      <c r="E103" s="54" t="str">
        <v/>
      </c>
    </row>
    <row r="104" spans="1:6" x14ac:dyDescent="0.25">
      <c r="A104" s="39" t="s">
        <v>172</v>
      </c>
      <c r="B104" s="8"/>
      <c r="C104" s="213" cm="1">
        <f t="array" ref="C104:E104">CHRONO.PARSE_ISO_WEEK_DATE(A104,B104)</f>
        <v>2023</v>
      </c>
      <c r="D104" s="8">
        <v>10</v>
      </c>
      <c r="E104" s="9">
        <v>1</v>
      </c>
    </row>
    <row r="105" spans="1:6" x14ac:dyDescent="0.25">
      <c r="A105" s="53" t="s">
        <v>164</v>
      </c>
      <c r="B105" s="35"/>
      <c r="C105" s="221" cm="1">
        <f t="array" ref="C105:E105">CHRONO.PARSE_ISO_WEEK_DATE(A105,B105)</f>
        <v>2023</v>
      </c>
      <c r="D105" s="35">
        <v>10</v>
      </c>
      <c r="E105" s="54" t="str">
        <v/>
      </c>
    </row>
    <row r="106" spans="1:6" x14ac:dyDescent="0.25">
      <c r="A106" s="55" t="s">
        <v>668</v>
      </c>
      <c r="B106" s="37"/>
      <c r="C106" s="271" t="e" cm="1">
        <f t="array" ref="C106:E106">CHRONO.PARSE_ISO_WEEK_DATE(A106,B106)</f>
        <v>#VALUE!</v>
      </c>
      <c r="D106" s="37" t="e">
        <v>#VALUE!</v>
      </c>
      <c r="E106" s="56" t="e">
        <v>#VALUE!</v>
      </c>
    </row>
    <row r="109" spans="1:6" ht="19.5" x14ac:dyDescent="0.3">
      <c r="A109" s="1" t="s">
        <v>670</v>
      </c>
    </row>
    <row r="111" spans="1:6" x14ac:dyDescent="0.25">
      <c r="A111" s="270" t="s">
        <v>5</v>
      </c>
      <c r="B111" s="40" t="s">
        <v>657</v>
      </c>
      <c r="C111" s="23" t="s">
        <v>480</v>
      </c>
      <c r="D111" s="40" t="s">
        <v>132</v>
      </c>
      <c r="E111" s="40" t="s">
        <v>4</v>
      </c>
      <c r="F111" s="281" t="s">
        <v>669</v>
      </c>
    </row>
    <row r="112" spans="1:6" x14ac:dyDescent="0.25">
      <c r="A112" s="213" t="s">
        <v>85</v>
      </c>
      <c r="B112" s="8" t="s">
        <v>85</v>
      </c>
      <c r="C112" s="9" t="s">
        <v>85</v>
      </c>
      <c r="D112" s="8"/>
      <c r="E112" s="8"/>
      <c r="F112" s="162" t="str" cm="1">
        <f t="array" ref="F112">CHRONO.FORMAT_ISO_WEEK_DATE(A112:C112,D112,E112)</f>
        <v/>
      </c>
    </row>
    <row r="113" spans="1:6" x14ac:dyDescent="0.25">
      <c r="A113" s="214" t="s">
        <v>1</v>
      </c>
      <c r="B113" s="11"/>
      <c r="C113" s="12"/>
      <c r="D113" s="11"/>
      <c r="E113" s="11"/>
      <c r="F113" s="163" t="e" cm="1">
        <f t="array" ref="F113">CHRONO.FORMAT_ISO_WEEK_DATE(A113:C113,D113,E113)</f>
        <v>#VALUE!</v>
      </c>
    </row>
    <row r="114" spans="1:6" x14ac:dyDescent="0.25">
      <c r="A114" s="213">
        <v>-327</v>
      </c>
      <c r="B114" s="8">
        <v>10</v>
      </c>
      <c r="C114" s="9">
        <v>1</v>
      </c>
      <c r="D114" s="8"/>
      <c r="E114" s="8"/>
      <c r="F114" s="162" t="str" cm="1">
        <f t="array" ref="F114">CHRONO.FORMAT_ISO_WEEK_DATE(A114:C114,D114,E114)</f>
        <v>−0327-W10-1</v>
      </c>
    </row>
    <row r="115" spans="1:6" x14ac:dyDescent="0.25">
      <c r="A115" s="214">
        <v>10900</v>
      </c>
      <c r="B115" s="11">
        <v>10</v>
      </c>
      <c r="C115" s="12" t="s">
        <v>85</v>
      </c>
      <c r="D115" s="11"/>
      <c r="E115" s="11"/>
      <c r="F115" s="163" t="str" cm="1">
        <f t="array" ref="F115">CHRONO.FORMAT_ISO_WEEK_DATE(A115:C115,D115,E115)</f>
        <v>+10900-W10</v>
      </c>
    </row>
    <row r="116" spans="1:6" x14ac:dyDescent="0.25">
      <c r="A116" s="213">
        <v>2020</v>
      </c>
      <c r="B116" s="8"/>
      <c r="C116" s="9" t="s">
        <v>85</v>
      </c>
      <c r="D116" s="8"/>
      <c r="E116" s="8"/>
      <c r="F116" s="162" t="e" cm="1">
        <f t="array" ref="F116">CHRONO.FORMAT_ISO_WEEK_DATE(A116:C116,D116,E116)</f>
        <v>#VALUE!</v>
      </c>
    </row>
    <row r="117" spans="1:6" x14ac:dyDescent="0.25">
      <c r="A117" s="221">
        <v>2021</v>
      </c>
      <c r="B117" s="35">
        <v>53</v>
      </c>
      <c r="C117" s="54" t="s">
        <v>85</v>
      </c>
      <c r="D117" s="35"/>
      <c r="E117" s="35"/>
      <c r="F117" s="166" t="e" cm="1">
        <f t="array" ref="F117">CHRONO.FORMAT_ISO_WEEK_DATE(A117:C117,D117,E117)</f>
        <v>#NUM!</v>
      </c>
    </row>
    <row r="118" spans="1:6" x14ac:dyDescent="0.25">
      <c r="A118" s="213">
        <v>2021</v>
      </c>
      <c r="B118" s="8">
        <v>53</v>
      </c>
      <c r="C118" s="9"/>
      <c r="D118" s="8"/>
      <c r="E118" s="8">
        <v>1</v>
      </c>
      <c r="F118" s="162" t="str" cm="1">
        <f t="array" ref="F118">CHRONO.FORMAT_ISO_WEEK_DATE(A118:C118,D118,E118)</f>
        <v>2021-W53</v>
      </c>
    </row>
    <row r="119" spans="1:6" x14ac:dyDescent="0.25">
      <c r="A119" s="221">
        <v>2023</v>
      </c>
      <c r="B119" s="35">
        <v>10</v>
      </c>
      <c r="C119" s="54">
        <v>1</v>
      </c>
      <c r="D119" s="128" t="s">
        <v>550</v>
      </c>
      <c r="E119" s="35"/>
      <c r="F119" s="166" t="str" cm="1">
        <f t="array" ref="F119">CHRONO.FORMAT_ISO_WEEK_DATE(A119:C119,D119,E119)</f>
        <v>+2023-W10-1</v>
      </c>
    </row>
    <row r="120" spans="1:6" x14ac:dyDescent="0.25">
      <c r="A120" s="271">
        <v>2023</v>
      </c>
      <c r="B120" s="37">
        <v>10</v>
      </c>
      <c r="C120" s="56"/>
      <c r="D120" s="37" t="s">
        <v>156</v>
      </c>
      <c r="E120" s="37"/>
      <c r="F120" s="370" t="str" cm="1">
        <f t="array" ref="F120">CHRONO.FORMAT_ISO_WEEK_DATE(A120:C120,D120,E120)</f>
        <v>2023W10</v>
      </c>
    </row>
  </sheetData>
  <pageMargins left="0.7" right="0.7" top="0.75" bottom="0.75" header="0.3" footer="0.3"/>
  <pageSetup paperSize="9" orientation="portrait" copies="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CFDF4-9FB3-44D5-8BAC-B4A9B253E15D}">
  <dimension ref="A1:H45"/>
  <sheetViews>
    <sheetView workbookViewId="0"/>
  </sheetViews>
  <sheetFormatPr defaultRowHeight="15" x14ac:dyDescent="0.25"/>
  <cols>
    <col min="1" max="7" width="12.28515625" customWidth="1"/>
    <col min="8" max="8" width="11.85546875" customWidth="1"/>
    <col min="9" max="9" width="12.28515625" customWidth="1"/>
    <col min="10" max="10" width="16" customWidth="1"/>
    <col min="11" max="11" width="42.85546875" customWidth="1"/>
  </cols>
  <sheetData>
    <row r="1" spans="1:5" ht="19.5" x14ac:dyDescent="0.3">
      <c r="A1" s="1" t="s">
        <v>83</v>
      </c>
    </row>
    <row r="3" spans="1:5" x14ac:dyDescent="0.25">
      <c r="A3" s="94" t="s">
        <v>80</v>
      </c>
      <c r="B3" s="96" t="s">
        <v>82</v>
      </c>
      <c r="C3" s="96" t="s">
        <v>81</v>
      </c>
      <c r="D3" s="96" t="s">
        <v>4</v>
      </c>
      <c r="E3" s="291" t="s">
        <v>94</v>
      </c>
    </row>
    <row r="4" spans="1:5" x14ac:dyDescent="0.25">
      <c r="A4" s="98"/>
      <c r="B4" s="8"/>
      <c r="C4" s="8"/>
      <c r="D4" s="8"/>
      <c r="E4" s="292" t="str" cm="1">
        <f t="array" ref="E4">CHRONO.DAYS_IN_QUARTER(A4,B4,C4,D4)</f>
        <v/>
      </c>
    </row>
    <row r="5" spans="1:5" x14ac:dyDescent="0.25">
      <c r="A5" s="99" t="s">
        <v>1</v>
      </c>
      <c r="B5" s="11"/>
      <c r="C5" s="11"/>
      <c r="D5" s="11"/>
      <c r="E5" s="293" t="e" cm="1">
        <f t="array" ref="E5">CHRONO.DAYS_IN_QUARTER(A5,B5,C5,D5)</f>
        <v>#VALUE!</v>
      </c>
    </row>
    <row r="6" spans="1:5" x14ac:dyDescent="0.25">
      <c r="A6" s="98">
        <v>1</v>
      </c>
      <c r="B6" s="8"/>
      <c r="C6" s="8"/>
      <c r="D6" s="8"/>
      <c r="E6" s="292" cm="1">
        <f t="array" ref="E6">CHRONO.DAYS_IN_QUARTER(A6,B6,C6,D6)</f>
        <v>90</v>
      </c>
    </row>
    <row r="7" spans="1:5" x14ac:dyDescent="0.25">
      <c r="A7" s="99">
        <v>2</v>
      </c>
      <c r="B7" s="11"/>
      <c r="C7" s="11"/>
      <c r="D7" s="11"/>
      <c r="E7" s="293" cm="1">
        <f t="array" ref="E7">CHRONO.DAYS_IN_QUARTER(A7,B7,C7,D7)</f>
        <v>91</v>
      </c>
    </row>
    <row r="8" spans="1:5" x14ac:dyDescent="0.25">
      <c r="A8" s="98">
        <v>3</v>
      </c>
      <c r="B8" s="8"/>
      <c r="C8" s="8"/>
      <c r="D8" s="8"/>
      <c r="E8" s="292" cm="1">
        <f t="array" ref="E8">CHRONO.DAYS_IN_QUARTER(A8,B8,C8,D8)</f>
        <v>92</v>
      </c>
    </row>
    <row r="9" spans="1:5" x14ac:dyDescent="0.25">
      <c r="A9" s="99">
        <v>4</v>
      </c>
      <c r="B9" s="11"/>
      <c r="C9" s="11"/>
      <c r="D9" s="11"/>
      <c r="E9" s="293" cm="1">
        <f t="array" ref="E9">CHRONO.DAYS_IN_QUARTER(A9,B9,C9,D9)</f>
        <v>92</v>
      </c>
    </row>
    <row r="10" spans="1:5" x14ac:dyDescent="0.25">
      <c r="A10" s="98">
        <v>-1</v>
      </c>
      <c r="B10" s="8">
        <v>2020</v>
      </c>
      <c r="C10" s="8"/>
      <c r="D10" s="8"/>
      <c r="E10" s="292" cm="1">
        <f t="array" ref="E10">CHRONO.DAYS_IN_QUARTER(A10,B10,C10,D10)</f>
        <v>92</v>
      </c>
    </row>
    <row r="11" spans="1:5" x14ac:dyDescent="0.25">
      <c r="A11" s="99">
        <v>1</v>
      </c>
      <c r="B11" s="11">
        <v>2020</v>
      </c>
      <c r="C11" s="11"/>
      <c r="D11" s="11"/>
      <c r="E11" s="293" cm="1">
        <f t="array" ref="E11">CHRONO.DAYS_IN_QUARTER(A11,B11,C11,D11)</f>
        <v>91</v>
      </c>
    </row>
    <row r="12" spans="1:5" x14ac:dyDescent="0.25">
      <c r="A12" s="98">
        <v>3</v>
      </c>
      <c r="B12" s="8">
        <v>2020</v>
      </c>
      <c r="C12" s="8">
        <v>-6</v>
      </c>
      <c r="D12" s="8"/>
      <c r="E12" s="292" cm="1">
        <f t="array" ref="E12">CHRONO.DAYS_IN_QUARTER(A12,B12,C12,D12)</f>
        <v>91</v>
      </c>
    </row>
    <row r="13" spans="1:5" x14ac:dyDescent="0.25">
      <c r="A13" s="99">
        <v>3</v>
      </c>
      <c r="B13" s="11">
        <v>2021</v>
      </c>
      <c r="C13" s="11">
        <v>-6</v>
      </c>
      <c r="D13" s="11"/>
      <c r="E13" s="293" cm="1">
        <f t="array" ref="E13">CHRONO.DAYS_IN_QUARTER(A13,B13,C13,D13)</f>
        <v>90</v>
      </c>
    </row>
    <row r="14" spans="1:5" x14ac:dyDescent="0.25">
      <c r="A14" s="98">
        <v>4</v>
      </c>
      <c r="B14" s="8">
        <v>2019</v>
      </c>
      <c r="C14" s="8">
        <v>1</v>
      </c>
      <c r="D14" s="8"/>
      <c r="E14" s="292" cm="1">
        <f t="array" ref="E14">CHRONO.DAYS_IN_QUARTER(A14,B14,C14,D14)</f>
        <v>92</v>
      </c>
    </row>
    <row r="15" spans="1:5" x14ac:dyDescent="0.25">
      <c r="A15" s="99">
        <v>4</v>
      </c>
      <c r="B15" s="11">
        <v>2019</v>
      </c>
      <c r="C15" s="11">
        <v>2</v>
      </c>
      <c r="D15" s="11"/>
      <c r="E15" s="293" cm="1">
        <f t="array" ref="E15">CHRONO.DAYS_IN_QUARTER(A15,B15,C15,D15)</f>
        <v>91</v>
      </c>
    </row>
    <row r="16" spans="1:5" x14ac:dyDescent="0.25">
      <c r="A16" s="98">
        <v>5</v>
      </c>
      <c r="B16" s="8">
        <v>2019</v>
      </c>
      <c r="C16" s="8"/>
      <c r="D16" s="8"/>
      <c r="E16" s="292" cm="1">
        <f t="array" ref="E16">CHRONO.DAYS_IN_QUARTER(A16,B16,C16,D16)</f>
        <v>91</v>
      </c>
    </row>
    <row r="17" spans="1:8" x14ac:dyDescent="0.25">
      <c r="A17" s="99">
        <v>6</v>
      </c>
      <c r="B17" s="11">
        <v>2017</v>
      </c>
      <c r="C17" s="11">
        <v>-3</v>
      </c>
      <c r="D17" s="11"/>
      <c r="E17" s="293" cm="1">
        <f t="array" ref="E17">CHRONO.DAYS_IN_QUARTER(A17,B17,C17,D17)</f>
        <v>90</v>
      </c>
    </row>
    <row r="18" spans="1:8" x14ac:dyDescent="0.25">
      <c r="A18" s="98">
        <v>2</v>
      </c>
      <c r="B18" s="8">
        <v>1900</v>
      </c>
      <c r="C18" s="8">
        <v>-3</v>
      </c>
      <c r="D18" s="8"/>
      <c r="E18" s="292" cm="1">
        <f t="array" ref="E18">CHRONO.DAYS_IN_QUARTER(A18,B18,C18,D18)</f>
        <v>90</v>
      </c>
    </row>
    <row r="19" spans="1:8" x14ac:dyDescent="0.25">
      <c r="A19" s="297">
        <v>2</v>
      </c>
      <c r="B19" s="298">
        <v>1900</v>
      </c>
      <c r="C19" s="298">
        <v>-3</v>
      </c>
      <c r="D19" s="298">
        <v>1</v>
      </c>
      <c r="E19" s="299" cm="1">
        <f t="array" ref="E19">CHRONO.DAYS_IN_QUARTER(A19,B19,C19,D19)</f>
        <v>91</v>
      </c>
    </row>
    <row r="22" spans="1:8" ht="19.5" x14ac:dyDescent="0.3">
      <c r="A22" s="1" t="s">
        <v>671</v>
      </c>
    </row>
    <row r="24" spans="1:8" x14ac:dyDescent="0.25">
      <c r="A24" s="94" t="s">
        <v>82</v>
      </c>
      <c r="B24" s="95" t="s">
        <v>80</v>
      </c>
      <c r="C24" s="95" t="s">
        <v>84</v>
      </c>
      <c r="D24" s="95" t="s">
        <v>81</v>
      </c>
      <c r="E24" s="153" t="s">
        <v>4</v>
      </c>
      <c r="F24" s="97" t="s">
        <v>190</v>
      </c>
      <c r="G24" s="389" t="s">
        <v>662</v>
      </c>
    </row>
    <row r="25" spans="1:8" x14ac:dyDescent="0.25">
      <c r="A25" s="98"/>
      <c r="B25" s="8"/>
      <c r="C25" s="8"/>
      <c r="D25" s="8"/>
      <c r="E25" s="72"/>
      <c r="F25" s="8" t="str" cm="1">
        <f t="array" ref="F25">CHRONO.QUARTER_DATE_TO_MJDN(A25:C25,D25,E25)</f>
        <v/>
      </c>
      <c r="G25" s="390" t="str" cm="1">
        <f t="array" ref="G25">CHRONO.FORMAT_ISO_CALENDAR_DATE(CHRONO.MJDN_TO_CALENDAR_DATE(F25,E25),,E25)</f>
        <v/>
      </c>
    </row>
    <row r="26" spans="1:8" x14ac:dyDescent="0.25">
      <c r="A26" s="99" t="s">
        <v>1</v>
      </c>
      <c r="B26" s="11"/>
      <c r="C26" s="11"/>
      <c r="D26" s="11"/>
      <c r="E26" s="73"/>
      <c r="F26" s="11" t="e" cm="1">
        <f t="array" ref="F26">CHRONO.QUARTER_DATE_TO_MJDN(A26:C26,D26,E26)</f>
        <v>#VALUE!</v>
      </c>
      <c r="G26" s="391" t="e" cm="1">
        <f t="array" ref="G26">CHRONO.FORMAT_ISO_CALENDAR_DATE(CHRONO.MJDN_TO_CALENDAR_DATE(F26,E26),,E26)</f>
        <v>#VALUE!</v>
      </c>
    </row>
    <row r="27" spans="1:8" x14ac:dyDescent="0.25">
      <c r="A27" s="98">
        <v>2023</v>
      </c>
      <c r="B27" s="8">
        <v>4</v>
      </c>
      <c r="C27" s="8">
        <v>1</v>
      </c>
      <c r="D27" s="8">
        <v>0</v>
      </c>
      <c r="E27" s="72"/>
      <c r="F27" s="8" cm="1">
        <f t="array" ref="F27">CHRONO.QUARTER_DATE_TO_MJDN(A27:C27,D27,E27)</f>
        <v>60218</v>
      </c>
      <c r="G27" s="392" t="str" cm="1">
        <f t="array" ref="G27">CHRONO.FORMAT_ISO_CALENDAR_DATE(CHRONO.MJDN_TO_CALENDAR_DATE(F27,E27),,E27)</f>
        <v>2023-10-01</v>
      </c>
    </row>
    <row r="28" spans="1:8" x14ac:dyDescent="0.25">
      <c r="A28" s="99">
        <v>2023</v>
      </c>
      <c r="B28" s="11">
        <v>1</v>
      </c>
      <c r="C28" s="11">
        <v>0</v>
      </c>
      <c r="D28" s="11">
        <v>-6</v>
      </c>
      <c r="E28" s="73"/>
      <c r="F28" s="11" cm="1">
        <f t="array" ref="F28">CHRONO.QUARTER_DATE_TO_MJDN(A28:C28,D28,E28)</f>
        <v>59760</v>
      </c>
      <c r="G28" s="391" t="str" cm="1">
        <f t="array" ref="G28">CHRONO.FORMAT_ISO_CALENDAR_DATE(CHRONO.MJDN_TO_CALENDAR_DATE(F28,E28),,E28)</f>
        <v>2022-06-30</v>
      </c>
      <c r="H28" s="60"/>
    </row>
    <row r="29" spans="1:8" x14ac:dyDescent="0.25">
      <c r="A29" s="98">
        <v>2020</v>
      </c>
      <c r="B29" s="8">
        <v>9</v>
      </c>
      <c r="C29" s="8">
        <v>1</v>
      </c>
      <c r="D29" s="8">
        <v>3</v>
      </c>
      <c r="E29" s="72"/>
      <c r="F29" s="8" cm="1">
        <f t="array" ref="F29">CHRONO.QUARTER_DATE_TO_MJDN(A29:C29,D29,E29)</f>
        <v>59670</v>
      </c>
      <c r="G29" s="392" t="str" cm="1">
        <f t="array" ref="G29">CHRONO.FORMAT_ISO_CALENDAR_DATE(CHRONO.MJDN_TO_CALENDAR_DATE(F29,E29),,E29)</f>
        <v>2022-04-01</v>
      </c>
    </row>
    <row r="30" spans="1:8" x14ac:dyDescent="0.25">
      <c r="A30" s="99">
        <v>2020</v>
      </c>
      <c r="B30" s="11">
        <v>-9</v>
      </c>
      <c r="C30" s="11">
        <v>93</v>
      </c>
      <c r="D30" s="11">
        <v>3</v>
      </c>
      <c r="E30" s="73"/>
      <c r="F30" s="11" cm="1">
        <f t="array" ref="F30">CHRONO.QUARTER_DATE_TO_MJDN(A30:C30,D30,E30)</f>
        <v>58119</v>
      </c>
      <c r="G30" s="391" t="str" cm="1">
        <f t="array" ref="G30">CHRONO.FORMAT_ISO_CALENDAR_DATE(CHRONO.MJDN_TO_CALENDAR_DATE(F30,E30),,E30)</f>
        <v>2018-01-01</v>
      </c>
    </row>
    <row r="31" spans="1:8" x14ac:dyDescent="0.25">
      <c r="A31" s="100">
        <v>2020</v>
      </c>
      <c r="B31" s="15">
        <v>1</v>
      </c>
      <c r="C31" s="15">
        <v>93</v>
      </c>
      <c r="D31" s="15">
        <v>3</v>
      </c>
      <c r="E31" s="74">
        <v>1</v>
      </c>
      <c r="F31" s="15" cm="1">
        <f t="array" ref="F31">CHRONO.QUARTER_DATE_TO_MJDN(A31:C31,D31,E31)</f>
        <v>59045</v>
      </c>
      <c r="G31" s="392" t="str" cm="1">
        <f t="array" ref="G31">CHRONO.FORMAT_ISO_CALENDAR_DATE(CHRONO.MJDN_TO_CALENDAR_DATE(F31,E31),,E31)</f>
        <v>2020-07-02</v>
      </c>
    </row>
    <row r="32" spans="1:8" x14ac:dyDescent="0.25">
      <c r="A32" s="101">
        <v>2020</v>
      </c>
      <c r="B32" s="18">
        <v>1</v>
      </c>
      <c r="C32" s="18">
        <v>93</v>
      </c>
      <c r="D32" s="18">
        <v>3</v>
      </c>
      <c r="E32" s="76"/>
      <c r="F32" s="18" cm="1">
        <f t="array" ref="F32">CHRONO.QUARTER_DATE_TO_MJDN(A32:C32,D32,E32)</f>
        <v>59032</v>
      </c>
      <c r="G32" s="391" t="str" cm="1">
        <f t="array" ref="G32">CHRONO.FORMAT_ISO_CALENDAR_DATE(CHRONO.MJDN_TO_CALENDAR_DATE(F32,E32),,E32)</f>
        <v>2020-07-02</v>
      </c>
    </row>
    <row r="35" spans="1:7" ht="19.5" x14ac:dyDescent="0.3">
      <c r="A35" s="1" t="s">
        <v>672</v>
      </c>
    </row>
    <row r="37" spans="1:7" x14ac:dyDescent="0.25">
      <c r="A37" s="94" t="s">
        <v>115</v>
      </c>
      <c r="B37" s="96" t="s">
        <v>81</v>
      </c>
      <c r="C37" s="152" t="s">
        <v>4</v>
      </c>
      <c r="D37" s="393" t="s">
        <v>118</v>
      </c>
      <c r="E37" s="394" t="s">
        <v>86</v>
      </c>
      <c r="F37" s="388" t="s">
        <v>87</v>
      </c>
      <c r="G37" s="395" t="s">
        <v>88</v>
      </c>
    </row>
    <row r="38" spans="1:7" x14ac:dyDescent="0.25">
      <c r="A38" s="98" t="s">
        <v>85</v>
      </c>
      <c r="B38" s="8"/>
      <c r="C38" s="72"/>
      <c r="D38" s="213" t="str" cm="1">
        <f t="array" ref="D38:G38">CHRONO.MJDN_TO_QUARTER_DATE(A38,B38,C38)</f>
        <v/>
      </c>
      <c r="E38" s="8" t="str">
        <v/>
      </c>
      <c r="F38" s="8" t="str">
        <v/>
      </c>
      <c r="G38" s="72" t="str">
        <v/>
      </c>
    </row>
    <row r="39" spans="1:7" x14ac:dyDescent="0.25">
      <c r="A39" s="99" t="s">
        <v>1</v>
      </c>
      <c r="B39" s="11"/>
      <c r="C39" s="73"/>
      <c r="D39" s="214" t="e" cm="1">
        <f t="array" ref="D39:G39">CHRONO.MJDN_TO_QUARTER_DATE(A39,B39,C39)</f>
        <v>#VALUE!</v>
      </c>
      <c r="E39" s="11" t="e">
        <v>#VALUE!</v>
      </c>
      <c r="F39" s="11" t="e">
        <v>#VALUE!</v>
      </c>
      <c r="G39" s="73" t="e">
        <v>#VALUE!</v>
      </c>
    </row>
    <row r="40" spans="1:7" x14ac:dyDescent="0.25">
      <c r="A40" s="98">
        <v>60126</v>
      </c>
      <c r="B40" s="8"/>
      <c r="C40" s="72"/>
      <c r="D40" s="213" cm="1">
        <f t="array" ref="D40:G40">CHRONO.MJDN_TO_QUARTER_DATE(A40,B40,C40)</f>
        <v>2023</v>
      </c>
      <c r="E40" s="8">
        <v>3</v>
      </c>
      <c r="F40" s="8">
        <v>1</v>
      </c>
      <c r="G40" s="72">
        <v>92</v>
      </c>
    </row>
    <row r="41" spans="1:7" x14ac:dyDescent="0.25">
      <c r="A41" s="99">
        <v>59761</v>
      </c>
      <c r="B41" s="11">
        <v>-6</v>
      </c>
      <c r="C41" s="73"/>
      <c r="D41" s="214" cm="1">
        <f t="array" ref="D41:G41">CHRONO.MJDN_TO_QUARTER_DATE(A41,B41,C41)</f>
        <v>2023</v>
      </c>
      <c r="E41" s="11">
        <v>1</v>
      </c>
      <c r="F41" s="11">
        <v>1</v>
      </c>
      <c r="G41" s="73">
        <v>92</v>
      </c>
    </row>
    <row r="42" spans="1:7" x14ac:dyDescent="0.25">
      <c r="A42" s="98">
        <v>59670</v>
      </c>
      <c r="B42" s="8">
        <v>3</v>
      </c>
      <c r="C42" s="72"/>
      <c r="D42" s="213" cm="1">
        <f t="array" ref="D42:G42">CHRONO.MJDN_TO_QUARTER_DATE(A42,B42,C42)</f>
        <v>2022</v>
      </c>
      <c r="E42" s="8">
        <v>1</v>
      </c>
      <c r="F42" s="8">
        <v>1</v>
      </c>
      <c r="G42" s="72">
        <v>91</v>
      </c>
    </row>
    <row r="43" spans="1:7" x14ac:dyDescent="0.25">
      <c r="A43" s="99">
        <v>58119</v>
      </c>
      <c r="B43" s="11">
        <v>3</v>
      </c>
      <c r="C43" s="73"/>
      <c r="D43" s="214" cm="1">
        <f t="array" ref="D43:G43">CHRONO.MJDN_TO_QUARTER_DATE(A43,B43,C43)</f>
        <v>2017</v>
      </c>
      <c r="E43" s="11">
        <v>4</v>
      </c>
      <c r="F43" s="11">
        <v>1</v>
      </c>
      <c r="G43" s="73">
        <v>90</v>
      </c>
    </row>
    <row r="44" spans="1:7" x14ac:dyDescent="0.25">
      <c r="A44" s="100">
        <v>59045</v>
      </c>
      <c r="B44" s="15">
        <v>3</v>
      </c>
      <c r="C44" s="74">
        <v>1</v>
      </c>
      <c r="D44" s="251" cm="1">
        <f t="array" ref="D44:G44">CHRONO.MJDN_TO_QUARTER_DATE(A44,B44,C44)</f>
        <v>2020</v>
      </c>
      <c r="E44" s="15">
        <v>2</v>
      </c>
      <c r="F44" s="15">
        <v>2</v>
      </c>
      <c r="G44" s="74">
        <v>92</v>
      </c>
    </row>
    <row r="45" spans="1:7" x14ac:dyDescent="0.25">
      <c r="A45" s="101">
        <v>59032</v>
      </c>
      <c r="B45" s="18">
        <v>3</v>
      </c>
      <c r="C45" s="76"/>
      <c r="D45" s="371" cm="1">
        <f t="array" ref="D45:G45">CHRONO.MJDN_TO_QUARTER_DATE(A45,B45,C45)</f>
        <v>2020</v>
      </c>
      <c r="E45" s="18">
        <v>2</v>
      </c>
      <c r="F45" s="18">
        <v>2</v>
      </c>
      <c r="G45" s="76">
        <v>92</v>
      </c>
    </row>
  </sheetData>
  <phoneticPr fontId="2" type="noConversion"/>
  <pageMargins left="0.7" right="0.7" top="0.75" bottom="0.75" header="0.3" footer="0.3"/>
  <pageSetup paperSize="9" orientation="portrait" copies="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6446E-575A-4859-BE2D-3DE2823B2DD2}">
  <dimension ref="A1:R45"/>
  <sheetViews>
    <sheetView workbookViewId="0">
      <selection activeCell="A7" sqref="A7"/>
    </sheetView>
  </sheetViews>
  <sheetFormatPr defaultRowHeight="15" x14ac:dyDescent="0.25"/>
  <cols>
    <col min="1" max="1" width="22.5703125" customWidth="1"/>
    <col min="2" max="2" width="27" customWidth="1"/>
    <col min="3" max="3" width="14.7109375" customWidth="1"/>
    <col min="4" max="4" width="14.42578125" bestFit="1" customWidth="1"/>
    <col min="5" max="5" width="16" bestFit="1" customWidth="1"/>
    <col min="6" max="6" width="15.7109375" bestFit="1" customWidth="1"/>
    <col min="7" max="7" width="15.42578125" customWidth="1"/>
    <col min="8" max="8" width="15.5703125" bestFit="1" customWidth="1"/>
    <col min="9" max="9" width="26.140625" customWidth="1"/>
    <col min="10" max="10" width="23.5703125" customWidth="1"/>
    <col min="11" max="11" width="14" customWidth="1"/>
    <col min="12" max="12" width="13.7109375" bestFit="1" customWidth="1"/>
    <col min="13" max="13" width="15.85546875" bestFit="1" customWidth="1"/>
    <col min="14" max="14" width="18.5703125" bestFit="1" customWidth="1"/>
    <col min="15" max="15" width="16" customWidth="1"/>
    <col min="16" max="16" width="12.5703125" customWidth="1"/>
    <col min="17" max="17" width="16.7109375" bestFit="1" customWidth="1"/>
    <col min="18" max="18" width="17.85546875" bestFit="1" customWidth="1"/>
  </cols>
  <sheetData>
    <row r="1" spans="1:17" ht="19.5" x14ac:dyDescent="0.3">
      <c r="A1" s="1" t="s">
        <v>674</v>
      </c>
    </row>
    <row r="3" spans="1:17" x14ac:dyDescent="0.25">
      <c r="A3" s="21" t="s">
        <v>122</v>
      </c>
      <c r="B3" s="22" t="s">
        <v>123</v>
      </c>
      <c r="C3" s="393" t="s">
        <v>675</v>
      </c>
      <c r="D3" s="401" t="s">
        <v>676</v>
      </c>
      <c r="E3" s="380" t="s">
        <v>78</v>
      </c>
      <c r="F3" s="22" t="s">
        <v>673</v>
      </c>
      <c r="G3" s="80" t="s">
        <v>76</v>
      </c>
    </row>
    <row r="4" spans="1:17" x14ac:dyDescent="0.25">
      <c r="A4" s="85">
        <v>45016.25</v>
      </c>
      <c r="B4" s="86">
        <v>45413.75</v>
      </c>
      <c r="C4" s="402" cm="1">
        <f t="array" ref="C4">CHRONO.MODIFIED_JULIAN_DATE(_xlfn.HSTACK(YEAR(A4),MONTH(A4),DAY(A4),MOD(A4,1)))</f>
        <v>60034.25</v>
      </c>
      <c r="D4" s="403" cm="1">
        <f t="array" ref="D4">CHRONO.MODIFIED_JULIAN_DATE(_xlfn.HSTACK(YEAR(B4),MONTH(B4),DAY(B4),MOD(B4,1)))</f>
        <v>60431.75</v>
      </c>
      <c r="E4" s="256" cm="1">
        <f t="array" ref="E4">CHRONO.DELTA_MONTHS(C4,D4)</f>
        <v>13.059816423335182</v>
      </c>
      <c r="F4" s="77">
        <f>(B4-A4)/365.2425*12</f>
        <v>13.059816423335182</v>
      </c>
      <c r="G4" s="81" t="b">
        <f>(E4=F4)</f>
        <v>1</v>
      </c>
    </row>
    <row r="5" spans="1:17" x14ac:dyDescent="0.25">
      <c r="A5" s="87">
        <v>45016.25</v>
      </c>
      <c r="B5" s="88">
        <v>45047.75</v>
      </c>
      <c r="C5" s="404" cm="1">
        <f t="array" ref="C5">CHRONO.MODIFIED_JULIAN_DATE(_xlfn.HSTACK(YEAR(A5),MONTH(A5),DAY(A5),MOD(A5,1)))</f>
        <v>60034.25</v>
      </c>
      <c r="D5" s="405" cm="1">
        <f t="array" ref="D5">CHRONO.MODIFIED_JULIAN_DATE(_xlfn.HSTACK(YEAR(B5),MONTH(B5),DAY(B5),MOD(B5,1)))</f>
        <v>60065.75</v>
      </c>
      <c r="E5" s="257" cm="1">
        <f t="array" ref="E5">CHRONO.DELTA_MONTHS(C5,D5)</f>
        <v>1.0349288486416559</v>
      </c>
      <c r="F5" s="78">
        <f t="shared" ref="F5:F9" si="0">(B5-A5)/365.2425*12</f>
        <v>1.0349288486416559</v>
      </c>
      <c r="G5" s="82" t="b">
        <f t="shared" ref="G5:G9" si="1">(E5=F5)</f>
        <v>1</v>
      </c>
    </row>
    <row r="6" spans="1:17" x14ac:dyDescent="0.25">
      <c r="A6" s="85">
        <v>45047.75</v>
      </c>
      <c r="B6" s="86">
        <v>45047.75</v>
      </c>
      <c r="C6" s="402" cm="1">
        <f t="array" ref="C6">CHRONO.MODIFIED_JULIAN_DATE(_xlfn.HSTACK(YEAR(A6),MONTH(A6),DAY(A6),MOD(A6,1)))</f>
        <v>60065.75</v>
      </c>
      <c r="D6" s="403" cm="1">
        <f t="array" ref="D6">CHRONO.MODIFIED_JULIAN_DATE(_xlfn.HSTACK(YEAR(B6),MONTH(B6),DAY(B6),MOD(B6,1)))</f>
        <v>60065.75</v>
      </c>
      <c r="E6" s="256" cm="1">
        <f t="array" ref="E6">CHRONO.DELTA_MONTHS(C6,D6)</f>
        <v>0</v>
      </c>
      <c r="F6" s="77">
        <f t="shared" si="0"/>
        <v>0</v>
      </c>
      <c r="G6" s="81" t="b">
        <f t="shared" si="1"/>
        <v>1</v>
      </c>
    </row>
    <row r="7" spans="1:17" x14ac:dyDescent="0.25">
      <c r="A7" s="89">
        <v>45077.25</v>
      </c>
      <c r="B7" s="90">
        <v>45413.75</v>
      </c>
      <c r="C7" s="406" cm="1">
        <f t="array" ref="C7">CHRONO.MODIFIED_JULIAN_DATE(_xlfn.HSTACK(YEAR(A7),MONTH(A7),DAY(A7),MOD(A7,1)))</f>
        <v>60095.25</v>
      </c>
      <c r="D7" s="407" cm="1">
        <f t="array" ref="D7">CHRONO.MODIFIED_JULIAN_DATE(_xlfn.HSTACK(YEAR(B7),MONTH(B7),DAY(B7),MOD(B7,1)))</f>
        <v>60431.75</v>
      </c>
      <c r="E7" s="412" cm="1">
        <f t="array" ref="E7">CHRONO.DELTA_MONTHS(C7,D7)</f>
        <v>11.055668494219594</v>
      </c>
      <c r="F7" s="79">
        <f t="shared" si="0"/>
        <v>11.055668494219594</v>
      </c>
      <c r="G7" s="83" t="b">
        <f t="shared" si="1"/>
        <v>1</v>
      </c>
    </row>
    <row r="8" spans="1:17" x14ac:dyDescent="0.25">
      <c r="A8" s="91">
        <v>45077.25</v>
      </c>
      <c r="B8" s="92">
        <v>45047.75</v>
      </c>
      <c r="C8" s="408" cm="1">
        <f t="array" ref="C8">CHRONO.MODIFIED_JULIAN_DATE(_xlfn.HSTACK(YEAR(A8),MONTH(A8),DAY(A8),MOD(A8,1)))</f>
        <v>60095.25</v>
      </c>
      <c r="D8" s="409" cm="1">
        <f t="array" ref="D8">CHRONO.MODIFIED_JULIAN_DATE(_xlfn.HSTACK(YEAR(B8),MONTH(B8),DAY(B8),MOD(B8,1)))</f>
        <v>60065.75</v>
      </c>
      <c r="E8" s="413" cm="1">
        <f t="array" ref="E8">CHRONO.DELTA_MONTHS(C8,D8)</f>
        <v>-0.96921908047393168</v>
      </c>
      <c r="F8" s="63">
        <f t="shared" si="0"/>
        <v>-0.96921908047393168</v>
      </c>
      <c r="G8" s="84" t="b">
        <f t="shared" si="1"/>
        <v>1</v>
      </c>
    </row>
    <row r="9" spans="1:17" x14ac:dyDescent="0.25">
      <c r="A9" s="103">
        <v>45869.25</v>
      </c>
      <c r="B9" s="104">
        <v>45170.75</v>
      </c>
      <c r="C9" s="410" cm="1">
        <f t="array" ref="C9">CHRONO.MODIFIED_JULIAN_DATE(_xlfn.HSTACK(YEAR(A9),MONTH(A9),DAY(A9),MOD(A9,1)))</f>
        <v>60887.25</v>
      </c>
      <c r="D9" s="411" cm="1">
        <f t="array" ref="D9">CHRONO.MODIFIED_JULIAN_DATE(_xlfn.HSTACK(YEAR(B9),MONTH(B9),DAY(B9),MOD(B9,1)))</f>
        <v>60188.75</v>
      </c>
      <c r="E9" s="414" cm="1">
        <f t="array" ref="E9">CHRONO.DELTA_MONTHS(C9,D9)</f>
        <v>-22.949136532577672</v>
      </c>
      <c r="F9" s="107">
        <f t="shared" si="0"/>
        <v>-22.949136532577668</v>
      </c>
      <c r="G9" s="105" t="b">
        <f t="shared" si="1"/>
        <v>1</v>
      </c>
    </row>
    <row r="10" spans="1:17" x14ac:dyDescent="0.25">
      <c r="Q10" s="93"/>
    </row>
    <row r="11" spans="1:17" x14ac:dyDescent="0.25">
      <c r="M11" s="45"/>
    </row>
    <row r="12" spans="1:17" ht="19.5" x14ac:dyDescent="0.3">
      <c r="A12" s="1" t="s">
        <v>677</v>
      </c>
    </row>
    <row r="14" spans="1:17" x14ac:dyDescent="0.25">
      <c r="A14" s="393" t="s">
        <v>122</v>
      </c>
      <c r="B14" s="401" t="s">
        <v>123</v>
      </c>
      <c r="C14" s="393" t="s">
        <v>675</v>
      </c>
      <c r="D14" s="401" t="s">
        <v>676</v>
      </c>
      <c r="E14" s="380" t="s">
        <v>93</v>
      </c>
      <c r="F14" s="22" t="s">
        <v>673</v>
      </c>
      <c r="G14" s="80" t="s">
        <v>76</v>
      </c>
    </row>
    <row r="15" spans="1:17" x14ac:dyDescent="0.25">
      <c r="A15" s="415">
        <v>45016.25</v>
      </c>
      <c r="B15" s="416">
        <v>45413.75</v>
      </c>
      <c r="C15" s="425" cm="1">
        <f t="array" ref="C15">CHRONO.MODIFIED_JULIAN_DATE(_xlfn.HSTACK(YEAR(A15),MONTH(A15),DAY(A15),MOD(A15,1)))</f>
        <v>60034.25</v>
      </c>
      <c r="D15" s="108" cm="1">
        <f t="array" ref="D15">CHRONO.MODIFIED_JULIAN_DATE(_xlfn.HSTACK(YEAR(B15),MONTH(B15),DAY(B15),MOD(B15,1)))</f>
        <v>60431.75</v>
      </c>
      <c r="E15" s="396" cm="1">
        <f t="array" ref="E15">CHRONO.DELTA_YEARS(C15,D15)</f>
        <v>1.0883180352779318</v>
      </c>
      <c r="F15" s="77">
        <f>(B15-A15)/365.2425</f>
        <v>1.0883180352779318</v>
      </c>
      <c r="G15" s="81" t="b">
        <f>(E15=F15)</f>
        <v>1</v>
      </c>
    </row>
    <row r="16" spans="1:17" x14ac:dyDescent="0.25">
      <c r="A16" s="417">
        <v>45016.25</v>
      </c>
      <c r="B16" s="418">
        <v>45047.75</v>
      </c>
      <c r="C16" s="426" cm="1">
        <f t="array" ref="C16">CHRONO.MODIFIED_JULIAN_DATE(_xlfn.HSTACK(YEAR(A16),MONTH(A16),DAY(A16),MOD(A16,1)))</f>
        <v>60034.25</v>
      </c>
      <c r="D16" s="109" cm="1">
        <f t="array" ref="D16">CHRONO.MODIFIED_JULIAN_DATE(_xlfn.HSTACK(YEAR(B16),MONTH(B16),DAY(B16),MOD(B16,1)))</f>
        <v>60065.75</v>
      </c>
      <c r="E16" s="397" cm="1">
        <f t="array" ref="E16">CHRONO.DELTA_YEARS(C16,D16)</f>
        <v>8.6244070720137983E-2</v>
      </c>
      <c r="F16" s="78">
        <f t="shared" ref="F16:F20" si="2">(B16-A16)/365.2425</f>
        <v>8.6244070720137983E-2</v>
      </c>
      <c r="G16" s="82" t="b">
        <f t="shared" ref="G16:G20" si="3">(E16=F16)</f>
        <v>1</v>
      </c>
    </row>
    <row r="17" spans="1:18" x14ac:dyDescent="0.25">
      <c r="A17" s="415">
        <v>45047.75</v>
      </c>
      <c r="B17" s="416">
        <v>45047.75</v>
      </c>
      <c r="C17" s="425" cm="1">
        <f t="array" ref="C17">CHRONO.MODIFIED_JULIAN_DATE(_xlfn.HSTACK(YEAR(A17),MONTH(A17),DAY(A17),MOD(A17,1)))</f>
        <v>60065.75</v>
      </c>
      <c r="D17" s="108" cm="1">
        <f t="array" ref="D17">CHRONO.MODIFIED_JULIAN_DATE(_xlfn.HSTACK(YEAR(B17),MONTH(B17),DAY(B17),MOD(B17,1)))</f>
        <v>60065.75</v>
      </c>
      <c r="E17" s="396" cm="1">
        <f t="array" ref="E17">CHRONO.DELTA_YEARS(C17,D17)</f>
        <v>0</v>
      </c>
      <c r="F17" s="77">
        <f t="shared" si="2"/>
        <v>0</v>
      </c>
      <c r="G17" s="81" t="b">
        <f t="shared" si="3"/>
        <v>1</v>
      </c>
    </row>
    <row r="18" spans="1:18" x14ac:dyDescent="0.25">
      <c r="A18" s="419">
        <v>45077.25</v>
      </c>
      <c r="B18" s="420">
        <v>45413.75</v>
      </c>
      <c r="C18" s="427" cm="1">
        <f t="array" ref="C18">CHRONO.MODIFIED_JULIAN_DATE(_xlfn.HSTACK(YEAR(A18),MONTH(A18),DAY(A18),MOD(A18,1)))</f>
        <v>60095.25</v>
      </c>
      <c r="D18" s="110" cm="1">
        <f t="array" ref="D18">CHRONO.MODIFIED_JULIAN_DATE(_xlfn.HSTACK(YEAR(B18),MONTH(B18),DAY(B18),MOD(B18,1)))</f>
        <v>60431.75</v>
      </c>
      <c r="E18" s="398" cm="1">
        <f t="array" ref="E18">CHRONO.DELTA_YEARS(C18,D18)</f>
        <v>0.92130570785163279</v>
      </c>
      <c r="F18" s="79">
        <f t="shared" si="2"/>
        <v>0.92130570785163279</v>
      </c>
      <c r="G18" s="83" t="b">
        <f t="shared" si="3"/>
        <v>1</v>
      </c>
    </row>
    <row r="19" spans="1:18" x14ac:dyDescent="0.25">
      <c r="A19" s="421">
        <v>45077.25</v>
      </c>
      <c r="B19" s="422">
        <v>45047.75</v>
      </c>
      <c r="C19" s="428" cm="1">
        <f t="array" ref="C19">CHRONO.MODIFIED_JULIAN_DATE(_xlfn.HSTACK(YEAR(A19),MONTH(A19),DAY(A19),MOD(A19,1)))</f>
        <v>60095.25</v>
      </c>
      <c r="D19" s="111" cm="1">
        <f t="array" ref="D19">CHRONO.MODIFIED_JULIAN_DATE(_xlfn.HSTACK(YEAR(B19),MONTH(B19),DAY(B19),MOD(B19,1)))</f>
        <v>60065.75</v>
      </c>
      <c r="E19" s="399" cm="1">
        <f t="array" ref="E19">CHRONO.DELTA_YEARS(C19,D19)</f>
        <v>-8.0768256706160974E-2</v>
      </c>
      <c r="F19" s="63">
        <f t="shared" si="2"/>
        <v>-8.0768256706160974E-2</v>
      </c>
      <c r="G19" s="84" t="b">
        <f t="shared" si="3"/>
        <v>1</v>
      </c>
    </row>
    <row r="20" spans="1:18" x14ac:dyDescent="0.25">
      <c r="A20" s="423">
        <v>45869.25</v>
      </c>
      <c r="B20" s="424">
        <v>45170.75</v>
      </c>
      <c r="C20" s="429" cm="1">
        <f t="array" ref="C20">CHRONO.MODIFIED_JULIAN_DATE(_xlfn.HSTACK(YEAR(A20),MONTH(A20),DAY(A20),MOD(A20,1)))</f>
        <v>60887.25</v>
      </c>
      <c r="D20" s="120" cm="1">
        <f t="array" ref="D20">CHRONO.MODIFIED_JULIAN_DATE(_xlfn.HSTACK(YEAR(B20),MONTH(B20),DAY(B20),MOD(B20,1)))</f>
        <v>60188.75</v>
      </c>
      <c r="E20" s="400" cm="1">
        <f t="array" ref="E20">CHRONO.DELTA_YEARS(C20,D20)</f>
        <v>-1.9124280443814725</v>
      </c>
      <c r="F20" s="107">
        <f t="shared" si="2"/>
        <v>-1.9124280443814725</v>
      </c>
      <c r="G20" s="105" t="b">
        <f t="shared" si="3"/>
        <v>1</v>
      </c>
    </row>
    <row r="23" spans="1:18" ht="19.5" x14ac:dyDescent="0.3">
      <c r="A23" s="1" t="s">
        <v>678</v>
      </c>
    </row>
    <row r="25" spans="1:18" x14ac:dyDescent="0.25">
      <c r="A25" s="393" t="s">
        <v>122</v>
      </c>
      <c r="B25" s="401" t="s">
        <v>123</v>
      </c>
      <c r="C25" s="393" t="s">
        <v>675</v>
      </c>
      <c r="D25" s="401" t="s">
        <v>676</v>
      </c>
      <c r="E25" s="431" t="s">
        <v>92</v>
      </c>
      <c r="F25" s="432" t="s">
        <v>93</v>
      </c>
      <c r="G25" s="401" t="s">
        <v>78</v>
      </c>
      <c r="H25" s="401" t="s">
        <v>94</v>
      </c>
      <c r="I25" s="22" t="s">
        <v>679</v>
      </c>
      <c r="J25" s="22" t="s">
        <v>680</v>
      </c>
      <c r="K25" s="22" t="s">
        <v>681</v>
      </c>
      <c r="L25" s="68" t="s">
        <v>682</v>
      </c>
      <c r="M25" s="68" t="s">
        <v>683</v>
      </c>
      <c r="N25" s="393" t="s">
        <v>77</v>
      </c>
      <c r="O25" s="394" t="s">
        <v>5</v>
      </c>
      <c r="P25" s="394" t="s">
        <v>2</v>
      </c>
      <c r="Q25" s="401" t="s">
        <v>3</v>
      </c>
      <c r="R25" s="80" t="s">
        <v>76</v>
      </c>
    </row>
    <row r="26" spans="1:18" x14ac:dyDescent="0.25">
      <c r="A26" s="415">
        <v>45077.25</v>
      </c>
      <c r="B26" s="416">
        <v>45413.75</v>
      </c>
      <c r="C26" s="402" cm="1">
        <f t="array" ref="C26">CHRONO.MODIFIED_JULIAN_DATE(_xlfn.HSTACK(YEAR(A26),MONTH(A26),DAY(A26),MOD(A26,1)))</f>
        <v>60095.25</v>
      </c>
      <c r="D26" s="403" cm="1">
        <f t="array" ref="D26">CHRONO.MODIFIED_JULIAN_DATE(_xlfn.HSTACK(YEAR(B26),MONTH(B26),DAY(B26),MOD(B26,1)))</f>
        <v>60431.75</v>
      </c>
      <c r="E26" s="213" cm="1">
        <f t="array" ref="E26:H26">CHRONO.DELTA_YMD(C26,D26)</f>
        <v>1</v>
      </c>
      <c r="F26" s="8">
        <v>0</v>
      </c>
      <c r="G26" s="8">
        <v>11</v>
      </c>
      <c r="H26" s="121">
        <v>1.5</v>
      </c>
      <c r="I26" s="31">
        <f t="shared" ref="I26:I31" si="4">N26*(YEAR(B26)-YEAR(A26))</f>
        <v>1</v>
      </c>
      <c r="J26" s="8">
        <f t="shared" ref="J26:J31" si="5">N26*(MONTH(B26)-MONTH(A26))</f>
        <v>0</v>
      </c>
      <c r="K26" s="8">
        <f t="shared" ref="K26:K31" si="6">N26*(DAY(B26)-DAY(A26)+MOD(B26,1)-MOD(A26,1))</f>
        <v>-29.5</v>
      </c>
      <c r="L26" s="31">
        <f t="shared" ref="L26:L31" si="7">_xlfn.LET(_xlpm.d,IF(N26&gt;=1,A26,B26),DAY(DATE(YEAR(_xlpm.d),MONTH(_xlpm.d)+1,0)))</f>
        <v>31</v>
      </c>
      <c r="M26" s="31">
        <f t="shared" ref="M26:M31" si="8">J26-N(K26&lt;0)</f>
        <v>-1</v>
      </c>
      <c r="N26" s="213">
        <f t="shared" ref="N26:N31" si="9">_xlfn.LET(_xlpm.d,(B26-A26),IFERROR(_xlpm.d/ABS(_xlpm.d),0))</f>
        <v>1</v>
      </c>
      <c r="O26" s="31">
        <f t="shared" ref="O26:O31" si="10">I26-N(M26&lt;0)</f>
        <v>0</v>
      </c>
      <c r="P26" s="31">
        <f t="shared" ref="P26:P31" si="11">MOD(M26,12)</f>
        <v>11</v>
      </c>
      <c r="Q26" s="433">
        <f t="shared" ref="Q26" si="12">IF(K26&gt;=0,K26,MOD(K26,L26))</f>
        <v>1.5</v>
      </c>
      <c r="R26" s="81" t="b" cm="1">
        <f t="array" ref="R26">MAX(N(_xlfn.ANCHORARRAY(E26)&lt;&gt;N26:Q26))=0</f>
        <v>1</v>
      </c>
    </row>
    <row r="27" spans="1:18" x14ac:dyDescent="0.25">
      <c r="A27" s="417">
        <v>45077.25</v>
      </c>
      <c r="B27" s="418">
        <v>44958.75</v>
      </c>
      <c r="C27" s="404" cm="1">
        <f t="array" ref="C27">CHRONO.MODIFIED_JULIAN_DATE(_xlfn.HSTACK(YEAR(A27),MONTH(A27),DAY(A27),MOD(A27,1)))</f>
        <v>60095.25</v>
      </c>
      <c r="D27" s="405" cm="1">
        <f t="array" ref="D27">CHRONO.MODIFIED_JULIAN_DATE(_xlfn.HSTACK(YEAR(B27),MONTH(B27),DAY(B27),MOD(B27,1)))</f>
        <v>59976.75</v>
      </c>
      <c r="E27" s="214" cm="1">
        <f t="array" ref="E27:H27">CHRONO.DELTA_YMD(C27,D27)</f>
        <v>-1</v>
      </c>
      <c r="F27" s="11">
        <v>0</v>
      </c>
      <c r="G27" s="11">
        <v>3</v>
      </c>
      <c r="H27" s="122">
        <v>29.5</v>
      </c>
      <c r="I27" s="32">
        <f t="shared" si="4"/>
        <v>0</v>
      </c>
      <c r="J27" s="11">
        <f t="shared" si="5"/>
        <v>3</v>
      </c>
      <c r="K27" s="11">
        <f t="shared" si="6"/>
        <v>29.5</v>
      </c>
      <c r="L27" s="32">
        <f t="shared" si="7"/>
        <v>28</v>
      </c>
      <c r="M27" s="32">
        <f t="shared" si="8"/>
        <v>3</v>
      </c>
      <c r="N27" s="214">
        <f t="shared" si="9"/>
        <v>-1</v>
      </c>
      <c r="O27" s="32">
        <f t="shared" si="10"/>
        <v>0</v>
      </c>
      <c r="P27" s="32">
        <f t="shared" si="11"/>
        <v>3</v>
      </c>
      <c r="Q27" s="434">
        <f>IF(K27&gt;=0,K27,MOD(K27,L27))</f>
        <v>29.5</v>
      </c>
      <c r="R27" s="82" t="b" cm="1">
        <f t="array" ref="R27">MAX(N(_xlfn.ANCHORARRAY(E27)&lt;&gt;N27:Q27))=0</f>
        <v>1</v>
      </c>
    </row>
    <row r="28" spans="1:18" x14ac:dyDescent="0.25">
      <c r="A28" s="390">
        <v>45047.75</v>
      </c>
      <c r="B28" s="430">
        <v>45047.75</v>
      </c>
      <c r="C28" s="402" cm="1">
        <f t="array" ref="C28">CHRONO.MODIFIED_JULIAN_DATE(_xlfn.HSTACK(YEAR(A28),MONTH(A28),DAY(A28),MOD(A28,1)))</f>
        <v>60065.75</v>
      </c>
      <c r="D28" s="403" cm="1">
        <f t="array" ref="D28">CHRONO.MODIFIED_JULIAN_DATE(_xlfn.HSTACK(YEAR(B28),MONTH(B28),DAY(B28),MOD(B28,1)))</f>
        <v>60065.75</v>
      </c>
      <c r="E28" s="213" cm="1">
        <f t="array" ref="E28:H28">CHRONO.DELTA_YMD(C28,D28)</f>
        <v>0</v>
      </c>
      <c r="F28" s="8">
        <v>0</v>
      </c>
      <c r="G28" s="8">
        <v>0</v>
      </c>
      <c r="H28" s="121">
        <v>0</v>
      </c>
      <c r="I28" s="31">
        <f t="shared" si="4"/>
        <v>0</v>
      </c>
      <c r="J28" s="8">
        <f t="shared" si="5"/>
        <v>0</v>
      </c>
      <c r="K28" s="8">
        <f t="shared" si="6"/>
        <v>0</v>
      </c>
      <c r="L28" s="31">
        <f t="shared" si="7"/>
        <v>31</v>
      </c>
      <c r="M28" s="31">
        <f t="shared" si="8"/>
        <v>0</v>
      </c>
      <c r="N28" s="213">
        <f t="shared" si="9"/>
        <v>0</v>
      </c>
      <c r="O28" s="31">
        <f t="shared" si="10"/>
        <v>0</v>
      </c>
      <c r="P28" s="31">
        <f t="shared" si="11"/>
        <v>0</v>
      </c>
      <c r="Q28" s="433">
        <f t="shared" ref="Q28:Q31" si="13">IF(K28&gt;=0,K28,MOD(K28,L28))</f>
        <v>0</v>
      </c>
      <c r="R28" s="81" t="b" cm="1">
        <f t="array" ref="R28">MAX(N(_xlfn.ANCHORARRAY(E28)&lt;&gt;N28:Q28))=0</f>
        <v>1</v>
      </c>
    </row>
    <row r="29" spans="1:18" x14ac:dyDescent="0.25">
      <c r="A29" s="419">
        <v>45076.75</v>
      </c>
      <c r="B29" s="420">
        <v>45301.25</v>
      </c>
      <c r="C29" s="406" cm="1">
        <f t="array" ref="C29">CHRONO.MODIFIED_JULIAN_DATE(_xlfn.HSTACK(YEAR(A29),MONTH(A29),DAY(A29),MOD(A29,1)))</f>
        <v>60094.75</v>
      </c>
      <c r="D29" s="407" cm="1">
        <f t="array" ref="D29">CHRONO.MODIFIED_JULIAN_DATE(_xlfn.HSTACK(YEAR(B29),MONTH(B29),DAY(B29),MOD(B29,1)))</f>
        <v>60319.25</v>
      </c>
      <c r="E29" s="221" cm="1">
        <f t="array" ref="E29:H29">CHRONO.DELTA_YMD(C29,D29)</f>
        <v>1</v>
      </c>
      <c r="F29" s="35">
        <v>0</v>
      </c>
      <c r="G29" s="35">
        <v>7</v>
      </c>
      <c r="H29" s="123">
        <v>10.5</v>
      </c>
      <c r="I29" s="36">
        <f t="shared" si="4"/>
        <v>1</v>
      </c>
      <c r="J29" s="35">
        <f t="shared" si="5"/>
        <v>-4</v>
      </c>
      <c r="K29" s="35">
        <f t="shared" si="6"/>
        <v>-20.5</v>
      </c>
      <c r="L29" s="36">
        <f t="shared" si="7"/>
        <v>31</v>
      </c>
      <c r="M29" s="36">
        <f t="shared" si="8"/>
        <v>-5</v>
      </c>
      <c r="N29" s="221">
        <f t="shared" si="9"/>
        <v>1</v>
      </c>
      <c r="O29" s="36">
        <f t="shared" si="10"/>
        <v>0</v>
      </c>
      <c r="P29" s="36">
        <f t="shared" si="11"/>
        <v>7</v>
      </c>
      <c r="Q29" s="435">
        <f t="shared" si="13"/>
        <v>10.5</v>
      </c>
      <c r="R29" s="83" t="b" cm="1">
        <f t="array" ref="R29">MAX(N(_xlfn.ANCHORARRAY(E29)&lt;&gt;N29:Q29))=0</f>
        <v>1</v>
      </c>
    </row>
    <row r="30" spans="1:18" x14ac:dyDescent="0.25">
      <c r="A30" s="421">
        <v>45443.25</v>
      </c>
      <c r="B30" s="422">
        <v>45047.75</v>
      </c>
      <c r="C30" s="408" cm="1">
        <f t="array" ref="C30">CHRONO.MODIFIED_JULIAN_DATE(_xlfn.HSTACK(YEAR(A30),MONTH(A30),DAY(A30),MOD(A30,1)))</f>
        <v>60461.25</v>
      </c>
      <c r="D30" s="409" cm="1">
        <f t="array" ref="D30">CHRONO.MODIFIED_JULIAN_DATE(_xlfn.HSTACK(YEAR(B30),MONTH(B30),DAY(B30),MOD(B30,1)))</f>
        <v>60065.75</v>
      </c>
      <c r="E30" s="271" cm="1">
        <f t="array" ref="E30:H30">CHRONO.DELTA_YMD(C30,D30)</f>
        <v>-1</v>
      </c>
      <c r="F30" s="37">
        <v>1</v>
      </c>
      <c r="G30" s="37">
        <v>0</v>
      </c>
      <c r="H30" s="124">
        <v>29.5</v>
      </c>
      <c r="I30" s="38">
        <f t="shared" si="4"/>
        <v>1</v>
      </c>
      <c r="J30" s="37">
        <f t="shared" si="5"/>
        <v>0</v>
      </c>
      <c r="K30" s="37">
        <f t="shared" si="6"/>
        <v>29.5</v>
      </c>
      <c r="L30" s="38">
        <f t="shared" si="7"/>
        <v>31</v>
      </c>
      <c r="M30" s="38">
        <f t="shared" si="8"/>
        <v>0</v>
      </c>
      <c r="N30" s="271">
        <f t="shared" si="9"/>
        <v>-1</v>
      </c>
      <c r="O30" s="38">
        <f t="shared" si="10"/>
        <v>1</v>
      </c>
      <c r="P30" s="38">
        <f t="shared" si="11"/>
        <v>0</v>
      </c>
      <c r="Q30" s="436">
        <f t="shared" si="13"/>
        <v>29.5</v>
      </c>
      <c r="R30" s="84" t="b" cm="1">
        <f t="array" ref="R30">MAX(N(_xlfn.ANCHORARRAY(E30)&lt;&gt;N30:Q30))=0</f>
        <v>1</v>
      </c>
    </row>
    <row r="31" spans="1:18" x14ac:dyDescent="0.25">
      <c r="A31" s="423">
        <v>43829</v>
      </c>
      <c r="B31" s="424">
        <v>44200</v>
      </c>
      <c r="C31" s="410" cm="1">
        <f t="array" ref="C31">CHRONO.MODIFIED_JULIAN_DATE(_xlfn.HSTACK(YEAR(A31),MONTH(A31),DAY(A31),MOD(A31,1)))</f>
        <v>58847</v>
      </c>
      <c r="D31" s="411" cm="1">
        <f t="array" ref="D31">CHRONO.MODIFIED_JULIAN_DATE(_xlfn.HSTACK(YEAR(B31),MONTH(B31),DAY(B31),MOD(B31,1)))</f>
        <v>59218</v>
      </c>
      <c r="E31" s="371" cm="1">
        <f t="array" ref="E31:H31">CHRONO.DELTA_YMD(C31,D31)</f>
        <v>1</v>
      </c>
      <c r="F31" s="18">
        <v>1</v>
      </c>
      <c r="G31" s="18">
        <v>0</v>
      </c>
      <c r="H31" s="125">
        <v>5</v>
      </c>
      <c r="I31" s="30">
        <f t="shared" si="4"/>
        <v>2</v>
      </c>
      <c r="J31" s="18">
        <f t="shared" si="5"/>
        <v>-11</v>
      </c>
      <c r="K31" s="18">
        <f t="shared" si="6"/>
        <v>-26</v>
      </c>
      <c r="L31" s="30">
        <f t="shared" si="7"/>
        <v>31</v>
      </c>
      <c r="M31" s="30">
        <f t="shared" si="8"/>
        <v>-12</v>
      </c>
      <c r="N31" s="371">
        <f t="shared" si="9"/>
        <v>1</v>
      </c>
      <c r="O31" s="30">
        <f t="shared" si="10"/>
        <v>1</v>
      </c>
      <c r="P31" s="30">
        <f t="shared" si="11"/>
        <v>0</v>
      </c>
      <c r="Q31" s="437">
        <f t="shared" si="13"/>
        <v>5</v>
      </c>
      <c r="R31" s="105" t="b" cm="1">
        <f t="array" ref="R31">MAX(N(_xlfn.ANCHORARRAY(E31)&lt;&gt;N31:Q31))=0</f>
        <v>1</v>
      </c>
    </row>
    <row r="34" spans="1:16" ht="19.5" x14ac:dyDescent="0.3">
      <c r="A34" s="1" t="s">
        <v>684</v>
      </c>
    </row>
    <row r="36" spans="1:16" x14ac:dyDescent="0.25">
      <c r="A36" s="393" t="s">
        <v>122</v>
      </c>
      <c r="B36" s="401" t="s">
        <v>123</v>
      </c>
      <c r="C36" s="393" t="s">
        <v>675</v>
      </c>
      <c r="D36" s="401" t="s">
        <v>676</v>
      </c>
      <c r="E36" s="431" t="s">
        <v>92</v>
      </c>
      <c r="F36" s="432" t="s">
        <v>93</v>
      </c>
      <c r="G36" s="401" t="s">
        <v>79</v>
      </c>
      <c r="H36" s="401" t="s">
        <v>94</v>
      </c>
      <c r="I36" s="303" t="s">
        <v>679</v>
      </c>
      <c r="J36" s="22" t="s">
        <v>685</v>
      </c>
      <c r="K36" s="22" t="s">
        <v>95</v>
      </c>
      <c r="L36" s="393" t="s">
        <v>77</v>
      </c>
      <c r="M36" s="394" t="s">
        <v>688</v>
      </c>
      <c r="N36" s="394" t="s">
        <v>686</v>
      </c>
      <c r="O36" s="401" t="s">
        <v>687</v>
      </c>
      <c r="P36" s="80" t="s">
        <v>76</v>
      </c>
    </row>
    <row r="37" spans="1:16" x14ac:dyDescent="0.25">
      <c r="A37" s="415">
        <v>43821</v>
      </c>
      <c r="B37" s="416">
        <v>44200</v>
      </c>
      <c r="C37" s="402" cm="1">
        <f t="array" ref="C37">CHRONO.MODIFIED_JULIAN_DATE(_xlfn.HSTACK(YEAR(A37),MONTH(A37),DAY(A37),MOD(A37,1)))</f>
        <v>58839</v>
      </c>
      <c r="D37" s="403" cm="1">
        <f t="array" ref="D37">CHRONO.MODIFIED_JULIAN_DATE(_xlfn.HSTACK(YEAR(B37),MONTH(B37),DAY(B37),MOD(B37,1)))</f>
        <v>59218</v>
      </c>
      <c r="E37" s="213" cm="1">
        <f t="array" ref="E37:H37">CHRONO.DELTA_YWD(C37,D37)</f>
        <v>1</v>
      </c>
      <c r="F37" s="8">
        <v>1</v>
      </c>
      <c r="G37" s="8">
        <v>1</v>
      </c>
      <c r="H37" s="121">
        <v>6</v>
      </c>
      <c r="I37" s="236">
        <f t="shared" ref="I37:I42" si="14">L37*(YEAR(B37)-YEAR(A37))</f>
        <v>2</v>
      </c>
      <c r="J37" s="86">
        <f t="shared" ref="J37:J42" si="15">IF(I37=0,"",_xlfn.LET(_xlpm.s,IF(L37=1,A37,B37),_xlpm.e,IF(L37=1,B37,A37),DATE(YEAR(_xlpm.e)-1,MONTH(_xlpm.s),DAY(_xlpm.s))+MOD(_xlpm.s,1)))</f>
        <v>44187</v>
      </c>
      <c r="K37" s="8">
        <f t="shared" ref="K37:K42" si="16">IF(I37=0,L37*(B37-A37),IF(L37=1,B37,A37)-J37)</f>
        <v>13</v>
      </c>
      <c r="L37" s="213">
        <f t="shared" ref="L37:L42" si="17">_xlfn.LET(_xlpm.d,(B37-A37),IFERROR(_xlpm.d/ABS(_xlpm.d),0))</f>
        <v>1</v>
      </c>
      <c r="M37" s="31">
        <f>IF(I37=0,0,I37-1)</f>
        <v>1</v>
      </c>
      <c r="N37" s="31">
        <f t="shared" ref="N37:N42" si="18">INT(K37/7)</f>
        <v>1</v>
      </c>
      <c r="O37" s="433">
        <f t="shared" ref="O37:O42" si="19">MOD(K37,7)</f>
        <v>6</v>
      </c>
      <c r="P37" s="81" t="b" cm="1">
        <f t="array" ref="P37">MAX(N(_xlfn.ANCHORARRAY(E37)&lt;&gt;L37:O37))=0</f>
        <v>1</v>
      </c>
    </row>
    <row r="38" spans="1:16" x14ac:dyDescent="0.25">
      <c r="A38" s="417">
        <v>44200</v>
      </c>
      <c r="B38" s="418">
        <v>43821</v>
      </c>
      <c r="C38" s="404" cm="1">
        <f t="array" ref="C38">CHRONO.MODIFIED_JULIAN_DATE(_xlfn.HSTACK(YEAR(A38),MONTH(A38),DAY(A38),MOD(A38,1)))</f>
        <v>59218</v>
      </c>
      <c r="D38" s="405" cm="1">
        <f t="array" ref="D38">CHRONO.MODIFIED_JULIAN_DATE(_xlfn.HSTACK(YEAR(B38),MONTH(B38),DAY(B38),MOD(B38,1)))</f>
        <v>58839</v>
      </c>
      <c r="E38" s="214" cm="1">
        <f t="array" ref="E38:H38">CHRONO.DELTA_YWD(C38,D38)</f>
        <v>-1</v>
      </c>
      <c r="F38" s="11">
        <v>1</v>
      </c>
      <c r="G38" s="11">
        <v>1</v>
      </c>
      <c r="H38" s="122">
        <v>6</v>
      </c>
      <c r="I38" s="438">
        <f t="shared" si="14"/>
        <v>2</v>
      </c>
      <c r="J38" s="88">
        <f t="shared" si="15"/>
        <v>44187</v>
      </c>
      <c r="K38" s="11">
        <f t="shared" si="16"/>
        <v>13</v>
      </c>
      <c r="L38" s="214">
        <f t="shared" si="17"/>
        <v>-1</v>
      </c>
      <c r="M38" s="32">
        <f t="shared" ref="M38:M42" si="20">IF(I38=0,0,I38-1)</f>
        <v>1</v>
      </c>
      <c r="N38" s="32">
        <f t="shared" si="18"/>
        <v>1</v>
      </c>
      <c r="O38" s="434">
        <f t="shared" si="19"/>
        <v>6</v>
      </c>
      <c r="P38" s="82" t="b" cm="1">
        <f t="array" ref="P38">MAX(N(_xlfn.ANCHORARRAY(E38)&lt;&gt;L38:O38))=0</f>
        <v>1</v>
      </c>
    </row>
    <row r="39" spans="1:16" x14ac:dyDescent="0.25">
      <c r="A39" s="390">
        <v>45047.75</v>
      </c>
      <c r="B39" s="430">
        <v>45047.75</v>
      </c>
      <c r="C39" s="402" cm="1">
        <f t="array" ref="C39">CHRONO.MODIFIED_JULIAN_DATE(_xlfn.HSTACK(YEAR(A39),MONTH(A39),DAY(A39),MOD(A39,1)))</f>
        <v>60065.75</v>
      </c>
      <c r="D39" s="403" cm="1">
        <f t="array" ref="D39">CHRONO.MODIFIED_JULIAN_DATE(_xlfn.HSTACK(YEAR(B39),MONTH(B39),DAY(B39),MOD(B39,1)))</f>
        <v>60065.75</v>
      </c>
      <c r="E39" s="213" cm="1">
        <f t="array" ref="E39:H39">CHRONO.DELTA_YWD(C39,D39)</f>
        <v>0</v>
      </c>
      <c r="F39" s="8">
        <v>0</v>
      </c>
      <c r="G39" s="8">
        <v>0</v>
      </c>
      <c r="H39" s="121">
        <v>0</v>
      </c>
      <c r="I39" s="236">
        <f t="shared" si="14"/>
        <v>0</v>
      </c>
      <c r="J39" s="106" t="str">
        <f t="shared" si="15"/>
        <v/>
      </c>
      <c r="K39" s="8">
        <f t="shared" si="16"/>
        <v>0</v>
      </c>
      <c r="L39" s="213">
        <f t="shared" si="17"/>
        <v>0</v>
      </c>
      <c r="M39" s="31">
        <f t="shared" si="20"/>
        <v>0</v>
      </c>
      <c r="N39" s="31">
        <f t="shared" si="18"/>
        <v>0</v>
      </c>
      <c r="O39" s="433">
        <f t="shared" si="19"/>
        <v>0</v>
      </c>
      <c r="P39" s="81" t="b" cm="1">
        <f t="array" ref="P39">MAX(N(_xlfn.ANCHORARRAY(E39)&lt;&gt;L39:O39))=0</f>
        <v>1</v>
      </c>
    </row>
    <row r="40" spans="1:16" x14ac:dyDescent="0.25">
      <c r="A40" s="419">
        <v>45076.75</v>
      </c>
      <c r="B40" s="420">
        <v>45301.25</v>
      </c>
      <c r="C40" s="406" cm="1">
        <f t="array" ref="C40">CHRONO.MODIFIED_JULIAN_DATE(_xlfn.HSTACK(YEAR(A40),MONTH(A40),DAY(A40),MOD(A40,1)))</f>
        <v>60094.75</v>
      </c>
      <c r="D40" s="407" cm="1">
        <f t="array" ref="D40">CHRONO.MODIFIED_JULIAN_DATE(_xlfn.HSTACK(YEAR(B40),MONTH(B40),DAY(B40),MOD(B40,1)))</f>
        <v>60319.25</v>
      </c>
      <c r="E40" s="221" cm="1">
        <f t="array" ref="E40:H40">CHRONO.DELTA_YWD(C40,D40)</f>
        <v>1</v>
      </c>
      <c r="F40" s="35">
        <v>0</v>
      </c>
      <c r="G40" s="35">
        <v>32</v>
      </c>
      <c r="H40" s="123">
        <v>0.5</v>
      </c>
      <c r="I40" s="439">
        <f t="shared" si="14"/>
        <v>1</v>
      </c>
      <c r="J40" s="90">
        <f t="shared" si="15"/>
        <v>45076.75</v>
      </c>
      <c r="K40" s="35">
        <f t="shared" si="16"/>
        <v>224.5</v>
      </c>
      <c r="L40" s="221">
        <f t="shared" si="17"/>
        <v>1</v>
      </c>
      <c r="M40" s="36">
        <f t="shared" si="20"/>
        <v>0</v>
      </c>
      <c r="N40" s="36">
        <f t="shared" si="18"/>
        <v>32</v>
      </c>
      <c r="O40" s="435">
        <f t="shared" si="19"/>
        <v>0.5</v>
      </c>
      <c r="P40" s="83" t="b" cm="1">
        <f t="array" ref="P40">MAX(N(_xlfn.ANCHORARRAY(E40)&lt;&gt;L40:O40))=0</f>
        <v>1</v>
      </c>
    </row>
    <row r="41" spans="1:16" x14ac:dyDescent="0.25">
      <c r="A41" s="421">
        <v>45443.25</v>
      </c>
      <c r="B41" s="422">
        <v>45047.75</v>
      </c>
      <c r="C41" s="408" cm="1">
        <f t="array" ref="C41">CHRONO.MODIFIED_JULIAN_DATE(_xlfn.HSTACK(YEAR(A41),MONTH(A41),DAY(A41),MOD(A41,1)))</f>
        <v>60461.25</v>
      </c>
      <c r="D41" s="409" cm="1">
        <f t="array" ref="D41">CHRONO.MODIFIED_JULIAN_DATE(_xlfn.HSTACK(YEAR(B41),MONTH(B41),DAY(B41),MOD(B41,1)))</f>
        <v>60065.75</v>
      </c>
      <c r="E41" s="271" cm="1">
        <f t="array" ref="E41:H41">CHRONO.DELTA_YWD(C41,D41)</f>
        <v>-1</v>
      </c>
      <c r="F41" s="37">
        <v>0</v>
      </c>
      <c r="G41" s="37">
        <v>56</v>
      </c>
      <c r="H41" s="124">
        <v>3.5</v>
      </c>
      <c r="I41" s="440">
        <f t="shared" si="14"/>
        <v>1</v>
      </c>
      <c r="J41" s="92">
        <f t="shared" si="15"/>
        <v>45047.75</v>
      </c>
      <c r="K41" s="37">
        <f t="shared" si="16"/>
        <v>395.5</v>
      </c>
      <c r="L41" s="271">
        <f t="shared" si="17"/>
        <v>-1</v>
      </c>
      <c r="M41" s="38">
        <f t="shared" si="20"/>
        <v>0</v>
      </c>
      <c r="N41" s="38">
        <f t="shared" si="18"/>
        <v>56</v>
      </c>
      <c r="O41" s="436">
        <f t="shared" si="19"/>
        <v>3.5</v>
      </c>
      <c r="P41" s="84" t="b" cm="1">
        <f t="array" ref="P41">MAX(N(_xlfn.ANCHORARRAY(E41)&lt;&gt;L41:O41))=0</f>
        <v>1</v>
      </c>
    </row>
    <row r="42" spans="1:16" x14ac:dyDescent="0.25">
      <c r="A42" s="423">
        <v>43829</v>
      </c>
      <c r="B42" s="424">
        <v>44200</v>
      </c>
      <c r="C42" s="410" cm="1">
        <f t="array" ref="C42">CHRONO.MODIFIED_JULIAN_DATE(_xlfn.HSTACK(YEAR(A42),MONTH(A42),DAY(A42),MOD(A42,1)))</f>
        <v>58847</v>
      </c>
      <c r="D42" s="411" cm="1">
        <f t="array" ref="D42">CHRONO.MODIFIED_JULIAN_DATE(_xlfn.HSTACK(YEAR(B42),MONTH(B42),DAY(B42),MOD(B42,1)))</f>
        <v>59218</v>
      </c>
      <c r="E42" s="371" cm="1">
        <f t="array" ref="E42:H42">CHRONO.DELTA_YWD(C42,D42)</f>
        <v>1</v>
      </c>
      <c r="F42" s="18">
        <v>1</v>
      </c>
      <c r="G42" s="18">
        <v>0</v>
      </c>
      <c r="H42" s="125">
        <v>5</v>
      </c>
      <c r="I42" s="387">
        <f t="shared" si="14"/>
        <v>2</v>
      </c>
      <c r="J42" s="104">
        <f t="shared" si="15"/>
        <v>44195</v>
      </c>
      <c r="K42" s="18">
        <f t="shared" si="16"/>
        <v>5</v>
      </c>
      <c r="L42" s="371">
        <f t="shared" si="17"/>
        <v>1</v>
      </c>
      <c r="M42" s="30">
        <f t="shared" si="20"/>
        <v>1</v>
      </c>
      <c r="N42" s="30">
        <f t="shared" si="18"/>
        <v>0</v>
      </c>
      <c r="O42" s="437">
        <f t="shared" si="19"/>
        <v>5</v>
      </c>
      <c r="P42" s="105" t="b" cm="1">
        <f t="array" ref="P42">MAX(N(_xlfn.ANCHORARRAY(E42)&lt;&gt;L42:O42))=0</f>
        <v>1</v>
      </c>
    </row>
    <row r="44" spans="1:16" x14ac:dyDescent="0.25">
      <c r="G44" s="239"/>
      <c r="H44" s="239"/>
    </row>
    <row r="45" spans="1:16" x14ac:dyDescent="0.25">
      <c r="F45" s="239"/>
    </row>
  </sheetData>
  <phoneticPr fontId="2" type="noConversion"/>
  <pageMargins left="0.7" right="0.7" top="0.75" bottom="0.75" header="0.3" footer="0.3"/>
  <pageSetup paperSize="9" orientation="portrait" copies="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3E4D4-B3E5-4714-8C51-665E20588021}">
  <dimension ref="A1:F42"/>
  <sheetViews>
    <sheetView workbookViewId="0">
      <selection activeCell="A21" sqref="A21"/>
    </sheetView>
  </sheetViews>
  <sheetFormatPr defaultRowHeight="15" x14ac:dyDescent="0.25"/>
  <cols>
    <col min="1" max="1" width="28.28515625" customWidth="1"/>
    <col min="2" max="2" width="19.42578125" customWidth="1"/>
    <col min="3" max="3" width="21.85546875" customWidth="1"/>
    <col min="4" max="4" width="20.140625" customWidth="1"/>
    <col min="5" max="5" width="19.85546875" customWidth="1"/>
    <col min="6" max="6" width="37" customWidth="1"/>
  </cols>
  <sheetData>
    <row r="1" spans="1:6" ht="19.5" x14ac:dyDescent="0.3">
      <c r="A1" s="1" t="s">
        <v>744</v>
      </c>
      <c r="B1" s="1"/>
      <c r="C1" s="1"/>
      <c r="F1" s="1" t="s">
        <v>274</v>
      </c>
    </row>
    <row r="3" spans="1:6" x14ac:dyDescent="0.25">
      <c r="A3" s="4" t="s">
        <v>424</v>
      </c>
      <c r="B3" s="5" t="s">
        <v>458</v>
      </c>
      <c r="C3" s="185" t="s">
        <v>114</v>
      </c>
      <c r="D3" s="71" t="s">
        <v>59</v>
      </c>
      <c r="E3" s="5" t="s">
        <v>132</v>
      </c>
      <c r="F3" s="6" t="s">
        <v>175</v>
      </c>
    </row>
    <row r="4" spans="1:6" x14ac:dyDescent="0.25">
      <c r="A4" s="188" t="s">
        <v>270</v>
      </c>
      <c r="B4" s="8"/>
      <c r="C4" s="465" cm="1">
        <f t="array" ref="C4:D4">CHRONO.ISO_DATETIME_TO_MJDATE(A4,B4)</f>
        <v>60089.608274270831</v>
      </c>
      <c r="D4" s="469">
        <v>540</v>
      </c>
      <c r="E4" s="189" t="s">
        <v>100</v>
      </c>
      <c r="F4" s="174" t="str" cm="1">
        <f t="array" ref="F4">CHRONO.MJDATE_TO_ISO_DATETIME(C4,D4,E4)</f>
        <v>2023-05-25T14:35+09:00</v>
      </c>
    </row>
    <row r="5" spans="1:6" x14ac:dyDescent="0.25">
      <c r="A5" s="173" t="s">
        <v>272</v>
      </c>
      <c r="B5" s="11"/>
      <c r="C5" s="466" cm="1">
        <f t="array" ref="C5:D5">CHRONO.ISO_DATETIME_TO_MJDATE(A5,B5)</f>
        <v>60089</v>
      </c>
      <c r="D5" s="470">
        <v>540</v>
      </c>
      <c r="E5" s="190" t="s">
        <v>745</v>
      </c>
      <c r="F5" s="175" t="str" cm="1">
        <f t="array" ref="F5">CHRONO.MJDATE_TO_ISO_DATETIME(C5,D5,E5)</f>
        <v>20230525</v>
      </c>
    </row>
    <row r="6" spans="1:6" x14ac:dyDescent="0.25">
      <c r="A6" s="188" t="s">
        <v>275</v>
      </c>
      <c r="B6" s="8"/>
      <c r="C6" s="465" cm="1">
        <f t="array" ref="C6:D6">CHRONO.ISO_DATETIME_TO_MJDATE(A6,B6)</f>
        <v>60089.666666666664</v>
      </c>
      <c r="D6" s="469" t="str">
        <v/>
      </c>
      <c r="E6" s="189" t="s">
        <v>567</v>
      </c>
      <c r="F6" s="174" t="str" cm="1">
        <f t="array" ref="F6">CHRONO.MJDATE_TO_ISO_DATETIME(C6,D6,E6)</f>
        <v>2023-05-26</v>
      </c>
    </row>
    <row r="7" spans="1:6" x14ac:dyDescent="0.25">
      <c r="A7" s="186" t="s">
        <v>273</v>
      </c>
      <c r="B7" s="35"/>
      <c r="C7" s="467" t="e" cm="1">
        <f t="array" ref="C7:D7">CHRONO.ISO_DATETIME_TO_MJDATE(A7,B7)</f>
        <v>#VALUE!</v>
      </c>
      <c r="D7" s="471" t="str">
        <v/>
      </c>
      <c r="E7" s="191"/>
      <c r="F7" s="54" t="e" cm="1">
        <f t="array" ref="F7">CHRONO.MJDATE_TO_ISO_DATETIME(C7,D7,E7)</f>
        <v>#VALUE!</v>
      </c>
    </row>
    <row r="8" spans="1:6" x14ac:dyDescent="0.25">
      <c r="A8" s="192" t="s">
        <v>271</v>
      </c>
      <c r="B8" s="37">
        <v>1</v>
      </c>
      <c r="C8" s="468" t="e" cm="1">
        <f t="array" ref="C8:D8">CHRONO.ISO_DATETIME_TO_MJDATE(A8,B8)</f>
        <v>#VALUE!</v>
      </c>
      <c r="D8" s="472" t="e">
        <v>#VALUE!</v>
      </c>
      <c r="E8" s="194"/>
      <c r="F8" s="195" t="e" cm="1">
        <f t="array" ref="F8">CHRONO.MJDATE_TO_ISO_DATETIME(C8,D8,E8)</f>
        <v>#VALUE!</v>
      </c>
    </row>
    <row r="9" spans="1:6" x14ac:dyDescent="0.25">
      <c r="A9" s="186" t="s">
        <v>271</v>
      </c>
      <c r="B9" s="35"/>
      <c r="C9" s="467" cm="1">
        <f t="array" ref="C9:D9">CHRONO.ISO_DATETIME_TO_MJDATE(A9,B9)</f>
        <v>60089.607638888891</v>
      </c>
      <c r="D9" s="471" t="str">
        <v/>
      </c>
      <c r="E9" s="191"/>
      <c r="F9" s="54" t="str" cm="1">
        <f t="array" ref="F9">CHRONO.MJDATE_TO_ISO_DATETIME(C9,D9,E9)</f>
        <v>2023-05-25T14:35</v>
      </c>
    </row>
    <row r="10" spans="1:6" x14ac:dyDescent="0.25">
      <c r="A10" s="462"/>
      <c r="B10" s="455"/>
      <c r="C10" s="463"/>
      <c r="D10" s="464"/>
      <c r="E10" s="464"/>
      <c r="F10" s="455"/>
    </row>
    <row r="12" spans="1:6" ht="19.5" x14ac:dyDescent="0.3">
      <c r="A12" s="1" t="s">
        <v>263</v>
      </c>
      <c r="C12" s="1" t="s">
        <v>261</v>
      </c>
    </row>
    <row r="14" spans="1:6" x14ac:dyDescent="0.25">
      <c r="A14" s="132" t="s">
        <v>746</v>
      </c>
      <c r="B14" s="385" t="s">
        <v>114</v>
      </c>
      <c r="C14" s="154" t="s">
        <v>262</v>
      </c>
    </row>
    <row r="15" spans="1:6" x14ac:dyDescent="0.25">
      <c r="A15" s="177"/>
      <c r="B15" s="477" t="str" cm="1">
        <f t="array" ref="B15">CHRONO.EXCELDATE_TO_MJDATE(Table39[[#This Row],[ExcelDate]])</f>
        <v/>
      </c>
      <c r="C15" s="476" t="str" cm="1">
        <f t="array" ref="C15">CHRONO.MJDATE_TO_EXCELDATE(Table39[[#This Row],[Out: MJDate]])</f>
        <v/>
      </c>
    </row>
    <row r="16" spans="1:6" x14ac:dyDescent="0.25">
      <c r="A16" s="178" t="s">
        <v>1</v>
      </c>
      <c r="B16" s="478" t="e" cm="1">
        <f t="array" ref="B16">CHRONO.EXCELDATE_TO_MJDATE(Table39[[#This Row],[ExcelDate]])</f>
        <v>#VALUE!</v>
      </c>
      <c r="C16" s="476" t="e" cm="1">
        <f t="array" ref="C16">CHRONO.MJDATE_TO_EXCELDATE(Table39[[#This Row],[Out: MJDate]])</f>
        <v>#VALUE!</v>
      </c>
    </row>
    <row r="17" spans="1:6" x14ac:dyDescent="0.25">
      <c r="A17" s="177">
        <v>0</v>
      </c>
      <c r="B17" s="477" cm="1">
        <f t="array" ref="B17">CHRONO.EXCELDATE_TO_MJDATE(Table39[[#This Row],[ExcelDate]])</f>
        <v>15018</v>
      </c>
      <c r="C17" s="476" t="e" cm="1">
        <f t="array" ref="C17">CHRONO.MJDATE_TO_EXCELDATE(Table39[[#This Row],[Out: MJDate]])</f>
        <v>#NUM!</v>
      </c>
      <c r="E17" s="475"/>
    </row>
    <row r="18" spans="1:6" x14ac:dyDescent="0.25">
      <c r="A18" s="179">
        <v>1</v>
      </c>
      <c r="B18" s="479" cm="1">
        <f t="array" ref="B18">CHRONO.EXCELDATE_TO_MJDATE(Table39[[#This Row],[ExcelDate]])</f>
        <v>15019</v>
      </c>
      <c r="C18" s="476" cm="1">
        <f t="array" ref="C18">CHRONO.MJDATE_TO_EXCELDATE(Table39[[#This Row],[Out: MJDate]])</f>
        <v>1</v>
      </c>
    </row>
    <row r="19" spans="1:6" x14ac:dyDescent="0.25">
      <c r="A19" s="179">
        <v>45590.774452013888</v>
      </c>
      <c r="B19" s="479" cm="1">
        <f t="array" ref="B19">CHRONO.EXCELDATE_TO_MJDATE(Table39[[#This Row],[ExcelDate]])</f>
        <v>60608.774452013888</v>
      </c>
      <c r="C19" s="476" cm="1">
        <f t="array" ref="C19">CHRONO.MJDATE_TO_EXCELDATE(Table39[[#This Row],[Out: MJDate]])</f>
        <v>45590.774452013888</v>
      </c>
    </row>
    <row r="20" spans="1:6" x14ac:dyDescent="0.25">
      <c r="A20" s="179">
        <v>2958465.999988426</v>
      </c>
      <c r="B20" s="480" cm="1">
        <f t="array" ref="B20">CHRONO.EXCELDATE_TO_MJDATE(Table39[[#This Row],[ExcelDate]])</f>
        <v>2973483.999988426</v>
      </c>
      <c r="C20" s="473" cm="1">
        <f t="array" ref="C20">CHRONO.MJDATE_TO_EXCELDATE(Table39[[#This Row],[Out: MJDate]])</f>
        <v>2958465.999988426</v>
      </c>
    </row>
    <row r="23" spans="1:6" ht="19.5" x14ac:dyDescent="0.3">
      <c r="A23" s="1" t="s">
        <v>749</v>
      </c>
      <c r="B23" s="1"/>
      <c r="C23" s="1"/>
      <c r="E23" s="1" t="s">
        <v>750</v>
      </c>
    </row>
    <row r="25" spans="1:6" x14ac:dyDescent="0.25">
      <c r="A25" s="4" t="s">
        <v>424</v>
      </c>
      <c r="B25" s="5" t="s">
        <v>458</v>
      </c>
      <c r="C25" s="185" t="s">
        <v>262</v>
      </c>
      <c r="D25" s="71" t="s">
        <v>59</v>
      </c>
      <c r="E25" s="5" t="s">
        <v>132</v>
      </c>
      <c r="F25" s="6" t="s">
        <v>175</v>
      </c>
    </row>
    <row r="26" spans="1:6" x14ac:dyDescent="0.25">
      <c r="A26" s="188" t="s">
        <v>270</v>
      </c>
      <c r="B26" s="8"/>
      <c r="C26" s="182" cm="1">
        <f t="array" ref="C26:D26">CHRONO.ISO_DATETIME_TO_EXCELDATE(A26,B26)</f>
        <v>45071.608274270831</v>
      </c>
      <c r="D26" s="469">
        <v>540</v>
      </c>
      <c r="E26" s="189" t="s">
        <v>100</v>
      </c>
      <c r="F26" s="174" t="str" cm="1">
        <f t="array" ref="F26">CHRONO.EXCELDATE_TO_ISO_DATETIME(C26,D26,E26)</f>
        <v>2023-05-25T14:35+09:00</v>
      </c>
    </row>
    <row r="27" spans="1:6" x14ac:dyDescent="0.25">
      <c r="A27" s="173" t="s">
        <v>272</v>
      </c>
      <c r="B27" s="11"/>
      <c r="C27" s="183" cm="1">
        <f t="array" ref="C27:D27">CHRONO.ISO_DATETIME_TO_EXCELDATE(A27,B27)</f>
        <v>45071</v>
      </c>
      <c r="D27" s="470">
        <v>540</v>
      </c>
      <c r="E27" s="190" t="s">
        <v>156</v>
      </c>
      <c r="F27" s="175" t="str" cm="1">
        <f t="array" ref="F27">CHRONO.EXCELDATE_TO_ISO_DATETIME(C27,D27,E27)</f>
        <v>20230525T0000+0900</v>
      </c>
    </row>
    <row r="28" spans="1:6" x14ac:dyDescent="0.25">
      <c r="A28" s="188" t="s">
        <v>747</v>
      </c>
      <c r="B28" s="8"/>
      <c r="C28" s="182" cm="1">
        <f t="array" ref="C28:D28">CHRONO.ISO_DATETIME_TO_EXCELDATE(A28,B28)</f>
        <v>45071</v>
      </c>
      <c r="D28" s="469" t="str">
        <v/>
      </c>
      <c r="E28" s="189"/>
      <c r="F28" s="174" t="str" cm="1">
        <f t="array" ref="F28">CHRONO.EXCELDATE_TO_ISO_DATETIME(C28,D28,E28)</f>
        <v>2023-05-25T00:00</v>
      </c>
    </row>
    <row r="29" spans="1:6" x14ac:dyDescent="0.25">
      <c r="A29" s="481" t="s">
        <v>748</v>
      </c>
      <c r="B29" s="35"/>
      <c r="C29" s="187" cm="1">
        <f t="array" ref="C29:D29">CHRONO.ISO_DATETIME_TO_EXCELDATE(A29,B29)</f>
        <v>45047</v>
      </c>
      <c r="D29" s="471" t="str">
        <v/>
      </c>
      <c r="E29" s="191"/>
      <c r="F29" s="54" t="str" cm="1">
        <f t="array" ref="F29">CHRONO.EXCELDATE_TO_ISO_DATETIME(C29,D29,E29)</f>
        <v>2023-05-01T00:00</v>
      </c>
    </row>
    <row r="30" spans="1:6" x14ac:dyDescent="0.25">
      <c r="A30" s="192" t="s">
        <v>271</v>
      </c>
      <c r="B30" s="37"/>
      <c r="C30" s="193" cm="1">
        <f t="array" ref="C30:D30">CHRONO.ISO_DATETIME_TO_EXCELDATE(A30,B30)</f>
        <v>45071.607638888891</v>
      </c>
      <c r="D30" s="472" t="str">
        <v/>
      </c>
      <c r="E30" s="194"/>
      <c r="F30" s="195" t="str" cm="1">
        <f t="array" ref="F30">CHRONO.EXCELDATE_TO_ISO_DATETIME(C30,D30,E30)</f>
        <v>2023-05-25T14:35</v>
      </c>
    </row>
    <row r="31" spans="1:6" x14ac:dyDescent="0.25">
      <c r="A31" s="186" t="s">
        <v>271</v>
      </c>
      <c r="B31" s="35">
        <v>1</v>
      </c>
      <c r="C31" s="187" t="e" cm="1">
        <f t="array" ref="C31:D31">CHRONO.ISO_DATETIME_TO_EXCELDATE(A31,B31)</f>
        <v>#VALUE!</v>
      </c>
      <c r="D31" s="471" t="e">
        <v>#VALUE!</v>
      </c>
      <c r="E31" s="191"/>
      <c r="F31" s="54" t="e" cm="1">
        <f t="array" ref="F31">CHRONO.EXCELDATE_TO_ISO_DATETIME(C31,D31,E31)</f>
        <v>#VALUE!</v>
      </c>
    </row>
    <row r="34" spans="1:4" ht="19.5" x14ac:dyDescent="0.3">
      <c r="A34" s="1" t="s">
        <v>264</v>
      </c>
      <c r="B34" s="1"/>
      <c r="C34" s="1" t="s">
        <v>265</v>
      </c>
    </row>
    <row r="36" spans="1:4" x14ac:dyDescent="0.25">
      <c r="A36" s="154" t="s">
        <v>424</v>
      </c>
      <c r="B36" s="132" t="s">
        <v>262</v>
      </c>
      <c r="C36" s="69" t="s">
        <v>132</v>
      </c>
      <c r="D36" s="69" t="s">
        <v>266</v>
      </c>
    </row>
    <row r="37" spans="1:4" x14ac:dyDescent="0.25">
      <c r="A37" s="181" t="s">
        <v>267</v>
      </c>
      <c r="B37" s="177" cm="1">
        <f t="array" ref="B37">CHRONO.USDATE_TO_EXCELDATE(Table3941[[#This Row],[Expression]])</f>
        <v>45230.440972222219</v>
      </c>
      <c r="C37" s="184" t="s">
        <v>184</v>
      </c>
      <c r="D37" s="140" t="str" cm="1">
        <f t="array" ref="D37">CHRONO.EXCELDATE_TO_USDATE(Table3941[[#This Row],[Out: ExcelDate]],Table3941[[#This Row],[Options]])</f>
        <v>10/31/2023 10:35</v>
      </c>
    </row>
    <row r="38" spans="1:4" x14ac:dyDescent="0.25">
      <c r="A38" s="181" t="s">
        <v>268</v>
      </c>
      <c r="B38" s="178" cm="1">
        <f t="array" ref="B38">CHRONO.USDATE_TO_EXCELDATE(Table3941[[#This Row],[Expression]])</f>
        <v>45230.947916666664</v>
      </c>
      <c r="C38" s="183" t="s">
        <v>98</v>
      </c>
      <c r="D38" s="141" t="str" cm="1">
        <f t="array" ref="D38">CHRONO.EXCELDATE_TO_USDATE(Table3941[[#This Row],[Out: ExcelDate]],Table3941[[#This Row],[Options]])</f>
        <v>10/31/2023 22:45:00</v>
      </c>
    </row>
    <row r="39" spans="1:4" x14ac:dyDescent="0.25">
      <c r="A39" s="181" t="s">
        <v>751</v>
      </c>
      <c r="B39" s="177" cm="1">
        <f t="array" ref="B39">CHRONO.USDATE_TO_EXCELDATE(Table3941[[#This Row],[Expression]])</f>
        <v>32520</v>
      </c>
      <c r="C39" s="182" t="s">
        <v>184</v>
      </c>
      <c r="D39" s="140" t="str" cm="1">
        <f t="array" ref="D39">CHRONO.EXCELDATE_TO_USDATE(Table3941[[#This Row],[Out: ExcelDate]],Table3941[[#This Row],[Options]])</f>
        <v xml:space="preserve">1/12/1989 </v>
      </c>
    </row>
    <row r="40" spans="1:4" x14ac:dyDescent="0.25">
      <c r="A40" s="181" t="s">
        <v>752</v>
      </c>
      <c r="B40" s="179" cm="1">
        <f t="array" ref="B40">CHRONO.USDATE_TO_EXCELDATE(Table3941[[#This Row],[Expression]])</f>
        <v>45230.958333333336</v>
      </c>
      <c r="C40" s="180" t="s">
        <v>754</v>
      </c>
      <c r="D40" t="str" cm="1">
        <f t="array" ref="D40">CHRONO.EXCELDATE_TO_USDATE(Table3941[[#This Row],[Out: ExcelDate]],Table3941[[#This Row],[Options]])</f>
        <v>10/31/2023 11:00 PM</v>
      </c>
    </row>
    <row r="41" spans="1:4" x14ac:dyDescent="0.25">
      <c r="A41" s="482" t="s">
        <v>753</v>
      </c>
      <c r="B41" s="177" cm="1">
        <f t="array" ref="B41">CHRONO.USDATE_TO_EXCELDATE(Table3941[[#This Row],[Expression]])</f>
        <v>45230.982546296298</v>
      </c>
      <c r="C41" s="182"/>
      <c r="D41" s="483" t="str" cm="1">
        <f t="array" ref="D41">CHRONO.EXCELDATE_TO_USDATE(Table3941[[#This Row],[Out: ExcelDate]],Table3941[[#This Row],[Options]])</f>
        <v>10/31/2023 23:34</v>
      </c>
    </row>
    <row r="42" spans="1:4" x14ac:dyDescent="0.25">
      <c r="A42" s="482" t="s">
        <v>269</v>
      </c>
      <c r="B42" s="179" t="e" cm="1">
        <f t="array" ref="B42">CHRONO.USDATE_TO_EXCELDATE(Table3941[[#This Row],[Expression]])</f>
        <v>#VALUE!</v>
      </c>
      <c r="C42" s="180"/>
      <c r="D42" s="474" t="e" cm="1">
        <f t="array" ref="D42">CHRONO.EXCELDATE_TO_USDATE(Table3941[[#This Row],[Out: ExcelDate]],Table3941[[#This Row],[Options]])</f>
        <v>#VALUE!</v>
      </c>
    </row>
  </sheetData>
  <pageMargins left="0.7" right="0.7" top="0.75" bottom="0.75" header="0.3" footer="0.3"/>
  <pageSetup paperSize="9" orientation="portrait" copies="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LAB7ACIAcABhAHQAaAAiADoAIgAvAHAAcgBvAGoAZQBjAHQAcwAvAEEAUgBSAEEAWQBTACIALAAiAHQAZQB4AHQAIgA6ACI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EAUgBSAEEAWQBTACAAdgAzAC4AMAAgACAAIAAgACAAIAAgACAAIAAgACAAIAAgACAAIAAgACAAIAAgACAAIAAgACAAIAAgACAAIAAgACAAIAAgACAAIAAgACAAIAAg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0AbwBkAHUAbABlACAAZgBvAHIAIAB3AG8AcgBrAGkAbgBnACAAdwBpAHQAaAAgAGEAcgByAGEAeQBzAC4AIAAgACAAIAAgACAAIAAgACAAIAAgACAAIAAgACAAIAAg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QAZQBwAGUAbgBkAGUAbgBjAGkAZQBzADoAIABGAE4AIABtAG8AZAB1AGwAZQAgACAAIAAgACAAIAAgACAAIAAgACAAIAAgACAAIAAgACAAIAAgACAAIAAgACAAIAAg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wATwBHAEkAQwBBAEw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EgAQQBTAF8AVgBBAEwAVQBFACAAIAAgACAAIAAgACAAIAAgACAAIAAgACAAVABlAHMAdABzACAAaQBmACAAYQBuACAAYQByAHIAYQB5ACAAYwBvAG4AdABhAGkAbgBzACAAYQBuACAAZQBsAGUAbQBlAG4AdAAgAGUAcQB1AGEAbAAgAHQAbwAgAHQAaABlACAAZwBpAHYAZQBuACAAdgBhAGwAdQBlAC4AIABFAHIAcgBvAHIAcwAgAHYAYQBsAHUAZQBzACAAYQByAGUAIAAgACAAIAAgACAAIwBcAG4AIwAgACAAIAAgACAAIAAgACAAIAAgACAAIAAgACAAIAAgACAAIAAgACAAIAAgACAAZQB2AGEAbAB1AGEAdABlAGQAIABmAG8AcgAgAGUAcQB1AGkAdgBhAGwAZQBuAGMAZQAuACAAIAAgACAAIAAgACAAIAAgACAAIAAgACAAIAAgACAAIAAgACAAIAAgACAAIAAgACAAIAAgACAAIAAgACAAIAAgACAAIAAgACAAIAAgACAAIAAgACAAIAAgACAAIAAgACAAIAAgACAAIAAgACAAIAAgACAAIAAgACAAIwBcAG4AIwAgAEEAUgBFAF8ARQBRAFUAQQBMACAAIAAgACAAIAAgACAAIAAgACAAIAAgACAAVABlAHMAdABzACAAaQBmACAAdAB3AG8AIABhAHIAcgBhAHkAcwAgAGEAcgBlACAAZQBxAHUAaQB2AGEAbABlAG4AdAAuACAARQByAHIAbwByAHMAIAB2AGEAbAB1AGUAcwAgAGEAcgBlACAAZQB2AGEAbAB1AGEAdABlAGQAIABmAG8AcgAgAGUAcQB1AGkAdgBhAGwAZQBuAGMAZQAuACAAIAAgACAAIAAgACAAIwBcAG4AIwAgAEkAUwBfAEUATQBQAFQAWQAgACAAIAAgACAAIAAgACAAIAAgACAAIAAgACAAVABlAHMAdABzACAAaQBmACAAdABoAGUAIABlAG4AdABpAHIAZQAgAGEAcgByAGEAeQAgAGkAcwAgAGUAbQBwAHQAeQAuACAARQByAHIAbwByAHMAIAByAGUAdAB1AHIAbgAgAEYAQQBMAFMARQAuACAAIAAgACAAIAAgACAAIAAgACAAIAAgACAAIAAgACAAIAAgACAAIAAgACAAIAAgACAAIAAgACAAIAAgACAAIwBcAG4AIwAgAEgAQQBTAF8ARQBNAFAAVABZACAAIAAgACAAIAAgACAAIAAgACAAIAAgACAAVABlAHMAdABzACAAaQBmACAAdABoAGUAIABlAG4AdABpAHIAZQAgAGEAcgByAGEAeQAgAGgAYQBzACAAYQB0ACAAbABlAGEAcwB0ACAAbwBuAGUAIABlAG0AcAB0AHkAIAB2AGEAbAB1AGUALgAgAEUAcgByAG8AcgBzACAAcgBlAHQAdQByAG4AIABGAEEATABTAEUALgAgACAAIAAgACAAIAAgACAAIAAgACAAIwBcAG4AIwAgAFgAXwBFAE0AUABUAFkAIAAgACAAIAAgACAAIAAgACAAIAAgACAAIAAgACAAVABlAHMAdABzACAAaQBmACAAdABoAGUAIABlAG4AdABpAHIAZQAgAGEAcgByAGEAeQAgAGkAcwAgAGUAeABjAGwAdQBzAGkAdgBlAGwAeQAgAGUAbQBwAHQAeQAgAG8AcgAgAG4AbwBuAC0AZQBtAHAAdAB5AC4AIABBAG4AeQAgAGMAbwBtAGIAaQBuAGEAdABpAG8AbgAgAG8AZgAgAGUAbQBwAHQAeQAgACAAIwBcAG4AIwAgACAAIAAgACAAIAAgACAAIAAgACAAIAAgACAAIAAgACAAIAAgACAAIAAgACAAYQBuAGQAIABuAG8AbgAtAGUAbQBwAHQAeQAgAHIAZQB0AHUAcgBuAHMAIABGAEEATABTAEUALgAgACAAIAAgACAAIAAgACAAIAAgACAAIAAgACAAIAAgACAAIAAgACAAIAAgACAAIAAgACAAIAAgACAAIAAgACAAIAAgACAAIAAgACAAIAAgACAAIAAgACAAIAAgACAAIAAgACAAIAAgACAAIAAgACAAIAAgACAAIwBcAG4AIwAgAEkAUwBfAE4AVQBNAEUAUgBJAEMAIAAgACAAIAAgACAAIAAgACAAIAAgACAAVABlAHMAdABzACAAaQBmACAAdABoAGUAIABlAG4AdABpAHIAZQAgAGEAcgByAGEAeQAgAGkAcwAgAG4AdQBtAGUAcgBpAGMALgAgAEUAcgByAG8AcgBzACAAcgBlAHQAdQByAG4AIABGAEEATABTAEUALgAgACAAIAAgACAAIAAgACAAIAAgACAAIAAgACAAIAAgACAAIAAgACAAIAAgACAAIAAgACAAIAAgACAAIwBcAG4AIwAgAEkAUwBfAE4AVQBNAEUAUgBJAEMAXwBOAFUATABMACAAIAAgACAAIAAgACAAVABlAHMAdABzACAAaQBmACAAdABoAGUAIABlAG4AdABpAHIAZQAgAGEAcgByAGEAeQAgAGkAcwAgAG4AdQBtAGUAcgBpAGMAIABvAHIAIABlAG0AcAB0AHkALgAgAEUAcgByAG8AcgBzACAAcgBlAHQAdQByAG4AIABGAEEATABTAEUALgAgACAAIAAgACAAIAAgACAAIAAgACAAIAAgACAAIAAgACAAIAAgACAAIwBcAG4AIwAgAEkAUwBfAEkATgBUAEUARwBFAFIAIAAgACAAIAAgACAAIAAgACAAIAAgACAAVABlAHMAdABzACAAaQBmACAAdABoAGUAIABlAG4AdABpAHIAZQAgAGEAcgByAGEAeQAgAGgAYQBzACAAaQBuAHQAZQBnAGUAcgAgAHYAYQBsAHUAZQBzAC4AIABFAHIAcgBvAHIAcwAgAHIAZQB0AHUAcgBuACAARgBBAEwAUwBFAC4AIAAgACAAIAAgACAAIAAgACAAIAAgACAAIAAgACAAIAAgACAAIAAgACAAIwBcAG4AIwAgAEkAUwBfAFoARQBSAE8AIAAgACAAIAAgACAAIAAgACAAIAAgACAAIAAgACAAVABlAHMAdABzACAAaQBmACAAdABoAGUAIABlAG4AdABpAHIAZQAgAGEAcgByAGEAeQAgAGgAYQBzACAAegBlAHIAbwAgAHYAYQBsAHUAZQBzAC4AIABFAHIAcgBvAHIAcwAgAHIAZQB0AHUAcgBuACAARgBBAEwAUwBFAC4AIAAgACAAIAAgACAAIAAgACAAIAAgACAAIAAgACAAIAAgACAAIAAgACAAIAAgACAAIwBcAG4AIwAgAEkAUwBfAE4ATwBOAFoARQBSAE8AIAAgACAAIAAgACAAIAAgACAAIAAgACAAVABlAHMAdABzACAAaQBmACAAdABoAGUAIABlAG4AdABpAHIAZQAgAGEAcgByAGEAeQAgAGgAYQBzACAAbgBvAG4ALQB6AGUAcgBvACAAdgBhAGwAdQBlAHMALgAgAEUAcgByAG8AcgBzACAAcgBlAHQAdQByAG4AIABGAEEATABTAEUALgAgACAAIAAgACAAIAAgACAAIAAgACAAIAAgACAAIAAgACAAIAAgACAAIwBcAG4AIwAgAEkAUwBfAFAATwBTAEkAVABJAFYARQAgACAAIAAgACAAIAAgACAAIAAgACAAVABlAHMAdABzACAAaQBmACAAdABoAGUAIABlAG4AdABpAHIAZQAgAGEAcgByAGEAeQAgAGgAYQBzACAAcABvAHMAaQB0AGkAdgBlACAAdgBhAGwAdQBlAHMALgAgAEUAcgByAG8AcgBzACAAcgBlAHQAdQByAG4AIABGAEEATABTAEUALgAgACAAIAAgACAAIAAgACAAIAAgACAAIAAgACAAIAAgACAAIAAgACAAIwBcAG4AIwAgAEkAUwBfAE4ARQBHAEEAVABJAFYARQAgACAAIAAgACAAIAAgACAAIAAgACAAVABlAHMAdABzACAAaQBmACAAdABoAGUAIABlAG4AdABpAHIAZQAgAGEAcgByAGEAeQAgAGgAYQBzACAAbgBlAGcAYQB0AGkAdgBlACAAdgBhAGwAdQBlAHMALgAgAEUAcgByAG8AcgBzACAAcgBlAHQAdQByAG4AIABGAEEATABTAEUALgAgACAAIAAgACAAIAAgACAAIAAgACAAIAAgACAAIAAgACAAIAAgACAAIwBcAG4AIwAgAEgAQQBTAF8ATgBPAE4AWgBFAFIATwAgACAAIAAgACAAIAAgACAAIAAgACAAVABlAHMAdABzACAAaQBmACAAdABoAGUAIABlAG4AdABpAHIAZQAgAGEAcgByAGEAeQAgAGgAYQBzACAAYQB0ACAAbABlAGEAcwB0ACAAbwBuAGUAIABuAG8AbgAtAHoAZQByAG8AIAB2AGEAbAB1AGUALgAgAEUAcgByAG8AcgBzACAAcgBlAHQAdQByAG4AIABGAEEATABTAEUALgAgACAAIAAgACAAIAAgACAAIwBcAG4AIwAgAEgAQQBTAF8AUABPAFMASQBUAEkAVgBFACAAIAAgACAAIAAgACAAIAAgACAAVABlAHMAdABzACAAaQBmACAAdABoAGUAIABlAG4AdABpAHIAZQAgAGEAcgByAGEAeQAgAGgAYQBzACAAYQB0ACAAbABlAGEAcwB0ACAAbwBuAGUAIABwAG8AcwBpAHQAaQB2AGUAIAB2AGEAbAB1AGUALgAgAEUAcgByAG8AcgBzACAAcgBlAHQAdQByAG4AIABGAEEATABTAEUALgAgACAAIAAgACAAIAAgACAAIwBcAG4AIwAgAEgAQQBTAF8ATgBFAEcAQQBUAEkAVgBFACAAIAAgACAAIAAgACAAIAAgACAAVABlAHMAdABzACAAaQBmACAAdABoAGUAIABlAG4AdABpAHIAZQAgAGEAcgByAGEAeQAgAGgAYQBzACAAYQB0ACAAbABlAGEAcwB0ACAAbwBuAGUAIABuAGUAZwBhAHQAaQB2AGUAIAB2AGEAbAB1AGUALgAgAEUAcgByAG8AcgBzACAAcgBlAHQAdQByAG4AIABGAEEATABTAEUALgAgACAAIAAgACAAIAAgACAAIwBcAG4AIwAgAEgAQQBTAF8ARABFAEMASQBNAEEATAAgACAAIAAgACAAIAAgACAAIAAgACAAVABlAHMAdABzACAAaQBmACAAdABoAGUAIABlAG4AdABpAHIAZQAgAGEAcgByAGEAeQAgAGgAYQBzACAAYQB0ACAAbABlAGEAcwB0ACAAbwBuAGUAIABkAGUAYwBpAG0AYQBsACAAdgBhAGwAdQBlAC4AIABFAHIAcgBvAHIAcwAgAHIAZQB0AHUAcgBuACAARgBBAEwAUwBFAC4AIAAgACAAIAAgACAAIAAgACAAIwBcAG4AIwAgAEkAUwBfAEUAUgBSAE8AUgAgACAAIAAgACAAIAAgACAAIAAgACAAIAAgACAAVABlAHMAdABzACAAaQBmACAAdABoAGUAIABlAG4AdABpAHIAZQAgAGEAcgByAGEAeQAgAGgAYQBzACAAZQByAHIAbwByACAAdgBhAGwAdQBlAHMALgAgACAAIAAgACAAIAAgACAAIAAgACAAIAAgACAAIAAgACAAIAAgACAAIAAgACAAIAAgACAAIAAgACAAIAAgACAAIAAgACAAIAAgACAAIAAgACAAIAAgACAAIwBcAG4AIwAgAEgAQQBTAF8ARQBSAFIATwBSACAAIAAgACAAIAAgACAAIAAgACAAIAAgACAAVABlAHMAdABzACAAaQBmACAAdABoAGUAIABlAG4AdABpAHIAZQAgAGEAcgByAGEAeQAgAGgAYQBzACAAYQB0ACAAbABlAGEAcwB0ACAAbwBuAGUAIABlAHIAcgBvAHIAIAB2AGEAbAB1AGUALgAgACAAIAAgACAAIAAgACAAIAAgACAAIAAgACAAIAAgACAAIAAgACAAIAAgACAAIAAgACAAIAAgACAAIAAgACAAIwBcAG4AIwAgAEgAXwBFAFIAUgBPAFIAIAAgACAAIAAgACAAIAAgACAAIAAgACAAIAAgACAAUgBlAHQAdQByAG4AcwAgAHQAaABlACAAZgBpAHIAcwB0ACAAZQByAHIAbwByACAAdgBhAGwAdQBlACAAZgBvAHUAbgBkACAAaABvAHIAaQB6AG8AbgB0AGEAbABsAHkAIABvAG4AIABlAGEAYwBoACAAcgBvAHcAIABvAGYAIABhAG4AIABhAHIAcgBhAHkALgAgACAAIAAgACAAIAAgACAAIAAgACAAIAAgACAAIwBcAG4AIwAgAFYAXwBFAFIAUgBPAFIAIAAgACAAIAAgACAAIAAgACAAIAAgACAAIAAgACAAUgBlAHQAdQByAG4AcwAgAHQAaABlACAAZgBpAHIAcwB0ACAAZQByAHIAbwByACAAdgBhAGwAdQBlACAAZgBvAHUAbgBkACAAdgBlAHIAdABpAGMAYQBsAHkAIABvAG4AIABlAGEAYwBoACAAYwBvAGwAdQBtAG4AIABvAGYAIABhAG4AIABhAHIAcgBhAHkALg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MAE8ARwBJAEMAQQBM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WAEEATABVAEUAXABuAFwAbgBUAGUAcwB0AHMAIABpAGYAIABhAG4AIABhAHIAcgBhAHkAIABjAG8AbgB0AGEAaQBuAHMAIABhAG4AIABlAGwAZQBtAGUAbgB0ACAAZQBxAHUAYQBsACAAdABvACAAdABoAGUAIABnAGkAdgBlAG4AIAB2AGEAbAB1AGUALgAgAEUAcgByAG8AcgBzACAAdgBhAGwAdQBlAHMAIABhAHIAZQAgAGUAdgBhAGwAdQBhAHQAZQBkACAAZgBvAHIAIABlAHEAdQBpAHYAYQBsAGUAbgBjAGUALgBcAG4AXABuAEEAcgByAGEAeQAgAGMAbwBtAHAAYQB0AGkAYgBsAGUAOgAgAEkAdABlAHIAYQB0AGUAcwAgAG8AbgAgAFYAYQBsAHUAZ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YAYQBsAHUAZQAgAHwAIAB2AGEAcgBpAGEAbgB0ACAAfAAgAGUAbABlAG0AZQBuAHQAIAB2AGEAbAB1AGUAIABmAG8AcgAgAGUAcQB1AGkAdgBhAGwAZQBuAGMAZQBcAG4AQQByAHIAYQB5ACAAfAAgAGEAcgByAGEAeQAgACAAIAB8ACAAcgBlAGYAZQByAGUAbgBjAGUAIABhAHIAcgBhAHk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VgBBAEwAVQBFACgAMQAsACAAewAxACwAIAAyACwAIAAzAH0AKQBcAG4AUgBlAHQAdQByAG4AcwAgAFQAUgBVAEUAXABuAFwAbgBIAEEAUwBfAFYAQQBMAFUARQAoACMATgBVAE0AIQAsACAAewAxACwAIAAyACwAIAAjAE4AVQBNACEAfQApAFwAbgBSAGUAdAB1AHIAbgBzACAAVABSAFU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ABBAFMAXwBWAEEATABVAEUAIAA9ACAATABBAE0AQgBEAEEAKABWAGEAbAB1AGUALAAgAEEAcgByAGEAeQAsAFwAbgAgACAAIAAgAEwARQBUACgAXABuACAAIAAgACAAIAAgACAAIABfAGEAcgByAGEAeQAsACAARgBOAC4ATgBVAEwATABJAEYAWQAoAEEAcgByAGEAeQApACwAXABuAFwAbgAgACAAIAAgACAAIAAgACAAZgBuAEMAbwBtAHAAYQByAGUALAAgAEwAQQBNAEIARABBACgAXwBhACwAIABfAGIALABcAG4AIAAgACAAIAAgACAAIAAgACAAIAAgACAATABFAFQAKABcAG4AIAAgACAAIAAgACAAIAAgACAAIAAgACAAIAAgACAAIABfAGUAcgByAEEALAAgAEkAUwBFAFIAUgBPAFIAKABfAGEAKQAsAFwAbgAgACAAIAAgACAAIAAgACAAIAAgACAAIAAgACAAIAAgAF8AZQByAHIAQgAsACAASQBTAEUAUgBSAE8AUgAoAF8AYgApACwAXABuACAAIAAgACAAIAAgACAAIAAgACAAIAAgACAAIAAgACAASQBGACgAXwBlAHIAcgBBACAAKgAgAF8AZQByAHIAQgAsAFwAbgAgACAAIAAgACAAIAAgACAAIAAgACAAIAAgACAAIAAgACAAIAAgACAARQBSAFIATwBSAC4AVABZAFAARQAoAF8AYQApACAAPQAgAEUAUgBSAE8AUgAuAFQAWQBQAEUAKABfAGIAKQAsAFwAbgAgACAAIAAgACAAIAAgACAAIAAgACAAIAAgACAAIAAgACAAIAAgACAASQBGACgATgBPAFQAKABfAGUAcgByAEEAKQAgACoAIABOAE8AVAAoAF8AZQByAHIAQgApACwAXABuACAAIAAgACAAIAAgACAAIAAgACAAIAAgACAAIAAgACAAIAAgACAAIAAgACAAIAAgAF8AYQAgAD0AIABfAGIALABcAG4AIAAgACAAIAAgACAAIAAgACAAIAAgACAAIAAgACAAIAAgACAAIAAgACAAIAAgACAARgBBAEwAUwBFAFwAbgAgACAAIAAgACAAIAAgACAAIAAgACAAIAAgACAAIAAgACAAIAAgACAAKQBcAG4AIAAgACAAIAAgACAAIAAgACAAIAAgACAAIAAgACAAIAApAFwAbgAgACAAIAAgACAAIAAgACAAIAAgACAAIAApAFwAbgAgACAAIAAgACAAIAAgACAAKQAsAFwAbgBcAG4AIAAgACAAIAAgACAAIAAgAF8AcgBvAHcASQBuAGQAZQB4ACwAIABTAEUAUQBVAEUATgBDAEUAKABSAE8AVwBTACgAXwBhAHIAcgBhAHkAKQApACwAXABuACAAIAAgACAAIAAgACAAIABfAGMAbwBsAEkAbgBkAGUAeAAsACAAUwBFAFEAVQBFAE4AQwBFACgAQwBPAEwAVQBNAE4AUwAoAF8AYQByAHIAYQB5ACkAKQAsAFwAbgAgACAAIAAgACAAIAAgACAAXABuACAAIAAgACAAIAAgACAAIABmAG4ASABhAHMAVgBhAGwAdQBlACwAIABMAEEATQBCAEQAQQAoAF8AdgBhAGwAdQBlACwAXABuACAAIAAgACAAIAAgACAAIAAgACAAIAAgAFIARQBEAFUAQwBFACgARgBBAEwAUwBFACwAIABfAHIAbwB3AEkAbgBkAGUAeAAsAFwAbgAgACAAIAAgACAAIAAgACAAIAAgACAAIAAgACAAIAAgAEwAQQBNAEIARABBACgAXwBhAGMAYwBSACwAIABfAHIAbwB3ACwAXABuACAAIAAgACAAIAAgACAAIAAgACAAIAAgACAAIAAgACAAIAAgACAAIABJAEYAKABfAGEAYwBjAFIALAAgAF8AYQBjAGMAUgAsAFwAbgAgACAAIAAgACAAIAAgACAAIAAgACAAIAAgACAAIAAgACAAIAAgACAAIAAgACAAIABSAEUARABVAEMARQAoAEYAQQBMAFMARQAsACAAXwBjAG8AbABJAG4AZABlAHgALABcAG4AIAAgACAAIAAgACAAIAAgACAAIAAgACAAIAAgACAAIAAgACAAIAAgACAAIAAgACAAIAAgACAAIABMAEEATQBCAEQAQQAoAF8AYQBjAGMAQwAsACAAXwBjAG8AbAAsAFwAbgAgACAAIAAgACAAIAAgACAAIAAgACAAIAAgACAAIAAgACAAIAAgACAAIAAgACAAIAAgACAAIAAgACAAIAAgACAASQBGACgAXwBhAGMAYwBDACwAIABfAGEAYwBjAEMALABcAG4AIAAgACAAIAAgACAAIAAgACAAIAAgACAAIAAgACAAIAAgACAAIAAgACAAIAAgACAAIAAgACAAIAAgACAAIAAgACAAIAAgACAAZgBuAEMAbwBtAHAAYQByAGUAKABfAHYAYQBsAHUAZQAsACAASQBOAEQARQBYACgAXwBhAHIAcgBhAHkALAAgAF8AcgBvAHcALAAgAF8AYwBvAGwAK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NAEEAUAAoAEYATgAuAE4AVQBMAEwASQBGAFkAKABWAGEAbAB1AGUAKQAsAFwAbgAgACAAIAAgACAAIAAgACAAIAAgACAAIABMAEEATQBCAEQAQQAoAF8AZQBsAGUAbQBlAG4AdAAsAFwAbgAgACAAIAAgACAAIAAgACAAIAAgACAAIAAgACAAIAAgAGYAbgBIAGEAcwBWAGEAbAB1AGU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UgBFAF8ARQBRAFUAQQBMAFwAbgBcAG4AVABlAHMAdABzACAAaQBmACAAdAB3AG8AIABhAHIAcgBhAHkAcwAgAGEAcgBlACAAZQBxAHUAaQB2AGEAbABlAG4AdAAuACAARQByAHIAbwByAHMAIAB2AGEAbAB1AGUAcwAgAGEAcgBlACAAZQB2AGEAbAB1AGEAdABlAGQAIABmAG8AcgAgAGUAcQB1AGkAdgBhAGwAZQBuAGM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DEAIAB8ACAAdgBhAHIAaQBhAG4AdAAgAHwAXABuAEEAcgByAGEAeQAy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FIARQBfAEUAUQBVAEEATAAoAHsAMQAsACAAMgB9ACwAIAB7ADEAOwAgADIAfQApAFwAbgBSAGUAdAB1AHIAbgBzACAARgBBAEwAUwBFAFwAbgBcAG4AQQBSAEUAXwBFAFEAVQBBAEwAKAB7ADEALAAgADIAfQAsACAAewAyACwAIAAxAH0AKQBcAG4AUgBlAHQAdQByAG4AcwAgAEYAQQBMAFMARQBcAG4AXABuAEEAUgBFAF8ARQBRAFUAQQBMACgAewAxACwAIAAyAH0ALAAgAHsAMQAsACAAMgB9ACkAXABuAFIAZQB0AHUAcgBuAHMAIABUAFIAVQ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BAFIARQBfAEUAUQBVAEEATAAgAD0AIABMAEEATQBCAEQAQQAoAEEAcgByAGEAeQAxACwAIABBAHIAcgBhAHkAMgAsAFwAbgAgACAAIAAgAEkARgAoAFIATwBXAFMAKABBAHIAcgBhAHkAMQApACAAPAA+ACAAUgBPAFcAUwAoAEEAcgByAGEAeQAyACkALAAgAEYAQQBMAFMARQAsAFwAbgAgACAAIAAgACAAIAAgACAASQBGACgAQwBPAEwAVQBNAE4AUwAoAEEAcgByAGEAeQAxACkAIAA8AD4AIABDAE8ATABVAE0ATgBTACgAQQByAHIAYQB5ADIAKQAsACAARgBBAEwAUwBFACwAXABuACAAIAAgACAAIAAgACAAIAAgACAAIAAgAEwARQBUACgAXABuACAAIAAgACAAIAAgACAAIAAgACAAIAAgACAAIAAgACAAZgBuAEMAbwBtAHAAYQByAGUALAAgAEwAQQBNAEIARABBACgAXwBhACwAIABfAGIALABcAG4AIAAgACAAIAAgACAAIAAgACAAIAAgACAAIAAgACAAIAAgACAAIAAgAEwARQBUACgAXABuACAAIAAgACAAIAAgACAAIAAgACAAIAAgACAAIAAgACAAIAAgACAAIAAgACAAIAAgAF8AaQBzAEUAcgByAEEALAAgAEkAUwBFAFIAUgBPAFIAKABfAGEAKQAsAFwAbgAgACAAIAAgACAAIAAgACAAIAAgACAAIAAgACAAIAAgACAAIAAgACAAIAAgACAAIABfAGkAcwBFAHIAcgBCACwAIABJAFMARQBSAFIATwBSACgAXwBiACkALABcAG4AIAAgACAAIAAgACAAIAAgACAAIAAgACAAIAAgACAAIAAgACAAIAAgACAAIAAgACAASQBGACgAXwBpAHMARQByAHIAQQAgACoAIABfAGkAcwBFAHIAcgBCACwAXABuACAAIAAgACAAIAAgACAAIAAgACAAIAAgACAAIAAgACAAIAAgACAAIAAgACAAIAAgACAAIAAgACAARQBSAFIATwBSAC4AVABZAFAARQAoAF8AYQApACAAPQAgAEUAUgBSAE8AUgAuAFQAWQBQAEUAKABfAGIAKQAsAFwAbgAgACAAIAAgACAAIAAgACAAIAAgACAAIAAgACAAIAAgACAAIAAgACAAIAAgACAAIAAgACAAIAAgAEkARgAoAE4ATwBUACgAXwBpAHMARQByAHIAQQApACAAKgAgAE4ATwBUACgAXwBpAHMARQByAHIAQgApACwAXABuACAAIAAgACAAIAAgACAAIAAgACAAIAAgACAAIAAgACAAIAAgACAAIAAgACAAIAAgACAAIAAgACAAIAAgACAAIABfAGEAIAA9ACAAXwBiACwAXABuACAAIAAgACAAIAAgACAAIAAgACAAIAAgACAAIAAgACAAIAAgACAAIAAgACAAIAAgACAAIAAgACAAIAAgACAAIABGAEEATABTAEUAXABuACAAIAAgACAAIAAgACAAIAAgACAAIAAgACAAIAAgACAAIAAgACAAIAAgACAAIAAgACAAIAAgACAAKQBcAG4AIAAgACAAIAAgACAAIAAgACAAIAAgACAAIAAgACAAIAAgACAAIAAgACAAIAAgACAAKQBcAG4AIAAgACAAIAAgACAAIAAgACAAIAAgACAAIAAgACAAIAAgACAAIAAgACkAXABuACAAIAAgACAAIAAgACAAIAAgACAAIAAgACAAIAAgACAAKQAsAFwAbgBcAG4AIAAgACAAIAAgACAAIAAgACAAIAAgACAAIAAgACAAIABfAGEAcgByAGEAeQAxACwAIABGAE4ALgBOAFUATABMAEkARgBZACgAQQByAHIAYQB5ADEAKQAsAFwAbgAgACAAIAAgACAAIAAgACAAIAAgACAAIAAgACAAIAAgAF8AYQByAHIAYQB5ADIALAAgAEYATgAuAE4AVQBMAEwASQBGAFkAKABBAHIAcgBhAHkAMgApACwAXABuACAAIAAgACAAIAAgACAAIAAgACAAIAAgACAAIAAgACAAXwByAG8AdwBJAG4AZABlAHgALAAgAFMARQBRAFUARQBOAEMARQAoAFIATwBXAFMAKABBAHIAcgBhAHkAMQApACkALABcAG4AIAAgACAAIAAgACAAIAAgACAAIAAgACAAIAAgACAAIABfAGMAbwBsAEkAbgBkAGUAeAAsACAAUwBFAFEAVQBFAE4AQwBFACgAQwBPAEwAVQBNAE4AUwAoAEEAcgByAGEAeQAxACkAKQAsAFwAbgAgACAAIAAgACAAIAAgACAAIAAgACAAIABcAG4AIAAgACAAIAAgACAAIAAgACAAIAAgACAAIAAgACAAIABSAEUARABVAEMARQAoAFQAUgBVAEUALAAgAF8AcgBvAHcASQBuAGQAZQB4ACwAXABuACAAIAAgACAAIAAgACAAIAAgACAAIAAgACAAIAAgACAAIAAgACAAIABMAEEATQBCAEQAQQAoAF8AYQBjAGMAUgAsACAAXwByAG8AdwAsAFwAbgAgACAAIAAgACAAIAAgACAAIAAgACAAIAAgACAAIAAgACAAIAAgACAAIAAgACAAIABJAEYAKABOAE8AVAAoAF8AYQBjAGMAUgApACwAIABfAGEAYwBjAFIALABcAG4AIAAgACAAIAAgACAAIAAgACAAIAAgACAAIAAgACAAIAAgACAAIAAgACAAIAAgACAAIAAgACAAIABSAEUARABVAEMARQAoAFQAUgBVAEUALAAgAF8AYwBvAGwASQBuAGQAZQB4ACwAXABuACAAIAAgACAAIAAgACAAIAAgACAAIAAgACAAIAAgACAAIAAgACAAIAAgACAAIAAgACAAIAAgACAAIAAgACAAIABMAEEATQBCAEQAQQAoAF8AYQBjAGMAQwAsACAAXwBjAG8AbAAsAFwAbgAgACAAIAAgACAAIAAgACAAIAAgACAAIAAgACAAIAAgACAAIAAgACAAIAAgACAAIAAgACAAIAAgACAAIAAgACAAIAAgACAAIABJAEYAKABOAE8AVAAoAF8AYQBjAGMAQwApACwAIABfAGEAYwBjAEMALABcAG4AIAAgACAAIAAgACAAIAAgACAAIAAgACAAIAAgACAAIAAgACAAIAAgACAAIAAgACAAIAAgACAAIAAgACAAIAAgACAAIAAgACAAIAAgACAAIABmAG4AQwBvAG0AcABhAHIAZQAoAEkATgBEAEUAWAAoAF8AYQByAHIAYQB5ADEALAAgAF8AcgBvAHcALAAgAF8AYwBvAGwAKQAsACAASQBOAEQARQBYACgAXwBhAHIAcgBhAHkAMgAsACAAXwByAG8AdwAsACAAXwBjAG8AbAAp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FAE0AUABUAFkAXABuAFwAbgBUAGUAcwB0AHMAIABpAGYAIAB0AGgAZQAgAGUAbgB0AGkAcgBlACAAYQByAHIAYQB5ACAAaQBzACAAZQBtAHAAdAB5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UATQBQAFQAWQAoAHsAXAAiAFwAIgAsACAAXAAiAFwAIgB9ACkAXABuAFIAZQB0AHUAcgBuAHMAIABUAFIAVQBFAFwAbgBcAG4ASQBTAF8ARQBNAFAAVABZACgAewBcACIAXAAiACwAIABcACIAXAAiADsAIABcACIAXAAiACwAIAAjAE4ALwBBAH0AKQBcAG4AUgBlAHQAdQByAG4AcwAgAEYAQQBMAFM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RQBNAFAAVABZACAAPQAgAEwAQQBNAEIARABBACgAQQByAHIAYQB5ACwAXABuACAAIAAgACAATQBBAFgAKABOACgATgBPAFQAKABGAE4ALgBJAFMAXwBFAE0AUABUAFkAKABBAHIAcgBhAHkAKQApACkAKQAgAD0AIAAw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FAE0AUABUAFkAXABuAFwAbgBUAGUAcwB0AHMAIABpAGYAIAB0AGgAZQAgAGUAbgB0AGkAcgBlACAAYQByAHIAYQB5ACAAaABhAHMAIABhAHQAIABsAGUAYQBzAHQAIABvAG4AZQAgAGUAbQBwAHQAeQAgAHYAYQBsAHUAZQ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EEAUwBfAEUATQBQAFQAWQAoAHsAXAAiAFwAIgAsACAAXAAiAFwAIgB9ACkAXABuAFIAZQB0AHUAcgBuAHMAIABUAFIAVQBFAFwAbgBcAG4ASABBAFMAXwBFAE0AUABUAFkAKAB7ADEALAAgADIAOwAgAFwAIgAgAFwAIgAsACAAIwBOAC8AQQB9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gAQQBTAF8ARQBNAFAAVABZACAAPQAgAEwAQQBNAEIARABBACgAQQByAHIAYQB5ACwAXABuACAAIAAgACAATQBBAFgAKABOACgARgBOAC4ASQBTAF8ARQBNAFAAVABZACgAQQByAHIAYQB5ACkAKQApACAAPgAgADA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YAF8ARQBNAFAAVABZAFwAbgBcAG4AVABlAHMAdABzACAAaQBmACAAdABoAGUAIABlAG4AdABpAHIAZQAgAGEAcgByAGEAeQAgAGkAcwAgAGUAeABjAGwAdQBzAGkAdgBlAGwAeQAgAGUAbQBwAHQAeQAgAG8AcgAgAG4AbwBuAC0AZQBtAHAAdAB5AC4AIABBAG4AeQAgAGMAbwBtAGIAaQBuAGEAdABpAG8AbgAgAG8AZgAgAGUAbQBwAHQAeQAgAGEAbgBkACAAbgBvAG4ALQBlAG0AcAB0AHkAIAByAGUAdAB1AHIAbgBz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gAXwBFAE0AUABUAFkAKAB7AFwAIgBcACIALAAgAFwAIgBcACIAfQApAFwAbgBSAGUAdAB1AHIAbgBzACAAVABSAFUARQBcAG4AXABuAFgAXwBFAE0AUABUAFkAKAB7ADEALAAgADIAfQApAFwAbgBSAGUAdAB1AHIAbgBzACAAVABSAFUARQBcAG4AXABuAFgAXwBFAE0AUABUAFkAKAB7ADEALAAgADIAOwAgAFwAIgBcACIALAAgACMATgAvAEEAfQApAFwAbgBSAGUAdAB1AHIAbgBzACAARgBBAEwAUw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YAF8ARQBNAFAAVABZACAAPQAgAEwAQQBNAEIARABBACgAQQByAHIAYQB5ACwAXABuACAAIAAgACAASQBGACgATgBPAFQAKABBAFIAUgBBAFkAUwAuAEgAQQBTAF8ARQBNAFAAVABZACgAQQByAHIAYQB5ACkAKQAsACAAVABSAFUARQAsAFwAbgAgACAAIAAgACAAIAAgACAAQQBSAFIAQQBZAFMALgBJAFMAXwBFAE0AUABUAFkAKABBAHIAcgBhAHk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TgBVAE0ARQBSAEkAQwBcAG4AXABuAFQAZQBzAHQAcwAgAGkAZgAgAHQAaABlACAAZQBuAHQAaQByAGUAIABhAHIAcgBhAHkAIABpAHMAIABuAHUAbQBlAHIAaQBj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VQBNAEUAUgBJAEMAKAB7ADEALAAgADIAfQApAFwAbgBSAGUAdAB1AHIAbgBzACAAVABSAFUARQBcAG4AXABuAEkAUwBfAE4AVQBNAEUAUgBJAEMAKAB7AFwAIgA1AFwAIgAsACAAMgB9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4AVQBNAEUAUgBJAEMAIAA9ACAATABBAE0AQgBEAEEAKABBAHIAcgBhAHkALABcAG4AIAAgACAAIABNAEEAWAAoAE4AKABOAE8AVAAoAEkAUwBOAFUATQBCAEUAUgAoAEEAcgByAGEAeQApACkAKQApACAAPQAgADA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OAFUATQBFAFIASQBDAF8ATgBVAEwATABcAG4AXABuAFQAZQBzAHQAcwAgAGkAZgAgAHQAaABlACAAZQBuAHQAaQByAGUAIABhAHIAcgBhAHkAIABpAHMAIABuAHUAbQBlAHIAaQBjACAAbwByACAAZQBtAHAAdAB5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VQBNAEUAUgBJAEMAXwBOAFUATABMACgAewBcACIAXAAiACwAIAAxAH0AKQBcAG4AUgBlAHQAdQByAG4AcwAgAFQAUgBVAEUAXABuAFwAbgBJAFMAXwBOAFUATQBFAFIASQBDAF8ATgBVAEwATAAoAHsAXAAiADUAXAAiACwAIAAyAH0AKQBcAG4AUgBlAHQAdQByAG4AcwAgAEYAQQBMAFM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TgBVAE0ARQBSAEkAQwBfAE4AVQBMAEwAIAA9ACAATABBAE0AQgBEAEEAKABBAHIAcgBhAHkALABcAG4AIAAgACAAIABNAEEAWAAoAE4AKABOAE8AVAAoAEkAUwBOAFUATQBCAEUAUgAoAEEAcgByAGEAeQApACkAIAAqACAATgBPAFQAKABGAE4ALgBJAFMAXwBFAE0AUABUAFkAKABBAHIAcgBhAHkAKQApACkAKQAgAD0AIAAw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SQBOAFQARQBHAEUAUgBcAG4AXABuAFQAZQBzAHQAcwAgAGkAZgAgAHQAaABlACAAZQBuAHQAaQByAGUAIABhAHIAcgBhAHkAIABoAGEAcwAgAGkAbgB0AGUAZwBlAHIAIAB2AGEAbAB1AGUAcw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JAE4AVABFAEcARQBSACgAewAxACwAIAAyAH0AKQBcAG4AUgBlAHQAdQByAG4AcwAgAFQAUgBVAEUAXABuAFwAbgBJAFMAXwBJAE4AVABFAEcARQBSACgAewAxACwAIAAyAC4ANQB9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kATgBUAEUARwBFAFIAIAA9ACAATABBAE0AQgBEAEEAKABBAHIAcgBhAHkALABcAG4AIAAgACAAIABNAEEAWAAoAE4AKABOAE8AVAAoAEYATgAuAEkAUwBfAEkATgBUAEUARwBFAFIAKABBAHIAcgBhAHkAKQApACkAKQAgAD0AIAAw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WgBFAFIATwBcAG4AXABuAFQAZQBzAHQAcwAgAGkAZgAgAHQAaABlACAAZQBuAHQAaQByAGUAIABhAHIAcgBhAHkAIABoAGEAcwAgAHoAZQByAG8AIAB2AGEAbAB1AGUAcw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aAEUAUgBPACgAewAxACwAIAAyAH0AKQBcAG4AUgBlAHQAdQByAG4AcwAgAEYAQQBMAFMARQBcAG4AXABuAEkAUwBfAFoARQBSAE8AKAB7ADAALAAgADAAfQApAFwAbgBSAGUAdAB1AHIAbgBzACAAVABSAFU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WgBFAFIATwAgAD0AIABMAEEATQBCAEQAQQAoAEEAcgByAGEAeQAsAFwAbgAgACAAIAAgAEwARQBUACgAXABuACAAIAAgACAAIAAgACAAIABfAGwAbwBnAGkAYwBhAGwAQQByAHIAYQB5ACwAIABJAEYAKABJAFMATgBVAE0AQgBFAFIAKABBAHIAcgBhAHkAKQAsAFwAbgAgACAAIAAgACAAIAAgACAAIAAgACAAIABOACgAQQByAHIAYQB5ACAAPAA+ACAAMAApACwAXABuACAAIAAgACAAIAAgACAAIAAgACAAIAAgADEAXABuACAAIAAgACAAIAAgACAAIAApACwAXABuACAAIAAgACAAIAAgACAAIABNAEEAWAAoAF8AbABvAGcAaQBjAGEAbABBAHIAcgBhAHkAKQAgAD0AIAAw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OAE8ATgBaAEUAUgBPAFwAbgBcAG4AVABlAHMAdABzACAAaQBmACAAdABoAGUAIABlAG4AdABpAHIAZQAgAGEAcgByAGEAeQAgAGgAYQBzACAAbgBvAG4ALQB6AGUAcgBvACAAdgBhAGwAdQBlAHMALgAgAEUAcgByAG8AcgBzACAAcgBlAHQAdQByAG4AIABGAEEATABTAE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TgBPAE4AWgBFAFIATwAoAHsAMQAsACAAMAB9ACkAXABuAFIAZQB0AHUAcgBuAHMAIABGAEEATABTAEUAXABuAFwAbgBJAFMAXwBOAE8ATgBaAEUAUgBPACgAewAxACwAIAAyAH0AKQBcAG4AUgBlAHQAdQByAG4AcwAgAFQAUgBV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4ATwBOAFoARQBSAE8AIAA9ACAATABBAE0AQgBEAEEAKABBAHIAcgBhAHkALABcAG4AIAAgACAAIABMAEUAVAAoAFwAbgAgACAAIAAgACAAIAAgACAAXwBsAG8AZwBpAGMAYQBsAEEAcgByAGEAeQAsACAASQBGACgASQBTAE4AVQBNAEIARQBSACgAQQByAHIAYQB5ACkALABcAG4AIAAgACAAIAAgACAAIAAgACAAIAAgACAATgAoAEEAcgByAGEAeQAgAD0AIAAwACkALABcAG4AIAAgACAAIAAgACAAIAAgACAAIAAgACAAMQBcAG4AIAAgACAAIAAgACAAIAAgACkALABcAG4AIAAgACAAIAAgACAAIAAgAE0AQQBYACgAXwBsAG8AZwBpAGMAYQBsAEEAcgByAGEAeQApACAAPQAg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AATwBTAEkAVABJAFYARQBcAG4AXABuAFQAZQBzAHQAcwAgAGkAZgAgAHQAaABlACAAZQBuAHQAaQByAGUAIABhAHIAcgBhAHkAIABoAGEAcwAgAHAAbwBzAGkAdABpAHYAZQAgAHYAYQBsAHUAZQBz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AATwBTAEkAVABJAFYARQAoAHsAMQAsACAAMAB9ACkAXABuAFIAZQB0AHUAcgBuAHMAIABGAEEATABTAEUAXABuAFwAbgBJAFMAXwBQAE8AUwBJAFQASQBWAEUAKAB7ADEALAAgADIAfQApAFwAbgBSAGUAdAB1AHIAbgBzACAAVABSAFU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UABPAFMASQBUAEkAVgBFACAAPQAgAEwAQQBNAEIARABBACgAQQByAHIAYQB5ACwAXABuACAAIAAgACAATABFAFQAKABcAG4AIAAgACAAIAAgACAAIAAgAF8AbABvAGcAaQBjAGEAbABBAHIAcgBhAHkALAAgAEkARgAoAEkAUwBOAFUATQBCAEUAUgAoAEEAcgByAGEAeQApACwAXABuACAAIAAgACAAIAAgACAAIAAgACAAIAAgAE4AKABBAHIAcgBhAHkAIAA8AD0AIAAwACkALABcAG4AIAAgACAAIAAgACAAIAAgACAAIAAgACAAMQBcAG4AIAAgACAAIAAgACAAIAAgACkALABcAG4AIAAgACAAIAAgACAAIAAgAE0AQQBYACgAXwBsAG8AZwBpAGMAYQBsAEEAcgByAGEAeQApACAAPQAg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RQBHAEEAVABJAFYARQBcAG4AXABuAFQAZQBzAHQAcwAgAGkAZgAgAHQAaABlACAAZQBuAHQAaQByAGUAIABhAHIAcgBhAHkAIABoAGEAcwAgAG4AZQBnAGEAdABpAHYAZQAgAHYAYQBsAHUAZQBz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RQBHAEEAVABJAFYARQAoAHsALQAxACwAIAAwAH0AKQBcAG4AUgBlAHQAdQByAG4AcwAgAEYAQQBMAFMARQBcAG4AXABuAEkAUwBfAE4ARQBHAEEAVABJAFYARQAoAHsALQAxACwAIAAtADIAfQApAFwAbgBSAGUAdAB1AHIAbgBzACAAVABSAFU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TgBFAEcAQQBUAEkAVgBFACAAPQAgAEwAQQBNAEIARABBACgAQQByAHIAYQB5ACwAXABuACAAIAAgACAATABFAFQAKABcAG4AIAAgACAAIAAgACAAIAAgAF8AbABvAGcAaQBjAGEAbABBAHIAcgBhAHkALAAgAEkARgAoAEkAUwBOAFUATQBCAEUAUgAoAEEAcgByAGEAeQApACwAXABuACAAIAAgACAAIAAgACAAIAAgACAAIAAgAE4AKABBAHIAcgBhAHkAIAA+AD0AIAAwACkALABcAG4AIAAgACAAIAAgACAAIAAgACAAIAAgACAAMQBcAG4AIAAgACAAIAAgACAAIAAgACkALABcAG4AIAAgACAAIAAgACAAIAAgAE0AQQBYACgAXwBsAG8AZwBpAGMAYQBsAEEAcgByAGEAeQApACAAPQAg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TgBPAE4AWgBFAFIATwBcAG4AXABuAFQAZQBzAHQAcwAgAGkAZgAgAHQAaABlACAAZQBuAHQAaQByAGUAIABhAHIAcgBhAHkAIABoAGEAcwAgAGEAdAAgAGwAZQBhAHMAdAAgAG8AbgBlACAAbgBvAG4ALQB6AGUAcgBvACAAdgBhAGwAdQBl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TgBPAE4AWgBFAFIATwAoAHsAMQAsACAAXAAiAFwAIgB9ACkAXABuAFIAZQB0AHUAcgBuAHMAIABUAFIAVQBFAFwAbgBcAG4ASABBAFMAXwBOAE8ATgBaAEUAUgBPACgAewAwACwAIABcACIAXAAiAH0AKQBcAG4AUgBlAHQAdQByAG4AcwAgAEYAQQBMAFM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ABBAFMAXwBOAE8ATgBaAEUAUgBPACAAPQAgAEwAQQBNAEIARABBACgAQQByAHIAYQB5ACwAXABuACAAIAAgACAATABFAFQAKABcAG4AIAAgACAAIAAgACAAIAAgAF8AbABvAGcAaQBjAGEAbABBAHIAcgBhAHkALAAgAEkARgAoAEkAUwBOAFUATQBCAEUAUgAoAEEAcgByAGEAeQApACwAXABuACAAIAAgACAAIAAgACAAIAAgACAAIAAgAE4AKABBAHIAcgBhAHkAIAA8AD4AIAAwACkALABcAG4AIAAgACAAIAAgACAAIAAgACAAIAAgACAAMABcAG4AIAAgACAAIAAgACAAIAAgACkALABcAG4AIAAgACAAIAAgACAAIAAgAE0AQQBYACgAXwBsAG8AZwBpAGMAYQBsAEEAcgByAGEAeQApACAAPgAg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UABPAFMASQBUAEkAVgBFAFwAbgBcAG4AVABlAHMAdABzACAAaQBmACAAdABoAGUAIABlAG4AdABpAHIAZQAgAGEAcgByAGEAeQAgAGgAYQBzACAAYQB0ACAAbABlAGEAcwB0ACAAbwBuAGUAIABwAG8AcwBpAHQAaQB2AGUAIAB2AGEAbAB1AGUALgAgAEUAcgByAG8AcgBzACAAcgBlAHQAdQByAG4AIABGAEEATABTAE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QAE8AUwBJAFQASQBWAEUAKAB7ADEALAAgADIAfQApAFwAbgBSAGUAdAB1AHIAbgBzACAAVABSAFUARQBcAG4AXABuAEgAQQBTAF8AUABPAFMASQBUAEkAVgBFACgAewAwACwAIAAwAH0AKQBcAG4AUgBlAHQAdQByAG4AcwAgAEYAQQBMAFM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ABBAFMAXwBQAE8AUwBJAFQASQBWAEUAIAA9ACAATABBAE0AQgBEAEEAKABBAHIAcgBhAHkALABcAG4AIAAgACAAIABMAEUAVAAoAFwAbgAgACAAIAAgACAAIAAgACAAXwBsAG8AZwBpAGMAYQBsAEEAcgByAGEAeQAsACAASQBGACgASQBTAE4AVQBNAEIARQBSACgAQQByAHIAYQB5ACkALABcAG4AIAAgACAAIAAgACAAIAAgACAAIAAgACAATgAoAEEAcgByAGEAeQAgAD4AIAAwACkALABcAG4AIAAgACAAIAAgACAAIAAgACAAIAAgACAAMABcAG4AIAAgACAAIAAgACAAIAAgACkALABcAG4AIAAgACAAIAAgACAAIAAgAE0AQQBYACgAXwBsAG8AZwBpAGMAYQBsAEEAcgByAGEAeQApACAAPgAg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TgBFAEcAQQBUAEkAVgBFAFwAbgBcAG4AVABlAHMAdABzACAAaQBmACAAdABoAGUAIABlAG4AdABpAHIAZQAgAGEAcgByAGEAeQAgAGgAYQBzACAAYQB0ACAAbABlAGEAcwB0ACAAbwBuAGUAIABuAGUAZwBhAHQAaQB2AGUAIAB2AGEAbAB1AGUALgAgAEUAcgByAG8AcgBzACAAcgBlAHQAdQByAG4AIABGAEEATABTAE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OAEUARwBBAFQASQBWAEUAKAB7ADEALAAgADIAfQApAFwAbgBSAGUAdAB1AHIAbgBzACAARgBBAEwAUwBFAFwAbgBcAG4ASABBAFMAXwBOAEUARwBBAFQASQBWAEUAKAB7ADEALAAgAC0AMgAuADUAfQApAFwAbgBSAGUAdAB1AHIAbgBzACAAVABSAFU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ABBAFMAXwBOAEUARwBBAFQASQBWAEUAIAA9ACAATABBAE0AQgBEAEEAKABBAHIAcgBhAHkALABcAG4AIAAgACAAIABMAEUAVAAoAFwAbgAgACAAIAAgACAAIAAgACAAXwBsAG8AZwBpAGMAYQBsAEEAcgByAGEAeQAsACAASQBGACgASQBTAE4AVQBNAEIARQBSACgAQQByAHIAYQB5ACkALABcAG4AIAAgACAAIAAgACAAIAAgACAAIAAgACAATgAoAEEAcgByAGEAeQAgADwAIAAwACkALABcAG4AIAAgACAAIAAgACAAIAAgACAAIAAgACAAMABcAG4AIAAgACAAIAAgACAAIAAgACkALABcAG4AIAAgACAAIAAgACAAIAAgAE0AQQBYACgAXwBsAG8AZwBpAGMAYQBsAEEAcgByAGEAeQApACAAPgAg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RABFAEMASQBNAEEATABcAG4AXABuAFQAZQBzAHQAcwAgAGkAZgAgAHQAaABlACAAZQBuAHQAaQByAGUAIABhAHIAcgBhAHkAIABoAGEAcwAgAGEAdAAgAGwAZQBhAHMAdAAgAG8AbgBlACAAZABlAGMAaQBtAGEAbAAgAHYAYQBsAHUAZQ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EEAUwBfAEQARQBDAEkATQBBAEwAKAB7ADEALAAgADIAfQApAFwAbgBSAGUAdAB1AHIAbgBzACAARgBBAEwAUwBFAFwAbgBcAG4ASABBAFMAXwBEAEUAQwBJAE0AQQBMACgAewAxACwAIAAtADIALgA1AH0AKQBcAG4AUgBlAHQAdQByAG4AcwAgAFQAUgBV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gAQQBTAF8ARABFAEMASQBNAEEATAAgAD0AIABMAEEATQBCAEQAQQAoAEEAcgByAGEAeQAsAFwAbgAgACAAIAAgAEwARQBUACgAXABuACAAIAAgACAAIAAgACAAIABfAGwAbwBnAGkAYwBhAGwAQQByAHIAYQB5ACwAIABJAEYAKABJAFMATgBVAE0AQgBFAFIAKABBAHIAcgBhAHkAKQAsAFwAbgAgACAAIAAgACAAIAAgACAAIAAgACAAIABOACgARgBOAC4ASQBTAF8ARABFAEMASQBNAEEATAAoAEEAcgByAGEAeQApACkALABcAG4AIAAgACAAIAAgACAAIAAgACAAIAAgACAAMABcAG4AIAAgACAAIAAgACAAIAAgACkALABcAG4AIAAgACAAIAAgACAAIAAgAE0AQQBYACgAXwBsAG8AZwBpAGMAYQBsAEEAcgByAGEAeQApACAAPgAg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UAUgBSAE8AUgBcAG4AXABuAFQAZQBzAHQAcwAgAGkAZgAgAHQAaABlACAAZQBuAHQAaQByAGUAIABhAHIAcgBhAHkAIABoAGEAcwAgAGUAcgByAG8AcgAgAHYAYQBsAHUAZ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UAUgBSAE8AUgAoAHsAMQAsACAAMgB9ACkAXABuAFIAZQB0AHUAcgBuAHMAIABGAEEATABTAEUAXABuAFwAbgBJAFMAXwBFAFIAUgBPAFIAKAB7ACMAVgBBAEwAVQBFACEALAAgACMATgAvAEEAfQApAFwAbgBSAGUAdAB1AHIAbgBzACAAVABSAFU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RQBSAFIATwBSACAAPQAgAEwAQQBNAEIARABBACgAQQByAHIAYQB5ACwAXABuACAAIAAgACAATQBBAFgAKABOACgATgBPAFQAKABJAFMARQBSAFIATwBSACgAQQByAHIAYQB5ACkAKQApACkAIAA9ACAAMA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RQBSAFIATwBSAFwAbgBcAG4AVABlAHMAdABzACAAaQBmACAAdABoAGUAIABlAG4AdABpAHIAZQAgAGEAcgByAGEAeQAgAGgAYQBzACAAYQB0ACAAbABlAGEAcwB0ACAAbwBuAGUAIABlAHIAcgBvAHIAIAB2AGEAbAB1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FAFIAUgBPAFIAKAB7ADEALAAgADIAfQApAFwAbgBSAGUAdAB1AHIAbgBzACAARgBBAEwAUwBFAFwAbgBcAG4ASABBAFMAXwBFAFIAUgBPAFIAKAB7ADEALAAgACMATgAvAEEAfQApAFwAbgBSAGUAdAB1AHIAbgBzACAAVABSAFU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ABBAFMAXwBFAFIAUgBPAFIAIAA9ACAATABBAE0AQgBEAEEAKABBAHIAcgBhAHkALABcAG4AIAAgACAAIABNAEEAWAAoAE4AKABJAFMARQBSAFIATwBSACgAQQByAHIAYQB5ACkAKQApACAAPgAgADA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F8ARQBSAFIATwBSAFwAbgBcAG4AUgBlAHQAdQByAG4AcwAgAHQAaABlACAAZgBpAHIAcwB0ACAAZQByAHIAbwByACAAdgBhAGwAdQBlACAAZgBvAHUAbgBkACAAaABvAHIAaQB6AG8AbgB0AGEAbABsAHkAIABvAG4AIABlAGEAYwBoACAAcgBvAHcAIABvAGYAIABhAG4AIABhAHIAcg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QByAHIAbwBy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ABfAEUAUgBSAE8AUgAgAD0AIABMAEEATQBCAEQAQQAoAEEAcgByAGEAeQAsAFwAbgAgACAAIAAgAEIAWQBSAE8AVwAoAEEAcgByAGEAeQAsAFwAbgAgACAAIAAgACAAIAAgACAATABBAE0AQgBEAEEAKABfAHIAbwB3ACwAXABuACAAIAAgACAAIAAgACAAIAAgACAAIAAgAFgATABPAE8ASwBVAFAAKAAxACwAIABOACgASQBTAEUAUgBSAE8AUgAoAF8AcgBvAHcAKQApACwAIABfAHIAbwB3ACwAIABcACIAXAAiACwAIAAwACwAIAAx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WAF8ARQBSAFIATwBSAFwAbgBcAG4AUgBlAHQAdQByAG4AcwAgAHQAaABlACAAZgBpAHIAcwB0ACAAZQByAHIAbwByACAAdgBhAGwAdQBlACAAZgBvAHUAbgBkACAAdgBlAHIAdABpAGMAYQBsAHkAIABvAG4AIABlAGEAYwBoACAAYwBvAGwAdQBtAG4AIABvAGYAIABhAG4AIABhAHIAcg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QByAHIAbwBy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gBfAEUAUgBSAE8AUgAgAD0AIABMAEEATQBCAEQAQQAoAEEAcgByAGEAeQAsAFwAbgAgACAAIAAgAEIAWQBDAE8ATAAoAEEAcgByAGEAeQAsAFwAbgAgACAAIAAgACAAIAAgACAATABBAE0AQgBEAEEAKABfAGMAbwBsACwAXABuACAAIAAgACAAIAAgACAAIAAgACAAIAAgAFgATABPAE8ASwBVAFAAKAAxACwAIABOACgASQBTAEUAUgBSAE8AUgAoAF8AYwBvAGwAKQApACwAIABfAGMAbwBsACwAIABcACIAXAAiACwAIAAwACwAIAAxACkAXABuACAAIAAgACAAIAAgACAAIAApAFwAbgAgACAAIAAgACkAXABuACkAOw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RQBOAEQAIABBAFIAUgBBAFkAUwAgAE0ATwBEAFUATABF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AiAH0ALAB7ACIAcABhAHQAaAAiADoAIgAvAHAAcgBvAGoAZQBjAHQAcwAvAEYATgAiACwAIgB0AGUAeAB0ACIAOgAi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GAE4AIAB2ADMALgAw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G8AZAB1AGwAZQAgAG8AZgAgAGcAZQBuAGUAcgBhAGwAIABmAHUAbgBjAHQAaQBvAG4AcwAu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EAGUAcABlAG4AZABlAG4AYwBpAGUAcwA6ACAATgBvAG4AZQAgACAAIA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UAFkAUABFACAAQwBPAE4AVgBFAFIAUwBJAE8ATg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OAFUATABMAEkARgBZACAAIAAgACAAIAAgACAAIAAgACAAIAAgACAAIAAgAEUAbgBzAHUAcgBlAHMAIABhAG4AIABlAG0AcAB0AHkAIABjAGUAbABsACAAcgBlAGYAZQByAGUAbgBjAGUAIABpAHMAIABuAG8AdAAgAHIAZQBzAG8AbAB2AGUAZAAgAHQAbwAgAHoAZQByAG8ALgAgACAAIAAgACAAIAAgACAAIAAgACAAIAAgACAAIAAgACAAIAAgACAAIAAgACAAIAAgACAAIAAgACAAIAAgACMAXABuACMAIABDAE8ARQBSAEMARQAgACAAIAAgACAAIAAgACAAIAAgACAAIAAgACAAIAAgAEMAbwBlAHIAYwBlACAAYQAgAHYAYQBsAHUAZQAgAG8AZgAgAGEAbgB5ACAAdAB5AHAAZQAgAHQAbwAgAGEAIABuAHUAbQBlAHIAaQBjACAAdgBhAGwAdQBlAC4AIABFAG0AcAB0AHkAIAByAGUAcwBvAGwAdgBlAHMAIAB0AG8AIAAwACwAIABuAG8AbgAtAG4AdQBtAGUAcgBpAGMAIAB2AGEAbAB1AGUAcwAgACMAXABuACMAIAAgACAAIAAgACAAIAAgACAAIAAgACAAIAAgACAAIAAgACAAIAAgACAAIAAgAHIAZQBzAG8AbAB2AGUAIAB0AG8AIAAxACwAIABlAHIAcgBvAHIAcwAgAHAAYQBzAHMAIAB0AGgAcgBvAHUAZwBoAC4AIAAgACAAIAAgACAAIAAgACAAIAAgACAAIAAgACAAIAAgACAAIAAgACAAIAAgACAAIAAgACAAIAAgACAAIAAgACAAIAAgACAAIAAgACAAIAAgACAAIAAgACAAIAAgACAAIAAgACAAIAAgACMAXABuACMAIABMAEEATgBHAFUAQQBHAEUAXwBJAEQAIAAgACAAIAAgACAAIAAgACAAIAAgAEMAbwBuAHYAZQByAHQAcwAgAGEAIAB3AGUAbABsAC0AawBuAG8AdwBuACAAbABhAG4AZwB1AGEAZwBlACAAYwBvAGQAZQAgAHQAbwAgAGkAdABzACAAaABlAHgAYQBkAGUAYwBpAG0AYQBsACAASQBEAC4AIABJAGYAIABpAG4AcwB0AGUAYQBkACAAYQAgAGgAZQB4AGEAZABlAGMAaQBtAGEAbAAgACAAIAAgACMAXABuACMAIAAgACAAIAAgACAAIAAgACAAIAAgACAAIAAgACAAIAAgACAAIAAgACAAIAAgAHYAYQBsAHUAZQAgAGkAbgAgAHQAaABlACAAdgBhAGwAaQBkACAAcgBhAG4AZwBlACAAaQBzACAAcAByAG8AdgBpAGQAZQBkACAAdABoAGUAbgAgAGkAdAAgAGkAcwAgAHAAYQBzAHMAZQBkACAAdABoAHIAbwB1AGcAaAAuACAAIAAgACAAIAAgACAAIAAgACAAIAAgACAAIAAgACAAIAAgACAAIAAgACAAIAAgACMAXABuACMAIABOAE8AUgBUAEgAXwBBAE0ARQBSAEkAQwBBAE4AXwBSAEUARwBJAE8ATgAgAEQAZQB0AGUAYwB0AHMAIABpAGYAIAB0AGgAZQAgAGwAbwBjAGEAbAAgAHIAZQBnAGkAbwBuAGEAbAAgAHMAZQB0AHQAaQBuAGcAIABmAG8AcgAgAEUAeABjAGUAbAAgAGkAcwAgAE4AbwByAHQAaAAgAEEAbQBlAHIAaQBjAGEAbgAu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MAE8ARwBJAEMAQQBM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FAE0AUABUAFkAIAAgACAAIAAgACAAIAAgACAAIAAgACAAIAAgAFQAZQBzAHQAcwAgAGkAZgAgAHQAaABlACAAcABhAHIAYQBtAGUAdABlAHIAIABoAGEAcwAgAGEAbgAgAGUAbQBwAHQAeQAgAHYAYQBsAHUAZQAuACAARQByAHIAbwByAHMAIAByAGUAdAB1AHIAbgAgAEYAQQBMAFMARQAuACAAIAAgACAAIAAgACAAIAAgACAAIAAgACAAIAAgACAAIAAgACAAIAAgACAAIAAgACMAXABuACMAIABJAFMAXwBOAFUATQBFAFIASQBDAF8ATgBVAEwATAAgACAAIAAgACAAIAAgAFQAZQBzAHQAcwAgAGkAZgAgAHQAaABlACAAcABhAHIAYQBtAGUAdABlAHIAIABoAGEAcwAgAGEAIABuAHUAbQBlAHIAaQBjACAAdgBhAGwAdQBlACAAbwByACAAaQBzACAAZQBtAHAAdAB5AC4AIABFAHIAcgBvAHIAcwAgAHIAZQB0AHUAcgBuACAARgBBAEwAUwBFAC4AIAAgACAAIAAgACAAIAAgACAAIAAgACMAXABuACMAIABJAFMAXwBJAE4AVABFAEcARQBSACAAIAAgACAAIAAgACAAIAAgACAAIAAgAFQAZQBzAHQAcwAgAGkAZgAgAGEAIABuAHUAbQBiAGUAcgAgAGkAcwAgAGEAbgAgAGkAbgB0AGUAZwBlAHIAIABvAHIAIAB2AGUAcgB5ACAAYwBsAG8AcwBlACAAdABvACAAYQBuACAAaQBuAHQAZQBnAGUAcgAuACAAVQBzAGUAIABpAG4AIABwAGwAYQBjAGUAIABvAGYAIABNAE8ARAAoAE4ALAAgADEAKQAgACMAXABuACMAIAAgACAAIAAgACAAIAAgACAAIAAgACAAIAAgACAAIAAgACAAIAAgACAAIAAgAHcAaABlAHIAZQAgAE4AIABjAGEAbgAgAGIAZQAgAHcAaQB0AGgAaQBuACAAYQAgAGwAYQByAGcAZQAgAHIAYQBuAGcAZQAgAG8AZgAgAG0AYQBnAG4AaQB0AHUAZABlAHMALgAgACAAIAAgACAAIAAgACAAIAAgACAAIAAgACAAIAAgACAAIAAgACAAIAAgACAAIAAgACAAIAAgACAAIAAgACAAIAAgACAAIAAgACMAXABuACMAIABJAFMAXwBEAEUAQwBJAE0AQQBMACAAIAAgACAAIAAgACAAIAAgACAAIAAgAFQAZQBzAHQAcwAgAGkAZgAgAGEAIAB2AGEAbAB1AGUAIABpAHMAIABhACAAbgBvAG4ALQBpAG4AdABlAGcAZQByACAAbgB1AG0AYgBlAHIALg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OAFUATQBFAFIASQBD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EAEUAQwBJAE0AQQBMAFMAIAAgACAAIAAgACAAIAAgACAAIAAgACAAIAAgAFIAZQB0AHUAcgBuAHMAIAB0AGgAZQAgAG4AdQBtAGIAZQByACAAbwBmACAAZABlAGMAaQBtAGEAbAAgAHAAbABhAGMAZQBzACAAZgBvAHIAIABhACAAcgBhAHQAaQBvAG4AYQBsACAAbgB1AG0AYgBlAHIALgAgACAAIAAgACAAIAAgACAAIAAgACAAIAAgACAAIAAgACAAIAAgACAAIAAgACAAIAAgACAAIAAgACMAXABuACMAIABPAFIARABJAE4AQQBMAF8AVgBBAEwAVQBFACAAIAAgACAAIAAgACAAIAAgAFIAZQB0AHUAcgBuAHMAIAB0AGgAZQAgAHAAbwBzAGkAdABpAHYAZQAgAGkAbgB0AGUAZwBlAHIAIAB2AGEAbAB1AGUAIABvAGYAIABhAG4AIABvAHIAZABpAG4AYQBsACAAcgBlAHAAcgBlAHMAZQBuAHQAZQBkACAAYQBzACAAdABlAHgAdAAuACAAIAAgACAAIAAgACAAIAAgACAAIAAgACAAIAAgACAAIAAgACMAXABuACMAIABGAE8AUgBNAEEAVABfAE8AUgBEAEkATgBBAEwAIAAgACAAIAAgACAAIAAgAFIAZQB0AHUAcgBuAHMAIABhAG4AIABvAHIAZABpAG4AYQBsACAAdABlAHgAdAAgAHIAZQBwAHIAZQBzAGUAbgB0AGEAdABpAG8AbgAgAG8AZgAgAGEAIABwAG8AcwBpAHQAaQB2AGUAIABpAG4AdABlAGcAZQByACAAdgBhAGwAdQBlAC4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UAEUAWABU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FAFMAQwBBAFAARQBfAFMARQBBAFIAQwBIAF8AVABFAFIATQAgACAAIAAgAEUAcwBjAGEAcABlAHMAIAB3AGkAbABkAGMAYQByAGQAIABjAGgAYQByAGEAYwB0AGUAcgBzACAAaQBuACAAYQAgAHMAZQBhAHIAYwBoACAAcwB0AHIAaQBuAGcAIAB0AG8AIABwAGUAcgBmAG8AcgBtACAAYQAgAGwAaQB0AGUAcgBhAGwAIAB0AGUAeAB0ACAAbQBhAHQAYwBoACAAaQBuACAAYQAgACAAIAAgACMAXABuACMAIAAgACAAIAAgACAAIAAgACAAIAAgACAAIAAgACAAIAAgACAAIAAgACAAIAAgAFMARQBBAFIAQwBIACAAZgB1AG4AYwB0AGkAbwBuAC4AIAAgACAAIAAgACAAIAAgACAAIAAgACAAIAAgACAAIAAgACAAIAAgACAAIAAgACAAIAAgACAAIAAgACAAIAAgACAAIAAgACAAIAAgACAAIAAgACAAIAAgACAAIAAgACAAIAAgACAAIAAgACAAIAAgACAAIAAgACAAIAAgACAAIAAgACAAIAAgACAAIAAgACMAXABuACMAIABGAEkATgBEAF8ATABJAFQARQBSAEEATAAgACAAIAAgACAAIAAgACAAIAAgAEYAaQBuAGQAcwAgAHQAaABlACAAcABvAHMAaQB0AGkAbwBuACAAbwBmACAAYQAgAGwAaQB0AGUAcgBhAGwAIAB0AGUAeAB0ACAAcwB0AHIAaQBuAGcAIAB3AGkAdABoAGkAbgAgAGEAbgBvAHQAaABlAHIALgAgAEQAbwBlAHMAIABuAG8AdAAgAHMAdQBwAHAAbwByAHQAIAB3AGkAbABkAGMAYQByAGQAIAAgACMAXABuACMAIAAgACAAIAAgACAAIAAgACAAIAAgACAAIAAgACAAIAAgACAAIAAgACAAIAAgAG0AYQB0AGMAaABpAG4AZwAuACAAQwBhAHMAZQAgAGkAbgBzAGUAbgBzAGkAdABpAHYAZQAgAGIAeQAgAGQAZQBmAGEAdQBsAHQALgAgACAAIAAgACAAIAAgACAAIAAgACAAIAAgACAAIAAgACAAIAAgACAAIAAgACAAIAAgACAAIAAgACAAIAAgACAAIAAgACAAIAAgACAAIAAgACAAIAAgACAAIAAgACAAIAAgACMAXABuACMAIABWAEEATABJAEQAQQBUAEUAXwBDAEgAQQBSAFMARQBUACAAIAAgACAAIAAgAFYAYQBsAGkAZABhAHQAZQBzACAAdABoAGEAdAAgAHQAaABlACAAZwBpAHYAZQBuACAAdABlAHgAdAAgAG8AbgBsAHkAIABjAG8AbgB0AGEAaQBuAHMAIABjAGgAYQByAGEAYwB0AGUAcgBzACAAaQBuACAAdABoAGUAIABzAHAAZQBjAGkAZgBpAGUAZAAgAGMAaABhAHIAYQBjAHQAZQByACAAcwBlAHQALgAgACMAXABuACMAIAAgACAAIAAgACAAIAAgACAAIAAgACAAIAAgACAAIAAgACAAIAAgACAAIAAgAE0AYQB0AGMAaABpAG4AZwAgAGkAcwAgAGMAYQBzAGUALQBpAG4AcwBlAG4AcwBpAHQAaQB2AGUAIABiAHkAIABkAGUAZgBhAHUAbAB0AC4AIAAgACAAIAAgACAAIAAgACAAIAAgACAAIAAgACAAIAAgACAAIAAgACAAIAAgACAAIAAgACAAIAAgACAAIAAgACAAIAAgACAAIAAgACAAIAAgACAAIAAgACAAIAAgACMAXABuACMAIABSAEUAUABMAEEAQwBFAF8AQwBIAEEAUgBTACAAIAAgACAAIAAgACAAIAAgAFIAZQBwAGwAYQBjAGUAcwAgAGUAYQBjAGgAIABpAG4AcwB0AGEAbgBjAGUAIABvAGYAIABhACAAcwBlAHQAIABvAGYAIABjAGgAYQByAGEAYwB0AGUAcgBzACAAdwBpAHQAaABpAG4AIAB0AGUAeAB0ACAAdwBpAHQAaAAgAGEAbgBvAHQAaABlAHIAIABjAGgAYQByAGEAYwB0AGUAcgAuACAAIAAgACAAIAAgACMAXABuACMAIAAgACAAIAAgACAAIAAgACAAIAAgACAAIAAgACAAIAAgACAAIAAgACAAIAAgAE0AYQB0AGMAaABpAG4AZwAgAGkAcwAgAGMAYQBzAGUALQBpAG4AcwBlAG4AcwBpAHQAaQB2AGUAIABiAHkAIABkAGUAZgBhAHUAbAB0AC4AIABOAG8AdABlACAAYwBhAG4AIABiAGUAIAB1AHMAZQBkACAAdABvACAAcgBlAG0AbwB2AGUAIABjAGgAYQByAGEAYwB0AGUAcgBzACAAYgB5ACAAIAAgACAAIAAgACMAXABuACMAIAAgACAAIAAgACAAIAAgACAAIAAgACAAIAAgACAAIAAgACAAIAAgACAAIAAgAHMAdQBwAHAAbAB5AGkAbgBnACAAYQBuACAAZQBtAHAAdAB5ACAAQwBoAGEAcgBSAGUAcABsAGEAYwBlAFcAaQB0AGgALgAgACAAIAAgACAAIAAgACAAIAAgACAAIAAgACAAIAAgACAAIAAgACAAIAAgACAAIAAgACAAIAAgACAAIAAgACAAIAAgACAAIAAgACAAIAAgACAAIAAgACAAIAAgACAAIAAgACAAIAAgACMAXABuACMAIABTAFUAQgBTAFQASQBUAFUAVABFAF8ASQAgACAAIAAgACAAIAAgACAAIAAgAEMAYQBzAGUALQBpAG4AcwBlAG4AcwBpAHQAaQB2AGUAIABzAHUAYgBzAHQAaQB0AHUAdABpAG8AbgAgAG8AZgAgAHQAZQB4AHQALgAgAFMAaQBtAGkAbABhAHIAIAB0AG8AIABTAFUAQgBTAFQASQBUAFUAVABFACAAZgB1AG4AYwB0AGkAbwBuACAAdwBoAGkAYwBoACAAaQBzACAAIAAgACAAIAAgACAAIAAgACMAXABuACMAIAAgACAAIAAgACAAIAAgACAAIAAgACAAIAAgACAAIAAgACAAIAAgACAAIAAgAGMAYQBzAGUALQBzAGUAbgBzAGkAdABpAHYAZQAuACAAIAAgACAAIAAgACAAIAAgACAAIAAgACAAIAAgACAAIAAgACAAIAAgACAAIAAgACAAIAAgACAAIAAgACAAIAAgACAAIAAgACAAIAAgACAAIAAgACAAIAAgACAAIAAgACAAIAAgACAAIAAgACAAIAAgACAAIAAgACAAIAAgACAAIAAgACAAIAAgACAAIAAgACMAXABuACMAIABGAEkATgBEAF8ATgBUAEgAXwBDAEgAQQBSACAAIAAgACAAIAAgACAAIAAgAEwAbwBjAGEAdABlAHMAIAB0AGgAZQAgAHAAbwBzAGkAdABpAG8AbgAgAG8AZgAgAHQAaABlACAATgB0AGgAIABjAG8AdQBuAHQAIABvAGYAIABhAG4AeQAgAG8AbgBlACAAbwBmACAAYQAgAHMAZQB0ACAAbwBmACAAYwBoAGEAcgBhAGMAdABlAHIAcwAgAHcAaQB0AGgAaQBuACAAdABoAGUAIAAgACAAIAAgACMAXABuACMAIAAgACAAIAAgACAAIAAgACAAIAAgACAAIAAgACAAIAAgACAAIAAgACAAIAAgAGcAaQB2AGUAbgAgAHQAZQB4AHQALgAgAFQAaABlACAAcwBlAGEAcgBjAGgAIABpAHMAIABjAGEAcwBlAC0AaQBuAHMAZQBuAHMAaQB0AGkAdgBlACAAYgB5ACAAZABlAGYAYQB1AGwAdAAuACAAIAAgACAAIAAgACAAIAAgACAAIAAgACAAIAAgACAAIAAgACAAIAAgACAAIAAgACAAIAAgACAAIAAgACAAIAAgACMAXABuACMAIABTAFAATABJAFQAIAAgACAAIAAgACAAIAAgACAAIAAgACAAIAAgACAAIAAgAFMAcABsAGkAdABzACAAdABlAHgAdAAgAGkAbgB0AG8AIABjAG8AbAB1AG0AbgBzACAAYQB0ACAAYQAgAGcAaQB2AGUAbgAgAGQAZQBsAGkAbQBpAHQAZQByACAAdQBwACAAdABvACAAdABoAGUAIABzAHAAZQBjAGkAZgBpAGUAZAAgAGwAaQBtAGkAdAAuACAARgBpAHIAcwB0ACAAZQBsAGUAbQBlAG4AdAAgACMAXABuACMAIAAgACAAIAAgACAAIAAgACAAIAAgACAAIAAgACAAIAAgACAAIAAgACAAIAAgAHIAZQB0AHUAcgBuAGUAZAAgAGkAcwAgAHQAaABlACAAYwBvAHUAbgB0ACwAIABmAG8AbABsAG8AdwBlAGQAIABiAHkAIABlAGEAYwBoACAAcwB1AGIAcwB0AHIAaQBuAGcAIABlAGwAZQBtAGUAbgB0AC4AIABNAGEAdABjAGgAaQBuAGcAIABpAHMAIAAgACAAIAAgACAAIAAgACAAIAAgACAAIAAgACAAIAAgACMAXABuACMAIAAgACAAIAAgACAAIAAgACAAIAAgACAAIAAgACAAIAAgACAAIAAgACAAIAAgAGMAYQBzAGUALQBpAG4AcwBlAG4AcwBpAHQAaQB2AGUAIABiAHkAIABkAGUAZgBhAHUAbAB0AC4AIAAgACAAIAAgACAAIAAgACAAIAAgACAAIAAgACAAIAAgACAAIAAgACAAIAAgACAAIAAgACAAIAAgACAAIAAgACAAIAAgACAAIAAgACAAIAAgACAAIAAgACAAIAAgACAAIAAgACAAIAAgACAAIAAgACAAIAAgACMAXABuACMAIABTAFAATABJAFQAXwBBAFQAXwBBAE4AWQAgACAAIAAgACAAIAAgACAAIAAgAFMAcABsAGkAdABzACAAdABlAHgAdAAgAGEAdAAgAGEAbgB5ACAAYwBoAGEAcgBhAGMAdABlAHIAIABpAG4AIAB0AGgAZQAgAGcAaQB2AGUAbgAgAHMAZQB0AC4AIABGAGkAcgBzAHQAIABlAGwAZQBtAGUAbgB0ACAAcgBlAHQAdQByAG4AZQBkACAAaQBzACAAdABoAGUAIABjAG8AdQBuAHQAIABvAGYAIAAgACMAXABuACMAIAAgACAAIAAgACAAIAAgACAAIAAgACAAIAAgACAAIAAgACAAIAAgACAAIAAgAHMAdQBiAHMAdAByAGkAbgBnACAAZQBsAGUAbQBlAG4AdABzACwAIABmAG8AbABsAG8AdwBlAGQAIABiAHkAIAB0AGgAZQAgAHMAZQBxAHUAZQBuAGMAZQAgAG8AZgAgAG0AYQB0AGMAaABlAGQAIABzAGUAcABhAHIAYQB0AG8AcgAgAGMAaABhAHIAYQBjAHQAZQByAHMALAAgAGYAbwBsAGwAbwB3AGUAZAAgACMAXABuACMAIAAgACAAIAAgACAAIAAgACAAIAAgACAAIAAgACAAIAAgACAAIAAgACAAIAAgAGIAeQAgAGUAYQBjAGgAIABzAHUAYgBzAHQAcgBpAG4AZwAgAGUAbABlAG0AZQBuAHQALgAgAE0AYQB0AGMAaABpAG4AZwAgAGkAcwAgAGMAYQBzAGUALQBpAG4AcwBlAG4AcwBpAHQAaQB2AGUAIABiAHkAIABkAGUAZgBhAHUAbAB0AC4AIAAgACAAIAAgACAAIAAgACAAIAAgACAAIAAgACAAIAAgACAAIAAgACMAXABuACMAIABTAFAATABJAFQAXwBBAFIATwBVAE4ARAAgACAAIAAgACAAIAAgACAAIAAgAFMAcABsAGkAdABzACAAdABlAHgAdAAgAGEAdAAgAGEAbgB5ACAAYwBoAGEAcgBhAGMAdABlAHIAIABuAG8AdAAgAGkAbgAgAHQAaABlACAAZwBpAHYAZQBuACAAcwBlAHQALgAgAEYAaQByAHMAdAAgAGUAbABlAG0AZQBuAHQAIAByAGUAdAB1AHIAbgBlAGQAIABpAHMAIAB0AGgAZQAgAGMAbwB1AG4AdAAgACMAXABuACMAIAAgACAAIAAgACAAIAAgACAAIAAgACAAIAAgACAAIAAgACAAIAAgACAAIAAgAG8AZgAgAHMAdQBiAHMAdAByAGkAbgBnACAAZQBsAGUAbQBlAG4AdABzACwAIABmAG8AbABsAG8AdwBlAGQAIABiAHkAIAB0AGgAZQAgAHMAZQBxAHUAZQBuAGMAZQAgAG8AZgAgAHUAbgBtAGEAdABjAGgAZQBkACAAYwBoAGEAcgBhAGMAdABlAHIAcwAsACAAZgBvAGwAbABvAHcAZQBkACAAYgB5ACAAIAAgACMAXABuACMAIAAgACAAIAAgACAAIAAgACAAIAAgACAAIAAgACAAIAAgACAAIAAgACAAIAAgAGUAYQBjAGgAIABzAHUAYgBzAHQAcgBpAG4AZwAgAGUAbABlAG0AZQBuAHQALgAgAE0AYQB0AGMAaABpAG4AZwAgAGkAcwAgAGMAYQBzAGUALQBpAG4AcwBlAG4AcwBpAHQAaQB2AGUAIABiAHkAIABkAGUAZgBhAHUAbAB0AC4AIAAgACAAIAAgACAAIAAgACAAIAAgACAAIAAgACAAIAAgACAAIAAgACAAIAAgACMAXABuACMAIABTAEkARgBUAF8ARgBPAFIAXwBDAEgAQQBSAFMAIAAgACAAIAAgACAAIAAgAFIAZQB0AHUAcgBuAHMAIAB0AGgAZQAgAGMAaABhAHIAYQBjAHQAZQByAHMAIABmAG8AdQBuAGQAIABpAG4AIABhACAAdABlAHgAdAAgAHMAdAByAGkAbgBnACAAZgBvAHUAbgBkACAAZgByAG8AbQAgAGEAIABnAGkAdgBlAG4AIABzAGUAdAAgAG8AZgAgAGMAaABhAHIAYQBjAHQAZQByAHMALgAgAEEAbgAgACMAXABuACMAIAAgACAAIAAgACAAIAAgACAAIAAgACAAIAAgACAAIAAgACAAIAAgACAAIAAgAEEAbgAgAHUAcABwAGUAcgAgAGwAaQBtAGkAdAAgAGMAYQBuACAAYgBlACAAcwBlAHQAIABvAG4AIAB0AGgAZQAgAG4AdQBtAGIAZQByACAAbwBmACAAdABpAG0AZQBzACAAYQBuAHkAIABjAGgAYQByAGEAYwB0AGUAcgAgAGMAYQBuACAAYgBlACAAbQBhAHQAYwBoAGUAZAAuACAAIAAgACAAIAAgACAAIAAgACMAXABuACMAIAAgACAAIAAgACAAIAAgACAAIAAgACAAIAAgACAAIAAgACAAIAAgACAAIAAgAE0AYQB0AGMAaABpAG4AZwAgAGkAcwAgAGMAYQBzAGUALQBpAG4AcwBlAG4AcwBpAHQAaQB2AGUAIABiAHkAIABkAGUAZgBhAHUAbAB0AC4AIAAgACAAIAAgACAAIAAgACAAIAAgACAAIAAgACAAIAAgACAAIAAgACAAIAAgACAAIAAgACAAIAAgACAAIAAgACAAIAAgACAAIAAgACAAIAAgACAAIAAgACAAIAAgACMAXABuACMAIABDAE8ATgBEAEUATgBTAEUAXwBXAEgASQBUAEUAUwBQAEEAQwBFACAAIAAgAFIAZQBwAGwAYQBjAGUAcwAgAGMAbwBuAHQAaQBuAHUAbwB1AHMAIAB3AGgAaQB0AGUAcwBwAGEAYwBlACAAYwBoAGEAcgBhAGMAdABlAHIAcwAgAGkAbgAgAHQAZQB4AHQAIAB3AGkAdABoACAAYQAgAHMAaQBuAGcAbABlACAAcwBwAGEAYwBlAC4AIABMAGkAbgBlACAAYgByAGUAYQBrAHMAIABjAGEAbgAgACMAXABuACMAIAAgACAAIAAgACAAIAAgACAAIAAgACAAIAAgACAAIAAgACAAIAAgACAAIAAgAGIAZQAgAGUAeABjAGwAdQBkAGUAZAAgAGYAcgBvAG0AIABtAGEAdABjAGgAaQBuAGcAIABhAHMAIAB3AGgAaQB0AGUAcwBwAGEAYwBlAC4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UAFkAUABFACAAQwBPAE4AVgBFAFIAUwBJAE8ATg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FUATABMAEkARgBZAFwAbgBcAG4ARQBuAHMAdQByAGUAcwAgAGEAbgAgAGUAbQBwAHQAeQAgAGMAZQBsAGwAIAByAGUAZgBlAHIAZQBuAGMAZQAgAGkAcwAgAG4AbwB0ACAAcgBlAHMAbwBsAHYAZQBkACAAdABvACAAegBlAHIAbw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YAYQByAGkAYQBuAHQ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GUAZgBlAHIAZQBuAGMAZQ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gBVAEwATABJAEYAWQAoAEEAMQApACwAIAB3AGgAZQByAGUAIABBADEAIABpAHMAIABlAG0AcAB0AHkAXABuAFIAZQB0AHUAcgBuAHMAIABcACIAXAAi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OAFUATABMAEkARgBZACAAPQAgAEwAQQBNAEIARABBACgAUgBlAGYAZQByAGUAbgBjAGUALABcAG4AIAAgACAAIABJAEYAKABJAFMATwBNAEkAVABUAEUARAAoAFIAZQBmAGUAcgBlAG4AYwBlACkALAAgAFwAIgBcACIALABcAG4AIAAgACAAIAAgACAAIAAgAEkARgAoAEkAUwBCAEwAQQBOAEsAKABSAGUAZgBlAHIAZQBuAGMAZQApACwAIABcACIAXAAiACwAIABSAGUAZgBlAHIAZQBuAGMAZ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DAE8ARQBSAEMARQBcAG4AXABuAEMAbwBlAHIAYwBlACAAYQAgAHYAYQBsAHUAZQAgAG8AZgAgAGEAbgB5ACAAdAB5AHAAZQAgAHQAbwAgAGEAIABuAHUAbQBlAHIAaQBjACAAdgBhAGwAdQBlAC4AIABFAG0AcAB0AHkAIAByAGUAcwBvAGwAdgBlAHMAIAB0AG8AIAAwACwAIABuAG8AbgAtAG4AdQBtAGUAcgBpAGMAIAB2AGEAbAB1AGUAcwAgAHIAZQBzAG8AbAB2AGUAIAB0AG8AIAAxACwAIABlAHIAcgBvAHIAcwAgAHAAYQBzAHMAIAB0AGgAcgBvAHUAZwBo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fAAgAHYAYQByAGkAYQBuAHQ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DAE8ARQBSAEMARQAgAD0AIABMAEEATQBCAEQAQQAoAEUAeABwAHIAZQBzAHMAaQBvAG4ALABcAG4AIAAgACAAIABJAEYAKABJAFMATwBNAEkAVABUAEUARAAoAEUAeABwAHIAZQBzAHMAaQBvAG4AKQAsACAAMAAsAFwAbgAgACAAIAAgACAAIAAgACAASQBGACgASQBTAEUAUgBSAE8AUgAoAEUAeABwAHIAZQBzAHMAaQBvAG4AKQAsACAARQB4AHAAcgBlAHMAcwBpAG8AbgAgACoAIAB7ADEAfQAsAFwAbgAgACAAIAAgACAAIAAgACAAIAAgACAAIABJAEYAKABJAFMAQgBMAEEATgBLACgARQB4AHAAcgBlAHMAcwBpAG8AbgApACwAIAAwACwAXABuACAAIAAgACAAIAAgACAAIAAgACAAIAAgACAAIAAgACAASQBGACgARQB4AHAAcgBlAHMAcwBpAG8AbgAgAD0AIABcACIAXAAiACwAIAAwACwAXABuACAAIAAgACAAIAAgACAAIAAgACAAIAAgACAAIAAgACAAIAAgACAAIABJAEYAKABJAFMATgBVAE0AQgBFAFIAKABFAHgAcAByAGUAcwBzAGkAbwBuACkALAAgAEUAeABwAHIAZQBzAHMAaQBvAG4ALABcAG4AIAAgACAAIAAgACAAIAAgACAAIAAgACAAIAAgACAAIAAgACAAIAAgACAAIAAgACAASQBGACgASQBTAEwATwBHAEkAQwBBAEwAKABFAHgAcAByAGUAcwBzAGkAbwBuACkALAAgAE4AKABFAHgAcAByAGUAcwBzAGkAbwBuACkALABcAG4AIAAgACAAIAAgACAAIAAgACAAIAAgACAAIAAgACAAIAAgACAAIAAgACAAIAAgACAAIAAgACAAIABJAEYARQBSAFIATwBSACgAVgBBAEwAVQBFACgARQB4AHAAcgBlAHMAcwBpAG8AbgApACwAIAAx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EEATgBHAFUAQQBHAEUAXwBJAEQAXABuAFwAbgBDAG8AbgB2AGUAcgB0AHMAIABhACAAdwBlAGwAbAAtAGsAbgBvAHcAbgAgAGwAYQBuAGcAdQBhAGcAZQAgAGMAbwBkAGUAIAB0AG8AIABpAHQAcwAgAGgAZQB4AGEAZABlAGMAaQBtAGEAbAAgAEkARAAuACAASQBmACAAaQBuAHMAdABlAGEAZAAgAGEAIABoAGUAeABhAGQAZQBjAGkAbQBhAGwAIAB2AGEAbAB1AGUAIABpAG4AIAB0AGgAZQAgAHYAYQBsAGkAZAAgAHIAYQBuAGcAZQAgAGkAcwBcAG4AcAByAG8AdgBpAGQAZQBkACAAdABoAGUAbgAgAGkAdAAgAGkAcwAgAHAAYQBzAHMAZQBkACAAdABoAHIAbwB1AGcAaA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gAZQB4AGEAZABlAGMAaQBtAGEAbA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EAbgBnAHUAYQBnAGUAQwBvAGQAZQAgAHwAIAB2AGEAcgBpAGEAbgB0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ABBAE4ARwBVAEEARwBFAF8ASQBEACAAPQAgAEwAQQBNAEIARABBACgATABhAG4AZwB1AGEAZwBlAEMAbwBkAGUALABcAG4AIAAgACAAIABMAEUAVAAoAFwAbgAgACAAIAAgACAAIAAgACAAXwBjAG8AbQBtAG8AbgBDAG8AZABlAHMALAAgAHsAXABuACAAIAAgACAAIAAgACAAIAAgACAAIAAgAFwAIgBBAEYAXAAiACwAIABcACIAMAAwADMANgBcACIAOwAgACAALwAvACAAQQBmAHIAaQBrAGEAYQBuAHMAXABuACAAIAAgACAAIAAgACAAIAAgACAAIAAgAFwAIgBBAFIAXAAiACwAIABcACIAMAAwADAAMQBcACIAOwAgACAALwAvACAAQQByAGEAYgBpAGMAXABuACAAIAAgACAAIAAgACAAIAAgACAAIAAgAFwAIgBDAFMAXAAiACwAIABcACIAMAAwADAANQBcACIAOwAgACAALwAvACAAQwB6AGUAYwBoAFwAbgAgACAAIAAgACAAIAAgACAAIAAgACAAIABcACIARABFAFwAIgAsACAAXAAiADAAMAAwADcAXAAiADsAIAAgAC8ALwAgAEcAZQByAG0AYQBuAFwAbgAgACAAIAAgACAAIAAgACAAIAAgACAAIABcACIARQBMAFwAIgAsACAAXAAiADAAMAAwADgAXAAiADsAIAAgAC8ALwAgAEcAcgBlAGUAawBcAG4AIAAgACAAIAAgACAAIAAgACAAIAAgACAAXAAiAEUATgBcACIALAAgAFwAIgAwADAAMAA5AFwAIgA7ACAAIAAvAC8AIABFAG4AZwBsAGkAcwBoAFwAbgAgACAAIAAgACAAIAAgACAAIAAgACAAIABcACIARQBTAFwAIgAsACAAXAAiADAAMAAwAEEAXAAiADsAIAAgAC8ALwAgAFMAcABhAG4AaQBzAGgAXABuACAAIAAgACAAIAAgACAAIAAgACAAIAAgAFwAIgBGAEEAXAAiACwAIABcACIAMAAwADIAOQBcACIAOwAgACAALwAvACAARgBhAHIAcwBpAFwAbgAgACAAIAAgACAAIAAgACAAIAAgACAAIABcACIARgBJAFwAIgAsACAAXAAiADAAMAAwAEIAXAAiADsAIAAgAC8ALwAgAEYAaQBuAG4AcwBpAGgAXABuACAAIAAgACAAIAAgACAAIAAgACAAIAAgAFwAIgBGAFIAXAAiACwAIABcACIAMAAwADAAQwBcACIAOwAgACAALwAvACAARgByAGUAbgBjAGgAXABuACAAIAAgACAAIAAgACAAIAAgACAAIAAgAFwAIgBHAEEAXAAiACwAIABcACIAMAAwADMAQwBcACIAOwAgACAALwAvACAASQByAGkAcwBoAFwAbgAgACAAIAAgACAAIAAgACAAIAAgACAAIABcACIASABFAFwAIgAsACAAXAAiADAAMAAwAEQAXAAiADsAIAAgAC8ALwAgAEgAZQBiAHIAZQB3AFwAbgAgACAAIAAgACAAIAAgACAAIAAgACAAIABcACIASABJAFwAIgAsACAAXAAiADAAMAAzADkAXAAiADsAIAAgAC8ALwAgAEgAaQBuAGQAaQBcAG4AIAAgACAAIAAgACAAIAAgACAAIAAgACAAXAAiAEgAVQBcACIALAAgAFwAIgAwADAAMABFAFwAIgA7ACAAIAAvAC8AIABIAHUAbgBnAGEAcgBpAGEAbgBcAG4AIAAgACAAIAAgACAAIAAgACAAIAAgACAAXAAiAEkARABcACIALAAgAFwAIgAwADAAMgAxAFwAIgA7ACAAIAAvAC8AIABJAG4AZABvAG4AZQBzAGkAYQBuAFwAbgAgACAAIAAgACAAIAAgACAAIAAgACAAIABcACIASQBUAFwAIgAsACAAXAAiADAAMAAxADAAXAAiADsAIAAgAC8ALwAgAEkAdABhAGwAaQBhAG4AIABcAG4AIAAgACAAIAAgACAAIAAgACAAIAAgACAAXAAiAEoAQQBcACIALAAgAFwAIgAwADAAMQAxAFwAIgA7ACAAIAAvAC8AIABKAGEAcABhAG4AZQBzAGUAXABuACAAIAAgACAAIAAgACAAIAAgACAAIAAgAFwAIgBLAE8AXAAiACwAIABcACIAMAAwADEAMgBcACIAOwAgACAALwAvACAASwBvAHIAZQBhAG4AXABuACAAIAAgACAAIAAgACAAIAAgACAAIAAgAFwAIgBOAEwAXAAiACwAIABcACIAMAAwADEAMwBcACIAOwAgACAALwAvACAARAB1AHQAYwBoAFwAbgAgACAAIAAgACAAIAAgACAAIAAgACAAIABcACIATgBPAFwAIgAsACAAXAAiADAAMAAxADQAXAAiADsAIAAgAC8ALwAgAE4AbwByAHcAZQBnAGkAYQBuAFwAbgAgACAAIAAgACAAIAAgACAAIAAgACAAIABcACIAUABUAFwAIgAsACAAXAAiADAAMAAxADYAXAAiADsAIAAgAC8ALwAgAFAAbwByAHQAdQBnAGUAcwBlAFwAbgAgACAAIAAgACAAIAAgACAAIAAgACAAIABcACIAUgBVAFwAIgAsACAAXAAiADAAMAAxADkAXAAiADsAIAAgAC8ALwAgAFIAdQBzAHMAaQBhAG4AXABuACAAIAAgACAAIAAgACAAIAAgACAAIAAgAFwAIgBTAFYAXAAiACwAIABcACIAMAAwADEARABcACIAOwAgACAALwAvACAAUwB3AGUAZABpAHMAaABcAG4AIAAgACAAIAAgACAAIAAgACAAIAAgACAAXAAiAFMAVwBcACIALAAgAFwAIgAwADAANAAxAFwAIgA7ACAAIAAvAC8AIABLAGkAcwB3AGEAaABpAGwAaQBcAG4AIAAgACAAIAAgACAAIAAgACAAIAAgACAAXAAiAFQASABcACIALAAgAFwAIgAwADAAMQBFAFwAIgA7ACAAIAAvAC8AIABUAGgAYQBpAFwAbgAgACAAIAAgACAAIAAgACAAIAAgACAAIABcACIAVgBJAFwAIgAsACAAXAAiADAAMAAyAEEAXAAiADsAIAAgAC8ALwAgAFYAaQBlAHQAbgBhAG0AZQBzAGUAXABuACAAIAAgACAAIAAgACAAIAAgACAAIAAgAFwAIgBaAEgAXAAiACwAIABcACIANwA4ADAANABcACIAIAAgACAALwAvACAAQwBoAGkAbgBlAHMAZQBcAG4AIAAgACAAIAAgACAAIAAgAH0ALABcAG4AIAAgACAAIAAgACAAIAAgAFwAbgAgACAAIAAgACAAIAAgACAAZgBuAEwAYQBuAGcAdQBhAGcAZQBDAG8AZABlACwAIABMAEEATQBCAEQAQQAoAF8ATABhAG4AZwB1AGEAZwBlAEMAbwBkAGUALABcAG4AIAAgACAAIAAgACAAIAAgACAAIAAgACAASQBGACgASQBTAEUAUgBSAE8AUgAoAF8AbABhAG4AZwB1AGEAZwBlAEMAbwBkAGUAKQAsACAAXwBsAGEAbgBnAHUAYQBnAGUAQwBvAGQAZQAgACoAIAB7ADEAfQAsAFwAbgAgACAAIAAgACAAIAAgACAAIAAgACAAIAAgACAAIAAgAEkARgAoAF8AbABhAG4AZwB1AGEAZwBlAEMAbwBkAGUAIAA9ACAAXAAiAFwAIgAsACAAXAAiAFwAIgAsAFwAbgAgACAAIAAgACAAIAAgACAAIAAgACAAIAAgACAAIAAgACAAIAAgACAATABFAFQAKABcAG4AIAAgACAAIAAgACAAIAAgACAAIAAgACAAIAAgACAAIAAgACAAIAAgACAAIAAgACAAXwBoAGMALAAgAFgATABPAE8ASwBVAFAAKABfAGwAYQBuAGcAdQBhAGcAZQBDAG8AZABlACwAIABJAE4ARABFAFgAKABfAGMAbwBtAG0AbwBuAEMAbwBkAGUAcwAsACAALAAgADEAKQAsACAASQBOAEQARQBYACgAXwBjAG8AbQBtAG8AbgBDAG8AZABlAHMALAAgACwAIAAyACkALAAgACMATgAvAEEALAAgADAAKQAsAFwAbgAgACAAIAAgACAAIAAgACAAIAAgACAAIAAgACAAIAAgACAAIAAgACAAIAAgACAAIABJAEYAKABOAE8AVAAoAEkAUwBOAEEAKABfAGgAYwApACkALAAgAF8AaABjACwAXABuACAAIAAgACAAIAAgACAAIAAgACAAIAAgACAAIAAgACAAIAAgACAAIAAgACAAIAAgACAAIAAgACAATABFAFQAKABcAG4AIAAgACAAIAAgACAAIAAgACAAIAAgACAAIAAgACAAIAAgACAAIAAgACAAIAAgACAAIAAgACAAIAAgACAAIAAgAF8AZABjACwAIABIAEUAWAAyAEQARQBDACgAXwBsAGEAbgBnAHUAYQBnAGUAQwBvAGQAZQApACwAXABuACAAIAAgACAAIAAgACAAIAAgACAAIAAgACAAIAAgACAAIAAgACAAIAAgACAAIAAgACAAIAAgACAAIAAgACAAIABJAEYAKABOAE8AVAAoAEkAUwBOAFUATQBCAEUAUgAoAF8AZABjACkAKQAsACAAewAjAFYAQQBMAFUARQAhAH0ALABcAG4AIAAgACAAIAAgACAAIAAgACAAIAAgACAAIAAgACAAIAAgACAAIAAgACAAIAAgACAAIAAgACAAIAAgACAAIAAgACAAIAAgACAASQBGACgAKABfAGQAYwAgAD4APQAgADEAKQAgACoAIAAoAF8AZABjACAAPAA9ACAANgA1ADUAMwA1ACkALAAgAF8AbABhAG4AZwB1AGEAZwBlAEMAbwBkAGUALAAgAHsAIwBOAFUATQAhAH0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MAGEAbgBnAHUAYQBnAGUAQwBvAGQAZQApACwAXABuACAAIAAgACAAIAAgACAAIAAgACAAIAAgAEwAQQBNAEIARABBACgAXwBlAGwAZQBtAGUAbgB0ACwAXABuACAAIAAgACAAIAAgACAAIAAgACAAIAAgACAAIAAgACAAZgBuAEwAYQBuAGcAdQBhAGcAZQBDAG8AZABl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E8AUgBUAEgAXwBBAE0ARQBSAEkAQwBBAE4AXwBSAEUARwBJAE8ATgBcAG4AXABuAEQAZQB0AGUAYwB0AHMAIABpAGYAIAB0AGgAZQAgAGwAbwBjAGEAbAAgAHIAZQBnAGkAbwBuAGEAbAAgAHMAZQB0AHQAaQBuAGcAIABmAG8AcgAgAEUAeABjAGUAbAAgAGkAcwAgAE4AbwByAHQAaAAgAEEAbQBlAHIAaQBjAGEAb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QAUgBVAEUAIABmAG8AcgAgAE4AbwByAHQAaAAgAEEAbQBlAHIAaQBjAGEAb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gBPAFIAVABIAF8AQQBNAEUAUgBJAEMAQQBOAF8AUgBFAEcASQBPAE4AIAA9ACAATABBAE0AQgBEAEEAKABcAG4AIAAgACAAIABJAFMATgBVAE0AQgBFAFIAKABEAEEAVABFAFYAQQBMAFUARQAoAFwAIgAxADIALwAzADEALwAyADAAMAAwAFwAIgApACkAXABuACkAOw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MAE8ARwBJAEMAQQBM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RQBNAFAAVABZAFwAbgBcAG4AVABlAHMAdABzACAAaQBmACAAdABoAGUAIABwAGEAcgBhAG0AZQB0AGUAcgAgAGgAYQBzACAAYQBuACAAZQBtAHAAdAB5ACAAdgBhAGwAdQBlAC4AIABFAHIAcgBvAHIAcwAgAHIAZQB0AHUAcgBuACAARgBBAEwAUwBF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UATQBQAFQAWQAoAFwAIgBcACIAKQBcAG4AUgBlAHQAdQByAG4AcwAgAFQAUgBVAEUAXABuAFwAbgBJAFMAXwBFAE0AUABUAFkAKAAxACkAXABuAFIAZQB0AHUAcgBuAHMAIABGAEEATABTAEUAXABuAFwAbgBJAFMAXwBFAE0AUABUAFkAKAAjAE4ALwBB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UATQBQAFQAWQAgAD0AIABMAEEATQBCAEQAQQAoAEUAeABwAHIAZQBzAHMAaQBvAG4ALABcAG4AIAAgACAAIABJAEYAKABJAFMATwBNAEkAVABUAEUARAAoAEUAeABwAHIAZQBzAHMAaQBvAG4AKQAsACAAVABSAFUARQAsAFwAbgAgACAAIAAgACAAIAAgACAASQBGACgASQBTAEUAUgBSAE8AUgAoAEUAeABwAHIAZQBzAHMAaQBvAG4AKQAsACAARgBBAEwAUwBFACwAXABuACAAIAAgACAAIAAgACAAIAAgACAAIAAgAEkARgAoAEkAUwBCAEwAQQBOAEsAKABFAHgAcAByAGUAcwBzAGkAbwBuACkALAAgAFQAUgBVAEUALABcAG4AIAAgACAAIAAgACAAIAAgACAAIAAgACAAIAAgACAAIABFAHgAcAByAGUAcwBzAGkAbwBuACAAPQAgAFwAIgBcACI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OAFUATQBFAFIASQBDAF8ATgBVAEwATABcAG4AXABuAFQAZQBzAHQAcwAgAGkAZgAgAHQAaABlACAAcABhAHIAYQBtAGUAdABlAHIAIABoAGEAcwAgAGEAIABuAHUAbQBlAHIAaQBjACAAdgBhAGwAdQBlACAAbwByACAAaQBzACAAZQBtAHAAdAB5AC4AIABFAHIAcgBvAHIAcwAgAHIAZQB0AHUAcgBuACAARgBBAEwAUwBF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VQBNAEUAUgBJAEMAXwBOAFUATABMACgAMQApAFwAbgBSAGUAdAB1AHIAbgBzACAAVABSAFUARQBcAG4AXABuAEkAUwBfAE4AVQBNAEUAUgBJAEMAXwBOAFUATABMACgAXAAiAFwAIgApAFwAbgBSAGUAdAB1AHIAbgBzACAAVABSAFUARQBcAG4AXABuAEkAUwBfAE4AVQBNAEUAUgBJAEMAXwBOAFUATABMACgAXAAiAFgAXAAiACkAXABuAFIAZQB0AHUAcgBuAHMAIABGAEEATABTAEUAXABuAFwAbgBJAFMAXwBOAFUATQBFAFIASQBDAF8ATgBVAEwATAAoACMAVgBBAEwAVQBFACEAKQBcAG4AUgBlAHQAdQByAG4AcwAgAEYAQQBMAFM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TgBVAE0ARQBSAEkAQwBfAE4AVQBMAEwAIAA9ACAATABBAE0AQgBEAEEAKABFAHgAcAByAGUAcwBzAGkAbwBuACwAXABuACAAIAAgACAASQBGACgASQBTAE8ATQBJAFQAVABFAEQAKABFAHgAcAByAGUAcwBzAGkAbwBuACkALAAgAEYAQQBMAFMARQAsAFwAbgAgACAAIAAgACAAIAAgACAASQBGACgASQBTAEUAUgBSAE8AUgAoAEUAeABwAHIAZQBzAHMAaQBvAG4AKQAsACAARgBBAEwAUwBFACwAXABuACAAIAAgACAAIAAgACAAIAAgACAAIAAgAEkARgAoAEUAeABwAHIAZQBzAHMAaQBvAG4AIAA9ACAAXAAiAFwAIgAsACAAVABSAFUARQAsAFwAbgAgACAAIAAgACAAIAAgACAAIAAgACAAIAAgACAAIAAgAEkAUwBOAFUATQBCAEUAUgAoAEUAeABwAHIAZQBzAHMAaQBvAG4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kATgBUAEUARwBFAFIAXABuAFwAbgBUAGUAcwB0AHMAIABpAGYAIABhACAAbgB1AG0AYgBlAHIAIABpAHMAIABhAG4AIABpAG4AdABlAGcAZQByACAAbwByACAAdgBlAHIAeQAgAGMAbABvAHMAZQAgAHQAbwAgAGEAbgAgAGkAbgB0AGUAZwBlAHIALgAgAFUAcwBlACAAaQBuACAAcABsAGEAYwBlACAAbwBmACAATQBPAEQAKABOACwAIAAxACkAIAA+ACAAMAAgAHcAaABlAHIAZQAgAE4AXABuAGMAYQBuACAAYgBlACAAdwBpAHQAaABpAG4AIABhACAAbABhAHIAZwBlACAAcgBhAG4AZwBlACAAbwBmACAAbQBhAGcAbgBpAHQAdQBkAGUAcw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CAAfAAgAGQAZQBjAGkAbQBhAGwAIAB8ACA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kATgBUAEUARwBFAFIAKAAxACkAXABuAFIAZQB0AHUAcgBuAHMAIABUAFIAVQBFAFwAbgBcAG4ASQBTAF8ASQBOAFQARQBHAEUAUgAoADAALgA1ACkAXABuAFIAZQB0AHUAcgBuAHMAIABGAEEATABTAEUAXABuAFwAbgBJAFMAXwBJAE4AVABFAEcARQBSACgAXAAiADMAXAAi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kATgBUAEUARwBFAFIAIAA9ACAATABBAE0AQgBEAEEAKABOACwAXABuACAAIAAgACAASQBGACgATgBPAFQAKABJAFMATgBVAE0AQgBFAFIAKABOACkAKQAsACAARgBBAEwAUwBFACwAXABuACAAIAAgACAAIAAgACAAIABMAEUAVAAoAFwAbgAgACAAIAAgACAAIAAgACAAIAAgACAAIABfAGkAbgB0AGUAZwBlAHIALAAgAEkATgBUACgATgApACwAXABuACAAIAAgACAAIAAgACAAIAAgACAAIAAgAFIATwBVAE4ARABEAE8AVwBOACgATgAgAC0AIABfAGkAbgB0AGUAZwBlAHIALAAgADEANQApACAAPQAgADA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EAEUAQwBJAE0AQQBMAFwAbgBcAG4AVABlAHMAdABzACAAaQBmACAAYQAgAHYAYQBsAHUAZQAgAGkAcwAgAGEAIABuAG8AbgAtAGkAbgB0AGUAZwBlAHIAIABuAHUAbQBiAGUAcg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CAAfAAgAGQAZQBjAGkAbQBhAGwAIAB8ACA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QARQBDAEkATQBBAEwAKAAxACkAXABuAFIAZQB0AHUAcgBuAHMAIABGAEEATABTAEUAXABuAFwAbgBJAFMAXwBEAEUAQwBJAE0AQQBMACgAMAAuADUAKQBcAG4AUgBlAHQAdQByAG4AcwAgAFQAUgBVAEUAXABuAFwAbgBJAFMAXwBEAEUAQwBJAE0AQQBMACgAXAAiAFgAXAAi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QARQBDAEkATQBBAEwAIAA9ACAATABBAE0AQgBEAEEAKABOACwAXABuACAAIAAgACAASQBGACgATgBPAFQAKABJAFMATgBVAE0AQgBFAFIAKABOACkAKQAsACAARgBBAEwAUwBFACwAXABuACAAIAAgACAAIAAgACAAIABMAEUAVAAoAFwAbgAgACAAIAAgACAAIAAgACAAIAAgACAAIABfAGkAbgB0AGUAZwBlAHIALAAgAEkATgBUACgATgApACwAXABuACAAIAAgACAAIAAgACAAIAAgACAAIAAgAFIATwBVAE4ARABEAE8AVwBOACgATgAgAC0AIABfAGkAbgB0AGUAZwBlAHIALAAgADEANQApACAAPAA+ACAAMABcAG4AIAAgACAAIAAgACAAIAAgACkAXABuACAAIAAgACAAKQBcAG4AKQA7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TgBVAE0ARQBSAEkAQw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DAEkATQBBAEwAUwBcAG4AXABuAFIAZQB0AHUAcgBuAHMAIAB0AGgAZQAgAG4AdQBtAGIAZQByACAAbwBmACAAZABlAGMAaQBtAGEAbAAgAHAAbABhAGMAZQBzACAAZgBvAHIAIABhACAAcgBhAHQAaQBvAG4AYQBsACAAbgB1AG0AYgBlAHI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wAC4ALgBdACAAfAAgAG0AYQB4ACAAdgBhAGwAdQBlACAAMQA1ACAAZgBvAHIAIAB2AGEAbAB1AGUAcwAgAD4AIAAx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gAgAHwAIABkAGUAYwBpAG0AYQBsACAAfA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QwBJAE0AQQBMAFMAIAA9ACAATABBAE0AQgBEAEEAKABOACwAXABuACAAIAAgACAASQBGACgASQBTAEUAUgBSAE8AUgAoAE4AKQAsACAATgAgACoAIAB7ADEAfQAsAFwAbgAgACAAIAAgACAAIAAgACAASQBGACgARgBOAC4ASQBTAF8ARQBNAFAAVABZACgATgApACwAIABcACIAXAAiACwAXABuACAAIAAgACAAIAAgACAAIAAgACAAIAAgAEkARgAoAE4ATwBUACgASQBTAE4AVQBNAEIARQBSACgATgApACkALAAgAHsAIwBWAEEATABVAEUAIQB9ACwAXABuACAAIAAgACAAIAAgACAAIAAgACAAIAAgACAAIAAgACAASQBGACgATgAgAD0AIAAwACwAIAAwACwAXABuACAAIAAgACAAIAAgACAAIAAgACAAIAAgACAAIAAgACAAIAAgACAAIABMAEUAVAAoAFwAbgAgACAAIAAgACAAIAAgACAAIAAgACAAIAAgACAAIAAgACAAIAAgACAAIAAgACAAIAAvAC8AIABJAEUARQBFACAANwA1ADQAIABmAGwAbwBhAHQAaQBuAGcAIABwAG8AaQBuAHQAIABhAHIAaQB0AGgAbQBlAHQAaQBjACAAaQBuAHQAcgBvAGQAdQBjAGUAcwAgAGUAcgByAG8AcgBzACAAaQBuACAAdABoAGUAIABtAGEAdABoAGUAbQBhAHQAaQBjAGEAbAAgAGEAbABnAG8AcgBpAHQAaABtADoAXABuACAAIAAgACAAIAAgACAAIAAgACAAIAAgACAAIAAgACAAIAAgACAAIAAgACAAIAAgAC8ALwAgAG4AdQBtACAALQA+ACAAZgByAGEAYwAgAD0AIABNAE8ARAAoAG4AdQBtACwAIAAxACkAOwAgAHMAbQBhAGwAbABlAHMAdAAgAG4AIAB3AGgAZQByAGUAIABmAHIAYQBjACAAKgAgADEAMABeAG4AIAA9ACAASQBOAFQAKABmAHIAYQBjACAAKgAgADEAMABeAG4AKQBcAG4AIAAgACAAIAAgACAAIAAgACAAIAAgACAAIAAgACAAIAAgACAAIAAgACAAIAAgACAALwAvACAATQBPAEQAIABpAG4AdgBvAGwAdgBlAHMAIABzAHUAYgByAGEAYwB0AGkAbwBuACwAIAB3AGgAaQBjAGgAIABmAG8AcgAgAGEAIABuAHUAbQBiAGUAcgBzACAAPgA+ACAAMQAgAHcAaQB0AGgAIABhACAAcwBtAGEAbABsACAAZABlAGMAaQBtAGEAbAAgAHAAYQByAHQAIABwAHIAbwBkAHUAYwBlAHMAXABuACAAIAAgACAAIAAgACAAIAAgACAAIAAgACAAIAAgACAAIAAgACAAIAAgACAAIAAgAC8ALwAgAGEAbgAgAGUAcgByAG8AcgAgAG0AYQByAGcAaQBuACAAdABoAGEAdAAgAHIAZQBzAHUAbAB0AHMAIABpAG4AIABhACAAbQB1AGMAaAAgAGwAYQByAGcAZQByACAAbgAgAFwAbgAgACAAIAAgACAAIAAgACAAIAAgACAAIAAgACAAIAAgACAAIAAgACAAIAAgACAAIAAvAC8AIABlAGcAIABuAHUAbQAgAD0AIAAxADAAXgAxADIAIAArACAAMAAuADEAIAA7ACAATQBPAEQAKABuAHUAbQAsACAAMQApACAALQAgADAALgAxACAAPQAgAC0AMAAuADAAMAAwADIANAA0AC4ALgAuAFwAbgAgACAAIAAgACAAIAAgACAAIAAgACAAIAAgACAAIAAgACAAIAAgACAAIAAgACAAIAAvAC8AIABuACAAcwBoAG8AdQBsAGQAIAA9ACAAMQAsACAAaABvAHcAZQB2AGUAcgAgAHQAaABlACAAYQBsAGcAbwByAGkAdABoAG0AIAByAGUAcwB1AGwAdABzACAAaQBuACAAYQAgAHIAdQBuAC0AYQB3AGEAeQAgAG4AXABuACAAIAAgACAAIAAgACAAIAAgACAAIAAgACAAIAAgACAAIAAgACAAIAAgACAAIAAgAC8ALwAgAFUAcwBpAG4AZwAgAEUAeABjAGUAbAAgAHMAdAByAGkAbgBnACAAZgBvAHIAbQBhAHQAdABpAG4AZwAgAGkAbgBzAHQAZQBhAGQAXABuACAAIAAgACAAIAAgACAAIAAgACAAIAAgACAAIAAgACAAIAAgACAAIAAgACAAIAAgAF8AbgB1AG0AMQAsACAAQQBCAFMAKABOACkALABcAG4AIAAgACAAIAAgACAAIAAgACAAIAAgACAAIAAgACAAIAAgACAAIAAgACAAIAAgACAAXwBmAHIAYQBjADEALAAgAF8AbgB1AG0AMQAgAC0AIABJAE4AVAAoAF8AbgB1AG0AMQApACwAXABuACAAIAAgACAAIAAgACAAIAAgACAAIAAgACAAIAAgACAAIAAgACAAIAAgACAAIAAgAF8AcwBoAGkAZgB0ACwAIABJAEYARQBSAFIATwBSACgAQwBFAEkATABJAE4ARwAoAC0ATABPAEcAMQAwACgAXwBmAHIAYQBjADEAKQAsACAAMQApACAALQAgADEALAAgADAAKQAsAFwAbgAgACAAIAAgACAAIAAgACAAIAAgACAAIAAgACAAIAAgACAAIAAgACAAIAAgACAAIABfAG4AdQBtADIALAAgAF8AbgB1AG0AMQAgACoAIABQAE8AVwBFAFIAKAAxADAALAAgAF8AcwBoAGkAZgB0ACkALABcAG4AIAAgACAAIAAgACAAIAAgACAAIAAgACAAIAAgACAAIAAgACAAIAAgACAAIAAgACAAXwBzAE4AdQBtADIALAAgAFQARQBYAFQAKABfAG4AdQBtADIALABcACIAMAAuADAAMAAwADAAMAAwADAAMAAwADAAMAAwADAAMAAwAFwAIgApACwAXABuACAAIAAgACAAIAAgACAAIAAgACAAIAAgACAAIAAgACAAIAAgACAAIAAgACAAIAAgAF8AcwBGAHIAYQBjACwAIABSAEkARwBIAFQAKABfAHMATgB1AG0AMgAsACAAMQA1ACkALABcAG4AIAAgACAAIAAgACAAIAAgACAAIAAgACAAIAAgACAAIAAgACAAIAAgACAAIAAgACAASQBGACgAXwBzAEYAcgBhAGMAIAA9ACAAXAAiADAAMAAwADAAMAAwADAAMAAwADAAMAAwADAAMAAwAFwAIgAsACAAMAAsAFwAbgAgACAAIAAgACAAIAAgACAAIAAgACAAIAAgACAAIAAgACAAIAAgACAAIAAgACAAIAAgACAAIAAgAEwARQBUACgAXABuACAAIAAgACAAIAAgACAAIAAgACAAIAAgACAAIAAgACAAIAAgACAAIAAgACAAIAAgACAAIAAgACAAIAAgACAAIABfAGwAYQBzAHQALAAgAFIARQBEAFUAQwBFACgAXAAiAFwAIgAsACAAUwBFAFEAVQBFAE4AQwBFACgAMQA1ACwALAAxADUALAAgAC0AMQApACwAXABuACAAIAAgACAAIAAgACAAIAAgACAAIAAgACAAIAAgACAAIAAgACAAIAAgACAAIAAgACAAIAAgACAAIAAgACAAIAAgACAAIAAgAEwAQQBNAEIARABBACgAXwBhAGMAYwAsACAAXwBjAHUAcgByACwAXABuACAAIAAgACAAIAAgACAAIAAgACAAIAAgACAAIAAgACAAIAAgACAAIAAgACAAIAAgACAAIAAgACAAIAAgACAAIAAgACAAIAAgACAAIAAgACAASQBGACgAXwBhAGMAYwAgADwAPgAgAFwAIgBcACIALAAgAF8AYQBjAGMALABcAG4AIAAgACAAIAAgACAAIAAgACAAIAAgACAAIAAgACAAIAAgACAAIAAgACAAIAAgACAAIAAgACAAIAAgACAAIAAgACAAIAAgACAAIAAgACAAIAAgACAAIAAgAEkARgAoAE0ASQBEACgAXwBzAEYAcgBhAGMALAAgAF8AYwB1AHIAcgAsACAAMQApACAAPQAgAFwAIgAwAFwAIgAsACAAXAAiAFwAIgAsACAAXwBjAHUAcgBy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F8AbABhAHMAdAAgACsAIABfAHMAaABpAGYAdA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wBSAEQASQBOAEEATABfAFYAQQBMAFUARQBcAG4AXABuAFIAZQB0AHUAcgBuAHMAIAB0AGgAZQAgAHAAbwBzAGkAdABpAHYAZQAgAGkAbgB0AGUAZwBlAHIAIAB2AGEAbAB1AGUAIABvAGYAIABhAG4AIABvAHIAZABpAG4AYQBsACAAcgBlAHAAcgBlAHMAZQBuAHQAZQBkACAAYQBzACAAdABlAHgAdA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AALgAuAF0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HwAIAB2AGEAcgBpAGEAbgB0ACAAfAAgAE8AcgBkAGkAbgBhAGwAIAByAGUAcAByAGUAcwBlAG4AdABhAHQAaQBvAG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8AUgBEAEkATgBBAEwAXwBWAEEATABVAEUAIAA9ACAATABBAE0AQgBEAEEAKABFAHgAcAByAGUAcwBzAGkAbwBuACwAXABuACAAIAAgACAASQBGACgASQBTAEUAUgBSAE8AUgAoAEUAeABwAHIAZQBzAHMAaQBvAG4AKQAsACAARQB4AHAAcgBlAHMAcwBpAG8AbgAgACoAIAB7ADEAfQAsAFwAbgAgACAAIAAgACAAIAAgACAASQBGACgARgBOAC4ASQBTAF8ARQBNAFAAVABZACgARQB4AHAAcgBlAHMAcwBpAG8AbgApACwAIABcACIAXAAiACwAXABuACAAIAAgACAAIAAgACAAIAAgACAAIAAgAEkARgAoAEkAUwBOAFUATQBCAEUAUgAoAEUAeABwAHIAZQBzAHMAaQBvAG4AKQAsACAASQBGACgARQB4AHAAcgBlAHMAcwBpAG8AbgAgADwAIAAwACwAIAB7ACMATgBVAE0AIQB9ACwAIABJAE4AVAAoAEUAeABwAHIAZQBzAHMAaQBvAG4AKQApACwAXABuACAAIAAgACAAIAAgACAAIAAgACAAIAAgACAAIAAgACAASQBGACgATgBPAFQAKABGAE4ALgBWAEEATABJAEQAQQBUAEUAXwBDAEgAQQBSAFMARQBUACgARQB4AHAAcgBlAHMAcwBpAG8AbgAsACAAXAAiADAAMQAyADMANAA1ADYANwA4ADkALAAuAGQAaABuAHIAcwB0AFwAIgApACkALAAgAHsAIwBWAEEATABVAEUAIQB9ACwAXABuACAAIAAgACAAIAAgACAAIAAgACAAIAAgACAAIAAgACAAIAAgACAAIABMAEUAVAAoAFwAbgAgACAAIAAgACAAIAAgACAAIAAgACAAIAAgACAAIAAgACAAIAAgACAAIAAgACAAIABfAHYAYQBsACwAIABWAEEATABVAEUAKABFAHgAcAByAGUAcwBzAGkAbwBuACkALABcAG4AIAAgACAAIAAgACAAIAAgACAAIAAgACAAIAAgACAAIAAgACAAIAAgACAAIAAgACAASQBGACgASQBTAE4AVQBNAEIARQBSACgAXwB2AGEAbAApACwAIABJAEYAKABfAHYAYQBsACAAPAAgADAALAAgAHsAIwBOAFUATQAhAH0ALAAgAEkATgBUACgAXwB2AGEAbAApACkALABcAG4AIAAgACAAIAAgACAAIAAgACAAIAAgACAAIAAgACAAIAAgACAAIAAgACAAIAAgACAAIAAgACAAIABJAEYAKABMAEUATgAoAEUAeABwAHIAZQBzAHMAaQBvAG4AKQAgADwAIAAzACwAIAB7ACMAVgBBAEwAVQBFACEAfQAsAFwAbgAgACAAIAAgACAAIAAgACAAIAAgACAAIAAgACAAIAAgACAAIAAgACAAIAAgACAAIAAgACAAIAAgACAAIAAgACAATABFAFQAKABcAG4AIAAgACAAIAAgACAAIAAgACAAIAAgACAAIAAgACAAIAAgACAAIAAgACAAIAAgACAAIAAgACAAIAAgACAAIAAgACAAIAAgACAAXwBvAHIAZABpAG4AYQBsAFYAYQBsACwAIABWAEEATABVAEUAKABMAEUARgBUACgARQB4AHAAcgBlAHMAcwBpAG8AbgAsACAATABFAE4AKABFAHgAcAByAGUAcwBzAGkAbwBuACkAIAAtACAAMgApACkALABcAG4AIAAgACAAIAAgACAAIAAgACAAIAAgACAAIAAgACAAIAAgACAAIAAgACAAIAAgACAAIAAgACAAIAAgACAAIAAgACAAIAAgACAASQBGACgATgBPAFQAKABJAFMATgBVAE0AQgBFAFIAKABfAG8AcgBkAGkAbgBhAGwAVgBhAGwAKQApACwAIAB7ACMAVgBBAEwAVQBFACEAfQAsAFwAbgAgACAAIAAgACAAIAAgACAAIAAgACAAIAAgACAAIAAgACAAIAAgACAAIAAgACAAIAAgACAAIAAgACAAIAAgACAAIAAgACAAIAAgACAAIAAgAEkARgAoAF8AbwByAGQAaQBuAGEAbABWAGEAbAAgADwAIAAwACwAIAB7ACMATgBVAE0AIQB9ACwAXABuACAAIAAgACAAIAAgACAAIAAgACAAIAAgACAAIAAgACAAIAAgACAAIAAgACAAIAAgACAAIAAgACAAIAAgACAAIAAgACAAIAAgACAAIAAgACAAIAAgACAAIABJAEYAKABOAE8AVAAoAEYATgAuAEkAUwBfAEkATgBUAEUARwBFAFIAKABfAG8AcgBkAGkAbgBhAGwAVgBhAGwAKQApACwAIAB7ACMATgBVAE0AIQB9ACwAXABu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XwBzAGYAeAAsACAAUgBJAEcASABUACgARQB4AHAAcgBlAHMAcwBpAG8AbgAsACAAMgApACwAXABuACAAIAAgACAAIAAgACAAIAAgACAAIAAgACAAIAAgACAAIAAgACAAIAAgACAAIAAgACAAIAAgACAAIAAgACAAIAAgACAAIAAgACAAIAAgACAAIAAgACAAIAAgACAAIAAgACAAIAAgACAAXwBkAGkAZwAyACwAIABNAE8ARAAoAEkATgBUACgAXwBvAHIAZABpAG4AYQBsAFYAYQBsACAALwAgADEAMAApACwAIAAxADAAKQAsAFwAbgAgACAAIAAgACAAIAAgACAAIAAgACAAIAAgACAAIAAgACAAIAAgACAAIAAgACAAIAAgACAAIAAgACAAIAAgACAAIAAgACAAIAAgACAAIAAgACAAIAAgACAAIAAgACAAIAAgACAAIAAgAEkARgAoACgAXwBkAGkAZwAyACAAPQAgADEAKQAgACoAIAAoAF8AcwBmAHgAIAA9ACAAXAAiAHQAaABcACIAKQAsACAAXwBvAHIAZABpAG4AYQBsAFYAYQBsACwAXABuACAAIAAgACA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IAAgACAAIABfAGQAaQBnADEALAAgAE0ATwBEACgAXwBvAHIAZABpAG4AYQBsAFYAYQBsACwAIAAxADAAKQAsAFwAbgAgACAAIAAgACAAIAAgACAAIAAgACAAIAAgACAAIAAgACAAIAAgACAAIAAgACAAIAAgACAAIAAgACAAIAAgACAAIAAgACAAIAAgACAAIAAgACAAIAAgACAAIAAgACAAIAAgACAAIAAgACAAIAAgACAAIAAgACAAIABfAGMAbwByAHIAZQBjAHQAUwBmAHgALAAgAFMAVwBJAFQAQwBIACgAXwBkAGkAZwAxACwAIAAxACwAIABcACIAcwB0AFwAIgAsACAAMgAsACAAXAAiAG4AZABcACIALAAgADMALAAgAFwAIgByAGQAXAAiACwAIABcACIAdABoAFwAIgApACwAXABuACAAIAAgACAAIAAgACAAIAAgACAAIAAgACAAIAAgACAAIAAgACAAIAAgACAAIAAgACAAIAAgACAAIAAgACAAIAAgACAAIAAgACAAIAAgACAAIAAgACAAIAAgACAAIAAgACAAIAAgACAAIAAgACAAIAAgACAAIAAgAEkARgAoAF8AcwBmAHgAIAA9ACAAXwBjAG8AcgByAGUAYwB0AFMAZgB4ACwAIABfAG8AcgBkAGkAbgBhAGwAVgBhAGwALABcAG4AIAAgACAAIAAgACAAIAAgACAAIAAgACAAIAAgACAAIAAgACAAIAAgACAAIAAgACAAIAAgACAAIAAgACAAIAAgACAAIAAgACAAIAAgACAAIAAgACAAIAAgACAAIAAgACAAIAAgACAAIAAgACAAIAAgACAAIAAgACAAIAAgACAAIAB7ACMAVgBBAEwAVQBFACEAfQBcAG4AIAAgACAAIA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KQBcAG4AIAAgACAAIAAgACAAIAAgACAAIAAgACAAIAAgACAAIAAgACAAIAAgACAAIAAgACAAIAAgACAAIAAgACAAIAAgACAAIAAgACAAIAAgACAAIAAgACAAIAAgACAAIAAgACA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TwBSAEQASQBOAEEATABcAG4AXABuAFIAZQB0AHUAcgBuAHMAIABhAG4AIABvAHIAZABpAG4AYQBsACAAdABlAHgAdAAgAHIAZQBwAHIAZQBzAGUAbgB0AGEAdABpAG8AbgAgAG8AZgAgAGEAIABwAG8AcwBpAHQAaQB2AGUAIABpAG4AdABlAGcAZQByACAAdgBhAGwAdQBl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PAHIAZABpAG4AYQBsACAAcgBlAHAAcgBlAHMAZQBuAHQAYQB0AGkAbwB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gAgAHwAIABpAG4AdABlAGcAZQByACAAWwAwAC4ALgBd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PAFIARABJAE4AQQBMACAAPQAgAEwAQQBNAEIARABBACgATgAsAFwAbgAgACAAIAAgAEkARgAoAEkAUwBFAFIAUgBPAFIAKABOACkALAAgAE4AIAAqACAAewAxAH0ALABcAG4AIAAgACAAIAAgACAAIAAgAEkARgAoAEYATgAuAEkAUwBfAEUATQBQAFQAWQAoAE4AKQAsACAAXAAiAFwAIgAsAFwAbgAgACAAIAAgACAAIAAgACAAIAAgACAAIABMAEUAVAAoAFwAbgAgACAAIAAgACAAIAAgACAAIAAgACAAIAAgACAAIAAgAF8AbgBvAG0AaQBuAGEAbABOAHUAbQAsACAASQBGACgASQBTAE4AVQBNAEIARQBSACgATgApACwAIABOACwAIABWAEEATABVAEUAKABOACkAKQAsAFwAbgAgACAAIAAgACAAIAAgACAAIAAgACAAIAAgACAAIAAgAEkARgAoAE4ATwBUACgASQBTAE4AVQBNAEIARQBSACgAXwBuAG8AbQBpAG4AYQBsAE4AdQBtACkAKQAsACAAewAjAFYAQQBMAFUARQAhAH0ALABcAG4AIAAgACAAIAAgACAAIAAgACAAIAAgACAAIAAgACAAIAAgACAAIAAgAEkARgAoAF8AbgBvAG0AaQBuAGEAbABOAHUAbQAgADwAIAAwACwAIAB7ACMATgBVAE0AIQB9ACwAXABuACAAIAAgACAAIAAgACAAIAAgACAAIAAgACAAIAAgACAAIAAgACAAIAAgACAAIAAgAEkARgAoAE4ATwBUACgARgBOAC4ASQBTAF8ASQBOAFQARQBHAEUAUgAoAF8AbgBvAG0AaQBuAGEAbABOAHUAbQApACkALAAgAHsAIwBOAFUATQAhAH0ALABcAG4AIAAgACAAIAAgACAAIAAgACAAIAAgACAAIAAgACAAIAAgACAAIAAgACAAIAAgACAAIAAgACAAIABMAEUAVAAoAFwAbgAgACAAIAAgACAAIAAgACAAIAAgACAAIAAgACAAIAAgACAAIAAgACAAIAAgACAAIAAgACAAIAAgACAAIAAgACAAXwBuAHUAbQBQAGEAcgB0ACwAIABUAEUAWABUACgAXwBuAG8AbQBpAG4AYQBsAE4AdQBtACwAIABcACIAIwAsACMAIwAwAFwAIgApACwAXABuACAAIAAgACAAIAAgACAAIAAgACAAIAAgACAAIAAgACAAIAAgACAAIAAgACAAIAAgACAAIAAgACAAIAAgACAAIABfAGQAaQBnADIALAAgAE0ATwBEACgASQBOAFQAKABfAG4AbwBtAGkAbgBhAGwATgB1AG0AIAAvACAAMQAwACkALAAgADEAMAApACwAXABuACAAIAAgACAAIAAgACAAIAAgACAAIAAgACAAIAAgACAAIAAgACAAIAAgACAAIAAgACAAIAAgACAAIAAgACAAIABfAG8AcgBkAGkAbgBhAGwAUABhAHIAdAAsACAASQBGACgAXwBkAGkAZwAyACAAPQAgADEALAAgAFwAIgB0AGgAXAAiACwAXABuACAAIAAgACAAIAAgACAAIAAgACAAIAAgACAAIAAgACAAIAAgACAAIAAgACAAIAAgACAAIAAgACAAIAAgACAAIAAgACAAIAAgAEwARQBUACgAXABuACAAIAAgACAAIAAgACAAIAAgACAAIAAgACAAIAAgACAAIAAgACAAIAAgACAAIAAgACAAIAAgACAAIAAgACAAIAAgACAAIAAgACAAIAAgACAAXwBkAGkAZwAxACwAIABNAE8ARAAoAF8AbgBvAG0AaQBuAGEAbABOAHUAbQAsACAAMQAwACkALABcAG4AIAAgACAAIAAgACAAIAAgACAAIAAgACAAIAAgACAAIAAgACAAIAAgACAAIAAgACAAIAAgACAAIAAgACAAIAAgACAAIAAgACAAIAAgACAAIABTAFcASQBUAEMASAAoAF8AZABpAGcAMQAsACAAMQAsACAAXAAiAHMAdABcACIALAAgADIALAAgAFwAIgBuAGQAXAAiACwAIAAzACwAIABcACIAcgBkAFwAIgAsACAAXAAiAHQAaABcACIAK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F8AbgB1AG0AUABhAHIAdAAgACYAIABfAG8AcgBkAGkAbgBhAGwAUABhAHIAdA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QARQBYAFQ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MAQwBBAFAARQBfAFMARQBBAFIAQwBIAF8AVABFAFIATQBcAG4AXABuAEUAcwBjAGEAcABlAHMAIAB3AGkAbABkAGMAYQByAGQAIABjAGgAYQByAGEAYwB0AGUAcgBzACAAaQBuACAAYQAgAHMAZQBhAHIAYwBoACAAcwB0AHIAaQBuAGcAIAB0AG8AIABwAGUAcgBmAG8AcgBtACAAYQAgAGwAaQB0AGUAcgBhAGwAIAB0AGUAeAB0ACAAbQBhAHQAYwBoACAAaQBuACAAYQAgAFMARQBBAFIAQwBIACAAZgB1AG4AYwB0AGkAbwBuAC4AXABuAH4ALAAgACoAIABhAG4AZAAgAD8AIABjAGgAYQByAGEAYwB0AGUAcgBzACAAYQByAGUAIABlAHMAYwBhAHAAZQBkACAAdABvACAAfgB+ACwAIAB+ACoAIABhAG4AZAAgAH4APwAgAHIAZQBzAHAAZQBjAHQAaQB2AGUAbAB5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GUAYQByAGMAaABUAGUAeAB0ACAAfAAgAHQAZQB4AHQAIAAgACAAfAAgAFMAZQBhAHIAYwBoACAAdABlAHgAdAAgAHQAbwAgAGUAcwBjAGEAc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MAQwBBAFAARQBfAFMARQBBAFIAQwBIAF8AVABFAFIATQAgAD0AIABMAEEATQBCAEQAQQAoAFMAZQBhAHIAYwBoAFQAZQB4AHQALABcAG4AIAAgACAAIABTAFUAQgBTAFQASQBUAFUAVABFACgAUwBVAEIAUwBUAEkAVABVAFQARQAoAFMAVQBCAFMAVABJAFQAVQBUAEUAKABTAGUAYQByAGMAaABUAGUAeAB0ACwAIABcACIAfgBcACIALAAgAFwAIgB+AH4AXAAiACkALAAgAFwAIgAqAFwAIgAsACAAXAAiAH4AKgBcACIAKQAsACAAXAAiAD8AXAAiACwAIABcACIAfgA/AFwAIg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JAE4ARABfAEwASQBUAEUAUgBBAEwAXABuAFwAbgBGAGkAbgBkAHMAIAB0AGgAZQAgAHAAbwBzAGkAdABpAG8AbgAgAG8AZgAgAGEAIABsAGkAdABlAHIAYQBsACAAdABlAHgAdAAgAHMAdAByAGkAbgBnACAAdwBpAHQAaABpAG4AIABhAG4AbwB0AGgAZQByAC4AIABEAG8AZQBzACAAbgBvAHQAIABzAHUAcABwAG8AcgB0ACAAdwBpAGwAZABjAGEAcgBkACAAbQBhAHQAYwBoAGkAbgBnAC4AXABuAEMAYQBzAGUAIABpAG4AcwBlAG4AcwBpAHQAaQB2AGUAIABiAHkAIABkAGUAZgBhAHUAbAB0AC4AXABuAFwAbgBBAHIAcgBhAHkAIABjAG8AbQBwAGEAdABpAGIAbABlADoAIABGAGkAbgBkAFQAZQB4AHQAIABvAG4AbAB5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DAAIABmAG8AcgAgAG4AbwAgAG0AYQB0AGMAaA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G4AZABUAGUAeAB0ACAAIAAgACAAIAAgACAAIAB8ACAAdABlAHgAdAAgACAAIAAgAHwAIABUAGUAeAB0ACAAdABvACAAcwBlAGEAcgBjAGgAIABmAG8AcgAuAFwAbgBXAGkAdABoAGkAbgBUAGUAeAB0ACAAIAAgACAAIAAgAHwAIAB0AGUAeAB0ACAAIAAgACAAfAAgAFQAZQB4AHQAIAB0AG8AIABiAGUAIABzAGUAYQByAGMAaABlAGQALgBcAG4AWwBDAGEAcwBlAFMAZQBuAHMAaQB0AGkAdgBlAF0AIAB8ACAAcwB3AGkAdABjAGgAIAAgAHwAIABNAGEAdABjAGgAIABvAG4AIABsAGUAdAB0AGUAcgAgAGMAYQBzAGUALgBcAG4AWwBTAHQAYQByAHQAUABvAHMAaQB0AGkAbwBuAF0AIAB8ACAAaQBuAHQAZQBnAGUAcgAgAHwAIABQAG8AcwBpAHQAaQBvAG4AIAB0AG8AIABzAHQAYQByAHQAIABzAGUAYQByAGMAaAAgAGYAcgBvAG0ALgAgAEQAZQBmAGEAdQBsAHQAcwAgAHQAbwAgADE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JAE4ARABfAEwASQBUAEUAUgBBAEwAIAA9ACAATABBAE0AQgBEAEEAKABGAGkAbgBkAFQAZQB4AHQALAAgAFcAaQB0AGgAaQBuAFQAZQB4AHQALAAgAFsAQwBhAHMAZQBTAGUAbgBzAGkAdABpAHYAZQBdACwAIABbAFMAdABhAHIAdABQAG8AcwBpAHQAaQBvAG4AXQAsAFwAbgAgACAAIAAgAEwARQBUACgAXABuACAAIAAgACAAIAAgACAAIABfAHcAaQB0AGgAaQBuAFQAZQB4AHQALAAgAEYATgAuAE4AVQBMAEwASQBGAFkAKABJAE4ARABFAFgAKABXAGkAdABoAGkAbgBUAGUAeAB0ACwAIAAxACwAIAAxACkAKQAsAFwAbgAgACAAIAAgACAAIAAgACAAXwBjAGEAcwBlAFMAZQBuAHMAaQB0AGkAdgBlACwAIABJAE4ARABFAFgAKABGAE4ALgBDAE8ARQBSAEMARQAoAEMAYQBzAGUAUwBlAG4AcwBpAHQAaQB2AGUAKQAsACAAMQAsACAAMQApACwAXABuACAAIAAgACAAIAAgACAAIABfAHMAdABhAHIAdABQAG8AcwBpAHQAaQBvAG4ALAAgAEwARQBUACgAXABuACAAIAAgACAAIAAgACAAIAAgACAAIAAgAF8AcwBwACwAIABJAE4ARABFAFgAKABGAE4ALgBDAE8ARQBSAEMARQAoAFMAdABhAHIAdABQAG8AcwBpAHQAaQBvAG4AKQAsACAAMQAsACAAMQApACwAXABuACAAIAAgACAAIAAgACAAIAAgACAAIAAgAEkARgAoAF8AcwBwACAAPAAgADEALAAgADEALAAgAEkATgBUACgAXwBzAHAAKQApAFwAbgAgACAAIAAgACAAIAAgACAAKQAsAFwAbgAgACAAIAAgACAAIAAgACAASQBGACgASQBTAEUAUgBSAE8AUgAoAEYAaQBuAGQAVABlAHgAdAApACwAIAAwACwAXABuACAAIAAgACAAIAAgACAAIAAgACAAIAAgAEkARgAoAEkAUwBFAFIAUgBPAFIAKABfAHcAaQB0AGgAaQBuAFQAZQB4AHQAKQAsACAAMAAsAFwAbgAgACAAIAAgACAAIAAgACAAIAAgACAAIAAgACAAIAAgAEkARgAoAEYAaQBuAGQAVABlAHgAdAAgAD0AIABcACIAXAAiACwAIAAwACwAXABuACAAIAAgACAAIAAgACAAIAAgACAAIAAgACAAIAAgACAAIAAgACAAIABJAEYAKABfAHcAaQB0AGgAaQBuAFQAZQB4AHQAIAA9ACAAXAAiAFwAIgAsACAAMAAsAFwAbgAgACAAIAAgACAAIAAgACAAIAAgACAAIAAgACAAIAAgACAAIAAgACAAIAAgACAAIABJAEYAKABfAGMAYQBzAGUAUwBlAG4AcwBpAHQAaQB2AGUALABcAG4AIAAgACAAIAAgACAAIAAgACAAIAAgACAAIAAgACAAIAAgACAAIAAgACAAIAAgACAAIAAgACAAIABJAEYARQBSAFIATwBSACgARgBJAE4ARAAoAEYAaQBuAGQAVABlAHgAdAAsACAAXwB3AGkAdABoAGkAbgBUAGUAeAB0ACwAIABfAHMAdABhAHIAdABQAG8AcwBpAHQAaQBvAG4AKQAsACAAMAApACwAXABuACAAIAAgACAAIAAgACAAIAAgACAAIAAgACAAIAAgACAAIAAgACAAIAAgACAAIAAgACAAIAAgACAATABFAFQAKABcAG4AIAAgACAAIAAgACAAIAAgACAAIAAgACAAIAAgACAAIAAgACAAIAAgACAAIAAgACAAIAAgACAAIAAgACAAIAAgAF8AZQBzAGMAYQBwAGUAZABGAGkAbgBkAFQAZQB4AHQALAAgAEYATgAuAEUAUwBDAEEAUABFAF8AUwBFAEEAUgBDAEgAXwBUAEUAUgBNACgARgBpAG4AZABUAGUAeAB0ACkALABcAG4AIAAgACAAIAAgACAAIAAgACAAIAAgACAAIAAgACAAIAAgACAAIAAgACAAIAAgACAAIAAgACAAIAAgACAAIAAgAEkARgBFAFIAUgBPAFIAKABTAEUAQQBSAEMASAAoAF8AZQBzAGMAYQBwAGUAZABGAGkAbgBkAFQAZQB4AHQALAAgAF8AdwBpAHQAaABpAG4AVABlAHgAdAAsACAAXwBzAHQAYQByAHQAUABvAHMAaQB0AGkAbwBuACkALAAgAD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BAEwASQBEAEEAVABFAF8AQwBIAEEAUgBTAEUAVABcAG4AXABuAFYAYQBsAGkAZABhAHQAZQBzACAAdABoAGEAdAAgAHQAaABlACAAZwBpAHYAZQBuACAAdABlAHgAdAAgAG8AbgBsAHkAIABjAG8AbgB0AGEAaQBuAHMAIABjAGgAYQByAGEAYwB0AGUAcgBzACAAaQBuACAAdABoAGUAIABzAHAAZQBjAGkAZgBpAGUAZAAgAGMAaABhAHIAYQBjAHQAZQByACAAcwBlAHQALgBcAG4ATQBhAHQAYwBoAGkAbgBnACAAaQBzACAAYwBhAHMAZQAtAGkAbgBzAGUAbgBzAGkAdABpAHYAZQAgAGIAeQAgAGQAZQBmAGEAdQBsAHQALgBcAG4AXABuAEEAcgByAGEAeQAgAGMAbwBtAHAAYQB0AGkAYgBsAGUAOgAgAFQAZQB4AHQAVgBhAGwAdQBlACAAcABhAHIAYQBtAGUAdABlAHIAIABvAG4AbAB5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VgBhAGwAdQBlACAAIAAgACAAIAAgACAAfAAgAHQAZQB4AHQAIAAgACAAfAAgAFQAZQB4AHQAIAB0AG8AIAB2AGEAbABpAGQAYQB0AGUAXABuAEMAaABhAHIAUwBlAHQAIAAgACAAIAAgACAAIAAgACAAfAAgAHQAZQB4AHQAIAAgACAAfAAgAFYAYQBsAGkAZAAgAGMAaABhAHIAYQBjAHQAZQByAHMAXABuAFsAQwBhAHMAZQBTAGUAbgBzAGkAdABpAHYAZQBdACAAfAAgAHMAdwBpAHQAYwBoACAAfAAgAE0AYQB0AGMAaAAgAG8AbgAgAGwAZQB0AHQAZQByACAAYwBhAHM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gBBAEwASQBEAEEAVABFAF8AQwBIAEEAUgBTAEUAVAAgAD0AIABMAEEATQBCAEQAQQAoAFQAZQB4AHQAVgBhAGwAdQBlACwAIABDAGgAYQByAFMAZQB0ACwAIABbAEMAYQBzAGUAUwBlAG4AcwBpAHQAaQB2AGUAXQAsAFwAbgAgACAAIAAgAEwARQBUACgAXABuACAAIAAgACAAIAAgACAAIABfAGkAZwBuAG8AcgBlAEMAYQBzAGUALAAgAEYATgAuAEMATwBFAFIAQwBFACgAQwBhAHMAZQBTAGUAbgBzAGkAdABpAHYAZQApACAAPQAgADAALABcAG4AIAAgACAAIAAgACAAIAAgAF8AYwBoAGEAcgBzACwAIABcACIAXAAiACAAJgAgAEkARgAoAF8AaQBnAG4AbwByAGUAQwBhAHMAZQAsACAAVQBQAFAARQBSACgAQwBoAGEAcgBTAGUAdAApACwAIABDAGgAYQByAFMAZQB0ACkALABcAG4AIAAgACAAIAAgACAAIAAgAF8AeABwAGEAdABoACwAIABcACIALwAvAHMAWwB0AHIAYQBuAHMAbABhAHQAZQAoAC4ALAAnAFwAIgAgACYAIABfAGMAaABhAHIAcwAgACYAIABcACIAJwAsACcAJwApAD0AJwAnAF0AXAAiACwAXABuACAAIAAgACAAIAAgACAAIABcAG4AIAAgACAAIAAgACAAIAAgAGYAbgBWAGEAbABpAGQAYQB0AGUAQwBoAGEAcgBTAGUAdAAsACAATABBAE0AQgBEAEEAKABfAHQAZQB4AHQARQBsAGUAbQBlAG4AdAAsAFwAbgAgACAAIAAgACAAIAAgACAAIAAgACAAIABJAEYAKABfAGMAaABhAHIAcwAgAD0AIABcACIAXAAiACwAIABGAEEATABTAEUALABcAG4AIAAgACAAIAAgACAAIAAgACAAIAAgACAAIAAgACAAIABJAEYAKABGAE4ALgBJAFMAXwBFAE0AUABUAFkAKABfAHQAZQB4AHQARQBsAGUAbQBlAG4AdAApACwAIABGAEEATABTAEUALABcAG4AIAAgACAAIAAgACAAIAAgACAAIAAgACAAIAAgACAAIAAgACAAIAAgAEwARQBUACgAXABuACAAIAAgACAAIAAgACAAIAAgACAAIAAgACAAIAAgACAAIAAgACAAIAAgACAAIAAgAF8AdABlAHgAdABFAGwAZQBtAGUAbgB0AEMAYQBzAGUAZAAsACAASQBGACgAXwBpAGcAbgBvAHIAZQBDAGEAcwBlACwAIABVAFAAUABFAFIAKABfAHQAZQB4AHQARQBsAGUAbQBlAG4AdAApACwAIABfAHQAZQB4AHQARQBsAGUAbQBlAG4AdAApACwAXABuACAAIAAgACAAIAAgACAAIAAgACAAIAAgACAAIAAgACAAIAAgACAAIAAgACAAIAAgAF8AZQBzAGMAYQBwAGUAVABlAHgAdAAsACAAUwBVAEIAUwBUAEkAVABVAFQARQAoAFMAVQBCAFMAVABJAFQAVQBUAEUAKABfAHQAZQB4AHQARQBsAGUAbQBlAG4AdABDAGEAcwBlAGQALAAgAFwAIgAmAFwAIgAsACAAXAAiACYAYQBtAHAAOwBcACIAKQAsACAAXAAiADwAXAAiACwAIABcACIAJgBsAHQAOwBcACIAKQAsAFwAbgAgACAAIAAgACAAIAAgACAAIAAgACAAIAAgACAAIAAgACAAIAAgACAAIAAgACAAIABfAHgAbQBsACwAIABcACIAPAB4AG0AbAA+ADwAcwA+AFwAIgAgACYAIABfAGUAcwBjAGEAcABlAFQAZQB4AHQAIAAmACAAXAAiADwALwBzAD4APAAvAHgAbQBsAD4AXAAiACwAXABuACAAIAAgACAAIAAgACAAIAAgACAAIAAgACAAIAAgACAAIAAgACAAIAAgACAAIAAgAE4ATwBUACgASQBTAEUAUgBSAE8AUgAoAEYASQBMAFQARQBSAFgATQBMACgAXwB4AG0AbAAsACAAXwB4AHAAYQB0AGgAKQApACkAXABuACAAIAAgACAAIAAgACAAIAAgACAAIAAgACAAIAAgACAAIAAgACAAIAApAFwAbgAgACAAIAAgACAAIAAgACAAIAAgACAAIAAgACAAIAAgACkAXABuACAAIAAgACAAIAAgACAAIAAgACAAIAAgACkAXABuACAAIAAgACAAIAAgACAAIAApACwAXABuAFwAbgAgACAAIAAgACAAIAAgACAATQBBAFAAKABGAE4ALgBOAFUATABMAEkARgBZACgAVABlAHgAdABWAGEAbAB1AGUAKQAsAFwAbgAgACAAIAAgACAAIAAgACAAIAAgACAAIABMAEEATQBCAEQAQQAoAF8AZQBsAGUAbQBlAG4AdAAsAFwAbgAgACAAIAAgACAAIAAgACAAIAAgACAAIAAgACAAIAAgAGYAbgBWAGEAbABpAGQAYQB0AGUAQwBoAGEAcgBTAGUAdA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AATABBAEMARQBfAEMASABBAFIAUwBcAG4AXABuAFIAZQBwAGwAYQBjAGUAcwAgAGUAYQBjAGgAIABpAG4AcwB0AGEAbgBjAGUAIABvAGYAIABhACAAcwBlAHQAIABvAGYAIABjAGgAYQByAGEAYwB0AGUAcgBzACAAdwBpAHQAaABpAG4AIAB0AGUAeAB0ACAAdwBpAHQAaAAgAGEAbgBvAHQAaABlAHIAIABjAGgAYQByAGEAYwB0AGUAcgAuAFwAbgBNAGEAdABjAGgAaQBuAGcAIABpAHMAIABjAGEAcwBlAC0AaQBuAHMAZQBuAHMAaQB0AGkAdgBlACAAYgB5ACAAZABlAGYAYQB1AGwAdAAuACAATgBvAHQAZQAgAGMAYQBuACAAYgBlACAAdQBzAGUAZAAgAHQAbwAgAHIAZQBtAG8AdgBlACAAYwBoAGEAcgBhAGMAdABlAHIAcwAgAGIAeQAgAHMAdQBwAHAAbAB5AGkAbgBnACAAYQBuACAAZQBtAHAAdAB5ACAAQwBoAGEAcgBSAGUAcABsAGEAYwBlAFcAaQB0AGgALgBcAG4AXABuAEEAcgByAGEAeQAgAGMAbwBtAHAAYQB0AGkAYgBsAGUAOgAgAFQAZQB4AHQAVgBhAGwAdQBlACAAcABhAHIAYQBtAGUAdABlAHIAIABvAG4AbAB5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IABWAGEAbAB1AGUAIAAgACAAIAAgACAAfAAgAHQAZQB4AHQAIAAgACAAfAAgAFQAZQB4AHQAIAB3AGkAdABoAGkAbgAgAHcAaABpAGMAaAAgAHQAbwAgAHIAZQBwAGwAYQBjAGUAIABjAGgAYQByAGEAYwB0AGUAcgBzAFwAbgBDAGgAYQByAFMAZQB0ACAAIAAgACAAIAAgACAAIAAgAHwAIAB0AGUAeAB0ACAAIAAgAHwAIABTAGUAdAAgAG8AZgAgAGMAaABhAHIAYQBjAHQAZQByAHMAIAB0AG8AIABiAGUAIAByAGUAcABsAGEAYwBlAGQAXABuAEMAaABhAHIAUgBlAHAAbABhAGMAZQBXAGkAdABoACAAfAAgAHQAZQB4AHQAIAAgACAAfAAgAFQAYQByAGcAZQB0ACAAYwBoAGEAcgBhAGMAdABlAHIAIAB3AGkAdABoACAAdwBoAGkAYwBoACAAdABvACAAcgBlAHAAbABhAGMAZQAgAGUAYQBjAGgAIABjAGgAYQByAGEAYwB0AGUAcgAgAGkAbgAgAEMAaABhAHIAUwBlAHQAXABuAFsAQwBhAHMAZQBTAGUAbgBzAGkAdABpAHYAZQBdACAAfAAgAHMAdwBpAHQAYwBoACAAfAAgAE0AYQB0AGMAaAAgAG8AbgAgAGwAZQB0AHQAZQByACAAYwBhAHMAZ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AATABBAEMARQBfAEMASABBAFIAUwAoAFwAIgBhAGIAYwA6AGQAZQBmAC8AZwAvAGgAXAAiACwAIABcACIAOgAvAFwAIgAsACAAXAAiAFwAIgApAFwAbgBSAGUAdAB1AHIAbgBzADoAIABhAGIAYwBkAGUAZgBnAGgAXABuAFwAbgBSAEUAUABMAEEAQwBFAF8AQwBIAEEAUgBTACgAXAAiAGEAYgBjADoAZABlAGYALwBnAC8AaABcACIALAAgAFwAIgA6AC8AXAAiACwAIABcACIAXwBcACIAKQBcAG4AUgBlAHQAdQByAG4AcwA6ACAAYQBiAGMAXwBkAGUAZgBfAGcAXwBo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UAUABMAEEAQwBFAF8AQwBIAEEAUgBTACAAPQAgAEwAQQBNAEIARABBACgAVABlAHgAdABWAGEAbAB1AGUALAAgAEMAaABhAHIAUwBlAHQALAAgAEMAaABhAHIAUgBlAHAAbABhAGMAZQBXAGkAdABoACwAIABbAEMAYQBzAGUAUwBlAG4AcwBpAHQAaQB2AGUAXQAsAFwAbgAgACAAIAAgAEwARQBUACgAXABuACAAIAAgACAAIAAgACAAIABfAGMAaABhAHIAUwBlAHQALAAgAEYATgAuAE4AVQBMAEwASQBGAFkAKABDAGgAYQByAFMAZQB0ACkALABcAG4AIAAgACAAIAAgACAAIAAgAF8AYwBoAGEAcgBOAGUAdwAsACAATABFAEYAVAAoAEMAaABhAHIAUgBlAHAAbABhAGMAZQBXAGkAdABoACkALABcAG4AIAAgACAAIAAgACAAIAAgAF8AaQBnAG4AbwByAGUAQwBhAHMAZQAsACAARgBOAC4AQwBPAEUAUgBDAEUAKABDAGEAcwBlAFMAZQBuAHMAaQB0AGkAdgBlACkAIAA9ACAAMAAsAFwAbgAgACAAIAAgACAAIAAgACAAXABuACAAIAAgACAAIAAgACAAIABmAG4AUgBlAHAAbABhAGMAZQBDAGgAYQByAHMALAAgAEwAQQBNAEIARABBACgAXwB0AGUAeAB0AEUAbABlAG0AZQBuAHQALABcAG4AIAAgACAAIAAgACAAIAAgACAAIAAgACAASQBGACgAXwBjAGgAYQByAFMAZQB0ACAAPQAgAFwAIgBcACIALAAgAF8AdABlAHgAdABFAGwAZQBtAGUAbgB0ACwAXABuACAAIAAgACAAIAAgACAAIAAgACAAIAAgACAAIAAgACAASQBGACgAXwB0AGUAeAB0AEUAbABlAG0AZQBuAHQAIAA9ACAAXAAiAFwAIgAsACAAXAAiAFwAIgAsAFwAbgAgACAAIAAgACAAIAAgACAAIAAgACAAIAAgACAAIAAgACAAIAAgACAASQBGACgAXwBpAGcAbgBvAHIAZQBDAGEAcwBlACwAXABuACAAIAAgACAAIAAgACAAIAAgACAAIAAgACAAIAAgACAAIAAgACAAIAAgACAAIAAgAFIARQBEAFUAQwBFACgAXwB0AGUAeAB0AEUAbABlAG0AZQBuAHQALAAgAFMARQBRAFUARQBOAEMARQAoAEwARQBOACgAXwBjAGgAYQByAFMAZQB0ACkAKQAsAFwAbgAgACAAIAAgACAAIAAgACAAIAAgACAAIAAgACAAIAAgACAAIAAgACAAIAAgACAAIAAgACAAIAAgAEwAQQBNAEIARABBACgAYQBjAGMALAAgAGMAdQByAHIALABcAG4AIAAgACAAIAAgACAAIAAgACAAIAAgACAAIAAgACAAIAAgACAAIAAgACAAIAAgACAAIAAgACAAIAAgACAAIAAgAEwARQBUACgAXABuACAAIAAgACAAIAAgACAAIAAgACAAIAAgACAAIAAgACAAIAAgACAAIAAgACAAIAAgACAAIAAgACAAIAAgACAAIAAgACAAIAAgAF8AYwBoAGEAcgBMACwAIABMAE8AVwBFAFIAKABNAEkARAAoAF8AYwBoAGEAcgBTAGUAdAAsACAAYwB1AHIAcgAsACAAMQApACkALABcAG4AIAAgACAAIAAgACAAIAAgACAAIAAgACAAIAAgACAAIAAgACAAIAAgACAAIAAgACAAIAAgACAAIAAgACAAIAAgACAAIAAgACAAXwB0AGUAeAB0AEUAbABlAG0AZQBuAHQATAAsACAAUwBVAEIAUwBUAEkAVABVAFQARQAoAGEAYwBjACwAIABfAGMAaABhAHIATAAsACAAXwBjAGgAYQByAE4AZQB3ACkALABcAG4AIAAgACAAIAAgACAAIAAgACAAIAAgACAAIAAgACAAIAAgACAAIAAgACAAIAAgACAAIAAgACAAIAAgACAAIAAgACAAIAAgACAAUwBVAEIAUwBUAEkAVABVAFQARQAoAF8AdABlAHgAdABFAGwAZQBtAGUAbgB0AEwALAAgAFUAUABQAEUAUgAoAF8AYwBoAGEAcgBMACkALAAgAF8AYwBoAGEAcgBOAGUAdwApAFwAbgAgACAAIAAgACAAIAAgACAAIAAgACAAIAAgACAAIAAgACAAIAAgACAAIAAgACAAIAAgACAAIAAgACAAIAAgACAAKQBcAG4AIAAgACAAIAAgACAAIAAgACAAIAAgACAAIAAgACAAIAAgACAAIAAgACAAIAAgACAAIAAgACAAIAApAFwAbgAgACAAIAAgACAAIAAgACAAIAAgACAAIAAgACAAIAAgACAAIAAgACAAIAAgACAAIAApACwAXABuACAAIAAgACAAIAAgACAAIAAgACAAIAAgACAAIAAgACAAIAAgACAAIAAgACAAIAAgAFIARQBEAFUAQwBFACgAXwB0AGUAeAB0AEUAbABlAG0AZQBuAHQALAAgAFMARQBRAFUARQBOAEMARQAoAEwARQBOACgAXwBjAGgAYQByAFMAZQB0ACkAKQAsAFwAbgAgACAAIAAgACAAIAAgACAAIAAgACAAIAAgACAAIAAgACAAIAAgACAAIAAgACAAIAAgACAAIAAgAEwAQQBNAEIARABBACgAYQBjAGMALAAgAGMAdQByAHIALABcAG4AIAAgACAAIAAgACAAIAAgACAAIAAgACAAIAAgACAAIAAgACAAIAAgACAAIAAgACAAIAAgACAAIAAgACAAIAAgAFMAVQBCAFMAVABJAFQAVQBUAEUAKABhAGMAYwAsACAATQBJAEQAKABfAGMAaABhAHIAUwBlAHQALAAgAGMAdQByAHIALAAgADEAKQAsACAAXwBjAGgAYQByAE4AZQB3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UAGUAeAB0AFYAYQBsAHUAZQApACwAXABuACAAIAAgACAAIAAgACAAIAAgACAAIAAgAEwAQQBNAEIARABBACgAXwBlAGwAZQBtAGUAbgB0ACwAXABuACAAIAAgACAAIAAgACAAIAAgACAAIAAgACAAIAAgACAAZgBuAFIAZQBwAGwAYQBjAGUAQwBoAGEAcgBz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FUAQgBTAFQASQBUAFUAVABFAF8ASQBcAG4AXABuAEMAYQBzAGUALQBpAG4AcwBlAG4AcwBpAHQAaQB2AGUAIABzAHUAYgBzAHQAaQB0AHUAdABpAG8AbgAgAG8AZgAgAHQAZQB4AHQALgAgAFMAaQBtAGkAbABhAHIAIAB0AG8AIABTAFUAQgBTAFQASQBUAFUAVABFACAAZgB1AG4AYwB0AGkAbwBuACAAdwBoAGkAYwBoACAAaQBzACAAYwBhAHMAZQAtAHMAZQBuAHMAaQB0AGkAdgBlAC4AXABuAFwAbgBBAHIAcgBhAHkAIABjAG8AbQBwAGEAdABpAGIAbABlADoAIABUAGUAeAB0AFYAYQBsAHUAZQAgAHAAYQByAGEAbQBlAHQAZQByACAAbwBuAGwAe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FYAYQBsAHUAZQAgACAAIAAgACAAfAAgAHQAZQB4AHQAIAAgACAAIAB8ACAAVABlAHgAdAAgAHcAaQB0AGgAaQBuACAAdwBoAGkAYwBoACAAdABvACAAcgBlAHAAbABhAGMAZQAgAG0AYQB0AGMAaABlAGQAIAB0AGUAeAB0AFwAbgBPAGwAZABUAGUAeAB0ACAAIAAgACAAIAAgACAAfAAgAHQAZQB4AHQAIAAgACAAIAB8ACAAVABlAHgAdAAgAHQAbwAgAGIAZQAgAHIAZQBwAGwAYQBjAGUAZABcAG4ATgBlAHcAVABlAHgAdAAgACAAIAAgACAAIAAgAHwAIAB0AGUAeAB0ACAAIAAgACAAfAAgAFQAZQB4AHQAIAB3AGkAdABoACAAdwBoAGkAYwBoACAAdABvACAAcgBlAHAAbABhAGMAZQAgAE8AbABkAFQAZQB4AHQAXABuAFsASQBuAHMAdABhAG4AYwBlAE4AdQBtAF0AIAB8ACAAaQBuAHQAZQBnAGUAcgAgAHwAIABTAHAAZQBjAGkAZgBpAHkAIAB3AGgAaQBjAGgAIABvAGMAYwB1AHIAYQBuAGMAZQAgAHQAbwAgAHIAZQBwAGwAYQBjAGUALgAgAEkAZgAgAG8AbQBpAHQAdABlAGQAIABvAHIAIAAwACAAdABoAGUAbgAgAGEAbABsACAAbwBjAGMAdQByAGEAbgBjAGUAcwAgAGEAcgBlACAAcgBlAHAAbABhAGMAZQBkAC4AXABuACAAIAAgACAAIAAgACAAIAAgACAAIAAgACAAIAB8ACAAIAAgACAAIAAgACAAIAAgAHwAIABOAGUAZwBhAHQAaQB2AGUAIABpAG4AcwB0AGEAbgBjAGUAIABtAGEAdABjAGgAZQBzACAAZgByAG8AbQAgAGUAbgBk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VQBCAFMAVABJAFQAVQBUAEUAXwBJACgAXAAiAGEAYgBjADoAZABlAGYAOgBnAGgAaQA6AGoAawBsAFwAIgAsACAAXAAiADoAXAAiACwAIABcACIAXAAiACkAXABuAFIAZQB0AHUAcgBuAHMAOgAgAGEAYgBjAGQAZQBmAGcAaABpAGoAawBsAFwAbgBcAG4AUwBVAEIAUwBUAEkAVABVAFQARQBfAEkAKABcACIAYQBiAGMAOgBkAGUAZgA6AGcAaABpADoAagBrAGwAXAAiACwAIABcACIAOgBcACIALAAgAFwAIgAtAFwAIgAsACAAMgApAFwAbgBSAGUAdAB1AHIAbgBzADoAIABhAGIAYwA6AGQAZQBmAC0AZwBoAGkAOgBqAGsAb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wBVAEIAUwBUAEkAVABVAFQARQBfAEkAIAA9ACAATABBAE0AQgBEAEEAKABUAGUAeAB0AFYAYQBsAHUAZQAsACAATwBsAGQAVABlAHgAdAAsACAATgBlAHcAVABlAHgAdAAsACAAWwBJAG4AcwB0AGEAbgBjAGUATgB1AG0AXQAsAFwAbgAgACAAIAAgAEwARQBUACgAXABuACAAIAAgACAAIAAgACAAIABfAG8AbABkAFQAZQB4AHQALAAgAEYATgAuAE4AVQBMAEwASQBGAFkAKABPAGwAZABUAGUAeAB0ACkALABcAG4AIAAgACAAIAAgACAAIAAgAF8AcwBlAGEAcgBjAGgAVABlAHIAbQAsACAARgBOAC4ARQBTAEMAQQBQAEUAXwBTAEUAQQBSAEMASABfAFQARQBSAE0AKABfAG8AbABkAFQAZQB4AHQAKQAsAFwAbgAgACAAIAAgACAAIAAgACAAXwBuAGUAdwBUAGUAeAB0ACwAIABGAE4ALgBOAFUATABMAEkARgBZACgATgBlAHcAVABlAHgAdAApACwAXABuACAAIAAgACAAIAAgACAAIABfAG8AbABkAEwAZQBuACwAIABMAEUATgAoAF8AbwBsAGQAVABlAHgAdAApACwAXABuACAAIAAgACAAIAAgACAAIABfAGwAZQBuAEQAaQBmAGYALAAgAEwARQBOACgAXwBuAGUAdwBUAGUAeAB0ACkAIAAtACAAXwBvAGwAZABMAGUAbgAsAFwAbgAgACAAIAAgACAAIAAgACAAXwBpAG4AcwB0AGEAbgBjAGUALAAgAEkATgBUACgARgBOAC4AQwBPAEUAUgBDAEUAKABJAG4AcwB0AGEAbgBjAGUATgB1AG0AKQApACwAXABuACAAIAAgACAAIAAgACAAIABcAG4AIAAgACAAIAAgACAAIAAgAGYAbgBTAHUAYgBzAHQAaQB0AHUAdABlAF8ASQAsACAATABBAE0AQgBEAEEAKABfAHQAZQB4AHQARQBsAGUAbQBlAG4AdAAsAFwAbgAgACAAIAAgACAAIAAgACAAIAAgACAAIABJAEYAKABfAHQAZQB4AHQARQBsAGUAbQBlAG4AdAAgAD0AIABcACIAXAAiACwAIABcACIAXAAiACwAXABuACAAIAAgACAAIAAgACAAIAAgACAAIAAgACAAIAAgACAASQBGACgAXwBvAGwAZABMAGUAbgAgAD0AIAAwACwAIABfAHQAZQB4AHQARQBsAGUAbQBlAG4AdAAsAFwAbgAgACAAIAAgACAAIAAgACAAIAAgACAAIAAgACAAIAAgACAAIAAgACAATABFAFQAKABcAG4AIAAgACAAIAAgACAAIAAgACAAIAAgACAAIAAgACAAIAAgACAAIAAgACAAIAAgACAAXwBtAGEAeABJAG4AcwB0AGEAbgBjAGUALAAgAEkATgBUACgATABFAE4AKABfAHQAZQB4AHQARQBsAGUAbQBlAG4AdAApACAALwAgAF8AbwBsAGQATABlAG4AKQAsAFwAbgAgACAAIAAgACAAIAAgACAAIAAgACAAIAAgACAAIAAgACAAIAAgACAAIAAgACAAIABfAHAAbwBzACwAIABTAEMAQQBOACgAMAAsACAAUwBFAFEAVQBFAE4AQwBFACgAMQAsACAAXwBtAGEAeABJAG4AcwB0AGEAbgBjAGUAKQAsAFwAbgAgACAAIAAgACAAIAAgACAAIAAgACAAIAAgACAAIAAgACAAIAAgACAAIAAgACAAIAAgACAAIAAgAEwAQQBNAEIARABBACgAXwBhAGMAYwAsACAAXwBjAHUAcgByACwAXABuACAAIAAgACAAIAAgACAAIAAgACAAIAAgACAAIAAgACAAIAAgACAAIAAgACAAIAAgACAAIAAgACAAIAAgACAAIABJAEYAKABfAGEAYwBjACAAPQAgAFwAIgBcACIALAAgAFwAIgBcACIALAAgAEkARgBFAFIAUgBPAFIAKABTAEUAQQBSAEMASAAoAF8AcwBlAGEAcgBjAGgAVABlAHIAbQAsACAAXwB0AGUAeAB0AEUAbABlAG0AZQBuAHQALAAgAF8AYQBjAGMAIAArACAAMQApACwAIABcACIAXAAiACkAKQBcAG4AIAAgACAAIAAgACAAIAAgACAAIAAgACAAIAAgACAAIAAgACAAIAAgACAAIAAgACAAIAAgACAAIAApAFwAbgAgACAAIAAgACAAIAAgACAAIAAgACAAIAAgACAAIAAgACAAIAAgACAAIAAgACAAIAApACwAXABuACAAIAAgACAAIAAgACAAIAAgACAAIAAgACAAIAAgACAAIAAgACAAIAAgACAAIAAgAF8AYwBvAHUAbgB0ACwAIABDAE8AVQBOAFQAKABfAHAAbwBzACkALABcAG4AIAAgACAAIAAgACAAIAAgACAAIAAgACAAIAAgACAAIAAgACAAIAAgACAAIAAgACAASQBGACgAXwBjAG8AdQBuAHQAIAA9ACAAMAAsACAAXwB0AGUAeAB0AEUAbABlAG0AZQBuAHQALABcAG4AIAAgACAAIAAgACAAIAAgACAAIAAgACAAIAAgACAAIAAgACAAIAAgACAAIAAgACAAIAAgACAAIABJAEYAKABBAEIAUwAoAF8AaQBuAHMAdABhAG4AYwBlACkAIAA+ACAAXwBjAG8AdQBuAHQALAAgAF8AdABlAHgAdABFAGwAZQBtAGUAbgB0ACwAXABuACAAIAAgACAAIAAgACAAIAAgACAAIAAgACAAIAAgACAAIAAgACAAIAAgACAAIAAgACAAIAAgACAAIAAgACAAIABJAEYAKABfAGkAbgBzAHQAYQBuAGMAZQAgAD4AIAAwACwAIABSAEUAUABMAEEAQwBFACgAXwB0AGUAeAB0AEUAbABlAG0AZQBuAHQALAAgAEkATgBEAEUAWAAoAF8AcABvAHMALAAgADEALAAgAF8AaQBuAHMAdABhAG4AYwBlACkALAAgAF8AbwBsAGQATABlAG4ALAAgAF8AbgBlAHcAVABlAHgAdAApACwAXABuACAAIAAgACAAIAAgACAAIAAgACAAIAAgACAAIAAgACAAIAAgACAAIAAgACAAIAAgACAAIAAgACAAIAAgACAAIAAgACAAIAAgAEkARgAoAF8AaQBuAHMAdABhAG4AYwBlACAAPAAgADAALAAgAFIARQBQAEwAQQBDAEUAKABfAHQAZQB4AHQARQBsAGUAbQBlAG4AdAAsACAASQBOAEQARQBYACgAXwBwAG8AcwAsACAAMQAsACAAXwBjAG8AdQBuAHQAIAArACAAXwBpAG4AcwB0AGEAbgBjAGUAIAArACAAMQApACwAIABfAG8AbABkAEwAZQBuACwAIABfAG4AZQB3AFQAZQB4AHQAKQAsAFwAbgAgACAAIAAgACAAIAAgACAAIAAgACAAIAAgACAAIAAgACAAIAAgACAAIAAgACAAIAAgACAAIAAgACAAIAAgACAAIAAgACAAIAAgACAAIAAgAEwARQBUACgAXABuACAAIAAgACAAIAAgACAAIAAgACAAIAAgACAAIAAgACAAIAAgACAAIAAgACAAIAAgACAAIAAgACAAIAAgACAAIAAgACAAIAAgACAAIAAgACAAIAAgACAAIABfAG4AUABvAHMALAAgAFQAQQBLAEUAKABfAHAAbwBzACwAIAAxACwAIABfAGMAbwB1AG4AdAApACAAKwAgAFMARQBRAFUARQBOAEMARQAoADEALAAgAF8AYwBvAHUAbgB0ACwAIAAwACwAIABfAGwAZQBuAEQAaQBmAGYAKQAsAFwAbgAgACAAIAAgACAAIAAgACAAIAAgACAAIAAgACAAIAAgACAAIAAgACAAIAAgACAAIAAgACAAIAAgACAAIAAgACAAIAAgACAAIAAgACAAIAAgACAAIAAgACAAUgBFAEQAVQBDAEUAKABfAHQAZQB4AHQARQBsAGUAbQBlAG4AdAAsACAAXwBuAFAAbwBzACwAXABuACAAIAAgACAAIAAgACAAIAAgACAAIAAgACAAIAAgACAAIAAgACAAIAAgACAAIAAgACAAIAAgACAAIAAgACAAIAAgACAAIAAgACAAIAAgACAAIAAgACAAIAAgACAAIAAgAEwAQQBNAEIARABBACgAXwBhAGMAYwAsACAAXwBjAHUAcgByACwAXABuACAAIAAgACAAIAAgACAAIAAgACAAIAAgACAAIAAgACAAIAAgACAAIAAgACAAIAAgACAAIAAgACAAIAAgACAAIAAgACAAIAAgACAAIAAgACAAIAAgACAAIAAgACAAIAAgACAAIAAgACAAUgBFAFAATABBAEMARQAoAF8AYQBjAGMALAAgAF8AYwB1AHIAcgAsACAAXwBvAGwAZABMAGUAbgAsACAAXwBuAGUAdwBUAGUAeAB0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OAFUATABMAEkARgBZACgAVABlAHgAdABWAGEAbAB1AGUAKQAsAFwAbgAgACAAIAAgACAAIAAgACAAIAAgACAAIABMAEEATQBCAEQAQQAoAF8AZQBsAGUAbQBlAG4AdAAsAFwAbgAgACAAIAAgACAAIAAgACAAIAAgACAAIAAgACAAIAAgAGYAbgBTAHUAYgBzAHQAaQB0AHUAdABlAF8ASQ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JAE4ARABfAE4AVABIAF8AQwBIAEEAUgBcAG4AXABuAEwAbwBjAGEAdABlAHMAIAB0AGgAZQAgAHAAbwBzAGkAdABpAG8AbgAgAG8AZgAgAHQAaABlACAATgB0AGgAIABjAG8AdQBuAHQAIABvAGYAIABhAG4AeQAgAG8AbgBlACAAbwBmACAAYQAgAHMAZQB0ACAAbwBmACAAYwBoAGEAcgBhAGMAdABlAHIAcwAgAHcAaQB0AGgAaQBuACAAdABoAGUAIABnAGkAdgBlAG4AIAB0AGUAeAB0AC4AXABuAFMAZQBhAHIAYwBoACAAaQBzACAAYwBhAHMAZQAtAGkAbgBzAGUAbgBzAGkAdABpAHYAZQAgAGIAeQAgAGQAZQBmAGEAdQBsAHQALgBcAG4AXABuAEEAcgByAGEAeQAgAGMAbwBtAHAAYQB0AGkAYgBsAGUAOgAgAFQAZQB4AHQAVABvAFMAZQBhAHIAYwBoACAAcABhAHIAYQBtAGUAdABlAHI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DAGgAYQByAGEAYwB0AGUAcgAgAHAAbwBzAGkAdABpAG8AbgAgAGkAbgAgAHQAZQB4AHQALgBcAG4AIAAyACAAfAAgAGMAaABhAHIAIAAgACAAIAB8ACAAQwBoAGEAcgBhAGMAdABlAHIAIABmAG8AdQBuAGQALgAgAFIAZQB0AHUAcgBuAGUAZAAgAGkAZgAgAFIAZQB0AHUAcgBuAEMAaABhAHIAIABpAHMAIABzAGUAd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VABvAFMAZQBhAHIAYwBoACAAIAAgACAAfAAgAHQAZQB4AHQAIAAgACAAIAAgACAAIAAgACAAIAAgACAAIAB8ACAAVABlAHgAdAAgAHQAbwAgAHMAZQBhAHIAYwBoACAAdwBpAHQAaABpAG4AXABuAEMAaABhAHIAcwAgACAAIAAgACAAIAAgACAAIAAgACAAfAAgAHQAZQB4AHQAIAAgACAAIAAgACAAIAAgACAAIAAgACAAIAB8ACAAQwBoAGEAcgBhAGMAdABlAHIAcwAgAHQAbwAgAHMAZQBhAHIAYwBoACAAZgBvAHIAXABuAFsATgBdACAAIAAgACAAIAAgACAAIAAgACAAIAAgACAAfAAgAGkAbgB0AGUAZwBlAHIAIAAgACAAIAAgACAAIAAgACAAIAB8ACAATgB0AGgAIABjAG8AdQBuAHQAIABvAGYAIABhAG4AeQAgAG8AZgAgAHQAaABlACAAYwBoAGEAcgBhAGMAdABlAHIAcwAuACAARABlAGYAYQB1AGwAdABzACAAdABvACAAMQBzAHQALgBcAG4AIAAgACAAIAAgACAAIAAgACAAIAAgACAAIAAgACAAIAB8ACAAIAAgACAAIAAgACAAIAAgACAAIAAgACAAIAAgACAAIAAgAHwAIABOAGUAZwBhAHQAaQB2AGUAIAB2AGEAbAB1AGUAcwAgAHcAaQBsAGwAIABwAGUAcgBmAG8AcgBtACAAYQAgAHIAZQB2AGUAcgBzAGUAIABzAGUAYQByAGMAaAAgAGYAcgBvAG0AIAB0AGgAZQAgAGUAbgBkACAAbwBmACAAdABoAGUAIAB0AGUAeAB0AC4AXABuAFsAQwBhAHMAZQBTAGUAbgBzAGkAdABpAHYAZQBdACAAfAAgAHMAdwBpAHQAYwBoACAAIAAgACAAIAAgACAAIAAgACAAIAB8ACAAUwBlAGEAcgBjAGgAIABpAHMAIABjAGEAcwBlAC0AcwBlAG4AcwBpAHQAaQB2AGUALgAgACAAIAAgACAAIAAgACAAIAAgACAAXABuAFsAUgBlAHQAdQByAG4AQwBoAGEAcgBdACAAIAAgACAAfAAgAHMAdwBpAHQAYwBoACAAIAAgACAAIAAgACAAIAAgACAAIAB8ACAAQQBsAHMAbwAgAHIAZQB0AHUAcgBuACAAdABoAGUAIABjAGgAYQByAGEAYwB0AGUAcgAgAGYAbwB1AG4AZABcAG4AWwBMAG8AdwBlAHIAUABvAHMAXQAgACAAIAAgACAAIAB8ACAAaQBuAHQAZQBnAGUAcgAgACAAIAAgACAAIAAgACAAIAAgAHwAIABQAG8AcwBpAHQAaQBvAG4AIAB0AG8AIABzAHQAYQByAHQAIAB0AGgAZQAgAHMAZQBhAHIAYwBoACAAZgByAG8AbQAuAFwAbgAgACAAIAAgACAAIAAgACAAIAAgACAAIAAgACAAIAAgAHwAIABbADEALgAuAEwARQBOACgAVABlAHgAdAApAF0AIAAgACAAfAAgAE4AZQBnAGEAdABpAHYAZQAgAHYAYQBsAHUAZQBzACAAYQByAGUAIAByAGUAbABhAHQAaQB2AGUAIAB0AG8AIAB0AGgAZQAgAGUAbgBkACAAbwBmACAAdABoAGUAIAB0AGUAeAB0AC4AXABuACAAIAAgACAAIAAgACAAIAAgACAAIAAgACAAIAAgACAAfAAgAFsALQBMAEUATgAoAFQAZQB4AHQAKQAuAC4ALQAxAF0AIAB8ACAARABlAGYAYQB1AGwAdABzACAAdABvACAAYgBlAGcAaQBuAG4AaQBuAGcAIABvAGYAIAB0AGgAZQAgAHQAZQB4AHQALgBcAG4AWwBVAHAAcABlAHIAUABvAHMAXQAgACAAIAAgACAAIAB8ACAAaQBuAHQAZQBnAGUAcgAgACAAIAAgACAAIAAgACAAIAAgAHwAIABQAG8AcwBpAHQAaQBvAG4AIABsAGkAbQBpAHQAIABvAGYAIAB0AGgAZQAgAHMAZQBhAHIAYwBoAC4AXABuACAAIAAgACAAIAAgACAAIAAgACAAIAAgACAAIAAgACAAfAAgAFsAMQAuAC4ATABFAE4AKABUAGUAeAB0ACkAXQAgACAAIAB8ACAATgBlAGcAYQB0AGkAdgBlACAAdgBhAGwAdQBlAHMAIABhAHIAZQAgAHIAZQBsAGEAdABpAHYAZQAgAHQAbwAgAHQAaABlACAAZQBuAGQAIABvAGYAIAB0AGgAZQAgAHQAZQB4AHQALgBcAG4AIAAgACAAIAAgACAAIAAgACAAIAAgACAAIAAgACAAIAB8ACAAWwAtAEwARQBOACgAVABlAHgAdAApAC4ALgAtADEAXQAgAHwAIABEAGUAZgBhAHUAbAB0AHMAIAB0AG8AIABlAG4AZAAgAG8AZgAgAHQAaABlACAAdABlAHgAdA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kATgBEAF8ATgBUAEgAXwBDAEgAQQBSACgAXAAiADEAMgAzADQAXwBBAF8AQgBfAEEAXwAwAFwAIgAsACAAXAAiAEEAQgBcACIAKQBcAG4AUgBlAHQAdQByAG4AcwA6ACAANgAgAGkALgBlAC4AIAAxAHMAdAAgAEEAIABvAHIAIABCACAAaQBzACAAYQB0ACAAcABvAHMAaQB0AGkAbwBuACAANgBcAG4AXABuAEYASQBOAEQAXwBOAFQASABfAEMASABBAFIAKABcACIAMQAyADMANABfAEEAXwBiAF8AYQBfADAAXAAiACwAIABcACIAYQBiAFwAIgAsACAAMgAsACAAMQApAFwAbgBSAGUAdAB1AHIAbgBzADoAIAAxADAAIABpAC4AZQAuACAAMgBuAGQAIABhACAAbwByACAAYgAsACAAYwBhAHMAZQAtAHMAZQBuAHMAaQB0AGkAdgBlACAAaQBzACAAYQB0ACAAcABvAHMAaQB0AGkAbwBuACAAMQAwAFwAbgBcAG4ARgBJAE4ARABfAE4AVABIAF8AQwBIAEEAUgAoAFwAIgAxADIAMwA0AF8AQQBfAEIAXwBBAF8AMABcACIALAAgAFwAIgBhAGIAXAAiACwAIAAyACwAIAAwACwAIAAxACwAIAA3ACkAXABuAFIAZQB0AHUAcgBuAHMAOgAgAHsAMQAwACwAIABBAH0AIABpAC4AZQAuACAAMgBuAGQAIABhACAAbwByACAAYgAsACAAYwBhAHMAZQAtAGkAbgBzAGUAbgBzAGkAdABpAHYAZQAgAGkAcwAgAGEAdAAgAHAAbwBzAGkAdABpAG8AbgAgADEAMAAsACAAcwBlAGEAcgBjAGgAaQBuAGcAIABmAHIAbwBtACAAcABvAHMAaQB0AGkAbwBuACAANwAuACAAQQAgAHcAYQBzACAAZgBvAHUAbgBkAC4AXABuAFwAbgBGAEkATgBEAF8ATgBUAEgAXwBDAEgAQQBSACgAXAAiADEAMgAzADQAXwBBAF8AQgBfAEEAXwAwAFwAIgAsACAAXAAiAEEAQgBcACIALAAgAC0AMgAsACAAMQAsACAAMQAsACAALQA0ACkAXABuAFIAZQB0AHUAcgBuAHMAOgAgAHsANgAsACAAQQB9ACAAaQAuAGUALgAgADIAbgBkACAAQQAgAG8AcgAgAEIALAAgAGMAYQBzAGUALQBzAGUAbgBzAGkAdABpAHYAZQAgAGkAcwAgAGEAdAAgAHAAbwBzAGkAdABpAG8AbgAgADYALAAgAHUAcwBpAG4AZwAgAHIAZQB2AGUAcgBzAGUAIABzAGUAYQByAGMAaAAgAGYAcgBvAG0AIAA0ACAAYwBoAGEAcgBhAGMAdABlAHIAcwAgAGYAcgBvAG0AIABlAG4AZAAuAFwAbgAgACAAIAAgACAAIAAgACAAIABBACAAdwBhAHMAIABmAG8AdQBuAG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SQBOAEQAXwBOAFQASABfAEMASABBAFIAIAA9ACAATABBAE0AQgBEAEEAKABUAGUAeAB0AFQAbwBTAGUAYQByAGMAaAAsACAAQwBoAGEAcgBzACwAIABbAE4AXQAsACAAWwBDAGEAcwBlAFMAZQBuAHMAaQB0AGkAdgBlAF0ALAAgAFsAUgBlAHQAdQByAG4AQwBoAGEAcgBdACwAIABbAEwAbwB3AGUAcgBQAG8AcwBdACwAIABbAFUAcABwAGUAcgBQAG8AcwBdACwAXABuACAAIAAgACAATABFAFQAKABcAG4AIAAgACAAIAAgACAAIAAgAF8AYwBoAGEAcgBzACwAIABGAE4ALgBOAFUATABMAEkARgBZACgAQwBoAGEAcgBzACkALABcAG4AIAAgACAAIAAgACAAIAAgAF8AbgAsACAASQBGACgASQBTAE8ATQBJAFQAVABFAEQAKABOACkALAAgADEALAAgAEkATgBUACgATgAoAE4AKQApACkALABcAG4AIAAgACAAIAAgACAAIAAgAF8AaQBnAG4AbwByAGUAQwBhAHMAZQAsACAARgBOAC4AQwBPAEUAUgBDAEUAKABDAGEAcwBlAFMAZQBuAHMAaQB0AGkAdgBlACkAIAA9ACAAMAAsAFwAbgAgACAAIAAgACAAIAAgACAAXwByAGUAdAB1AHIAbgBDAGgAYQByACwAIABOACgARgBOAC4AQwBPAEUAUgBDAEUAKABSAGUAdAB1AHIAbgBDAGgAYQByACkAIAA8AD4AIAAwACkALABcAG4AIAAgACAAIAAgACAAIAAgAF8AbABvAHcAUABvAHMALAAgAEwARQBUACgAXABuACAAIAAgACAAIAAgACAAIAAgACAAIAAgAF8AbABwACwAIABJAE4AVAAoAEYATgAuAEMATwBFAFIAQwBFACgATABvAHcAZQByAFAAbwBzACkAKQAsAFwAbgAgACAAIAAgACAAIAAgACAAIAAgACAAIABJAEYAKABfAGwAcAAgAD0AIAAwACwAIAAxACwAIABfAGwAcAApAFwAbgAgACAAIAAgACAAIAAgACAAKQAsAFwAbgAgACAAIAAgACAAIAAgACAAXwBoAGkAZwBoAFAAbwBzACwAIABJAEYAKABJAFMATgBVAE0AQgBFAFIAKABVAHAAcABlAHIAUABvAHMAKQAsACAASQBOAFQAKABVAHAAcABlAHIAUABvAHMAKQAsACAAXAAiAFwAIgApACwAXABuACAAIAAgACAAIAAgACAAIABfAGMAaABhAHIAQQByAHIAYQB5ACwAIABNAEkARAAoAFwAbgAgACAAIAAgACAAIAAgACAAIAAgACAAIABJAEYAKABfAGkAZwBuAG8AcgBlAEMAYQBzAGUALAAgAFUAUABQAEUAUgAoAF8AYwBoAGEAcgBzACkALAAgAF8AYwBoAGEAcgBzACkALABcAG4AIAAgACAAIAAgACAAIAAgACAAIAAgACAAUwBFAFEAVQBFAE4AQwBFACgATABFAE4AKABfAGMAaABhAHIAcwApACkALAAgADEAXABuACAAIAAgACAAIAAgACAAIAApACwAXABuAFwAbgAgACAAIAAgACAAIAAgACAAZgBuAEMAbwB1AG4AdABDAGgAYQByAE0AYQB0AGMAaABlAHMALAAgAEwAQQBNAEIARABBACgAXwBjAGEAcwBlAGQAVABlAHgAdAAsAFwAbgAgACAAIAAgACAAIAAgACAAIAAgACAAIABMAEUAVAAoAFwAbgAgACAAIAAgACAAIAAgACAAIAAgACAAIAAgACAAIAAgAF8AcwBlAGEAcgBjAGgATABlAG4ALAAgAEwARQBOACgAXwBjAGEAcwBlAGQAVABlAHgAdAApACwAXABuACAAIAAgACAAIAAgACAAIAAgACAAIAAgACAAIAAgACAAXwByAGUAbQBvAHYAZQBkACwAIABSAEUARABVAEMARQAoAF8AYwBhAHMAZQBkAFQAZQB4AHQALAAgAF8AYwBoAGEAcgBBAHIAcgBhAHkALABcAG4AIAAgACAAIAAgACAAIAAgACAAIAAgACAAIAAgACAAIAAgACAAIAAgAEwAQQBNAEIARABBACgAXwBhAGMAYwAsACAAXwBjAHUAcgByACwAXABuACAAIAAgACAAIAAgACAAIAAgACAAIAAgACAAIAAgACAAIAAgACAAIAAgACAAIAAgAFMAVQBCAFMAVABJAFQAVQBUAEUAKABfAGEAYwBjACwAIABfAGMAdQByAHIALAAgAFwAIgBcACIAKQBcAG4AIAAgACAAIAAgACAAIAAgACAAIAAgACAAIAAgACAAIAAgACAAIAAgACkAXABuACAAIAAgACAAIAAgACAAIAAgACAAIAAgACAAIAAgACAAKQAsAFwAbgAgACAAIAAgACAAIAAgACAAIAAgACAAIAAgACAAIAAgAF8AcwBlAGEAcgBjAGgATABlAG4AIAAtACAATABFAE4AKABfAHIAZQBtAG8AdgBlAGQAKQBcAG4AIAAgACAAIAAgACAAIAAgACAAIAAgACAAKQBcAG4AIAAgACAAIAAgACAAIAAgACkALABcAG4AXABuACAAIAAgACAAIAAgACAAIABmAG4ATgB0AGgAQwBoAGEAcgAsACAATABBAE0AQgBEAEEAKABfAHQAZQB4AHQARQBsAGUAbQBlAG4AdAAsAFwAbgAgACAAIAAgACAAIAAgACAAIAAgACAAIABJAEYAKABJAFMARQBSAFIATwBSACgAXwB0AGUAeAB0AEUAbABlAG0AZQBuAHQAKQAsACAAXwB0AGUAeAB0AEUAbABlAG0AZQBuAHQAIAAqACAAewAxACwAIAAyAH0ALABcAG4AIAAgACAAIAAgACAAIAAgACAAIAAgACAAIAAgACAAIABJAEYAKABfAGMAaABhAHIAcwAgAD0AIABcACIAXAAiACwAIAB7ADAALAAgAFwAIgBcACIAfQAsAFwAbgAgACAAIAAgACAAIAAgACAAIAAgACAAIAAgACAAIAAgACAAIAAgACAASQBGACgAXwBuACAAPQAgADAALAAgAHsAMAAsACAAXAAiAFwAIgB9ACwAXABuACAAIAAgACAAIAAgACAAIAAgACAAIAAgACAAIAAgACAAIAAgACAAIAAgACAAIAAgAEwARQBUACgAXABuACAAIAAgACAAIAAgACAAIAAgACAAIAAgACAAIAAgACAAIAAgACAAIAAgACAAIAAgACAAIAAgACAAXwBsAGUAbgAsACAATABFAE4AKABfAHQAZQB4AHQARQBsAGUAbQBlAG4AdAApACwAXABuACAAIAAgACAAIAAgACAAIAAgACAAIAAgACAAIAAgACAAIAAgACAAIAAgACAAIAAgACAAIAAgACAAXwBzAHQAYQByAHQAUABvAHMALAAgAEkARgAoAF8AbABvAHcAUABvAHMAIAA8ACAAMQAsACAAXwBsAGUAbgAgACsAIABfAGwAbwB3AFAAbwBzACAAKwAgADEALAAgAF8AbABvAHcAUABvAHMAKQAsAFwAbgAgACAAIAAgACAAIAAgACAAIAAgACAAIAAgACAAIAAgACAAIAAgACAAIAAgACAAIAAgACAAIAAgAF8AZQBuAGQAUABvAHMALAAgAEkARgAoAF8AaABpAGcAaABQAG8AcwAgAD0AIABcACIAXAAiACwAIABfAGwAZQBuACwAXABuACAAIAAgACAAIAAgACAAIAAgACAAIAAgACAAIAAgACAAIAAgACAAIAAgACAAIAAgACAAIAAgACAAIAAgACAAIABJAEYAKABfAGgAaQBnAGgAUABvAHMAIAA+ACAAMAAsACAAXwBoAGkAZwBoAFAAbwBzACwAXABuACAAIAAgACAAIAAgACAAIAAgACAAIAAgACAAIAAgACAAIAAgACAAIAAgACAAIAAgACAAIAAgACAAIAAgACAAIAAgACAAIAAgAEkARgAoAF8AaABpAGcAaABQAG8AcwAgADwAIAAwACwAIABfAGwAZQBuACAAKwAgAF8AaABpAGcAaABQAG8AcwAgACsAIAAxACwAIAAwACkAXABuACAAIAAgACAAIAAgACAAIAAgACAAIAAgACAAIAAgACAAIAAgACAAIAAgACAAIAAgACAAIAAgACAAIAAgACAAIAApAFwAbgAgACAAIAAgACAAIAAgACAAIAAgACAAIAAgACAAIAAgACAAIAAgACAAIAAgACAAIAAgACAAIAAgACkALABcAG4AIAAgACAAIAAgACAAIAAgACAAIAAgACAAIAAgACAAIAAgACAAIAAgACAAIAAgACAAIAAgACAAIABJAEYAKABfAHMAdABhAHIAdABQAG8AcwAgAD4AIABfAGwAZQBuACwAIAB7ADAALAAgAFwAIgBcACIAfQAsAFwAbgAgACAAIAAgACAAIAAgACAAIAAgACAAIAAgACAAIAAgACAAIAAgACAAIAAgACAAIAAgACAAIAAgACAAIAAgACAASQBGACgAXwBzAHQAYQByAHQAUABvAHMAIAA+ACAAXwBlAG4AZABQAG8AcwAsACAAewAwACwAIABcACIAXAAiAH0ALABcAG4AIAAgACAAIAAgACAAIAAgACAAIAAgACAAIAAgACAAIAAgACAAIAAgACAAIAAgACAAIAAgACAAIAAgACAAIAAgACAAIAAgACAATABFAFQAKABcAG4AIAAgACAAIAAgACAAIAAgACAAIAAgACAAIAAgACAAIAAgACAAIAAgACAAIAAgACAAIAAgACAAIAAgACAAIAAgACAAIAAgACAAIAAgACAAIABfAHMAZQBhAHIAYwBoAFQAZQB4AHQALAAgAE0ASQBEACgAXwB0AGUAeAB0AEUAbABlAG0AZQBuAHQALAAgAF8AcwB0AGEAcgB0AFAAbwBzACwAIABfAGUAbgBkAFAAbwBzACAALQAgAF8AcwB0AGEAcgB0AFAAbwBzACAAKwAgADEAKQAsAFwAbgAgACAAIAAgACAAIAAgACAAIAAgACAAIAAgACAAIAAgACAAIAAgACAAIAAgACAAIAAgACAAIAAgACAAIAAgACAAIAAgACAAIAAgACAAIAAgAF8AYwBhAHMAZQBkAFQAZQB4AHQALAAgAEkARgAoAF8AaQBnAG4AbwByAGUAQwBhAHMAZQAsACAAVQBQAFAARQBSACgAXwBzAGUAYQByAGMAaABUAGUAeAB0ACkALAAgAF8AcwBlAGEAcgBjAGgAVABlAHgAdAApACwAXABuACAAIAAgACAAIAAgACAAIAAgACAAIAAgACAAIAAgACAAIAAgACAAIAAgACAAIAAgACAAIAAgACAAIAAgACAAIAAgACAAIAAgACAAIAAgACAAXwBmAGkAbgBkAEMAbwB1AG4AdAAsACAAZgBuAEMAbwB1AG4AdABDAGgAYQByAE0AYQB0AGMAaABlAHMAKABfAGMAYQBzAGUAZABUAGUAeAB0ACkALABcAG4AIAAgACAAIAAgACAAIAAgACAAIAAgACAAIAAgACAAIAAgACAAIAAgACAAIAAgACAAIAAgACAAIAAgACAAIAAgACAAIAAgACAAIAAgACAAIABJAEYAKABfAGYAaQBuAGQAQwBvAHUAbgB0ACAAPAAgAEEAQgBTACgAXwBuACkALAAgAHsAMAAsACAAXAAiAFwAIgB9ACwAXABuACAAIAAgACAAIAAgACAAIAAgACAAIAAgACAAIAAgACAAIAAgACAAIAAgACAAIAAgACAAIAAgACAAIAAgACAAIAAgACAAIAAgACAAIAAgACAAIAAgACAAIABMAEUAVAAoAFwAbgAgACAAIAAgACAAIAAgACAAIAAgACAAIAAgACAAIAAgACAAIAAgACAAIAAgACAAIAAgACAAIAAgACAAIAAgACAAIAAgACAAIAAgACAAIAAgACAAIAAgACAAIAAgACAAIAAvAC8AIABuAHQAaAAgAGMAYQBuACAAYwBvAHUAbgB0ACAAZgByAG8AbQAgAGUAbgBkACAAYgBhAGMAawB3AGEAcgBkAHMAXABuACAAIAAgACAAIAAgACAAIAAgACAAIAAgACAAIAAgACAAIAAgACAAIAAgACAAIAAgACAAIAAgACAAIAAgACAAIAAgACAAIAAgACAAIAAgACAAIAAgACAAIAAgACAAIAAgAF8AbgB0AGgALAAgAEkARgAoAF8AbgAgAD4AIAAwACwAIABfAG4ALAAgAF8AZgBpAG4AZABDAG8AdQBuAHQAIAArACAAXwBuACAAKwAgADEAKQAsAFwAbgAgACAAIAAgACAAIAAgACAAIAAgACAAIAAgACAAIAAgACAAIAAgACAAIAAgACAAIAAgACAAIAAgACAAIAAgACAAIAAgACAAIAAgACAAIAAgACAAIAAgACAAIAAgACAAIABfAG4AdABoAFAAbwBzACwAIABSAEUARABVAEMARQAoADAALAAgAFMARQBRAFUARQBOAEMARQAoAF8AbgB0AGgAKQAsAFwAbgAgACAAIAAgACAAIAAgACAAIAAgACAAIAAgACAAIAAgACAAIAAgACAAIAAgACAAIAAgACAAIAAgACAAIAAgACAAIAAgACAAIAAgACAAIAAgACAAIAAgACAAIAAgACAAIAAgACAAIAAgAEwAQQBNAEIARABBACgAXwBhAGMAYwAsACAAXwBjAHUAcgByACwAXABuACAAIAAgACAAIAAgACAAIAAgACAAIAAgACAAIAAgACAAIAAgACAAIAAgACAAIAAgACAAIAAgACAAIAAgACAAIAAgACAAIAAgACAAIAAgACAAIAAgACAAIAAgACAAIAAgACAAIAAgACAAIAAgACAAIABJAEYAKABfAGEAYwBjACAAPAAgADAALAAgAC0AMQAsAFwAbgAgACAAIAAgACAAIAAgACA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IAAgACAAIAAgACAAIAAgAF8AbgBlAHgAdABQAG8AcwBDAGgAYQByAHMALAAgAEkARgBFAFIAUgBPAFIAKABGAEkATgBEACgAXwBjAGgAYQByAEEAcgByAGEAeQAsACAAXwBjAGEAcwBlAGQAVABlAHgAdAAsACAAXwBhAGMAYwAgACsAIAAxACkALAAgADAAKQAsAFwAbgAgACAAIAAgACAAIAAgACAAIAAgACAAIAAgACAAIAAgACAAIAAgACAAIAAgACAAIAAgACAAIAAgACAAIAAgACAAIAAgACAAIAAgACAAIAAgACAAIAAgACAAIAAgACAAIAAgACAAIAAgACAAIAAgACAAIAAgACAAIAAgACAAIAAgAF8AbgBlAHgAdABQAG8AcwAsACAATQBJAE4AKABGAEkATABUAEUAUgAoAF8AbgBlAHgAdABQAG8AcwBDAGgAYQByAHMALAAgAF8AbgBlAHgAdABQAG8AcwBDAGgAYQByAHMAIAA+ACAAMAAsACAAMAApACkALABcAG4AIAAgACAAIAAgACAAIAAgACAAIAAgACAAIAAgACAAIAAgACAAIAAgACAAIAAgACAAIAAgACAAIAAgACAAIAAgACAAIAAgACAAIAAgACAAIAAgACAAIAAgACAAIAAgACAAIAAgACAAIAAgACAAIAAgACAAIAAgACAAIAAgACAAIABJAEYAKABfAG4AZQB4AHQAUABvAHMAIAA9ACAAMAAsACAALQAxACwAIABfAG4AZQB4AHQAUABvAHMAKQBcAG4AIAAgACAAIA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KQBcAG4AIAAgACAAIAAgACAAIAAgACAAIAAgACAAIAAgACAAIAAgACAAIAAgACAAIAAgACAAIAAgACAAIAAgACAAIAAgACAAIAAgACAAIAAgACAAIAAgACAAIAAgACAAIAAgACAAKQAsAFwAbgAgACAAIAAgACAAIAAgACAAIAAgACAAIAAgACAAIAAgACAAIAAgACAAIAAgACAAIAAgACAAIAAgACAAIAAgACAAIAAgACAAIAAgACAAIAAgACAAIAAgACAAIAAgACAAIABfAG8AdQB0AFAAbwBzACwAIABfAG4AdABoAFAAbwBzACAAKwAgAF8AcwB0AGEAcgB0AFAAbwBzACAALQAgADEALABcAG4AIAAgACAAIAAgACAAIAAgACAAIAAgACAAIAAgACAAIAAgACAAIAAgACAAIAAgACAAIAAgACAAIAAgACAAIAAgACAAIAAgACAAIAAgACAAIAAgACAAIAAgACAAIAAgACAASQBGACgAXwBvAHUAdABQAG8AcwAgADwAIAAxACwAIAB7ADAALAAgAFwAIgBcACIAfQAsAFwAbgAgACAAIAAgACAAIAAgACAAIAAgACAAIAAgACAAIAAgACAAIAAgACAAIAAgACAAIAAgACAAIAAgACAAIAAgACAAIAAgACAAIAAgACAAIAAgACAAIAAgACAAIAAgACAAIAAgACAAIAAgAEgAUwBUAEEAQwBLACgAXwBvAHUAdABQAG8AcwAsACAATQBJAEQAKABfAHMAZQBhAHIAYwBoAFQAZQB4AHQALAAgAF8AbgB0AGgAUABvAHMALAAgADEAKQ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fAHQAZQB4AHQAQwBvAGwAdQBtAG4ALAAgAEYATgAuAE4AVQBMAEwASQBGAFkAKABJAE4ARABFAFgAKABUAGUAeAB0AFQAbwBTAGUAYQByAGMAaAAsACAALAAgADEAKQApACwAXABuACAAIAAgACAAIAAgACAAIABfAHIAbwB3AEMAbwB1AG4AdAAsACAAUgBPAFcAUwAoAF8AdABlAHgAdABDAG8AbAB1AG0AbgApACwAXABuACAAIAAgACAAIAAgACAAIABfAGIAeQBSAG8AdwAsACAAUgBFAEQAVQBDAEUAKAAw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OAHQAaABDAGgAYQByACgASQBOAEQARQBYACgAXwB0AGUAeAB0AEMAbwBsAHUAbQBuACwAIABfAGMAdQByAHIAKQApAFwAbgAgACAAIAAgACAAIAAgACAAIAAgACAAIAAgACAAIAAgACkAXABuACAAIAAgACAAIAAgACAAIAAgACAAIAAgACkAXABuACAAIAAgACAAIAAgACAAIAApACwAXABuACAAIAAgACAAIAAgACAAIABfAHIAZQBzAHUAbAB0ACwAIABEAFIATwBQACgAXwBiAHkAUgBvAHcALAAgADEAKQAsAFwAbgAgACAAIAAgACAAIAAgACAAXwByAGUAdAB1AHIAbgBDAG8AbABzACwAIABJAE4ARABFAFgAKABfAHIAZQB0AHUAcgBuAEMAaABhAHIAIAArACAAMQAsACAAMQAsACAAMQApACwAXABuACAAIAAgACAAIAAgACAAIABUAEEASwBFACgAXwByAGUAcwB1AGwAdAAsACAALAAgAF8AcgBlAHQAdQByAG4AQwBvAGwAcw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FAATABJAFQAXABuAFwAbgBTAHAAbABpAHQAcwAgAHQAZQB4AHQAIABpAG4AdABvACAAYwBvAGwAdQBtAG4AcwAgAGEAdAAgAGEAIABnAGkAdgBlAG4AIABkAGUAbABpAG0AaQB0AGUAcgAgAHUAcAAgAHQAbwAgAHQAaABlACAAcwBwAGUAYwBpAGYAaQBlAGQAIABsAGkAbQBpAHQALgAgAEYAaQByAHMAdAAgAGUAbABlAG0AZQBuAHQAIAByAGUAdAB1AHIAbgBlAGQAIABpAHMAIAB0AGgAZQAgAGMAbwB1AG4AdAAsACAAXABuAGYAbwBsAGwAbwB3AGUAZAAgAGIAeQAgAGUAYQBjAGgAIABzAHUAYgBzAHQAcgBpAG4AZwAgAGUAbABlAG0AZQBuAHQALgAgAE0AYQB0AGMAaABpAG4AZwAgAGkAcwAgAGMAYQBzAGUALQBpAG4AcwBlAG4AcwBpAHQAaQB2AGUAIABiAHkAIABkAGUAZgBhAHUAbAB0AC4AXABuAFwAbgBBAHIAcgBhAHkAIABjAG8AbQBwAGEAdABpAGIAbABlADoAIABUAGUAeAB0AFQAbwBTAHAAbABpAHQAIABwAGEAcgBhAG0AZQB0AGUAcgAgAGEAcwAgAGMAbwBsAHUAbQBuAFwAbgBcAG4ATwB1AHQAcAB1AHQAIABDAFsAMgAuAC4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IAAgAHwAIABpAG4AdABlAGcAZQByACAAfAAgAEMAbwB1AG4AdAAgAG8AZgAgAHMAdQBiAHMAdAByAGkAbgBnAHMALgBcAG4AIAAyAC4ALgAgAHwAIAB0AGUAeAB0ACAAIAAgACAAfAAgAEEAcgByAGEAeQAgAG8AZgAgAHMAdQBiAHMAdAByAGkAbgBnAHM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VABvAFMAcABsAGkAdAAgACAAIAAgACAAfAAgAHQAZQB4AHQAIAAgACAAIAB8ACAAVABlAHgAdAAgAHQAbwAgAHMAcABsAGkAdABcAG4AQwBvAGwAdQBtAG4AUwBlAHAAYQByAGEAdABvAHIAIAB8ACAAdABlAHgAdAAgACAAIAAgAHwAIABTAHUAYgBzAHQAcgBpAG4AZwAgAHQAbwAgAHMAcABsAGkAdAAgAGEAdABcAG4AWwBDAGEAcwBlAFMAZQBuAHMAaQB0AGkAdgBlAF0AIAB8ACAAYgBvAG8AbABlAGEAbgAgAHwAIABNAGEAdABjAGgAIABsAGUAdAB0AGUAcgAgAGMAYQBzAGUAXABuAFsASQBnAG4AbwByAGUARQBtAHAAdAB5AF0AIAAgACAAfAAgAHMAdwBpAHQAYwBoACAAIAB8ACAAaQBnAG4AbwByAGUAIABlAG0AcAB0AHkAIABlAGwAZQBtAGUAbgB0AHMAXABuAFsAUwBwAGwAaQB0AEwAaQBtAGkAdABdACAAIAAgACAAfAAgAGkAbgB0AGUAZwBlAHIAIAB8ACAATABpAG0AaQB0ACAAYQB0ACAAdwBoAGkAYwBoACAAdABvACAAcwB0AG8AcAAgAHMAcABsAGkAdAB0AGkAbgBn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FAATABJAFQAKABcACIAQQBCAEMAfABEAEUARgB8AHwARwBcACIALAAgAFwAIgB8AFwAIgAsACAALAAgAFQAUgBVAEUAKQBcAG4AUgBlAHQAdQByAG4AcwA6ACAAewAzACwAIABcACIAQQBCAEMAXAAiACwAIABcACIARABFAEYAXAAiACwAIABcACIARwBcACIAfQBcAG4AXABuAFMAUABMAEkAVAAoAFwAIgAxADIAMwBhAGIAYwBhAGIAYwA0ADUANgBBAEIAQwA3ADgAOQBcACIALAAgAFwAIgBhAGIAYwBcACIALAAgAFQAUgBVAEUAKQBcAG4AUgBlAHQAdQByAG4AcwA6ACAAewAzACwAIABcACIAMQAyADMAXAAiACwAIABcACIAXAAiACwAIABcACIANAA1ADYAQQBCAEMANwA4ADkAXAAi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MAUABMAEkAVAAgAD0AIABMAEEATQBCAEQAQQAoAFQAZQB4AHQAVABvAFMAcABsAGkAdAAsACAAQwBvAGwAdQBtAG4AUwBlAHAAYQByAGEAdABvAHIALAAgAFsAQwBhAHMAZQBTAGUAbgBzAGkAdABpAHYAZQBdACwAIABbAEkAZwBuAG8AcgBlAEUAbQBwAHQAeQBdACwAIABbAFMAcABsAGkAdABMAGkAbQBpAHQAXQAsAFwAbgAgACAAIAAgAEwARQBUACgAXABuACAAIAAgACAAIAAgACAAIABfAGMAYQBzAGUAUwBlAG4AcwBpAHQAaQB2AGUALAAgAEYATgAuAEMATwBFAFIAQwBFACgAQwBhAHMAZQBTAGUAbgBzAGkAdABpAHYAZQApACAAPAA+ACAAMAAsAFwAbgAgACAAIAAgACAAIAAgACAAXwBjAG8AbAB1AG0AbgBTAGUAcABhAHIAYQB0AG8AcgAsACAARgBOAC4ATgBVAEwATABJAEYAWQAoAEkATgBEAEUAWAAoAEMAbwBsAHUAbQBuAFMAZQBwAGEAcgBhAHQAbwByACwAIAAxACwAIAAxACkAKQAsAFwAbgAgACAAIAAgACAAIAAgACAAXwBlAHMAYwBhAHAAZQBkAEMAbwBsAHUAbQBuAFMAZQBwAGEAcgBhAHQAbwByACwAIABGAE4ALgBFAFMAQwBBAFAARQBfAFMARQBBAFIAQwBIAF8AVABFAFIATQAoAF8AYwBvAGwAdQBtAG4AUwBlAHAAYQByAGEAdABvAHIAKQAsAFwAbgAgACAAIAAgACAAIAAgACAAXwBpAGcAbgBvAHIAZQBFAG0AcAB0AHkALAAgAEYATgAuAEMATwBFAFIAQwBFACgASQBnAG4AbwByAGUARQBtAHAAdAB5ACkAIAA8AD4AIAAwACwAXABuACAAIAAgACAAIAAgACAAIABfAHMAcABsAGkAdABMAGkAbQBpAHQALAAgAE0AQQBYACgASQBOAFQAKABGAE4ALgBDAE8ARQBSAEMARQAoAFMAcABsAGkAdABMAGkAbQBpAHQAKQApACwAIAAwACkALABcAG4AIAAgACAAIAAgACAAIAAgAFwAbgAgACAAIAAgACAAIAAgACAAZgBuAEIAbwB1AG4AZABhAHIAeQBQAG8AcwBpAHQAaQBvAG4AcwAsACAATABBAE0AQgBEAEEAKABfAHQAZQB4AHQAVABvAFMAcABsAGkAdAAsAFwAbgAgACAAIAAgACAAIAAgACAAIAAgACAAIABMAEUAVAAoAFwAbgAgACAAIAAgACAAIAAgACAAIAAgACAAIAAgACAAIAAgAF8AdABlAHgAdABMAGUAbgAsACAATABFAE4AKABfAHQAZQB4AHQAVABvAFMAcABsAGkAdAApACwAXABuACAAIAAgACAAIAAgACAAIAAgACAAIAAgACAAIAAgACAAXwBzAGUAcABhAHIAYQB0AG8AcgBMAGUAbgAsACAATABFAE4AKABfAGMAbwBsAHUAbQBuAFMAZQBwAGEAcgBhAHQAbwByACkALABcAG4AIAAgACAAIAAgACAAIAAgACAAIAAgACAAIAAgACAAIABJAEYAKAAoAF8AdABlAHgAdABMAGUAbgAgAD0AIAAwACkAIAArACAAKABfAHMAZQBwAGEAcgBhAHQAbwByAEwAZQBuACAAPQAgADAAKQAgACsAIAAoAF8AcwBwAGwAaQB0AEwAaQBtAGkAdAAgAD0AIAAxACkALAAgAEgAUwBUAEEAQwBLACgAMAAsACAAXwB0AGUAeAB0AEwAZQBuACAAKwAgADEAKQAsAFwAbgAgACAAIAAgACAAIAAgACAAIAAgACAAIAAgACAAIAAgACAAIAAgACAATABFAFQAKABcAG4AIAAgACAAIAAgACAAIAAgACAAIAAgACAAIAAgACAAIAAgACAAIAAgACAAIAAgACAAZgBuAFMAZQBwAGEAcgBhAHQAbwByAFAAbwBzACwAIABMAEEATQBCAEQAQQAoAF8AbABhAHMAdABQAG8AcwAsAFwAbgAgACAAIAAgACAAIAAgACAAIAAgACAAIAAgACAAIAAgACAAIAAgACAAIAAgACAAIAAgACAAIAAgAEwARQBUACgAXABuACAAIAAgACAAIAAgACAAIAAgACAAIAAgACAAIAAgACAAIAAgACAAIAAgACAAIAAgACAAIAAgACAAIAAgACAAIABfAGYAcgBvAG0AUABvAHMALAAgAEkARgAoAF8AbABhAHMAdABQAG8AcwAgAD0AIAAwACwAIAAxACwAIABfAGwAYQBzAHQAUABvAHMAIAArACAAXwBzAGUAcABhAHIAYQB0AG8AcgBMAGUAbgApACwAXABuACAAIAAgACAAIAAgACAAIAAgACAAIAAgACAAIAAgACAAIAAgACAAIAAgACAAIAAgACAAIAAgACAAIAAgACAAIABJAEYARQBSAFIATwBSACgAXABuACAAIAAgACAAIAAgACAAIAAgACAAIAAgACAAIAAgACAAIAAgACAAIAAgACAAIAAgACAAIAAgACAAIAAgACAAIAAgACAAIAAgAEkARgAoAF8AYwBhAHMAZQBTAGUAbgBzAGkAdABpAHYAZQAsAFwAbgAgACAAIAAgACAAIAAgACAAIAAgACAAIAAgACAAIAAgACAAIAAgACAAIAAgACAAIAAgACAAIAAgACAAIAAgACAAIAAgACAAIAAgACAAIAAgAEYASQBOAEQAKABfAGMAbwBsAHUAbQBuAFMAZQBwAGEAcgBhAHQAbwByACwAIABfAHQAZQB4AHQAVABvAFMAcABsAGkAdAAsACAAXwBmAHIAbwBtAFAAbwBzACkALABcAG4AIAAgACAAIAAgACAAIAAgACAAIAAgACAAIAAgACAAIAAgACAAIAAgACAAIAAgACAAIAAgACAAIAAgACAAIAAgACAAIAAgACAAIAAgACAAIABTAEUAQQBSAEMASAAoAF8AZQBzAGMAYQBwAGUAZABDAG8AbAB1AG0AbgBTAGUAcABhAHIAYQB0AG8AcgAsACAAXwB0AGUAeAB0AFQAbwBTAHAAbABpAHQALAAgAF8AZgByAG8AbQBQAG8AcwApAFwAbgAgACAAIAAgACAAIAAgACAAIAAgACAAIAAgACAAIAAgACAAIAAgACAAIAAgACAAIAAgACAAIAAgACAAIAAgACAAIAAgACAAIAApACwAIAAwAFwAbgAgACAAIAAgACAAIAAgACAAIAAgACAAIAAgACAAIAAgACAAIAAgACAAIAAgACAAIAAgACAAIAAgACAAIAAgACAAKQBcAG4AIAAgACAAIAAgACAAIAAgACAAIAAgACAAIAAgACAAIAAgACAAIAAgACAAIAAgACAAIAAgACAAIAApAFwAbgAgACAAIAAgACAAIAAgACAAIAAgACAAIAAgACAAIAAgACAAIAAgACAAIAAgACAAIAApACwAXABuAFwAbgAgACAAIAAgACAAIAAgACAAIAAgACAAIAAgACAAIAAgACAAIAAgACAAIAAgACAAIABfAGkAZAB4ACwAIABTAEUAUQBVAEUATgBDAEUAKABfAHQAZQB4AHQATABlAG4AKQAsAFwAbgAgACAAIAAgACAAIAAgACAAIAAgACAAIAAgACAAIAAgACAAIAAgACAAIAAgACAAIABfAHMAZQBwAGEAcgBhAHQAbwByAEwAaQBtAGkAdAAsACAASQBGACgAXwBzAHAAbABpAHQATABpAG0AaQB0ACAAPQAgADAALAAgAF8AdABlAHgAdABMAGUAbgAsACAAXwBzAHAAbABpAHQATABpAG0AaQB0ACAALQAgADEAKQAsAFwAbgAgACAAIAAgACAAIAAgACAAIAAgACAAIAAgACAAIAAgACAAIAAgACAAIAAgACAAIABcAG4AIAAgACAAIAAgACAAIAAgACAAIAAgACAAIAAgACAAIAAgACAAIAAgACAAIAAgACAAXwBzAGUAcABhAHIAYQB0AG8AcgBQAG8AcwBpAHQAaQBvAG4AcwAsACAAUgBFAEQAVQBDAEUAKAB7ADAALAAgADAAfQAsACAAXwBpAGQAeAAsAFwAbgAgACAAIAAgACAAIAAgACAAIAAgACAAIAAgACAAIAAgACAAIAAgACAAIAAgACAAIAAgACAAIAAgAEwAQQBNAEIARABBACgAXwBhAGMAYwAsACAAXwBjAHUAcgByACwAXABuACAAIAAgACAAIAAgACAAIAAgACAAIAAgACAAIAAgACAAIAAgACAAIAAgACAAIAAgACAAIAAgACAAIAAgACAAIABMAEUAVAAoAFwAbgAgACAAIAAgACAAIAAgACAAIAAgACAAIAAgACAAIAAgACAAIAAgACAAIAAgACAAIAAgACAAIAAgACAAIAAgACAAIAAgACAAIABfAGMAbwB1AG4AdAAsACAASQBOAEQARQBYACgAXwBhAGMAYwAsACAAMQAsACAAMQApACwAXABuACAAIAAgACAAIAAgACAAIAAgACAAIAAgACAAIAAgACAAIAAgACAAIAAgACAAIAAgACAAIAAgACAAIAAgACAAIAAgACAAIAAgAEkARgAoACgAXwBjAG8AdQBuAHQAIAA9ACAAXwBzAGUAcABhAHIAYQB0AG8AcgBMAGkAbQBpAHQAKQAgACsAIAAoAF8AYwBvAHUAbgB0ACAAPQAgAC0AMQApACwAIABfAGEAYwBjACwAXABuACAAIAAgACAAIAAgACAAIAAgACAAIAAgACAAIAAgACAAIAAgACAAIAAgACAAIAAgACAAIAAgACAAIAAgACAAIAAgACAAIAAgACAAIAAgACAATABFAFQAKABcAG4AIAAgACAAIAAgACAAIAAgACAAIAAgACAAIAAgACAAIAAgACAAIAAgACAAIAAgACAAIAAgACAAIAAgACAAIAAgACAAIAAgACAAIAAgACAAIAAgACAAIAAgAF8AbABhAHMAdABQAG8AcwAsACAASQBOAEQARQBYACgAXwBhAGMAYwAsACAAMQAsACAAQwBPAEwAVQBNAE4AUwAoAF8AYQBjAGMAKQApACwAXABuACAAIAAgACAAIAAgACAAIAAgACAAIAAgACAAIAAgACAAIAAgACAAIAAgACAAIAAgACAAIAAgACAAIAAgACAAIAAgACAAIAAgACAAIAAgACAAIAAgACAAIABJAEYAKABfAGwAYQBzAHQAUABvAHMAIAA+ACAAXwB0AGUAeAB0AEwAZQBuACwAIABfAGEAYwBjACwAXABu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XwB0AGgAaQBzAFAAbwBzACwAIABmAG4AUwBlAHAAYQByAGEAdABvAHIAUABvAHMAKABfAGwAYQBzAHQAUABvAHMAKQAsAFwAbgAgACAAIAAgACAAIAAgACAAIAAgACAAIAAgACAAIAAgACAAIAAgACAAIAAgACAAIAAgACAAIAAgACAAIAAgACAAIAAgACAAIAAgACAAIAAgACAAIAAgACAAIAAgACAAIAAgACAAIAAgAEkARgAoAF8AdABoAGkAcwBQAG8AcwAgAD0AIAAwACwAIABIAFMAVABBAEMASwAoAC0AMQAsACAARABSAE8AUAAoAF8AYQBjAGMALAAgACwAIAAxACkAKQAsAFwAbgAgACAAIAAgACAAIAAgACA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AgACAAIAAgACAAIAAgACAAXwB0AGgAaQBzAEMAbwB1AG4AdAAsACAAXwBjAG8AdQBuAHQAIAArACAASQBGACgATgBPAFQAKABfAGkAZwBuAG8AcgBlAEUAbQBwAHQAeQApACwAIAAxACwAIABOACgAKABfAGwAYQBzAHQAUABvAHMAIAArACAAXwBzAGUAcABhAHIAYQB0AG8AcgBMAGUAbgApACAAPAAgAF8AdABoAGkAcwBQAG8AcwApACkALABcAG4AIAAgACAAIAAgACAAIAAgACAAIAAgACAAIAAgACAAIAAgACAAIAAgACAAIAAgACAAIAAgACAAIAAgACAAIAAgACAAIAAgACAAIAAgACAAIAAgACAAIAAgACAAIAAgACAAIAAgACAAIAAgACAAIAAgACAAIAAgACAASABTAFQAQQBDAEsAKABcAG4AIAAgACAAIAAgACAAIAAgACAAIAAgACAAIAAgACAAIAAgACAAIAAgACAAIAAgACAAIAAgACAAIAAgACAAIAAgACAAIAAgACAAIAAgACAAIAAgACAAIAAgACAAIAAgACAAIAAgACAAIAAgACAAIAAgACAAIAAgACAAIAAgACAAIABfAHQAaABpAHMAQwBvAHUAbgB0ACwAXABuACAAIAAgACAAIAAgACAAIAAgACAAIAAgACAAIAAgACAAIAAgACAAIAAgACAAIAAgACAAIAAgACAAIAAgACAAIAAgACAAIAAgACAAIAAgACAAIAAgACAAIAAgACAAIAAgACAAIAAgACAAIAAgACAAIAAgACAAIAAgACAAIAAgACAARABSAE8AUAAoAF8AYQBjAGMALAAgACwAIAAxACkALABcAG4AIAAgACAAIAAgACAAIAAgACAAIAAgACAAIAAgACAAIAAgACAAIAAgACAAIAAgACAAIAAgACAAIAAgACAAIAAgACAAIAAgACAAIAAgACAAIAAgACAAIAAgACAAIAAgACAAIAAgACAAIAAgACAAIAAgACAAIAAgACAAIAAgACAAIABfAHQAaABpAHMAUABvAHMAXABuACAAIAAgACA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LABcAG4AXABuACAAIAAgACAAIAAgACAAIAAgACAAIAAgACAAIAAgACAAIAAgACAAIAAgACAAIAAgAEgAUwBUAEEAQwBLACgARABSAE8AUAAoAF8AcwBlAHAAYQByAGEAdABvAHIAUABvAHMAaQB0AGkAbwBuAHMALAAgACwAIAAxACkALAAgAF8AdABlAHgAdABMAGUAbgAgACsAIAAxACkAXABuACAAIAAgACAAIAAgACAAIAAgACAAIAAgACAAIAAgACAAIAAgACAAIAApAFwAbgAgACAAIAAgACAAIAAgACAAIAAgACAAIAAgACAAIAAgACkAXABuACAAIAAgACAAIAAgACAAIAAgACAAIAAgACkAXABuACAAIAAgACAAIAAgACAAIAApACwAXABuAFwAbgAgACAAIAAgACAAIAAgACAAZgBuAEUAbABlAG0AZQBuAHQAcwAsACAATABBAE0AQgBEAEEAKABfAHQAZQB4AHQAVABvAFMAcABsAGkAdAAsACAAXwBiAG8AdQBuAGQAYQByAHkAUABvAHMAaQB0AGkAbwBuAHMALABcAG4AIAAgACAAIAAgACAAIAAgACAAIAAgACAATABFAFQAKABcAG4AIAAgACAAIAAgACAAIAAgACAAIAAgACAAIAAgACAAIABfAHMAdABhAHIAdABzACwAIABIAFMAVABBAEMASwAoADEALAAgAEQAUgBPAFAAKABEAFIATwBQACgAXwBiAG8AdQBuAGQAYQByAHkAUABvAHMAaQB0AGkAbwBuAHMALAAsACAAMQApACwALAAgAC0AMQApACAAKwAgAEwARQBOACgAXwBjAG8AbAB1AG0AbgBTAGUAcABhAHIAYQB0AG8AcgApACkALABcAG4AIAAgACAAIAAgACAAIAAgACAAIAAgACAAIAAgACAAIABfAGUAbgBkAHMALAAgAEQAUgBPAFAAKABfAGIAbwB1AG4AZABhAHIAeQBQAG8AcwBpAHQAaQBvAG4AcwAsACwAIAAxACkALABcAG4AIAAgACAAIAAgACAAIAAgACAAIAAgACAAIAAgACAAIABfAG4AdQBtAEMAaABhAHIAcwAsACAAXwBlAG4AZABzACAALQAgAF8AcwB0AGEAcgB0AHMALABcAG4AIAAgACAAIAAgACAAIAAgACAAIAAgACAAIAAgACAAIABfAGUAbABlAG0AZQBuAHQAcwAsACAASQBGACgATgBPAFQAKABfAGkAZwBuAG8AcgBlAEUAbQBwAHQAeQApACwAIABNAEkARAAoAF8AdABlAHgAdABUAG8AUwBwAGwAaQB0ACwAIABfAHMAdABhAHIAdABzACwAIABfAG4AdQBtAEMAaABhAHIAcwApACwAXABuACAAIAAgACAAIAAgACAAIAAgACAAIAAgACAAIAAgACAAIAAgACAAIABMAEUAVAAoAFwAbgAgACAAIAAgACAAIAAgACAAIAAgACAAIAAgACAAIAAgACAAIAAgACAAIAAgACAAIABfAHMAdABhAHIAdABzAEYALAAgAEYASQBMAFQARQBSACgAXwBzAHQAYQByAHQAcwAsACAAXwBuAHUAbQBDAGgAYQByAHMAIAA+ACAAMAAsACAAewAjAE4ALwBBAH0AKQAsAFwAbgAgACAAIAAgACAAIAAgACAAIAAgACAAIAAgACAAIAAgACAAIAAgACAAIAAgACAAIABJAEYAKABJAFMATgBBACgASQBOAEQARQBYACgAXwBzAHQAYQByAHQAcwBGACwAIAAxACwAIAAxACkAKQAsACAAewAjAE4ALwBBAH0ALABcAG4AIAAgACAAIAAgACAAIAAgACAAIAAgACAAIAAgACAAIAAgACAAIAAgACAAIAAgACAAIAAgACAAIABMAEUAVAAoAFwAbgAgACAAIAAgACAAIAAgACAAIAAgACAAIAAgACAAIAAgACAAIAAgACAAIAAgACAAIAAgACAAIAAgACAAIAAgACAAXwBuAHUAbQBDAGgAYQByAHMARgAsACAARgBJAEwAVABFAFIAKABfAG4AdQBtAEMAaABhAHIAcwAsACAAXwBuAHUAbQBDAGgAYQByAHMAIAA+ACAAMAApACwAXABuACAAIAAgACAAIAAgACAAIAAgACAAIAAgACAAIAAgACAAIAAgACAAIAAgACAAIAAgACAAIAAgACAAIAAgACAAIABNAEkARAAoAF8AdABlAHgAdABUAG8AUwBwAGwAaQB0ACwAIABfAHMAdABhAHIAdABzAEYALAAgAF8AbgB1AG0AQwBoAGEAcgBzAEYAKQ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XABuACAAIAAgACAAIAAgACAAIAAgACAAIAAgACAAIAAgACAAXwBlAGwAZQBtAGUAbgB0AEMAbwB1AG4AdAAsACAASQBGACgASQBTAE4AQQAoAEkATgBEAEUAWAAoAF8AZQBsAGUAbQBlAG4AdABzACwAIAAxACwAIAAxACkAKQAsACAAMAAsACAAQwBPAEwAVQBNAE4AUwAoAF8AZQBsAGUAbQBlAG4AdABzACkAKQAsAFwAbgAgACAAIAAgACAAIAAgACAAIAAgACAAIAAgACAAIAAgAEkARgAoAF8AZQBsAGUAbQBlAG4AdABDAG8AdQBuAHQAIAA9ACAAMAAsACAAewAwACwAIABcACIAXAAiAH0ALABcAG4AIAAgACAAIAAgACAAIAAgACAAIAAgACAAIAAgACAAIAAgACAAIAAgAEgAUwBUAEEAQwBLACgAXwBlAGwAZQBtAGUAbgB0AEMAbwB1AG4AdAAsACAAXwBlAGwAZQBtAGUAbgB0AHMAKQBcAG4AIAAgACAAIAAgACAAIAAgACAAIAAgACAAIAAgACAAIAApAFwAbgAgACAAIAAgACAAIAAgACAAIAAgACAAIAApAFwAbgAgACAAIAAgACAAIAAgACAAKQAsAFwAbgBcAG4AIAAgACAAIAAgACAAIAAgAGYAbgBTAHAAbABpAHQALAAgAEwAQQBNAEIARABBACgAXwB0AGUAeAB0AFQAbwBTAHAAbABpAHQALABcAG4AIAAgACAAIAAgACAAIAAgACAAIAAgACAASQBGACgASQBTAEUAUgBSAE8AUgAoAF8AdABlAHgAdABUAG8AUwBwAGwAaQB0ACkALAAgAF8AdABlAHgAdABUAG8AUwBwAGwAaQB0ACAAKgAgAHsAMQAsACAAMgB9ACwAXABuACAAIAAgACAAIAAgACAAIAAgACAAIAAgACAAIAAgACAASQBGACgASQBTAEUAUgBSAE8AUgAoAF8AYwBvAGwAdQBtAG4AUwBlAHAAYQByAGEAdABvAHIAKQAsACAAXwBjAG8AbAB1AG0AbgBTAGUAcABhAHIAYQB0AG8AcgAgACoAIAB7ADEALAAgADIAfQAsAFwAbgAgACAAIAAgACAAIAAgACAAIAAgACAAIAAgACAAIAAgACAAIAAgACAASQBGACgAXwB0AGUAeAB0AFQAbwBTAHAAbABpAHQAIAA9ACAAXAAiAFwAIgAsACAAewAwACwAIABcACIAXAAiAH0ALABcAG4AIAAgACAAIAAgACAAIAAgACAAIAAgACAAIAAgACAAIAAgACAAIAAgACAAIAAgACAASQBGACgAKABfAHMAcABsAGkAdABMAGkAbQBpAHQAIAA9ACAAMQApACAAKwAgACgAXwBjAG8AbAB1AG0AbgBTAGUAcABhAHIAYQB0AG8AcgAgAD0AIABcACIAXAAiACkALAAgAEgAUwBUAEEAQwBLACgAMQAsACAAXwB0AGUAeAB0AFQAbwBTAHAAbABpAHQAKQAsAFwAbgAgACAAIAAgACAAIAAgACAAIAAgACAAIAAgACAAIAAgACAAIAAgACAAIAAgACAAIAAgACAAIAAgAEwARQBUACgAXABuACAAIAAgACAAIAAgACAAIAAgACAAIAAgACAAIAAgACAAIAAgACAAIAAgACAAIAAgACAAIAAgACAAIAAgACAAIABfAGIAbwB1AG4AZABhAHIAeQBQAG8AcwAsACAAZgBuAEIAbwB1AG4AZABhAHIAeQBQAG8AcwBpAHQAaQBvAG4AcwAoAF8AdABlAHgAdABUAG8AUwBwAGwAaQB0ACkALABcAG4AIAAgACAAIAAgACAAIAAgACAAIAAgACAAIAAgACAAIAAgACAAIAAgACAAIAAgACAAIAAgACAAIAAgACAAIAAgAEkARgAoAEMATwBMAFUATQBOAFMAKABfAGIAbwB1AG4AZABhAHIAeQBQAG8AcwApACAAPQAgADIALAAgAEgAUwBUAEEAQwBLACgAMQAsACAAXwB0AGUAeAB0AFQAbwBTAHAAbABpAHQAKQAsAFwAbgAgACAAIAAgACAAIAAgACAAIAAgACAAIAAgACAAIAAgACAAIAAgACAAIAAgACAAIAAgACAAIAAgACAAIAAgACAAIAAgACAAIABmAG4ARQBsAGUAbQBlAG4AdABzACgAXwB0AGUAeAB0AFQAbwBTAHAAbABpAHQALAAgAF8AYgBvAHUAbgBkAGEAcgB5AFAAbwBz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AgACAAIAAgAFwAbgAgACAAIAAgACAAIAAgACAAXwB0AGUAeAB0AEMAbwBsAHUAbQBuACwAIABGAE4ALgBOAFUATABMAEkARgBZACgASQBOAEQARQBYACgAVABlAHgAdABUAG8AUwBwAGwAaQB0ACwAIAAsACAAMQApACkALABcAG4AIAAgACAAIAAgACAAIAAgAF8AcgBvAHcAQwBvAHUAbgB0ACwAIABSAE8AVwBTACgAXwB0AGUAeAB0AEMAbwBsAHUAbQ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MAcABsAGkAdAAoAEkATgBEAEUAWAAoAF8AdABlAHgAdABDAG8AbAB1AG0AbgAsACAAXwBjAHUAcgByACkAKQBcAG4AIAAgACAAIAAgACAAIAAgACAAIAAgACAAIAAgACAAIAApAFwAbgAgACAAIAAgACAAIAAgACAAIAAgACAAIAApAFwAbgAgACAAIAAgACAAIAAgACAAKQAsAFwAbgAgACAAIAAgACAAIAAgACAAXwBhAHIAcgBhAHkAUgBhAHcALAAgAEQAUgBPAFAAKABfAGIAeQBSAG8AdwAsACAAMQApACwAXABuAFwAbgAgACAAIAAgACAAIAAgACAASQBGACgAKABSAE8AVwBTACgAXwBhAHIAcgBhAHkAUgBhAHcAKQAgAD0AIAAxACkAIAArACAAKABDAE8ATABVAE0ATgBTACgAXwBhAHIAcgBhAHkAUgBhAHcAKQAgADwAPQAgADIAKQAsACAAXwBhAHIAcgBhAHkAUgBhAHcALABcAG4AIAAgACAAIAAgACAAIAAgACAAIAAgACAASABTAFQAQQBDAEsAKABUAEEASwBFACgAXwBhAHIAcgBhAHkAUgBhAHcALAAgACwAIAAyACkALAAgAEkARgBOAEEAKABEAFIATwBQACgAXwBhAHIAcgBhAHkAUgBhAHcALAAgACwAIAAyACkALAAgAFwAIgBcACIAK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QAEwASQBUAF8AQQBUAF8AQQBOAFkAXABuAFwAbgBTAHAAbABpAHQAcwAgAHQAZQB4AHQAIABhAHQAIABhAG4AeQAgAGMAaABhAHIAYQBjAHQAZQByACAAaQBuACAAdABoAGUAIABnAGkAdgBlAG4AIABzAGUAdAAuACAARgBpAHIAcwB0ACAAZQBsAGUAbQBlAG4AdAAgAHIAZQB0AHUAcgBuAGUAZAAgAGkAcwAgAHQAaABlACAAYwBvAHUAbgB0ACAAbwBmACAAcwB1AGIAcwB0AHIAaQBuAGcAIABlAGwAZQBtAGUAbgB0AHMALAAgAGYAbwBsAGwAbwB3AGUAZABcAG4AYgB5ACAAdABoAGUAIABzAGUAcQB1AGUAbgBjAGUAIABvAGYAIABtAGEAdABjAGgAZQBkACAAcwBlAHAAYQByAGEAdABvAHIAIABjAGgAYQByAGEAYwB0AGUAcgBzACwAIABmAG8AbABsAG8AdwBlAGQAIABiAHkAIABlAGEAYwBoACAAcwB1AGIAcwB0AHIAaQBuAGcAIABlAGwAZQBtAGUAbgB0AC4AIABNAGEAdABjAGgAaQBuAGcAIABpAHMAIABjAGEAcwBlAC0AaQBuAHMAZQBuAHMAaQB0AGkAdgBlAFwAbgBiAHkAIABkAGUAZgBhAHUAbAB0AC4AXABuAFwAbgBBAHIAcgBhAHkAIABjAG8AbQBwAGEAdABpAGIAbABlADoAIABUAGUAeAB0AFQAbwBTAHAAbABpAHQAIABwAGEAcgBhAG0AZQB0AGUAcg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4AdQBtAGIAZQByACAAbwBmACAAcwB1AGIAcwB0AHIAaQBuAGcAcwAgACgAbgApAFwAbgAgADIAIAB8ACAAdABlAHgAdAAgACAAIAAgAHwAIABTAGUAcABhAHIAYQB0AG8AcgAgAGMAaABhAHIAYQBjAHQAZQByAHMAXABuACAAMwAgAHwAIAB0AGUAeAB0ACAAIAAgACAAfAAgAEEAcgByAGEAeQAgAG8AZgAgAHMAdQBiAHMAdAByAGkAbgBnACAAZQBsAGUAbQBlAG4AdABzACAAWwAxAC4ALgBu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FQAbwBTAHAAbABpAHQAIAAgACAAIAAgAHwAIAB0AGUAeAB0ACAAIAAgACAAfAAgAFQAZQB4AHQAIAB0AG8AIABzAHAAbABpAHQAXABuAEMAaABhAHIAUwBlAHQAIAAgACAAIAAgACAAIAAgACAAfAAgAHQAZQB4AHQAIAAgACAAIAB8ACAAQwBoAGEAcgBhAGMAdABlAHIAcwAgAHQAbwAgAHMAcABsAGkAdAAgAGEAdABcAG4AWwBDAGEAcwBlAFMAZQBuAHMAaQB0AGkAdgBlAF0AIAB8ACAAYgBvAG8AbABlAGEAbgAgAHwAIABNAGEAdABjAGgAIABsAGUAdAB0AGUAcgAgAGMAYQBzAGUAXABuAFsASQBnAG4AbwByAGUARQBtAHAAdAB5AF0AIAAgACAAfAAgAHMAdwBpAHQAYwBoACAAIAB8ACAAMAAgADoAIABjAGEAcAB0AHUAcgBlACAAZQBtAHAAdAB5ACAAZQBsAGUAbQBlAG4AdABzACAAKABkAGUAZgBhAHUAbAB0ACkAXABuACAAIAAgACAAIAAgACAAIAAgACAAIAAgACAAIAAgACAAfAAgACAAIAAgACAAIAAgACAAIAB8ACAAMQAgADoAIABpAGcAbgBvAHIAZQAgAGUAbQBwAHQAeQAgAGUAbABlAG0AZQBuAHQAcwAgAGEAbgBkACAAYwBvAHIAcgBlAHMAcABvAG4AZABpAG4AZwAgAHMAZQBwAGEAcgBhAHQAbwByAHMAXABuACAAIAAgACAAIAAgACAAIAAgACAAIAAgACAAIAAgACAAfAAgACAAIAAgACAAIAAgACAAIAB8ACAAMgAgADoAIABpAGcAbgBvAHIAZQAgAGUAbQBwAHQAeQAgAGUAbABlAG0AZQBuAHQAcwAgAGIAdQB0ACAAcgBlAHQAdQByAG4AIABhAGwAbAAgAHMAZQBwAGEAcgBhAHQAbwByAHMAXABuAFsAUwBwAGwAaQB0AEwAaQBtAGkAdABdACAAIAAgACAAfAAgAGkAbgB0AGUAZwBlAHIAIAB8ACAATABpAG0AaQB0ACAAYQB0ACAAdwBoAGkAYwBoACAAdABvACAAcwB0AG8AcAAgAHMAcABsAGkAdAB0AGkAbgBn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FAATABJAFQAXwBBAFQAXwBBAE4AWQAoAFwAIgBBAEIAQwAtAEQARQAvAEYARwBIAFwAIgAsACAAXAAiAC8ALQBcACIAKQBcAG4AUgBlAHQAdQByAG4AcwA6ACAAewAzACwAIABcACIALQAvAFwAIgAsACAAXAAiAEEAQgBDAFwAIgAsACAAXAAiAEQARQBcACIALAAgAFwAIgBGAEcASABcACI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wBQAEwASQBUAF8AQQBUAF8AQQBOAFkAIAA9ACAATABBAE0AQgBEAEEAKABUAGUAeAB0AFQAbwBTAHAAbABpAHQALAAgAEMAaABhAHIAUwBlAHQALAAgAFsAQwBhAHMAZQBTAGUAbgBzAGkAdABpAHYAZQBdACwAIABbAEkAZwBuAG8AcgBlAEUAbQBwAHQAeQBdACwAIABbAFMAcABsAGkAdABMAGkAbQBpAHQAXQAsAFwAbgAgACAAIAAgAEwARQBUACgAXABuACAAIAAgACAAIAAgACAAIABfAGMAaABhAHIAUwBlAHQALAAgAEYATgAuAE4AVQBMAEwASQBGAFkAKABJAE4ARABFAFgAKABDAGgAYQByAFMAZQB0ACwAIAAxACwAIAAxACkAKQAsAFwAbgAgACAAIAAgACAAIAAgACAAXwBjAGEAcwBlAFMAZQBuAHMAaQB0AGkAdgBlACwAIABGAE4ALgBDAE8ARQBSAEMARQAoAEMAYQBzAGUAUwBlAG4AcwBpAHQAaQB2AGUAKQAgADwAPgAgADAALABcAG4AIAAgACAAIAAgACAAIAAgAF8AcwBwAGwAaQB0AEwAaQBtAGkAdAAsACAATQBBAFgAKABJAE4AVAAoAEYATgAuAEMATwBFAFIAQwBFACgAUwBwAGwAaQB0AEwAaQBtAGkAdAApACkALAAgADAAKQAsAFwAbgAgACAAIAAgACAAIAAgACAAXwBpAGcAbgBvAHIAZQBFAG0AcAB0AHkALAAgAEYATgAuAEMATwBFAFIAQwBFACgASQBnAG4AbwByAGUARQBtAHAAdAB5ACkALABcAG4AIAAgACAAIAAgACAAIAAgAF8AaQBuAGMAbAB1AGQAZQBFAG0AcAB0AHkARQBsAGUAbQBlAG4AdABzACwAIABfAGkAZwBuAG8AcgBlAEUAbQBwAHQAeQAgAD0AIAAwACwAXABuACAAIAAgACAAIAAgACAAIABfAGkAbgBjAGwAdQBkAGUARQBtAHAAdAB5AEUAbABlAG0AZQBuAHQAUwBlAHAAYQByAGEAdABvAHIAcwAsACAAXwBpAGcAbgBvAHIAZQBFAG0AcAB0AHkAIAA8AD4AIAAxACwAXABuACAAIAAgACAAIAAgACAAIABcAG4AIAAgACAAIAAgACAAIAAgAGYAbgBCAG8AdQBuAGQAYQByAHkAUABvAHMAaQB0AGkAbwBuAHMALAAgAEwAQQBNAEIARABBACgAXwB0AGUAeAB0AFQAbwBTAHAAbABpAHQALABcAG4AIAAgACAAIAAgACAAIAAgACAAIAAgACAATABFAFQAKABcAG4AIAAgACAAIAAgACAAIAAgACAAIAAgACAAIAAgACAAIABfAHQAZQB4AHQATABlAG4ALAAgAEwARQBOACgAXwB0AGUAeAB0AFQAbwBTAHAAbABpAHQAKQAsAFwAbgAgACAAIAAgACAAIAAgACAAIAAgACAAIAAgACAAIAAgAEkARgAoACgAXwB0AGUAeAB0AFQAbwBTAHAAbABpAHQAIAA9ACAAXAAiAFwAIgApACAAKwAgACgAXwBjAGgAYQByAFMAZQB0ACAAPQAgAFwAIgBcACIAKQAgACsAIAAoAF8AcwBwAGwAaQB0AEwAaQBtAGkAdAAgAD0AIAAxACkALAAgAEgAUwBUAEEAQwBLACgAMAAsACAAXwB0AGUAeAB0AEwAZQBuACAAKwAgADEAKQAsAFwAbgAgACAAIAAgACAAIAAgACAAIAAgACAAIAAgACAAIAAgACAAIAAgACAATABFAFQAKABcAG4AIAAgACAAIAAgACAAIAAgACAAIAAgACAAIAAgACAAIAAgACAAIAAgACAAIAAgACAAXwBpAGQAeAAsACAAUwBFAFEAVQBFAE4AQwBFACgAXwB0AGUAeAB0AEwAZQBuACkALABcAG4AIAAgACAAIAAgACAAIAAgACAAIAAgACAAIAAgACAAIAAgACAAIAAgACAAIAAgACAAXwBzAGUAcABhAHIAYQB0AG8AcgBMAGkAbQBpAHQALAAgAEkARgAoAF8AcwBwAGwAaQB0AEwAaQBtAGkAdAAgAD0AIAAwACwAIABfAHQAZQB4AHQATABlAG4ALAAgAF8AcwBwAGwAaQB0AEwAaQBtAGkAdAAgAC0AIAAxACkALABcAG4AIAAgACAAIAAgACAAIAAgACAAIAAgACAAIAAgACAAIAAgACAAIAAgACAAIAAgACAAXABuACAAIAAgACAAIAAgACAAIAAgACAAIAAgACAAIAAgACAAIAAgACAAIAAgACAAIAAgAF8AcwBlAHAAYQByAGEAdABvAHIAUABvAHMAaQB0AGkAbwBuAHMALAAgAFIARQBEAFUAQwBFACgAewAwACwAIAAwAH0ALAAgAF8AaQBkAHgALABcAG4AIAAgACAAIAAgACAAIAAgACAAIAAgACAAIAAgACAAIAAgACAAIAAgACAAIAAgACAAIAAgACAAIABMAEEATQBCAEQAQQAoAF8AYQBjAGMALAAgAF8AYwB1AHIAcgAsAFwAbgAgACAAIAAgACAAIAAgACAAIAAgACAAIAAgACAAIAAgACAAIAAgACAAIAAgACAAIAAgACAAIAAgACAAIAAgACAATABFAFQAKABcAG4AIAAgACAAIAAgACAAIAAgACAAIAAgACAAIAAgACAAIAAgACAAIAAgACAAIAAgACAAIAAgACAAIAAgACAAIAAgACAAIAAgACAAXwBjAG8AdQBuAHQALAAgAEkATgBEAEUAWAAoAF8AYQBjAGMALAAgADEALAAgADEAKQAsAFwAbgAgACAAIAAgACAAIAAgACAAIAAgACAAIAAgACAAIAAgACAAIAAgACAAIAAgACAAIAAgACAAIAAgACAAIAAgACAAIAAgACAAIABJAEYAKABfAGMAbwB1AG4AdAAgAD0AIABfAHMAZQBwAGEAcgBhAHQAbwByAEwAaQBtAGkAdAAsACAAXwBhAGMAYwAsAFwAbgAgACAAIAAgACAAIAAgACAAIAAgACAAIAAgACAAIAAgACAAIAAgACAAIAAgACAAIAAgACAAIAAgACAAIAAgACAAIAAgACAAIAAgACAAIAAgAEwARQBUACgAXABuACAAIAAgACAAIAAgACAAIAAgACAAIAAgACAAIAAgACAAIAAgACAAIAAgACAAIAAgACAAIAAgACAAIAAgACAAIAAgACAAIAAgACAAIAAgACAAIAAgACAAIABfAGMAaABhAHIALAAgAE0ASQBEACgAXwB0AGUAeAB0AFQAbwBTAHAAbABpAHQALAAgAF8AYwB1AHIAcgAsACAAMQApACwAXABuACAAIAAgACAAIAAgACAAIAAgACAAIAAgACAAIAAgACAAIAAgACAAIAAgACAAIAAgACAAIAAgACAAIAAgACAAIAAgACAAIAAgACAAIAAgACAAIAAgACAAIABJAEYAKABOAE8AVAAoAEYATgAuAEYASQBOAEQAXwBMAEkAVABFAFIAQQBMACgAXwBjAGgAYQByACwAIABfAGMAaABhAHIAUwBlAHQALAAgAF8AYwBhAHMAZQBTAGUAbgBzAGkAdABpAHYAZQApACkALAAgAF8AYQBjAGMALABcAG4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BfAGwAYQBzAHQAUABvAHMALAAgAEkATgBEAEUAWAAoAF8AYQBjAGMALAAgADEALAAgAEMATwBMAFUATQBOAFMAKABfAGEAYwBjACkAKQAsAFwAbgAgACAAIAAgACAAIAAgACAAIAAgACAAIAAgACAAIAAgACAAIAAgACAAIAAgACAAIAAgACAAIAAgACAAIAAgACAAIAAgACAAIAAgACAAIAAgACAAIAAgACAAIAAgACAAIAAgACAAIAAgAF8AdABoAGkAcwBDAG8AdQBuAHQALAAgAEkARgAoACgAKABfAGwAYQBzAHQAUABvAHMAIAArACAAMQApACAAPAAgAF8AYwB1AHIAcgApACAAKwAgAE4AKABfAGkAbgBjAGwAdQBkAGUARQBtAHAAdAB5AEUAbABlAG0AZQBuAHQAcwApACwAIABfAGMAbwB1AG4AdAAgACsAIAAxACwAIABfAGMAbwB1AG4AdAApACwAXABuACAAIAAgACAAIAAgACAAIAAgACAAIAAgACAAIAAgACAAIAAgACAAIAAgACAAIAAgACAAIAAgACAAIAAgACAAIAAgACAAIAAgACAAIAAgACAAIAAgACAAIAAgACAAIAAgACAAIAAgACAASABTAFQAQQBDAEsAKABcAG4AIAAgACAAIAAgACAAIAAgACAAIAAgACAAIAAgACAAIAAgACAAIAAgACAAIAAgACAAIAAgACAAIAAgACAAIAAgACAAIAAgACAAIAAgACAAIAAgACAAIAAgACAAIAAgACAAIAAgACAAIAAgACAAIAAgAF8AdABoAGkAcwBDAG8AdQBuAHQALABcAG4AIAAgACAAIAAgACAAIAAgACAAIAAgACAAIAAgACAAIAAgACAAIAAgACAAIAAgACAAIAAgACAAIAAgACAAIAAgACAAIAAgACAAIAAgACAAIAAgACAAIAAgACAAIAAgACAAIAAgACAAIAAgACAAIAAgAEQAUgBPAFAAKABfAGEAYwBjACwAIAAsACAAMQApACwAXABuACAAIAAgACAAIAAgACAAIAAgACAAIAAgACAAIAAgACAAIAAgACAAIAAgACAAIAAgACAAIAAgACAAIAAgACAAIAAgACAAIAAgACAAIAAgACAAIAAgACAAIAAgACAAIAAgACAAIAAgACAAIAAgACAAIABfAGMAdQByAHIAXABuACAAIAAgACAAIAAgACAAIAAgACAAIAAgACAAIAAgACAAIAAgACAAIAAgACAAIAAgACAAIAAgACAAIAAgACAAIAAgACAAIAAgACAAIAAgACAAIAAgACAAIAAgACAAIAAgACAAIAAgACAAKQBcAG4AIAAgACAAIAAgACAAIAAgACAAIAAgACAAIAAgACAAIAAgACAAIAAgACAAIAAgACAAIAAgACAAIAAgACAAIAAgACAAIAAgACAAIAAgACAAIAAgACAAIAAgACAAIAAgACA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AsAFwAbgBcAG4AIAAgACAAIAAgACAAIAAgACAAIAAgACAAIAAgACAAIAAgACAAIAAgACAAIAAgACAASABTAFQAQQBDAEsAKABEAFIATwBQACgAXwBzAGUAcABhAHIAYQB0AG8AcgBQAG8AcwBpAHQAaQBvAG4AcwAsACAALAAgADEAKQAsACAAXwB0AGUAeAB0AEwAZQBuACAAKwAgADEAKQBcAG4AIAAgACAAIAAgACAAIAAgACAAIAAgACAAIAAgACAAIAAgACAAIAAgACkAXABuACAAIAAgACAAIAAgACAAIAAgACAAIAAgACAAIAAgACAAKQBcAG4AIAAgACAAIAAgACAAIAAgACAAIAAgACAAKQBcAG4AIAAgACAAIAAgACAAIAAgACkALABcAG4AXABuACAAIAAgACAAIAAgACAAIABmAG4AUwBlAHAAYQByAGEAdABvAHIAcwAsACAATABBAE0AQgBEAEEAKABfAHQAZQB4AHQAVABvAFMAcABsAGkAdAAsACAAXwBiAG8AdQBuAGQAYQByAHkAUABvAHMAaQB0AGkAbwBuAHMALABcAG4AIAAgACAAIAAgACAAIAAgACAAIAAgACAASQBGACgAQwBPAEwAVQBNAE4AUwAoAF8AYgBvAHUAbgBkAGEAcgB5AFAAbwBzAGkAdABpAG8AbgBzACkAIAA8AD0AIAAyACwAIABcACIAXAAiACwAXABuACAAIAAgACAAIAAgACAAIAAgACAAIAAgACAAIAAgACAASQBGACgAXwBpAG4AYwBsAHUAZABlAEUAbQBwAHQAeQBFAGwAZQBtAGUAbgB0AFMAZQBwAGEAcgBhAHQAbwByAHMALAAgAEMATwBOAEMAQQBUACgATQBJAEQAKABfAHQAZQB4AHQAVABvAFMAcABsAGkAdAAsACAARABSAE8AUAAoAEQAUgBPAFAAKABfAGIAbwB1AG4AZABhAHIAeQBQAG8AcwBpAHQAaQBvAG4AcwAsACwAIAAxACkALAAsACAALQAxACkALAAgADEAKQApACwAXABuACAAIAAgACAAIAAgACAAIAAgACAAIAAgACAAIAAgACAAIAAgACAAIABMAEUAVAAoAFwAbgAgACAAIAAgACAAIAAgACAAIAAgACAAIAAgACAAIAAgACAAIAAgACAAIAAgACAAIABfAHMAdABhAHIAdABzACwAIABEAFIATwBQACgAXwBiAG8AdQBuAGQAYQByAHkAUABvAHMAaQB0AGkAbwBuAHMALAAsACAALQAxACkALABcAG4AIAAgACAAIAAgACAAIAAgACAAIAAgACAAIAAgACAAIAAgACAAIAAgACAAIAAgACAAXwBlAG4AZABzACwAIABEAFIATwBQACgAXwBiAG8AdQBuAGQAYQByAHkAUABvAHMAaQB0AGkAbwBuAHMALAAsACAAMQApACwAXABuACAAIAAgACAAIAAgACAAIAAgACAAIAAgACAAIAAgACAAIAAgACAAIAAgACAAIAAgAF8AZABpAGYAZgBzACwAIABfAGUAbgBkAHMAIAAtACAAXwBzAHQAYQByAHQAcwAsAFwAbgAgACAAIAAgACAAIAAgACAAIAAgACAAIAAgACAAIAAgACAAIAAgACAAIAAgACAAIABfAGkAbgBjAGwAdQBkAGUARABlAGwAaQBtAFAAbwBzACwAIABGAEkATABUAEUAUgAoAF8AcwB0AGEAcgB0AHMALAAgAF8AZABpAGYAZgBzACAAPgAgADEALAAgAHsAIwBOAC8AQQB9ACkALABcAG4AIAAgACAAIAAgACAAIAAgACAAIAAgACAAIAAgACAAIAAgACAAIAAgACAAIAAgACAASQBGACgASQBTAE4AQQAoAEkATgBEAEUAWAAoAF8AaQBuAGMAbAB1AGQAZQBEAGUAbABpAG0AUABvAHMALAAgADEALAAgADEAKQApACwAIABcACIAXAAiACwAXABuACAAIAAgACAAIAAgACAAIAAgACAAIAAgACAAIAAgACAAIAAgACAAIAAgACAAIAAgACAAIAAgACAASQBGACgAQwBPAEwAVQBNAE4AUwAoAF8AaQBuAGMAbAB1AGQAZQBEAGUAbABpAG0AUABvAHMAKQAgAD0AIAAxACwAIABcACIAXAAiACwAXABuACAAIAAgACAAIAAgACAAIAAgACAAIAAgACAAIAAgACAAIAAgACAAIAAgACAAIAAgACAAIAAgACAAIAAgACAAIABDAE8ATgBDAEEAVAAoAE0ASQBEACgAXwB0AGUAeAB0AFQAbwBTAHAAbABpAHQALAAgAEQAUgBPAFAAKABfAGkAbgBjAGwAdQBkAGUARABlAGwAaQBtAFAAbwBzACwALAAgADEAKQAsACAAMQAp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mAG4ARQBsAGUAbQBlAG4AdABzACwAIABMAEEATQBCAEQAQQAoAF8AdABlAHgAdABUAG8AUwBwAGwAaQB0ACwAIABfAGIAbwB1AG4AZABhAHIAeQBQAG8AcwBpAHQAaQBvAG4AcwAsAFwAbgAgACAAIAAgACAAIAAgACAAIAAgACAAIABJAEYAKABDAE8ATABVAE0ATgBTACgAXwBiAG8AdQBuAGQAYQByAHkAUABvAHMAaQB0AGkAbwBuAHMAKQAgADwAPQAgADIALAAgAHsAMAAsACAAXAAiAFwAIgB9ACwAXABuACAAIAAgACAAIAAgACAAIAAgACAAIAAgACAAIAAgACAATABFAFQAKABcAG4AIAAgACAAIAAgACAAIAAgACAAIAAgACAAIAAgACAAIAAgACAAIAAgAF8AcwB0AGEAcgB0AHMALAAgAEQAUgBPAFAAKABfAGIAbwB1AG4AZABhAHIAeQBQAG8AcwBpAHQAaQBvAG4AcwAsACwAIAAtADEAKQAgACsAIAAxACwAXABuACAAIAAgACAAIAAgACAAIAAgACAAIAAgACAAIAAgACAAIAAgACAAIABfAGUAbgBkAHMALAAgAEQAUgBPAFAAKABfAGIAbwB1AG4AZABhAHIAeQBQAG8AcwBpAHQAaQBvAG4AcwAsACwAIAAxACkALABcAG4AIAAgACAAIAAgACAAIAAgACAAIAAgACAAIAAgACAAIAAgACAAIAAgAF8AbgB1AG0AQwBoAGEAcgBzACwAIABfAGUAbgBkAHMAIAAtACAAXwBzAHQAYQByAHQAcwAsAFwAbgAgACAAIAAgACAAIAAgACAAIAAgACAAIAAgACAAIAAgACAAIAAgACAAXwBlAGwAZQBtAGUAbgB0AHMALAAgAEkARgAoAF8AaQBuAGMAbAB1AGQAZQBFAG0AcAB0AHkARQBsAGUAbQBlAG4AdABzACwAIABNAEkARAAoAF8AdABlAHgAdABUAG8AUwBwAGwAaQB0ACwAIABfAHMAdABhAHIAdABzACwAIABfAG4AdQBtAEMAaABhAHIAcwApACwAXABuACAAIAAgACAAIAAgACAAIAAgACAAIAAgACAAIAAgACAAIAAgACAAIAAgACAAIAAgAEwARQBUACgAXABuACAAIAAgACAAIAAgACAAIAAgACAAIAAgACAAIAAgACAAIAAgACAAIAAgACAAIAAgACAAIAAgACAAXwBzAHQAYQByAHQAcwBGACwAIABGAEkATABUAEUAUgAoAF8AcwB0AGEAcgB0AHMALAAgAF8AbgB1AG0AQwBoAGEAcgBzACAAPgAgADAALAAgAHsAIwBOAC8AQQB9ACkALABcAG4AIAAgACAAIAAgACAAIAAgACAAIAAgACAAIAAgACAAIAAgACAAIAAgACAAIAAgACAAIAAgACAAIABJAEYAKABJAFMATgBBACgASQBOAEQARQBYACgAXwBzAHQAYQByAHQAcwBGACwAIAAxACwAIAAxACkAKQAsACAAewAjAE4ALwBBAH0ALABcAG4AIAAgACAAIAAgACAAIAAgACAAIAAgACAAIAAgACAAIAAgACAAIAAgACAAIAAgACAAIAAgACAAIAAgACAAIAAgAEwARQBUACgAXABuACAAIAAgACAAIAAgACAAIAAgACAAIAAgACAAIAAgACAAIAAgACAAIAAgACAAIAAgACAAIAAgACAAIAAgACAAIAAgACAAIAAgAF8AbgB1AG0AQwBoAGEAcgBzAEYALAAgAEYASQBMAFQARQBSACgAXwBuAHUAbQBDAGgAYQByAHMALAAgAF8AbgB1AG0AQwBoAGEAcgBzACAAPgAgADAAKQAsAFwAbgAgACAAIAAgACAAIAAgACAAIAAgACAAIAAgACAAIAAgACAAIAAgACAAIAAgACAAIAAgACAAIAAgACAAIAAgACAAIAAgACAAIABNAEkARAAoAF8AdABlAHgAdABUAG8AUwBwAGwAaQB0ACwAIABfAHMAdABhAHIAdABzAEYALAAgAF8AbgB1AG0AQwBoAGEAcgBzAEY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LABcAG4AIAAgACAAIAAgACAAIAAgACAAIAAgACAAIAAgACAAIAAgACAAIAAgAFwAbgAgACAAIAAgACAAIAAgACAAIAAgACAAIAAgACAAIAAgACAAIAAgACAAXwBlAGwAZQBtAGUAbgB0AEMAbwB1AG4AdAAsACAASQBGACgASQBTAE4AQQAoAEkATgBEAEUAWAAoAF8AZQBsAGUAbQBlAG4AdABzACwAIAAxACwAIAAxACkAKQAsACAAMAAsACAAQwBPAEwAVQBNAE4AUwAoAF8AZQBsAGUAbQBlAG4AdABzACkAKQAsAFwAbgAgACAAIAAgACAAIAAgACAAIAAgACAAIAAgACAAIAAgACAAIAAgACAASQBGACgAXwBlAGwAZQBtAGUAbgB0AEMAbwB1AG4AdAAgAD0AIAAwACwAIAB7ADAALAAgAFwAIgBcACIAfQAsAFwAbgAgACAAIAAgACAAIAAgACAAIAAgACAAIAAgACAAIAAgACAAIAAgACAAIAAgACAAIABIAFMAVABBAEMASwAoAF8AZQBsAGUAbQBlAG4AdABDAG8AdQBuAHQALAAgAF8AZQBsAGUAbQBlAG4AdABzACkAXABuACAAIAAgACAAIAAgACAAIAAgACAAIAAgACAAIAAgACAAIAAgACAAIAApAFwAbgAgACAAIAAgACAAIAAgACAAIAAgACAAIAAgACAAIAAgACkAXABuACAAIAAgACAAIAAgACAAIAAgACAAIAAgACkAXABuACAAIAAgACAAIAAgACAAIAApACwAXABuAFwAbgAgACAAIAAgACAAIAAgACAAZgBuAFMAcABsAGkAdABBAHQAQQBuAHkALAAgAEwAQQBNAEIARABBACgAXwB0AGUAeAB0AFQAbwBTAHAAbABpAHQALABcAG4AIAAgACAAIAAgACAAIAAgACAAIAAgACAASQBGACgASQBTAEUAUgBSAE8AUgAoAF8AdABlAHgAdABUAG8AUwBwAGwAaQB0ACkALAAgAF8AdABlAHgAdABUAG8AUwBwAGwAaQB0ACAAKgAgAHsAMQAsACAAMgB9ACwAXABuACAAIAAgACAAIAAgACAAIAAgACAAIAAgACAAIAAgACAASQBGACgASQBTAEUAUgBSAE8AUgAoAF8AYwBoAGEAcgBTAGUAdAApACwAIABfAGMAaABhAHIAUwBlAHQAIAAqACAAewAxACwAIAAyAH0ALABcAG4AIAAgACAAIAAgACAAIAAgACAAIAAgACAAIAAgACAAIAAgACAAIAAgAEwARQBUACgAXABuACAAIAAgACAAIAAgACAAIAAgACAAIAAgACAAIAAgACAAIAAgACAAIAAgACAAIAAgAF8AYgBvAHUAbgBkAGEAcgB5AFAAbwBzACwAIABmAG4AQgBvAHUAbgBkAGEAcgB5AFAAbwBzAGkAdABpAG8AbgBzACgAXwB0AGUAeAB0AFQAbwBTAHAAbABpAHQAKQAsAFwAbgAgACAAIAAgACAAIAAgACAAIAAgACAAIAAgACAAIAAgACAAIAAgACAAIAAgACAAIABfAHMAZQBwAGEAcgBhAHQAbwByAHMALAAgAGYAbgBTAGUAcABhAHIAYQB0AG8AcgBzACgAXwB0AGUAeAB0AFQAbwBTAHAAbABpAHQALAAgAF8AYgBvAHUAbgBkAGEAcgB5AFAAbwBzACkALABcAG4AIAAgACAAIAAgACAAIAAgACAAIAAgACAAIAAgACAAIAAgACAAIAAgACAAIAAgACAAXwBlAGwAZQBtAGUAbgB0AHMALAAgAGYAbgBFAGwAZQBtAGUAbgB0AHMAKABfAHQAZQB4AHQAVABvAFMAcABsAGkAdAAsACAAXwBiAG8AdQBuAGQAYQByAHkAUABvAHMAKQAsAFwAbgAgACAAIAAgACAAIAAgACAAIAAgACAAIAAgACAAIAAgACAAIAAgACAAIAAgACAAIABfAGUAbABlAG0AZQBuAHQAQwBvAHUAbgB0ACwAIABJAE4ARABFAFgAKABfAGUAbABlAG0AZQBuAHQAcwAsACAAMQAsACAAMQApACwAXABuACAAIAAgACAAIAAgACAAIAAgACAAIAAgACAAIAAgACAAIAAgACAAIAAgACAAIAAgAEkARgAoAF8AZQBsAGUAbQBlAG4AdABDAG8AdQBuAHQAIAA9ACAAMAAsACAASABTAFQAQQBDAEsAKAAwACwAIABfAHMAZQBwAGEAcgBhAHQAbwByAHMAKQAsAFwAbgAgACAAIAAgACAAIAAgACAAIAAgACAAIAAgACAAIAAgACAAIAAgACAAIAAgACAAIAAgACAAIAAgAEgAUwBUAEEAQwBLACgAXwBlAGwAZQBtAGUAbgB0AEMAbwB1AG4AdAAsACAAXwBzAGUAcABhAHIAYQB0AG8AcgBzACwAIABEAFIATwBQACgAXwBlAGwAZQBtAGUAbgB0AHMALAAsACAAMQAp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0AGUAeAB0AEMAbwBsAHUAbQBuACwAIABGAE4ALgBOAFUATABMAEkARgBZACgASQBOAEQARQBYACgAVABlAHgAdABUAG8AUwBwAGwAaQB0ACwAIAAsACAAMQApACkALABcAG4AIAAgACAAIAAgACAAIAAgAF8AcgBvAHcAQwBvAHUAbgB0ACwAIABSAE8AVwBTACgAXwB0AGUAeAB0AEMAbwBsAHUAbQ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MAcABsAGkAdABBAHQAQQBuAHkAKABJAE4ARABFAFgAKABfAHQAZQB4AHQAQwBvAGwAdQBtAG4ALAAgAF8AYwB1AHIAcgApACkAXABuACAAIAAgACAAIAAgACAAIAAgACAAIAAgACAAIAAgACAAKQBcAG4AIAAgACAAIAAgACAAIAAgACAAIAAgACAAKQBcAG4AIAAgACAAIAAgACAAIAAgACkALABcAG4AIAAgACAAIAAgACAAIAAgAF8AYQByAHIAYQB5AFIAYQB3ACwAIABEAFIATwBQACgAXwBiAHkAUgBvAHcALAAgADEAKQAsAFwAbgBcAG4AIAAgACAAIAAgACAAIAAgAEkARgAoACgAUgBPAFcAUwAoAF8AYQByAHIAYQB5AFIAYQB3ACkAIAA9ACAAMQApACAAKwAgACgAQwBPAEwAVQBNAE4AUwAoAF8AYQByAHIAYQB5AFIAYQB3ACkAIAA8AD0AIAAyACkALAAgAF8AYQByAHIAYQB5AFIAYQB3ACwAXABuACAAIAAgACAAIAAgACAAIAAgACAAIAAgAEgAUwBUAEEAQwBLACgAVABBAEsARQAoAF8AYQByAHIAYQB5AFIAYQB3ACwAIAAsACAAMgApACwAIABJAEYATgBBACgARABSAE8AUAAoAF8AYQByAHIAYQB5AFIAYQB3ACwAIAAsACAAMgApACwAIABcACIAXAAiACk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UABMAEkAVABfAEEAUgBPAFUATgBEAFwAbgBcAG4AUwBwAGwAaQB0AHMAIAB0AGUAeAB0ACAAYQB0ACAAYQBuAHkAIABjAGgAYQByAGEAYwB0AGUAcgAgAG4AbwB0ACAAaQBuACAAdABoAGUAIABnAGkAdgBlAG4AIABzAGUAdAAuACAARgBpAHIAcwB0ACAAZQBsAGUAbQBlAG4AdAAgAHIAZQB0AHUAcgBuAGUAZAAgAGkAcwAgAHQAaABlACAAYwBvAHUAbgB0ACAAbwBmACAAcwB1AGIAcwB0AHIAaQBuAGcAIABlAGwAZQBtAGUAbgB0AHMALABcAG4AZgBvAGwAbABvAHcAZQBkACAAYgB5ACAAdABoAGUAIABzAGUAcQB1AGUAbgBjAGUAIABvAGYAIAB1AG4AbQBhAHQAYwBoAGUAZAAgAGMAaABhAHIAYQBjAHQAZQByAHMALAAgAGYAbwBsAGwAbwB3AGUAZAAgAGIAeQAgAGUAYQBjAGgAIABzAHUAYgBzAHQAcgBpAG4AZwAgAGUAbABlAG0AZQBuAHQALgAgAE0AYQB0AGMAaABpAG4AZwAgAGkAcwAgAGMAYQBzAGUALQBpAG4AcwBlAG4AcwBpAHQAaQB2AGUAXABuAGIAeQAgAGQAZQBmAGEAdQBsAHQALgBcAG4AXABuAEEAcgByAGEAeQAgAGMAbwBtAHAAYQB0AGkAYgBsAGUAOgAgAFQAZQB4AHQAVABvAFMAcABsAGkAdAAgAHAAYQByAGEAbQBlAHQAZQBy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gB1AG0AYgBlAHIAIABvAGYAIABzAHUAYgBzAHQAcgBpAG4AZwAgAGUAbABlAG0AZQBuAHQAcwAgACgAbgApAFwAbgAgADIAIAB8ACAAdABlAHgAdAAgACAAIAAgAHwAIABVAG4AbQBhAHQAYwBoAGUAZAAgAGMAaABhAHIAYQBjAHQAZQByAHMAXABuACAAMwAgAHwAIAB0AGUAeAB0ACAAIAAgACAAfAAgAEEAcgByAGEAeQAgAG8AZgAgAHMAdQBiAHMAdAByAGkAbgBnACAAZQBsAGUAbQBlAG4AdABzACAAWwAxAC4ALgBu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FQAbwBzAHAAbABpAHQAIAAgACAAIAAgAHwAIAB0AGUAeAB0ACAAIAAgACAAfAAgAFQAZQB4AHQAIAB0AG8AIABzAHAAbABpAHQAXABuAEMAaABhAHIAUwBlAHQAIAAgACAAIAAgACAAIAAgACAAfAAgAHQAZQB4AHQAIAAgACAAIAB8ACAAVgBhAGwAaQBkACAAYwBoAGEAcgBhAGMAdABlAHIAcwAgAGYAbwByACAAZQBhAGMAaAAgAHMAdQBiAHMAdAByAGkAbgBnAFwAbgBbAEMAYQBzAGUAUwBlAG4AcwBpAHQAaQB2AGUAXQAgAHwAIABiAG8AbwBsAGUAYQBuACAAfAAgAE0AYQB0AGMAaAAgAGwAZQB0AHQAZQByACAAYwBhAHMAZQBcAG4AWwBTAHAAbABpAHQATABpAG0AaQB0AF0AIAAgACAAIAB8ACAAaQBuAHQAZQBnAGUAcgAgAHwAIABMAGkAbQBpAHQAIABhAHQAIAB3AGgAaQBjAGgAIAB0AG8AIABzAHQAbwBwACAAcwBwAGwAaQB0AHQAaQBuAGc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UABMAEkAVABfAEYATwBSAF8AQwBIAEEAUgBTACgAXAAiAEEAMQAyAGIAMwA0AEIANQA2AFwAIgAsACAAXAAiAEEAQgBcACIAKQBcAG4AUgBlAHQAdQByAG4AcwA6ACAAewAzACwAIABcACIAMQAyADMANAA1ADYAXAAiACwAIABcACIAQQBcACIALAAgAFwAIgBiAFwAIgAsACAAXAAiAEIAXAAi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MAUABMAEkAVABfAEEAUgBPAFUATgBEACAAPQAgAEwAQQBNAEIARABBACgAVABlAHgAdABUAG8AUwBwAGwAaQB0ACwAIABDAGgAYQByAFMAZQB0ACwAIABbAEMAYQBzAGUAUwBlAG4AcwBpAHQAaQB2AGUAXQAsACAAWwBTAHAAbABpAHQATABpAG0AaQB0AF0ALABcAG4AIAAgACAAIABMAEUAVAAoAFwAbgAgACAAIAAgACAAIAAgACAAXwBjAGgAYQByAFMAZQB0ACwAIABGAE4ALgBOAFUATABMAEkARgBZACgASQBOAEQARQBYACgAQwBoAGEAcgBTAGUAdAAsACAAMQAsACAAMQApACkALABcAG4AIAAgACAAIAAgACAAIAAgAF8AYwBhAHMAZQBTAGUAbgBzAGkAdABpAHYAZQAsACAARgBOAC4AQwBPAEUAUgBDAEUAKABDAGEAcwBlAFMAZQBuAHMAaQB0AGkAdgBlACkAIAA8AD4AIAAwACwAXABuACAAIAAgACAAIAAgACAAIABfAHMAcABsAGkAdABMAGkAbQBpAHQALAAgAE0AQQBYACgASQBOAFQAKABGAE4ALgBDAE8ARQBSAEMARQAoAFMAcABsAGkAdABMAGkAbQBpAHQAKQApACwAIAAwACkALABcAG4AIAAgACAAIAAgACAAIAAgAFwAbgAgACAAIAAgACAAIAAgACAAZgBuAEUAbABlAG0AZQBuAHQAUABvAHMAaQB0AGkAbwBuAHMALAAgAEwAQQBNAEIARABBACgAXwB0AGUAeAB0AFQAbwBTAHAAbABpAHQALABcAG4AIAAgACAAIAAgACAAIAAgACAAIAAgACAASQBGACgAKABfAHQAZQB4AHQAVABvAFMAcABsAGkAdAAgAD0AIABcACIAXAAiACkAIAArACAAKABfAGMAaABhAHIAUwBlAHQAIAA9ACAAXAAiAFwAIgApACwAIAB7ADAALAAgADAAOwAgADAALAAgADAAfQAsAFwAbgAgACAAIAAgACAAIAAgACAAIAAgACAAIAAgACAAIAAgAEwARQBUACgAXABuACAAIAAgACAAIAAgACAAIAAgACAAIAAgACAAIAAgACAAIAAgACAAIABfAHQAZQB4AHQATABlAG4ALAAgAEwARQBOACgAXwB0AGUAeAB0AFQAbwBTAHAAbABpAHQAKQAsAFwAbgAgACAAIAAgACAAIAAgACAAIAAgACAAIAAgACAAIAAgACAAIAAgACAAXwBlAGwAZQBtAGUAbgB0AEwAaQBtAGkAdAAsACAASQBGACgAXwBzAHAAbABpAHQATABpAG0AaQB0ACAAPQAgADAALAAgAF8AdABlAHgAdABMAGUAbgAsACAAXwBzAHAAbABpAHQATABpAG0AaQB0ACkALABcAG4AIAAgACAAIAAgACAAIAAgACAAIAAgACAAIAAgACAAIAAgACAAIAAgAF8AaQBkAHgALAAgAFMARQBRAFUARQBOAEMARQAoAF8AdABlAHgAdABMAGUAbgApACwAXABuACAAIAAgACAAIAAgACAAIAAgACAAIAAgACAAIAAgACAAIAAgACAAIABcAG4AIAAgACAAIAAgACAAIAAgACAAIAAgACAAIAAgACAAIAAgACAAIAAgAF8AZQBsAGUAbQBlAG4AdABQAG8AcwAsACAAUgBFAEQAVQBDAEUAKAB7ADAALAAgADAAOwAgADAALAAgADAAfQAsACAAXwBpAGQAeAAsAFwAbgAgACAAIAAgACAAIAAgACAAIAAgACAAIAAgACAAIAAgACAAIAAgACAAIAAgACAAIABMAEEATQBCAEQAQQAoAF8AYQBjAGMALAAgAF8AYwB1AHIAcgAsAFwAbgAgACAAIAAgACAAIAAgACAAIAAgACAAIAAgACAAIAAgACAAIAAgACAAIAAgACAAIAAgACAAIAAgAEwARQBUACgAXABuACAAIAAgACAAIAAgACAAIAAgACAAIAAgACAAIAAgACAAIAAgACAAIAAgACAAIAAgACAAIAAgACAAIAAgACAAIABfAGMAbwB1AG4AdAAsACAASQBOAEQARQBYACgAXwBhAGMAYwAsACAAMQAsACAAMQApACwAXABuACAAIAAgACAAIAAgACAAIAAgACAAIAAgACAAIAAgACAAIAAgACAAIAAgACAAIAAgACAAIAAgACAAIAAgACAAIABJAEYAKABfAGMAbwB1AG4AdAAgAD0AIABfAGUAbABlAG0AZQBuAHQATABpAG0AaQB0ACwAIABfAGEAYwBjACwAXABuACAAIAAgACAAIAAgACAAIAAgACAAIAAgACAAIAAgACAAIAAgACAAIAAgACAAIAAgACAAIAAgACAAIAAgACAAIAAgACAAIAAgAEwARQBUACgAXABuACAAIAAgACAAIAAgACAAIAAgACAAIAAgACAAIAAgACAAIAAgACAAIAAgACAAIAAgACAAIAAgACAAIAAgACAAIAAgACAAIAAgACAAIAAgACAAXwBmAGwAZwBMAGEAcwB0AE0AYQB0AGMAaAAsACAASQBOAEQARQBYACgAXwBhAGMAYwAsACAAMgAsACAAMQApACwAXABuACAAIAAgACAAIAAgACAAIAAgACAAIAAgACAAIAAgACAAIAAgACAAIAAgACAAIAAgACAAIAAgACAAIAAgACAAIAAgACAAIAAgACAAIAAgACAAXwBjAGgAYQByACwAIABNAEkARAAoAF8AdABlAHgAdABUAG8AUwBwAGwAaQB0ACwAIABfAGMAdQByAHIALAAgADEAKQAsAFwAbgAgACAAIAAgACAAIAAgACAAIAAgACAAIAAgACAAIAAgACAAIAAgACAAIAAgACAAIAAgACAAIAAgACAAIAAgACAAIAAgACAAIAAgACAAIAAgAEkARgAoAEYATgAuAEYASQBOAEQAXwBMAEkAVABFAFIAQQBMACgAXwBjAGgAYQByACwAIABfAGMAaABhAHIAUwBlAHQALAAgAF8AYwBhAHMAZQBTAGUAbgBzAGkAdABpAHYAZQApACAAPgAgADAALABcAG4AIAAgACAAIAAgACAAIAAgACAAIAAgACAAIAAgACAAIAAgACAAIAAgACAAIAAgACAAIAAgACAAIAAgACAAIAAgACAAIAAgACAAIAAgACAAIAAgACAAIAAgAEkARgAoAF8AZgBsAGcATABhAHMAdABNAGEAdABjAGgALABcAG4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AvAC8AIABjAG8AbgB0AGkAbgB1AGkAbgBnACAAbQBhAHQAYwBoAFwAbgAgACAAIAAgACAAIAAgACAAIAAgACAAIAAgACAAIAAgACAAIAAgACAAIAAgACAAIAAgACAAIAAgACAAIAAgACAAIAAgACAAIAAgACAAIAAgACAAIAAgACAAIAAgACAAIAAgACAAIAAgAF8AbABhAHMAdABDAG8AbAAsACAAQwBPAEwAVQBNAE4AUwAoAF8AYQBjAGMAKQAsAFwAbgAgACAAIAAgACAAIAAgACAAIAAgACAAIAAgACAAIAAgACAAIAAgACAAIAAgACAAIAAgACAAIAAgACAAIAAgACAAIAAgACAAIAAgACAAIAAgACAAIAAgACAAIAAgACAAIAAgACAAIAAgAF8AcwB0AGEAcgB0AFAAbwBzACwAIABJAE4ARABFAFgAKABfAGEAYwBjACwAIAAxACwAIABfAGwAYQBzAHQAQwBvAGwAKQAsAFwAbgAgACAAIAAgACAAIAAgACAAIAAgACAAIAAgACAAIAAgACAAIAAgACAAIAAgACAAIAAgACAAIAAgACAAIAAgACAAIAAgACAAIAAgACAAIAAgACAAIAAgACAAIAAgACAAIAAgACAAIAAgAF8AbABhAHMAdABMAGUAbgAsACAASQBOAEQARQBYACgAXwBhAGMAYwAsACAAMgAsACAAXwBsAGEAcwB0AEMAbwBsACkALABcAG4AIAAgACAAIAAgACAAIAAgACAAIAAgACAAIAAgACAAIAAgACAAIAAgACAAIAAgACAAIAAgACAAIAAgACAAIAAgACAAIAAgACAAIAAgACAAIAAgACAAIAAgACAAIAAgACAAIAAgACAAIABIAFMAVABBAEMASwAoAFwAbgAgACAAIAAgACAAIAAgACAAIAAgACAAIAAgACAAIAAgACAAIAAgACAAIAAgACAAIAAgACAAIAAgACAAIAAgACAAIAAgACAAIAAgACAAIAAgACAAIAAgACAAIAAgACAAIAAgACAAIAAgACAAIAAgACAARABSAE8AUAAoAF8AYQBjAGMALAAgACwAIAAtADEAKQAsAFwAbgAgACAAIAAgACAAIAAgACAAIAAgACAAIAAgACAAIAAgACAAIAAgACAAIAAgACAAIAAgACAAIAAgACAAIAAgACAAIAAgACAAIAAgACAAIAAgACAAIAAgACAAIAAgACAAIAAgACAAIAAgACAAIAAgACAAVgBTAFQAQQBDAEsAKABfAHMAdABhAHIAdABQAG8AcwAsACAAXwBsAGEAcwB0AEwAZQBuACAAKwAgADEAKQBcAG4AIAAgACAAIAAgACAAIAAgACAAIAAgACAAIAAgACAAIAAgACAAIAAgACAAIAAgACAAIAAgACAAIAAgACAAIAAgACAAIAAgACAAIAAgACAAIAAgACAAIAAgACAAIAAgACAAIAAgACAAIAApAFwAbgAgACAAIAAgACAAIAAgACAAIAAgACAAIAAgACAAIAAgACAAIAAgACAAIAAgACAAIAAgACAAIAAgACAAIAAgACAAIAAgACAAIAAgACAAIAAgACAAIAAgACAAIAAgACAAIAApACwAXABuACAAIAAgACAAIAAgACAAIAAgACAAIAAgACAAIAAgACAAIAAgACAAIAAgACAAIAAgACAAIAAgACAAIAAgACAAIAAgACAAIAAgACAAIAAgACAAIAAgACAAIAAgACAAIAAgAC8ALwAgAG4AZQB3ACAAbQBhAHQAYwBoAFwAbgAgACAAIAAgACAAIAAgACAAIAAgACAAIAAgACAAIAAgACAAIAAgACAAIAAgACAAIAAgACAAIAAgACAAIAAgACAAIAAgACAAIAAgACAAIAAgACAAIAAgACAAIAAgACAAIABIAFMAVABBAEMASwAoAFwAbgAgACAAIAAgACAAIAAgACAAIAAgACAAIAAgACAAIAAgACAAIAAgACAAIAAgACAAIAAgACAAIAAgACAAIAAgACAAIAAgACAAIAAgACAAIAAgACAAIAAgACAAIAAgACAAIAAgACAAIAAgAFYAUwBUAEEAQwBLACgAXwBjAG8AdQBuAHQALAAgADEAKQAsAFwAbgAgACAAIAAgACAAIAAgACAAIAAgACAAIAAgACAAIAAgACAAIAAgACAAIAAgACAAIAAgACAAIAAgACAAIAAgACAAIAAgACAAIAAgACAAIAAgACAAIAAgACAAIAAgACAAIAAgACAAIAAgAEQAUgBPAFAAKABfAGEAYwBjACwAIAAsACAAMQApACwAXABuACAAIAAgACAAIAAgACAAIAAgACAAIAAgACAAIAAgACAAIAAgACAAIAAgACAAIAAgACAAIAAgACAAIAAgACAAIAAgACAAIAAgACAAIAAgACAAIAAgACAAIAAgACAAIAAgACAAIAAgACAAVgBTAFQAQQBDAEsAKABfAGMAdQByAHIALAAgADEAKQBcAG4AIAAgACAAIAAgACAAIAAgACAAIAAgACAAIAAgACAAIAAgACAAIAAgACAAIAAgACAAIAAgACAAIAAgACAAIAAgACAAIAAgACAAIAAgACAAIAAgACAAIAAgACAAIAAgACAAKQBcAG4AIAAgACAAIAAgACAAIAAgACAAIAAgACAAIAAgACAAIAAgACAAIAAgACAAIAAgACAAIAAgACAAIAAgACAAIAAgACAAIAAgACAAIAAgACAAIAAgACAAIAAgACkALABcAG4AIAAgACAAIAAgACAAIAAgACAAIAAgACAAIAAgACAAIAAgACAAIAAgACAAIAAgACAAIAAgACAAIAAgACAAIAAgACAAIAAgACAAIAAgACAAIAAgACAAIAAgAEkARgAoAF8AZgBsAGcATABhAHMAdABNAGEAdABjAGgALABcAG4AIAAgACAAIAAgACAAIAAgACAAIAAgACAAIAAgACAAIAAgACAAIAAgACAAIAAgACAAIAAgACAAIAAgACAAIAAgACAAIAAgACAAIAAgACAAIAAgACAAIAAgACAAIAAgACAALwAvACAAZQBuAGQAIABvAGYAIABtAGEAdABjAGgAXABuACAAIAAgACAAIAAgACAAIAAgACAAIAAgACAAIAAgACAAIAAgACAAIAAgACAAIAAgACAAIAAgACAAIAAgACAAIAAgACAAIAAgACAAIAAgACAAIAAgACAAIAAgACAAIAAgAEgAUwBUAEEAQwBLACgAXABuACAAIAAgACAAIAAgACAAIAAgACAAIAAgACAAIAAgACAAIAAgACAAIAAgACAAIAAgACAAIAAgACAAIAAgACAAIAAgACAAIAAgACAAIAAgACAAIAAgACAAIAAgACAAIAAgACAAIAAgACAAVgBTAFQAQQBDAEsAKABfAGMAbwB1AG4AdAAgACsAIAAxACwAIAAwACkALABcAG4AIAAgACAAIAAgACAAIAAgACAAIAAgACAAIAAgACAAIAAgACAAIAAgACAAIAAgACAAIAAgACAAIAAgACAAIAAgACAAIAAgACAAIAAgACAAIAAgACAAIAAgACAAIAAgACAAIAAgACAAIABEAFIATwBQACgAXwBhAGMAYwAsACAALAAgADEAKQBcAG4AIAAgACAAIAAgACAAIAAgACAAIAAgACAAIAAgACAAIAAgACAAIAAgACAAIAAgACAAIAAgACAAIAAgACAAIAAgACAAIAAgACAAIAAgACAAIAAgACAAIAAgACAAIAAgACAAKQAsAFwAbgAgACAAIAAgACAAIAAgACAAIAAgACAAIAAgACAAIAAgACAAIAAgACAAIAAgACAAIAAgACAAIAAgACAAIAAgACAAIAAgACAAIAAgACAAIAAgACAAIAAgACAAIAAgACAAIAAvAC8AIABjAG8AbgB0AGkAbgB1AGkAbgBnACAAdQBuAG0AYQB0AGMAaABlAGQAXABuACAAIAAgACAAIAAgACAAIAAgACAAIAAgACAAIAAgACAAIAAgACAAIAAgACAAIAAgACAAIAAgACAAIAAgACAAIAAgACAAIAAgACAAIAAgACAAIAAgACAAIAAgACAAIAAgAF8AYQBjAGM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CwAXABuACAAIAAgACAAIAAgACAAIAAgACAAIAAgACAAIAAgACAAIAAgACAAIABcAG4AIAAgACAAIAAgACAAIAAgACAAIAAgACAAIAAgACAAIAAgACAAIAAgAF8AZQBsAGUAbQBlAG4AdABDAG8AdQBuAHQALAAgAEMATwBMAFUATQBOAFMAKABfAGUAbABlAG0AZQBuAHQAUABvAHMAKQAgAC0AIAAyACwAXABuACAAIAAgACAAIAAgACAAIAAgACAAIAAgACAAIAAgACAAIAAgACAAIABJAEYAKABfAGUAbABlAG0AZQBuAHQAQwBvAHUAbgB0ACAAPQAgADAALAAgAF8AZQBsAGUAbQBlAG4AdABQAG8AcwAsAFwAbgAgACAAIAAgACAAIAAgACAAIAAgACAAIAAgACAAIAAgACAAIAAgACAAIAAgACAAIABIAFMAVABBAEMASwAoAF8AZQBsAGUAbQBlAG4AdABDAG8AdQBuAHQALAAgAEQAUgBPAFAAKABfAGUAbABlAG0AZQBuAHQAUABvAHMALAAgACwAIAAyACkAKQBcAG4AIAAgACAAIAAgACAAIAAgACAAIAAgACAAIAAgACAAIAAgACAAIAAgACkAXABuACAAIAAgACAAIAAgACAAIAAgACAAIAAgACAAIAAgACAAKQBcAG4AIAAgACAAIAAgACAAIAAgACAAIAAgACAAKQBcAG4AIAAgACAAIAAgACAAIAAgACkALABcAG4AXABuACAAIAAgACAAIAAgACAAIABmAG4AVQBuAG0AYQB0AGMAaABlAGQALAAgAEwAQQBNAEIARABBACgAXwB0AGUAeAB0AFQAbwBTAHAAbABpAHQALAAgAF8AZQBsAGUAbQBlAG4AdABQAG8AcwAsAFwAbgAgACAAIAAgACAAIAAgACAAIAAgACAAIABMAEUAVAAoAFwAbgAgACAAIAAgACAAIAAgACAAIAAgACAAIAAgACAAIAAgAF8AZQBsAGUAbQBlAG4AdABDAG8AdQBuAHQALAAgAEkATgBEAEUAWAAoAF8AZQBsAGUAbQBlAG4AdABQAG8AcwAsACAAMQAsACAAMQApACwAXABuACAAIAAgACAAIAAgACAAIAAgACAAIAAgACAAIAAgACAASQBGACgAXwBlAGwAZQBtAGUAbgB0AEMAbwB1AG4AdAAgAD0AIAAwACwAIABfAHQAZQB4AHQAVABvAFMAcABsAGkAdAAsAFwAbgAgACAAIAAgACAAIAAgACAAIAAgACAAIAAgACAAIAAgACAAIAAgACAATABFAFQAKABcAG4AIAAgACAAIAAgACAAIAAgACAAIAAgACAAIAAgACAAIAAgACAAIAAgACAAIAAgACAAXwBzAHQAYQByAHQAcwAsACAASABTAFQAQQBDAEsAKAAxACwAXABuACAAIAAgACAAIAAgACAAIAAgACAAIAAgACAAIAAgACAAIAAgACAAIAAgACAAIAAgACAAIAAgACAARABSAE8AUAAoAF8AZQBsAGUAbQBlAG4AdABQAG8AcwAsACAALQAxACwAIAAxACkAIAArACAARABSAE8AUAAoAF8AZQBsAGUAbQBlAG4AdABQAG8AcwAsACAAMQAsACAAMQApAFwAbgAgACAAIAAgACAAIAAgACAAIAAgACAAIAAgACAAIAAgACAAIAAgACAAIAAgACAAIAApACwAXABuACAAIAAgACAAIAAgACAAIAAgACAAIAAgACAAIAAgACAAIAAgACAAIAAgACAAIAAgAF8AZQBuAGQAcwAsACAASABTAFQAQQBDAEsAKABEAFIATwBQACgAXwBlAGwAZQBtAGUAbgB0AFAAbwBzACwAIAAtADEALAAgADEAKQAsACAATABFAE4AKABfAHQAZQB4AHQAVABvAFMAcABsAGkAdAApACAAKwAgADEAKQAsAFwAbgAgACAAIAAgACAAIAAgACAAIAAgACAAIAAgACAAIAAgACAAIAAgACAAIAAgACAAIABfAG4AdQBtAEMAaABhAHIAcwAsACAAXwBlAG4AZABzACAALQAgAF8AcwB0AGEAcgB0AHMALABcAG4AIAAgACAAIAAgACAAIAAgACAAIAAgACAAIAAgACAAIAAgACAAIAAgACAAIAAgACAAXwBzAHQAYQByAHQAcwBGACwAIABGAEkATABUAEUAUgAoAF8AcwB0AGEAcgB0AHMALAAgAF8AbgB1AG0AQwBoAGEAcgBzACAAPgAgADAALAAgACMATgAvAEEAKQAsAFwAbgAgACAAIAAgACAAIAAgACAAIAAgACAAIAAgACAAIAAgACAAIAAgACAAIAAgACAAIABJAEYAKABJAFMATgBBACgASQBOAEQARQBYACgAXwBzAHQAYQByAHQAcwBGACwAIAAxACwAIAAxACkAKQAsACAAXAAiAFwAIgAsAFwAbgAgACAAIAAgACAAIAAgACAAIAAgACAAIAAgACAAIAAgACAAIAAgACAAIAAgACAAIAAgACAAIAAgAEwARQBUACgAXABuACAAIAAgACAAIAAgACAAIAAgACAAIAAgACAAIAAgACAAIAAgACAAIAAgACAAIAAgACAAIAAgACAAIAAgACAAIABfAG4AdQBtAEMAaABhAHIAcwBGACwAIABGAEkATABUAEUAUgAoAF8AbgB1AG0AQwBoAGEAcgBzACwAIABfAG4AdQBtAEMAaABhAHIAcwAgAD4AIAAwACkALABcAG4AIAAgACAAIAAgACAAIAAgACAAIAAgACAAIAAgACAAIAAgACAAIAAgACAAIAAgACAAIAAgACAAIAAgACAAIAAgAEMATwBOAEMAQQBUACgATQBJAEQAKABfAHQAZQB4AHQAVABvAFMAcABsAGkAdAAsACAAXwBzAHQAYQByAHQAcwBGACwAIABfAG4AdQBtAEMAaABhAHIAcwBGACk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GYAbgBTAHAAbABpAHQAQQByAG8AdQBuAGQALAAgAEwAQQBNAEIARABBACgAXwB0AGUAeAB0AFQAbwBTAHAAbABpAHQALABcAG4AIAAgACAAIAAgACAAIAAgACAAIAAgACAASQBGACgASQBTAEUAUgBSAE8AUgAoAF8AdABlAHgAdABUAG8AUwBwAGwAaQB0ACkALAAgAF8AdABlAHgAdABUAG8AUwBwAGwAaQB0ACAAKgAgAHsAMQAsACAAMgB9ACwAXABuACAAIAAgACAAIAAgACAAIAAgACAAIAAgACAAIAAgACAASQBGACgASQBTAEUAUgBSAE8AUgAoAF8AYwBoAGEAcgBTAGUAdAApACwAIABfAGMAaABhAHIAUwBlAHQAIAAqACAAewAxACwAIAAyAH0ALABcAG4AIAAgACAAIAAgACAAIAAgACAAIAAgACAAIAAgACAAIAAgACAAIAAgAEkARgAoAF8AdABlAHgAdABUAG8AUwBwAGwAaQB0ACAAPQAgAFwAIgBcACIALAAgAHsAMAAsACAAXAAiAFwAIgB9ACwAXABuACAAIAAgACAAIAAgACAAIAAgACAAIAAgACAAIAAgACAAIAAgACAAIAAgACAAIAAgAEkARgAoAF8AYwBoAGEAcgBTAGUAdAAgAD0AIABcACIAXAAiACwAIABIAFMAVABBAEMASwAoADAALAAgAF8AdABlAHgAdABUAG8AUwBwAGwAaQB0ACkALABcAG4AIAAgACAAIAAgACAAIAAgACAAIAAgACAAIAAgACAAIAAgACAAIAAgACAAIAAgACAAIAAgACAAIABMAEUAVAAoAFwAbgAgACAAIAAgACAAIAAgACAAIAAgACAAIAAgACAAIAAgACAAIAAgACAAIAAgACAAIAAgACAAIAAgACAAIAAgACAAXwBlAGwAZQBtAGUAbgB0AFAAbwBzACwAIABmAG4ARQBsAGUAbQBlAG4AdABQAG8AcwBpAHQAaQBvAG4AcwAoAF8AdABlAHgAdABUAG8AUwBwAGwAaQB0ACkALABcAG4AIAAgACAAIAAgACAAIAAgACAAIAAgACAAIAAgACAAIAAgACAAIAAgACAAIAAgACAAIAAgACAAIAAgACAAIAAgAF8AdQBuAG0AYQB0AGMAaABlAGQALAAgAGYAbgBVAG4AbQBhAHQAYwBoAGUAZAAoAF8AdABlAHgAdABUAG8AUwBwAGwAaQB0ACwAIABfAGUAbABlAG0AZQBuAHQAUABvAHMAKQAsAFwAbgAgACAAIAAgACAAIAAgACAAIAAgACAAIAAgACAAIAAgACAAIAAgACAAIAAgACAAIAAgACAAIAAgACAAIAAgACAAXwBlAGwAZQBtAGUAbgB0AEMAbwB1AG4AdAAsACAASQBOAEQARQBYACgAXwBlAGwAZQBtAGUAbgB0AFAAbwBzACwAIAAxACwAIAAxACkALABcAG4AIAAgACAAIAAgACAAIAAgACAAIAAgACAAIAAgACAAIAAgACAAIAAgACAAIAAgACAAIAAgACAAIAAgACAAIAAgAEkARgAoAF8AZQBsAGUAbQBlAG4AdABDAG8AdQBuAHQAIAA9ACAAMAAsACAASABTAFQAQQBDAEsAKAAwACwAIABfAHUAbgBtAGEAdABjAGgAZQBkACkALABcAG4AIAAgACAAIAAgACAAIAAgACAAIAAgACAAIAAgACAAIAAgACAAIAAgACAAIAAgACAAIAAgACAAIAAgACAAIAAgACAAIAAgACAATABFAFQAKABcAG4AIAAgACAAIAAgACAAIAAgACAAIAAgACAAIAAgACAAIAAgACAAIAAgACAAIAAgACAAIAAgACAAIAAgACAAIAAgACAAIAAgACAAIAAgACAAIABfAGUAbABlAG0AZQBuAHQAcwAsACAATQBJAEQAKABfAHQAZQB4AHQAVABvAFMAcABsAGkAdAAsACAARABSAE8AUAAoAF8AZQBsAGUAbQBlAG4AdABQAG8AcwAsACAALQAxACwAIAAxACkALAAgAEQAUgBPAFAAKABfAGUAbABlAG0AZQBuAHQAUABvAHMALAAgADEALAAgADEAKQApACwAXABuACAAIAAgACAAIAAgACAAIAAgACAAIAAgACAAIAAgACAAIAAgACAAIAAgACAAIAAgACAAIAAgACAAIAAgACAAIAAgACAAIAAgACAAIAAgACAASABTAFQAQQBDAEsAKABfAGUAbABlAG0AZQBuAHQAQwBvAHUAbgB0ACwAIABfAHUAbgBtAGEAdABjAGgAZQBkACwAIABfAGUAbABlAG0AZQBuAHQAcw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dABlAHgAdABDAG8AbAB1AG0AbgAsACAARgBOAC4ATgBVAEwATABJAEYAWQAoAEkATgBEAEUAWAAoAFQAZQB4AHQAVABvAFMAcABsAGkAdAAsACwAIAAxACkAKQAsAFwAbgAgACAAIAAgACAAIAAgACAAXwByAG8AdwBDAG8AdQBuAHQALAAgAFIATwBXAFMAKABfAHQAZQB4AHQAQwBvAGwAdQBtAG4AKQAsAFwAbgAgACAAIAAgACAAIAAgACAAXwBiAHkAUgBvAHcALAAgAFIARQBEAFUAQwBFACgAMA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wBwAGwAaQB0AEEAcgBvAHUAbgBkACgASQBOAEQARQBYACgAXwB0AGUAeAB0AEMAbwBsAHUAbQBuACwAIABfAGMAdQByAHIAKQApAFwAbgAgACAAIAAgACAAIAAgACAAIAAgACAAIAAgACAAIAAgACkAXABuACAAIAAgACAAIAAgACAAIAAgACAAIAAgACkAXABuACAAIAAgACAAIAAgACAAIAApACwAXABuACAAIAAgACAAIAAgACAAIABfAGEAcgByAGEAeQBSAGEAdwAsACAARABSAE8AUAAoAF8AYgB5AFIAbwB3ACwAIAAxACkALABcAG4AXABuACAAIAAgACAAIAAgACAAIABJAEYAKAAoAFIATwBXAFMAKABfAGEAcgByAGEAeQBSAGEAdwApACAAPQAgADEAKQAgACsAIAAoAEMATwBMAFUATQBOAFMAKABfAGEAcgByAGEAeQBSAGEAdwApACAAPAA9ACAAMgApACwAIABfAGEAcgByAGEAeQBSAGEAdwAsAFwAbgAgACAAIAAgACAAIAAgACAAIAAgACAAIABIAFMAVABBAEMASwAoAFQAQQBLAEUAKABfAGEAcgByAGEAeQBSAGEAdwAsACAALAAgADIAKQAsACAASQBGAE4AQQAoAEQAUgBPAFAAKABfAGEAcgByAGEAeQBSAGEAdwAsACAALAAgADIAKQAsACAAXAAiAFwAIgAp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EkARgBUAF8ARgBPAFIAXwBDAEgAQQBSAFMAXABuAFwAbgBSAGUAdAB1AHIAbgBzACAAdABoAGUAIABjAGgAYQByAGEAYwB0AGUAcgBzACAAZgBvAHUAbgBkACAAaQBuACAAYQAgAHQAZQB4AHQAIABzAHQAcgBpAG4AZwAgAGYAbwB1AG4AZAAgAGYAcgBvAG0AIABhACAAZwBpAHYAZQBuACAAcwBlAHQAIABvAGYAIABjAGgAYQByAGEAYwB0AGUAcgBzAC4AIABBAG4AIAB1AHAAcABlAHIAIABsAGkAbQBpAHQAIABjAGEAbgAgAGIAZQAgAHMAZQB0AFwAbgBvAG4AIAB0AGgAZQAgAG4AdQBtAGIAZQByACAAbwBmACAAaQBuAHMAdABhAG4AYwBlAHMAIABhAG4AeQAgAGMAaABhAHIAYQBjAHQAZQByACAAYwBhAG4AIABiAGUAIABtAGEAdABjAGgAZQBkAC4AIABNAGEAdABjAGgAaQBuAGcAIABpAHMAIABjAGEAcwBlAC0AaQBuAHMAZQBuAHMAaQB0AGkAdgBlACAAYgB5ACAAZABlAGYAYQB1AGwAdAAuAFwAbgBcAG4AQQByAHIAYQB5ACAAYwBvAG0AcABhAHQAaQBiAGwAZQA6ACAAVABlAHgAdABUAG8AUwBpAGYAdAAgAHAAYQByAGEAbQBlAHQAZQByACAAbwBuAGwAe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NAGEAdABjAGgAZQBkACAAYwBoAGEAcgBhAGMAdABlAHIAcwAsACAAcwBvAHIAdABlAGQ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FQAbwBTAGkAZgB0ACAAIAAgACAAIAAgAHwAIAB0AGUAeAB0ACAAIAAgACAAfAAgAFQAZQB4AHQAIAB0AG8AIABzAGkAZgB0AFwAbgBDAGgAYQByAHMAIAAgACAAIAAgACAAIAAgACAAIAAgAHwAIAB0AGUAeAB0ACAAIAAgACAAfAAgAEMAaABhAHIAYQBjAHQAZQByAHMAIAB0AG8AIABtAGEAdABjAGgAXABuAFsAQwBhAHMAZQBTAGUAbgBzAGkAdABpAHYAZQBdACAAfAAgAHMAdwBpAHQAYwBoACAAIAB8ACAATQBhAHQAYwBoACAAbABlAHQAdABlAHIAIABjAGEAcwBlAFwAbgBbAFMAbwByAHQAXQAgACAAIAAgACAAIAAgACAAIAAgAHwAIABzAHcAaQB0AGMAaAAgACAAfAAgAFMAbwByAHQAIABtAGEAdABjAGgAZQBkACAAYwBoAGEAcgBhAGMAdABlAHIAcwBcAG4AWwBJAG4AcwB0AGEAbgBjAGUATABpAG0AaQB0AF0AIAB8ACAAaQBuAHQAZQBnAGUAcgAgAHwAIABVAHAAcABlAHIAIABsAGkAbQBpAHQAIABvAG4AIABpAG4AcwB0AGEAbgBjAGUAcwAgAGYAbwByACAAZQBhAGMAaAAgAGMAaABhAHIAYQBjAHQAZQByACAAbQBhAHQAYwBoAFwAbgAgACAAIAAgACAAIAAgACAAIAAgACAAIAAgACAAIAAgAHwAIAAgACAAIAAgACAAIAAgACAAfAAgADAAIABmAG8AcgAgAG4AbwAgAGwAaQBtAGkAdABcAG4AIAAgACAAIAAgACAAIAAgACAAIAAgACAAIAAgACAAIAB8ACAAIAAgACAAIAAgACAAIAAgAHwAIABEAGUAZgBhAHUAbAB0AHMAIAB0AG8AIAAx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EkARgBUAF8ARgBPAFIAXwBDAEgAQQBSAFMAKABcACIAQwBEAEEAXwBiAF8AQgBcACIALAAgAFwAIgBhAGIAYwBcACIAKQBcAG4AUgBlAHQAdQByAG4AcwA6ACAAXAAiAEMAQQBiAFwAIgBcAG4AXABuAFMASQBGAFQAXwBGAE8AUgBfAEMASABBAFIAUwAoAFwAIgBDAEQAQQBfAGIAXwBCAF8AQwBEAEEAXwBiAF8AQgBcACIALAAgAFwAIgBBAEIAXAAiACwAIABUAFIAVQBFACwAIABUAFIAVQBFACwAIAAwACkAXABuAFIAZQB0AHUAcgBuAHMAOgAgAFwAIgBBAEEAQgBCAFwAI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wBJAEYAVABfAEYATwBSAF8AQwBIAEEAUgBTACAAPQAgAEwAQQBNAEIARABBACgAVABlAHgAdABUAG8AUwBpAGYAdAAsACAAQwBoAGEAcgBTAGUAdAAsACAAWwBDAGEAcwBlAFMAZQBuAHMAaQB0AGkAdgBlAF0ALAAgAFsAUwBvAHIAdABdACwAIABbAEkAbgBzAHQAYQBuAGMAZQBMAGkAbQBpAHQAXQAsAFwAbgAgACAAIAAgAEwARQBUACgAXABuACAAIAAgACAAIAAgACAAIABfAGMAaABhAHIAUwBlAHQALAAgAEYATgAuAE4AVQBMAEwASQBGAFkAKABJAE4ARABFAFgAKABDAGgAYQByAFMAZQB0ACwAIAAxACwAIAAxACkAKQAsAFwAbgAgACAAIAAgACAAIAAgACAAXwBjAGEAcwBlAFMAZQBuAHMAaQB0AGkAdgBlACwAIABGAE4ALgBDAE8ARQBSAEMARQAoAEMAYQBzAGUAUwBlAG4AcwBpAHQAaQB2AGUAKQAgADwAPgAgADAALABcAG4AIAAgACAAIAAgACAAIAAgAF8AcwBvAHIAdAAsACAARgBOAC4AQwBPAEUAUgBDAEUAKABTAG8AcgB0ACkAIAA8AD4AIAAwACwAXABuACAAIAAgACAAIAAgACAAIABfAGkAbgBzAHQAYQBuAGMAZQBMAGkAbQBpAHQALAAgAEkARgAoAEkAUwBOAFUATQBCAEUAUgAoAEkAbgBzAHQAYQBuAGMAZQBMAGkAbQBpAHQAKQAsACAATQBBAFgAKABJAE4AVAAoAEkAbgBzAHQAYQBuAGMAZQBMAGkAbQBpAHQAKQAsACAAMAApACwAIAAxACkALABcAG4AIAAgACAAIAAgACAAIAAgAFwAbgAgACAAIAAgACAAIAAgACAAZgBuAFMAaQBmAHQAQwBoAGEAcgBzACwAIABMAEEATQBCAEQAQQAoAF8AdABlAHgAdABUAG8AUwBpAGYAdAAsAFwAbgAgACAAIAAgACAAIAAgACAAIAAgACAAIABJAEYAKABJAFMARQBSAFIATwBSACgAXwB0AGUAeAB0AFQAbwBTAGkAZgB0ACkALAAgAF8AdABlAHgAdABUAG8AUwBpAGYAdAAgACoAIAB7ADEAfQAsAFwAbgAgACAAIAAgACAAIAAgACAAIAAgACAAIAAgACAAIAAgAEkARgAoAEkAUwBFAFIAUgBPAFIAKABfAGMAaABhAHIAUwBlAHQAKQAsACAAXwBjAGgAYQByAFMAZQB0ACAAKgAgAHsAMQB9ACwAXABuACAAIAAgACAAIAAgACAAIAAgACAAIAAgACAAIAAgACAAIAAgACAAIABJAEYAKABfAHQAZQB4AHQAVABvAFMAaQBmAHQAIAA9ACAAXAAiAFwAIgAsACAAXAAiAFwAIgAsAFwAbgAgACAAIAAgACAAIAAgACAAIAAgACAAIAAgACAAIAAgACAAIAAgACAAIAAgACAAIABJAEYAKABfAGMAaABhAHIAUwBlAHQAIAA9ACAAXAAiAFwAIgAsACAAXwB0AGUAeAB0AFQAbwBTAGkAZgB0ACwAXABuACAAIAAgACAAIAAgACAAIAAgACAAIAAgACAAIAAgACAAIAAgACAAIAAgACAAIAAgACAAIAAgACAATABFAFQAKABcAG4AIAAgACAAIAAgACAAIAAgACAAIAAgACAAIAAgACAAIAAgACAAIAAgACAAIAAgACAAIAAgACAAIAAgACAAIAAgAF8AdABlAHgAdABMAGUAbgAsACAATABFAE4AKABfAHQAZQB4AHQAVABvAFMAaQBmAHQAKQAsAFwAbgAgACAAIAAgACAAIAAgACAAIAAgACAAIAAgACAAIAAgACAAIAAgACAAIAAgACAAIAAgACAAIAAgACAAIAAgACAAXwBzAGUAYQByAGMAaABDAGgAYQByAHMALAAgAE0ASQBEACgAXwB0AGUAeAB0AFQAbwBTAGkAZgB0ACwAIABTAEUAUQBVAEUATgBDAEUAKABfAHQAZQB4AHQATABlAG4AKQAsACAAMQApACwAXABuACAAIAAgACAAIAAgACAAIAAgACAAIAAgACAAIAAgACAAIAAgACAAIAAgACAAIAAgACAAIAAgACAAIAAgACAAIABfAG0AYQB0AGMAaABlAHMALAAgACAARgBOAC4ARgBJAE4ARABfAEwASQBUAEUAUgBBAEwAKABfAHMAZQBhAHIAYwBoAEMAaABhAHIAcwAsACAAXwBjAGgAYQByAFMAZQB0ACwAIABfAGMAYQBzAGUAUwBlAG4AcwBpAHQAaQB2AGUAKQAsAFwAbgAgACAAIAAgACAAIAAgACAAIAAgACAAIAAgACAAIAAgACAAIAAgACAAIAAgACAAIAAgACAAIAAgACAAIAAgACAAXwBzAGkAZgB0AGUAZAAsACAARgBJAEwAVABFAFIAKABfAHMAZQBhAHIAYwBoAEMAaABhAHIAcwAsACAAXwBtAGEAdABjAGgAZQBzACwAIAB7ACMATgAvAEEAfQApACwAXABuACAAIAAgACAAIAAgACAAIAAgACAAIAAgACAAIAAgACAAIAAgACAAIAAgACAAIAAgACAAIAAgACAAIAAgACAAIABJAEYAKABJAFMATgBBACgASQBOAEQARQBYACgAXwBzAGkAZgB0AGUAZAAsACAAMQAsACAAMQApACkALAAgAFwAIgBcACIALABcAG4AIAAgACAAIAAgACAAIAAgACAAIAAgACAAIAAgACAAIAAgACAAIAAgACAAIAAgACAAIAAgACAAIAAgACAAIAAgACAAIAAgACAASQBGACgAKABfAGkAbgBzAHQAYQBuAGMAZQBMAGkAbQBpAHQAIAA9ACAAMAApACAAKgAgAE4ATwBUACgAXwBzAG8AcgB0ACkALAAgAEMATwBOAEMAQQBUACgAXwBzAGkAZgB0AGUAZAApACwAXABuACAAIAAgACAAIAAgACAAIAAgACAAIAAgACAAIAAgACAAIAAgACAAIAAgACAAIAAgACAAIAAgACAAIAAgACAAIAAgACAAIAAgACAAIAAgACAATABFAFQAKABcAG4AIAAgACAAIAAgACAAIAAgACAAIAAgACAAIAAgACAAIAAgACAAIAAgACAAIAAgACAAIAAgACAAIAAgACAAIAAgACAAIAAgACAAIAAgACAAIAAgACAAIAAgAF8AYwBvAHUAbgB0ACwAIABSAE8AVwBTACgAXwBzAGkAZgB0AGUAZAApACwAXABuACAAIAAgACAAIAAgACAAIAAgACAAIAAgACAAIAAgACAAIAAgACAAIAAgACAAIAAgACAAIAAgACAAIAAgACAAIAAgACAAIAAgACAAIAAgACAAIAAgACAAIABfAGkAZAB4ACwAIABTAEUAUQBVAEUATgBDAEUAKABfAGMAbwB1AG4AdAApACwAXABuACAAIAAgACAAIAAgACAAIAAgACAAIAAgACAAIAAgACAAIAAgACAAIAAgACAAIAAgACAAIAAgACAAIAAgACAAIAAgACAAIAAgACAAIAAgACAAIAAgACAAIABfAHMAaQBmAHQAZQBkAEkAbgBkAGUAeABlAGQALAAgAEgAUwBUAEEAQwBLACgAXwBzAGkAZgB0AGUAZAAsACAAXwBpAGQAeAApACwAXABuACAAIAAgACAAIAAgACAAIAAgACAAIAAgACAAIAAgACAAIAAgACAAIAAgACAAIAAgACAAIAAgACAAIAAgACAAIAAgACAAIAAgACAAIAAgACAAIAAgACAAIABfAHMAaQBmAHQAZQBkAFMAbwByAHQAZQBkACwAIABJAEYAKABfAGMAYQBzAGUAUwBlAG4AcwBpAHQAaQB2AGUALABcAG4AIAAgACAAIAAgACAAIAAgACAAIAAgACAAIAAgACAAIAAgACAAIAAgACAAIAAgACAAIAAgACAAIAAgACAAIAAgACAAIAAgACAAIAAgACAAIAAgACAAIAAgACAAIAAgACAAUwBPAFIAVABCAFkAKABfAHMAaQBmAHQAZQBkAEkAbgBkAGUAeABlAGQALAAgAF8AcwBpAGYAdABlAGQALAAgADEALAAgAEMATwBEAEUAKABfAHMAaQBmAHQAZQBkACkALAAgADEAKQAsAFwAbgAgACAAIAAgACAAIAAgACAAIAAgACAAIAAgACAAIAAgACAAIAAgACAAIAAgACAAIAAgACAAIAAgACAAIAAgACAAIAAgACAAIAAgACAAIAAgACAAIAAgACAAIAAgACAAIABTAE8AUgBUAEIAWQAoAF8AcwBpAGYAdABlAGQASQBuAGQAZQB4AGUAZAAsACAAXwBzAGkAZgB0AGUAZAAsACAAMQApAFwAbgAgACAAIAAgACAAIAAgACAAIAAgACAAIAAgACAAIAAgACAAIAAgACAAIAAgACAAIAAgACAAIAAgACAAIAAgACAAIAAgACAAIAAgACAAIAAgACAAIAAgACAAKQAsAFwAbgAgACAAIAAgACAAIAAgACAAIAAgACAAIAAgACAAIAAgACAAIAAgACAAIAAgACAAIAAgACAAIAAgACAAIAAgACAAIAAgACAAIAAgACAAIAAgACAAIAAgACAAXwBsAGkAbQBpAHQAZQBkAFMAaQBmAHQAcwAsACAASQBGACgAXwBpAG4AcwB0AGEAbgBjAGUATABpAG0AaQB0ACAAPQAgADAALAAgAF8AcwBpAGYAdABlAGQAUwBvAHIAdABlAGQALABcAG4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BfAGkAbgBzAHQAYQBuAGMAZQBzACwAIABTAEMAQQBOACgAMAAsACAAXwBpAGQAeAAsAFwAbgAgACAAIAAgACAAIAAgACAAIAAgACAAIAAgACAAIAAgACAAIAAgACAAIAAgACAAIAAgACAAIAAgACAAIAAgACAAIAAgACAAIAAgACAAIAAgACAAIAAgACAAIAAgACAAIAAgACAAIAAgACAAIAAgACAATABBAE0AQgBEAEEAKABfAGEAYwBjACwAIABfAGMAdQByAHIALABcAG4AIAAgACAAIAAgACAAIAAgACAAIAAgACAAIAAgACAAIAAgACAAIAAgACAAIAAgACAAIAAgACAAIAAgACAAIAAgACAAIAAgACAAIAAgACAAIAAgACAAIAAgACAAIAAgACAAIAAgACAAIAAgACAAIAAgACAAIAAgACAASQBGACgAXwBjAHUAcgByACAAPQAgADEALAAgADEALABcAG4AIAAgACAAIAAgACAAIAAgACAAIAAgACA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IAAgACAAIAAgACAAIAAgACAAIAAgACAAXwBpAHMAUgBlAHAAZQBhAHQALAAgAEkARgAoAF8AYwBhAHMAZQBTAGUAbgBzAGkAdABpAHYAZQAsAFwAbgAgACAAIAAgACAAIAAgACAAIAAgACAAIAAgACAAIAAgACAAIAAgACAAIAAgACAAIAAgACAAIAAgACAAIAAgACAAIAAgACAAIAAgACAAIAAgACAAIAAgACAAIAAgACAAIAAgACAAIAAgACAAIAAgACAAIAAgACAAIAAgACAAIAAgACAAIAAgACAAIAAgACAAIABDAE8ARABFACgASQBOAEQARQBYACgAXwBzAGkAZgB0AGUAZABTAG8AcgB0AGUAZAAsACAAXwBjAHUAcgByACwAIAAxACkAKQAgAD0AIABDAE8ARABFACgASQBOAEQARQBYACgAXwBzAGkAZgB0AGUAZABTAG8AcgB0AGUAZAAsACAAXwBjAHUAcgByACAALQAgADEALAAgADEAKQApACwAXABuACAAIAAgACAAIAAgACAAIAAgACAAIAAgACAAIAAgACAAIAAgACAAIAAgACAAIAAgACAAIAAgACAAIAAgACAAIAAgACAAIAAgACAAIAAgACAAIAAgACAAIAAgACAAIAAgACAAIAAgACAAIAAgACAAIAAgACAAIAAgACAAIAAgACAAIAAgACAAIAAgACAAIAAgAEkATgBEAEUAWAAoAF8AcwBpAGYAdABlAGQAUwBvAHIAdABlAGQALAAgAF8AYwB1AHIAcgAsACAAMQApACAAPQAgAEkATgBEAEUAWAAoAF8AcwBpAGYAdABlAGQAUwBvAHIAdABlAGQALAAgAF8AYwB1AHIAcgAgAC0AIAAxACwAIAAxACkAXABuACAAIAAgACAAIAAgACAAIAAgACAAIAAgACAAIAAgACAAIAAgACAAIAAgACAAIAAgACAAIAAgACAAIAAgACAAIAAgACAAIAAgACAAIAAgACAAIAAgACAAIAAgACAAIAAgACAAIAAgACAAIAAgACAAIAAgACAAIAAgACAAIAAgACAAIAAgACAAIAApACwAXABuACAAIAAgACAAIAAgACAAIAAgACAAIAAgACAAIAAgACAAIAAgACAAIAAgACAAIAAgACAAIAAgACAAIAAgACAAIAAgACAAIAAgACAAIAAgACAAIAAgACAAIAAgACAAIAAgACAAIAAgACAAIAAgACAAIAAgACAAIAAgACAAIAAgACAAIAAgACAAIABJAEYAKABfAGkAcwBSAGUAcABlAGEAdAAsACAAXwBhAGMAYwAgACsAIAAxACwAIAAxACkAXABuACAAIAAgACAAIAAgACAAIA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KQAsAFwAbgAgACAAIAAgACAAIAAgACAAIAAgACAAIAAgACAAIAAgACAAIAAgACAAIAAgACAAIAAgACAAIAAgACAAIAAgACAAIAAgACAAIAAgACAAIAAgACAAIAAgACAAIAAgACAAIAAgACAAIAAgAEYASQBMAFQARQBSACgAXwBzAGkAZgB0AGUAZABTAG8AcgB0AGUAZAAsACAAXwBpAG4AcwB0AGEAbgBjAGUAcwAgADwAPQAgAF8AaQBuAHMAdABhAG4AYwBlAEwAaQBtAGkAdAApAFwAbgAgACAAIAAgACAAIAAgACAAIAAgACAAIAAgACAAIAAgACAAIAAgACAAIAAgACAAIAAgACAAIAAgACAAIAAgACAAIAAgACAAIAAgACAAIAAgACAAIAAgACAAIAAgACAAIAApAFwAbgAgACAAIAAgACAAIAAgACAAIAAgACAAIAAgACAAIAAgACAAIAAgACAAIAAgACAAIAAgACAAIAAgACAAIAAgACAAIAAgACAAIAAgACAAIAAgACAAIAAgACAAKQAsAFwAbgBcAG4AIAAgACAAIAAgACAAIAAgACAAIAAgACAAIAAgACAAIAAgACAAIAAgACAAIAAgACAAIAAgACAAIAAgACAAIAAgACAAIAAgACAAIAAgACAAIAAgACAAIAAgAF8AcgBlAHMAdQBsAHQALAAgAEkARgAoAF8AcwBvAHIAdAAsAFwAbgAgACAAIAAgACAAIAAgACAAIAAgACAAIAAgACAAIAAgACAAIAAgACAAIAAgACAAIAAgACAAIAAgACAAIAAgACAAIAAgACAAIAAgACAAIAAgACAAIAAgACAAIAAgACAAIAAvAC8AIABhAGwAcgBlAGEAZAB5ACAAcwBvAHIAdABlAGQALAAgAHIAZQB0AHUAcgBuACAAcwBpAGYAdABlAGQAIABtAGEAdABjAGgAZQBzAFwAbgAgACAAIAAgACAAIAAgACAAIAAgACAAIAAgACAAIAAgACAAIAAgACAAIAAgACAAIAAgACAAIAAgACAAIAAgACAAIAAgACAAIAAgACAAIAAgACAAIAAgACAAIAAgACAAIABJAE4ARABFAFgAKABfAGwAaQBtAGkAdABlAGQAUwBpAGYAdABzACwAIAAsACAAMQApACwAXABuACAAIAAgACAAIAAgACAAIAAgACAAIAAgACAAIAAgACAAIAAgACAAIAAgACAAIAAgACAAIAAgACAAIAAgACAAIAAgACAAIAAgACAAIAAgACAAIAAgACAAIAAgACAAIAAgAC8ALwAgAHMAbwByAHQAIABiAGEAYwBrACAAdABvACAAaQBuAGQAZQB4ACAAaQBuACAAbwByAGQAZQByACAAZgBvAHUAbgBkACAAYQBuAGQAIAByAGUAdAB1AHIAbgAgAG0AYQB0AGMAaABlAHMAXABuACAAIAAgACAAIAAgACAAIAAgACAAIAAgACAAIAAgACAAIAAgACAAIAAgACAAIAAgACAAIAAgACAAIAAgACAAIAAgACAAIAAgACAAIAAgACAAIAAgACAAIAAgACAAIAAgAEkATgBEAEUAWAAoAFwAbgAgACAAIAAgACAAIAAgACAAIAAgACAAIAAgACAAIAAgACAAIAAgACAAIAAgACAAIAAgACAAIAAgACAAIAAgACAAIAAgACAAIAAgACAAIAAgACAAIAAgACAAIAAgACAAIAAgACAAIAAgAFMATwBSAFQAQgBZACgAXwBsAGkAbQBpAHQAZQBkAFMAaQBmAHQAcwAsACAASQBOAEQARQBYACgAXwBsAGkAbQBpAHQAZQBkAFMAaQBmAHQAcwAsACAALAAgADIAKQAsACAAMQApACwAXABuACAAIAAgACAAIAAgACAAIAAgACAAIAAgACAAIAAgACAAIAAgACAAIAAgACAAIAAgACAAIAAgACAAIAAgACAAIAAgACAAIAAgACAAIAAgACAAIAAgACAAIAAgACAAIAAgACAAIAAgACAALAAgADEAXABuACAAIAAgACAAIAAgACAAIAAgACAAIAAgACAAIAAgACAAIAAgACAAIAAgACAAIAAgACAAIAAgACAAIAAgACAAIAAgACAAIAAgACAAIAAgACAAIAAgACAAIAAgACAAIAAgACkAXABuACAAIAAgACAAIAAgACAAIAAgACAAIAAgACAAIAAgACAAIAAgACAAIAAgACAAIAAgACAAIAAgACAAIAAgACAAIAAgACAAIAAgACAAIAAgACAAIAAgACAAIAApACwAXABuAFwAbgAgACAAIAAgACAAIAAgACAAIAAgACAAIAAgACAAIAAgACAAIAAgACAAIAAgACAAIAAgACAAIAAgACAAIAAgACAAIAAgACAAIAAgACAAIAAgACAAIAAgACAAQwBPAE4AQwBBAFQAKABfAHIAZQBzAHUAbAB0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HQAZQB4AHQAVABvAFMAaQBmAHQALAAgAEYATgAuAE4AVQBMAEwASQBGAFkAKABUAGUAeAB0AFQAbwBTAGkAZgB0ACkALABcAG4AIAAgACAAIAAgACAAIAAgAE0AQQBQACgAXwB0AGUAeAB0AFQAbwBTAGkAZgB0ACwAXABuACAAIAAgACAAIAAgACAAIAAgACAAIAAgAEwAQQBNAEIARABBACgAXwBlAGwAZQBtAGUAbgB0ACwAXABuACAAIAAgACAAIAAgACAAIAAgACAAIAAgACAAIAAgACAAZgBuAFMAaQBmAHQAQwBoAGEAcgBz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DAE8ATgBEAEUATgBTAEUAXwBXAEgASQBUAEUAUwBQAEEAQwBFAFwAbgBcAG4AUgBlAHAAbABhAGMAZQBzACAAYwBvAG4AdABpAG4AdQBvAHUAcwAgAHcAaABpAHQAZQBzAHAAYQBjAGUAIABjAGgAYQByAGEAYwB0AGUAcgBzACAAaQBuACAAdABlAHgAdAAgAHcAaQB0AGgAIABhACAAcwBpAG4AZwBsAGUAIABzAHAAYQBjAGUALgAgAEwAaQBuAGUAIABiAHIAZQBhAGsAcwAgAGMAYQBuACAAYgBlACAAZQB4AGMAbAB1AGQAZQBkACAAZgByAG8AbQAgAG0AYQB0AGMAaABpAG4AZwBcAG4AYQBzACAAdwBoAGkAdABlAHMAcABhAGMAZQAuAFwAbgBcAG4AQQByAHIAYQB5ACAAYwBvAG0AcABhAHQAaQBiAGwAZQA6ACAAVABlAHgAdABUAG8AQwBvAG4AZABlAG4AcwBl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MAbwBuAGQAZQBuAHMAZQBkACAAdABlAHgAd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VABvAEMAbwBuAGQAZQBuAHMAZQAgACAAIAAgACAAIAB8ACAAdABlAHgAdAAgACAAIAAgAHwAIABUAGUAeAB0ACAAdABvACAAYwBvAG4AZABlAG4AcwBlAFwAbgBbAEUAeABjAGwAdQBkAGUATABpAG4AZQBCAHIAZQBhAGsAcwBdACAAfAAgAHMAdwBpAHQAYwBoACAAIAB8ACAARQB4AGMAbAB1AGQAZQAgAGwAaQBuAGUAIABiAHIAZQBhAGsAcwAgAGYAcgBvAG0AIABtAGEAdABjAGgAaQBuAGcAIABmAG8AcgAgAHcAaABpAHQAZQBzAHAAYQBjAGU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wBPAE4ARABFAE4AUwBFAF8AVwBIAEkAVABFAFMAUABBAEMARQAoAFwAIgBhACAAIABiACAAIAAgACAAYwAgACAAIAAgAFwAIgApAFwAbgBSAGUAdAB1AHIAbgBzADoAIABcACIAYQAgAGIAIABjACAAXAAi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DAE8ATgBEAEUATgBTAEUAXwBXAEgASQBUAEUAUwBQAEEAQwBFACAAPQAgAEwAQQBNAEIARABBACgAVABlAHgAdABUAG8AQwBvAG4AZABlAG4AcwBlACwAIABbAEUAeABjAGwAdQBkAGUATABpAG4AZQBCAHIAZQBhAGsAcwBdACwAXABuACAAIAAgACAATABFAFQAKABcAG4AIAAgACAAIAAgACAAIAAgAF8AZQB4AGMAbAB1AGQAZQBMAGkAbgBlAEIAcgBlAGEAawBzACwAIABGAE4ALgBDAE8ARQBSAEMARQAoAEUAeABjAGwAdQBkAGUATABpAG4AZQBCAHIAZQBhAGsAcwApACAAPAA+ACAAMAAsAFwAbgBcAG4AIAAgACAAIAAgACAAIAAgAGYAbgBDAG8AbgBkAGUAbgBzAGUAVwBoAGkAdABlAHMAcABhAGMAZQAsACAATABBAE0AQgBEAEEAKABfAHQAZQB4AHQAVABvAEMAbwBuAGQAZQBuAHMAZQAsAFwAbgAgACAAIAAgACAAIAAgACAAIAAgACAAIABJAEYAKABJAFMARQBSAFIATwBSACgAXwB0AGUAeAB0AFQAbwBDAG8AbgBkAGUAbgBzAGUAKQAsACAAXwB0AGUAeAB0AFQAbwBDAG8AbgBkAGUAbgBzAGUAIAAqACAAewAxAH0ALABcAG4AIAAgACAAIAAgACAAIAAgACAAIAAgACAAIAAgACAAIABJAEYAKABfAHQAZQB4AHQAVABvAEMAbwBuAGQAZQBuAHMAZQAgAD0AIABcACIAXAAiACwAIABcACIAXAAiACwAXABuACAAIAAgACAAIAAgACAAIAAgACAAIAAgACAAIAAgACAAIAAgACAAIABMAEUAVAAoAFwAbgAgACAAIAAgACAAIAAgACAAIAAgACAAIAAgACAAIAAgACAAIAAgACAAIAAgACAAIABfAGMAaABhAHIAQQByAHIAYQB5ACwAIABNAEkARAAoAF8AdABlAHgAdABUAG8AQwBvAG4AZABlAG4AcwBlACwAIABTAEUAUQBVAEUATgBDAEUAKABMAEUATgAoAF8AdABlAHgAdABUAG8AQwBvAG4AZABlAG4AcwBlACkAKQAsACAAMQApACwAXABuACAAIAAgACAAIAAgACAAIAAgACAAIAAgACAAIAAgACAAIAAgACAAIAAgACAAIAAgAF8AYwBvAG4AZABlAG4AcwBlAFcAaABpAHQAZQBzAHAAYQBjAGUALAAgAFIARQBEAFUAQwBFACgAewBcACIAXAAiADsAIAAwAH0ALAAgAF8AYwBoAGEAcgBBAHIAcgBhAHkALABcAG4AIAAgACAAIAAgACAAIAAgACAAIAAgACAAIAAgACAAIAAgACAAIAAgACAAIAAgACAAIAAgACAAIABMAEEATQBCAEQAQQAoAF8AYQBjAGMALAAgAF8AYwB1AHIAcgBDAGgAYQByACwAXABuACAAIAAgACAAIAAgACAAIAAgACAAIAAgACAAIAAgACAAIAAgACAAIAAgACAAIAAgACAAIAAgACAAIAAgACAAIABMAEUAVAAoAFwAbgAgACAAIAAgACAAIAAgACAAIAAgACAAIAAgACAAIAAgACAAIAAgACAAIAAgACAAIAAgACAAIAAgACAAIAAgACAAIAAgACAAIABfAGMAdQByAHIAQwBoAGEAcgBDAG8AZABlACwAIABDAE8ARABFACgAXwBjAHUAcgByAEMAaABhAHIAKQAsAFwAbgAgACAAIAAgACAAIAAgACAAIAAgACAAIAAgACAAIAAgACAAIAAgACAAIAAgACAAIAAgACAAIAAgACAAIAAgACAAIAAgACAAIABfAGkAcwBXAGgAaQB0AGUAUwBwAGEAYwBlACwAIABTAFcASQBUAEMASAAoAF8AYwB1AHIAcgBDAGgAYQByAEMAbwBkAGUALABcAG4AIAAgACAAIAAgACAAIAAgACAAIAAgACAAIAAgACAAIAAgACAAIAAgACAAIAAgACAAIAAgACAAIAAgACAAIAAgACAAIAAgACAAIAAgACAAIAAzADIALAAgAFQAUgBVAEUALAAgAC8ALwAgAHMAcABhAGMAZQBcAG4AIAAgACAAIAAgACAAIAAgACAAIAAgACAAIAAgACAAIAAgACAAIAAgACAAIAAgACAAIAAgACAAIAAgACAAIAAgACAAIAAgACAAIAAgACAAIAA5ACwAIABUAFIAVQBFACwAIAAgAC8ALwAgAHQAYQBiAFwAbgAgACAAIAAgACAAIAAgACAAIAAgACAAIAAgACAAIAAgACAAIAAgACAAIAAgACAAIAAgACAAIAAgACAAIAAgACAAIAAgACAAIAAgACAAIAAgAEkARgAoAF8AZQB4AGMAbAB1AGQAZQBMAGkAbgBlAEIAcgBlAGEAawBzACwAIABGAEEATABTAEUALABcAG4AIAAgACAAIAAgACAAIAAgACAAIAAgACAAIAAgACAAIAAgACAAIAAgACAAIAAgACAAIAAgACAAIAAgACAAIAAgACAAIAAgACAAIAAgACAAIAAgACAAIAAgAFMAVwBJAFQAQwBIACgAXwBjAHUAcgByAEMAaABhAHIAQwBvAGQAZQAsAFwAbgAgACAAIAAgACAAIAAgACAAIAAgACAAIAAgACAAIAAgACAAIAAgACAAIAAgACAAIAAgACAAIAAgACAAIAAgACAAIAAgACAAIAAgACAAIAAgACAAIAAgACAAIAAgACAAIAAxADAALAAgAFQAUgBVAEUALAAgAC8ALwAgAGwAaQBuAGUAIABmAGUAZQBkACAAXABuACAAIAAgACAAIAAgACAAIAAgACAAIAAgACAAIAAgACAAIAAgACAAIAAgACAAIAAgACAAIAAgACAAIAAgACAAIAAgACAAIAAgACAAIAAgACAAIAAgACAAIAAgACAAIAAgADEAMwAsACAAVABSAFUARQAsACAALwAvACAAYwBhAHIAcgBpAGEAZwBlACAAcgBlAHQAdQByAG4AXABuACAAIAAgACAAIAAgACAAIAAgACAAIAAgACAAIAAgACAAIAAgACAAIAAgACAAIAAgACAAIAAgACAAIAAgACAAIAAgACAAIAAgACAAIAAgACAAIAAgACAAIAAgACAAIAAgAEYAQQBMAFMAR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AsAFwAbgBcAG4AIAAgACAAIAAgACAAIAAgACAAIAAgACAAIAAgACAAIAAgACAAIAAgACAAIAAgACAAIAAgACAAIAAgACAAIAAgACAAIAAgACAASQBGACgAXwBpAHMAVwBoAGkAdABlAFMAcABhAGMAZQAsAFwAbgAgACAAIAAgACAAIAAgACAAIAAgACAAIAAgACAAIAAgACAAIAAgACAAIAAgACAAIAAgACAAIAAgACAAIAAgACAAIAAgACAAIAAgACAAIAAgAEkARgAoAEkATgBEAEUAWAAoAF8AYQBjAGMALAAgADIAKQAsAFwAbgAgACAAIAAgACAAIAAgACAAIAAgACAAIAAgACAAIAAgACAAIAAgACAAIAAgACAAIAAgACAAIAAgACAAIAAgACAAIAAgACAAIAAgACAAIAAgACAAIAAgACAAXwBhAGMAYwAsAFwAbgAgACAAIAAgACAAIAAgACAAIAAgACAAIAAgACAAIAAgACAAIAAgACAAIAAgACAAIAAgACAAIAAgACAAIAAgACAAIAAgACAAIAAgACAAIAAgACAAIAAgACAAVgBTAFQAQQBDAEsAKABJAE4ARABFAFgAKABfAGEAYwBjACwAIAAxACkAIAAmACAAXAAiACAAXAAiACwAIAAxACkAXABuACAAIAAgACAAIAAgACAAIAAgACAAIAAgACAAIAAgACAAIAAgACAAIAAgACAAIAAgACAAIAAgACAAIAAgACAAIAAgACAAIAAgACAAIAAgACAAKQAsAFwAbgAgACAAIAAgACAAIAAgACAAIAAgACAAIAAgACAAIAAgACAAIAAgACAAIAAgACAAIAAgACAAIAAgACAAIAAgACAAIAAgACAAIAAgACAAIAAgAFYAUwBUAEEAQwBLACgASQBOAEQARQBYACgAXwBhAGMAYwAsACAAMQApACAAJgAgAF8AYwB1AHIAcgBDAGgAYQByACwAIAAw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SQBOAEQARQBYACgAXwBjAG8AbgBkAGUAbgBzAGUAVwBoAGkAdABlAHMAcABhAGMAZQAsACAAMQApAFwAbgAgACAAIAAgACAAIAAgACAAIAAgACAAIAAgACAAIAAgACAAIAAgACAAKQBcAG4AIAAgACAAIAAgACAAIAAgACAAIAAgACAAIAAgACAAIAApAFwAbgAgACAAIAAgACAAIAAgACAAIAAgACAAIAApAFwAbgAgACAAIAAgACAAIAAgACAAKQAsAFwAbgBcAG4AIAAgACAAIAAgACAAIAAgAF8AdABlAHgAdABUAG8AQwBvAG4AZABlAG4AcwBlACwAIABGAE4ALgBOAFUATABMAEkARgBZACgAVABlAHgAdABUAG8AQwBvAG4AZABlAG4AcwBlACkALABcAG4AIAAgACAAIAAgACAAIAAgAE0AQQBQACgAXwB0AGUAeAB0AFQAbwBDAG8AbgBkAGUAbgBzAGUALABcAG4AIAAgACAAIAAgACAAIAAgACAAIAAgACAATABBAE0AQgBEAEEAKABfAGUAbABlAG0AZQBuAHQALABcAG4AIAAgACAAIAAgACAAIAAgACAAIAAgACAAIAAgACAAIABmAG4AQwBvAG4AZABlAG4AcwBlAFcAaABpAHQAZQBzAHAAYQBjAGUAKABfAGUAbABlAG0AZQBuAHQAKQBcAG4AIAAgACAAIAAgACAAIAAgACAAIAAgACAAKQBcAG4AIAAgACAAIAAgACAAIAAgACkAXABuACAAIAAgACAAKQBcAG4AKQA7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UATgBEACAARgBOACAATQBPAEQAVQBMAEU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IgB9ACwAewAiAHAAYQB0AGgAIgA6ACIALwBwAHIAbwBqAGUAYwB0AHMALwBDAEgAUgBPAE4ATwAiACwAIgB0AGUAeAB0ACIAOgAi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DAEgAUgBPAE4ATwAgAHYAMwAuADAAIAAgACAAIAAgACAAIAAgACAAIA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G8AZAB1AGwAZQAgAGYAbwByACAAdwBvAHIAawBpAG4AZwAgAHcAaQB0AGgAIABkAGEAdABlAHMAIABhAG4AZAAgAHQAaQBtAGUAcwAgAGkAbgAgAHQAaABlACAARwByAGUAZwBvAHIAaQBhAG4AIABhAG4AZAAgAEoAdQBsAGkAYQBuACAAYwBhAGwAZQBuAGQAYQByAHMAIABvAHUAdABzAGkAZABlACAAdABoAGUAIAByAGEAbgBnAGUAIABvAGYAIAB0AGgAZQAgACAAIAAgACAAIAAgACMAXABuACMAIABFAHgAYwBlAGwAIABEAGEAdABlAC8AVABpAG0AZQAgAHQAeQBwAGUALg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EAGUAcABlAG4AZABlAG4AYwBpAGUAcwA6ACAARgBOACAAbQBvAGQAdQBsAGUALAAgAEEAUgBSAEEAWQBTACAAbQBvAGQAdQBsAGU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UAEkATQBFAFMAUABBAE4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WAEEATABJAEQAXwBUAEkATQBFAFMAUABBAE4AIAAgACAAIAAgACAAIAAgACAAIABUAGUAcwB0AHMAIABpAGYAIABhACAAcwBlAHgAYQBnAGUAcwBpAG0AYQBsACAAYwBvAG0AcABsAGkAYwBhAHQAaQBvAG4AIABpAHMAIABhACAAdgBhAGwAaQBkACAAdABpAG0AZQBzAHAAYQBuAC4AIABBACAAYwBvAG0AcABvAG4AZQBuAHQAIABjAGEAbgAgAGUAeABjAGUAZQBkACAAIAAgACMAXABuACMAIAAgACAAIAAgACAAIAAgACAAIAAgACAAIAAgACAAIAAgACAAIAAgACAAIAAgACAAIAAgACAAIABpAHQAcwAgAG0AbwBkAHUAbAB1AHMAIABpAGYAIABuAG8AIABoAGkAZwBoAGUAcgAgAG8AcgBkAGUAcgAgAGUAbABlAG0AZQBuAHQAIABpAHMAIABwAHIAbwB2AGkAZABlAGQALgAgACAAIAAgACAAIAAgACAAIAAgACAAIAAgACAAIAAgACAAIAAgACAAIAAgACAAIAAgACAAIAAgACAAIAAgACMAXABuACMAIABUAEkATQBFAFMAUABBAE4AIAAgACAAIAAgACAAIAAgACAAIAAgACAAIAAgACAAIAAgACAAIABSAGUAdAB1AHIAbgBzACAAYQAgAGQAZQBjAGkAbQBhAGwAIAB0AGkAbQBlAHMAcABhAG4AIABhAHMAIABhACAAZgByAGEAYwB0AGkAbwBuACAAbwBmACAAYQAgAGQAYQB5ACAAZgByAG8AbQAgAGEAIABzAGUAeABhAGcAZQBzAGkAbQBhAGwAIABjAG8AbQBwAGwAaQBjAGEAdABpAG8AbgAuACMAXABuACMAIAAgACAAIAAgACAAIAAgACAAIAAgACAAIAAgACAAIAAgACAAIAAgACAAIAAgACAAIAAgACAAIABOAG8AdABlACAAYwBvAG0AcABvAG4AZQBuAHQAcwAgAGUAeABjAGUAZQBkAGkAbgBnACAAdABoAGUAaQByACAAbQBvAGQAdQBsAHUAcwAgAHcAaQBsAGwAIABjAGEAcgByAHkALgAgACAAIAAgACAAIAAgACAAIAAgACAAIAAgACAAIAAgACAAIAAgACAAIAAgACAAIAAgACAAIAAgACAAIAAgACMAXABuACMAIABSAE8AVQBOAEQAXwBUAEkATQBFAFMAUABBAE4AIAAgACAAIAAgACAAIAAgACAAIAAgACAAIABSAGUAdAB1AHIAbgBzACAAYQAgAGQAZQBjAGkAbQBhAGwAIAB0AGkAbQBlAHMAcABhAG4AIAB2AGEAbAB1AGUAIAByAG8AdQBuAGQAZQBkACAAdABvACAAdABoAGUAIABzAHAAZQBjAGkAZgBpAGUAZAAgAHAAcgBlAGMAaQBzAGkAbwBuACAAbwBuACAAYQAgAGwAbwB3ACAAIAAgACAAIAAgACMAXABuACMAIAAgACAAIAAgACAAIAAgACAAIAAgACAAIAAgACAAIAAgACAAIAAgACAAIAAgACAAIAAgACAAIABvAHIAZABlAHIAIABjAG8AbQBwAG8AbgBlAG4AdAAuACAAIAAgACAAIAAgACAAIAAgACAAIAAgACAAIAAgACAAIAAgACAAIAAgACAAIAAgACAAIAAgACAAIAAgACAAIAAgACAAIAAgACAAIAAgACAAIAAgACAAIAAgACAAIAAgACAAIAAgACAAIAAgACAAIAAgACAAIAAgACAAIAAgACAAIAAgACMAXABuACMAIABUAEkATQBFAFMAUABBAE4AXwBUAE8AXwBEAEgATQBTACAAIAAgACAAIAAgACAAIAAgACAAIABSAGUAdAB1AHIAbgBzACAAYQAgAHMAZQB4AGEAZwBlAHMAaQBtAGEAbAAgAGMAbwBtAHAAbABpAGMAYQB0AGkAbwBuACAAZgByAG8AbQAgAGEAIABkAGUAYwBpAG0AYQBsACAAdABpAG0AZQBzAHAAYQBuACAAZQB4AHAAcgBlAHMAcwBlAGQAIABmAHIAbwBtACAAdABoAGUAIAAgACAAIAAgACMAXABuACMAIAAgACAAIAAgACAAIAAgACAAIAAgACAAIAAgACAAIAAgACAAIAAgACAAIAAgACAAIAAgACAAIABzAHAAZQBjAGkAZgBpAGUAZAAgAGgAaQBnAGgAIAB0AG8AIABsAG8AdwAgAG8AcgBkAGUAcgAgAGMAbwBtAHAAbwBuAGUAbgB0AHMALgAgACAAIAAgACAAIAAgACAAIAAgACAAIAAgACAAIAAgACAAIAAgACAAIAAgACAAIAAgACAAIAAgACAAIAAgACAAIAAgACAAIAAgACAAIAAgACAAIAAgACMAXABuACMAIABSAEUAUwBPAEwAVgBFAF8AVABJAE0ARQBTAFAAQQBOAF8ARABIAE0AUwAgACAAIAAgACAAIABSAGUAcwBvAGwAdgBlAHMAIABhACAAdABpAG0AZQBzAHAAYQBuACAAcwBlAHgAYQBnAGUAcwBpAG0AYQBsACAAYwBvAG0AcABsAGkAYwBhAHQAaQBvAG4AIABzAG8AIAB0AGgAYQB0ACAAZQBhAGMAaAAgAGMAbwBtAHAAbwBuAGUAbgB0ACAAaQBzACAAdwBpAHQAaABpAG4AIABpAHQAcwAgACMAXABuACMAIAAgACAAIAAgACAAIAAgACAAIAAgACAAIAAgACAAIAAgACAAIAAgACAAIAAgACAAIAAgACAAIABtAG8AZAB1AGwAdQBzAC4AIAAgACAAIAAgACAAIAAgACAAIAAgACAAIAAgACAAIAAgACAAIAAgACAAIAAgACAAIAAgACAAIAAgACAAIAAgACAAIAAgACAAIAAgACAAIAAgACAAIAAgACAAIAAgACAAIAAgACAAIAAgACAAIAAgACAAIAAgACAAIAAgACAAIAAgACAAIAAgACAAIAAgACAAIAAgACMAXABuACMAIABQAEEAUgBTAEUAXwBUAEkATQBFAFMAUABBAE4AXwBEAEgATQBTACAAIAAgACAAIAAgACAAIABQAGEAcgBzAGUAcwAgAGEAIAB0AGUAeAB0ACAAdABpAG0AZQBzAHAAYQBuACAAZQB4AHAAcgBlAHMAcwBpAG8AbgAgAGEAcwAgAGEAIABzAGUAeABhAGcAZQBzAGkAbQBhAGwAIABjAG8AbQBwAGwAaQBjAGEAdABpAG8AbgAuACAAIAAgACAAIAAgACAAIAAgACAAIAAgACAAIAAgACAAIAAgACMAXABuACMAIABQAEEAUgBTAEUAXwBUAEkATQBFAFMAUABBAE4AIAAgACAAIAAgACAAIAAgACAAIAAgACAAIABQAGEAcgBzAGUAcwAgAGEAIAB0AGUAeAB0ACAAdABpAG0AZQBzAHAAYQBuACAAZQB4AHAAcgBlAHMAcwBpAG8AbgAgAGEAcwAgAGEAIABkAGUAYwBpAG0AYQBsACAAdgBhAGwAdQBlAC4AIAAgACAAIAAgACAAIAAgACAAIAAgACAAIAAgACAAIAAgACAAIAAgACAAIAAgACAAIAAgACAAIAAgACMAXABuACMAIABGAE8AUgBNAEEAVABfAFQASQBNAEUAUwBQAEEATgAgACAAIAAgACAAIAAgACAAIAAgACAAIABSAGUAdAB1AHIAbgBzACAAYQAgAHQAaQBtAGUAcwBwAGEAbgAgAGEAcwAgAHQAZQB4AHQAIABpAG4AIAB0AGgAZQAgAHMAcABlAGMAaQBmAGkAZQBkACAAZgBvAHIAbQBhAHQAIABmAHIAbwBtACAAYQAgAGcAaQB2AGUAbgAgAGQAZQBjAGkAbQBhAGwAIAB2AGEAbAB1AGUALg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DAE8ATQBQAEwASQBDAEEAVABJAE8ATgBT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WAEEATABJAEQAQQBUAEUAXwBEAFQAIAAgACAAIAAgACAAIAAgACAAIAAgACAAIAAgACAAIABWAGEAbABpAGQAYQB0AGUAIABhACAAZABhAHkAIABhAG4AZAAgAHQAaQBtAGUAIABjAG8AbQBwAGwAaQBjAGEAdABpAG8AbgAuACAAIAAgACAAIAAgACAAIAAgACAAIAAgACAAIAAgACAAIAAgACAAIAAgACAAIAAgACAAIAAgACAAIAAgACAAIAAgACAAIAAgACAAIAAgACAAIAAgACAAIAAgACMAXABuACMAIABJAFMAXwBWAEEATABJAEQAXwBEAFQAIAAgACAAIAAgACAAIAAgACAAIAAgACAAIAAgACAAIABUAGUAcwB0AHMAIABpAGYAIABhACAAZABhAHkAIABhAG4AZAAgAHQAaQBtAGUAIABjAG8AbQBwAGwAaQBjAGEAdABpAG8AbgAgAGkAcwAgAHYAYQBsAGkAZAAuACAAIAAgACAAIAAgACAAIAAgACAAIAAgACAAIAAgACAAIAAgACAAIAAgACAAIAAgACAAIAAgACAAIAAgACAAIAAgACAAIAAgACMAXABuACMAIABSAEUAUwBPAEwAVgBFAF8ARABUACAAIAAgACAAIAAgACAAIAAgACAAIAAgACAAIAAgACAAIABSAGUAcwBvAGwAdgBlAHMAIABhACAAZABhAHkAIABhAG4AZAAgAHQAaQBtAGUAIABjAG8AbQBwAGwAaQBjAGEAdABpAG8AbgAsACAAdwBoAGUAcgBlACAAdABpAG0AZQAgAGMAYQBuACAAZQB4AGMAZQBlAGQAIABpAHQAcwAgAG0AbwBkAHUAbAB1AHMALgAgACAAIAAgACAAIAAgACAAIAAgACMAXABuACMAIABDAE8ATQBCAEkATgBFAF8ARABUACAAIAAgACAAIAAgACAAIAAgACAAIAAgACAAIAAgACAAIABDAG8AbQBiAGkAbgBlAHMAIABhACAAZABhAHkAIABhAG4AZAAgAHQAaQBtAGUAIABjAG8AbQBwAGwAaQBjAGEAdABpAG8AbgAgAHQAbwAgAGEAIABkAGUAYwBpAG0AYQBsACAAZABhAHkAIAB2AGEAbAB1AGUALgAgACAAIAAgACAAIAAgACAAIAAgACAAIAAgACAAIAAgACAAIAAgACAAIAAgACMAXABuACMAIABEAFQAXwBDAE8ATQBQAEwASQBDAEEAVABJAE8ATgAgACAAIAAgACAAIAAgACAAIAAgACAAIABSAGUAcwBvAGwAdgBlAHMAIABhACAAZABhAHkAIABhAG4AZAAgAHQAaQBtAGUAIABjAG8AbQBwAGwAaQBjAGEAdABpAG8AbgAgAGYAcgBvAG0AIABhACAAZABlAGMAaQBtAGEAbAAgAGQAYQB5ACAAdgBhAGwAdQBlAC4AIAAgACAAIAAgACAAIAAgACAAIAAgACAAIAAgACAAIAAgACAAIAAgACMAXABuACMAIABSAE8AVQBOAEQAXwBUAE8AXwBEAFQAIAAgACAAIAAgACAAIAAgACAAIAAgACAAIAAgACAAIABUAGEAawBlAHMAIABhACAAZABlAGMAaQBtAGEAbAAgAGQAYQB5ACAAdgBhAGwAdQBlACAAYQBuAGQAIAByAGUAdAB1AHIAbgBzACAAYQAgAGQAYQB5ACAAYQBuAGQAIAB0AGkAbQBlACAAYwBvAG0AcABsAGkAYwBhAHQAaQBvAG4AIAByAG8AdQBuAGQAZQBkACAAdABvACAAYQAgACAAIAAgACMAXABuACMAIAAgACAAIAAgACAAIAAgACAAIAAgACAAIAAgACAAIAAgACAAIAAgACAAIAAgACAAIAAgACAAIABzAHAAZQBjAGkAZgBpAGUAZAAgAGwAbwB3ACAAbwByAGQAZQByACAAYwBvAG0AcABvAG4AZQBuAHQALgAgACAAIAAgACAAIAAgACAAIAAgACAAIAAgACAAIAAgACAAIAAgACAAIAAgACAAIAAgACAAIAAgACAAIAAgACAAIAAgACAAIAAgACAAIAAgACAAIAAgACAAIAAgACAAIAAgACAAIAAgACMAXABuACMAIABJAFMAXwBWAEEATABJAEQAXwBUAEkATQBFAF8ATwBGAF8ARABBAFkAIAAgACAAIAAgACAAIABUAGUAcwB0AHMAIABpAGYAIABhACAAcwBlAHgAYQBnAGUAcwBpAG0AYQBsACAAYwBvAG0AcABsAGkAYwBhAHQAaQBvAG4AIABpAHMAIABhACAAdgBhAGwAaQBkACAAdABpAG0AZQAgAG8AZgAgAGQAYQB5AC4AIAAgACAAIAAgACAAIAAgACAAIAAgACAAIAAgACAAIAAgACAAIAAgACAAIAAgACMAXABuACMAIABUAEkATQBFAF8ATwBGAF8ARABBAFkAIAAgACAAIAAgACAAIAAgACAAIAAgACAAIAAgACAAIABSAGUAdAB1AHIAbgBzACAAYQAgAGQAZQBjAGkAbQBhAGwAIAB0AGkAbQBlACAAbwBmACAAZABhAHkAIAB2AGEAbAB1AGUAIABmAHIAbwBtACAAYQAgAHQAaQBtAGUAIABjAG8AbQBwAGwAaQBjAGEAdABpAG8AbgAuACAAIAAgACAAIAAgACAAIAAgACAAIAAgACAAIAAgACAAIAAgACAAIAAgACMAXABuACMAIABEAEEAWQBfAEEATgBEAF8AVABJAE0ARQBfAFQATwBfAEQASABNAFMAIAAgACAAIAAgACAAIABSAGUAdAB1AHIAbgBzACAAdABoAGUAIABzAGUAeABhAGcAZQBzAGkAbQBhAGwAIABjAG8AbQBwAGwAaQBjAGEAdABpAG8AbgAgAGYAcgBvAG0AIABhACAAZABhAHkAIABhAG4AZAAgAHQAaQBtAGUAIAB2AGEAbAB1AGUAIABlAHgAcAByAGUAcwBzAGUAZAAgAHQAbwAgAGEAIAAgACAAIAAgACMAXABuACMAIAAgACAAIAAgACAAIAAgACAAIAAgACAAIAAgACAAIAAgACAAIAAgACAAIAAgACAAIAAgACAAIABzAHAAZQBjAGkAZgBpAGUAZAAgAGwAbwB3ACAAbwByAGQAZQByACAAYwBvAG0AcABvAG4AZQBuAHQALgAgACAAIAAgACAAIAAgACAAIAAgACAAIAAgACAAIAAgACAAIAAgACAAIAAgACAAIAAgACAAIAAgACAAIAAgACAAIAAgACAAIAAgACAAIAAgACAAIAAgACAAIAAgACAAIAAgACAAIAAgACMAXABuACMAIABSAEUAUwBPAEwAVgBFAF8ARABIAE0AUwAgACAAIAAgACAAIAAgACAAIAAgACAAIAAgACAAIABSAGUAcwBvAGwAdgBlAHMAIABhACAAcwBlAHgAYQBnAGUAcwBpAG0AYQBsACAAYwBvAG0AcABsAGkAYwBhAHQAaQBvAG4AIAB0AG8AIAByAGUAcAByAGUAcwBlAG4AdAAgAGQAYQB5ACAAYQBuAGQAIAB0AGkAbQBlACAAbwBmACAAZABhAHkAIABzAG8AIAB0AGgAYQB0ACAAZQBhAGMAaAAgACMAXABuACMAIAAgACAAIAAgACAAIAAgACAAIAAgACAAIAAgACAAIAAgACAAIAAgACAAIAAgACAAIAAgACAAIABjAG8AbQBwAG8AbgBlAG4AdAAgAGkAcwAgAHcAaQB0AGgAaQBuACAAaQB0AHMAIABtAG8AZAB1AGwAdQBzAC4AIAAgACAAIAAgACAAIAAgACAAIAAgACAAIAAgACAAIAAgACAAIAAgACAAIAAgACAAIAAgACAAIAAgACAAIAAgACAAIAAgACAAIAAgACAAIAAgACAAIAAgACAAIAAgACAAIAAgACMAXABuACMAIABQAEEAUgBTAEUAXwBUAEkATQBFAF8ATwBGAF8ARABBAFkAXwBIAE0AUwAgACAAIAAgACAAIABQAGEAcgBzAGUAcwAgAGEAIABmAG8AcgBtAGEAdAB0AGUAZAAgAHQAaQBtAGUAIABvAGYAIABkAGEAeQAgAGkAbgB0AG8AIABhACAAdABpAG0AZQAgAGMAbwBtAHAAbABpAGMAYQB0AGkAbwBuAC4AIAAgACAAIAAgACAAIAAgACAAIAAgACAAIAAgACAAIAAgACAAIAAgACAAIAAgACAAIAAgACMAXABuACMAIABQAEEAUgBTAEUAXwBUAEkATQBFAF8ATwBGAF8ARABBAFkAIAAgACAAIAAgACAAIAAgACAAIABQAGEAcgBzAGUAcwAgAGEAIABmAG8AcgBtAGEAdAB0AGUAZAAgAHQAaQBtAGUAIABvAGYAIABkAGEAeQAgAGEAcwAgAGEAIABkAGUAYwBpAG0AYQBsACAAdgBhAGwAdQBlAC4AIAAgACAAIAAgACAAIAAgACAAIAAgACAAIAAgACAAIAAgACAAIAAgACAAIAAgACAAIAAgACAAIAAgACAAIAAgACMAXABuACMAIABGAE8AUgBNAEEAVABfAFQASQBNAEUAXwBPAEYAXwBEAEEAWQAgACAAIAAgACAAIAAgACAAIABSAGUAdAB1AHIAbgBzACAAYQAgAGYAbwByAG0AYQB0AHQAZQBkACAAcwBlAHgAYQBnAGUAcwBpAG0AYQBsACAAYwBvAG0AcABsAGkAYwBhAHQAaQBvAG4AIABmAHIAbwBtACAAYQAgAGQAZQBjAGkAbQBhAGwAIAB0AGkAbQBlACAAbwBmACAAZABhAHkALg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UAEkATQBFACAAWgBPAE4ARQ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WAEEATABJAEQAXwBUAFoATwAgACAAIAAgACAAIAAgACAAIAAgACAAIAAgACAAIABUAGUAcwB0AHMAIABpAGYAIABhACAAdABpAG0AZQAgAHoAbwBuAGUAIABvAGYAZgBzAGUAdAAgAGkAbgAgAG0AaQBuAHUAdABlAHMAIABpAHMAIAB3AGkAdABoAGkAbgAgAHQAaABlACAAcgBhAG4AZwBlACAALQA5ADAAMAAuAC4AKwA5ADAAMAAgACAAIAAgACAAIAAgACAAIAAgACAAIAAgACMAXABuACMAIABUAEkATQBFAFMAUABBAE4AXwBUAE8AXwBUAFoATwAgACAAIAAgACAAIAAgACAAIAAgACAAIABDAG8AbgB2AGUAcgB0AHMAIABhACAAZABlAGkAbQBhAGwAIAB0AGkAbQBlAHMAcABhAG4AIABpAG4AdABvACAAdABpAG0AZQAgAHoAbwBuAGUAIABvAGYAZgBzAGUAdAAgAG0AaQBuAHUAdABlAHMALgAgACAAIAAgACAAIAAgACAAIAAgACAAIAAgACAAIAAgACAAIAAgACAAIAAgACAAIAAgACMAXABuACMAIABUAFoATwBfAFQATwBfAFQASQBNAEUAUwBQAEEATgAgACAAIAAgACAAIAAgACAAIAAgACAAIABDAG8AbgB2AGUAcgB0AHMAIAB0AGkAbQBlACAAegBvAG4AZQAgAG8AZgBmAHMAZQB0ACAAbQBpAG4AdQB0AGUAcwAgAGkAbgB0AG8AIABhACAAZABlAGMAaQBtAGEAbAAgAHQAaQBtAGUAcwBwAGEAbgAuACAAIAAgACAAIAAgACAAIAAgACAAIAAgACAAIAAgACAAIAAgACAAIAAgACAAIAAgACMAXABuACMAIABQAEEAUgBTAEUAXwBJAFMATwBfAFQAWgBPACAAIAAgACAAIAAgACAAIAAgACAAIAAgACAAIABQAGEAcgBzAGUAcwAgAGEAbgAgAEkAUwBPACAAZgBvAHIAbQBhAHQAdABlAGQAIAB0AGkAbQBlACAAegBvAG4AZQAgAG8AZgBmAHMAZQB0ACAAaQBuAHQAbwAgAGEAIABkAGUAYwBpAG0AYQBsACAAdABpAG0AZQBzAHAAYQBuAC4AIAAgACAAIAAgACAAIAAgACAAIAAgACAAIAAgACAAIAAgACMAXABuACMAIABGAE8AUgBNAEEAVABfAEkAUwBPAF8AVABaAE8AIAAgACAAIAAgACAAIAAgACAAIAAgACAAIABSAGUAdAB1AHIAbgBzACAAYQAgAHQAaQBtAGUAIAB6AG8AbgBlACAAbwBmAGYAcwBlAHQAIABhAHMAIAB0AGUAeAB0ACAAaQBuACAASQBTAE8AIABmAG8AcgBtAGEAdAAuACAAIAAgACAAIAAgACAAIAAgACAAIAAgACAAIAAgACAAIAAgACAAIAAgACAAIAAgACAAIAAgACAAIAAgACAAIAAgACMAXABuACMAIABNAEkATABJAFQAQQBSAFkAXwBUAFoATwAgACAAIAAgACAAIAAgACAAIAAgACAAIAAgACAAIABSAGUAdAB1AHIAbgBzACAAdABoAGUAIAB0AGkAbQBlACAAegBvAG4AZQAgAG8AZgBmAHMAZQB0ACAAaQBuACAAbQBpAG4AdQB0AGUAcwAgAG8AZgAgAGEAIABtAGkAbABpAHQAYQByAHkAIAB0AGkAbQBlACAAegBvAG4AZQAgAGQAZQBzAGkAZwBuAGEAdABvAHIALgAgACAAIAAgACAAIAAgACMAXABuACMAIABUAFoATwBfAFQATwBfAE0ASQBMAEkAVABBAFIAWQAgACAAIAAgACAAIAAgACAAIAAgACAAIABSAGUAdAB1AHIAbgBzACAAdABoAGUAIABjAGwAbwBzAGUAcwB0ACAAbQBpAGwAaQB0AGEAcgB5ACAAdABpAG0AZQAgAHoAbwBuAGUAIABkAGUAcwBpAGcAbgBhAHQAbwByACwAIABpAHQAcwAgAG8AZgBmAHMAZQB0ACAAaQBuACAAbQBpAG4AdQB0AGUAcwAgAGEAbgBkACAAdABoAGUAIAAgACMAXABuACMAIAAgACAAIAAgACAAIAAgACAAIAAgACAAIAAgACAAIAAgACAAIAAgACAAIAAgACAAIAAgACAAIAB0AGkAbQBlACAAYQBkAGoAdQBzAHQAbQBlAG4AdAAgAHQAbwAgAHQAaABhAHQAIAB0AGkAbQBlACAAegBvAG4AZQAgAGYAbwByACAAdABoAGUAIABwAHIAbwB2AGkAZABlAGQAIAB0AGkAbQBlACAAegBvAG4AZQAgAG8AZgBmAHMAZQB0ACAAaQBuACAAbQBpAG4AdQB0AGUAcwAuACAAIAAgACMAXABuACMAIABTAEgASQBGAFQAXwBUAEkATQBFAFoATwBOAEUAIAAgACAAIAAgACAAIAAgACAAIAAgACAAIABUAHIAYQBuAHMAbABhAHQAZQBzACAAYQAgAE0AbwBkAGkAZgBpAGUAZAAgAEoAdQBsAGkAYQBuACAARABhAHQAZQAgAGYAcgBvAG0AIABvAG4AZQAgAHQAaQBtAGUAIAB6AG8AbgBlACAAdABvACAAYQBuAG8AdABoAGUAcgAuACAASQBmACAAYQAgAHQAaQBtAGUAIAB6AG8AbgBlACAAIAAgACMAXABuACMAIAAgACAAIAAgACAAIAAgACAAIAAgACAAIAAgACAAIAAgACAAIAAgACAAIAAgACAAIAAgACAAIABpAHMAIABvAG0AaQB0AHQAZQBkACAAaQB0ACAAaQBzACAAYQBzAHMAdQBtAGUAZAAgAHQAbwAgAGIAZQAgAFUAVABDAC4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ZAEUAQQBS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ZAEUAQQBSAF8AQgBDAEUAXwBUAE8AXwBDAEUAIAAgACAAIAAgACAAIAAgACAAIAAgACAAIABDAG8AbgB2AGUAcgB0AHMAIAB0AG8AIAB5AGUAYQByACAAdgBhAGwAdQBlACAAcgBlAGwAYQB0AGkAdgBlACAAdABvACAAdABoAGUAIABDAG8AbQBtAG8AbgAgAEUAcgBhACAAZgBvAHIAIABhACAAZwBpAHYAZQBuACAAeQBlAGEAcgAgAEIAZQBmAG8AcgBlACAAQwBvAG0AbQBvAG4AIAAgACMAXABuACMAIAAgACAAIAAgACAAIAAgACAAIAAgACAAIAAgACAAIAAgACAAIAAgACAAIAAgACAAIAAgACAAIABFAHIAYQAuACAARgB1AG4AYwB0AGkAbwBuACAAaQBzACAAcwB5AG0AbQBlAHQAcgBpAGMAYQBsACwAIABjAGEAbgAgAGEAbABzAG8AIABiAGUAIAB1AHMAZQBkACAAZgBvAHIAIABDAEUAIAB0AG8AIABCAEMARQAgAGMAbwBuAHYAZQByAHMAaQBvAG4ALgAgACAAIAAgACAAIAAgACAAIAAgACMAXABuACMAIABJAFMAXwBMAEUAQQBQAF8AWQBFAEEAUgAgACAAIAAgACAAIAAgACAAIAAgACAAIAAgACAAIABUAGUAcwB0AHMAIABpAGYAIABhACAAeQBlAGEAcgAgAGkAbgBjAGwAdQBkAGUAcwAgAGEAIABsAGUAYQBwACAAZABhAHkAIABpAG4AIAB0AGgAZQAgAGcAaQB2AGUAbgAgAGMAYQBsAGUAbgBkAGEAcgAuACAAIAAgACAAIAAgACAAIAAgACAAIAAgACAAIAAgACAAIAAgACAAIAAgACAAIAAgACMAXABuACMAIABEAEEAWQBTAF8ASQBOAF8AWQBFAEEAUgAgACAAIAAgACAAIAAgACAAIAAgACAAIAAgACAAIABSAGUAdAB1AHIAbgBzACAAbgB1AG0AYgBlAHIAIABvAGYAIABkAGEAeQBzACAAaQBuACAAdABoAGUAIABnAGkAdgBlAG4AIAB5AGUAYQByACAAbwBmACAAdABoAGUAIABzAHAAZQBjAGkAZgBpAGUAZAAgAGMAYQBsAGUAbgBkAGEAcgAuACAAIAAgACAAIAAgACAAIAAgACAAIAAgACAAIAAgACMAXABuACMAIABQAEEAUgBTAEUAXwBJAFMATwBfAFkARQBBAFIAIAAgACAAIAAgACAAIAAgACAAIAAgACAAIABSAGUAdAB1AHIAbgBzACAAYQAgAG4AdQBtAGIAZQByACAAcgBlAHAAcgBlAHMAZQBuAHQAaQBuAGcAIAB0AGgAZQAgAHkAZQBhAHIAIAByAGUAbABhAHQAaQB2AGUAIAB0AG8AIAB0AGgAZQAgAGMAbwBtAG0AbwBuACAAZQByAGEAIABmAHIAbwBtACAAYQAgAHQAZQB4AHQAIAAgACAAIAAgACMAXABuACMAIAAgACAAIAAgACAAIAAgACAAIAAgACAAIAAgACAAIAAgACAAIAAgACAAIAAgACAAIAAgACAAIAByAGUAcAByAGUAcwBlAG4AdABhAHQAaQBvAG4AIABvAGYAIAB5AGUAYQByACAAaQBuACAASQBTAE8AOAA2ADAAMQAgAGYAbwByAG0AYQB0AC4AIAAgACAAIAAgACAAIAAgACAAIAAgACAAIAAgACAAIAAgACAAIAAgACAAIAAgACAAIAAgACAAIAAgACAAIAAgACAAIAAgACAAIAAgACAAIAAgACMAXABuACMAIABGAE8AUgBNAEEAVABfAEkAUwBPAF8AWQBFAEEAUgAgACAAIAAgACAAIAAgACAAIAAgACAAIABSAGUAdAB1AHIAbgBzACAAYQAgAHkAZQBhAHIAIABmAG8AcgBtAGEAdAB0AGUAZAAgAGkAbgAgAEkAUwBPADgANgAwADEAIABzAHQAeQBsAGUALgAgACAAIAAgACAAIAAgACAAIAAgACAAIAAgACAAIAAgACAAIAAgACAAIAAgACAAIAAgACAAIAAgACAAIAAgACAAIAAgACAAIAAgACAAIAAgACMAXABuACMAIABQAEEAUgBTAEUAXwBMAEkAVABFAFIAQQBSAFkAXwBZAEUAQQBSACAAIAAgACAAIAAgACAAIABSAGUAdAB1AHIAbgBzACAAYQAgAG4AdQBtAGIAZQByACAAcgBlAHAAcgBlAHMAZQBuAHQAaQBuAGcAIAB0AGgAZQAgAHkAZQBhAHIAIAByAGUAbABhAHQAaQB2AGUAIAB0AG8AIAB0AGgAZQAgAGMAbwBtAG0AbwBuACAAZQByAGEAIABmAHIAbwBtACAAYQAgAGcAaQB2AGUAbgAgACAAIAAgACMAXABuACMAIAAgACAAIAAgACAAIAAgACAAIAAgACAAIAAgACAAIAAgACAAIAAgACAAIAAgACAAIAAgACAAIABsAGkAdABlAHIAYQByAHkAIAB5AGUAYQByAC4AIAAgACAAIAAgACAAIAAgACAAIAAgACAAIAAgACAAIAAgACAAIAAgACAAIAAgACAAIAAgACAAIAAgACAAIAAgACAAIAAgACAAIAAgACAAIAAgACAAIAAgACAAIAAgACAAIAAgACAAIAAgACAAIAAgACAAIAAgACAAIAAgACAAIAAgACAAIAAgACMAXABuACMAIABGAE8AUgBNAEEAVABfAEwASQBUAEUAUgBBAFIAWQBfAFkARQBBAFIAIAAgACAAIAAgACAAIABSAGUAdAB1AHIAbgBzACAAYQAgAHkAZQBhAHIAIABmAG8AcgBtAGEAdAB0AGUAZAAgAGkAbgAgAGwAaQB0AGUAcgBhAHIAeQAgAHMAdAB5AGwAZQAu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E8ATgBUAEg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QAEEAUgBTAEUAXwBNAE8ATgBUAEgAIAAgACAAIAAgACAAIAAgACAAIAAgACAAIAAgACAAIABSAGUAdAB1AHIAbgBzACAAYQAgAG4AdQBtAGIAZQByACAAcgBlAHAAcgBlAHMAZQBuAHQAaQBuAGcAIAB0AGgAZQAgAG0AbwBuAHQAaAAgAG8AZgAgAHkAZQBhAHIAIABmAHIAbwBtACAAYQAgAHQAZQB4AHQAIABlAHgAcAByAGUAcwBzAGkAbwBuAC4AIAAgACAAIAAgACAAIAAgACAAIAAgACMAXABuACMAIABNAE8ATgBUAEgAXwBOAEEATQBFACAAIAAgACAAIAAgACAAIAAgACAAIAAgACAAIAAgACAAIABSAGUAdAB1AHIAbgBzACAAbgBhAG0AZQAgAG8AZgAgAG0AbwBuAHQAaAAuACAAIAAgACAAIAAgACAAIAAgACAAIAAgACAAIAAgACAAIAAgACAAIAAgACAAIAAgACAAIAAgACAAIAAgACAAIAAgACAAIAAgACAAIAAgACAAIAAgACAAIAAgACAAIAAgACAAIAAgACAAIAAgACAAIAAgACAAIAAgACMAXABuACMAIABEAEEAWQBTAF8ASQBOAF8ATQBPAE4AVABIACAAIAAgACAAIAAgACAAIAAgACAAIAAgACAAIABSAGUAdAB1AHIAbgBzACAAbgB1AG0AYgBlAHIAIABvAGYAIABkAGEAeQBzACAAaQBuACAAdABoAGUAIABnAGkAdgBlAG4AIABtAG8AbgB0AGgAIABhAG4AZAAgAHkAZQBhAHIAIABvAGYAIAB0AGgAZQAgAHMAcABlAGMAaQBmAGkAZQBkACAAYwBhAGwAZQBuAGQAYQByAC4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XAEUARQBLAEQAQQBZ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DAE8ATgBWAEUAUgBUAF8AVwBFAEUASwBEAEEAWQBfAE4AVQBNAEIARQBSACAAIAAgACAAIABSAGUAdAB1AHIAbgBzACAAYQBuACAAaQBuAHQAZQBnAGUAcgAgAGYAbwByACAAdABoAGUAIABkAGEAeQAgAG8AZgAgAHQAaABlACAAdwBlAGUAawAgAGYAcgBvAG0AIAB0AGgAZQAgAHQAcgBhAGQAaQB0AG8AbgBhAGwAIABuAHUAbQBiAGUAcgBpAG4AZwAgAHMAYwBoAGUAbQBlACAAIAAgACMAXABuACMAIAAgACAAIAAgACAAIAAgACAAIAAgACAAIAAgACAAIAAgACAAIAAgACAAIAAgACAAIAAgACAAIAB0AG8AIAB0AGgAZQAgAEkAUwBPACAAZABlAGYAaQBuAGkAdABpAG8AbgAsACAAbwByACAAdgBpAGMAZQAgAHYAZQByAHMAYQAuACAAIAAgACAAIAAgACAAIAAgACAAIAAgACAAIAAgACAAIAAgACAAIAAgACAAIAAgACAAIAAgACAAIAAgACAAIAAgACAAIAAgACAAIAAgACAAIAAgACAAIAAgACMAXABuACMAIABQAEEAUgBTAEUAXwBXAEUARQBLAEQAQQBZACAAIAAgACAAIAAgACAAIAAgACAAIAAgACAAIABSAGUAdAB1AHIAbgBzACAAYQAgAG4AdQBtAGIAZQByACAAcgBlAHAAcgBlAHMAZQBuAHQAaQBuAGcAIAB0AGgAZQAgAGQAYQB5ACAAbwBmACAAdABoAGUAIAB3AGUAZQBrACAAZgByAG8AbQAgAGEAIABnAGkAdgBlAG4AIAB0AGUAeAB0ACAAdwBlAGUAawBkAGEAeQAgAG4AYQBtAGUALgAgACMAXABuACMAIABXAEUARQBLAEQAQQBZAF8ATgBBAE0ARQAgACAAIAAgACAAIAAgACAAIAAgACAAIAAgACAAIABSAGUAdAB1AHIAbgBzACAAbgBhAG0AZQAgAG8AZgAgAGEAbgAgAEkAUwBPACAAZABhAHkAIABvAGYAIAB3AGUAZQBrACAAbgB1AG0AYgBlAHIAIABhAHMAIAB0AGUAeAB0AC4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DAEEATABFAE4ARABBAFIAIABEAEEAVABF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WAEEATABJAEQAQQBUAEUAXwBDAEEATABFAE4ARABBAFIAXwBEAEEAVABFACAAIAAgACAAIABWAGEAbABpAGQAYQB0AGUAIABhACAAeQBlAGEAcgAsACAAbQBvAG4AdABoACAAYQBuAGQAIABkAGEAeQAgAHIAZQBwAHIAZQBzAGUAbgB0AGEAdABpAG8AbgAgAG8AZgAgAGEAIABkAGEAdABlACAAbwBmACAAdABoAGUAIABzAHAAZQBjAGkAZgBpAGUAZAAgAGMAYQBsAGUAbgBkAGEAcgAuACMAXABuACMAIABJAFMAXwBWAEEATABJAEQAXwBDAEEATABFAE4ARABBAFIAXwBEAEEAVABFACAAIAAgACAAIABUAGUAcwB0AHMAIABpAGYAIABhACAAbQBvAG4AdABoACAAYQBuAGQAIABkAGEAeQAgAHIAZQBwAHIAZQBzAGUAbgB0AGEAdABpAG8AbgAgAG8AZgAgAGEAIABkAGEAdABlACAAaQBzACAAdgBhAGwAaQBkACAAZgBvAHIAIAB0AGgAZQAgAHMAcABlAGMAaQBmAGkAZQBkACAAIA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SAEUAUwBPAEwAVgBFAF8AQwBBAEwARQBOAEQAQQBSAF8ARABBAFQARQAgACAAIAAgACAAIABSAGUAcwBvAGwAdgBlAHMAIAB0AGgAZQAgAGQAYQB0AGUAIAB3AGgAZQByAGUAIABtAG8AbgB0AGgAIABhAG4AZAAgAGQAYQB5ACAAdgBhAGwAdQBlAHMAIABtAGEAeQAgAGUAeABjAGUAZQBkACAAdABoAGUAaQByACAAdgBhAGwAaQBkACAAcgBhAG4AZwBlAC4AIAAgACAAIAAgACAAIAAgACMAXABuACMAIABHAFIARQBHAE8AUgBJAEEATgBfAFQATwBfAEoAVQBMAEkAQQBOACAAIAAgACAAIAAgACAAIABUAHIAYQBuAHMAbABhAHQAZQBzACAAYQAgAGQAYQB0AGUAIABpAG4AIAB0AGgAZQAgAEcAcgBlAGcAbwByAGkAYQBuACAAcAByAG8AbABlAHAAdABpAGMAIABjAGEAbABlAG4AZABhAHIAIAB0AG8AIAB0AGgAZQAgAEoAdQBsAGkAYQBuACAAcAByAG8AbABlAHAAdABpAGMAIA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KAFUATABJAEEATgBfAFQATwBfAEcAUgBFAEcATwBSAEkAQQBOACAAIAAgACAAIAAgACAAIABUAHIAYQBuAHMAbABhAHQAZQBzACAAYQAgAGQAYQB0AGUAIABpAG4AIAB0AGgAZQAgAEoAdQBsAGkAYQBuACAAcAByAG8AbABlAHAAdABpAGMAIABjAGEAbABlAG4AZABhAHIAIAB0AG8AIAB0AGgAZQAgAEcAcgBlAGcAbwByAGkAYQBuACAAcAByAG8AbABlAHAAdABpAGMAIA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TAEUAQwBVAEwAQQBSAF8ARABJAEYARgBFAFIARQBOAEMARQAgACAAIAAgACAAIAAgACAAIABSAGUAdAB1AHIAbgBzACAAdABoAGUAIABuAHUAbQBiAGUAcgAgAG8AZgAgAGQAYQB5AHMAIAB0AGgAZQAgAEcAcgBlAGcAbwByAGkAYQBuACAAcAByAG8AbABlAHAAdABpAGMAIABjAGEAbABlAG4AZABhAHIAIABpAHMAIABhAGgAZQBhAGQAIABvAGYAIAB0AGgAZQAgACAAIAAgACAAIAAgACMAXABuACMAIAAgACAAIAAgACAAIAAgACAAIAAgACAAIAAgACAAIAAgACAAIAAgACAAIAAgACAAIAAgACAAIABKAHUAbABpAGEAbgAgAHAAcgBvAGwAZQBwAHQAaQBjACAAYwBhAGwAZQBuAGQAYQByACAAZgBvAHIAIABhACAAZwBpAHYAZQBuACAAZABhAHQAZQAuACAAIAAgACAAIAAgACAAIAAgACAAIAAgACAAIAAgACAAIAAgACAAIAAgACAAIAAgACAAIAAgACAAIAAgACAAIAAgACAAIAAgACAAIAAgACMAXABuACMAIABQAEEAUgBTAEUAXwBJAFMATwBfAEMAQQBMAEUATgBEAEEAUgBfAEQAQQBUAEUAIAAgACAAIABQAGEAcgBzAGUAcwAgAGEAbgAgAEkAUwBPACAAZgBvAHIAbQBhAHQAdABlAGQAIABjAGEAbABlAG4AZABhAHIAIABkAGEAdABlACAAaQBuAHQAbwAgAHIAZQBzAHAAZQBjAHQAaQB2AGUAIABwAGEAcgB0AHMAIABvAGYAIAB5AGUAYQByACwAIABtAG8AbgB0AGgAIABhAG4AZAAgACAAIAAgACMAXABuACMAIAAgACAAIAAgACAAIAAgACAAIAAgACAAIAAgACAAIAAgACAAIAAgACAAIAAgACAAIAAgACAAIABkAGEAeQAuACAAIAAgACAAIAAgACAAIAAgACAAIAAgACAAIAAgACAAIAAgACAAIAAgACAAIAAgACAAIAAgACAAIAAgACAAIAAgACAAIAAgACAAIAAgACAAIAAgACAAIAAgACAAIAAgACAAIAAgACAAIAAgACAAIAAgACAAIAAgACAAIAAgACAAIAAgACAAIAAgACAAIAAgACAAIAAgACAAIAAgACMAXABuACMAIABGAE8AUgBNAEEAVABfAEkAUwBPAF8AQwBBAEwARQBOAEQAQQBSAF8ARABBAFQARQAgACAAIABSAGUAdAB1AHIAbgBzACAAYQAgAGMAYQBsAGUAbgBkAGEAcgAgAGQAYQB0AGUAIABhAHMAIAB0AGUAeAB0ACAAaQBuACAASQBTAE8AIABmAG8AcgBtAGEAdAAuACAAIAAgACAAIAAgACAAIAAgACAAIAAgACAAIAAgACAAIAAgACAAIAAgACAAIAAgACAAIAAgACAAIAAgACAAIAAgACAAIAAgACMAXABuACMAIABQAEEAUgBTAEUAXwBDAEEATABFAE4ARABBAFIAXwBEAEEAVABFACAAIAAgACAAIAAgACAAIABQAGEAcgBzAGUAcwAgAGEAIAB0AGUAeAB0ACAAcgBlAHAAcgBlAHMAZQBuAHQAYQB0AGkAbwBuACAAbwBmACAAYQAgAGMAYQBsAGUAbgBkAGEAcgAgAGQAYQB0AGUAIABpAG4AdABvACAAcgBlAHMAcABlAGMAdABpAHYAZQAgAHAAYQByAHQAcwAgAG8AZgAgAHkAZQBhAHIALAAgACAAIAAgACMAXABuACMAIAAgACAAIAAgACAAIAAgACAAIAAgACAAIAAgACAAIAAgACAAIAAgACAAIAAgACAAIAAgACAAIABtAG8AbgB0AGgAIABhAG4AZAAgAGQAYQB5AC4AIAAgACAAIAAgACAAIAAgACAAIAAgACAAIAAgACAAIAAgACAAIAAgACAAIAAgACAAIAAgACAAIAAgACAAIAAgACAAIAAgACAAIAAgACAAIAAgACAAIAAgACAAIAAgACAAIAAgACAAIAAgACAAIAAgACAAIAAgACAAIAAgACAAIAAgACAAIAAgACMAXABuACMAIABGAE8AUgBNAEEAVABfAEMAQQBMAEUATgBEAEEAUgBfAEQAQQBUAEUAIAAgACAAIAAgACAAIABSAGUAdAB1AHIAbgBzACAAYQAgAGMAYQBsAGUAbgBkAGEAcgAgAGQAYQB0AGUAIABhAHMAIAB0AGUAeAB0ACAAaQBuACAAdABoAGUAIABzAGgAbwByAHQAIABtAG8AZABlAHIAbgAgAHMAdAB5AGwAZQAuACAAIAAgACAAIAAgACAAIAAgACAAIAAgACAAIAAgACAAIAAgACAAIAAgACAAIAAgACMAXABuACMAIABQAEEAUgBTAEUAXwBMAEkAVABFAFIAQQBSAFkAXwBEAEEAVABFACAAIAAgACAAIAAgACAAIABQAGEAcgBzAGUAcwAgAGEAIABjAGEAbABlAG4AZABhAHIAIABkAGEAdABlACAAZgBvAHIAbQBhAHQAdABlAGQAIABpAG4AIABsAGkAdABlAHIAYQB5ACAAcwB0AHkAbABlACAAaQBuAHQAbwAgAHIAZQBzAHAAZQBjAHQAaQB2AGUAIABwAGEAcgB0AHMAIABvAGYAIAB5AGUAYQByACwAIAAgACMAXABuACMAIAAgACAAIAAgACAAIAAgACAAIAAgACAAIAAgACAAIAAgACAAIAAgACAAIAAgACAAIAAgACAAIABtAG8AbgB0AGgALAAgAGQAYQB5ACAAYQBuAGQAIAB3AGUAZQBrAGQAYQB5AC4AIAAgACAAIAAgACAAIAAgACAAIAAgACAAIAAgACAAIAAgACAAIAAgACAAIAAgACAAIAAgACAAIAAgACAAIAAgACAAIAAgACAAIAAgACAAIAAgACAAIAAgACAAIAAgACAAIAAgACAAIAAgACAAIAAgACAAIAAgACMAXABuACMAIABGAE8AUgBNAEEAVABfAEwASQBUAEUAUgBBAFIAWQBfAEQAQQBUAEUAIAAgACAAIAAgACAAIABSAGUAdAB1AHIAbgBzACAAYQAgAGMAYQBsAGUAbgBkAGEAcgAgAGQAYQB0AGUAIABhAHMAIAB0AGUAeAB0ACAAaQBuACAAdABoAGUAIABsAGkAdABlAHIAYQByAHkAIABzAHQAeQBsAGUALg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KAFUATABJAEEATgAgAEQAQQBUAEUAUw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KAEQATgAgACAAIAAgACAAIAAgACAAIAAgACAAIAAgACAAIAAgACAAIAAgACAAIAAgACAAIABSAGUAdAB1AHIAbgBzACAAdABoAGUAIABKAHUAbABpAGEAbgAgAEQAYQB5ACAATgB1AG0AYgBlAHIAIAAoAEoARABOACkAIABvAGYAIAB0AGgAZQAgAHAAcgBvAHYAaQBkAGUAZAAgAGQAYQB0AGUAIABpAG4AIAB0AGgAZQAgAHMAcABlAGMAaQBmAGkAZQBkACAAIAAgACAAIAAgACAAIAAgACMAXABuACMAIAAgACAAIAAgACAAIAAgACAAIAAgACAAIAAgACAAIAAgACAAIAAgACAAIAAgACAAIAAgACAAIABjAGEAbABlAG4AZABhAHIALgAgAE4AbwB0AGUAIAB0AGgAZQAgAEoAdQBsAGkAYQBuACAARABhAHkAIABOAHUAbQBiAGUAcgAgAGkAcwAgAGEAbgAgAGkAbgB0AGUAZwBlAHIAIAB0AHkAcABlACAAYQBuAGQAIABpAHMAIABhAG4AIABvAHIAZABpAG4AYQBsACAAZABhAHkAIAAgACAAIAAgACMAXABuACMAIAAgACAAIAAgACAAIAAgACAAIAAgACAAIAAgACAAIAAgACAAIAAgACAAIAAgACAAIAAgACAAIABuAHUAbQBiAGUAcgAgAHIAZQBmAGUAcgBlAG4AYwBlAGQAIABmAHIAbwBtACAASgBhAG4AdQBhAHIAeQAgADEALAAgADQANwAxADMAIABCAEMAIABpAG4AIAB0AGgAZQAgAHAAcgBvAGwAZQBwAHQAaQBjACAASgB1AGwAaQBhAG4AIABjAGEAbABlAG4AZABhAHIALgAgAEkAdAAgACAAIAAgACMAXABuACMAIAAgACAAIAAgACAAIAAgACAAIAAgACAAIAAgACAAIAAgACAAIAAgACAAIAAgACAAIAAgACAAIABkAG8AZQBzACAAbgBvAHQAIABpAG4AYwBsAHUAZABlACAAYQBuAHkAIAB2AGEAbAB1AGUAIABmAG8AcgAgAHQAaQBtAGUAIABvAGYAIABkAGEAeQAuACAAIAAgACAAIAAgACAAIAAgACAAIAAgACAAIAAgACAAIAAgACAAIAAgACAAIAAgACAAIAAgACAAIAAgACAAIAAgACAAIAAgACAAIAAgACMAXABuACMAIABNAEoARABOACAAIAAgACAAIAAgACAAIAAgACAAIAAgACAAIAAgACAAIAAgACAAIAAgACAAIABSAGUAdAB1AHIAbgBzACAAdABoAGUAIABNAG8AZABpAGYAaQBlAGQAIABKAHUAbABpAGEAbgAgAEQAYQB5ACAATgB1AG0AYgBlAHIAIAAoAE0ASgBEAE4AKQAgAG8AZgAgAHQAaABlACAAcAByAG8AdgBpAGQAZQBkACAAZABhAHQAZQAgAGkAbgAgAHQAaABlACAAIAAgACAAIAAgACAAIAAgACMAXABuACMAIAAgACAAIAAgACAAIAAgACAAIAAgACAAIAAgACAAIAAgACAAIAAgACAAIAAgACAAIAAgACAAIABzAHAAZQBjAGkAZgBpAGUAZAAgAGMAYQBsAGUAbgBkAGEAcgAuACAATgBvAHQAZQAgAHQAaABlACAATQBvAGQAaQBmAGkAZQBkACAASgB1AGwAaQBhAG4AIABEAGEAeQAgAE4AdQBtAGIAZQByACAAaQBzACAAYQBuACAAaQBuAHQAZQBnAGUAcgAgAHQAeQBwAGUAIABhAG4AZAAgACAAIAAgACMAXABuACMAIAAgACAAIAAgACAAIAAgACAAIAAgACAAIAAgACAAIAAgACAAIAAgACAAIAAgACAAIAAgACAAIABpAHMAIABhAG4AIABvAHIAZABpAG4AYQBsACAAZABhAHkAIABuAHUAbQBiAGUAcgAgAHIAZQBmAGUAcgBlAG4AYwBlAGQAIABmAHIAbwBtACAATgBvAHYAZQBtAGIAZQByACAAMQA3ACwAIAAxADgANQA4ACAAaQBuACAAdABoAGUAIABwAHIAbwBsAGUAcAB0AGkAYwAgACAAIAAgACAAIAAgACMAXABuACMAIAAgACAAIAAgACAAIAAgACAAIAAgACAAIAAgACAAIAAgACAAIAAgACAAIAAgACAAIAAgACAAIABHAHIAZQBnAG8AcgBpAGEAbgAgAGMAYQBsAGUAbgBkAGEAcgAuACAASQB0ACAAZABvAGUAcwAgAG4AbwB0ACAAaQBuAGMAbAB1AGQAZQAgAGEAbgB5ACAAdgBhAGwAdQBlACAAZgBvAHIAIAB0AGkAbQBlACAAbwBmACAAZABhAHkALgAgACAAIAAgACAAIAAgACAAIAAgACAAIAAgACAAIAAgACMAXABuACMAIABKAEQATgBfAFQATwBfAE0ASgBEAE4AIAAgACAAIAAgACAAIAAgACAAIAAgACAAIAAgACAAIABDAG8AbgB2AGUAcgB0AHMAIABhACAASgB1AGwAaQBhAG4AIABEAGEAeQAgAE4AdQBtAGIAZQByACAAKABKAEQATgApACAAdABvACAAYQAgAE0AbwBkAGkAZgBpAGUAZAAgAEoAdQBsAGkAYQBuACAARABhAHkAIABOAHUAbQBiAGUAcgAgACgATQBKAEQATgApAC4AIAAgACAAIAAgACAAIAAgACMAXABuACMAIABNAEoARABOAF8AVABPAF8ASgBEAE4AIAAgACAAIAAgACAAIAAgACAAIAAgACAAIAAgACAAIABDAG8AbgB2AGUAcgB0AHMAIABhACAATQBvAGQAaQBmAGkAZQBkACAASgB1AGwAaQBhAG4AIABEAGEAeQAgAE4AdQBtAGIAZQByACAAKABNAEoARABOACkAIAB0AG8AIABhACAASgB1AGwAaQBhAG4AIABEAGEAeQAgAE4AdQBtAGIAZQByACAAKABKAEQATgApAC4AIAAgACAAIAAgACAAIAAgACMAXABuACMAIABKAEQATgBfAFQATwBfAEMAQQBMAEUATgBEAEEAUgBfAEQAQQBUAEUAIAAgACAAIAAgACAAIABDAG8AbgB2AGUAcgB0AHMAIABhACAASgB1AGwAaQBhAG4AIABEAGEAeQAgAE4AdQBtAGIAZQByACAAKABKAEQATgApACAAdABvACAAYQAgAGQAYQB0AGUAIABpAG4AIAB0AGgAZQAgAHMAcABlAGMAaQBmAGkAZQBkACAAYwBhAGwAZQBuAGQAYQByAC4AIAAgACAAIAAgACAAIAAgACAAIAAgACMAXABuACMAIABNAEoARABOAF8AVABPAF8AQwBBAEwARQBOAEQAQQBSAF8ARABBAFQARQAgACAAIAAgACAAIABDAG8AbgB2AGUAcgB0AHMAIABhACAATQBvAGQAaQBmAGkAZQBkACAASgB1AGwAaQBhAG4AIABEAGEAeQAgAE4AdQBtAGIAZQByACAAKABNAEoARABOACkAIAB0AG8AIABhACAAZABhAHQAZQAgAGkAbgAgAHQAaABlACAAcwBwAGUAYwBpAGYAaQBlAGQAIABjAGEAbABlAG4AZABhAHIALgAgACMAXABuACMAIABKAEQATgBfAFQATwBfAFcARQBFAEsARABBAFkAIAAgACAAIAAgACAAIAAgACAAIAAgACAAIABSAGUAdAB1AHIAbgBzACAAdABoAGUAIABJAFMATwAgAHcAZQBlAGsAZABhAHkAIABuAHUAbQBiAGUAcgAgAGYAbwByACAAYQAgAGcAaQB2AGUAbgAgAEoAdQBsAGkAYQBuACAARABhAHkAIABOAHUAbQBiAGUAcgAgACgASgBEAE4AKQAuACAAIAAgACAAIAAgACAAIAAgACAAIAAgACAAIAAgACMAXABuACMAIABNAEoARABOAF8AVABPAF8AVwBFAEUASwBEAEEAWQAgACAAIAAgACAAIAAgACAAIAAgACAAIABSAGUAdAB1AHIAbgBzACAAdABoAGUAIABJAFMATwAgAHcAZQBlAGsAZABhAHkAIABuAHUAbQBiAGUAcgAgAGYAbwByACAAYQAgAGcAaQB2AGUAbgAgAE0AbwBkAGkAZgBpAGUAZAAgAEoAdQBsAGkAYQBuACAARABhAHkAIABOAHUAbQBiAGUAcgAgACgATQBKAEQATgApAC4AIAAgACAAIAAgACMAXABuACMAIABKAFUATABJAEEATgBfAEQAQQBUAEUAIAAgACAAIAAgACAAIAAgACAAIAAgACAAIAAgACAAIABSAGUAdAB1AHIAbgBzACAAdABoAGUAIABKAHUAbABpAGEAbgAgAEQAYQB0AGUAIABvAGYAIAB0AGgAZQAgAHAAcgBvAHYAaQBkAGUAZAAgAGQAYQB0AGUAIABhAG4AZAAgAHQAaQBtAGUAIABvAGYAIABkAGEAeQAgAGkAbgAgAHQAaABlACAAcwBwAGUAYwBpAGYAaQBlAGQAIAAgACAAIAAgACMAXABuACMAIAAgACAAIAAgACAAIAAgACAAIAAgACAAIAAgACAAIAAgACAAIAAgACAAIAAgACAAIAAgACAAIABjAGEAbABlAG4AZABhAHIALgAgAE4AbwB0AGUAIAB0AGgAYQB0ACAAdABoAGUAIABkAGUAYwBpAG0AYQBsACAAdABpAG0AZQAgAGMAbwBtAHAAbwBuAGUAbgB0ACAAbwBmACAASgB1AGwAaQBhAG4AIABEAGEAdABlACAAaQBzACAAYgBhAHMAZQBkACAAZgByAG8AbQAgACAAIAAgACAAIAAgACMAXABuACMAIAAgACAAIAAgACAAIAAgACAAIAAgACAAIAAgACAAIAAgACAAIAAgACAAIAAgACAAIAAgACAAIABtAGkAZABkAGEAeQAuACAAIAAgACAAIAAgACAAIAAgACAAIAAgACAAIAAgACAAIAAgACAAIAAgACAAIAAgACAAIAAgACAAIAAgACAAIAAgACAAIAAgACAAIAAgACAAIAAgACAAIAAgACAAIAAgACAAIAAgACAAIAAgACAAIAAgACAAIAAgACAAIAAgACAAIAAgACAAIAAgACAAIAAgACAAIAAgACMAXABuACMAIABNAE8ARABJAEYASQBFAEQAXwBKAFUATABJAEEATgBfAEQAQQBUAEUAIAAgACAAIAAgACAAIABSAGUAdAB1AHIAbgBzACAAdABoAGUAIABNAG8AZABpAGYAaQBlAGQAIABKAHUAbABpAGEAbgAgAEQAYQB0AGUAIABvAGYAIAB0AGgAZQAgAHAAcgBvAHYAaQBkAGUAZAAgAGQAYQB0AGUAIABhAG4AZAAgAHQAaQBtAGUAIABvAGYAIABkAGEAeQAgAGkAbgAgAHQAaABlACAAIAAgACAAIAAgACMAXABuACMAIAAgACAAIAAgACAAIAAgACAAIAAgACAAIAAgACAAIAAgACAAIAAgACAAIAAgACAAIAAgACAAIABzAHAAZQBjAGkAZgBpAGUAZAAgAGMAYQBsAGUAbgBkAGEAcgAuACAATgBvAHQAZQAgAHQAaABhAHQAIAB0AGgAZQAgAHQAaQBtAGUAIABjAG8AbQBwAG8AbgBlAG4AdAAgAG8AZgAgAE0AbwBkAGkAZgBpAGUAZAAgAEoAdQBsAGkAYQBuACAARABhAHQAZQAgAGkAcwAgACAAIAAgACAAIAAgACMAXABuACMAIAAgACAAIAAgACAAIAAgACAAIAAgACAAIAAgACAAIAAgACAAIAAgACAAIAAgACAAIAAgACAAIABiAGEAcwBlAGQAIABmAHIAbwBtACAAbQBpAGQAbgBpAGcAaAB0AC4AIAAgACAAIAAgACAAIAAgACAAIAAgACAAIAAgACAAIAAgACAAIAAgACAAIAAgACAAIAAgACAAIAAgACAAIAAgACAAIAAgACAAIAAgACAAIAAgACAAIAAgACAAIAAgACAAIAAgACAAIAAgACAAIAAgACAAIAAgACAAIAAgACMAXABuACMAIABKAEQAQQBUAEUAXwBUAE8AXwBNAEoARABBAFQARQAgACAAIAAgACAAIAAgACAAIAAgACAAIABDAG8AbgB2AGUAcgB0AHMAIABhACAASgB1AGwAaQBhAG4AIABEAGEAdABlACAAKABKAEQAQQBUAEUAKQAgAHQAbwAgAGEAIABNAG8AZABpAGYAaQBlAGQAIABKAHUAbABpAGEAbgAgAEQAYQB0AGUAIAAoAE0ASgBEAEEAVABFACkALgAgAE4AbwB0AGUAIAB0AGgAYQB0ACAAdABoAGUAIAAgACMAXABuACMAIAAgACAAIAAgACAAIAAgACAAIAAgACAAIAAgACAAIAAgACAAIAAgACAAIAAgACAAIAAgACAAIABkAGUAYwBpAG0AYQBsACAAdABpAG0AZQAgAGMAbwBtAHAAbwBuAGUAbgB0ACAAbwBmACAATQBKAEQAQQBUAEUAIABpAHMAIABiAGEAcwBlAGQAIABmAHIAbwBtACAAbQBpAGQAbgBpAGcAaAB0AC4AIAAgACAAIAAgACAAIAAgACAAIAAgACAAIAAgACAAIAAgACAAIAAgACAAIAAgACAAIAAgACMAXABuACMAIABNAEoARABBAFQARQBfAFQATwBfAEoARABBAFQARQAgACAAIAAgACAAIAAgACAAIAAgACAAIABDAG8AbgB2AGUAcgB0AHMAIABhACAATQBvAGQAaQBmAGkAZQBkACAASgB1AGwAaQBhAG4AIABEAGEAdABlACAAKABNAEoARABBAFQARQApACAAdABvACAAYQAgAEoAdQBsAGkAYQBuACAARABhAHQAZQAgACgASgBEAEEAVABFACkALgAgAE4AbwB0AGUAIAB0AGgAYQB0ACAAdABoAGUAIAAgACMAXABuACMAIAAgACAAIAAgACAAIAAgACAAIAAgACAAIAAgACAAIAAgACAAIAAgACAAIAAgACAAIAAgACAAIABkAGUAYwBpAG0AYQBsACAAdABpAG0AZQAgAGMAbwBtAHAAbwBuAGUAbgB0ACAAbwBmACAASgBEAEEAVABFACAAaQBzACAAYgBhAHMAZQBkACAAZgByAG8AbQAgAG0AaQBkAGQAYQB5AC4AIAAgACAAIAAgACAAIAAgACAAIAAgACAAIAAgACAAIAAgACAAIAAgACAAIAAgACAAIAAgACAAIAAgACMAXABuACMAIABKAEQAQQBUAEUAXwBUAE8AXwBKAEQATgAgACAAIAAgACAAIAAgACAAIAAgACAAIAAgACAAIABSAGUAdAB1AHIAbgBzACAAdABoAGUAIABjAG8AcgByAGUAcwBwAG8AbgBkAGkAbgBnACAASgB1AGwAaQBhAG4AIABEAGEAeQAgAE4AdQBtAGIAZQByACAAKABKAEQATgApACAAbwBmACAAYQAgAGcAaQB2AGUAbgAgAEoAdQBsAGkAYQBuACAARABhAHQAZQAgACgASgBEAEEAVABFACkALgAgACMAXABuACMAIABKAEQATgBfAFQATwBfAEoARABBAFQARQAgACAAIAAgACAAIAAgACAAIAAgACAAIAAgACAAIABSAGUAdAB1AHIAbgBzACAAdABoAGUAIABKAHUAbABpAGEAbgAgAEQAYQB0AGUAIAAoAEoARABBAFQARQApACAAYQB0ACAAMAA6ADAAMAAgAG8AZgAgAGEAIABnAGkAdgBlAG4AIABKAHUAbABpAGEAbgAgAEQAYQB5ACAATgB1AG0AYgBlAHIAIAAoAEoARABOACkALgAgACAAIAAgACAAIAAgACMAXABuACMAIABNAEoARABBAFQARQBfAFQATwBfAE0ASgBEAE4AIAAgACAAIAAgACAAIAAgACAAIAAgACAAIABSAGUAdAB1AHIAbgBzACAAdABoAGUAIABjAG8AcgByAGUAcwBwAG8AbgBkAGkAbgBnACAATQBvAGQAaQBmAGkAZQBkACAASgB1AGwAaQBhAG4AIABEAGEAeQAgAE4AdQBtAGIAZQByACAAKABNAEoARABOACkAIABvAGYAIABhACAAZwBpAHYAZQBuACAATQBvAGQAaQBmAGkAZQBkACAAIAAgACMAXABuACMAIAAgACAAIAAgACAAIAAgACAAIAAgACAAIAAgACAAIAAgACAAIAAgACAAIAAgACAAIAAgACAAIABKAHUAbABpAGEAbgAgAEQAYQB0AGUAIAAoAEoARABBAFQARQApAC4AIAAgACAAIAAgACAAIAAgACAAIAAgACAAIAAgACAAIAAgACAAIAAgACAAIAAgACAAIAAgACAAIAAgACAAIAAgACAAIAAgACAAIAAgACAAIAAgACAAIAAgACAAIAAgACAAIAAgACAAIAAgACAAIAAgACAAIAAgACAAIAAgACMAXABuACMAIABKAEQAQQBUAEUAXwBUAE8AXwBZAE0ARABUACAAIAAgACAAIAAgACAAIAAgACAAIAAgACAAIABDAG8AbgB2AGUAcgB0AHMAIABhACAASgB1AGwAaQBhAG4AIABEAGEAdABlACAAdABvACAAYQAgAGQAYQB0AGUAIABhAG4AZAAgAHQAaQBtAGUAIABpAG4AIAB0AGgAZQAgAHMAcABlAGMAaQBmAGkAZQBkACAAYwBhAGwAZQBuAGQAYQByAC4AIAAgACAAIAAgACAAIAAgACAAIAAgACAAIAAgACMAXABuACMAIABNAEoARABBAFQARQBfAFQATwBfAFkATQBEAFQAIAAgACAAIAAgACAAIAAgACAAIAAgACAAIABDAG8AbgB2AGUAcgB0AHMAIABhACAATQBvAGQAaQBmAGkAZQBkACAASgB1AGwAaQBhAG4AIABEAGEAdABlACAAdABvACAAYQAgAGQAYQB0AGUAIABhAG4AZAAgAHQAaQBtAGUAIABpAG4AIAB0AGgAZQAgAHMAcABlAGMAaQBmAGkAZQBkACAAYwBhAGwAZQBuAGQAYQByAC4AIAAgACAAIAAgACMAXABuACMAIABSAE8AVQBOAEQAXwBKAEQAQQBUAEUAIAAgACAAIAAgACAAIAAgACAAIAAgACAAIAAgACAAIABSAGUAdAB1AHIAbgBzACAAdABoAGUAIABkAGUAYwBpAG0AYQBsACAASgBEAGEAdABlACAAdgBhAGwAdQBlACAAcgBvAHUAbgBkAGUAZAAgAHQAbwAgAGEAIABsAG8AdwAgAG8AcgBkAGUAcgAgAGMAbwBtAHAAbwBuAGUAbgB0AC4AIAAgACAAIAAgACAAIAAgACAAIAAgACAAIAAgACAAIAAgACMAXABuACMAIABSAE8AVQBOAEQAXwBNAEoARABBAFQARQAgACAAIAAgACAAIAAgACAAIAAgACAAIAAgACAAIABSAGUAdAB1AHIAbgBzACAAdABoAGUAIABkAGUAYwBpAG0AYQBsACAATQBKAEQAYQB0AGUAIAB2AGEAbAB1AGUAIAByAG8AdQBuAGQAZQBkACAAdABvACAAYQAgAGwAbwB3ACAAbwByAGQAZQByACAAYwBvAG0AcABvAG4AZQBuAHQALgAgACAAIAAgACAAIAAgACAAIAAgACAAIAAgACAAIAAgACMAXABuACMAIABKAEQAQQBUAEUAXwBBAEQARABJAFQASQBPAE4AIAAgACAAIAAgACAAIAAgACAAIAAgACAAIABSAGUAdAB1AHIAbgBzACAAdABoAGUAIABhAGQAZABpAHQAaQBvAG4AIABvAGYAIABhACAAdABpAG0AZQBzAHAAYQBuACAAYwBvAG0AcABsAGkAYwBhAHQAaQBvAG4AIAB0AG8AIABhACAAZwBpAHYAZQBuACAASgB1AGwAaQBhAG4AIABEAGEAdABlAC4AIAAgACAAIAAgACAAIAAgACAAIAAgACMAXABuACMAIABNAEoARABBAFQARQBfAEEARABEAEkAVABJAE8ATgAgACAAIAAgACAAIAAgACAAIAAgACAAIABSAGUAdAB1AHIAbgBzACAAdABoAGUAIABhAGQAZABpAHQAaQBvAG4AIABvAGYAIABhACAAdABpAG0AZQBzAHAAYQBuACAAYwBvAG0AcABsAGkAYwBhAHQAaQBvAG4AIAB0AG8AIABhACAAZwBpAHYAZQBuACAATQBvAGQAaQBmAGkAZQBkACAASgB1AGwAaQBhAG4AIABEAGEAdABlAC4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EAEEAVABFACAAQQBOAEQAIABUAEkATQBF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WAEEATABJAEQAQQBUAEUAXwBZAE0ARABUACAAIAAgACAAIAAgACAAIAAgACAAIAAgACAAIABWAGEAbABpAGQAYQB0AGUAIABhACAAeQBlAGEAcgAsACAAbQBvAG4AdABoACwAIABkAGEAeQAgAGEAbgBkACAAdABpAG0AZQAgAHIAZQBwAHIAZQBzAGUAbgB0AGEAdABpAG8AbgAgAG8AZgAgAGEAIABkAGEAdABlACAAaQBuACAAdABoAGUAIABzAHAAZQBjAGkAZgBpAGUAZA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JAFMAXwBWAEEATABJAEQAXwBZAE0ARABUACAAIAAgACAAIAAgACAAIAAgACAAIAAgACAAIABUAGUAcwB0AHMAIABpAGYAIABhACAAeQBlAGEAcgAsACAAbQBvAG4AdABoACwAIABkAGEAeQAgAGEAbgBkACAAdABpAG0AZQAgAHIAZQBwAHIAZQBzAGUAbgB0AGEAdABpAG8AbgAgAG8AZgAgAGEAIABkAGEAdABlACAAaQBzACAAdgBhAGwAaQBkACAAZgBvAHIAIAB0AGgAZQAgACAAIAAgACMAXABuACMAIAAgACAAIAAgACAAIAAgACAAIAAgACAAIAAgACAAIAAgACAAIAAgACAAIAAgACAAIAAgACAAIABzAHAAZQBjAGkAZgBpAGUAZAAgAGMAYQBsAGUAbgBkAGEAcgAuACAAIAAgACAAIAAgACAAIAAgACAAIAAgACAAIAAgACAAIAAgACAAIAAgACAAIAAgACAAIAAgACAAIAAgACAAIAAgACAAIAAgACAAIAAgACAAIAAgACAAIAAgACAAIAAgACAAIAAgACAAIAAgACAAIAAgACAAIAAgACAAIAAgACMAXABuACMAIABSAEUAUwBPAEwAVgBFAF8AWQBNAEQAVAAgACAAIAAgACAAIAAgACAAIAAgACAAIAAgACAAIABSAGUAcwBvAGwAdgBlAHMAIABhACAAZABhAHQAZQAgAGEAbgBkACAAdABpAG0AZQAgAHcAaABlAHIAZQAgAGMAbwBtAHAAbwBuAGUAbgB0AHMAIABtAGEAeQAgAGUAeABjAGUAZQBkACAAdABoAGUAaQByACAAbQBvAGQAdQBsAHUAcwAuACAAIAAgACAAIAAgACAAIAAgACAAIAAgACAAIAAgACMAXABuACMAIABSAE8AVQBOAEQAXwBZAE0ARABUACAAIAAgACAAIAAgACAAIAAgACAAIAAgACAAIAAgACAAIABSAGUAdAB1AHIAbgBzACAAdABoAGUAIAByAGUAcwBvAGwAdgBlAGQAIABkAGEAdABlACAAYQBuAGQAIAB0AGkAbQBlACAAZgByAG8AbQAgAHQAaABlACAAcAByAG8AdgBpAGQAZQBkACAAYwBvAG0AcABvAG4AZQBuAHQAcwAgAHQAbwAgAGEAIABsAG8AdwAgAG8AcgBkAGUAcgAgACAAIAAgACMAXABuACMAIAAgACAAIAAgACAAIAAgACAAIAAgACAAIAAgACAAIAAgACAAIAAgACAAIAAgACAAIAAgACAAIABjAG8AbQBwAG8AbgBlAG4AdAAgAHIAbwB1AG4AZABlAGQAIAB0AG8AIAB0AGgAZQAgAHMAcABlAGMAaQBmAGkAZQBkACAAcAByAGUAYwBpAHMAaQBvAG4ALgAgACAAIAAgACAAIAAgACAAIAAgACAAIAAgACAAIAAgACAAIAAgACAAIAAgACAAIAAgACAAIAAgACAAIAAgACAAIAAgACAAIAAgACMAXABuACMAIABQAEEAUgBTAEUAXwBJAFMATwBfAEQAQQBUAEUAVABJAE0ARQAgACAAIAAgACAAIAAgACAAIABQAGEAcgBzAGUAcwAgAGEAbgAgAEkAUwBPACAAZgBvAHIAbQBhAHQAdABlAGQAIABkAGEAdABlACAAYQBuAGQAIAB0AGkAbQBlACAAaQBuAHQAbwAgAHIAZQBzAHAAZQBjAHQAaQB2AGUAIABkAGEAdABlACAAcABhAHIAdABzACwAIAB0AGkAbQBlACwAIABhAG4AZAAgAHQAaQBtAGUAIAAgACMAXABuACMAIAAgACAAIAAgACAAIAAgACAAIAAgACAAIAAgACAAIAAgACAAIAAgACAAIAAgACAAIAAgACAAIAB6AG8AbgBlACAAbwBmAGYAcwBlAHQAIABmAHIAbwBtACAAVQBUAEMALgAgAFAAcgBvAHYAaQBkAGkAbgBnACAAYQAgAHQAaQBtAGUAIAB6AG8AbgBlACAAbwBmAGYAcwBlAHQAIABvAG4AIABpAHQAcwAgAG8AdwBuACAAaQBzACAAaQBuAHYAYQBsAGkAZAAgAGYAbwByACAAIAAgACAAIAAgACMAXABuACMAIAAgACAAIAAgACAAIAAgACAAIAAgACAAIAAgACAAIAAgACAAIAAgACAAIAAgACAAIAAgACAAIAB0AGgAaQBzACAAZgB1AG4AYwB0AGkAbwBuAC4AIAAgACAAIAAgACAAIAAgACAAIAAgACAAIAAgACAAIAAgACAAIAAgACAAIAAgACAAIAAgACAAIAAgACAAIAAgACAAIAAgACAAIAAgACAAIAAgACAAIAAgACAAIAAgACAAIAAgACAAIAAgACAAIAAgACAAIAAgACAAIAAgACAAIAAgACAAIAAgACMAXABuACMAIABGAE8AUgBNAEEAVABfAEkAUwBPAF8ARABBAFQARQBUAEkATQBFACAAIAAgACAAIAAgACAAIABSAGUAdAB1AHIAbgBzACAAYQAgAGQAYQB0AGUALAAgAHQAaQBtAGUAIABhAG4AZAAgAHQAaQBtAGUAIAB6AG8AbgBlACAAbwBmAGYAcwBlAHQAIABhAHMAIAB0AGUAeAB0ACAAaQBuACAASQBTAE8AIABmAG8AcgBtAGEAdAAuACAAIAAgACAAIAAgACAAIAAgACAAIAAgACAAIAAgACAAIAAgACMAXABuACMAIABQAEEAUgBTAEUAXwBEAEEAVABFAFQASQBNAEUAIAAgACAAIAAgACAAIAAgACAAIAAgACAAIABQAGEAcgBzAGUAcwAgAGEAIABmAG8AcgBtAGEAdABlAGQAIABkAGEAdABlACAAaQBuAHQAbwAgAHIAZQBzAHAAZQBjAHQAaQB2AGUAIABwAGEAcgB0AHMAIABvAGYAIAB5AGUAYQByACwAIABtAG8AbgB0AGgALAAgAGQAYQB5ACAAYQBuAGQAIAB0AGkAbQBlACAAbwBmACAAZABhAHkALgAgACMAXABuACMAIABGAE8AUgBNAEEAVABfAEQAQQBUAEUAVABJAE0ARQAgACAAIAAgACAAIAAgACAAIAAgACAAIABSAGUAdAB1AHIAbgBzACAAYQAgAGYAbwByAG0AYQB0AHQAZQBkACAAZABhAHQAZQAgAGEAbgBkACAAdABpAG0AZQAuACAAIAAgACAAIAAgACAAIAAgACAAIAAgACAAIAAgACAAIAAgACAAIAAgACAAIAAgACAAIAAgACAAIAAgACAAIAAgACAAIAAgACAAIAAgACAAIAAgACAAIAAgACAAIAAgACMAXABuACMAIABQAEEAUgBTAEUAXwBMAEkAVABFAFIAQQBSAFkAXwBEAEEAVABFAFQASQBNAEUAIAAgACAAIABQAGEAcgBzAGUAcwAgAGEAIABsAGkAdABlAHIAYQByAHkAIABkAGEAdABlACAAaQBuAHQAbwAgAHIAZQBzAHAAZQBjAHQAaQB2AGUAIABwAGEAcgB0AHMAIABvAGYAIAB5AGUAYQByACwAIABtAG8AbgB0AGgALAAgAGQAYQB5ACAAYQBuAGQAIAB0AGkAbQBlACAAbwBmACAAZABhAHkALgAgACMAXABuACMAIABGAE8AUgBNAEEAVABfAEwASQBUAEUAUgBBAFIAWQBfAEQAQQBUAEUAVABJAE0ARQAgACAAIABSAGUAdAB1AHIAbgBzACAAYQAgAGQAYQB0AGUAIABmAG8AcgBtAGEAdAB0AGUAZAAgAGkAbgAgAGwAaQB0AGUAcgBhAHIAeQAgAHMAdAB5AGwAZQAuACAAIAAgACAAIAAgACAAIAAgACAAIAAgACAAIAAgACAAIAAgACAAIAAgACAAIAAgACAAIAAgACAAIAAgACAAIAAgACAAIAAgACAAIAAgACMAXABuACMAIABQAEEAUgBTAEUAXwBNAEkATABfAEQAVABHACAAIAAgACAAIAAgACAAIAAgACAAIAAgACAAIABQAGEAcgBzAGUAcwAgAGEAIABkAGEAdABlAC0AdABpAG0AZQAgAGcAcgBvAHUAcAAgAGkAbgAgAHQAaABlACAAZgBvAHIAbQBhAHQAIAB1AHMAZQBkACAAYgB5ACAAVQBTACAATQBpAGwAaQB0AGEAcgB5ACAAbQBlAHMAcwBhAGcAZQAgAHQAcgBhAGYAZgBpAGMALAAgAGkAbgB0AG8AIAAgACMAXABuACMAIAAgACAAIAAgACAAIAAgACAAIAAgACAAIAAgACAAIAAgACAAIAAgACAAIAAgACAAIAAgACAAIAByAGUAcwBwAGUAYwB0AGkAdgBlACAAcABhAHIAdABzACAAbwBmACAAeQBlAGEAcgAsACAAbQBvAG4AdABoACwAIABkAGEAeQAsACAAdABpAG0AZQAgAG8AZgAgAGQAYQB5ACAAYQBuAGQAIAB0AGkAbQBlACAAegBvAG4AZQAgAG8AZgBmAHMAZQB0ACAAaQBuACAAIAAgACAAIAAgACAAIAAgACMAXABuACMAIAAgACAAIAAgACAAIAAgACAAIAAgACAAIAAgACAAIAAgACAAIAAgACAAIAAgACAAIAAgACAAIABtAGkAbgB1AHQAZQBzACAAZgByAG8AbQAgAFUAVABDAC4AIAAgACAAIAAgACAAIAAgACAAIAAgACAAIAAgACAAIAAgACAAIAAgACAAIAAgACAAIAAgACAAIAAgACAAIAAgACAAIAAgACAAIAAgACAAIAAgACAAIAAgACAAIAAgACAAIAAgACAAIAAgACAAIAAgACAAIAAgACAAIAAgACAAIAAgACMAXABuACMAIABGAE8AUgBNAEEAVABfAE0ASQBMAF8ARABUAEcAIAAgACAAIAAgACAAIAAgACAAIAAgACAAIABSAGUAdAB1AHIAbgBzACAAYQAgAGQAYQB0AGUALQB0AGkAbQBlACAAZwByAG8AdQBwACAAZgBvAHIAbQBhAHQAdABlAGQAIABpAG4AIABVAFMAIABNAGkAbABpAHQAYQByAHkAIABtAGUAcwBzAGEAZwBlACAAdAByAGEAZgBmAGkAYwAgAHMAdAB5AGwAZQAu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XAEUARQBLACAARABBAFQARQ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XAEUARQBLAFMAXwBJAE4AXwBZAEUAQQBSACAAIAAgACAAIAAgACAAIAAgACAAIAAgACAAIABSAGUAdAB1AHIAbgBzACAAdABoAGUAIABjAG8AdQBuAHQAIABvAGYAIABJAFMATwAgAGQAZQBmAGkAbgBlAGQAIAB3AGUAZQBrAHMAIABpAG4AIABhACAAZwBpAHYAZQBuACAAeQBlAGEAcgAgAG8AZgAgAHQAaABlACAAcwBwAGUAYwBpAGYAaQBlAGQAIABjAGEAbABlAG4AZABhAHIALgAgACMAXABuACMAIABWAEEATABJAEQAQQBUAEUAXwBJAFMATwBfAFcARQBFAEsAXwBEAEEAVABFACAAIAAgACAAIABWAGEAbABpAGQAYQB0AGUAIABhACAAeQBlAGEAcgAsACAAdwBlAGUAawAgAGEAbgBkACAAdwBlAGUAawBkAGEAeQAgAHIAZQBwAHIAZQBzAGUAbgB0AGEAdABpAG8AbgAgAG8AZgAgAGEAIABJAFMATwAgAHcAZQBlAGsAIABkAGEAdABlACAAaQBuACAAYQAgAGcAaQB2AGUAbg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JAFMAXwBWAEEATABJAEQAXwBJAFMATwBfAFcARQBFAEsAXwBEAEEAVABFACAAIAAgACAAIABUAGUAcwB0AHMAIABpAGYAIABhACAAeQBlAGEAcgAsACAAdwBlAGUAawAgAGEAbgBkACAAdwBlAGUAawBkAGEAeQAgAHIAZQBwAHIAZQBzAGUAbgB0AGEAdABpAG8AbgAgAG8AZgAgAGEAIABJAFMATwAgAHcAZQBlAGsAIABkAGEAdABlACAAaQBzACAAdgBhAGwAaQBkACAAZgBvAHIAIAAgACMAXABuACMAIABSAEUAUwBPAEwAVgBFAF8ASQBTAE8AXwBXAEUARQBLAF8ARABBAFQARQAgACAAIAAgACAAIABSAGUAcwBvAGwAdgBlAHMAIABhAG4AIABJAFMATwAgAHcAZQBlAGsAIABkAGEAdABlACAAdwBoAGUAcgBlACAAdwBlAGUAawAgAGEAbgBkACAAdwBlAGUAawBkAGEAeQAgAHYAYQBsAHUAZQBzACAAbQBhAHkAIABlAHgAYwBlAGUAZAAgAHQAaABlAGkAcgAgAG0AbwBkAHUAbAB1AHMALgAgACMAXABuACMAIAAgACAAIAAgACAAIAAgACAAIAAgACAAIAAgACAAIAAgACAAIAAgACAAIAAgACAAIAAgACAAIAB0AGgAZQAgAGcAaQB2AGUAbgAgAGMAYQBsAGUAbgBkAGEAcgAuACAAIAAgACAAIAAgACAAIAAgACAAIAAgACAAIAAgACAAIAAgACAAIAAgACAAIAAgACAAIAAgACAAIAAgACAAIAAgACAAIAAgACAAIAAgACAAIAAgACAAIAAgACAAIAAgACAAIAAgACAAIAAgACAAIAAgACAAIAAgACAAIAAgACMAXABuACMAIABJAFMATwBfAFcARQBFAEsAXwBEAEEAVABFAF8AVABPAF8ATQBKAEQATgAgACAAIAAgACAAIABDAG8AbgB2AGUAcgB0AHMAIABhACAASQBTAE8AIAB3AGUAZQBrACAAZABhAHQAZQAgAGkAbgAgAHQAaABlACAAcwBwAGUAYwBpAGYAaQBlAGQAIABjAGEAbABlAG4AZABhAHIAIAB0AG8AIABhACAATQBvAGQAaQBmAGkAZQBkACAASgB1AGwAaQBhAG4AIABEAGEAeQAgACAAIAAgACAAIAAgACMAXABuACMAIAAgACAAIAAgACAAIAAgACAAIAAgACAAIAAgACAAIAAgACAAIAAgACAAIAAgACAAIAAgACAAIABOAHUAbQBiAGUAcgAgACgATQBKAEQATgApAC4AIAAgACAAIAAgACAAIAAgACAAIAAgACAAIAAgACAAIAAgACAAIAAgACAAIAAgACAAIAAgACAAIAAgACAAIAAgACAAIAAgACAAIAAgACAAIAAgACAAIAAgACAAIAAgACAAIAAgACAAIAAgACAAIAAgACAAIAAgACAAIAAgACAAIAAgACAAIAAgACMAXABuACMAIABNAEoARABOAF8AVABPAF8ASQBTAE8AXwBXAEUARQBLAF8ARABBAFQARQAgACAAIAAgACAAIABDAG8AbgB2AGUAcgB0AHMAIABhACAATQBvAGQAaQBmAGkAZQBkACAASgB1AGwAaQBhAG4AIABEAGEAeQAgAE4AdQBtAGIAZQByACAAKABNAEoARABOACkAIAB0AG8AIABhAG4AIABJAFMATwAgAHcAZQBlAGsAIABkAGEAdABlACAAaQBuACAAdABoAGUAIABzAHAAZQBjAGkAZgBpAGUAZ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XAEUARQBLAEQAQQBZAF8ATwBGAF8ATQBPAE4AVABIAF8AVABPAF8ATQBKAEQATgAgACAAIABSAGUAdAB1AHIAbgBzACAAYQAgAE0AbwBkAGkAZgBpAGUAZAAgAEoAdQBsAGkAYQBuACAARABhAHQAZQAgAGYAbwByACAAYQAgAGcAaQB2AGUAbgAgAGQAYQB5ACAAbwBmACAAdwBlAGUAawAsACAAcgBlAGwAYQB0AGkAdgBlACAAdwBlAGUAawAgAGYAbwByACAAdABoAGUAIAAgACAAIAAgACMAXABuACMAIAAgACAAIAAgACAAIAAgACAAIAAgACAAIAAgACAAIAAgACAAIAAgACAAIAAgACAAIAAgACAAIAB5AGUAYQByACAAYQBuAGQAIABtAG8AbgB0AGgAIABvAGYAIAB0AGgAZQAgAHMAcABlAGMAaQBmAGkAZQBkACAAYwBhAGwAZQBuAGQAYQByAC4AIAAgACAAIAAgACAAIAAgACAAIAAgACAAIAAgACAAIAAgACAAIAAgACAAIAAgACAAIAAgACAAIAAgACAAIAAgACAAIAAgACAAIAAgACAAIAAgACMAXABuACMAIABQAEEAUgBTAEUAXwBJAFMATwBfAFcARQBFAEsAXwBEAEEAVABFACAAIAAgACAAIAAgACAAIABQAGEAcgBzAGUAcwAgAGEAbgAgAEkAUwBPACAAZgBvAHIAbQBhAHQAdABlAGQAIAB3AGUAZQBrACAAZABhAHQAZQAgAGkAbgB0AG8AIAByAGUAcwBwAGUAYwB0AGkAdgBlACAAcABhAHIAdABzACAAbwBmACAAeQBlAGEAcgAsACAAdwBlAGUAawAgAGEAbgBkACAAdwBlAGUAawBkAGEAeQAuACMAXABuACMAIABGAE8AUgBNAEEAVABfAEkAUwBPAF8AVwBFAEUASwBfAEQAQQBUAEUAIAAgACAAIAAgACAAIABSAGUAdAB1AHIAbgBzACAAYQAgAHcAZQBlAGsAIABkAGEAdABlACAAYQBzACAAdABlAHgAdAAgAGkAbgAgAEkAUwBPACAAZgBvAHIAbQBhAHQALg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RAFUAQQBSAFQARQBSACAARABBAFQARQ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EAEEAWQBTAF8ASQBOAF8AUQBVAEEAUgBUAEUAUgAgACAAIAAgACAAIAAgACAAIAAgACAAIABSAGUAdAB1AHIAbgBzACAAdABoAGUAIABjAG8AdQBuAHQAIABvAGYAIABkAGEAeQBzACAAaQBuACAAYQAgAHEAdQBhAHIAdABlAHIAIABvAGYAIABhACAAZwBpAHYAZQBuACAAeQBlAGEAcgAgAG8AZgAgAHQAaABlACAAcwBwAGUAYwBpAGYAaQBlAGQAIABjAGEAbABlAG4AZABhAHIALgAgACMAXABuACMAIABRAFUAQQBSAFQARQBSAF8ARABBAFQARQBfAFQATwBfAE0ASgBEAE4AIAAgACAAIAAgACAAIABSAGUAdAB1AHIAbgBzACAAdABoAGUAIABNAG8AZABpAGYAaQBlAGQAIABKAHUAbABpAGEAbgAgAEQAYQB5ACAATgB1AG0AYgBlAHIAIAAoAE0ASgBEAE4AKQAgAGYAbwByACAAYQAgAGQAYQB0AGUAIABlAHgAcAByAGUAcwBzAGUAZAAgAGEAcwAgAGYAaQBzAGMAYQBsACAAIAAgACAAIAAgACMAXABuACMAIAAgACAAIAAgACAAIAAgACAAIAAgACAAIAAgACAAIAAgACAAIAAgACAAIAAgACAAIAAgACAAIAB5AGUAYQByACwAIABxAHUAYQByAHQAZQByACwAIABhAG4AZAAgAGQAYQB5ACAAbwBmACAAcQB1AGEAcgB0AGUAcgAgAGkAbgAgAHQAaABlACAAcwBwAGUAYwBpAGYAaQBlAGQAIABjAGEAbABlAG4AZABhAHIALgAgACAAIAAgACAAIAAgACAAIAAgACAAIAAgACAAIAAgACAAIAAgACAAIAAgACMAXABuACMAIABNAEoARABOAF8AVABPAF8AUQBVAEEAUgBUAEUAUgBfAEQAQQBUAEUAIAAgACAAIAAgACAAIABDAG8AbgB2AGUAcgB0AHMAIABhACAATQBvAGQAaQBmAGkAZQBkACAASgB1AGwAaQBhAG4AIABEAGEAdABlACAAKABNAEoARABBAFQARQApACAAdABvACAAYQAgAGQAYQB0AGUAIABlAHgAcAByAGUAcwBzAGUAZAAgAGEAcwAgAGYAaQBzAGMAYQBsACAAeQBlAGEAcgAsACAAIAAgACAAIAAgACMAXABuACMAIAAgACAAIAAgACAAIAAgACAAIAAgACAAIAAgACAAIAAgACAAIAAgACAAIAAgACAAIAAgACAAIABxAHUAYQByAHQAZQByACwAIABkAGEAeQAgAG8AZgAgAHEAdQBhAHIAdABlAHIAIABhAG4AZAAgAHQAaQBtAGUAIABpAG4AIAB0AGgAZQAgAHMAcABlAGMAaQBmAGkAZQBkACAAYwBhAGwAZQBuAGQAYQByAC4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EAEUATABUAEEAUw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EAEUATABUAEEAXwBNAE8ATgBUAEgAUwAgACAAIAAgACAAIAAgACAAIAAgACAAIAAgACAAIABSAGUAdAB1AHIAbgBzACAAdABoAGUAIAB0AGkAbQBlAHMAcABhAG4AIABkAGkAZgBmAGUAcgBlAG4AYwBlACAAYgBlAHQAdwBlAGUAbgAgAE0AbwBkAGkAZgBpAGUAZAAgAEoAdQBsAGkAYQBuACAARABhAHQAZQBzACAAaQBuACAAbQBvAG4AdABoAHMALgAgACAAIAAgACAAIAAgACAAIAAgACMAXABuACMAIAAgACAAIAAgACAAIAAgACAAIAAgACAAIAAgACAAIAAgACAAIAAgACAAIAAgACAAIAAgACAAIABDAGEAbABjAHUAbABhAHQAZQBkACAAbwBuACAAYgBhAHMAaQBzACAAbwBmACAAYQBuACAAYQB2AGUAcgBhAGcAZQAgAG8AZgAgAGQAYQB5AHMAIABwAGUAcgAgAG0AbwBuAHQAaAAgAGYAbwByACAAdABoAGUAIABjAGEAbABlAG4AZABhAHIALgAgACAAIAAgACAAIAAgACAAIAAgACAAIAAgACMAXABuACMAIABEAEUATABUAEEAXwBZAEUAQQBSAFMAIAAgACAAIAAgACAAIAAgACAAIAAgACAAIAAgACAAIABSAGUAdAB1AHIAbgBzACAAdABoAGUAIAB0AGkAbQBlAHMAcABhAG4AIABkAGkAZgBmAGUAcgBlAG4AYwBlACAAYgBlAHQAdwBlAGUAbgAgAE0AbwBkAGkAZgBpAGUAZAAgAEoAdQBsAGkAYQBuACAARABhAHQAZQBzACAAaQBuACAAeQBlAGEAcgBzAC4AIAAgACAAIAAgACAAIAAgACAAIAAgACMAXABuACMAIAAgACAAIAAgACAAIAAgACAAIAAgACAAIAAgACAAIAAgACAAIAAgACAAIAAgACAAIAAgACAAIABDAGEAbABjAHUAbABhAHQAZQBkACAAbwBuACAAYgBhAHMAaQBzACAAbwBmACAAYQBuACAAYQB2AGUAcgBhAGcAZQAgAG8AZgAgAGQAYQB5AHMAIABwAGUAcgAgAHkAZQBhAHIAIABmAG8AcgAgAHQAaABlACAAYwBhAGwAZQBuAGQAYQByAC4AIAAgACAAIAAgACAAIAAgACAAIAAgACAAIAAgACMAXABuACMAIABEAEUATABUAEEAXwBZAE0ARAAgACAAIAAgACAAIAAgACAAIAAgACAAIAAgACAAIAAgACAAIABSAGUAdAB1AHIAbgBzACAAdABoAGUAIAB0AGkAbQBlAHMAcABhAG4AIABkAGkAZgBmAGUAcgBlAG4AYwBlACAAYgBlAHQAdwBlAGUAbgAgAE0AbwBkAGkAZgBpAGUAZAAgAEoAdQBsAGkAYQBuACAARABhAHQAZQBzACAAaQBuACAAeQBlAGEAcgBzACwAIABtAG8AbgB0AGgAcwAgACAAIAAgACMAXABuACMAIAAgACAAIAAgACAAIAAgACAAIAAgACAAIAAgACAAIAAgACAAIAAgACAAIAAgACAAIAAgACAAIABhAG4AZAAgAGQAYQB5AHMALgAgACAAIAAgACAAIAAgACAAIAAgACAAIAAgACAAIAAgACAAIAAgACAAIAAgACAAIAAgACAAIAAgACAAIAAgACAAIAAgACAAIAAgACAAIAAgACAAIAAgACAAIAAgACAAIAAgACAAIAAgACAAIAAgACAAIAAgACAAIAAgACAAIAAgACAAIAAgACAAIAAgACAAIAAgACMAXABuACMAIABEAEUATABUAEEAXwBZAFcARAAgACAAIAAgACAAIAAgACAAIAAgACAAIAAgACAAIAAgACAAIABSAGUAdAB1AHIAbgBzACAAdABoAGUAIAB0AGkAbQBlAHMAcABhAG4AIABkAGkAZgBmAGUAcgBlAG4AYwBlACAAYgBlAHQAdwBlAGUAbgAgAE0AbwBkAGkAZgBpAGUAZAAgAEoAdQBsAGkAYQBuACAARABhAHQAZQBzACAAaQBuACAAeQBlAGEAcgBzACwAIABJAFMATwAgAHcAZQBlAGsAcwAgACMAXABuACMAIAAgACAAIAAgACAAIAAgACAAIAAgACAAIAAgACAAIAAgACAAIAAgACAAIAAgACAAIAAgACAAIABhAG4AZAAgAGQAYQB5AHMALg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DAE8ATgBWAEUAUgBTAEkATwBOAFM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TwBfAEQAQQBUAEUAVABJAE0ARQBfAFQATwBfAE0ASgBEAEEAVABFACAAIAAgACAAIABDAG8AbgB2AGUAcgB0AHMAIABhAG4AIABJAFMATwAgAGYAbwByAG0AYQB0AHQAZQBkACAAZABhAHQAZQAgAGEAbgBkACAAdABpAG0AZQAgAHQAbwAgAGEAIABNAG8AZABpAGYAaQBlAGQAIABKAHUAbABpAGEAbgAgAEQAYQB0AGUAIABhAG4AZAAgAHQAaQBtAGUAIAB6AG8AbgBlACAAIAAgACMAXABuACMAIAAgACAAIAAgACAAIAAgACAAIAAgACAAIAAgACAAIAAgACAAIAAgACAAIAAgACAAIAAgACAAIABvAGYAZgBzAGUAdAAuACAAIAAgACAAIAAgACAAIAAgACAAIAAgACAAIAAgACAAIAAgACAAIAAgACAAIAAgACAAIAAgACAAIAAgACAAIAAgACAAIAAgACAAIAAgACAAIAAgACAAIAAgACAAIAAgACAAIAAgACAAIAAgACAAIAAgACAAIAAgACAAIAAgACAAIAAgACAAIAAgACAAIAAgACAAIAAgACMAXABuACMAIABNAEoARABBAFQARQBfAFQATwBfAEkAUwBPAF8ARABBAFQARQBUAEkATQBFACAAIAAgACAAIABDAG8AbgB2AGUAcgB0AHMAIABhACAATQBvAGQAaQBmAGkAZQBkACAASgB1AGwAaQBhAG4AIABEAGEAdABlACAAYQBuAGQAIAB0AGkAbQBlACAAegBvAG4AZQAgAG8AZgBmAHMAZQB0ACAAdABvACAAYQBuACAASQBTAE8AIABmAG8AcgBtAGEAdAB0AGUAZAAgAGQAYQB0AGUAIABhAG4AZAAgACMAXABuACMAIAAgACAAIAAgACAAIAAgACAAIAAgACAAIAAgACAAIAAgACAAIAAgACAAIAAgACAAIAAgACAAIAB0AGkAbQBlAC4AIAAgACAAIAAgACAAIAAgACAAIAAgACAAIAAgACAAIAAgACAAIAAgACAAIAAgACAAIAAgACAAIAAgACAAIAAgACAAIAAgACAAIAAgACAAIAAgACAAIAAgACAAIAAgACAAIAAgACAAIAAgACAAIAAgACAAIAAgACAAIAAgACAAIAAgACAAIAAgACAAIAAgACAAIAAgACAAIAAgACMAXABuACMAIABFAFgAQwBFAEwARABBAFQARQBfAFQATwBfAE0ASgBEAEEAVABFACAAIAAgACAAIAAgACAAIABDAG8AbgB2AGUAcgB0AHMAIABhAG4AIABFAHgAYwBlAGwAIABEAGEAdABlAC8AVABpAG0AZQAgAHQAbwAgAGEAIABNAG8AZABpAGYAaQBlAGQAIABKAHUAbABpAGEAbgAgAEQAYQB0AGUALgAgACAAIAAgACAAIAAgACAAIAAgACAAIAAgACAAIAAgACAAIAAgACAAIAAgACAAIAAgACAAIAAgACMAXABuACMAIABNAEoARABBAFQARQBfAFQATwBfAEUAWABDAEUATABEAEEAVABFACAAIAAgACAAIAAgACAAIABDAG8AbgB2AGUAcgB0AHMAIABhACAATQBvAGQAaQBmAGkAZQBkACAASgB1AGwAaQBhAG4AIABEAGEAdABlACAAdABvACAAYQBuACAARQB4AGMAZQBsACAARABhAHQAZQAvAFQAaQBtAGUALgAgACAAIAAgACAAIAAgACAAIAAgACAAIAAgACAAIAAgACAAIAAgACAAIAAgACAAIAAgACAAIAAgACMAXABuACMAIABJAFMATwBfAEQAQQBUAEUAVABJAE0ARQBfAFQATwBfAEUAWABDAEUATABEAEEAVABFACAAIABDAG8AbgB2AGUAcgB0AHMAIABhAG4AIABJAFMATwAgAGYAbwByAG0AYQB0AHQAZQBkACAAZABhAHQAZQAgAGEAbgBkACAAdABpAG0AZQAgAHQAbwAgAGEAbgAgAEUAeABjAGUAbAAgAEQAYQB0AGUALwBUAGkAbQBlACAAYQBuAGQAIAB0AGkAbQBlACAAegBvAG4AZQAgACAAIAAgACAAIAAgACMAXABuACMAIAAgACAAIAAgACAAIAAgACAAIAAgACAAIAAgACAAIAAgACAAIAAgACAAIAAgACAAIAAgACAAIABvAGYAZgBzAGUAdAAuACAAIAAgACAAIAAgACAAIAAgACAAIAAgACAAIAAgACAAIAAgACAAIAAgACAAIAAgACAAIAAgACAAIAAgACAAIAAgACAAIAAgACAAIAAgACAAIAAgACAAIAAgACAAIAAgACAAIAAgACAAIAAgACAAIAAgACAAIAAgACAAIAAgACAAIAAgACAAIAAgACAAIAAgACAAIAAgACMAXABuACMAIABFAFgAQwBFAEwARABBAFQARQBfAFQATwBfAEkAUwBPAF8ARABBAFQARQBUAEkATQBFACAAIABDAG8AbgB2AGUAcgB0AHMAIABhAG4AIABFAHgAYwBlAGwAIABEAGEAdABlAC8AVABpAG0AZQAgAGEAbgBkACAAdABpAG0AZQAgAHoAbwBuAGUAIABvAGYAZgBzAGUAdAAgAHQAbwAgAGEAbgAgAEkAUwBPACAAZgBvAHIAbQBhAHQAdABlAGQAIABkAGEAdABlACAAYQBuAGQAIAAgACAAIAAgACMAXABuACMAIAAgACAAIAAgACAAIAAgACAAIAAgACAAIAAgACAAIAAgACAAIAAgACAAIAAgACAAIAAgACAAIAB0AGkAbQBlAC4AIAAgACAAIAAgACAAIAAgACAAIAAgACAAIAAgACAAIAAgACAAIAAgACAAIAAgACAAIAAgACAAIAAgACAAIAAgACAAIAAgACAAIAAgACAAIAAgACAAIAAgACAAIAAgACAAIAAgACAAIAAgACAAIAAgACAAIAAgACAAIAAgACAAIAAgACAAIAAgACAAIAAgACAAIAAgACAAIAAgACMAXABuACMAIABVAFMARABBAFQARQBfAFQATwBfAEUAWABDAEUATABEAEEAVABFACAAIAAgACAAIAAgACAAIABDAG8AbgB2AGUAcgB0AHMAIABhACAAVQBTACAAZgBvAHIAbQBhAHQAIABkAGEAdABlACAAdABvACAAYQBuACAARQB4AGMAZQBsACAARABhAHQAZQAvAFQAaQBtAGUALgAgACAAIAAgACAAIAAgACAAIAAgACAAIAAgACAAIAAgACAAIAAgACAAIAAgACAAIAAgACAAIAAgACAAIAAgACAAIAAgACMAXABuACMAIABFAFgAQwBFAEwARABBAFQARQBfAFQATwBfAFUAUwBEAEEAVABFACAAIAAgACAAIAAgACAAIABDAG8AbgB2AGUAcgB0AHMAIABhAG4AIABFAHgAYwBlAGwAIABEAGEAdABlAC8AVABpAG0AZQAgAHQAbwAgAGEAIABVAFMAIABmAG8AcgBtAGEAdAAgAGQAYQB0AGUALg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VABJAE0ARQBTAFAAQQBO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FQASQBNAEUAUwBQAEEATgBcAG4AXABuAFQAZQBzAHQAcwAgAGkAZgAgAGEAIABzAGUAeABhAGcAZQBzAGkAbQBhAGwAIABjAG8AbQBwAGwAaQBjAGEAdABpAG8AbgAgAGkAcwAgAGEAIAB2AGEAbABpAGQAIAB0AGkAbQBlAHMAcABhAG4ALgBcAG4AQQAgAGMAbwBtAHAAbwBuAGUAbgB0ACAAYwBhAG4AIABlAHgAYwBlAGUAZAAgAGkAdABzACAAbQBvAGQAdQBsAHUAcwAgAGkAZgAgAG4AbwAgAGgAaQBnAGgAZQByACAAbwByAGQAZQByACAAZQBsAGUAbQBlAG4AdAAgAGkAcwAgAHAAcgBvAHYAaQBkAGUAZAAuAFwAbgBcAG4AQQByAHIAYQB5ACAAYwBvAG0AcABhAHQAaQBiAGwAZQA6ACAAQ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MAcABhAG4AXwBDADUAIAB8ACAAYQByAHIAYQB5ACAAIAAgAEMAWwAyAC4ALgA1AF0AIAAgAHwAXABuACAAIAAgAFMAaQBnAG4AIAAgACAAIAAgAHwAIABpAG4AdABlAGcAZQByACAAWwAtADEALAAwACwAMQBdACAAfABcAG4AIAAgACAARABhAHkAcwAgACAAIAAgACAAfAAgAGQAZQBjAGkAbQBhAGwAIABbADAALgAuAF0AIAAgACAAIAB8ACAARgByAGEAYwB0AGkAbwBuAGEAbAAgAGEAbABsAG8AdwBlAGQAIABpAGYAIABoAG8AdQByAHMALAAgAG0AaQBuAHUAdABlAHMAIABhAG4AZAAgAHMAZQBjAG8AbgBkAHMAIABlAG0AcAB0AHkALgBcAG4AIAAgACAASABvAHUAcgBzACAAIAAgACAAfAAgAGQAZQBjAGkAbQBhAGwAIABbADAALgAuADIANAApACAAIAB8ACAARgByAGEAYwB0AGkAbwBuAGEAbAAgAGEAbABsAG8AdwBlAGQAIABpAGYAIABtAGkAbgB1AHQAZQBzACAAYQBuAGQAIABzAGUAYwBvAG4AZABzACAAZQBtAHAAdAB5AC4AXABuACAAIAAgAE0AaQBuAHUAdABlAHMAIAAgAHwAIABkAGUAYwBpAG0AYQBsACAAWwAwAC4ALgA2ADAAKQAgACAAfAAgAEYAcgBhAGMAdABpAG8AbgBhAGwAIABhAGwAbABvAHcAZQBkACAAaQBmACAAcwBlAGMAbwBuAGQAcwAgAGUAbQBwAHQAeQAuAFwAbgAgACAAIABTAGUAYwBvAG4AZABzACAAIAB8ACAAZABlAGMAaQBtAGEAbAAgAFsAMAAuAC4ANgAwACkAIAAgAHwAIABGAHIAYQBjAHQAaQBvAG4AYQBsACAAYQBsAGwAbwB3AGUAZ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VABJAE0ARQBTAFAAQQBOACAAPQAgAEwAQQBNAEIARABBACgAVABpAG0AZQBTAHAAYQBuAF8AQwA1ACwAXABuACAAIAAgACAATABFAFQAKABcAG4AIAAgACAAIAAgACAAIAAgAGYAbgBWAGEAbABpAGQAYQB0AGUAVABpAG0AZQBTAHAAYQBuACwAIABMAEEATQBCAEQAQQAoAF8AdABpAG0AZQBTAHAAYQBuACwAXABuACAAIAAgACAAIAAgACAAIAAgACAAIAAgAEwARQBUACgAXABuACAAIAAgACAAIAAgACAAIAAgACAAIAAgACAAIAAgACAAXwBjAG8AbABDAG8AdQBuAHQALAAgAEMATwBMAFUATQBOAFMAKABfAHQAaQBtAGUAUwBwAGEAbgApACwAXABuACAAIAAgACAAIAAgACAAIAAgACAAIAAgACAAIAAgACAAXABuACAAIAAgACAAIAAgACAAIAAgACAAIAAgACAAIAAgACAASQBGACgAXwBjAG8AbABDAG8AdQBuAHQAIAA+ACAANQAsACAARgBBAEwAUwBFACwAIAAvAC8AIABhAHQAIABtAG8AcwB0ACAANQAgAHQAZQByAG0AcwBcAG4AIAAgACAAIAAgACAAIAAgACAAIAAgACAAIAAgACAAIAAgACAAIAAgAEkARgAoAF8AYwBvAGwAQwBvAHUAbgB0ACAAPAAgADIALAAgAEYAQQBMAFMARQAsACAALwAvACAAYQB0ACAAbABlAGEAcwB0ACAAcwBpAGcAbgAgAGEAbgBkACAAZABhAHkAcwBcAG4AIAAgACAAIAAgACAAIAAgACAAIAAgACAAIAAgACAAIAAgACAAIAAgACAAIAAgACAASQBGACgATgBPAFQAKABBAFIAUgBBAFkAUwAuAEkAUwBfAE4AVQBNAEUAUgBJAEMAXwBOAFUATABMACgAXwB0AGkAbQBlAFMAcABhAG4AKQApACwAIABGAEEATABTAEUALAAgACAALwAvACAAYQBuAHkAIAB0AGUAcgBtACAAbgBvAHQAIABuAHUAbQBlAHIAaQBjACAAbwByACAAbgB1AGwAbABcAG4AIAAgACAAIAAgACAAIAAgACAAIAAgACAAIAAgACAAIAAgACAAIAAgACAAIAAgACAAIAAgACAAIABMAEUAVAAoAFwAbgAgACAAIAAgACAAIAAgACAAIAAgACAAIAAgACAAIAAgACAAIAAgACAAIAAgACAAIAAgACAAIAAgACAAIAAgACAAXwBzAGkAZwBuACwAIABJAE4ARABFAFgAKABfAHQAaQBtAGUAUwBwAGEAbgAsACAAMQAsACAAMQApACwAXABuACAAIAAgACAAIAAgACAAIAAgACAAIAAgACAAIAAgACAAIAAgACAAIAAgACAAIAAgACAAIAAgACAAIAAgACAAIABJAEYAKABOAE8AVAAoAEEAUgBSAEEAWQBTAC4ASABBAFMAXwBWAEEATABVAEUAKABfAHMAaQBnAG4ALAAgAHsALQAxACwAIAAwACwAIAAxAH0AKQApACwAIABGAEEATABTAEUALAAgACAALwAvACAAaQBuAHYAYQBsAGkAZAAgAHMAaQBnAG4AIAB2AGEAbAB1AGUAXABuACAAIAAgACAAIAAgACAAIAAgACAAIAAgACAAIAAgACAAIAAgACAAIAAgACAAIAAgACAAIAAgACAAIAAgACAAIAAgACAAIAAgAEwARQBUACgAXABuACAAIAAgACAAIAAgACAAIAAgACAAIAAgACAAIAAgACAAIAAgACAAIAAgACAAIAAgACAAIAAgACAAIAAgACAAIAAgACAAIAAgACAAIAAgACAAXwBEAEgATQBTACwAIABEAFIATwBQACgAXwB0AGkAbQBlAFMAcABhAG4ALAAgACwAIAAxACkALABcAG4AIAAgACAAIAAgACAAIAAgACAAIAAgACAAIAAgACAAIAAgACAAIAAgACAAIAAgACAAIAAgACAAIAAgACAAIAAgACAAIAAgACAAIAAgACAAIABfAGkAcwBFAG0AcAB0AHkALAAgAEUAWABQAEEATgBEACgATgAoAEYATgAuAEkAUwBfAEUATQBQAFQAWQAoAF8ARABIAE0AUwApACkALAAgACwAIAA0ACwAIAAxACkALABcAG4AIAAgACAAIAAgACAAIAAgACAAIAAgACAAIAAgACAAIAAgACAAIAAgACAAIAAgACAAIAAgACAAIAAgACAAIAAgACAAIAAgACAAIAAgACAAIABJAEYAKABBAFIAUgBBAFkAUwAuAEEAUgBFAF8ARQBRAFUAQQBMACgAXwBpAHMARQBtAHAAdAB5ACwAIAB7ADEALAAgADEALAAgADEALAAgADEAfQApACwAIABGAEEATABTAEUALAAgACAALwAvACAARABIAE0AUwAgAGEAbABsACAAZQBtAHAAdAB5AFwAbgAgACAAIAAgACAAIAAgACAAIAAgACAAIAAgACAAIAAgACAAIAAgACAAIAAgACAAIAAgACAAIAAgACAAIAAgACAAIAAgACAAIAAgACAAIAAgACAAIAAgACAASQBGACgAQQBSAFIAQQBZAFMALgBBAFIARQBfAEUAUQBVAEEATAAoAF8AaQBzAEUAbQBwAHQAeQAsACAAewAwACwAIAAxACwAIAAxACwAIAAwAH0AKQAsACAARgBBAEwAUwBFACwAIAAgAC8ALwAgAEgATQAgAGUAbQBwAHQAeQAgAHcAaQB0AGgAIABEAFMAXABuACAAIAAgACAAIAAgACAAIAAgACAAIAAgACAAIAAgACAAIAAgACAAIAAgACAAIAAgACAAIAAgACAAIAAgACAAIAAgACAAIAAgACAAIAAgACAAIAAgACAAIAAgACAAIAAgAEkARgAoAEEAUgBSAEEAWQBTAC4AQQBSAEUAXwBFAFEAVQBBAEwAKABfAGkAcwBFAG0AcAB0AHkALAAgAHsAMAAsACAAMAAsACAAMQAsACAAMAB9ACkALAAgAEYAQQBMAFMARQAsACAAIAAvAC8AIABNACAAZQBtAHAAdAB5ACAAdwBpAHQAaAAgAEQASABTAFwAbgAgACAAIAAgACAAIAAgACAAIAAgACAAIAAgACAAIAAgACAAIAAgACAAIAAgACAAIAAgACAAIAAgACAAIAAgACAAIAAgACAAIAAgACAAIAAgACAAIAAgACAAIAAgACAAIAAgACAAIAAgAEkARgAoAEEAUgBSAEEAWQBTAC4AQQBSAEUAXwBFAFEAVQBBAEwAKABfAGkAcwBFAG0AcAB0AHkALAAgAHsAMAAsACAAMQAsACAAMAAsACAAMAB9ACkALAAgAEYAQQBMAFMARQAsACAAIAAvAC8AIABIACAAZQBtAHAAdAB5ACAAdwBpAHQAaAAgAEQATQBTAFwAbgAgACAAIAAgACAAIAAgACA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AgACAAIAAgACAAIAAgACAAXwBpAHMATgB1AG0AYgBlAHIALAAgAE4AKABJAFMATgBVAE0AQgBFAFIAKABfAEQASABNAFMAKQApACwAXABuACAAIAAgACAAIAAgACAAIAAgACAAIAAgACAAIAAgACAAIAAgACAAIAAgACAAIAAgACAAIAAgACAAIAAgACAAIAAgACAAIAAgACAAIAAgACAAIAAgACAAIAAgACAAIAAgACAAIAAgACAAIAAgACAAIAAgACAAIAAgAC8ALwAgAGkAbgBkAGUAeAAgAG8AZgAgAGYAaQByAHMAdAAgAG4AdQBtAGIAZQByAFwAbgAgACAAIAAgACAAIAAgACAAIAAgACAAIAAgACAAIAAgACAAIAAgACAAIAAgACAAIAAgACAAIAAgACAAIAAgACAAIAAgACAAIAAgACAAIAAgACAAIAAgACAAIAAgACAAIAAgACAAIAAgACAAIAAgACAAIAAgACAAIABfAGYAaQByAHMAdABOAHUAbQBJAGQAeAAsACAAWABNAEEAVABDAEgAKAAxACwAIABfAGkAcwBOAHUAbQBiAGUAcgAsACAAMAAsACAAMQApACwAXABuACAAIAAgACAAIAAgACAAIAAgACAAIAAgACAAIAAgACAAIAAgACAAIAAgACAAIAAgACAAIAAgACAAIAAgACAAIAAgACAAIAAgACAAIAAgACAAIAAgACAAIAAgACAAIAAgACAAIAAgACAAIAAgACAAIAAgACAAIAAgAC8ALwAgAGkAbgBkAGUAeAAgAG8AZgAgAGwAYQBzAHQAIABuAHUAbQBiAGUAcgBcAG4AIAAgACAAIAAgACAAIAAgACAAIAAgACAAIAAgACAAIAAgACAAIAAgACAAIAAgACAAIAAgACAAIAAgACAAIAAgACAAIAAgACAAIAAgACAAIAAgACAAIAAgACAAIAAgACAAIAAgACAAIAAgACAAIAAgACAAIAAgACAAXwBsAGEAcwB0AE4AdQBtAEkAZAB4ACwAIABYAE0AQQBUAEMASAAoADEALAAgAF8AaQBzAE4AdQBtAGIAZQByACwAIAAwACwAIAAtADEAKQAsAFwAbgAgACAAIAAgACAAIAAgACAAIAAgACAAIAAgACAAIAAgACAAIAAgACAAIAAgACAAIAAgACAAIAAgACAAIAAgACAAIAAgACAAIAAgACAAIAAgACAAIAAgACAAIAAgACAAIAAgACAAIAAgACAAIAAgACAAIAAgACAAIAAvAC8AIABpAG4AZABlAHgAIABvAGYAIABmAGkAcgBzAHQAIABkAGUAYwBpAG0AYQBsACAAbgB1AG0AYgBlAHIAXABuACAAIAAgACAAIAAgACAAIAAgACAAIAAgACAAIAAgACAAIAAgACAAIAAgACAAIAAgACAAIAAgACAAIAAgACAAIAAgACAAIAAgACAAIAAgACAAIAAgACAAIAAgACAAIAAgACAAIAAgACAAIAAgACAAIAAgACAAIAAgAF8AZABlAGMAaQBtAGEAbABJAGQAeAAsACAASQBGAE4AQQAoAFgATQBBAFQAQwBIACgAMQAsACAAXwBpAHMATgB1AG0AYgBlAHIAIAAqACAATgAoAE4ATwBUACgARgBOAC4ASQBTAF8ASQBOAFQARQBHAEUAUgAoAF8ARABIAE0AUwApACkAKQAsACAAMAAsACAAMQApACwAIAAwACkALABcAG4AIAAgACAAIAAgACAAIAAgACAAIAAgACAAIAAgACAAIAAgACAAIAAgACAAIAAgACAAIAAgACAAIAAgACAAIAAgACAAIAAgACAAIAAgACAAIAAgACAAIAAgACAAIAAgACAAIAAgACAAIAAgACAAIAAgACAAIAAgACAALwAvACAAaABhAHMAIABhACAAZABlAGMAaQBtAGEAbAAgAG4AdQBtAGIAZQByACAAbgBvAHQAIABhAHQAIABsAGEAcwB0ACAAbgB1AG0AYgBlAHIAIABwAG8AcwBpAHQAaQBvAG4AXABuACAAIAAgACAAIAAgACAAIAAgACAAIAAgACAAIAAgACAAIAAgACAAIAAgACAAIAAgACAAIAAgACAAIAAgACAAIAAgACAAIAAgACAAIAAgACAAIAAgACAAIAAgACAAIAAgACAAIAAgACAAIAAgACAAIAAgACAAIAAgAEkARgAoACgAXwBkAGUAYwBpAG0AYQBsAEkAZAB4ACAAPgAgADAAKQAgACoAIAAoAF8AZABlAGMAaQBtAGEAbABJAGQAeAAgADwAIABfAGwAYQBzAHQATgB1AG0ASQBkAHgAKQAsACAARgBBAEwAUwBFACwAXABuACAAIAAgACAAIAAgACAAIAAgACAAIAAgACAAIAAgACA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AgACAAIAAgACAAIAAgACAAIAAgACAAIAAgACAAIAAgAC8ALwAgAGUAeABwAGEAbgBkACAAYQBsAGwAIABEAEgATQBTACAAdgBhAGwAdQBlAHMAIABwAGEAZABkAGkAbgBnACAAdwBpAHQAaAAgADAAXABuACAAIAAgACAAIAAgACAAIAAgACAAIAAgACAAIAAgACAAIAAgACAAIAAgACAAIAAgACAAIAAgACAAIAAgACAAIAAgACAAIAAgACAAIAAgACAAIAAgACAAIAAgACAAIAAgACAAIAAgACAAIAAgACAAIAAgACAAIAAgACAAIAAgACAAIAAgACAAIABfAEQASABNAFMAMAAsACAARQBYAFAAQQBOAEQAKABOACgAXwBEAEgATQBTACkALAAgACwAIAA0ACwAIAAwACkALABcAG4AIAAgACAAIAAgACAAIAAgACAAIAAgACAAIAAgACAAIAAgACAAIAAgACAAIAAgACAAIAAgACAAIAAgACAAIAAgACAAIAAgACAAIAAgACAAIAAgACAAIAAgACAAIAAgACAAIAAgACAAIAAgACAAIAAgACAAIAAgACAAIAAgACAAIAAgACAAIAAgAEkARgAoAEEAUgBSAEEAWQBTAC4ASABBAFMAXwBOAEUARwBBAFQASQBWAEUAKABfAEQASABNAFMAMAApACwAIABGAEEATABTAEUALAAgACAALwAvACAAYQBuAHkAIABuAGUAZwBhAHQAaQB2AGUAIABEAEgATQBTACAAdgBhAGwAdQBlAFwAbgAgACAAIAAgACAAIAAgACAAIAAgACAAIAAgACAAIAAgACAAIAAgACAAIAAgACAAIAAgACAAIAAgACAAIAAgACAAIAAgACAAIAAgACAAIAAgACAAIAAgACAAIAAgACAAIAAgACAAIAAgACAAIAAgACAAIAAgACAAIAAgACAAIAAgACAAIAAgACAAIAAgACAAIABJAEYAKAAoAF8AcwBpAGcAbgAgAD0AIAAwACkAIAAqACAAQQBSAFIAQQBZAFMALgBIAEEAUwBfAE4ATwBOAFoARQBSAE8AKABfAEQASABNAFMAMAApACwAIABGAEEATABTAEUALAAgACAALwAvACAAcwBpAGcAbgAgAGkAcwAgAHoAZQByAG8AIAB3AGkAdABoACAAbgBvAG4AIAB6AGUAcgBvACAARABIAE0AUwAgAHYAYQBsAHUAZQBcAG4AIAAgACAAIAAgACAAIAAgACAAIAAgACAAIAAgACAAIAAgACAAIAAgACAAIAAgACAAIAAgACAAIAAgACAAIAAgACAAIAAgACAAIAAgACAAIAAgACAAIAAgACAAIAAgACAAIAAgACAAIAAgACAAIAAgACAAIAAgACAAIAAgACAAIAAgACAAIAAgACAAIAAgACAAIAAgACAAIABJAEYAKAAoAF8AZgBpAHIAcwB0AE4AdQBtAEkAZAB4ACAAPAAgADIAKQAgACoAIAAoAEkATgBEAEUAWAAoAF8ARABIAE0AUwAwACwAIAAxACwAIAAyACkAIAA+AD0AIAAyADQAKQAsACAARgBBAEwAUwBFACwAIAAgAC8ALwAgAGYAaQByAHMAdAAgAHYAYQBsAHUAZQAgAGkAcwAgAEQAIABhAG4AZAAgAEgAIABlAHgAYwBlAGUAZABzACAAbQBvAGQAdQBsAHUAcwBcAG4AIAAgACAAIAAgACAAIAAgACAAIAAgACAAIAAgACAAIAAgACAAIAAgACAAIAAgACAAIAAgACAAIAAgACAAIAAgACAAIAAgACAAIAAgACAAIAAgACAAIAAgACAAIAAgACAAIAAgACAAIAAgACAAIAAgACAAIAAgACAAIAAgACAAIAAgACAAIAAgACAAIAAgACAAIAAgACAAIAAgACAAIAAgAEkARgAoACgAXwBmAGkAcgBzAHQATgB1AG0ASQBkAHgAIAA8ACAAMwApACAAKgAgACgASQBOAEQARQBYACgAXwBEAEgATQBTADAALAAgADEALAAgADMAKQAgAD4APQAgADYAMAApACwAIABGAEEATABTAEUALAAgACAALwAvACAAZgBpAHIAcwB0ACAAdgBhAGwAdQBlACAAaQBzACAARAAvAEgAIABhAG4AZAAgAE0AIABlAHgAYwBlAGUAZABzACAAbQBvAGQAdQBsAHUAcwBcAG4AIAAgACAAIAAgACAAIAAgACAAIAAgACAAIAAgACAAIAAgACAAIAAgACAAIAAgACAAIAAgACAAIAAgACAAIAAgACAAIAAgACAAIAAgACAAIAAgACAAIAAgACAAIAAgACAAIAAgACAAIAAgACAAIAAgACAAIAAgACAAIAAgACAAIAAgACAAIAAgACAAIAAgACAAIAAgACAAIAAgACAAIAAgACAAIAAgACAASQBGACgAKABfAGYAaQByAHMAdABOAHUAbQBJAGQAeAAgADwAIAA0ACkAIAAqACAAKABJAE4ARABFAFgAKABfAEQASABNAFMAMAAsACAAMQAsACAANAApACAAPgA9ACAANgAwACkALAAgAEYAQQBMAFMARQAsACAAIAAvAC8AIABmAGkAcgBzAHQAIAB2AGEAbAB1AGUAIABpAHMAIABEAC8ASAAvAE0AIABhAG4AZAAgAFMAIABlAHgAYwBlAGUAZABzACAAbQBvAGQAdQBsAHUAcwBcAG4AIAAgACAAIAAgACAAIAAgACAAIAAgACAAIAAgACAAIAAgACAAIAAgACAAIAAgACAAIAAgACAAIAAgACAAIAAgACAAIAAgACAAIAAgACAAIAAgACAAIAAgACAAIAAgACAAIAAgACAAIAAgACAAIAAgACAAIAAgACAAIAAgACAAIAAgACAAIAAgACAAIAAgACAAIAAgACAAIAAgACAAIAAgACAAIAAgACAAIAAgACAAIAAvAC8AIAB2AGEAbABpAGQAIAB0AGkAbQBlAHMAcABhAG4ALAAgAHAAYQBzAHMAZQBkACAAYQBsAGwAIABjAGgAZQBjAGsAcwBcAG4AIAAgACAAIAAgACAAIAAgACAAIAAgACAAIAAgACAAIAAgACAAIAAgACAAIAAgACAAIAAgACAAIAAgACAAIAAgACAAIAAgACAAIAAgACAAIAAgACAAIAAgACAAIAAgACAAIAAgACAAIAAgACAAIAAgACAAIAAgACAAIAAgACAAIAAgACAAIAAgACAAIAAgACAAIAAgACAAIAAgACAAIAAgACAAIAAgACAAIAAgACAAIABUAFIAVQBFAFwAbgAgACAAIAAgACAAIAAgACAAIAAgACAAIAAgACAAIAAgACAAIAAgACAAIAAgACAAIAAgACAAIAAg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IAWQBSAE8AVwAoAEYATgAuAE4AVQBMAEwASQBGAFkAKABUAGkAbQBlAFMAcABhAG4AXwBDADUAKQAsAFwAbgAgACAAIAAgACAAIAAgACAAIAAgACAAIABMAEEATQBCAEQAQQAoAF8AcgBvAHcALABcAG4AIAAgACAAIAAgACAAIAAgACAAIAAgACAAIAAgACAAIABmAG4AVgBhAGwAaQBkAGEAdABlAFQAaQBtAGUAUwBwAGEAbgAoAF8AcgBvAH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UwBQAEEATgBcAG4AXABuAFIAZQB0AHUAcgBuAHMAIABhACAAZABlAGMAaQBtAGEAbAAgAHQAaQBtAGUAcwBwAGEAbgAgAGEAcwAgAGEAIABmAHIAYQBjAHQAaQBvAG4AIABvAGYAIABhACAAZABhAHkAIABmAHIAbwBtACAAYQAgAHMAZQB4AGEAZwBlAHMAaQBtAGEAbAAgAGMAbwBtAHAAbABpAGMAYQB0AGkAbwBuAC4AXABuAE4AbwB0AGUAIABjAG8AbQBwAG8AbgBlAG4AdABzACAAZQB4AGMAZQBlAGQAaQBuAGcAIAB0AGgAZQBpAHIAIABtAG8AZAB1AGwAdQBzACAAdwBpAGwAbAAgAGMAYQByAHIAeQAuAFwAbgBcAG4AQQByAHIAYQB5ACAAYwBvAG0AcABhAHQAaQBiAGwAZQA6ACAAQ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UAGkAbQBlAHMAcABhAG4AIABhAHMAIABmAHIAYQBjAHQAaQBvAG4AIABvAGYAIABhACAAZABhAHkALgAgAEkAbQBwAGwAaQBjAGkAdABsAHkAIABjAG8AbgB2AGUAcgB0AHMAIAB0AG8AIABFAHgAYwBlAGwAIABEAGEAdABlAC8AVABpAG0AZQAgAHQAeQBwAGUAIABmAG8AcgAgAG4AbwBuAC0AbgBlAGcAYQB0AGkAdgBlAFwAbgAgACAAIAB8ACAAIAAgACAAIAAgACAAIAAgAHwAIAB2AGEAbAB1AGUAcw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TAHAAYQBuAF8AQwA1ACAAfAAgAGEAcgByAGEAeQAgACAAIABDAFsAMgAuAC4ANQBdACAAIAB8AFwAbgAgACAAIABTAGkAZwBuACAAIAAgACAAIAB8ACAAaQBuAHQAZQBnAGUAcgAgAFsALQAxACwAMAAsADEAXQAgAHwAIABJAGYAIABlAG0AcAB0AHkAIAByAGUAcwBvAGwAdgBlAHMAIAB0AG8AIAAxAC4AXABuACAAIAAgAEQAYQB5AHMAIAAgACAAIAAgAHwAIABkAGUAYwBpAG0AYQBsACAAIAAgACAAIAAgACAAIAAgACAAfAAgAFwAbgAgACAAIABIAG8AdQByAHMAIAAgACAAIAB8ACAAZABlAGMAaQBtAGEAbAAgACAAIAAgACAAIAAgACAAIAAgAHwAIABcAG4AIAAgACAATQBpAG4AdQB0AGUAcwAgACAAfAAgAGQAZQBjAGkAbQBhAGwAIAAgACAAIAAgACAAIAAgACAAIAB8ACAAXABuACAAIAAgAFMAZQBjAG8AbgBkAHMAIAAgAHwAIABkAGUAYwBpAG0AYQBsACAAIAAgACAAIAAgACAAIAAg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TAFAAQQBOACAAPQAgAEwAQQBNAEIARABBACgAVABpAG0AZQBTAHAAYQBuAF8AQwA1ACwAXABuACAAIAAgACAATABFAFQAKABcAG4AIAAgACAAIAAgACAAIAAgAGYAbgBUAGkAbQBlAFMAcABhAG4ALAAgAEwAQQBNAEIARABBACgAXwB0AGkAbQBlAFMAcABhAG4ALABcAG4AIAAgACAAIAAgACAAIAAgACAAIAAgACAATABFAFQAKABcAG4AIAAgACAAIAAgACAAIAAgACAAIAAgACAAIAAgACAAIABfAGMAbwBsAEMAbwB1AG4AdAAsACAAQwBPAEwAVQBNAE4AUwAoAF8AdABpAG0AZQBTAHAAYQBuACkALABcAG4AIAAgACAAIAAgACAAIAAgACAAIAAgACAAIAAgACAAIABJAEYAKABfAGMAbwBsAEMAbwB1AG4AdAAgAD4AIAA1ACwAIAB7ACMAUgBFAEYAIQB9ACwAIAAvAC8AIABhAHQAIABtAG8AcwB0ACAANQAgAHQAZQByAG0AcwBcAG4AIAAgACAAIAAgACAAIAAgACAAIAAgACAAIAAgACAAIAAgACAAIAAgAEkARgAoAEEAUgBSAEEAWQBTAC4ASQBTAF8ARQBNAFAAVABZACgAXwB0AGkAbQBlAFMAcABhAG4AKQAsACAAXAAiAFwAIgAsAFwAbgAgACAAIAAgACAAIAAgACAAIAAgACAAIAAgACAAIAAgACAAIAAgACAAIAAgACAAIABMAEUAVAAoAFwAbgAgACAAIAAgACAAIAAgACAAIAAgACAAIAAgACAAIAAgACAAIAAgACAAIAAgACAAIAAgACAAIAAgAF8AZgBpAHIAcwB0AEUAcgByAG8AcgAsACAAQQBSAFIAQQBZAFMALgBIAF8ARQBSAFIATwBSACgAXwB0AGkAbQBlAFMAcABhAG4AKQAsAFwAbgAgACAAIAAgACAAIAAgACAAIAAgACAAIAAgACAAIAAgACAAIAAgACAAIAAgACAAIAAgACAAIAAgAEkARgAoAEkAUwBFAFIAUgBPAFIAKABfAGYAaQByAHMAdABFAHIAcgBvAHIAKQAsACAAXwBmAGkAcgBzAHQARQByAHIAbwByACAAKgAgAHsAMQB9ACwAXABuACAAIAAgACAAIAAgACAAIAAgACAAIAAgACAAIAAgACAAIAAgACAAIAAgACAAIAAgACAAIAAgACAAIAAgACAAIABJAEYAKABOAE8AVAAoAEEAUgBSAEEAWQBTAC4ASQBTAF8ATgBVAE0ARQBSAEkAQwBfAE4AVQBMAEwAKABfAHQAaQBtAGUAUwBwAGEAbgApACkALAAgAHsAIwBWAEEATABVAEUAIQB9ACwAIAAgAC8ALwAgAGEAbgB5ACAAdABlAHIAbQAgAG4AbwB0ACAAbgB1AG0AZQByAGkAYwAgAG8AcgAgAG4AdQBsAGwAXABuACAAIAAgACAAIAAgACAAIAAgACAAIAAgACAAIAAgACAAIAAgACAAIAAgACAAIAAgACAAIAAgACAAIAAgACAAIAAgACAAIAAgAEkARgAoAF8AYwBvAGwAQwBvAHUAbgB0ACAAPAAgADIALAAgAHsAIwBSAEUARgAhAH0ALAAgACAALwAvACAAYQB0ACAAbABlAGEAcwB0ACAAcwBpAGcAbgAgAGEAbgBkACAAZABhAHkAcwBcAG4AIAAgACAAIAAgACAAIAAgACAAIAAgACAAIAAgACAAIAAgACAAIAAgACAAIAAgACAAIAAgACAAIAAgACAAIAAgACAAIAAgACAAIAAgACAAIABMAEUAVAAoAFwAbgAgACAAIAAgACAAIAAgACAAIAAgACAAIAAgACAAIAAgACAAIAAgACAAIAAgACAAIAAgACAAIAAgACAAIAAgACAAIAAgACAAIAAgACAAIAAgACAAIAAgACAAXwBzAGkAZwBuACwAIABJAEYAKABJAE4ARABFAFgAKABfAHQAaQBtAGUAUwBwAGEAbgAsACAAMQAsACAAMQApACAAPAAgADAALAAgAC0AMQAsACAAMQApACwAXABuACAAIAAgACAAIAAgACAAIAAgACAAIAAgACAAIAAgACAAIAAgACAAIAAgACAAIAAgACAAIAAgACAAIAAgACAAIAAgACAAIAAgACAAIAAgACAAIAAgACAAIABfAGQAYQB5AHMALAAgAE4AKABJAE4ARABFAFgAKABfAHQAaQBtAGUAUwBwAGEAbgAsACAAMQAsACAAMgApACkALABcAG4AIAAgACAAIAAgACAAIAAgACAAIAAgACAAIAAgACAAIAAgACAAIAAgACAAIAAgACAAIAAgACAAIAAgACAAIAAgACAAIAAgACAAIAAgACAAIAAgACAAIAAgAF8AaABvAHUAcgBzACwAIABJAEYAKABfAGMAbwBsAEMAbwB1AG4AdAAgADwAIAAzACwAIAAwACwAIABOACgASQBOAEQARQBYACgAXwB0AGkAbQBlAFMAcABhAG4ALAAgADEALAAgADMAKQApACkALABcAG4AIAAgACAAIAAgACAAIAAgACAAIAAgACAAIAAgACAAIAAgACAAIAAgACAAIAAgACAAIAAgACAAIAAgACAAIAAgACAAIAAgACAAIAAgACAAIAAgACAAIAAgAF8AbQBpAG4AdQB0AGUAcwAsACAASQBGACgAXwBjAG8AbABDAG8AdQBuAHQAIAA8ACAANAAsACAAMAAsACAATgAoAEkATgBEAEUAWAAoAF8AdABpAG0AZQBTAHAAYQBuACwAIAAxACwAIAA0ACkAKQApACwAXABuACAAIAAgACAAIAAgACAAIAAgACAAIAAgACAAIAAgACAAIAAgACAAIAAgACAAIAAgACAAIAAgACAAIAAgACAAIAAgACAAIAAgACAAIAAgACAAIAAgACAAIABfAHMAZQBjAG8AbgBkAHMALAAgAEkARgAoAF8AYwBvAGwAQwBvAHUAbgB0ACAAPAAgADUALAAgADAALAAgAE4AKABJAE4ARABFAFgAKABfAHQAaQBtAGUAUwBwAGEAbgAsACAAMQAsACAANQApACkAKQAsAFwAbgAgACAAIAAgACAAIAAgACAAIAAgACAAIAAgACAAIAAgACAAIAAgACAAIAAgACAAIAAgACAAIAAgACAAIAAgACAAIAAgACAAIAAgACAAIAAgACAAIAAgACAAXwBzAGkAZwBuACAAKgAgACgAXwBkAGEAeQBzACAAKwAgACgAXwBoAG8AdQByAHMAIAAvACAAMgA0ACkAIAArACAAKABfAG0AaQBuAHUAdABlAHMAIAAvACAAMQA0ADQAMAApACAAKwAgACgAXwBzAGUAYwBvAG4AZABzACAALwAgADgANgA0ADAAMAAp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BcAG4AIAAgACAAIAAgACAAIAAgAEIAWQBSAE8AVwAoAEYATgAuAE4AVQBMAEwASQBGAFkAKABUAGkAbQBlAFMAcABhAG4AXwBDADUAKQAsAFwAbgAgACAAIAAgACAAIAAgACAAIAAgACAAIABMAEEATQBCAEQAQQAoAF8AcgBvAHcALABcAG4AIAAgACAAIAAgACAAIAAgACAAIAAgACAAIAAgACAAIABmAG4AVABpAG0AZQBTAHAAYQBuACgAXwByAG8Adw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PAFUATgBEAF8AVABJAE0ARQBTAFAAQQBOAFwAbgBcAG4AUgBlAHQAdQByAG4AcwAgAGEAIABkAGUAYwBpAG0AYQBsACAAdABpAG0AZQBzAHAAYQBuACAAdgBhAGwAdQBlACAAcgBvAHUAbgBkAGUAZAAgAHQAbwAgAHQAaABlACAAcwBwAGUAYwBpAGYAaQBlAGQAIABwAHIAZQBjAGkAcwBpAG8AbgAgAG8AbgAgAGEAIABsAG8AdwAgAG8AcgBkAGUAcgAgAGMAbwBtAHAAbwBuAGUAbgB0AC4AXABuAFwAbgBBAHIAcgBhAHkAIABjAG8AbQBwAGEAdABpAGIAbABlADoAIABUAGkAbQBlAFMAcABhAG4AXwBE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FQAaQBtAGUAUwBwAGEAb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BfAEQAIAAgACAAIAAgACAAIAAgACAAfAAgAGQAZQBjAGkAbQBhAGwAIAB8ACAARABlAGMAaQBtAGEAbAAgAHQAaQBtAGUAcwBwAGEAbgAgAHcAaABlAHIAZQAgAGEAIABkAGEAeQAgAD0AIAAxAFwAbgBbAEwAbwB3AE8AcgBkAGUAcgBdACAAIAAgACAAIAAgACAAIAAgAHwAIABpAG4AdABlAGcAZQByACAAfAAgAEwAbwB3AGUAcwB0AC0AbwByAGQAZQByACAAYwBvAG0AcABvAG4AZQBuAHQALgAgAEQAZQBmAGEAdQBsAHQAcwAgAHQAbwAgAFMAZQBjAG8AbgBkAC4AXABuACAAIAAgACAAIAAgACAAIAAgACAAIAAgACAAIAAgACAAIAAgACAAfAAgAFsAMQAuAC4ANABdACAAIAB8ACAAMQA6ACAARABhAHkAXABuACAAIAAgACAAIAAgACAAIAAgACAAIAAgACAAIAAgACAAIAAgACAAfAAgACAAIAAgACAAIAAgACAAIAB8ACAAMgA6ACAASABvAHUAcgBcAG4AIAAgACAAIAAgACAAIAAgACAAIAAgACAAIAAgACAAIAAgACAAIAB8ACAAIAAgACAAIAAgACAAIAAgAHwAIAAzADoAIABNAGkAbgB1AHQAZQBcAG4AIAAgACAAIAAgACAAIAAgACAAIAAgACAAIAAgACAAIAAgACAAIAB8ACAAIAAgACAAIAAgACAAIAAgAHwAIAA0ADoAIABTAGUAYwBvAG4AZABcAG4AWwBQAHIAZQBjAGkAcwBpAG8AbgBdACAAIAAgACAAIAAgACAAIAB8ACAAaQBuAHQAZQBnAGUAcgAgAHwAIABTAGUAbABlAGMAdAAgAHAAcgBlAGMAaQBzAGkAbwBuACAAbABlAHYAZQBsAC4AXABuACAAIAAgACAAIAAgACAAIAAgACAAIAAgACAAIAAgACAAIAAgACAAfAAgAFsAMAAuAC4AOQBdACAAIAB8ACAARABlAGYAYQB1AGwAdABzACAAdABvACAAMAAuAFwAbgBbAFIAbwB1AG4AZABpAG4AZwBPAHYAZQByAHIAaQBkAGUAXQAgAHwAIABzAHcAaQB0AGMAaAAgACAAfAAgACAAMAA6ACAARABlAGYAYQB1AGwAdAAgAFcAaABlAG4AIABQAHIAZQBjAGkAcwBpAG8AbgAgAD0AIAAwACwAIAByAG8AdQBuAGQAcwAgAHQAbwAgAG4AZQBhAHIAZQBzAHQAIABzAGUAYwBvAG4AZAAgAGEAbgBkACAAdAByAHUAbgBjAGEAdABlAHMAIABhAHQAIABsAG8AdwAgAG8AcgBkAGUAcgAgAGMAbwBtAHAAbwBuAGUAbgB0AC4AXABuACAAIAAgACAAIAAgACAAIAAgACAAIAAgACAAIAAgACAAIAAgACAAfAAgACAAIAAgACAAIAAgACAAIAB8ACAAIAAgACAAIAAgACAAIAAgACAAIAAgACAAVwBoAGUAbgAgAFAAcgBlAGMAaQBzAGkAbwBuACAAPgAgADAALAAgAHIAbwB1AG4AZABzACAAdABvACAAbgBlAGEAcgBlAHMAdAAgAGEAdAAgAGwAbwB3ACAAbwByAGQAZQByACAAYwBvAG0AcABvAG4AZQBuAHQALgBcAG4AIAAgACAAIAAgACAAIAAgACAAIAAgACAAIAAgACAAIAAgACAAIAB8ACAAIAAgACAAIAAgACAAIAAgAHwAIAAgADEAOgAgAE4AZQBhAHIAZQBzAHQAIABBAGwAdwBhAHkAcwAgAHIAbwB1AG4AZAAgAHQAbwAgAG4AZQBhAHIAZQBzAHQAIABsAG8AdwAgAG8AcgBkAGUAcgAgAGMAbwBtAHAAbwBuAGUAbgB0AC4AXABuACAAIAAgACAAIAAgACAAIAAgACAAIAAgACAAIAAgACAAIAAgACAAfAAgACAAIAAgACAAIAAgACAAIAB8ACAALQAxADoAIABEAG8AdwBuACAAIAAgACAAQQBsAHcAYQB5AHMAIAByAG8AdQBuAGQAIABkAG8AdwBuACAAYQB0ACAAbABvAHcAIABvAHIAZABlAHIAIABjAG8AbQBwAG8AbgBlAG4Ad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8AVQBOAEQAXwBUAEkATQBFAFMAUABBAE4AIAA9ACAATABBAE0AQgBEAEEAKABUAGkAbQBlAFMAcABhAG4AXwBEACwAIABbAEwAbwB3AE8AcgBkAGUAcgBdACwAIABbAFAAcgBlAGMAaQBzAGkAbwBuAF0ALAAgAFsAUgBvAHUAbgBkAGkAbgBnAE8AdgBlAHIAcgBpAGQAZQBdACwAXABuACAAIAAgACAATABFAFQAKABcAG4AIAAgACAAIAAgACAAIAAgAF8AbQBhAHgAUAByAGUAYwBpAHMAaQBvAG4ALAAgADkALABcAG4AIAAgACAAIAAgACAAIAAgAF8AcAByAGUAYwBpAHMAaQBvAG4ALAAgAEkARgAoAE4ATwBUACgASQBTAE4AVQBNAEIARQBSACgAUAByAGUAYwBpAHMAaQBvAG4AKQApACwAIAAwACwAXABuACAAIAAgACAAIAAgACAAIAAgACAAIAAgAEkARgAoAFAAcgBlAGMAaQBzAGkAbwBuACAAPAAgADAALAAgADAALABcAG4AIAAgACAAIAAgACAAIAAgACAAIAAgACAAIAAgACAAIABJAEYAKABQAHIAZQBjAGkAcwBpAG8AbgAgAD4AIABfAG0AYQB4AFAAcgBlAGMAaQBzAGkAbwBuACwAIABfAG0AYQB4AFAAcgBlAGMAaQBzAGkAbwBuACwAIABJAE4AVAAoAFAAcgBlAGMAaQBzAGkAbwBuACkAKQBcAG4AIAAgACAAIAAgACAAIAAgACAAIAAgACAAKQBcAG4AIAAgACAAIAAgACAAIAAgACkALABcAG4AXABuACAAIAAgACAAIAAgACAAIABfAGwAbwB3AE8AcgBkAGUAcgAsACAASQBGACgATgBPAFQAKABJAFMATgBVAE0AQgBFAFIAKABMAG8AdwBPAHIAZABlAHIAKQApACwAIAA0ACwAXABuACAAIAAgACAAIAAgACAAIAAgACAAIAAgAEkARgAoAEwAbwB3AE8AcgBkAGUAcgAgADwAIAAxACwAIAAxACwAXABuACAAIAAgACAAIAAgACAAIAAgACAAIAAgACAAIAAgACAASQBGACgATABvAHcATwByAGQAZQByACAAPgAgADQALAAgADQALAAgAEkATgBUACgATABvAHcATwByAGQAZQByACkAKQBcAG4AIAAgACAAIAAgACAAIAAgACAAIAAgACAAKQBcAG4AIAAgACAAIAAgACAAIAAgACkALABcAG4AIAAgACAAIAAgACAAIAAgAFwAbgAgACAAIAAgACAAIAAgACAAXwByAG8AdQBuAGQAaQBuAGcATwB2AGUAcgByAGkAZABlACwAIABGAE4ALgBDAE8ARQBSAEMARQAoAFIAbwB1AG4AZABpAG4AZwBPAHYAZQByAHIAaQBkAGUAKQAsAFwAbgAgACAAIAAgACAAIAAgACAALwAvACAAMQAgADoAIABzAHQAYQBuAGQAYQByAGQAIABtAGUAdABoAG8AZAAsACAAcgBvAHUAbgBkACAAdABvACAAbgBlAGEAcgBlAHMAdAAgAHMAZQBjAG8AbgBkACwAIAB0AHIAdQBuAGMAYQB0AGUAIAB0AG8AIABsAG8AdwAgAG8AcgBkAGUAcgAgAGMAbwBtAHAAbwBuAGUAbgB0AFwAbgAgACAAIAAgACAAIAAgACAALwAvACAAMgAgADoAIAByAG8AdQBuAGQAIAB0AG8AIABuAGUAYQByAGUAcwB0ACAAcAByAGUAYwBpAHMAaQBvAG4AIABhAHQAIABsAG8AdwAgAG8AcgBkAGUAcgAgAGMAbwBtAHAAbwBuAGUAbgB0AFwAbgAgACAAIAAgACAAIAAgACAALwAvACAAMwAgADoAIAByAG8AdQBuAGQAIABkAG8AdwBuACAAdABvACAAcAByAGUAYwBpAHMAaQBvAG4AIABhAHQAIABsAG8AdwAgAG8AcgBkAGUAcgAgAGMAbwBtAHAAbwBuAGUAbgB0AFwAbgAgACAAIAAgACAAIAAgACAAXwByAG8AdQBuAGQATQBlAHQAaABvAGQALAAgAEkARgAoACgAXwByAG8AdQBuAGQAaQBuAGcATwB2AGUAcgByAGkAZABlACAAPQAgADAAKQAgACoAIAAoAF8AcAByAGUAYwBpAHMAaQBvAG4AIAA9ACAAMAApACwAIAAxACwAXABuACAAIAAgACAAIAAgACAAIAAgACAAIAAgAEkARgAoAF8AcgBvAHUAbgBkAGkAbgBnAE8AdgBlAHIAcgBpAGQAZQAgAD4APQAgADAALAAgADIALABcAG4AIAAgACAAIAAgACAAIAAgACAAIAAgACAAIAAgACAAIABJAEYAKABfAHIAbwB1AG4AZABpAG4AZwBPAHYAZQByAHIAaQBkAGUAIAA8ACAAMAAsACAAMwAsACAAMQApAFwAbgAgACAAIAAgACAAIAAgACAAIAAgACAAIAApAFwAbgAgACAAIAAgACAAIAAgACAAKQAsAFwAbgAgACAAIAAgACAAIAAgACAAXABuACAAIAAgACAAIAAgACAAIABmAG4AUgBvAHUAbgBkAFcAaABvAGwAZQAsACAATABBAE0AQgBEAEEAKABfAHQAaQBtAGUAUwBwAGEAbgAsAFwAbgAgACAAIAAgACAAIAAgACAAIAAgACAAIABMAEUAVAAoAFwAbgAgACAAIAAgACAAIAAgACAAIAAgACAAIAAgACAAIAAgAF8AcgBvAHUAbgBkAFMAZQBjAG8AbgBkAHMALAAgAFIATwBVAE4ARAAoAF8AdABpAG0AZQBTAHAAYQBuACAAKgAgADgANgA0ADAAMAAsACAAMAApACwAXABuACAAIAAgACAAIAAgACAAIAAgACAAIAAgACAAIAAgACAAUwBXAEkAVABDAEgAKABfAGwAbwB3AE8AcgBkAGUAcgAsAFwAbgAgACAAIAAgACAAIAAgACAAIAAgACAAIAAgACAAIAAgACAAIAAgACAAMQAsACAAUgBPAFUATgBEAEQATwBXAE4AKABfAHIAbwB1AG4AZABTAGUAYwBvAG4AZABzACAALwAgADgANgA0ADAAMAAsACAAMAApACwAXABuACAAIAAgACAAIAAgACAAIAAgACAAIAAgACAAIAAgACAAIAAgACAAIAAyACwAIABSAE8AVQBOAEQARABPAFcATgAoAF8AcgBvAHUAbgBkAFMAZQBjAG8AbgBkAHMAIAAvACAAMwA2ADAAMAAsACAAMAApACAALwAgADIANAAsAFwAbgAgACAAIAAgACAAIAAgACAAIAAgACAAIAAgACAAIAAgACAAIAAgACAAMwAsACAAUgBPAFUATgBEAEQATwBXAE4AKABfAHIAbwB1AG4AZABTAGUAYwBvAG4AZABzACAALwAgADYAMAAsACAAMAApACAALwAgADEANAA0ADAALABcAG4AIAAgACAAIAAgACAAIAAgACAAIAAgACAAIAAgACAAIAAgACAAIAAgAF8AcgBvAHUAbgBkAFMAZQBjAG8AbgBkAHMAIAAvACAAOAA2ADQAMAAwAFwAbgAgACAAIAAgACAAIAAgACAAIAAgACAAIAAgACAAIAAgACkAXABuACAAIAAgACAAIAAgACAAIAAgACAAIAAgACkAXABuACAAIAAgACAAIAAgACAAIAApACwAXABuAFwAbgAgACAAIAAgACAAIAAgACAAZgBuAFIAbwB1AG4AZABOAGUAYQByAGUAcwB0ACwAIABMAEEATQBCAEQAQQAoAF8AdABpAG0AZQBTAHAAYQBuACwAXABuACAAIAAgACAAIAAgACAAIAAgACAAIAAgAFMAVwBJAFQAQwBIACgAXwBsAG8AdwBPAHIAZABlAHIALABcAG4AIAAgACAAIAAgACAAIAAgACAAIAAgACAAIAAgACAAIAAxACwAIABSAE8AVQBOAEQAKABfAHQAaQBtAGUAUwBwAGEAbgAsACAAXwBwAHIAZQBjAGkAcwBpAG8AbgApACwAXABuACAAIAAgACAAIAAgACAAIAAgACAAIAAgACAAIAAgACAAMgAsACAAUgBPAFUATgBEACgAXwB0AGkAbQBlAFMAcABhAG4AIAAqACAAMgA0ACwAIABfAHAAcgBlAGMAaQBzAGkAbwBuACkAIAAvACAAMgA0ACwAXABuACAAIAAgACAAIAAgACAAIAAgACAAIAAgACAAIAAgACAAMwAsACAAUgBPAFUATgBEACgAXwB0AGkAbQBlAFMAcABhAG4AIAAqACAAMQA0ADQAMAAsACAAXwBwAHIAZQBjAGkAcwBpAG8AbgApACAALwAgADEANAA0ADAALABcAG4AIAAgACAAIAAgACAAIAAgACAAIAAgACAAIAAgACAAIABSAE8AVQBOAEQAKABfAHQAaQBtAGUAUwBwAGEAbgAgACoAIAA4ADYANAAwADAALAAgAF8AcAByAGUAYwBpAHMAaQBvAG4AKQAgAC8AIAA4ADYANAAwADAAXABuACAAIAAgACAAIAAgACAAIAAgACAAIAAgACkAXABuACAAIAAgACAAIAAgACAAIAApACwAXABuAFwAbgAgACAAIAAgACAAIAAgACAAZgBuAFIAbwB1AG4AZABEAG8AdwBuACwAIABMAEEATQBCAEQAQQAoAF8AdABpAG0AZQBTAHAAYQBuACwAXABuACAAIAAgACAAIAAgACAAIAAgACAAIAAgAFMAVwBJAFQAQwBIACgAXwBsAG8AdwBPAHIAZABlAHIALABcAG4AIAAgACAAIAAgACAAIAAgACAAIAAgACAAIAAgACAAIAAxACwAIABSAE8AVQBOAEQARABPAFcATgAoAF8AdABpAG0AZQBTAHAAYQBuACwAIABfAHAAcgBlAGMAaQBzAGkAbwBuACkALABcAG4AIAAgACAAIAAgACAAIAAgACAAIAAgACAAIAAgACAAIAAyACwAIABSAE8AVQBOAEQARABPAFcATgAoAF8AdABpAG0AZQBTAHAAYQBuACAAKgAgADIANAAsACAAXwBwAHIAZQBjAGkAcwBpAG8AbgApACAALwAgADIANAAsAFwAbgAgACAAIAAgACAAIAAgACAAIAAgACAAIAAgACAAIAAgADMALAAgAFIATwBVAE4ARABEAE8AVwBOACgAXwB0AGkAbQBlAFMAcABhAG4AIAAqACAAMQA0ADQAMAAsACAAXwBwAHIAZQBjAGkAcwBpAG8AbgApACAALwAgADEANAA0ADAALABcAG4AIAAgACAAIAAgACAAIAAgACAAIAAgACAAIAAgACAAIABSAE8AVQBOAEQARABPAFcATgAoAF8AdABpAG0AZQBTAHAAYQBuACAAKgAgADgANgA0ADAAMAAsACAAXwBwAHIAZQBjAGkAcwBpAG8AbgApACAALwAgADgANgA0ADAAMABcAG4AIAAgACAAIAAgACAAIAAgACAAIAAgACAAKQBcAG4AIAAgACAAIAAgACAAIAAgACkALABcAG4AXABuACAAIAAgACAAIAAgACAAIABmAG4AUgBvAHUAbgBkAFQAaQBtAGUAUwBwAGEAbgAsACAATABBAE0AQgBEAEEAKABfAHQAaQBtAGUAUwBwAGEAbgAsAFwAbgAgACAAIAAgACAAIAAgACAAIAAgACAAIABJAEYAKABJAFMARQBSAFIATwBSACgAXwB0AGkAbQBlAFMAcABhAG4AKQAsACAAXwB0AGkAbQBlAFMAcABhAG4AIAAqACAAewAxAH0ALABcAG4AIAAgACAAIAAgACAAIAAgACAAIAAgACAAIAAgACAAIABJAEYAKABfAHQAaQBtAGUAUwBwAGEAbgAgAD0AIABcACIAXAAiACwAIABcACIAXAAiACwAXABuACAAIAAgACAAIAAgACAAIAAgACAAIAAgACAAIAAgACAAIAAgACAAIABJAEYAKABOAE8AVAAoAEkAUwBOAFUATQBCAEUAUgAoAF8AdABpAG0AZQBTAHAAYQBuACkAKQAsACAAewAjAFYAQQBMAFUARQAhAH0ALABcAG4AIAAgACAAIAAgACAAIAAgACAAIAAgACAAIAAgACAAIAAgACAAIAAgACAAIAAgACAASQBGACgAXwB0AGkAbQBlAFMAcABhAG4AIAA9ACAAMAAsACAAMAAsAFwAbgAgACAAIAAgACAAIAAgACAAIAAgACAAIAAgACAAIAAgACAAIAAgACAAIAAgACAAIAAgACAAIAAgAFMAVwBJAFQAQwBIACgAXwByAG8AdQBuAGQATQBlAHQAaABvAGQALABcAG4AIAAgACAAIAAgACAAIAAgACAAIAAgACAAIAAgACAAIAAgACAAIAAgACAAIAAgACAAIAAgACAAIAAgACAAIAAgADIALAAgAGYAbgBSAG8AdQBuAGQATgBlAGEAcgBlAHMAdAAoAF8AdABpAG0AZQBTAHAAYQBuACkALABcAG4AIAAgACAAIAAgACAAIAAgACAAIAAgACAAIAAgACAAIAAgACAAIAAgACAAIAAgACAAIAAgACAAIAAgACAAIAAgADMALAAgAGYAbgBSAG8AdQBuAGQARABvAHcAbgAoAF8AdABpAG0AZQBTAHAAYQBuACkALABcAG4AIAAgACAAIAAgACAAIAAgACAAIAAgACAAIAAgACAAIAAgACAAIAAgACAAIAAgACAAIAAgACAAIAAgACAAIAAgAGYAbgBSAG8AdQBuAGQAVwBoAG8AbABlACgAXwB0AGkAbQBlAFMAcABhAG4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NAEEAUAAoAEYATgAuAE4AVQBMAEwASQBGAFkAKABUAGkAbQBlAFMAcABhAG4AXwBEACkALABcAG4AIAAgACAAIAAgACAAIAAgACAAIAAgACAATABBAE0AQgBEAEEAKABfAGUAbABlAG0AZQBuAHQALABcAG4AIAAgACAAIAAgACAAIAAgACAAIAAgACAAIAAgACAAIABmAG4AUgBvAHUAbgBkAFQAaQBtAGUAUwBwAGEAbg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JAE0ARQBTAFAAQQBOAF8AVABPAF8ARABIAE0AUwBcAG4AXABuAFIAZQB0AHUAcgBuAHMAIABhACAAcwBlAHgAYQBnAGUAcwBpAG0AYQBsACAAYwBvAG0AcABsAGkAYwBhAHQAaQBvAG4AIABmAHIAbwBtACAAYQAgAGQAZQBjAGkAbQBhAGwAIAB0AGkAbQBlAHMAcABhAG4AIABlAHgAcAByAGUAcwBzAGUAZAAgAGYAcgBvAG0AIAB0AGgAZQAgAHMAcABlAGMAaQBmAGkAZQBkACAAaABpAGcAaAAgAHQAbwAgAGwAbwB3ACAAbwByAGQAZQByACAAYwBvAG0AcABvAG4AZQBuAHQAcwAuAFwAbgBcAG4AQQByAHIAYQB5ACAAYwBvAG0AcABhAHQAaQBiAGwAZQA6ACAAVABpAG0AZQBTAHAAYQBuAF8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kAGUAYwBpAG0AYQBsACAAWwAwAC4ALgBdACAAIAAgACAAfAAgAEQAYQB5AHMAXABuACAAMwAgAHwAIABkAGUAYwBpAG0AYQBsACAAWwAwAC4ALgAyADQAXQAgACAAfAAgAEgAbwB1AHIAcwBcAG4AIAA0ACAAfAAgAGQAZQBjAGkAbQBhAGwAIABbADAALgAuADYAMABdACAAIAB8ACAATQBpAG4AdQB0AGUAcwBcAG4AIAA1ACAAfAAgAGQAZQBjAGkAbQBhAGwAIABbADAALgAuADYAMAApACAAIAB8ACAAUwBlAGMAbwBuAGQ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BfAEQAIAAgACAAIAAgACAAIAAgACAAfAAgAGQAZQBjAGkAbQBhAGwAIAB8ACAARABlAGMAaQBtAGEAbAAgAHQAaQBtAGUAcwBwAGEAbgAgAHcAaABlAHIAZQAgAGEAIABkAGEAeQAgAD0AIAAxAFwAbgBbAEgAaQBnAGgATwByAGQAZQByAF0AIAAgACAAIAAgACAAIAAgAHwAIABpAG4AdABlAGcAZQByACAAfAAgAEgAaQBnAGgAZQBzAHQALQBvAHIAZABlAHIAIABjAG8AbQBwAG8AbgBlAG4AdAAuACAARABlAGYAYQB1AGwAdABzACAAdABvACAARABhAHkALgBcAG4AIAAgACAAIAAgACAAIAAgACAAIAAgACAAIAAgACAAIAAgACAAIAB8ACAAWwAxAC4ALgA0AF0AIAAgAHwAIAAgADEAIAAtACAARABhAHkAXABuACAAIAAgACAAIAAgACAAIAAgACAAIAAgACAAIAAgACAAIAAgACAAfAAgACAAIAAgACAAIAAgACAAIAB8ACAAIAAyACAALQAgAEgAbwB1AHIAXABuACAAIAAgACAAIAAgACAAIAAgACAAIAAgACAAIAAgACAAIAAgACAAfAAgACAAIAAgACAAIAAgACAAIAB8ACAAIAAzACAALQAgAE0AaQBuAHUAdABlAFwAbgAgACAAIAAgACAAIAAgACAAIAAgACAAIAAgACAAIAAgACAAIAAgAHwAIAAgACAAIAAgACAAIAAgACAAfAAgACAANAAgAC0AIABTAGUAYwBvAG4AZABcAG4AWwBMAG8AdwBPAHIAZABlAHIAXQAgACAAIAAgACAAIAAgACAAIAB8ACAAaQBuAHQAZQBnAGUAcgAgAHwAIABMAG8AdwBlAHMAdAAtAG8AcgBkAGUAcgAgAGMAbwBtAHAAbwBuAGUAbgB0AC4AIABEAGUAZgBhAHUAbAB0AHMAIAB0AG8AIABTAGUAYwBvAG4AZAAuAFwAbgAgACAAIAAgACAAIAAgACAAIAAgACAAIAAgACAAIAAgACAAIAAgAHwAIABbADEALgAuADQAXQAgACAAfAAgACAAMQA6ACAARABhAHkAXABuACAAIAAgACAAIAAgACAAIAAgACAAIAAgACAAIAAgACAAIAAgACAAfAAgACAAIAAgACAAIAAgACAAIAB8ACAAIAAyADoAIABIAG8AdQByAFwAbgAgACAAIAAgACAAIAAgACAAIAAgACAAIAAgACAAIAAgACAAIAAgAHwAIAAgACAAIAAgACAAIAAgACAAfAAgACAAMwA6ACAATQBpAG4AdQB0AGUAXABuACAAIAAgACAAIAAgACAAIAAgACAAIAAgACAAIAAgACAAIAAgACAAfAAgACAAIAAgACAAIAAgACAAIAB8ACAAIAA0ADoAIABTAGUAYwBvAG4AZABcAG4AWwBQAHIAZQBjAGkAcwBpAG8AbgBdACAAIAAgACAAIAAgACAAIAB8ACAAaQBuAHQAZQBnAGUAcgAgAHwAIABTAGUAbABlAGMAdAAgAHAAcgBlAGMAaQBzAGkAbwBuACAAbABlAHYAZQBsAC4AXABuACAAIAAgACAAIAAgACAAIAAgACAAIAAgACAAIAAgACAAIAAgACAAfAAgAFsAMAAuAC4AOQBdACAAIAB8ACAARABlAGYAYQB1AGwAdABzACAAdABvACAAYQAgAG0AYQB4AGkAbQB1AG0AIABwAHIAZQBjAGkAcwBpAG8AbgAgAG8AZgAgADkALgBcAG4AWwBSAG8AdQBuAGQAaQBuAGcATwB2AGUAcgByAGkAZABlAF0AIAB8ACAAcwB3AGkAdABjAGgAIAAgAHwAIAAgADAAOgAgAEQAZQBmAGEAdQBsAHQAIABXAGgAZQBuACAAUAByAGUAYwBpAHMAaQBvAG4AIAA9ACAAMAAsACAAcgBvAHUAbgBkAHMAIAB0AG8AIABuAGUAYQByAGUAcwB0ACAAcwBlAGMAbwBuAGQAIABhAG4AZAAgAHQAcgB1AG4AYwBhAHQAZQBzACAAYQB0ACAAbABvAHcAIABvAHIAZABlAHIAIABjAG8AbQBwAG8AbgBlAG4AdAAuAFwAbgAgACAAIAAgACAAIAAgACAAIAAgACAAIAAgACAAIAAgACAAIAAgAHwAIAAgACAAIAAgACAAIAAgACAAfAAgACAAIAAgACAAIAAgACAAIAAgACAAIAAgAFcAaABlAG4AIABQAHIAZQBjAGkAcwBpAG8AbgAgAD4AIAAwACwAIAByAG8AdQBuAGQAcwAgAHQAbwAgAG4AZQBhAHIAZQBzAHQAIABhAHQAIABsAG8AdwAgAG8AcgBkAGUAcgAgAGMAbwBtAHAAbwBuAGUAbgB0AC4AXABuACAAIAAgACAAIAAgACAAIAAgACAAIAAgACAAIAAgACAAIAAgACAAfAAgACAAIAAgACAAIAAgACAAIAB8ACAAIAAxADoAIABOAGUAYQByAGUAcwB0ACAAQQBsAHcAYQB5AHMAIAByAG8AdQBuAGQAIAB0AG8AIABuAGUAYQByAGUAcwB0ACAAbABvAHcAIABvAHIAZABlAHIAIABjAG8AbQBwAG8AbgBlAG4AdAAuAFwAbgAgACAAIAAgACAAIAAgACAAIAAgACAAIAAgACAAIAAgACAAIAAgAHwAIAAgACAAIAAgACAAIAAgACAAfAAgAC0AMQA6ACAARABvAHcAbgAgACAAIAAgAEEAbAB3AGEAeQBzACAAcgBvAHUAbgBkACAAZABvAHcAbgAgAGEAdAAgAGwAbwB3ACAAbwByAGQAZQByACAAYwBvAG0AcABvAG4AZQBuAH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TAFAAQQBOAF8AVABPAF8ARABIAE0AUwAgAD0AIABMAEEATQBCAEQAQQAoAFQAaQBtAGUAUwBwAGEAbgBfAEQALAAgAFsASABpAGcAaABPAHIAZABlAHIAXQAsACAAWwBMAG8AdwBPAHIAZABlAHIAXQAsACAAWwBQAHIAZQBjAGkAcwBpAG8AbgBdACwAIABbAFIAbwB1AG4AZABpAG4AZwBPAHYAZQByAHIAaQBkAGUAXQAsAFwAbgAgACAAIAAgAEwARQBUACgAXABuACAAIAAgACAAIAAgACAAIABfAG0AYQB4AFAAcgBlAGMAaQBzAGkAbwBuACwAIAA5ACwAXABuACAAIAAgACAAIAAgACAAIABfAHAAcgBlAGMAaQBzAGkAbwBuACwAIABJAEYAKABOAE8AVAAoAEkAUwBOAFUATQBCAEUAUgAoAFAAcgBlAGMAaQBzAGkAbwBuACkAKQAsACAAXwBtAGEAeABQAHIAZQBjAGkAcwBpAG8AbgAsAFwAbgAgACAAIAAgACAAIAAgACAAIAAgACAAIABJAEYAKABQAHIAZQBjAGkAcwBpAG8AbgAgADwAIAAwACwAIAAwACwAXABuACAAIAAgACAAIAAgACAAIAAgACAAIAAgACAAIAAgACAASQBGACgAUAByAGUAYwBpAHMAaQBvAG4AIAA+ACAAXwBtAGEAeABQAHIAZQBjAGkAcwBpAG8AbgAsACAAXwBtAGEAeABQAHIAZQBjAGkAcwBpAG8AbgAsACAASQBOAFQAKABQAHIAZQBjAGkAcwBpAG8AbgApACkAXABuACAAIAAgACAAIAAgACAAIAAgACAAIAAgACkAXABuACAAIAAgACAAIAAgACAAIAApACwAXABuAFwAbgAgACAAIAAgACAAIAAgACAAXwBsAG8AdwBPAHIAZABlAHIALAAgAEkARgAoAE4ATwBUACgASQBTAE4AVQBNAEIARQBSACgATABvAHcATwByAGQAZQByACkAKQAsACAANAAsAFwAbgAgACAAIAAgACAAIAAgACAAIAAgACAAIABJAEYAKABMAG8AdwBPAHIAZABlAHIAIAA8ACAAMQAsACAAMQAsAFwAbgAgACAAIAAgACAAIAAgACAAIAAgACAAIAAgACAAIAAgAEkARgAoAEwAbwB3AE8AcgBkAGUAcgAgAD4AIAA0ACwAIAA0ACwAIABJAE4AVAAoAEwAbwB3AE8AcgBkAGUAcgApACkAXABuACAAIAAgACAAIAAgACAAIAAgACAAIAAgACkAXABuACAAIAAgACAAIAAgACAAIAApACwAXABuAFwAbgAgACAAIAAgACAAIAAgACAAXwBoAGkAZwBoAE8AcgBkAGUAcgAsACAATABFAFQAKABcAG4AIAAgACAAIAAgACAAIAAgACAAIAAgACAAXwBoAGkAZwBoACwAIABJAEYAKABOAE8AVAAoAEkAUwBOAFUATQBCAEUAUgAoAEgAaQBnAGgATwByAGQAZQByACkAKQAsACAAMQAsAFwAbgAgACAAIAAgACAAIAAgACAAIAAgACAAIAAgACAAIAAgAEkARgAoAEgAaQBnAGgATwByAGQAZQByACAAPAAgADEALAAgADEALABcAG4AIAAgACAAIAAgACAAIAAgACAAIAAgACAAIAAgACAAIAAgACAAIAAgAEkARgAoAEgAaQBnAGgATwByAGQAZQByACAAPgAgADQALAAgADQALAAgAEkATgBUACgASABpAGcAaABPAHIAZABlAHIAKQApAFwAbgAgACAAIAAgACAAIAAgACAAIAAgACAAIAAgACAAIAAgACkAXABuACAAIAAgACAAIAAgACAAIAAgACAAIAAgACkALABcAG4AIAAgACAAIAAgACAAIAAgACAAIAAgACAASQBGACgAXwBoAGkAZwBoACAAPgAgAF8AbABvAHcATwByAGQAZQByACwAIABfAGwAbwB3AE8AcgBkAGUAcgAsACAAXwBoAGkAZwBoACkAXABuACAAIAAgACAAIAAgACAAIAApACwAXABuACAAIAAgACAAIAAgACAAIABcAG4AIAAgACAAIAAgACAAIAAgAF8AcgBvAHUAbgBkAGkAbgBnAE8AdgBlAHIAcgBpAGQAZQAsACAARgBOAC4AQwBPAEUAUgBDAEUAKABSAG8AdQBuAGQAaQBuAGcATwB2AGUAcgByAGkAZABlACkALABcAG4AIAAgACAAIAAgACAAIAAgAC8ALwAgADEAIAA6ACAAcwB0AGEAbgBkAGEAcgBkACAAbQBlAHQAaABvAGQALAAgAHIAbwB1AG4AZAAgAHQAbwAgAG4AZQBhAHIAZQBzAHQAIABzAGUAYwBvAG4AZAAsACAAdAByAHUAbgBjAGEAdABlACAAdABvACAAbABvAHcAIABvAHIAZABlAHIAIABjAG8AbQBwAG8AbgBlAG4AdABcAG4AIAAgACAAIAAgACAAIAAgAC8ALwAgADIAIAA6ACAAcgBvAHUAbgBkACAAdABvACAAbgBlAGEAcgBlAHMAdAAgAHAAcgBlAGMAaQBzAGkAbwBuACAAYQB0ACAAbABvAHcAIABvAHIAZABlAHIAIABjAG8AbQBwAG8AbgBlAG4AdABcAG4AIAAgACAAIAAgACAAIAAgAC8ALwAgADMAIAA6ACAAcgBvAHUAbgBkACAAZABvAHcAbgAgAHQAbwAgAHAAcgBlAGMAaQBzAGkAbwBuACAAYQB0ACAAbABvAHcAIABvAHIAZABlAHIAIABjAG8AbQBwAG8AbgBlAG4AdABcAG4AIAAgACAAIAAgACAAIAAgAF8AcgBvAHUAbgBkAE0AZQB0AGgAbwBkACwAIABJAEYAKAAoAF8AcgBvAHUAbgBkAGkAbgBnAE8AdgBlAHIAcgBpAGQAZQAgAD0AIAAwACkAIAAqACAAKABfAHAAcgBlAGMAaQBzAGkAbwBuACAAPQAgADAAKQAsACAAMQAsAFwAbgAgACAAIAAgACAAIAAgACAAIAAgACAAIABJAEYAKABfAHIAbwB1AG4AZABpAG4AZwBPAHYAZQByAHIAaQBkAGUAIAA+AD0AIAAwACwAIAAyACwAXABuACAAIAAgACAAIAAgACAAIAAgACAAIAAgACAAIAAgACAASQBGACgAXwByAG8AdQBuAGQAaQBuAGcATwB2AGUAcgByAGkAZABlACAAPAAgADAALAAgADMALAAgADEAKQBcAG4AIAAgACAAIAAgACAAIAAgACAAIAAgACAAKQBcAG4AIAAgACAAIAAgACAAIAAgACkALABcAG4AXABuACAAIAAgACAAIAAgACAAIABfAGMAbwBtAHAAbwBuAGUAbgB0AE0AbwBkAHMALAAgAHsAMQAsACAAMgA0ACwAIAA2ADAALAAgADYAMAB9ACwAXABuACAAIAAgACAAIAAgACAAIAAgACAAIAAgACAAIAAgACAAXABuACAAIAAgACAAIAAgACAAIABmAG4AWgBlAHIAbwBDAG8AbQBwAGwAaQBjAGEAdABpAG8AbgAsACAATABBAE0AQgBEAEEAKABcAG4AIAAgACAAIAAgACAAIAAgACAAIAAgACAATABFAFQAKABcAG4AIAAgACAAIAAgACAAIAAgACAAIAAgACAAIAAgACAAIABfAGkAbgBkAGUAeAAsACAAewAxACwAIAAyACwAIAAzACwAIAA0ACwAIAA1AH0ALABcAG4AIAAgACAAIAAgACAAIAAgACAAIAAgACAAIAAgACAAIABNAEEAUAAoAF8AaQBuAGQAZQB4ACwAXABuACAAIAAgACAAIAAgACAAIAAgACAAIAAgACAAIAAgACAAIAAgACAAIABMAEEATQBCAEQAQQAoAF8AbgAsAFwAbgAgACAAIAAgACAAIAAgACAAIAAgACAAIAAgACAAIAAgACAAIAAgACAAIAAgACAAIABJAEYAKABfAG4AIAA9ACAAMQAsACAAMAAsAFwAbgAgACAAIAAgACAAIAAgACAAIAAgACAAIAAgACAAIAAgACAAIAAgACAAIAAgACAAIAAgACAAIAAgAEkARgAoAF8AbgAgAC0AIAAxACAAPAAgAF8AaABpAGcAaABPAHIAZABlAHIALAAgAFwAIgBcACIALABcAG4AIAAgACAAIAAgACAAIAAgACAAIAAgACAAIAAgACAAIAAgACAAIAAgACAAIAAgACAAIAAgACAAIAAgACAAIAAgAEkARgAoAF8AbgAgAC0AIAAxACAAPgAgAF8AbABvAHcATwByAGQAZQByACwAIABcACIAXAAiACwAIAAw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mAG4AUgBlAHMAbwBsAHYAZQBXAGgAbwBsAGUALAAgAEwAQQBNAEIARABBACgAXwBhAGIAcwBUAGkAbQBlAFMAcABhAG4ALABcAG4AIAAgACAAIAAgACAAIAAgACAAIAAgACAATABFAFQAKABcAG4AIAAgACAAIAAgACAAIAAgACAAIAAgACAAIAAgACAAIABfAGkAbgBkAGUAeAAsACAAewAxACwAIAAyACwAIAAzACwAIAA0AH0ALABcAG4AIAAgACAAIAAgACAAIAAgACAAIAAgACAAIAAgACAAIABfAHIAbwB1AG4AZABXAGgAbwBsAGUALAAgAFIARQBEAFUAQwBFACgASABTAFQAQQBDAEsAKAAwACwAIABfAGEAYgBzAFQAaQBtAGUAUwBwAGEAbgApACwAIABfAGkAbgBkAGUAeAAsAFwAbgAgACAAIAAgACAAIAAgACAAIAAgACAAIAAgACAAIAAgACAAIAAgACAATABBAE0AQgBEAEEAKABfAGEAYwBjACwAIABfAGMAdQByAHIALABcAG4AIAAgACAAIAAgACAAIAAgACAAIAAgACAAIAAgACAAIAAgACAAIAAgACAAIAAgACAATABFAFQAKABcAG4AIAAgACAAIAAgACAAIAAgACAAIAAgACAAIAAgACAAIAAgACAAIAAgACAAIAAgACAAIAAgACAAIABfAG0AbwBkAHUAbAB1AHMALAAgAEkATgBEAEUAWAAoAF8AYwBvAG0AcABvAG4AZQBuAHQATQBvAGQAcwAsACAAMQAsACAAXwBjAHUAcgByACkALABcAG4AIAAgACAAIAAgACAAIAAgACAAIAAgACAAIAAgACAAIAAgACAAIAAgACAAIAAgACAAIAAgACAAIABfAHAAcgBlAHYAUgBlAG0AYQBpAG4AZABlAHIALAAgAEkATgBEAEUAWAAoAF8AYQBjAGMALAAgADEALAAgAF8AYwB1AHIAcgAgACsAIAAxACkALABcAG4AIAAgACAAIAAgACAAIAAgACAAIAAgACAAIAAgACAAIAAgACAAIAAgACAAIAAgACAAIAAgACAAIABfAHQAaABpAHMAUgBlAG0AYQBpAG4AZABlAHIALAAgAF8AcAByAGUAdgBSAGUAbQBhAGkAbgBkAGUAcgAgACoAIABfAG0AbwBkAHUAbAB1AHMALABcAG4AIAAgACAAIAAgACAAIAAgACAAIAAgACAAIAAgACAAIAAgACAAIAAgACAAIAAgACAAIAAgACAAIABJAEYAKABfAGMAdQByAHIAIAA8ACAAXwBoAGkAZwBoAE8AcgBkAGUAcgAsACAASABTAFQAQQBDAEsAKABEAFIATwBQACgAXwBhAGMAYwAsACAALAAgAC0AMQApACwAIAAwACwAIABfAHQAaABpAHMAUgBlAG0AYQBpAG4AZABlAHIAKQAsAFwAbgAgACAAIAAgACAAIAAgACAAIAAgACAAIAAgACAAIAAgACAAIAAgACAAIAAgACAAIAAgACAAIAAgACAAIAAgACAASQBGACgAXwBjAHUAcgByACAAPQAgADQALABcAG4AIAAgACAAIAAgACAAIAAgACAAIAAgACAAIAAgACAAIAAgACAAIAAgACAAIAAgACAAIAAgACAAIAAgACAAIAAgACAAIAAgACAATABFAFQAKABcAG4AIAAgACAAIAAgACAAIAAgACAAIAAgACAAIAAgACAAIAAgACAAIAAgACAAIAAgACAAIAAgACAAIAAgACAAIAAgACAAIAAgACAAIAAgACAAIABfAHMAZQBjAG8AbgBkAEMAbwBtAHAAbwBuAGUAbgB0ACwAIABSAE8AVQBOAEQAKABfAHQAaABpAHMAUgBlAG0AYQBpAG4AZABlAHIALAAgADAAKQAsAFwAbgAgACAAIAAgACAAIAAgACAAIAAgACAAIAAgACAAIAAgACAAIAAgACAAIAAgACAAIAAgACAAIAAgACAAIAAgACAAIAAgACAAIAAgACAAIAAgAEgAUwBUAEEAQwBLACgARABSAE8AUAAoAF8AYQBjAGMALAAgACwAIAAtADEAKQAsACAAXwBzAGUAYwBvAG4AZABDAG8AbQBwAG8AbgBlAG4AdAApAFwAbgAgACAAIAAgACAAIAAgACAAIAAgACAAIAAgACAAIAAgACAAIAAgACAAIAAgACAAIAAgACAAIAAgACAAIAAgACAAIAAgACAAIAApACwAXABuACAAIAAgACAAIAAgACAAIAAgACAAIAAgACAAIAAgACAAIAAgACAAIAAgACAAIAAgACAAIAAgACAAIAAgACAAIAAgACAAIAAgAEwARQBUACgAXABuACAAIAAgACAAIAAgACAAIAAgACAAIAAgACAAIAAgACAAIAAgACAAIAAgACAAIAAgACAAIAAgACAAIAAgACAAIAAgACAAIAAgACAAIAAgACAAXwBjAG8AbQBwAG8AbgBlAG4AdAAsACAASQBOAFQAKABfAHQAaABpAHMAUgBlAG0AYQBpAG4AZABlAHIAKQAsAFwAbgAgACAAIAAgACAAIAAgACAAIAAgACAAIAAgACAAIAAgACAAIAAgACAAIAAgACAAIAAgACAAIAAgACAAIAAgACAAIAAgACAAIAAgACAAIAAgAF8AbgBlAHgAdABSAGUAbQBhAGkAbgBkAGUAcgAsACAAXwB0AGgAaQBzAFIAZQBtAGEAaQBuAGQAZQByACAALQAgAF8AYwBvAG0AcABvAG4AZQBuAHQALABcAG4AIAAgACAAIAAgACAAIAAgACAAIAAgACAAIAAgACAAIAAgACAAIAAgACAAIAAgACAAIAAgACAAIAAgACAAIAAgACAAIAAgACAAIAAgACAAIABIAFMAVABBAEMASwAoAEQAUgBPAFAAKABfAGEAYwBjACwAIAAsACAALQAxACkALAAgAF8AYwBvAG0AcABvAG4AZQBuAHQALAAgAF8AbgBlAHgAdABSAGUAbQBhAGkAbgBkAGUAcg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RABSAE8AUAAoAF8AcgBvAHUAbgBkAFcAaABvAGwAZQAsACAALAAgADEAKQBcAG4AIAAgACAAIAAgACAAIAAgACAAIAAgACAAKQBcAG4AIAAgACAAIAAgACAAIAAgACkALABcAG4AXABuACAAIAAgACAAIAAgACAAIABmAG4AUgBlAHMAbwBsAHYAZQBGAHIAYQBjAHQAaQBvAG4AYQBsACwAIABMAEEATQBCAEQAQQAoAF8AYQBiAHMAVABpAG0AZQBTAHAAYQBuACwAXABuACAAIAAgACAAIAAgACAAIAAgACAAIAAgAEwARQBUACgAXABuACAAIAAgACAAIAAgACAAIAAgACAAIAAgACAAIAAgACAAXwBpAG4AZABlAHgALAAgAHsAMQAsACAAMgAsACAAMwAsACAANAB9ACwAXABuACAAIAAgACAAIAAgACAAIAAgACAAIAAgACAAIAAgACAAXwByAG8AdQBuAGQARgByAGEAYwAsACAAUgBFAEQAVQBDAEUAKABIAFMAVABBAEMASwAoADAALAAgAF8AYQBiAHMAVABpAG0AZQBTAHAAYQBuACkALAAgAF8AaQBuAGQAZQB4ACwAXABuACAAIAAgACAAIAAgACAAIAAgACAAIAAgACAAIAAgACAAIAAgACAAIABMAEEATQBCAEQAQQAoAF8AYQBjAGMALAAgAF8AYwB1AHIAcgAsAFwAbgAgACAAIAAgACAAIAAgACAAIAAgACAAIAAgACAAIAAgACAAIAAgACAAIAAgACAAIABJAEYAKABfAGMAdQByAHIAIAA+ACAAXwBsAG8AdwBPAHIAZABlAHIALAAgAEgAUwBUAEEAQwBLACgAXwBhAGMAYwAsACAAMAApACwAXABuACAAIAAgACAAIAAgACAAIAAgACAAIAAgACAAIAAgACAAIAAgACAAIAAgACAAIAAgACAAIAAgACAATABFAFQAKABcAG4AIAAgACAAIAAgACAAIAAgACAAIAAgACAAIAAgACAAIAAgACAAIAAgACAAIAAgACAAIAAgACAAIAAgACAAIAAgAF8AbQBvAGQAdQBsAHUAcwAsACAASQBOAEQARQBYACgAXwBjAG8AbQBwAG8AbgBlAG4AdABNAG8AZABzACwAIAAxACwAIABfAGMAdQByAHIAKQAsAFwAbgAgACAAIAAgACAAIAAgACAAIAAgACAAIAAgACAAIAAgACAAIAAgACAAIAAgACAAIAAgACAAIAAgACAAIAAgACAAXwBwAHIAZQB2AFIAZQBtAGEAaQBuAGQAZQByACwAIABUAEEASwBFACgAXwBhAGMAYwAsACAAMQAsACAALQAxACkALABcAG4AIAAgACAAIAAgACAAIAAgACAAIAAgACAAIAAgACAAIAAgACAAIAAgACAAIAAgACAAIAAgACAAIAAgACAAIAAgAF8AdABoAGkAcwBSAGUAbQBhAGkAbgBkAGUAcgAsACAAXwBwAHIAZQB2AFIAZQBtAGEAaQBuAGQAZQByACAAKgAgAF8AbQBvAGQAdQBsAHUAcwAsAFwAbgAgACAAIAAgACAAIAAgACAAIAAgACAAIAAgACAAIAAgACAAIAAgACAAIAAgACAAIAAgACAAIAAgACAAIAAgACAASQBGACgAXwBjAHUAcgByACAAPAAgAF8AaABpAGcAaABPAHIAZABlAHIALAAgAEgAUwBUAEEAQwBLACgARABSAE8AUAAoAF8AYQBjAGMALAAgACwAIAAtADEAKQAsACAAMAAsACAAXwB0AGgAaQBzAFIAZQBtAGEAaQBuAGQAZQByACkALABcAG4AIAAgACAAIAAgACAAIAAgACAAIAAgACAAIAAgACAAIAAgACAAIAAgACAAIAAgACAAIAAgACAAIAAgACAAIAAgACAAIAAgACAASQBGACgAXwBjAHUAcgByACAAPQAgAF8AbABvAHcATwByAGQAZQByACwAXABuACAAIAAgACAAIAAgACAAIAAgACAAIAAgACAAIAAgACAAIAAgACAAIAAgACAAIAAgACAAIAAgACAAIAAgACAAIAAgACAAIAAgACAAIAAgACAATABFAFQAKABcAG4AIAAgACAAIAAgACAAIAAgACAAIAAgACAAIAAgACAAIAAgACAAIAAgACAAIAAgACAAIAAgACAAIAAgACAAIAAgACAAIAAgACAAIAAgACAAIAAgACAAIAAgAF8AbABvAHcAQwBvAG0AcABvAG4AZQBuAHQALAAgAEkARgAoAF8AcgBvAHUAbgBkAE0AZQB0AGgAbwBkACAAPQAgADMALABcAG4AIAAgACAAIAAgACAAIAAgACAAIAAgACAAIAAgACAAIAAgACAAIAAgACAAIAAgACAAIAAgACAAIAAgACAAIAAgACAAIAAgACAAIAAgACAAIAAgACAAIAAgACAAIAAgACAAUgBPAFUATgBEAEQATwBXAE4AKABfAHQAaABpAHMAUgBlAG0AYQBpAG4AZABlAHIALAAgAF8AcAByAGUAYwBpAHMAaQBvAG4AKQAsAFwAbgAgACAAIAAgACAAIAAgACAAIAAgACAAIAAgACAAIAAgACAAIAAgACAAIAAgACAAIAAgACAAIAAgACAAIAAgACAAIAAgACAAIAAgACAAIAAgACAAIAAgACAAIAAgACAAIABSAE8AVQBOAEQAKABfAHQAaABpAHMAUgBlAG0AYQBpAG4AZABlAHIALAAgAF8AcAByAGUAYwBpAHMAaQBvAG4AKQBcAG4AIAAgACAAIAAgACAAIAAgACAAIAAgACAAIAAgACAAIAAgACAAIAAgACAAIAAgACAAIAAgACAAIAAgACAAIAAgACAAIAAgACAAIAAgACAAIAAgACAAIAAgACkALABcAG4AIAAgACAAIAAgACAAIAAgACAAIAAgACAAIAAgACAAIAAgACAAIAAgACAAIAAgACAAIAAgACAAIAAgACAAIAAgACAAIAAgACAAIAAgACAAIAAgACAAIAAgAEgAUwBUAEEAQwBLACgARABSAE8AUAAoAF8AYQBjAGMALAAgACwAIAAtADEAKQAsACAAXwBsAG8AdwBDAG8AbQBwAG8AbgBlAG4AdAApAFwAbgAgACAAIAAgACAAIAAgACAAIAAgACAAIAAgACAAIAAgACAAIAAgACAAIAAgACAAIAAgACAAIAAgACAAIAAgACAAIAAgACAAIAAgACAAIAAgACkALABcAG4AIAAgACAAIAAgACAAIAAgACAAIAAgACAAIAAgACAAIAAgACAAIAAgACAAIAAgACAAIAAgACAAIAAgACAAIAAgACAAIAAgACAAIAAgACAAIABMAEUAVAAoAFwAbgAgACAAIAAgACAAIAAgACAAIAAgACAAIAAgACAAIAAgACAAIAAgACAAIAAgACAAIAAgACAAIAAgACAAIAAgACAAIAAgACAAIAAgACAAIAAgACAAIAAgACAAXwBjAG8AbQBwAG8AbgBlAG4AdAAsACAASQBOAFQAKABfAHQAaABpAHMAUgBlAG0AYQBpAG4AZABlAHIAKQAsAFwAbgAgACAAIAAgACAAIAAgACAAIAAgACAAIAAgACAAIAAgACAAIAAgACAAIAAgACAAIAAgACAAIAAgACAAIAAgACAAIAAgACAAIAAgACAAIAAgACAAIAAgACAAXwBuAGUAeAB0AFIAZQBtAGEAaQBuAGQAZQByACwAIABfAHQAaABpAHMAUgBlAG0AYQBpAG4AZABlAHIAIAAtACAAXwBjAG8AbQBwAG8AbgBlAG4AdAAsAFwAbgAgACAAIAAgACAAIAAgACAAIAAgACAAIAAgACAAIAAgACAAIAAgACAAIAAgACAAIAAgACAAIAAgACAAIAAgACAAIAAgACAAIAAgACAAIAAgACAAIAAgACAASABTAFQAQQBDAEsAKABEAFIATwBQACgAXwBhAGMAYwAsACAALAAgAC0AMQApACwAIABfAGMAbwBtAHAAbwBuAGUAbgB0ACwAIABfAG4AZQB4AHQAUgBlAG0AYQBpAG4AZABlAHI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RABSAE8AUAAoAF8AcgBvAHUAbgBkAEYAcgBhAGMALAAgACwAIAAxACkAXABuACAAIAAgACAAIAAgACAAIAAgACAAIAAgACkAXABuACAAIAAgACAAIAAgACAAIAApACwAXABuAFwAbgAgACAAIAAgACAAIAAgACAAZgBuAFIAZQBzAG8AbAB2AGUATQBvAGQAdQBsAHUAcwAsACAATABBAE0AQgBEAEEAKABfAGMAbwBtAHAAbABpAGMAYQB0AGkAbwBuACwAXABuACAAIAAgACAAIAAgACAAIAAgACAAIAAgAEwARQBUACgAXABuACAAIAAgACAAIAAgACAAIAAgACAAIAAgACAAIAAgACAAXwBpAG4AZABlAHgALAAgAHsANAAsACAAMwAsACAAMgAsACAAMQB9ACwAXABuACAAIAAgACAAIAAgACAAIAAgACAAIAAgACAAIAAgACAAXwByAGUAcwBvAGwAdgBlACwAIABSAEUARABVAEMARQAoAHsAMAAsACAAMAB9ACwAIABfAGkAbgBkAGUAeAAsAFwAbgAgACAAIAAgACAAIAAgACAAIAAgACAAIAAgACAAIAAgACAAIAAgACAATABBAE0AQgBEAEEAKABfAGEAYwBjACwAIABfAGMAdQByAHIALABcAG4AIAAgACAAIAAgACAAIAAgACAAIAAgACAAIAAgACAAIAAgACAAIAAgACAAIAAgACAASQBGACgAXwBjAHUAcgByACAAPAAgAF8AaABpAGcAaABPAHIAZABlAHIALAAgAEgAUwBUAEEAQwBLACgAXAAiAFwAIgAsACAARABSAE8AUAAoAF8AYQBjAGMALAAgACwAIAAtADEAKQAsACAAMAApACwAXABuACAAIAAgACAAIAAgACAAIAAgACAAIAAgACAAIAAgACAAIAAgACAAIAAgACAAIAAgACAAIAAgACAASQBGACgAXwBjAHUAcgByACAAPgAgAF8AbABvAHcATwByAGQAZQByACwAIABIAFMAVABBAEMASwAoAFwAIgBcACIALAAgAEQAUgBPAFAAKABfAGEAYwBjACwAIAAsACAALQAxACkALAAgADAAKQAsAFwAbgAgACAAIAAgACAAIAAgACAAIAAgACAAIAAgACAAIAAgACAAIAAgACAAIAAgACAAIAAgACAAIAAgACAAIAAgACAATABFAFQAKABcAG4AIAAgACAAIAAgACAAIAAgACAAIAAgACAAIAAgACAAIAAgACAAIAAgACAAIAAgACAAIAAgACAAIAAgACAAIAAgACAAIAAgACAAXwBjAGEAcgByAHkALAAgAFQAQQBLAEUAKABfAGEAYwBjACwAIAAxACwAIAAtADEAKQAsAFwAbgAgACAAIAAgACAAIAAgACAAIAAgACAAIAAgACAAIAAgACAAIAAgACAAIAAgACAAIAAgACAAIAAgACAAIAAgACAAIAAgACAAIABfAHYAYQBsAHUAZQAsACAAXwBjAGEAcgByAHkAIAArACAATgAoAEkATgBEAEUAWAAoAF8AYwBvAG0AcABsAGkAYwBhAHQAaQBvAG4ALAAgADEALAAgAF8AYwB1AHIAcgApACkALABcAG4AIAAgACAAIAAgACAAIAAgACAAIAAgACAAIAAgACAAIAAgACAAIAAgACAAIAAgACAAIAAgACAAIAAgACAAIAAgACAAIAAgACAASQBGACgAXwBjAHUAcgByACAAPQAgAF8AaABpAGcAaABPAHIAZABlAHIALAAgAEgAUwBUAEEAQwBLACgAXwB2AGEAbAB1AGUALAAgAEQAUgBPAFAAKABfAGEAYwBjACwAIAAsACAALQAxACkALAAgADAAKQAsAFwAbgAgACAAIAAgACAAIAAgACAAIAAgACAAIAAgACAAIAAgACAAIAAgACAAIAAgACAAIAAgACAAIAAgACAAIAAgACAAIAAgACAAIAAgACAAIAAgAEwARQBUACgAXABuACAAIAAgACAAIAAgACAAIAAgACAAIAAgACAAIAAgACAAIAAgACAAIAAgACAAIAAgACAAIAAgACAAIAAgACAAIAAgACAAIAAgACAAIAAgACAAIAAgACAAIABfAG0AbwBkAHUAbAB1AHMALAAgAEkATgBEAEUAWAAoAF8AYwBvAG0AcABvAG4AZQBuAHQATQBvAGQAcwAsACAAMQAsACAAXwBjAHUAcgByACkALABcAG4AIAAgACAAIAAgACAAIAAgACAAIAAgACAAIAAgACAAIAAgACAAIAAgACAAIAAgACAAIAAgACAAIAAgACAAIAAgACAAIAAgACAAIAAgACAAIAAgACAAIAAgAF8AYwBhAHIAcgB5AE4AZQB4AHQALAAgAEkATgBUACgAXwB2AGEAbAB1AGUAIAAvAF8AbQBvAGQAdQBsAHUAcwApACwAXABuACAAIAAgACAAIAAgACAAIAAgACAAIAAgACAAIAAgACAAIAAgACAAIAAgACAAIAAgACAAIAAgACAAIAAgACAAIAAgACAAIAAgACAAIAAgACAAIAAgACAAIABfAHIAZQBzAG8AbAB2AGUAVgBhAGwAdQBlACwAIABJAEYAKABfAGMAYQByAHIAeQBOAGUAeAB0ACwAIAAwACwAIABfAHYAYQBsAHUAZQApACwAXABuACAAIAAgACAAIAAgACAAIAAgACAAIAAgACAAIAAgACAAIAAgACAAIAAgACAAIAAgACAAIAAgACAAIAAgACAAIAAgACAAIAAgACAAIAAgACAAIAAgACAAIABIAFMAVABBAEMASwAoAF8AcgBlAHMAbwBsAHYAZQBWAGEAbAB1AGUALAAgAEQAUgBPAFAAKABfAGEAYwBjACwAIAAsACAALQAxACkALAAgAF8AYwBhAHIAcgB5AE4AZQB4AHQ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RABSAE8AUAAoAF8AcgBlAHMAbwBsAHYAZQAsACAALAAgAC0AMgApAFwAbgAgACAAIAAgACAAIAAgACAAIAAgACAAIAApAFwAbgAgACAAIAAgACAAIAAgACAAKQAsAFwAbgBcAG4AIAAgACAAIAAgACAAIAAgAGYAbgBTAGUAeABhAGcAZQBzAGkAbQBhAGwALAAgAEwAQQBNAEIARABBACgAXwB0AGkAbQBlAFMAcABhAG4ALABcAG4AIAAgACAAIAAgACAAIAAgACAAIAAgACAASQBGACgASQBTAEUAUgBSAE8AUgAoAF8AdABpAG0AZQBTAHAAYQBuACkALAAgAF8AdABpAG0AZQBTAHAAYQBuACAAKgAgAHsAMQAsACAAMgAsACAAMwAsACAANAAsACAANQB9ACwAXABuACAAIAAgACAAIAAgACAAIAAgACAAIAAgACAAIAAgACAASQBGACgAXwB0AGkAbQBlAFMAcABhAG4AIAA9ACAAXAAiAFwAIgAsACAAewBcACIAXAAiACwAIABcACIAXAAiACwAIABcACIAXAAiACwAIABcACIAXAAiACwAIABcACIAXAAiAH0ALABcAG4AIAAgACAAIAAgACAAIAAgACAAIAAgACAAIAAgACAAIAAgACAAIAAgAEkARgAoAE4ATwBUACgASQBTAE4AVQBNAEIARQBSACgAXwB0AGkAbQBlAFMAcABhAG4AKQApACwAIAB7ACMAVgBBAEwAVQBFACEALAAgACMAVgBBAEwAVQBFACEALAAgACMAVgBBAEwAVQBFACEALAAgACMAVgBBAEwAVQBFACEALAAgACMAVgBBAEwAVQBFACEAfQAsAFwAbgAgACAAIAAgACAAIAAgACAAIAAgACAAIAAgACAAIAAgACAAIAAgACAAIAAgACAAIABJAEYAKABfAHQAaQBtAGUAUwBwAGEAbgAgAD0AIAAwACwAIABmAG4AWgBlAHIAbwBDAG8AbQBwAGwAaQBjAGEAdABpAG8AbgAoACkALABcAG4AIAAgACAAIAAgACAAIAAgACAAIAAgACAAIAAgACAAIAAgACAAIAAgACAAIAAgACAAIAAgACAAIABMAEUAVAAoAFwAbgAgACAAIAAgACAAIAAgACAAIAAgACAAIAAgACAAIAAgACAAIAAgACAAIAAgACAAIAAgACAAIAAgACAAIAAgACAAXwB1AG4AcgBvAHUAbgBkAGUAZABTAGkAZwBuACwAIABJAEYAKABfAHQAaQBtAGUAUwBwAGEAbgAgADwAIAAwACwAIAAtADEALAAgADEAKQAsAFwAbgAgACAAIAAgACAAIAAgACAAIAAgACAAIAAgACAAIAAgACAAIAAgACAAIAAgACAAIAAgACAAIAAgACAAIAAgACAAXwBhAGIAcwBUAGkAbQBlAFMAcABhAG4ALAAgAEEAQgBTACgAXwB0AGkAbQBlAFMAcABhAG4AKQAsAFwAbgAgACAAIAAgACAAIAAgACAAIAAgACAAIAAgACAAIAAgACAAIAAgACAAIAAgACAAIAAgACAAIAAgACAAIAAgACAAXwByAG8AdQBuAGQAQwBvAG0AcABvAG4AZQBuAHQAcwAsACAASQBGACgAXwByAG8AdQBuAGQATQBlAHQAaABvAGQAIAA9ACAAMQAsAFwAbgAgACAAIAAgACAAIAAgACAAIAAgACAAIAAgACAAIAAgACAAIAAgACAAIAAgACAAIAAgACAAIAAgACAAIAAgACAAIAAgACAAIABmAG4AUgBlAHMAbwBsAHYAZQBXAGgAbwBsAGUAKABfAGEAYgBzAFQAaQBtAGUAUwBwAGEAbgApACwAXABuACAAIAAgACAAIAAgACAAIAAgACAAIAAgACAAIAAgACAAIAAgACAAIAAgACAAIAAgACAAIAAgACAAIAAgACAAIAAgACAAIAAgAGYAbgBSAGUAcwBvAGwAdgBlAEYAcgBhAGMAdABpAG8AbgBhAGwAKABfAGEAYgBzAFQAaQBtAGUAUwBwAGEAbgApAFwAbgAgACAAIAAgACAAIAAgACAAIAAgACAAIAAgACAAIAAgACAAIAAgACAAIAAgACAAIAAgACAAIAAgACAAIAAgACAAKQAsAFwAbgAgACAAIAAgACAAIAAgACAAIAAgACAAIAAgACAAIAAgACAAIAAgACAAIAAgACAAIAAgACAAIAAgACAAIAAgACAAXwByAGUAcwBvAGwAdgBlAEMAbwBtAHAAbwBuAGUAbgB0AHMALAAgAGYAbgBSAGUAcwBvAGwAdgBlAE0AbwBkAHUAbAB1AHMAKABfAHIAbwB1AG4AZABDAG8AbQBwAG8AbgBlAG4AdABzACkALABcAG4AIAAgACAAIAAgACAAIAAgACAAIAAgACAAIAAgACAAIAAgACAAIAAgACAAIAAgACAAIAAgACAAIAAgACAAIAAgAF8AaQBzAFoAZQByAG8ALAAgAEEAUgBSAEEAWQBTAC4ASQBTAF8AWgBFAFIATwAoAE4AKABfAHIAZQBzAG8AbAB2AGUAQwBvAG0AcABvAG4AZQBuAHQAcwApACkALABcAG4AIAAgACAAIAAgACAAIAAgACAAIAAgACAAIAAgACAAIAAgACAAIAAgACAAIAAgACAAIAAgACAAIAAgACAAIAAgAF8AcwBpAGcAbgAsACAASQBGACgAXwBpAHMAWgBlAHIAbwAsACAAMAAsACAAXwB1AG4AcgBvAHUAbgBkAGUAZABTAGkAZwBuACkALABcAG4AIAAgACAAIAAgACAAIAAgACAAIAAgACAAIAAgACAAIAAgACAAIAAgACAAIAAgACAAIAAgACAAIAAgACAAIAAgAEgAUwBUAEEAQwBLACgAXwBzAGkAZwBuACwAIABfAHIAZQBzAG8AbAB2AGUAQwBvAG0AcABvAG4AZQBuAHQAcw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0AGkAbQBlAFMAcABhAG4AQwBvAGwAdQBtAG4ALAAgAEYATgAuAE4AVQBMAEwASQBGAFkAKABJAE4ARABFAFgAKABUAGkAbQBlAFMAcABhAG4AXwBEACwAIAAsACAAIAAxACkAKQAsAFwAbgAgACAAIAAgACAAIAAgACAAXwByAG8AdwBDAG8AdQBuAHQALAAgAFIATwBXAFMAKABfAHQAaQBtAGUAUwBwAGEAbgBDAG8AbAB1AG0Abg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TAGUAeABhAGcAZQBzAGkAbQBhAGwAKABJAE4ARABFAFgAKABfAHQAaQBtAGUAUwBwAGEAbgBDAG8AbAB1AG0AbgAsACAAXwBjAHUAcgByACwAIAAx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IARQBTAE8ATABWAEUAXwBUAEkATQBFAFMAUABBAE4AXwBEAEgATQBTAFwAbgBcAG4AUgBlAHMAbwBsAHYAZQBzACAAYQAgAHQAaQBtAGUAcwBwAGEAbgAgAHMAZQB4AGEAZwBlAHMAaQBtAGEAbAAgAGMAbwBtAHAAbABpAGMAYQB0AGkAbwBuACAAcwBvACAAdABoAGEAdAAgAGUAYQBjAGgAIABjAG8AbQBwAG8AbgBlAG4AdAAgAGkAcwAgAHcAaQB0AGgAaQBuACAAaQB0AHMAIABtAG8AZAB1AGwAdQBzAC4AXABuAFwAbgBBAHIAcgBhAHkAIABjAG8AbQBwAGEAdABpAGIAbABlADoAIABUAGkAbQBlAFMAcABhAG4AXwBDADU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ZABlAGMAaQBtAGEAbAAgAFsAMAAuAC4AXQAgACAAIAAgAHwAIABEAGEAeQBzAFwAbgAgADMAIAB8ACAAZABlAGMAaQBtAGEAbAAgAFsAMAAuAC4AMgA0AF0AIAAgAHwAIABIAG8AdQByAHMAXABuACAANAAgAHwAIABkAGUAYwBpAG0AYQBsACAAWwAwAC4ALgA2ADAAXQAgACAAfAAgAE0AaQBuAHUAdABlAHMAXABuACAANQAgAHwAIABkAGUAYwBpAG0AYQBsACAAWwAwAC4ALgA2ADAAKQAgACAAfAAgAFMAZQBjAG8AbgBk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MAcABhAG4AXwBDADUAIAAgACAAIAAgACAAIAAgAHwAIABhAHIAcgBhAHkAIAAgACAAQwBbADIALgAuADUAXQAgACAAfABcAG4AIAAgACAAUwBpAGcAbgAgACAAIAAgACAAIAAgACAAIAAgACAAIAB8ACAAaQBuAHQAZQBnAGUAcgAgAFsALQAxACwAMAAsADEAXQAgAHwAXABuACAAIAAgAEQAYQB5AHMAIAAgACAAIAAgACAAIAAgACAAIAAgACAAfAAgAGQAZQBjAGkAbQBhAGwAIABbADAALgAuAF0AIAAgACAAIAB8AFwAbgAgACAAIABIAG8AdQByAHMAIAAgACAAIAAgACAAIAAgACAAIAAgAHwAIABkAGUAYwBpAG0AYQBsACAAWwAwAC4ALgBdACAAIAAgACAAfABcAG4AIAAgACAATQBpAG4AdQB0AGUAcwAgACAAIAAgACAAIAAgACAAIAB8ACAAZABlAGMAaQBtAGEAbAAgAFsAMAAuAC4AXQAgACAAIAAgAHwAXABuACAAIAAgAFMAZQBjAG8AbgBkAHMAIAAgACAAIAAgACAAIAAgACAAfAAgAGQAZQBjAGkAbQBhAGwAIABbADAALgAuAF0AIAAgACAAIAB8AFwAbgBbAEgAaQBnAGgATwByAGQAZQByAF0AIAAgACAAIAAgACAAIAAgAHwAIABpAG4AdABlAGcAZQByACAAIAAgACAAIAAgACAAIAAgACAAfAAgAEgAaQBnAGgAZQBzAHQALQBvAHIAZABlAHIAIABjAG8AbQBwAG8AbgBlAG4AdAAuACAARABlAGYAYQB1AGwAdABzACAAdABvACAARABhAHkALgBcAG4AIAAgACAAIAAgACAAIAAgACAAIAAgACAAIAAgACAAIAAgACAAIAB8ACAAWwAxAC4ALgA0AF0AIAAgACAAIAAgACAAIAAgACAAIAAgAHwAIAAgADEAIAAtACAARABhAHkAXABuACAAIAAgACAAIAAgACAAIAAgACAAIAAgACAAIAAgACAAIAAgACAAfAAgACAAIAAgACAAIAAgACAAIAAgACAAIAAgACAAIAAgACAAIAB8ACAAIAAyACAALQAgAEgAbwB1AHIAXABuACAAIAAgACAAIAAgACAAIAAgACAAIAAgACAAIAAgACAAIAAgACAAfAAgACAAIAAgACAAIAAgACAAIAAgACAAIAAgACAAIAAgACAAIAB8ACAAIAAzACAALQAgAE0AaQBuAHUAdABlAFwAbgAgACAAIAAgACAAIAAgACAAIAAgACAAIAAgACAAIAAgACAAIAAgAHwAIAAgACAAIAAgACAAIAAgACAAIAAgACAAIAAgACAAIAAgACAAfAAgACAANAAgAC0AIABTAGUAYwBvAG4AZABcAG4AWwBMAG8AdwBPAHIAZABlAHIAXQAgACAAIAAgACAAIAAgACAAIAB8ACAAaQBuAHQAZQBnAGUAcgAgACAAIAAgACAAIAAgACAAIAAgAHwAIABMAG8AdwBlAHMAdAAtAG8AcgBkAGUAcgAgAGMAbwBtAHAAbwBuAGUAbgB0AC4AIABEAGUAZgBhAHUAbAB0AHMAIAB0AG8AIABTAGUAYwBvAG4AZAAuAFwAbgAgACAAIAAgACAAIAAgACAAIAAgACAAIAAgACAAIAAgACAAIAAgAHwAIABbADEALgAuADQAXQAgACAAIAAgACAAIAAgACAAIAAgACAAfAAgACAAMQAgAC0AIABEAGEAeQBcAG4AIAAgACAAIAAgACAAIAAgACAAIAAgACAAIAAgACAAIAAgACAAIAB8ACAAIAAgACAAIAAgACAAIAAgACAAIAAgACAAIAAgACAAIAAgAHwAIAAgADIAIAAtACAASABvAHUAcgBcAG4AIAAgACAAIAAgACAAIAAgACAAIAAgACAAIAAgACAAIAAgACAAIAB8ACAAIAAgACAAIAAgACAAIAAgACAAIAAgACAAIAAgACAAIAAgAHwAIAAgADMAIAAtACAATQBpAG4AdQB0AGUAXABuACAAIAAgACAAIAAgACAAIAAgACAAIAAgACAAIAAgACAAIAAgACAAfAAgACAAIAAgACAAIAAgACAAIAAgACAAIAAgACAAIAAgACAAIAB8ACAAIAA0ACAALQAgAFMAZQBjAG8AbgBkAFwAbgBbAFAAcgBlAGMAaQBzAGkAbwBuAF0AIAAgACAAIAAgACAAIAAgAHwAIABpAG4AdABlAGcAZQByACAAIAAgACAAIAAgACAAIAAgACAAfAAgAFMAZQBsAGUAYwB0ACAAcAByAGUAYwBpAHMAaQBvAG4AIABsAGUAdgBlAGwALgBcAG4AIAAgACAAIAAgACAAIAAgACAAIAAgACAAIAAgACAAIAAgACAAIAB8ACAAWwAwAC4ALgA5AF0AIAAgACAAIAAgACAAIAAgACAAIAAgAHwAIABEAGUAZgBhAHUAbAB0AHMAIAB0AG8AIABtAGEAeABpAG0AdQBtACAAcAByAGUAYwBpAHMAaQBvAG4AIABvAGYAIAA5AC4AXABuAFsAUgBvAHUAbgBkAGkAbgBnAE8AdgBlAHIAcgBpAGQAZQBdACAAfAAgAHMAdwBpAHQAYwBoACAAIAAgACAAIAAgACAAIAAgACAAIAB8ACAAIAAwADoAIABEAGUAZgBhAHUAbAB0ACAAVwBoAGUAbgAgAFAAcgBlAGMAaQBzAGkAbwBuACAAPQAgADAALAAgAHIAbwB1AG4AZABzACAAdABvACAAbgBlAGEAcgBlAHMAdAAgAHMAZQBjAG8AbgBkACAAYQBuAGQAIAB0AHIAdQBuAGMAYQB0AGUAcwAgAGEAdAAgAGwAbwB3ACAAbwByAGQAZQByACAAYwBvAG0AcABvAG4AZQBuAHQALgBcAG4AIAAgACAAIAAgACAAIAAgACAAIAAgACAAIAAgACAAIAAgACAAIAB8ACAAIAAgACAAIAAgACAAIAAgACAAIAAgACAAIAAgACAAIAAgAHwAIAAgACAAIAAgACAAIAAgACAAIAAgACAAIABXAGgAZQBuACAAUAByAGUAYwBpAHMAaQBvAG4AIAA+ACAAMAAsACAAcgBvAHUAbgBkAHMAIAB0AG8AIABuAGUAYQByAGUAcwB0ACAAYQB0ACAAbABvAHcAIABvAHIAZABlAHIAIABjAG8AbQBwAG8AbgBlAG4AdAAuAFwAbgAgACAAIAAgACAAIAAgACAAIAAgACAAIAAgACAAIAAgACAAIAAgAHwAIAAgACAAIAAgACAAIAAgACAAIAAgACAAIAAgACAAIAAgACAAfAAgACAAMQA6ACAATgBlAGEAcgBlAHMAdAAgAEEAbAB3AGEAeQBzACAAcgBvAHUAbgBkACAAdABvACAAbgBlAGEAcgBlAHMAdAAgAGwAbwB3ACAAbwByAGQAZQByACAAYwBvAG0AcABvAG4AZQBuAHQALgBcAG4AIAAgACAAIAAgACAAIAAgACAAIAAgACAAIAAgACAAIAAgACAAIAB8ACAAIAAgACAAIAAgACAAIAAgACAAIAAgACAAIAAgACAAIAAgAHwAIAAtADEAOgAgAEQAbwB3AG4AIAAgACAAIABBAGwAdwBhAHkAcwAgAHIAbwB1AG4AZAAgAGQAbwB3AG4AIABhAHQAIABsAG8AdwAgAG8AcgBkAGUAcgAgAGMAbwBtAHAAbwBuAGUAbgB0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RQBTAE8ATABWAEUAXwBUAEkATQBFAFMAUABBAE4AXwBEAEgATQBTACAAPQAgAEwAQQBNAEIARABBACgAVABpAG0AZQBTAHAAYQBuAF8AQwA1ACwAIABbAEgAaQBnAGgATwByAGQAZQByAF0ALAAgAFsATABvAHcATwByAGQAZQByAF0ALAAgAFsAUAByAGUAYwBpAHMAaQBvAG4AXQAsACAAWwBSAG8AdQBuAGQAaQBuAGcATwB2AGUAcgByAGkAZABlAF0ALABcAG4AIAAgACAAIABMAEUAVAAoAFwAbgAgACAAIAAgACAAIAAgACAAXwB0AGkAbQBlAFMAcABhAG4AXwBDADUALAAgAEYATgAuAE4AVQBMAEwASQBGAFkAKABUAGkAbQBlAFMAcABhAG4AXwBDADUAKQAsAFwAbgAgACAAIAAgACAAIAAgACAAXwB0AGkAbQBlAFMAcABhAG4AXwBEACwAIABDAEgAUgBPAE4ATwAuAFQASQBNAEUAUwBQAEEATgAoAF8AdABpAG0AZQBTAHAAYQBuAF8AQwA1ACkALABcAG4AIAAgACAAIAAgACAAIAAgAEMASABSAE8ATgBPAC4AVABJAE0ARQBTAFAAQQBOAF8AVABPAF8ARABIAE0AUwAoAF8AdABpAG0AZQBTAHAAYQBuAF8ARAAsACAASABpAGcAaABPAHIAZABlAHIALAAgAEwAbwB3AE8AcgBkAGUAcgAsACAAUAByAGUAYwBpAHMAaQBvAG4ALAAgAFIAbwB1AG4AZABpAG4AZwBPAHYAZQByAHIAaQBkAGU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ABJAE0ARQBTAFAAQQBOAF8ARABIAE0AUwBcAG4AXABuAFAAYQByAHMAZQBzACAAYQAgAHQAZQB4AHQAIAB0AGkAbQBlAHMAcABhAG4AIABlAHgAcAByAGUAcwBzAGkAbwBuACAAYQBzACAAYQAgAHMAZQB4AGEAZwBlAHMAaQBtAGEAbAAgAGMAbwBtAHAAbABpAGMAYQB0AGkAbwBuAC4AXABuAFwAbgBBAHIAcgBhAHkAIABjAG8AbQBwAGEAdABpAGIAbABlADoAIABFAHgAcAByAGUAcwBzAGkAbwBu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hAHkAcwBcAG4AIAAzACAAfAAgAGkAbgB0AGUAZwBlAHIAIABbADAALgAuADIAMwBdACAAIAB8ACAASABvAHUAcgBzAFwAbgAgADQAIAB8ACAAaQBuAHQAZQBnAGUAcgAgAFsAMAAuAC4ANQA5AF0AIAAgAHwAIABNAGkAbgB1AHQAZQBzAFwAbgAgADUAIAB8ACAAZABlAGMAaQBtAGEAbAAgAFsAMAAuAC4ANgAwACkAIAAgAHwAIABTAGUAYwBvAG4AZA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HwAIAB2AGEAcgBpAGEAbgB0ACAAfAAgAFQAaQBtAGUAUwBwAGEAbgAgAGQAZQBjAGkAbQBhAGwAIAB2AGEAbAB1AGUAIABvAHIAIABmAG8AcgBtAGEAdAB0AGUAZAAgAFQAaQBtAGUAUwBwAGEAbgAgAHQAZQB4AHQ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ABJAE0ARQBTAFAAQQBOAF8ARABIAE0AUwAoAFwAIgAxADIAOgAwADAAXAAiACkAXABuAFIAZQB0AHUAcgBuAHMAOgAgAHsAMQAsACAAXAAiAFwAIgAsACAAMQAyACwAIAAwACwAIABcACIAXAAiAH0AXABuAFwAbgBQAEEAUgBTAEUAXwBUAEkATQBFAFMAUABBAE4AXwBEAEgATQBTACgAXAAiADEAMAAwAGgAXAAiACkAXABuAFIAZQB0AHUAcgBuAHMAOgAgAHsAMQAsACAAXAAiAFwAIgAsACAAMQAwADAALAAgAFwAIgBcACIALAAgAFwAIgBcACI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VABJAE0ARQBTAFAAQQBOAF8ARABIAE0AUwAgAD0AIABMAEEATQBCAEQAQQAoAEUAeABwAHIAZQBzAHMAaQBvAG4ALABcAG4AIAAgACAAIABMAEUAVAAoAFwAbgAgACAAIAAgACAAIAAgACAAXwBtAGEAeABQAHIAZQBjAGkAcwBpAG8AbgAsACAAOQAsAFwAbgAgACAAIAAgACAAIAAgACAAXABuACAAIAAgACAAIAAgACAAIABfAGwAbwBnAGkAYwBUAGEAYgBsAGUALAAgAHsAXABuACAAIAAgACAAIAAgACAAIAAgACAAIAAgAC8ALwAgAHQAZQByAG0AcwAsACAAcABhAHQAdABlAHIAbgAsACAAaABpAGcAaAAsACAAbABvAHcALAAgAGgAYQBzAEQAZQBjAGkAbQBhAGwAXABuACAAIAAgACAAIAAgACAAIAAgACAAIAAgADUALAAgAFwAIgAuADoAOgAuAFwAIgAsACAAMQAsACAANAAsACAAVABSAFUARQA7ACAAIAAgAC8ALwAgAGQALgBoAGgAOgBtAG0AOgBzAHMALgAwADAAMABcAG4AIAAgACAAIAAgACAAIAAgACAAIAAgACAANAAsACAAXAAiAC4AOgA6AFwAIgAsACAAMQAsACAANAAsACAARgBBAEwAUwBFADsAIAAgACAALwAvACAAZAAuAGgAaAA6AG0AbQA6AHMAcwBcAG4AIAAgACAAIAAgACAAIAAgACAAIAAgACAANAAsACAAXAAiADoAOgAuAFwAIgAsACAAMgAsACAANAAsACAAVABSAFUARQA7ACAAIAAgACAALwAvACAAaAA6AG0AbQA6AHMAcwAuADAAMAAwAFwAbgAgACAAIAAgACAAIAAgACAAIAAgACAAIAAzACwAIABcACIALgA6AFwAIgAsACAAMQAsACAAMwAsACAARgBBAEwAUwBFADsAIAAgACAAIAAvAC8AIABkAC4AaABoADoAbQBtAFwAbgAgACAAIAAgACAAIAAgACAAIAAgACAAIAAzACwAIABcACIAOgA6AFwAIgAsACAAMgAsACAANAAsACAARgBBAEwAUwBFADsAIAAgACAAIAAvAC8AIABoADoAbQBtADoAcwBzAFwAbgAgACAAIAAgACAAIAAgACAAIAAgACAAIAAzACwAIABcACIAOgAuAFwAIgAsACAAMwAsACAANAAsACAAVABSAFUARQA7ACAAIAAgACAAIAAvAC8AIABtADoAcwBzAC4AMAAwADAAXABuACAAIAAgACAAIAAgACAAIAAgACAAIAAgADIALAAgAFwAIgA6AFwAIgAsACAAMgAsACAAMwAsACAARgBBAEwAUwBFADsAIAAgACAAIAAgAC8ALwAgAGgAOgBtAG0AXABuACAAIAAgACAAIAAgACAAIAAgACAAIAAgADIALAAgAFwAIgAuAFwAIgAsACAAMQAsACAAMQAsACAAVABSAFUARQA7ACAAIAAgACAAIAAgAC8ALwAgAGQALgAwADAAMABcAG4AIAAgACAAIAAgACAAIAAgACAAIAAgACAAMQAsACAAXAAiAFwAIgAsACAAMQAsACAAMQAsACAARgBBAEwAUwBFADsAIAAgACAAIAAgACAALwAvACAAZABcAG4AIAAgACAAIAAgACAAIAAgACAAIAAgACAANQAsACAAXAAiAGQAaABtAC4AcwBcACIALAAgADEALAAgADQALAAgAFQAUgBVAEUAOwAgACAAIAAvAC8AIAAwAGQAIAAwAGgAIAAwAG0AIAAwAC4AMAAwADAAcwBcAG4AIAAgACAAIAAgACAAIAAgACAAIAAgACAANAAsACAAXAAiAGQAaABtAHMAXAAiACwAIAAxACwAIAA0ACwAIABGAEEATABTAEUAOwAgACAAIAAvAC8AIAAwAGQAIAAwAGgAIAAwAG0AIAAwAHMAXABuACAAIAAgACAAIAAgACAAIAAgACAAIAAgADQALAAgAFwAIgBkAGgALgBtAFwAIgAsACAAMQAsACAAMwAsACAAVABSAFUARQA7ACAAIAAgACAALwAvACAAMABkACAAMABoACAAMAAuADAAMAAwAG0AXABuACAAIAAgACAAIAAgACAAIAAgACAAIAAgADQALAAgAFwAIgBoAG0ALgBzAFwAIgAsACAAMgAsACAANAAsACAAVABSAFUARQA7ACAAIAAgACAALwAvACAAMABoACAAMABtACAAMAAuADAAMAAwAHMAXABuACAAIAAgACAAIAAgACAAIAAgACAAIAAgADMALAAgAFwAIgBkAGgAbQBcACIALAAgADEALAAgADMALAAgAEYAQQBMAFMARQA7ACAAIAAgACAALwAvACAAMABkACAAMABoACAAMABtAFwAbgAgACAAIAAgACAAIAAgACAAIAAgACAAIAAzACwAIABcACIAaABtAHMAXAAiACwAIAAyACwAIAA0ACwAIABGAEEATABTAEUAOwAgACAAIAAgAC8ALwAgADAAaAAgADAAbQAgADAAcwBcAG4AIAAgACAAIAAgACAAIAAgACAAIAAgACAAMwAsACAAXAAiAGQALgBoAFwAIgAsACAAMQAsACAAMgAsACAAVABSAFUARQA7ACAAIAAgACAAIAAvAC8AIAAwAGQAIAAwAC4AMAAwADAAaABcAG4AIAAgACAAIAAgACAAIAAgACAAIAAgACAAMgAsACAAXAAiAGgALgBtAFwAIgAsACAAMgAsACAAMwAsACAAVABSAFUARQA7ACAAIAAgACAAIAAvAC8AIAAwAGgAIAAwAC4AMAAwADAAbQBcAG4AIAAgACAAIAAgACAAIAAgACAAIAAgACAAMgAsACAAXAAiAG0ALgBzAFwAIgAsACAAMwAsACAANAAsACAAVABSAFUARQA7ACAAIAAgACAAIAAvAC8AIAAwAG0AIAAwAC4AMAAwADAAcwBcAG4AIAAgACAAIAAgACAAIAAgACAAIAAgACAAMgAsACAAXAAiAGQAaABcACIALAAgADEALAAgADIALAAgAEYAQQBMAFMARQA7ACAAIAAgACAAIAAvAC8AIAAwAGQAIAAwAGgAXABuACAAIAAgACAAIAAgACAAIAAgACAAIAAgADIALAAgAFwAIgBoAG0AXAAiACwAIAAyACwAIAAzACwAIABGAEEATABTAEUAOwAgACAAIAAgACAALwAvACAAMABoACAAMABtAFwAbgAgACAAIAAgACAAIAAgACAAIAAgACAAIAAyACwAIABcACIAbQBzAFwAIgAsACAAMwAsACAANAAsACAARgBBAEwAUwBFADsAIAAgACAAIAAgAC8ALwAgADAAbQAgADAAcwBcAG4AIAAgACAAIAAgACAAIAAgACAAIAAgACAAMgAsACAAXAAiAC4AZABcACIALAAgADEALAAgADEALAAgAFQAUgBVAEUAOwAgACAAIAAgACAAIAAvAC8AIAAwAC4AMAAwADAAZABcAG4AIAAgACAAIAAgACAAIAAgACAAIAAgACAAMgAsACAAXAAiAC4AaABcACIALAAgADIALAAgADIALAAgAFQAUgBVAEUAOwAgACAAIAAgACAAIAAvAC8AIAAwAC4AMAAwADAAaABcAG4AIAAgACAAIAAgACAAIAAgACAAIAAgACAAMgAsACAAXAAiAC4AbQBcACIALAAgADMALAAgADMALAAgAFQAUgBVAEUAOwAgACAAIAAgACAAIAAvAC8AIAAwAC4AMAAwADAAbQBcAG4AIAAgACAAIAAgACAAIAAgACAAIAAgACAAMgAsACAAXAAiAC4AcwBcACIALAAgADQALAAgADQALAAgAFQAUgBVAEUAOwAgACAAIAAgACAAIAAvAC8AIAAwAC4AMAAwADAAcwBcAG4AIAAgACAAIAAgACAAIAAgACAAIAAgACAAMQAsACAAXAAiAGQAXAAiACwAIAAxACwAIAAxACwAIABGAEEATABTAEUAOwAgACAAIAAgACAAIAAvAC8AIAAwAGQAXABuACAAIAAgACAAIAAgACAAIAAgACAAIAAgADEALAAgAFwAIgBoAFwAIgAsACAAMgAsACAAMgAsACAARgBBAEwAUwBFADsAIAAgACAAIAAgACAALwAvACAAMABoAFwAbgAgACAAIAAgACAAIAAgACAAIAAgACAAIAAxACwAIABcACIAbQBcACIALAAgADMALAAgADMALAAgAEYAQQBMAFMARQA7ACAAIAAgACAAIAAgAC8ALwAgADAAbQBcAG4AIAAgACAAIAAgACAAIAAgACAAIAAgACAAMQAsACAAXAAiAHMAXAAiACwAIAA0ACwAIAA0ACwAIABGAEEATABTAEUAOwAgACAAIAAgACAAIAAvAC8AIAAwAHMAXABuACAAIAAgACAAIAAgACAAIAAgACAAIAAgADUALAAgAFwAIgBkAGgAJwAuAFwAIgBcACIAXAAiACwAIAAxACwAIAA0ACwAIABUAFIAVQBFADsAIAAgAC8ALwAgADAAZAAgADAAaAAgADAAJwAgADAALgAwADAAMABcACIAXABuACAAIAAgACAAIAAgACAAIAAgACAAIAAgADQALAAgAFwAIgBkAGgAJwBcACIAXAAiAFwAIgAsACAAMQAsACAANAAsACAARgBBAEwAUwBFADsAIAAgAC8ALwAgADAAZAAgADAAaAAgADAAJwAgADAAXAAiAFwAbgAgACAAIAAgACAAIAAgACAAIAAgACAAIAA0ACwAIABcACIAZABoAC4AJwBcACIALAAgADEALAAgADMALAAgAFQAUgBVAEUAOwAgACAAIAAgAC8ALwAgADAAZAAgADAAaAAgADAALgAwADAAMAAnAFwAbgAgACAAIAAgACAAIAAgACAAIAAgACAAIAA0ACwAIABcACIAaAAnAC4AXAAiAFwAIgBcACIALAAgADIALAAgADQALAAgAFQAUgBVAEUAOwAgACAAIAAvAC8AIAAwAGgAIAAwACcAIAAwAC4AMAAwADAAXAAiAFwAbgAgACAAIAAgACAAIAAgACAAIAAgACAAIAAzACwAIABcACIAZABoACcAXAAiACwAIAAxACwAIAAzACwAIABGAEEATABTAEUAOwAgACAAIAAgAC8ALwAgADAAZAAgADAAaAAgADAAJwBcAG4AIAAgACAAIAAgACAAIAAgACAAIAAgACAAMwAsACAAXAAiAGgAJwBcACIAXAAiAFwAIgAsACAAMgAsACAANAAsACAARgBBAEwAUwBFADsAIAAgACAALwAvACAAMABoACAAMAAnACAAMABcACIAXABuACAAIAAgACAAIAAgACAAIAAgACAAIAAgADMALAAgAFwAIgBoAC4AJwBcACIALAAgADIALAAgADMALAAgAFQAUgBVAEUAOwAgACAAIAAgACAALwAvACAAMABoACAAMAAuADAAMAAwACcAXABuACAAIAAgACAAIAAgACAAIAAgACAAIAAgADMALAAgAFwAIgAnAC4AXAAiAFwAIgBcACIALAAgADMALAAgADQALAAgAFQAUgBVAEUAOwAgACAAIAAgAC8ALwAgADAAJwAgADAALgAwADAAMABcACIAXABuACAAIAAgACAAIAAgACAAIAAgACAAIAAgADIALAAgAFwAIgBoACcAXAAiACwAIAAyACwAIAAzACwAIABGAEEATABTAEUAOwAgACAAIAAgACAALwAvACAAMABoACAAMAAnAFwAbgAgACAAIAAgACAAIAAgACAAIAAgACAAIAAyACwAIABcACIAJwBcACIAXAAiAFwAIgAsACAAMwAsACAANAAsACAARgBBAEwAUwBFADsAIAAgACAAIAAvAC8AIAAwACcAIAAwAFwAIgBcAG4AIAAgACAAIAAgACAAIAAgACAAIAAgACAAMgAsACAAXAAiAC4AJwBcACIALAAgADMALAAgADMALAAgAFQAUgBVAEUAOwAgACAAIAAgACAAIAAvAC8AIAAwAC4AMAAwADAAJwBcAG4AIAAgACAAIAAgACAAIAAgACAAIAAgACAAMgAsACAAXAAiAC4AXAAiAFwAIgBcACIALAAgADQALAAgADQALAAgAFQAUgBVAEUAOwAgACAAIAAgACAALwAvACAAMAAuADAAMAAwAFwAIgBcAG4AIAAgACAAIAAgACAAIAAgACAAIAAgACAAMQAsACAAXAAiACcAXAAiACwAIAAzACwAIAAzACwAIABGAEEATABTAEUAOwAgACAAIAAgACAAIAAvAC8AIAAwACcAXABuACAAIAAgACAAIAAgACAAIAAgACAAIAAgADEALAAgAFwAIgBcACIAXAAiAFwAIgAsACAANAAsACAANAAsACAARgBBAEwAUwBFACAAIAAgACAAIAAgAC8ALwAgADAAXAAiAFwAbgAgACAAIAAgACAAIAAgACAAfQAsAFwAbgBcAG4AIAAgACAAIAAgACAAIAAgAGYAbgBQAGEAcgBzAGUAUwBlAHgAYQBnAGUAcwBpAG0AYQBsACwAIABMAEEATQBCAEQAQQAoAF8AZQB4AHAAcgAsAFwAbgAgACAAIAAgACAAIAAgACAAIAAgACAAIABMAEUAVAAoAFwAbgAgACAAIAAgACAAIAAgACAAIAAgACAAIAAgACAAIAAgAF8AZQB4AHAAcgAxACwAIABJAEYAKABGAE4ALgBGAEkATgBEAF8ATgBUAEgAXwBDAEgAQQBSACgAXwBlAHgAcAByACwAIABcACIAZABoAG0AcwAnAFwAIgBcACIAXAAiACkAIAA+ACAAMAAsAFwAbgAgACAAIAAgACAAIAAgACAAIAAgACAAIAAgACAAIAAgACAAIAAgACAALwAvACAAcgBlAG0AbwB2AGUAIABzAHAAYQBjAGUAcwAgAGkAZgAgAGgAaQBuAHQAZQBkACAAYQB0ACAAZQB1AHIAbwBwAGUAYQBuACAAbwByACAAdAByAGEAZABpAHQAaQBvAG4AYQBsACAAcwB0AHkAbABlAFwAbgAgACAAIAAgACAAIAAgACAAIAAgACAAIAAgACAAIAAgACAAIAAgACAAUwBVAEIAUwBUAEkAVABVAFQARQAoAF8AZQB4AHAAcgAsACAAXAAiACAAXAAiACwAIABcACIAXAAiACkALABcAG4AIAAgACAAIAAgACAAIAAgACAAIAAgACAAIAAgACAAIAAgACAAIAAgAF8AZQB4AHAAcgBcAG4AIAAgACAAIAAgACAAIAAgACAAIAAgACAAIAAgACAAIAApACwAXABuACAAIAAgACAAIAAgACAAIAAgACAAIAAgACAAIAAgACAAXwBzAGkAZwBuAEQAZQBuAG8AdABlAGQALAAgAFMAVwBJAFQAQwBIACgATABFAEYAVAAoAF8AZQB4AHAAcgAxACkALABcAG4AIAAgACAAIAAgACAAIAAgACAAIAAgACAAIAAgACAAIAAgACAAIAAgAFwAIgArAFwAIgAsACAAMQAsAFwAbgAgACAAIAAgACAAIAAgACAAIAAgACAAIAAgACAAIAAgACAAIAAgACAAXAAiAC0AXAAiACwAIAAtADEALABcAG4AIAAgACAAIAAgACAAIAAgACAAIAAgACAAIAAgACAAIAAgACAAIAAgAFwAIgASIlwAIgAsACAALQAxACwAIAAgAC8ALwAgABIiIABVAE4ASQBDAEgAQQBSACgAOAA3ADIAMgApAFwAbgAgACAAIAAgACAAIAAgACAAIAAgACAAIAAgACAAIAAgACAAIAAgACAAXAAiAFwAIgBcAG4AIAAgACAAIAAgACAAIAAgACAAIAAgACAAIAAgACAAIAApACwAXABuACAAIAAgACAAIAAgACAAIAAgACAAIAAgACAAIAAgACAAXwBoAGEAcwBTAGkAZwBuACwAIABJAFMATgBVAE0AQgBFAFIAKABfAHMAaQBnAG4ARABlAG4AbwB0AGUAZAApACwAXABuACAAIAAgACAAIAAgACAAIAAgACAAIAAgACAAIAAgACAAXwBuAG8AbQBpAG4AYQBsAFMAaQBnAG4ALAAgAEkARgAoAF8AaABhAHMAUwBpAGcAbgAsACAAXwBzAGkAZwBuAEQAZQBuAG8AdABlAGQALAAgADEAKQAsAFwAbgAgACAAIAAgACAAIAAgACAAIAAgACAAIAAgACAAIAAgAF8AdQBuAHMAaQBnAG4AZQBkAFQAUwB0AGUAeAB0ACwAIABJAEYAKABfAGgAYQBzAFMAaQBnAG4ALAAgAE0ASQBEACgAXwBlAHgAcAByADEALAAgADIALAAgAEwARQBOACgAXwBlAHgAcAByADEAKQAgAC0AIAAxACkALAAgAF8AZQB4AHAAcgAxACkALABcAG4AIAAgACAAIAAgACAAIAAgACAAIAAgACAAIAAgACAAIABfAHMAcABsAGkAdAAsACAARgBOAC4AUwBQAEwASQBUAF8AQQBSAE8AVQBOAEQAKABfAHUAbgBzAGkAZwBuAGUAZABUAFMAdABlAHgAdAAsACAAXAAiADAAMQAyADMANAA1ADYANwA4ADkAXAAiACwALAAgADYAKQAsAFwAbgAgACAAIAAgACAAIAAgACAAIAAgACAAIAAgACAAIAAgAF8AdABlAHIAbQBzACwAIABJAE4ARABFAFgAKABfAHMAcABsAGkAdAAsACAAMQAsACAAMQApACwAIABcAG4AIAAgACAAIAAgACAAIAAgACAAIAAgACAAIAAgACAAIABfAHAAYQB0AHQAZQByAG4ALAAgAEkATgBEAEUAWAAoAF8AcwBwAGwAaQB0ACwAIAAxACwAIAAyACkALABcAG4AIAAgACAAIAAgACAAIAAgACAAIAAgACAAIAAgACAAIABfAG0AYQB0AGMAaAAsACAARgBJAEwAVABFAFIAKABfAGwAbwBnAGkAYwBUAGEAYgBsAGUALAAgACgASQBOAEQARQBYACgAXwBsAG8AZwBpAGMAVABhAGIAbABlACwAIAAsACAAMQApACAAPQAgAF8AdABlAHIAbQBzACkAIAAqACAAKABJAE4ARABFAFgAKABfAGwAbwBnAGkAYwBUAGEAYgBsAGUALAAgACwAIAAyACkAIAA9ACAAXwBwAGEAdAB0AGUAcgBuACkALAAgACMATgAvAEEAKQAsAFwAbgAgACAAIAAgACAAIAAgACAAIAAgACAAIAAgACAAIAAgAEkARgAoAEkAUwBOAEEAKABJAE4ARABFAFgAKABfAG0AYQB0AGMAaAAsACAAMQAsACAAMQApACkALAAgAHsAIwBWAEEATABVAEUAIQB9ACwAXABuACAAIAAgACAAIAAgACAAIAAgACAAIAAgACAAIAAgACAAIAAgACAAIABMAEUAVAAoAFwAbgAgACAAIAAgACAAIAAgACAAIAAgACAAIAAgACAAIAAgACAAIAAgACAAIAAgACAAIABfAGgAaQBnAGgALAAgAEkATgBEAEUAWAAoAF8AbQBhAHQAYwBoACwAIAAxACwAIAAzACkALABcAG4AIAAgACAAIAAgACAAIAAgACAAIAAgACAAIAAgACAAIAAgACAAIAAgACAAIAAgACAAXwBsAG8AdwAsACAASQBOAEQARQBYACgAXwBtAGEAdABjAGgALAAgADEALAAgADQAKQAsAFwAbgAgACAAIAAgACAAIAAgACAAIAAgACAAIAAgACAAIAAgACAAIAAgACAAIAAgACAAIABfAGwAYQBzAHQAQwBvAGwALAAgADIAIAArACAAXwB0AGUAcgBtAHMALABcAG4AIAAgACAAIAAgACAAIAAgACAAIAAgACAAIAAgACAAIAAgACAAIAAgACAAIAAgACAAXwBoAGEAcwBEAGUAYwBpAG0AYQBsAHMALAAgAEkATgBEAEUAWAAoAF8AbQBhAHQAYwBoACwAIAAxACwAIAA1ACkALABcAG4AIAAgACAAIAAgACAAIAAgACAAIAAgACAAIAAgACAAIAAgACAAIAAgACAAIAAgACAAXwBlAHgAcAByAGUAcwBzAGUAZABUAGUAcgBtAHMALAAgAEkARgAoAF8AaABhAHMARABlAGMAaQBtAGEAbABzACwAXABuACAAIAAgACAAIAAgACAAIAAgACAAIAAgACAAIAAgACAAIAAgACAAIAAgACAAIAAgACAAIAAgACAATABFAFQAKABcAG4AIAAgACAAIAAgACAAIAAgACAAIAAgACAAIAAgACAAIAAgACAAIAAgACAAIAAgACAAIAAgACAAIAAgACAAIAAgAF8AZABlAGMAaQBtAGEAbABzACwAIABNAEkATgAoAEwARQBOACgASQBOAEQARQBYACgAXwBzAHAAbABpAHQALAAgADEALAAgAF8AbABhAHMAdABDAG8AbAApACkALAAgAF8AbQBhAHgAUAByAGUAYwBpAHMAaQBvAG4AKQAsAFwAbgAgACAAIAAgACAAIAAgACAAXABuACAAIAAgACAAIAAgACAAIAAgACAAIAAgACAAIAAgACAAIAAgACAAIAAgACAAIAAgACAAIAAgACAAIAAgACAAIABJAEYAKABfAHQAZQByAG0AcwAgAD4AIAAyACwAXABuACAAIAAgACAAIAAgACAAIAAgACAAIAAgACAAIAAgACAAIAAgACAAIAAgACAAIAAgACAAIAAgACAAIAAgACAAIAAgACAAIAAgAEgAUwBUAEEAQwBLACgAXABuACAAIAAgACAAIAAgACAAIAAgACAAIAAgACAAIAAgACAAIAAgACAAIAAgACAAIAAgACAAIAAgACAAIAAgACAAIAAgACAAIAAgACAAIAAgACAAVgBBAEwAVQBFACgAVABBAEsARQAoAEQAUgBPAFAAKABfAHMAcABsAGkAdAAsACAALAAgADIAKQAsACAAMQAsACAAXwB0AGUAcgBtAHMAIAAtACAAMgApACkALABcAG4AIAAgACAAIAAgACAAIAAgACAAIAAgACAAIAAgACAAIAAgACAAIAAgACAAIAAgACAAIAAgACAAIAAgACAAIAAgACAAIAAgACAAIAAgACAAIABWAEEATABVAEUAKABJAE4ARABFAFgAKABfAHMAcABsAGkAdAAsACAAMQAsACAAXwBsAGEAcwB0AEMAbwBsACAALQAgADEAKQApACAAKwAgACgAVgBBAEwAVQBFACgATABFAEYAVAAoAEkATgBEAEUAWAAoAF8AcwBwAGwAaQB0ACwAIAAxACwAIABfAGwAYQBzAHQAQwBvAGwAKQAsACAAXwBkAGUAYwBpAG0AYQBsAHMAKQApACAALwAgACgAMQAwACAAXgAgAF8AZABlAGMAaQBtAGEAbABzACkAKQBcAG4AIAAgACAAIAAgACAAIAAgACAAIAAgACAAIAAgACAAIAAgACAAIAAgACAAIAAgACAAIAAgACAAIAAgACAAIAAgACAAIAAgACAAKQAsAFwAbgAgACAAIAAgACAAIAAgACAAIAAgACAAIAAgACAAIAAgACAAIAAgACAAIAAgACAAIAAgACAAIAAgACAAIAAgACAAIAAgACAAIABJAEYAKABfAHQAZQByAG0AcwAgAD0AIAAyACwAXABuACAAIAAgACAAIAAgACAAIAAgACAAIAAgACAAIAAgACAAIAAgACAAIAAgACAAIAAgACAAIAAgACAAIAAgACAAIAAgACAAIAAgACAAIAAgACAASABTAFQAQQBDAEsAKABcAG4AIAAgACAAIAAgACAAIAAgACAAIAAgACAAIAAgACAAIAAgACAAIAAgACAAIAAgACAAIAAgACAAIAAgACAAIAAgACAAIAAgACAAIAAgACAAIAAgACAAIAAgAFYAQQBMAFUARQAoAEkATgBEAEUAWAAoAF8AcwBwAGwAaQB0ACwAIAAxACwAIABfAGwAYQBzAHQAQwBvAGwAIAAtACAAMQApACkAIAArACAAKABWAEEATABVAEUAKABMAEUARgBUACgASQBOAEQARQBYACgAXwBzAHAAbABpAHQALAAgADEALAAgAF8AbABhAHMAdABDAG8AbAApACwAIABfAGQAZQBjAGkAbQBhAGwAcwApACkAIAAvACAAKAAxADAAIABeACAAXwBkAGUAYwBpAG0AYQBsAHMAKQApAFwAbgAgACAAIAAgACAAIAAgACAAIAAgACAAIAAgACAAIAAgACAAIAAgACAAIAAgACAAIAAgACAAIAAgACAAIAAgACAAIAAgACAAIAAgACAAIAAgACkALABcAG4AIAAgACAAIAAgACAAIAAgACAAIAAgACAAIAAgACAAIAAgACAAIAAgACAAIAAgACAAIAAgACAAIAAgACAAIAAgACAAIAAgACAAIAAgACAAIAB7ACMAVgBBAEwAVQBFACEAf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AsAFwAbgAgACAAIAAgACAAIAAgACAAIAAgACAAIAAgACAAIAAgACAAIAAgACAAIAAgACAAIAAgACAAIAAgAEgAUwBUAEEAQwBLACgAXABuACAAIAAgACAAIAAgACAAIAAgACAAIAAgACAAIAAgACAAIAAgACAAIAAgACAAIAAgACAAIAAgACAAIAAgACAAIABWAEEATABVAEUAKABEAFIATwBQACgAXwBzAHAAbABpAHQALAAgACwAIAAyACkAKQBcAG4AIAAgACAAIAAgACAAIAAgACAAIAAgACAAIAAgACAAIAAgACAAIAAgACAAIAAgACAAIAAgACAAIAApAFwAbgAgACAAIAAgACAAIAAgACAAIAAgACAAIAAgACAAIAAgACAAIAAgACAAIAAgACAAIAApACwAXABuACAAIAAgACAAIAAgACAAIAAgACAAIAAgACAAIAAgACAAIAAgACAAIAAgACAAIAAgAF8AdAByAHUAZQBTAGkAZwBuACwAIABJAEYAKABBAFIAUgBBAFkAUwAuAEkAUwBfAFoARQBSAE8AKABOACgAXwBlAHgAcAByAGUAcwBzAGUAZABUAGUAcgBtAHMAKQApACwAIAAwACwAIABfAG4AbwBtAGkAbgBhAGwAUwBpAGcAbgApACwAXABuACAAIAAgACAAIAAgACAAIAAgACAAIAAgACAAIAAgACAAIAAgACAAIAAgACAAIAAgAEkARgAoACgAXwBoAGkAZwBoACAAPQAgADEAKQAgACoAIAAoAF8AbABvAHcAIAA9ACAANAApACwAXABuACAAIAAgACAAIAAgACAAIAAgACAAIAAgACAAIAAgACAAIAAgACAAIAAgACAAIAAgACAAIAAgACAASABTAFQAQQBDAEsAKABcAG4AIAAgACAAIAAgACAAIAAgACAAIAAgACAAIAAgACAAIAAgACAAIAAgACAAIAAgACAAIAAgACAAIAAgACAAIAAgAF8AdAByAHUAZQBTAGkAZwBuACwAIAAgACAAXABuACAAIAAgACAAIAAgACAAIAAgACAAIAAgACAAIAAgACAAIAAgACAAIAAgACAAIAAgACAAIAAgACAAIAAgACAAIABfAGUAeABwAHIAZQBzAHMAZQBkAFQAZQByAG0AcwBcAG4AIAAgACAAIAAgACAAIAAgACAAIAAgACAAIAAgACAAIAAgACAAIAAgACAAIAAgACAAIAAgACAAIAApACwAXABuACAAIAAgACAAIAAgACAAIAAgACAAIAAgACAAIAAgACAAIAAgACAAIAAgACAAIAAgACAAIAAgACAASQBGACgAKABfAGgAaQBnAGgAIAA+ACAAMQApACAAKgAgACgAXwBsAG8AdwAgAD0AIAA0ACkALABcAG4AIAAgACAAIAAgACAAIAAgACAAIAAgACAAIAAgACAAIAAgACAAIAAgACAAIAAgACAAIAAgACAAIAAgACAAIAAgAEgAUwBUAEEAQwBLACgAXABuACAAIAAgACAAIAAgACAAIAAgACAAIAAgACAAIAAgACAAIAAgACAAIAAgACAAIAAgACAAIAAgACAAIAAgACAAIAAgACAAIAAgAF8AdAByAHUAZQBTAGkAZwBuACwAXABuACAAIAAgACAAIAAgACAAIAAgACAAIAAgACAAIAAgACAAIAAgACAAIAAgACAAIAAgACAAIAAgACAAIAAgACAAIAAgACAAIAAgAEUAWABQAEEATgBEACgAXAAiAFwAIgAsACAALAAgAF8AaABpAGcAaAAgAC0AIAAxACwAIABcACIAXAAiACkALABcAG4AIAAgACAAIAAgACAAIAAgACAAIAAgACAAIAAgACAAIAAgACAAIAAgACAAIAAgACAAIAAgACAAIAAgACAAIAAgACAAIAAgACAAXwBlAHgAcAByAGUAcwBzAGUAZABUAGUAcgBtAHMAXABuACAAIAAgACAAIAAgACAAIAAgACAAIAAgACAAIAAgACAAIAAgACAAIAAgACAAIAAgACAAIAAgACAAIAAgACAAIAApACwAXABuACAAIAAgACAAIAAgACAAIAAgACAAIAAgACAAIAAgACAAIAAgACAAIAAgACAAIAAgACAAIAAgACAAIAAgACAAIABJAEYAKAAoAF8AaABpAGcAaAAgAD0AIAAxACkAIAAqACAAKABfAGwAbwB3ACAAPAAgADQAKQAsAFwAbgAgACAAIAAgACAAIAAgACAAIAAgACAAIAAgACAAIAAgACAAIAAgACAAIAAgACAAIAAgACAAIAAgACAAIAAgACAAIAAgACAAIABIAFMAVABBAEMASwAoAFwAbgAgACAAIAAgACAAIAAgACAAIAAgACAAIAAgACAAIAAgACAAIAAgACAAIAAgACAAIAAgACAAIAAgACAAIAAgACAAIAAgACAAIAAgACAAIAAgAF8AdAByAHUAZQBTAGkAZwBuACwAXABuACAAIAAgACAAIAAgACAAIAAgACAAIAAgACAAIAAgACAAIAAgACAAIAAgACAAIAAgACAAIAAgACAAIAAgACAAIAAgACAAIAAgACAAIAAgACAAXwBlAHgAcAByAGUAcwBzAGUAZABUAGUAcgBtAHMALABcAG4AIAAgACAAIAAgACAAIAAgACAAIAAgACAAIAAgACAAIAAgACAAIAAgACAAIAAgACAAIAAgACAAIAAgACAAIAAgACAAIAAgACAAIAAgACAAIABFAFgAUABBAE4ARAAoAFwAIgBcACIALAAgACwAIAA0ACAALQAgAF8AbABvAHcALAAgAFwAIgBcACIAKQBcAG4AIAAgACAAIAAgACAAIAAgACAAIAAgACAAIAAgACAAIAAgACAAIAAgACAAIAAgACAAIAAgACAAIAAgACAAIAAgACAAIAAgACAAKQAsAFwAbgAgACAAIAAgACAAIAAgACAAIAAgACAAIAAgACAAIAAgACAAIAAgACAAIAAgACAAIAAgACAAIAAgACAAIAAgACAAIAAgACAAIABIAFMAVABBAEMASwAoAFwAbgAgACAAIAAgACAAIAAgACAAIAAgACAAIAAgACAAIAAgACAAIAAgACAAIAAgACAAIAAgACAAIAAgACAAIAAgACAAIAAgACAAIAAgACAAIAAgAF8AdAByAHUAZQBTAGkAZwBuACwAXABuACAAIAAgACAAIAAgACAAIAAgACAAIAAgACAAIAAgACAAIAAgACAAIAAgACAAIAAgACAAIAAgACAAIAAgACAAIAAgACAAIAAgACAAIAAgACAARQBYAFAAQQBOAEQAKABcACIAXAAiACwAIAAsACAAXwBoAGkAZwBoACAALQAgADEALAAgAFwAIgBcACIAKQAsAFwAbgAgACAAIAAgACAAIAAgACAAIAAgACAAIAAgACAAIAAgACAAIAAgACAAIAAgACAAIAAgACAAIAAgACAAIAAgACAAIAAgACAAIAAgACAAIAAgAF8AZQB4AHAAcgBlAHMAcwBlAGQAVABlAHIAbQBzACwAXABuACAAIAAgACAAIAAgACAAIAAgACAAIAAgACAAIAAgACAAIAAgACAAIAAgACAAIAAgACAAIAAgACAAIAAgACAAIAAgACAAIAAgACAAIAAgACAARQBYAFAAQQBOAEQAKABcACIAXAAiACwAIAAsACAANAAgAC0AIABfAGwAbwB3ACwAIABcACIAXAAi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GYAbgBQAGEAcgBzAGUAVABpAG0AZQBTAHAAYQBuACwAIABMAEEATQBCAEQAQQAoAF8AZQB4AHAAcgAsAFwAbgAgACAAIAAgACAAIAAgACAAIAAgACAAIABJAEYAKABJAFMARQBSAFIATwBSACgAXwBlAHgAcAByACkALAAgAF8AZQB4AHAAcgAgACoAIAB7ADEALAAgADIALAAgADMALAAgADQALAAgADUAfQAsAFwAbgAgACAAIAAgACAAIAAgACAAIAAgACAAIAAgACAAIAAgAEkARgAoAF8AZQB4AHAAcgAgAD0AIABcACIAXAAiACwAIAB7AFwAIgBcACIALAAgAFwAIgBcACIALAAgAFwAIgBcACIALAAgAFwAIgBcACIALAAgAFwAIgBcACIAfQAsAFwAbgAgACAAIAAgACAAIAAgACAAIAAgACAAIAAgACAAIAAgACAAIAAgACAASQBGACgASQBTAE4AVQBNAEIARQBSACgAXwBlAHgAcAByACkALAAgAEMASABSAE8ATgBPAC4AVABJAE0ARQBTAFAAQQBOAF8AVABPAF8ARABIAE0AUwAoAF8AZQB4AHAAcgAsACAAMQAsACAAMQApACwAXABuACAAIAAgACAAIAAgACAAIAAgACAAIAAgACAAIAAgACAAIAAgACAAIAAgACAAIAAgAEwARQBUACgAXABuACAAIAAgACAAIAAgACAAIAAgACAAIAAgACAAIAAgACAAIAAgACAAIAAgACAAIAAgACAAIAAgACAAXwBzAGUAeABhAGcAZQBzAGkAbQBhAGwALAAgAGYAbgBQAGEAcgBzAGUAUwBlAHgAYQBnAGUAcwBpAG0AYQBsACgAXwBlAHgAcAByACkALABcAG4AIAAgACAAIAAgACAAIAAgACAAIAAgACAAIAAgACAAIAAgACAAIAAgACAAIAAgACAAIAAgACAAIABJAEYAKABDAEgAUgBPAE4ATwAuAEkAUwBfAFYAQQBMAEkARABfAFQASQBNAEUAUwBQAEEATgAoAF8AcwBlAHgAYQBnAGUAcwBpAG0AYQBsACkALABcAG4AIAAgACAAIAAgACAAIAAgACAAIAAgACAAIAAgACAAIAAgACAAIAAgACAAIAAgACAAIAAgACAAIAAgACAAIAAgAF8AcwBlAHgAYQBnAGUAcwBpAG0AYQBsACwAXABuACAAIAAgACAAIAAgACAAIAAgACAAIAAgACAAIAAgACAAIAAgACAAIAAgACAAIAAgACAAIAAgACAAIAAgACAAIAB7ACMAVgBBAEwAVQBFACEALAAgACMAVgBBAEwAVQBFACEALAAgACMAVgBBAEwAVQBFACEALAAgACMAVgBBAEwAVQBFACEALAAgACMAVgBBAEwAVQBFACEAf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ZQB4AHAAcgBDAG8AbAB1AG0AbgAsACAARgBOAC4ATgBVAEwATABJAEYAWQAoAEkATgBEAEUAWAAoAEUAeABwAHIAZQBzAHMAaQBvAG4ALAAgACwAIAAxACkAKQAsAFwAbgAgACAAIAAgACAAIAAgACAAXwByAG8AdwBDAG8AdQBuAHQALAAgAFIATwBXAFMAKABfAGUAeABwAHIAQwBvAGwAdQBtAG4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ABhAHIAcwBlAFQAaQBtAGUAUwBwAGEAbgAoAEkATgBEAEUAWAAoAF8AZQB4AHAAcgBDAG8AbAB1AG0AbgAsACAAXwBjAHUAcgByACwAIAAx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QASQBNAEUAUwBQAEEATgBcAG4AXABuAFAAYQByAHMAZQBzACAAYQAgAHQAZQB4AHQAIAB0AGkAbQBlAHMAcABhAG4AIABlAHgAcAByAGUAcwBzAGkAbwBuACAAYQBzACAAYQAgAGQAZQBjAGkAbQBhAGwAIAB2AGEAbAB1AGU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WwAwAC4ALgAxAF0AIAB8ACAAVABpAG0AZQBzAHAAYQBuACAAdgBhAGwAdQBlACAAYQBzACAAZABlAGMAaQBtAGEAbAAgAGQAYQB5AHM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B8ACAAdgBhAHIAaQBhAG4AdAAgAHwAIABUAGkAbQBlAFMAcABhAG4AIABkAGUAYwBpAG0AYQBsACAAdgBhAGwAdQBlACAAbwByACAAZgBvAHIAbQBhAHQAdABlAGQAIABUAGkAbQBlAFMAcABhAG4AIAB0AGUAeAB0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QASQBNAEUAUwBQAEEATgAoAFwAIgAxADIAOgAwADAAXAAiACkAXABuAFIAZQB0AHUAcgBuAHMAOgAgADAALgA1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UAEkATQBFAFMAUABBAE4AIAA9ACAATABBAE0AQgBEAEEAKABFAHgAcAByAGUAcwBzAGkAbwBuACwAXABuACAAIAAgACAATQBBAFAAKABGAE4ALgBOAFUATABMAEkARgBZACgARQB4AHAAcgBlAHMAcwBpAG8AbgApACwAXABuACAAIAAgACAAIAAgACAAIABMAEEATQBCAEQAQQAoAF8AZQBsAGUAbQBlAG4AdAAsAFwAbgAgACAAIAAgACAAIAAgACAAIAAgACAAIABMAEUAVAAoAFwAbgAgACAAIAAgACAAIAAgACAAIAAgACAAIAAgACAAIAAgAF8AdABpAG0AZQBTAHAAYQBuAF8AQwA1ACwAIABDAEgAUgBPAE4ATwAuAFAAQQBSAFMARQBfAFQASQBNAEUAUwBQAEEATgBfAEQASABNAFMAKABfAGUAbABlAG0AZQBuAHQAKQAsAFwAbgAgACAAIAAgACAAIAAgACAAIAAgACAAIAAgACAAIAAgAEMASABSAE8ATgBPAC4AVABJAE0ARQBTAFAAQQBOACgAXwB0AGkAbQBlAFMAcABhAG4AXwBDADU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VABJAE0ARQBTAFAAQQBOAFwAbgBcAG4AUgBlAHQAdQByAG4AcwAgAGEAIAB0AGkAbQBlAHMAcABhAG4AIABhAHMAIAB0AGUAeAB0ACAAaQBuACAAdABoAGUAIABzAHAAZQBjAGkAZgBpAGUAZAAgAGYAbwByAG0AYQB0ACAAZgByAG8AbQAgAGEAIABnAGkAdgBlAG4AIABkAGUAYwBpAG0AYQBsACAAdgBhAGwAdQBlAC4AXABuAFwAbgBBAHIAcgBhAHkAIABjAG8AbQBwAGEAdABpAGIAbABlADoAIABUAGkAbQBlAFMAcABhAG4AXwBE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AgACAAIAB8ACAARgBvAHIAbQBhAHQAdABlAGQAIAB0AGkAbQBlAHMAcABhAG4AIABkAC4ASABIADoAbQBtADoAcwBzAC4AMAAwAD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MAcABhAG4AXwBEACAAIAAgACAAIAB8ACAAZABlAGMAaQBtAGEAbAAgAHwAIABEAGUAYwBpAG0AYQBsACAAdABpAG0AZQBzAHAAYQBuACAAdwBoAGUAcgBlACAAYQAgAGQAYQB5ACAAPQAgADEAXABuAFsATwBwAHQAaQBvAG4AcwBdACAAIAAgACAAIAAgAHwAIAB0AGUAeAB0ACAAIAAgACAAfAAgAFMAdAByAGkAbgBnACAAdwBpAHQAaAAgAGUAbABlAG0AZQBuAHQAcwA6ACAAWwBUAHwARQBdAFsAKwBdAFsAUABdAFsAWABdAFsATgB8AEYAXQBbAEgAaQBnAGgATwByAGQAZQByAF0AWwBMAG8AdwBPAHIAZABlAHIAXQBbACoAXQBbADAALQA5AF0AXABuACAAIAAgACAAIAAgACAAIAAgACAAIAAgACAAIAAgAHwAIAAgACAAIAAgACAAIAAgACAAfAAgACAAIAAgACAAIABUACwAIABFACAAOgAgAFQAcgBhAGQAaQB0AGkAbwBuAGEAbAAgAG8AcgAgAEUAdQByAG8AcABlAGEAbgAgAHMAdAB5AGwAZQAuACAARABlAGYAYQB1AGwAdABzACAAdABvACAATQBvAGQAZQByAG4AIABzAHQAeQBsAGUAIAB3AGgAZQBuACAAbgBvAHQAIABwAHIAZQBzAGUAbgB0AC4AXABuACAAIAAgACAAIAAgACAAIAAgACAAIAAgACAAIAAgAHwAIAAgACAAIAAgACAAIAAgACAAfAAgACAAIAAgACAAIAAgACAAIAAgACAAIAAgAE0AbwBkAGUAcgBuADoAIAAgACAAIAAgACAAMAAuADAAMAA6ADAAMAA6ADAAMAAuADAAMAAwAFwAbgAgACAAIAAgACAAIAAgACAAIAAgACAAIAAgACAAIAB8ACAAIAAgACAAIAAgACAAIAAgAHwAIAAgACAAIAAgACAAIAAgACAAIAAgACAAIABUAHIAYQBkAGkAdABpAG8AbgBhAGwAOgAgADAAZAAgADAAaAAgADAAbQAgADAALgAwADAAMABzAFwAbgAgACAAIAAgACAAIAAgACAAIAAgACAAIAAgACAAIAB8ACAAIAAgACAAIAAgACAAIAAgAHwAIAAgACAAIAAgACAAIAAgACAAIAAgACAAIABFAHUAcgBvAHAAZQBhAG4AOgAgACAAIAAgADAAZAAgADAAaAAgADAAJwAgADAALgAwADAAMABcACIAXABuACAAIAAgACAAIAAgACAAIAAgACAAIAAgACAAIAAgAHwAIAAgACAAIAAgACAAIAAgACAAfAAgACAAIAAgACAAIAAgACAAIAArACAAOgAgAEQAaQBzAHAAbABhAHkAIABwAG8AcwBpAHQAaQB2AGUAIABzAGkAZwBuACAAZgBvAHIAIABuAG8AbgAtAG4AZQBnAGEAdABpAHYAZQAgAHYAYQBsAHUAZQBzAFwAbgAgACAAIAAgACAAIAAgACAAIAAgACAAIAAgACAAIAB8ACAAIAAgACAAIAAgACAAIAAgAHwAIAAgACAAIAAgACAAIAAgACAAUAAgADoAIABNAG8AZABlAHIAbgAgAHMAdAB5AGwAZQA6ACAAcABhAGQAIABsAGUAYQBkAGkAbgBnACAAdgBhAGwAdQBlACAAdwBpAHQAaAAgAHoAZQByAG8ALgBcAG4AIAAgACAAIAAgACAAIAAgACAAIAAgACAAIAAgACAAfAAgACAAIAAgACAAIAAgACAAIAB8ACAAIAAgACAAIAAgACAAIAAgACAAIAAgACAAVAByAGEAZABpAHQAaQBvAG4AYQBsACAAYQBuAGQAIABFAHUAcgBvAHAAZQBhAG4AIABzAHQAeQBsAGUAcwA6ACAAcABhAGQAIABhAGwAbAAgAHYAYQBsAHUAZQBzACAAZQB4AGMAZQBwAHQAIABmAGkAcgBzAHQAIAB3AGkAdABoACAAegBlAHIAbwAuAFwAbgAgACAAIAAgACAAIAAgACAAIAAgACAAIAAgACAAIAB8ACAAIAAgACAAIAAgACAAIAAgAHwAIAAgACAAIAAgACAAIAAgACAAWAAgADoAIABJAG4AcwBlAHIAdAAgAHMAcABhAGMAaQBuAGcALgAgAE4AbwB0ACAAYQBwAHAAbABpAGMAYQBiAGwAZQAgAHQAbwAgAG0AbwBkAGUAcgBuACAAcwB0AHkAbABlAC4AXABuACAAIAAgACAAIAAgACAAIAAgACAAIAAgACAAIAAgAHwAIAAgACAAIAAgACAAIAAgACAAfAAgACAAIAAgACAAIABOACwAIABGACAAOgAgAE8AdgBlAHIAcgBpAGQAZQAgAHIAbwB1AG4AZABpAG4AZwAgAGIAZQBoAGEAdgBpAG8AdQByAC4AXABuACAAIAAgACAAIAAgACAAIAAgACAAIAAgACAAIAAgAHwAIAAgACAAIAAgACAAIAAgACAAfAAgACAAIAAgACAAIAAgACAAIAAgACAAIAAgAEQAZQBmAGEAdQBsAHQAIABtAGUAdABoAG8AZAAgAHIAbwB1AG4AZABzACAAdABvACAAbgBlAGEAcgBlAHMAdAAgAHMAZQBjAG8AbgBkACAAYQBuAGQAIAB0AGgAZQBuACAAdAByAHUAbgBjAGEAdABlAHMAIAB0AG8AIABsAG8AdwAgAG8AcgBkAGUAcgAgAGMAbwBtAHAAbwBuAGUAbgB0AC4AXABuACAAIAAgACAAIAAgACAAIAAgACAAIAAgACAAIAAgAHwAIAAgACAAIAAgACAAIAAgACAAfAAgACAAIAAgACAAIAAgACAAIAAgACAAIAAgAE4AOgAgAGEAbAB3AGEAeQBzACAAcgBvAHUAbgBkACAAdABvACAAbgBlAGEAcgBlAHMAdAAuAFwAbgAgACAAIAAgACAAIAAgACAAIAAgACAAIAAgACAAIAB8ACAAIAAgACAAIAAgACAAIAAgAHwAIAAgACAAIAAgACAAIAAgACAAIAAgACAAIABGADoAIABhAGwAdwBhAHkAcwAgAHIAbwB1AG4AZAAgAGQAbwB3AG4ALgBcAG4AIAAgACAAIAAgACAAIAAgACAAIAAgACAAIAAgACAAfAAgACAAIAAgACAAIAAgACAAIAB8ACAASABpAGcAaABPAHIAZABlAHIAIAA6ACAASABpAGcAaAAgAG8AcgBkAGUAcgAgAGMAbwBtAHAAbwBuAGUAbgB0AC4AIABVAHAAcABlAHIAIABjAGEAcwBlACAAdABvACAAcwBlAHQAIABlAHgAcABsAGkAYwBpAHQAbAB5AC4AIABMAG8AdwBlAHIAIABjAGEAcwBlACAAYQBsAGwAbwB3AHMAIABmAGwAbwBhAHQAaQBuAGcAXABuACAAIAAgACAAIAAgACAAIAAgACAAIAAgACAAIAAgAHwAIAAgACAAIAAgACAAIAAgACAAfAAgACAAIAAgACAAIAAgACAAIAAgACAAIAAgAGYAcgBvAG0AIABlAHgAcAByAGUAcwBzAGkAbgBnACAAaQBuACAAdABoAGUAIABnAGkAdgBlAG4AIABjAG8AbQBwAG8AbgBlAG4AdAAgAHUAcAAgAHQAbwAgAGQAYQB5AHMAIABhAHMAIABuAGUAZQBkAGUAZAAuAFwAbgAgACAAIAAgACAAIAAgACAAIAAgACAAIAAgACAAIAB8ACAAIAAgACAAIAAgACAAIAAgAHwAIABMAG8AdwBPAHIAZABlAHIAIAAgADoAIABMAG8AdwAgAG8AcgBkAGUAcgAgAGMAbwBtAHAAbwBuAGUAbgB0AC4AIABVAHAAcABlAHIAIABjAGEAcwBlACAAdABvACAAcwBlAHQAIABlAHgAcABsAGkAYwBpAHQAbAB5AC4AIABMAG8AdwBlAHIAIABjAGEAcwBlACAAYQBsAGwAbwB3AHMAIABmAGwAbwBhAHQAaQBuAGcAXABuACAAIAAgACAAIAAgACAAIAAgACAAIAAgACAAIAAgAHwAIAAgACAAIAAgACAAIAAgACAAfAAgACAAIAAgACAAIAAgACAAIAAgACAAIAAgAGYAcgBvAG0AIABlAHgAcAByAGUAcwBzAGkAbgBnACAAaQBuACAAdABoAGUAIABnAGkAdgBlAG4AIABjAG8AbQBwAG8AbgBlAG4AdAAgAGQAbwB3AG4AIAB0AG8AIABzAGUAYwBvAG4AZABzACAAYQBzACAAbgBlAGUAZABlAGQALgBcAG4AIAAgACAAIAAgACAAIAAgACAAIAAgACAAIAAgACAAfAAgACAAIAAgACAAIAAgACAAIAB8ACAAIAAgACAAIAAgACAAIAAgACAAIAAgACAASQBmACAAbwBuAGwAeQAgAGEAIABzAGkAbgBnAGwAZQAgAG8AcAB0AGkAbwBuACAAaQBzACAAZwBpAHYAZQBuACwAIABpAHQAIABpAHMAIABhAHMAcwBpAGcAbgBlAGQAIABhAHMAIABMAG8AdwBPAHIAZABlAHIALgBcAG4AIAAgACAAIAAgACAAIAAgACAAIAAgACAAIAAgACAAfAAgACAAIAAgACAAIAAgACAAIAB8ACAAIAAgACAAIAAgACAAIAAgACAAIAAgACAAQgBvAHQAaAAgAGUAbABlAG0AZQBuAHQAcwAgAHQAYQBrAGUAIAB0AGgAZQAgAGYAbwBsAGwAbwB3AGkAbgBnADoAXABuACAAIAAgACAAIAAgACAAIAAgACAAIAAgACAAIAAgAHwAIAAgACAAIAAgACAAIAAgACAAfAAgACAAIAAgACAAIAAgACAAIAAgACAAIAAgAEQALAAgAGQAIAA6ACAARABhAHkAXABuACAAIAAgACAAIAAgACAAIAAgACAAIAAgACAAIAAgAHwAIAAgACAAIAAgACAAIAAgACAAfAAgACAAIAAgACAAIAAgACAAIAAgACAAIAAgAEgALAAgAGgAIAA6ACAASABvAHUAcgBcAG4AIAAgACAAIAAgACAAIAAgACAAIAAgACAAIAAgACAAfAAgACAAIAAgACAAIAAgACAAIAB8ACAAIAAgACAAIAAgACAAIAAgACAAIAAgACAATQAsACAAbQAgADoAIABNAGkAbgB1AHQAZQBcAG4AIAAgACAAIAAgACAAIAAgACAAIAAgACAAIAAgACAAfAAgACAAIAAgACAAIAAgACAAIAB8ACAAIAAgACAAIAAgACAAIAAgACAAIAAgACAAUwAsACAAcwAgADoAIABTAGUAYwBvAG4AZABcAG4AIAAgACAAIAAgACAAIAAgACAAIAAgACAAIAAgACAAfAAgACAAIAAgACAAIAAgACAAIAB8ACAAIAAgACAAIAAgACAAIAAgACoAIAA6ACAAQQBsAGwAbwB3AHMAIABmAGwAbwBhAHQAaQBuAGcAIABkAG8AdwBuACAAdABoAGUAIABsAG8AdwBlAHMAdAAgAG8AcgBkAGUAcgAgAGMAbwBtAHAAbwBuAGUAbgB0ACAAbgBlAGUAZABlAGQALAAgAGkAbgBjAGwAdQBkAGkAbgBnACAAdABoAGUAIABtAGEAeABpAG0AdQBtACAAcAByAGUAYwBpAHMAaQBvAG4AXABuACAAIAAgACAAIAAgACAAIAAgACAAIAAgACAAIAAgAHwAIAAgACAAIAAgACAAIAAgACAAfAAgACAAIAAgACAAIAAgACAAIAAgACAAIAAgAG8AZgAgAHQAaABlACAAcwB0AHkAbABlACAAZgBvAHIAIABzAGUAYwBvAG4AZABzAC4AXABuACAAIAAgACAAIAAgACAAIAAgACAAIAAgACAAIAAgAHwAIAAgACAAIAAgACAAIAAgACAAfAAgACAAIAAgACAAIAAgADAALQA5ACAAOgAgAEQAZQBjAGkAbQBhAGwAIABwAGwAYQBjAGUAcwAgAHQAbwAgAGQAaQBzAHAAbABhAHkALgAgAEkAZgAgAEQALAAgAEgALAAgAE0AIABvAHIAIABTACAAcwB1AHAAcABsAGkAZQBkACAAZgBvAHIAIABMAG8AdwBPAHIAZABlAHIAIAB0AGgAZQBuACAAZQB4AHAAbABpAGMAdAAgAGQAZQBjAGkAbQBhAGwAcwAuAFwAbgAgACAAIAAgACAAIAAgACAAIAAgACAAIAAgACAAIAB8ACAAIAAgACAAIAAgACAAIAAgAHwAIAAgACAAIAAgACAAIAAgACAAIAAgACAAIABJAGYAIABkACwAIABoACwAIABtACAAbwByACAAcwAgAHMAdQBwAHAAbABpAGUAZAAgAGYAbwByACAATABvAHcATwByAGQAZQByACAAdABoAGUAbgAgAHQAaABlACAAYwBlAGkAbABpAG4AZwAgAG8AZgAgAGQAZQBjAGkAbQBhAGwAcwAgAHQAbwAgAGQAaQBzAHAAbABhAHkALgBcAG4AIAAgACAAIAAgACAAIAAgACAAIAAgACAAIAAgACAAfAAgACAAIAAgACAAIAAgACAAIAB8ACAAIAAgACAAIAAgACAAIAAgACAAIAAgACAATQBvAGQAZQByAG4AIABzAHQAeQBsAGUAOgAgAE8AbgBsAHkAIABhAHAAcABsAGkAZQBzACAAdABvACAAcwBlAGMAbwBuAGQAcwAuAFwAbgAgACAAIAAgACAAIAAgACAAIAAgACAAIAAgACAAIAB8ACAAIAAgACAAIAAgACAAIAAgAHwAIAAgACAAIAAgACAAIAAgACAAIAAgACAAIABUAHIAYQBkAGkAdABpAG8AbgBhAGwAIABhAG4AZAAgAEUAdQByAG8AcABlAGEAbgAgAHMAdAB5AGwAZQBzADoAIABBAHAAcABsAGkAZQBzACAAdABvACAAbABvAHcAIABvAHIAZABlAHIAIABjAG8AbQBwAG8AbgBlAG4AdAA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VABJAE0ARQBTAFAAQQBOACgAMQAuADcAOAA2ADUAKQBcAG4AUgBlAHQAdQByAG4AcwA6ACAAMQAuADEAOAA6ADUAMgA6ADMANABcAG4AXABuAEYATwBSAE0AQQBUAF8AVABJAE0ARQBTAFAAQQBOACgAMQAuADcAOAA2ADUALAAgAFwAIgBIAFMAMwBcACIAKQBcAG4AUgBlAHQAdQByAG4AcwA6ACAANAAyADoANQAyADoAMwAzAC4ANgAwADAAXABuAFwAbgBGAE8AUgBNAEEAVABfAFQASQBNAEUAUwBQAEEATgAoADEALgA3ADgANgA1ACwAIABcACIAVAArAFgASABTAFwAIgApAFwAbgBSAGUAdAB1AHIAbgBzADoAIAArACAANAAyAGgAIAA1ADIAbQAgADMANABzAFwAbgBcAG4ARgBPAFIATQBBAFQAXwBUAEkATQBFAFMAUABBAE4AKAAxAC4ANwA4ADYANQAsACAAXAAiAEUAcwAqAFwAIgApAFwAbgBSAGUAdAB1AHIAbgBzADoAIAAxAGQAMQA4AGgANQAyACcAMwA0AC4ANgBcAC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VABJAE0ARQBTAFAAQQBOACAAPQAgAEwAQQBNAEIARABBACgAVABpAG0AZQBTAHAAYQBuAF8ARAAsACAAWwBPAHAAdABpAG8AbgBzAF0ALABcAG4AIAAgACAAIABMAEUAVAAoAFwAbgAgACAAIAAgACAAIAAgACAAXwB0AGkAbQBlAFMAcABhAG4ARgBvAHIAbQBhAHQATwBwAHQAaQBvAG4AcwAsACAAXwBGAE8AUgBNAEEAVABfAFQASQBNAEUAUwBQAEEATgBfAE8AUABUAEkATwBOAFMAKABPAHAAdABpAG8AbgBzACkALABcAG4AXABuACAAIAAgACAAIAAgACAAIABNAEEAUAAoAEYATgAuAE4AVQBMAEwASQBGAFkAKABUAGkAbQBlAFMAcABhAG4AXwBEACkALABcAG4AIAAgACAAIAAgACAAIAAgACAAIAAgACAATABBAE0AQgBEAEEAKABfAGUAbABlAG0AZQBuAHQALABcAG4AIAAgACAAIAAgACAAIAAgACAAIAAgACAAIAAgACAAIABfAEYATwBSAE0AQQBUAF8AVABJAE0ARQBTAFAAQQBOACgAXwBlAGwAZQBtAGUAbgB0ACwAIABfAHQAaQBtAGUAUwBwAGEAbgBGAG8AcgBtAGEAdABPAHAAdABpAG8AbgBzACkAXABuACAAIAAgACAAIAAgACAAIAAgACAAIAAgACkAXABuACAAIAAgACAAIAAgACAAIAApAFwAbgAgACAAIAAgACkAXABuACkAOwBcAG4AXABuAF8ARgBPAFIATQBBAFQAXwBUAEkATQBFAFMAUABBAE4AXwBPAFAAVABJAE8ATgBTACAAPQAgAEwAQQBNAEIARABBACgAXwBvAHAAdABpAG8AbgBzACwAXABuACAAIAAgACAATABFAFQAKABcAG4AIAAgACAAIAAgACAAIAAgAF8AbwBwAHQAaQBvAG4AcwAxACwAIABGAE4ALgBOAFUATABMAEkARgBZACgAXwBvAHAAdABpAG8AbgBzACkALABcAG4AIAAgACAAIAAgACAAIAAgAF8AcwB0AHkAbABlACwAIABMAEUARgBUACgARgBOAC4AUwBJAEYAVABfAEYATwBSAF8AQwBIAEEAUgBTACgAXwBvAHAAdABpAG8AbgBzADEALAAgAFwAIgBFAFQAXAAiACkAKQAsAFwAbgAgACAAIAAgACAAIAAgACAAXwBzAGkAZwBuAFAAbwBzAGkAdABpAHYAZQAsACAASQBGAEUAUgBSAE8AUgAoAEYASQBOAEQAKABcACIAKwBcACIALAAgAF8AbwBwAHQAaQBvAG4AcwAxACkALAAgADAAKQAgAD4AIAAwACwAXABuACAAIAAgACAAIAAgACAAIABfAHAAYQBkAGQAaQBuAGcALAAgAEkARgBFAFIAUgBPAFIAKABTAEUAQQBSAEMASAAoAFwAIgBQAFwAIgAsACAAXwBvAHAAdABpAG8AbgBzADEAKQAsACAAMAApACAAPgAgADAALABcAG4AIAAgACAAIAAgACAAIAAgAF8AcwBwAGEAYwBpAG4AZwAsACAASQBGAEUAUgBSAE8AUgAoAFMARQBBAFIAQwBIACgAXAAiAFgAXAAiACwAIABfAG8AcAB0AGkAbwBuAHMAMQApACwAIAAwACkAIAA+ACAAMAAsAFwAbgAgACAAIAAgACAAIAAgACAAXABuACAAIAAgACAAIAAgACAAIABfAHIAbwB1AG4AZABpAG4AZwBPAHYAZQByAHIAaQBkAGUALAAgAEwARQBUACgAXABuACAAIAAgACAAIAAgACAAIAAgACAAIAAgAF8AcgAsACAATABFAEYAVAAoAEYATgAuAFMASQBGAFQAXwBGAE8AUgBfAEMASABBAFIAUwAoAF8AbwBwAHQAaQBvAG4AcwAxACwAIABcACIATgBGAFwAIgApACkALABcAG4AIAAgACAAIAAgACAAIAAgACAAIAAgACAAUwBXAEkAVABDAEgAKABfAHIALABcAG4AIAAgACAAIAAgACAAIAAgACAAIAAgACAAIAAgACAAIABcACIATgBcACIALAAgADEALABcAG4AIAAgACAAIAAgACAAIAAgACAAIAAgACAAIAAgACAAIABcACIARgBcACIALAAgAC0AMQAsAFwAbgAgACAAIAAgACAAIAAgACAAIAAgACAAIAAgACAAIAAgADAAXABuACAAIAAgACAAIAAgACAAIAAgACAAIAAgACkAXABuACAAIAAgACAAIAAgACAAIAApACwAXABuAFwAbgAgACAAIAAgACAAIAAgACAALwAvACAALQAyACAAIAA6ACAAZABlAGYAYQB1AGwAdAAgAGYAbwByACAAcwB0AHkAbABlAFwAbgAgACAAIAAgACAAIAAgACAALwAvACAALQAxACAAIAA6ACAAZgBsAG8AYQB0AGkAbgBnACAAYQBzACAAZABlAGYAaQBuAGUAZAAgAGkAbgAgAHMAdAB5AGwAZQBcAG4AIAAgACAAIAAgACAAIAAgAC8ALwAgAFsAbgBdACAAOgAgAHAAcgBlAGMAaQBzAGkAbwBuACAAbABpAG0AaQB0AFwAbgAgACAAIAAgACAAIAAgACAAXwBwAHIAZQBjAGkAcwBpAG8AbgAsACAATABFAFQAKABcAG4AIAAgACAAIAAgACAAIAAgACAAIAAgACAAXwBwAEMAaABhAHIALAAgAEwARQBGAFQAKABGAE4ALgBTAEkARgBUAF8ARgBPAFIAXwBDAEgAQQBSAFMAKABfAG8AcAB0AGkAbwBuAHMAMQAsACAAXAAiACoAMAAxADIAMwA0ADUANgA3ADgAOQBcACIAKQApACwAXABuACAAIAAgACAAIAAgACAAIAAgACAAIAAgAFMAVwBJAFQAQwBIACgAXwBwAEMAaABhAHIALABcAG4AIAAgACAAIAAgACAAIAAgACAAIAAgACAAIAAgACAAIABcACIAXAAiACwAIAAtADIALABcAG4AIAAgACAAIAAgACAAIAAgACAAIAAgACAAIAAgACAAIABcACIAKgBcACIALAAgAC0AMQAsAFwAbgAgACAAIAAgACAAIAAgACAAIAAgACAAIAAgACAAIAAgAFYAQQBMAFUARQAoAF8AcABDAGgAYQByACkAXABuACAAIAAgACAAIAAgACAAIAAgACAAIAAgACkAXABuACAAIAAgACAAIAAgACAAIAApACwAXABuAFwAbgAgACAAIAAgACAAIAAgACAAXwBvAHIAZABlAHIAUwBwAGUAYwAsACAARgBOAC4AUwBJAEYAVABfAEYATwBSAF8AQwBIAEEAUgBTACgAXwBvAHAAdABpAG8AbgBzADEALAAgAFwAIgBEAEgATQBTAFwAIgAsACAARgBBAEwAUwBFACwAIABUAFIAVQBFACwAIAAyACkALABcAG4AIAAgACAAIAAgACAAIAAgAF8AaABpAGcAaABDAGgAYQByACwAIABJAEYAKABMAEUATgAoAF8AbwByAGQAZQByAFMAcABlAGMAKQAgAD0AIAAyACwAIABMAEUARgBUACgAXwBvAHIAZABlAHIAUwBwAGUAYwApACwAIABcACIAXAAiACkALABcAG4AIAAgACAAIAAgACAAIAAgAF8AaABpAGcAaABPAHIAZABlAHIALAAgAFMAVwBJAFQAQwBIACgAXwBoAGkAZwBoAEMAaABhAHIALABcAG4AIAAgACAAIAAgACAAIAAgACAAIAAgACAAXAAiAEQAXAAiACwAIAAxACwAXABuACAAIAAgACAAIAAgACAAIAAgACAAIAAgAFwAIgBIAFwAIgAsACAAMgAsAFwAbgAgACAAIAAgACAAIAAgACAAIAAgACAAIABcACIATQBcACIALAAgADMALABcAG4AIAAgACAAIAAgACAAIAAgACAAIAAgACAAXAAiAFMAXAAiACwAIAA0ACwAXABuACAAIAAgACAAIAAgACAAIAAgACAAIAAgADAAXABuACAAIAAgACAAIAAgACAAIAApACwAXABuACAAIAAgACAAIAAgACAAIABfAGgAaQBnAGgARgBpAHgAZQBkACwAIABJAEYAKABfAGgAaQBnAGgATwByAGQAZQByACAAPQAgADAALAAgAEYAQQBMAFMARQAsAFwAbgAgACAAIAAgACAAIAAgACAAIAAgACAAIABDAE8ARABFACgAXwBoAGkAZwBoAEMAaABhAHIAKQAgADwAIAAxADAAMABcAG4AIAAgACAAIAAgACAAIAAgACkALABcAG4AIAAgACAAIAAgACAAIAAgAFwAbgAgACAAIAAgACAAIAAgACAAXwBsAG8AdwBDAGgAYQByACwAIABSAEkARwBIAFQAKABfAG8AcgBkAGUAcgBTAHAAZQBjACkALABcAG4AIAAgACAAIAAgACAAIAAgAF8AbABvAHcATwByAGQAZQByACwAIABTAFcASQBUAEMASAAoAF8AbABvAHcAQwBoAGEAcgAsAFwAbgAgACAAIAAgACAAIAAgACAAIAAgACAAIABcACIARABcACIALAAgADEALABcAG4AIAAgACAAIAAgACAAIAAgACAAIAAgACAAXAAiAEgAXAAiACwAIAAyACwAXABuACAAIAAgACAAIAAgACAAIAAgACAAIAAgAFwAIgBNAFwAIgAsACAAMwAsAFwAbgAgACAAIAAgACAAIAAgACAAIAAgACAAIABcACIAUwBcACIALAAgADQALABcAG4AIAAgACAAIAAgACAAIAAgACAAIAAgACAAMABcAG4AIAAgACAAIAAgACAAIAAgACkALABcAG4AIAAgACAAIAAgACAAIAAgAF8AbABvAHcARgBpAHgAZQBkACwAIABJAEYAKABfAGwAbwB3AE8AcgBkAGUAcgAgAD0AIAAwACwAIABGAEEATABTAEUALABcAG4AIAAgACAAIAAgACAAIAAgACAAIAAgACAATgAoAEMATwBEAEUAKABfAGwAbwB3AEMAaABhAHIAKQAgADwAIAAxADAAMAApAFwAbgAgACAAIAAgACAAIAAgACAAKQAsAFwAbgBcAG4AIAAgACAAIAAgACAAIAAgAEgAUwBUAEEAQwBLACgAXABuACAAIAAgACAAIAAgACAAIAAgACAAIAAgAF8AcwB0AHkAbABlACwAXABuACAAIAAgACAAIAAgACAAIAAgACAAIAAgAF8AaABpAGcAaABPAHIAZABlAHIALAAgAF8AaABpAGcAaABGAGkAeABlAGQALAAgAF8AbABvAHcATwByAGQAZQByACwAIABfAGwAbwB3AEYAaQB4AGUAZAAsAFwAbgAgACAAIAAgACAAIAAgACAAIAAgACAAIABfAHAAcgBlAGMAaQBzAGkAbwBuACwAIABfAHIAbwB1AG4AZABpAG4AZwBPAHYAZQByAHIAaQBkAGUALABcAG4AIAAgACAAIAAgACAAIAAgACAAIAAgACAAXwBzAGkAZwBuAFAAbwBzAGkAdABpAHYAZQAsACAAXwBwAGEAZABkAGkAbgBnACwAIABfAHMAcABhAGMAaQBuAGcAXABuACAAIAAgACAAIAAgACAAIAApAFwAbgAgACAAIAAgACkAXABuACkAOwBcAG4AXABuAF8ARgBPAFIATQBBAFQAXwBUAEkATQBFAFMAUABBAE4AIAA9ACAATABBAE0AQgBEAEEAKABfAHQAaQBtAGUAUwBwAGEAbgBfAEQALAAgAF8AdABpAG0AZQBTAHAAYQBuAEYAbwByAG0AYQB0AE8AcAB0AGkAbwBuAHMALABcAG4AIAAgACAAIABJAEYAKABJAFMARQBSAFIATwBSACgAXwB0AGkAbQBlAFMAcABhAG4AXwBEACkALAAgAF8AdABpAG0AZQBTAHAAYQBuAF8ARAAgACoAIAB7ADEAfQAsAFwAbgAgACAAIAAgACAAIAAgACAASQBGACgAXwB0AGkAbQBlAFMAcABhAG4AXwBEACAAPQAgAFwAIgBcACIALAAgAFwAIgBcACIALABcAG4AIAAgACAAIAAgACAAIAAgACAAIAAgACAASQBGACgATgBPAFQAKABJAFMATgBVAE0AQgBFAFIAKABfAHQAaQBtAGUAUwBwAGEAbgBfAEQAKQApACwAIAB7ACMAVgBBAEwAVQBFACEAfQAsAFwAbgAgACAAIAAgACAAIAAgACAAIAAgACAAIAAgACAAIAAgAEwARQBUACgAXABuACAAIAAgACAAIAAgACAAIAAgACAAIAAgACAAIAAgACAAIAAgACAAIABfAHMAdAB5AGwAZQAsACAASQBOAEQARQBYACgAXwB0AGkAbQBlAFMAcABhAG4ARgBvAHIAbQBhAHQATwBwAHQAaQBvAG4AcwAsACAAMQAsACAAMQApACwAXABuACAAIAAgACAAIAAgACAAIAAgACAAIAAgACAAIAAgACAAIAAgACAAIABfAGgAaQBnAGgATwByAGQAZQByACwAIABJAE4ARABFAFgAKABfAHQAaQBtAGUAUwBwAGEAbgBGAG8AcgBtAGEAdABPAHAAdABpAG8AbgBzACwAIAAxACwAIAAyACkALABcAG4AIAAgACAAIAAgACAAIAAgACAAIAAgACAAIAAgACAAIAAgACAAIAAgAF8AaABpAGcAaABGAGkAeABlAGQALAAgAEkATgBEAEUAWAAoAF8AdABpAG0AZQBTAHAAYQBuAEYAbwByAG0AYQB0AE8AcAB0AGkAbwBuAHMALAAgADEALAAgADMAKQAsAFwAbgAgACAAIAAgACAAIAAgACAAIAAgACAAIAAgACAAIAAgACAAIAAgACAAXwBsAG8AdwBPAHIAZABlAHIALAAgAEkATgBEAEUAWAAoAF8AdABpAG0AZQBTAHAAYQBuAEYAbwByAG0AYQB0AE8AcAB0AGkAbwBuAHMALAAgADEALAAgADQAKQAsAFwAbgAgACAAIAAgACAAIAAgACAAIAAgACAAIAAgACAAIAAgACAAIAAgACAAXwBsAG8AdwBGAGkAeABlAGQALAAgAEkATgBEAEUAWAAoAF8AdABpAG0AZQBTAHAAYQBuAEYAbwByAG0AYQB0AE8AcAB0AGkAbwBuAHMALAAgADEALAAgADUAKQAsAFwAbgAgACAAIAAgACAAIAAgACAAIAAgACAAIAAgACAAIAAgACAAIAAgACAAXwBwAHIAZQBjAGkAcwBpAG8AbgAsACAASQBOAEQARQBYACgAXwB0AGkAbQBlAFMAcABhAG4ARgBvAHIAbQBhAHQATwBwAHQAaQBvAG4AcwAsACAAMQAsACAANgApACwAXABuACAAIAAgACAAIAAgACAAIAAgACAAIAAgACAAIAAgACAAIAAgACAAIABfAHIAbwB1AG4AZABpAG4AZwBPAHYAZQByAHIAaQBkAGUALAAgAEkATgBEAEUAWAAoAF8AdABpAG0AZQBTAHAAYQBuAEYAbwByAG0AYQB0AE8AcAB0AGkAbwBuAHMALAAgADEALAAgADcAKQAsAFwAbgAgACAAIAAgACAAIAAgACAAIAAgACAAIAAgACAAIAAgACAAIAAgACAAXABuACAAIAAgACAAIAAgACAAIAAgACAAIAAgACAAIAAgACAAIAAgACAAIABfAGMAbwBtAHAAbwBuAGUAbgB0AHMALAAgAEkARgAoAF8AcwB0AHkAbABlACAAPQAgAFwAIgBcACIALABcAG4AIAAgACAAIAAgACAAIAAgACAAIAAgACAAIAAgACAAIAAgACAAIAAgACAAIAAgACAAXwBUAEkATQBFAFMAUABBAE4AXwBDAE8ATQBQAE8ATgBFAE4AVABTAF8ATQBPAEQARQBSAE4AKABfAHQAaQBtAGUAUwBwAGEAbgBfAEQALABcAG4AIAAgACAAIAAgACAAIAAgACAAIAAgACAAIAAgACAAIAAgACAAIAAgACAAIAAgACAAIAAgACAAIABfAGgAaQBnAGgATwByAGQAZQByACwAIABfAGgAaQBnAGgARgBpAHgAZQBkACwAIABfAGwAbwB3AE8AcgBkAGUAcgAsACAAXwBsAG8AdwBGAGkAeABlAGQALABcAG4AIAAgACAAIAAgACAAIAAgACAAIAAgACAAIAAgACAAIAAgACAAIAAgACAAIAAgACAAIAAgACAAIABfAHAAcgBlAGMAaQBzAGkAbwBuACwAIABfAHIAbwB1AG4AZABpAG4AZwBPAHYAZQByAHIAaQBkAGUAXABuACAAIAAgACAAIAAgACAAIAAgACAAIAAgACAAIAAgACAAIAAgACAAIAAgACAAIAAgACkALABcAG4AIAAgACAAIAAgACAAIAAgACAAIAAgACAAIAAgACAAIAAgACAAIAAgACAAIAAgACAAXwBUAEkATQBFAFMAUABBAE4AXwBDAE8ATQBQAE8ATgBFAE4AVABTAF8AVABSAEEARABJAFQASQBPAE4AQQBMACgAXwB0AGkAbQBlAFMAcABhAG4AXwBEACwAXABuACAAIAAgACAAIAAgACAAIAAgACAAIAAgACAAIAAgACAAIAAgACAAIAAgACAAIAAgACAAIAAgACAAXwBoAGkAZwBoAE8AcgBkAGUAcgAsACAAXwBoAGkAZwBoAEYAaQB4AGUAZAAsACAAXwBsAG8AdwBPAHIAZABlAHIALAAgAF8AbABvAHcARgBpAHgAZQBkACwAXABuACAAIAAgACAAIAAgACAAIAAgACAAIAAgACAAIAAgACAAIAAgACAAIAAgACAAIAAgACAAIAAgACAAXwBwAHIAZQBjAGkAcwBpAG8AbgAsACAAXwByAG8AdQBuAGQAaQBuAGcATwB2AGUAcgByAGkAZABlAFwAbgAgACAAIAAgACAAIAAgACAAIAAgACAAIAAgACAAIAAgACAAIAAgACAAIAAgACAAIAApAFwAbgAgACAAIAAgACAAIAAgACAAIAAgACAAIAAgACAAIAAgACAAIAAgACAAKQAsAFwAbgBcAG4AIAAgACAAIAAgACAAIAAgACAAIAAgACAAIAAgACAAIAAgACAAIAAgAEkARgAoAFIATwBXAFMAKABfAGMAbwBtAHAAbwBuAGUAbgB0AHMAKQAgAD0AIAAxACwAIABJAE4ARABFAFgAKABfAGMAbwBtAHAAbwBuAGUAbgB0AHMALAAgADEALAAgADEAKQAgACoAIAB7ADEAfQAsAFwAbgAgACAAIAAgACAAIAAgACAAIAAgACAAIAAgACAAIAAgACAAIAAgACAAIAAgACAAIABMAEUAVAAoAFwAbgAgACAAIAAgACAAIAAgACAAIAAgACAAIAAgACAAIAAgACAAIAAgACAAIAAgACAAIAAgACAAIAAgAF8AcwBpAGcAbgBQAG8AcwBpAHQAaQB2AGUALAAgAEkATgBEAEUAWAAoAF8AdABpAG0AZQBTAHAAYQBuAEYAbwByAG0AYQB0AE8AcAB0AGkAbwBuAHMALAAgADEALAAgADgAKQAsAFwAbgAgACAAIAAgACAAIAAgACAAIAAgACAAIAAgACAAIAAgACAAIAAgACAAIAAgACAAIAAgACAAIAAgAF8AcABhAGQAZABpAG4AZwAsACAASQBOAEQARQBYACgAXwB0AGkAbQBlAFMAcABhAG4ARgBvAHIAbQBhAHQATwBwAHQAaQBvAG4AcwAsACAAMQAsACAAOQApACwAXABuACAAIAAgACAAIAAgACAAIAAgACAAIAAgACAAIAAgACAAIAAgACAAIAAgACAAIAAgACAAIAAgACAAXwBzAHAAYQBjAGkAbgBnACwAIABJAE4ARABFAFgAKABfAHQAaQBtAGUAUwBwAGEAbgBGAG8AcgBtAGEAdABPAHAAdABpAG8AbgBzACwAIAAxACwAIAAxADAAKQAsAFwAbgBcAG4AIAAgACAAIAAgACAAIAAgACAAIAAgACAAIAAgACAAIAAgACAAIAAgACAAIAAgACAAIAAgACAAIABfAHAAcgBvAHYAaQBkAGUAcgAsACAAUwBXAEkAVABDAEgAKABfAHMAdAB5AGwAZQAsAFwAbgAgACAAIAAgACAAIAAgACAAIAAgACAAIAAgACAAIAAgACAAIAAgACAAIAAgACAAIAAgACAAIAAgACAAIAAgACAAXAAiAFQAXAAiACwAIABfAEYATwBSAE0AQQBUAF8AUABSAE8AVgBJAEQARQBSAF8AVABJAE0ARQBTAFAAQQBOAF8AVABSAEEARABJAFQASQBPAE4AQQBMACgAXwBjAG8AbQBwAG8AbgBlAG4AdABzACwAIABfAHMAaQBnAG4AUABvAHMAaQB0AGkAdgBlACwAIABfAHAAYQBkAGQAaQBuAGcALAAgAF8AcwBwAGEAYwBpAG4AZwApACwAXABuACAAIAAgACAAIAAgACAAIAAgACAAIAAgACAAIAAgACAAIAAgACAAIAAgACAAIAAgACAAIAAgACAAIAAgACAAIABcACIARQBcACIALAAgAF8ARgBPAFIATQBBAFQAXwBQAFIATwBWAEkARABFAFIAXwBUAEkATQBFAFMAUABBAE4AXwBFAFUAUgBPAFAARQBBAE4AKABfAGMAbwBtAHAAbwBuAGUAbgB0AHMALAAgAF8AcwBpAGcAbgBQAG8AcwBpAHQAaQB2AGUALAAgAF8AcABhAGQAZABpAG4AZwAsACAAXwBzAHAAYQBjAGkAbgBnACkALABcAG4AIAAgACAAIAAgACAAIAAgACAAIAAgACAAIAAgACAAIAAgACAAIAAgACAAIAAgACAAIAAgACAAIAAgACAAIAAgAF8ARgBPAFIATQBBAFQAXwBQAFIATwBWAEkARABFAFIAXwBUAEkATQBFAFMAUABBAE4AXwBNAE8ARABFAFIATgAoAF8AYwBvAG0AcABvAG4AZQBuAHQAcwAsACAAXwBzAGkAZwBuAFAAbwBzAGkAdABpAHYAZQAsACAAXwBwAGEAZABkAGkAbgBnACkAXABuACAAIAAgACAAIAAgACAAIAAgACAAIAAgACAAIAAgACAAIAAgACAAIAAgACAAIAAgACAAIAAgACAAKQAsAFwAbgAgACAAIAAgACAAIAAgACAAIAAgACAAIAAgACAAIAAgACAAIAAgACAAIAAgACAAIAAgACAAIAAgAF8AVABJAE0ARQBTAFAAQQBOAF8ARgBPAFIATQBBAFQAVABFAFIAKABfAGMAbwBtAHAAbwBuAGUAbgB0AHMALAAgAF8AcAByAG8AdgBpAGQAZQBy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8AVABJAE0ARQBTAFAAQQBOAF8ARgBPAFIATQBBAFQAVABFAFIAIAA9ACAATABBAE0AQgBEAEEAKABfAGMAbwBtAHAAbwBuAGUAbgB0AHMALAAgAF8AcAByAG8AdgBpAGQAZQByACwAXABuACAAIAAgACAALwAvACAAQwBvAG0AcABvAG4AZQBuAHQAcwA6ACAAewBcAG4AIAAgACAAIAAvAC8AIAAgACAARABpAHMAcABsAGEAeQBDAG8AdQBuAHQALAAgAEQAaQBzAHAAbABhAHkASABpAGcAaABPAHIAZABlAHIALAAgAEQAaQBzAHAAbABhAHkATABvAHcATwByAGQAZQByACwAIABEAGkAcwBwAGwAYQB5AEQAZQBjAGkAbQBhAGwAcwAsACAAUgBlAHMAbwBsAHYAZQBQAHIAZQBjAGkAcwBpAG8AbgA7AFwAbgAgACAAIAAgAC8ALwAgACAAIABTAGkAZwBuACwAIAAgACAAIAAgACAAIAAgACAARABhAHkAcwAsACAAIAAgACAAIAAgACAAIAAgACAAIAAgACAASABvAHUAcgBzACwAIAAgACAAIAAgACAAIAAgACAAIAAgAE0AaQBuAHUAdABlAHMALAAgACAAIAAgACAAIAAgACAAIABTAGUAYwBvAG4AZABzAFwAbgAgACAAIAAgAC8ALwAgAH0AXABuAFwAbgAgACAAIAAgAC8ALwAgAFAAcgBvAHYAaQBkAGUAcgA6ACAAewBcAG4AIAAgACAAIAAvAC8AIAAgACAATABlAGEAZABGAG8AcgBtAGEAdAAsACAATQBpAGQARgBvAHIAbQBhAHQALAAgAEwAYQBzAHQARgBvAHIAbQBhAHQALAAgACAAUwBwAGEAYwBpAG4AZwAsACAAIAAgACAAIAAgACMATgAvAEEAOwBcAG4AIAAgACAAIAAvAC8AIAAgACAARABlAHMAaQBnAG4AYQB0AG8AcgAsACAARABhAHkAUwB1AGYAZgBpAHgALAAgAEgAbwB1AHIAUwB1AGYAZgBpAHgALAAgACAATQBpAG4AdQB0AGUAUwB1AGYAZgBpAHgALAAgAFMAZQBjAG8AbgBkAFMAdQBmAGYAaQB4AFwAbgAgACAAIAAgAC8ALwAgAH0AXABuAFwAbgAgACAAIAAgAEkARgAoAFIATwBXAFMAKABfAGMAbwBtAHAAbwBuAGUAbgB0AHMAKQAgAD0AIAAxACwAIABJAE4ARABFAFgAKABfAGMAbwBtAHAAbwBuAGUAbgB0AHMALAAgADEALAAgADEAKQAsAFwAbgAgACAAIAAgACAAIAAgACAASQBGACgAUgBPAFcAUwAoAF8AcAByAG8AdgBpAGQAZQByACkAIAA9ACAAMQAsACAASQBOAEQARQBYACgAXwBwAHIAbwB2AGkAZABlAHIALAAgADEALAAgADEAKQAsAFwAbgAgACAAIAAgACAAIAAgACAAIAAgACAAIABMAEUAVAAoAFwAbgAgACAAIAAgACAAIAAgACAAIAAgACAAIAAgACAAIAAgAF8AYwBvAHUAbgB0ACwAIABJAE4ARABFAFgAKABfAGMAbwBtAHAAbwBuAGUAbgB0AHMALAAgADEALAAgADEAKQAsAFwAbgAgACAAIAAgACAAIAAgACAAIAAgACAAIAAgACAAIAAgAEkARgAoAF8AYwBvAHUAbgB0ACAAPAAgADEALAAgAFwAIgBcACIALABcAG4AIAAgACAAIAAgACAAIAAgACAAIAAgACAAIAAgACAAIAAgACAAIAAgAEwARQBUACgAXABuACAAIAAgACAAIAAgACAAIAAgACAAIAAgACAAIAAgACAAIAAgACAAIAAgACAAIAAgAF8AZABlAHMAaQBnAG4AYQB0AG8AcgAsACAASQBGACgASQBOAEQARQBYACgAXwBwAHIAbwB2AGkAZABlAHIALAAgADIALAAgADEAKQAgAD0AIABcACIAXAAiACwAIABcACIAXAAiACwAXABuACAAIAAgACAAIAAgACAAIAAgACAAIAAgACAAIAAgACAAIAAgACAAIAAgACAAIAAgACAAIAAgACAAQwBPAE4AQwBBAFQAKABcAG4AIAAgACAAIAAgACAAIAAgACAAIAAgACAAIAAgACAAIAAgACAAIAAgACAAIAAgACAAIAAgACAAIAAgACAAIAAgAEkATgBEAEUAWAAoAF8AcAByAG8AdgBpAGQAZQByACwAIAAyACwAIAAxACkALABcAG4AIAAgACAAIAAgACAAIAAgACAAIAAgACAAIAAgACAAIAAgACAAIAAgACAAIAAgACAAIAAgACAAIAAgACAAIAAgAEkARgAoAEkATgBEAEUAWAAoAF8AcAByAG8AdgBpAGQAZQByACwAIAAxACwAIAA0ACkALAAgAFwAIgAgAFwAIgAsACAAXAAiAFwAIgApAFwAbgAgACAAIAAgACAAIAAgACAAIAAgACAAIAAgACAAIAAgACAAIAAgACAAIAAgACAAIAAgACAAIAAgACkAXABuACAAIAAgACAAIAAgACAAIAAgACAAIAAgACAAIAAgACAAIAAgACAAIAAgACAAIAAgACkALABcAG4AIAAgACAAIAAgACAAIAAgACAAIAAgACAAIAAgACAAIAAgACAAIAAgACAAIAAgACAAXABuACAAIAAgACAAIAAgACAAIAAgACAAIAAgACAAIAAgACAAIAAgACAAIAAgACAAIAAgAFIARQBEAFUAQwBFACgAXwBkAGUAcwBpAGcAbgBhAHQAbwByACwAIABTAEUAUQBVAEUATgBDAEUAKABfAGMAbwB1AG4AdAApACwAXABuACAAIAAgACAAIAAgACAAIAAgACAAIAAgACAAIAAgACAAIAAgACAAIAAgACAAIAAgACAAIAAgACAATABBAE0AQgBEAEEAKABfAGEAYwBjACwAIABfAG4ALABcAG4AIAAgACAAIAAgACAAIAAgACAAIAAgACAAIAAgACAAIAAgACAAIAAgACAAIAAgACAAIAAgACAAIAAgACAAIAAgAEwARQBUACgAXABuACAAIAAgACAAIAAgACAAIAAgACAAIAAgACAAIAAgACAAIAAgACAAIAAgACAAIAAgACAAIAAgACAAIAAgACAAIAAgACAAIAAgAF8AZgBtAHQALAAgAEkARgAoAF8AbgAgAD0AIABfAGMAbwB1AG4AdAAsACAASQBOAEQARQBYACgAXwBwAHIAbwB2AGkAZABlAHIALAAgADEALAAgADMAKQAsAFwAbgAgACAAIAAgACAAIAAgACAAIAAgACAAIAAgACAAIAAgACAAIAAgACAAIAAgACAAIAAgACAAIAAgACAAIAAgACAAIAAgACAAIAAgACAAIAAgAEkARgAoAF8AbgAgAD0AIAAxACwAIABJAE4ARABFAFgAKABfAHAAcgBvAHYAaQBkAGUAcgAsACAAMQAsACAAMQApACwAXABuACAAIAAgACAAIAAgACAAIAAgACAAIAAgACAAIAAgACAAIAAgACAAIAAgACAAIAAgACAAIAAgACAAIAAgACAAIAAgACAAIAAgACAAIAAgACAAIAAgACAAIABJAE4ARABFAFgAKABfAHAAcgBvAHYAaQBkAGUAcgAsACAAMQAsACAAMgApAFwAbg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XwBjAG8AbAAsACAASQBOAEQARQBYACgAXwBjAG8AbQBwAG8AbgBlAG4AdABzACwAIAAxACwAIAAyACkAIAArACAAXwBuACwAXABuACAAIAAgACAAIAAgACAAIAAgACAAIAAgACAAIAAgACAAIAAgACAAIAAgACAAIAAgACAAIAAgACAAIAAgACAAIAAgACAAIAAgAF8AcABhAHIAdAAsACAAVABFAFgAVAAoAEkATgBEAEUAWAAoAF8AYwBvAG0AcABvAG4AZQBuAHQAcwAsACAAMgAsACAAXwBjAG8AbAApACwAIABfAGYAbQB0ACkALABcAG4AIAAgACAAIAAgACAAIAAgACAAIAAgACAAIAAgACAAIAAgACAAIAAgACAAIAAgACAAIAAgACAAIAAgACAAIAAgACAAIAAgACAAXwBkAGUAbABpAG0ALAAgAEkATgBEAEUAWAAoAF8AcAByAG8AdgBpAGQAZQByACwAIAAyACwAIABfAGMAbwBsACkALABcAG4AIAAgACAAIAAgACAAIAAgACAAIAAgACAAIAAgACAAIAAgACAAIAAgACAAIAAgACAAIAAgACAAIAAgACAAIAAgACAAIAAgACAAXwBzAHAAYQBjAGUALAAgAEkARgAoAEkATgBEAEUAWAAoAF8AcAByAG8AdgBpAGQAZQByACwAIAAxACwAIAA0ACkAIAAqACAAKABfAG4AIAA8ACAAXwBjAG8AdQBuAHQAKQAsACAAXAAiACAAXAAiACwAIABcACIAXAAiACkALABcAG4AIAAgACAAIAAgACAAIAAgACAAIAAgACAAIAAgACAAIAAgACAAIAAgACAAIAAgACAAIAAgACAAIAAgACAAIAAgACAAIAAgACAAQwBPAE4AQwBBAFQAKABfAGEAYwBjACwAIABfAHAAYQByAHQALAAgAF8AZABlAGwAaQBtACwAIABfAHMAcABhAGMAZ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fAFQASQBNAEUAUwBQAEEATgBfAEUAWABQAFIARQBTAFMARQBEAF8ATwBSAEQARQBSACAAPQAgAEwAQQBNAEIARABBACgAXwB0AGkAbQBlAFMAcABhAG4ALAAgAF8AZABpAHIAZQBjAHQAaQBvAG4ALABcAG4AIAAgACAAIAAvAC8AIABEAGkAcgBlAGMAdABpAG8AbgAgAD0AIAAtADEAIAA6ACAAbABvAHcAIABlAG4AZABcAG4AIAAgACAAIAAvAC8AIAAgACAAIAAgACAAIAAgACAAIAAgACAAIAAgADEAIAA6ACAAaABpAGcAaAAgAGUAbgBkAFwAbgAgACAAIAAgAEwARQBUACgAXABuACAAIAAgACAAIAAgACAAIABfAHMAaQBnAG4ALAAgAEkATgBEAEUAWAAoAF8AdABpAG0AZQBTAHAAYQBuACwAIAAxACwAIAAxACkALABcAG4AIAAgACAAIAAgACAAIAAgAEkARgAoAF8AcwBpAGcAbgAgAD0AIAAwACwAIAB7ACMATgAvAEEAfQAsAFwAbgAgACAAIAAgACAAIAAgACAAIAAgACAAIABMAEUAVAAoAFwAbgAgACAAIAAgACAAIAAgACAAIAAgACAAIAAgACAAIAAgAF8AbgBvAG4AWgBlAHIAbwBDAG8AbQBwAG8AbgBlAG4AdABzACwAIABJAEYARQBSAFIATwBSACgARABSAE8AUAAoAF8AdABpAG0AZQBTAHAAYQBuACwAIAAsACAAMQApACwAIAAxACkAIAA8AD4AIAAwACwAXABuACAAIAAgACAAIAAgACAAIAAgACAAIAAgACAAIAAgACAAWABNAEEAVABDAEgAKAAxACwAIABOACgAXwBuAG8AbgBaAGUAcgBvAEMAbwBtAHAAbwBuAGUAbgB0AHMAKQAsACAAMAAsACAAXwBkAGkAcgBlAGMAdABpAG8AbgApAFwAbgAgACAAIAAgACAAIAAgACAAIAAgACAAIAApAFwAbgAgACAAIAAgACAAIAAgACAAKQBcAG4AIAAgACAAIAApAFwAbgApADsAXABuAFwAbgBfAFQASQBNAEUAUwBQAEEATgBfAEMATwBNAFAATwBOAEUATgBUAFMAIAA9ACAATABBAE0AQgBEAEEAKABfAHQAaQBtAGUAUwBwAGEAbgBfAEQALABcAG4AIAAgACAAIABfAG0AYQB4AEgAaQBnAGgATwByAGQAZQByACwAIABfAGQAZQBmAGEAdQBsAHQASABpAGcAaABPAHIAZABlAHIALAAgAF8AbQBpAG4ATABvAHcATwByAGQAZQByACwAIABfAGQAZQBmAGEAdQBsAHQATABvAHcATwByAGQAZQByACwAIABfAGYAcgBhAGMAdABpAG8AbgBhAGwAUwBlAGMAbwBuAGQAcwBPAG4AbAB5ACwAIABfAG0AYQB4AFAAcgBlAGMAaQBzAGkAbwBuACwAIABfAGQAZQBmAGEAdQBsAHQAUAByAGUAYwBpAHMAaQBvAG4ALABcAG4AIAAgACAAIABfAGgAaQBnAGgATwByAGQAZQByACwAIABfAGgAaQBnAGgARgBpAHgAZQBkACwAIABfAGwAbwB3AE8AcgBkAGUAcgAsACAAXwBsAG8AdwBGAGkAeABlAGQALAAgAF8AcAByAGUAYwBpAHMAaQBvAG4ALAAgAF8AcgBvAHUAbgBkAGkAbgBnAE8AdgBlAHIAcgBpAGQAZQAsAFwAbgAgACAAIAAgAFwAbgAgACAAIAAgAC8ALwAgAE0AYQB4AEgAaQBnAGgATwByAGQAZQByADoAIAAgACAAIAAgACAAIAAgACAAIABNAGEAeABpAG0AdQBtACAAaABpAGcAaAAgAG8AcgBkAGUAcgAgAGEAYwBjAGUAcAB0AGUAZAAgAGYAbwByACAAdABoAGUAIABzAHQAeQBsAGUALgBcAG4AIAAgACAAIAAvAC8AIABEAGUAZgBhAHUAbAB0AEgAaQBnAGgATwByAGQAZQByADoAIAAgACAAIAAgACAARABlAGYAYQB1AGwAdAAgAGgAaQBnAGgAIABvAHIAZABlAHIAIABpAGYAIABuAG8AdAAgAHMAcABlAGMAaQBmAGkAZQBkAC4AXABuACAAIAAgACAALwAvACAATQBpAG4ATABvAHcATwByAGQAZQByADoAIAAgACAAIAAgACAAIAAgACAAIAAgAE0AaQBuAGkAbQB1AG0AIABsAG8AdwAgAG8AcgBkAGUAcgAgAGEAYwBjAGUAcAB0AGUAZAAgAGYAbwByACAAdABoAGUAIABzAHQAeQBsAGUALgBcAG4AIAAgACAAIAAvAC8AIABEAGUAZgBhAHUAbAB0AEwAbwB3AE8AcgBkAGUAcgA6ACAAIAAgACAAIAAgACAARABlAGYAYQB1AGwAdAAgAGwAbwB3ACAAbwByAGQAZQByACAAaQBmACAAbgBvAHQAIABzAHAAZQBjAGkAZgBpAGUAZAAuAFwAbgAgACAAIAAgAC8ALwAgAEYAcgBhAGMAdABpAG8AbgBhAGwAUwBlAGMAbwBuAGQAcwBPAG4AbAB5ADoAIABQAHIAZQBjAGkAcwBpAG8AbgAgAHMAZQB0ACAAdABvACAAMAAgAGYAbwByACAAbABvAHcAIABvAHIAZABlAHIAIABvAHQAaABlAHIAIAB0AGgAYQBuACAAcwBlAGMAbwBuAGQAcwAuAFwAbgAgACAAIAAgAC8ALwAgAE0AYQB4AFAAcgBlAGMAaQBzAGkAbwBuADoAIAAgACAAIAAgACAAIAAgACAAIABNAGEAeABpAG0AdQBtACAAcAByAGUAYwBpAHMAaQBvAG4AIABmAG8AcgAgAHQAaABlACAAcwB0AHkAbABlAC4AXABuACAAIAAgACAALwAvACAARABlAGYAYQB1AGwAdABQAHIAZQBjAGkAcwBpAG8AbgA6ACAAIAAgACAAIAAgAEQAZQBmAGEAdQBsAHQAIABwAHIAZQBjAGkAcwBpAG8AbgAgAGYAbwByACAAdABoAGUAIABzAHQAeQBsAGUALgBcAG4AIAAgACAAIAAvAC8AXABuACAAIAAgACAALwAvACAASABpAGcAaABPAHIAZABlAHIAOgAgACAAIAAgACAAIAAgACAAIAAgACAAIAAgAEgAaQBnAGgAIABvAHIAZABlAHIAIABhAHQAIAB3AGgAaQBjAGgAIAB0AG8AIAByAGUAcwBvAGwAdgBlACAAdABpAG0AZQBzAHAAYQBuACAAaQBmACAASABpAGcAaABGAGkAeABlAGQALgAgAFwAbgAgACAAIAAgAC8ALwAgACAAIAAgACAAIAAgACAAIAAgACAAIAAgACAAIAAgACAAIAAgACAAIAAgACAAIABPAHQAaABlAHIAdwBpAHMAZQAgAHQAaABlACAAaABpAGcAaAAgAG8AcgBkAGUAcgAgAGEAdAAgAG0AYQB4AGkAbQB1AG0AIAB0AG8AIABkAGkAcwBwAGwAYQB5AC4AXABuACAAIAAgACAALwAvACAASABpAGcAaABGAGkAeABlAGQAOgAgACAAIAAgACAAIAAgACAAIAAgACAAIAAgAEYAbwByAGMAZQAgAGQAaQBzAHAAbABhAHkAIABmAHIAbwBtACAAaABpAGcAaAAgAG8AcgBkAGUAcgAsACAAbwB0AGgAZQByAHcAaQBzAGUAIABhAGwAbABvAHcAIAB0AG8AIABmAGwAbwBhAHQAIABmAHIAbwBtACAAaABpAGcAaAAgAG8AcgBkAGUAcgAgAGEAcwAgAG4AZQBlAGQAZQBkAC4AXABuACAAIAAgACAALwAvACAATABvAHcATwByAGQAZQByADoAIAAgACAAIAAgACAAIAAgACAAIAAgACAAIAAgAEwAbwB3ACAAbwByAGQAZQByACAAYQB0ACAAdwBoAGkAYwBoACAAdABvACAAcgBvAHUAbgBkACAAdABpAG0AZQBzAHAAYQBuACAAaQBmACAATABvAHcARgBpAHgAZQBkAC4AIABcAG4AIAAgACAAIAAvAC8AIAAgACAAIAAgACAAIAAgACAAIAAgACAAIAAgACAAIAAgACAAIAAgACAAIAAgACAATwB0AGgAZQByAHcAaQBzAGUAIAB0AGgAZQAgAGwAbwB3ACAAbwByAGQAZQByACAAYQB0ACAAbQBpAG4AaQBtAHUAbQAgAHQAbwAgAGQAaQBzAHAAbABhAHkALgBcAG4AIAAgACAAIAAvAC8AIABMAG8AdwBGAGkAeABlAGQAOgAgACAAIAAgACAAIAAgACAAIAAgACAAIAAgACAARgBvAHIAYwBlACAAZABpAHMAcABsAGEAeQAgAHQAbwAgAGwAbwB3ACAAbwByAGQAZQByACwAIABvAHQAaABlAHIAdwBpAHMAZQAgAGEAbABsAG8AdwAgAHQAbwAgAGYAbABvAGEAdAAgAGYAcgBvAG0AIABsAG8AdwAgAG8AcgBkAGUAcgAgAGEAcwAgAG4AZQBlAGQAZQBkAC4AXABuACAAIAAgACAALwAvACAAUAByAGUAYwBpAHMAaQBvAG4AOgAgACAAIAAgACAAIAAgACAAIAAgACAAIAAgACAALQAyADoAIABEAGUAZgBhAHUAbAB0AHMAIAB0AG8AIAAwACAAZABlAGMAaQBtAGEAbABzAC4AXABuACAAIAAgACAALwAvACAAIAAgACAAIAAgACAAIAAgACAAIAAgACAAIAAgACAAIAAgACAAIAAgACAAIAAgACAALQAxADoAIABFAHgAcAByAGUAcwBzAGUAZAAgAHUAcAAgAHQAbwAgAE0AYQB4AFAAcgBlAGMAaQBzAGkAbwBuAC4AXABuACAAIAAgACAALwAvACAAIAAgACAAIAAgACAAIAAgACAAIAAgACAAIAAgACAAIAAgACAAIAAgACAAIAAgAFsAbgBdADoAIABJAGYAIABsAG8AdwAgAG8AcgBkAGUAcgAgAG4AbwB0ACAAZgBpAHgAZQBkACAAdABoAGUAbgAgAGQAZQBjAGkAbQBhAGwAcwAgAGUAeABwAHIAZQBzAHMAZQBkACAAdQBwACAAdABvACAAdwBoAGkAYwBoACAAZQB2AGUAcgAgAGkAcwAgAGwAbwB3AGUAcgAgAG8AZgBcAG4AIAAgACAAIAAvAC8AIAAgACAAIAAgACAAIAAgACAAIAAgACAAIAAgACAAIAAgACAAIAAgACAAIAAgACAAIAAgACAAIAAgAGcAaQB2AGUAbgAgAHAAcgBlAGMAaQBzAGkAbwBuACAAbwByACAATQBhAHgAUAByAGUAYwBpAHMAaQBvAG4ALgAgAEkAZgAgAGwAbwB3ACAAbwByAGQAZQByACAAZgBpAHgAZQBkACAAdABoAGUAbgAgAGUAeABwAHIAZQBzAHMAZQBkACAAZQB4AHAAbABpAGMAaQB0AGwAeQBcAG4AIAAgACAAIAAvAC8AIAAgACAAIAAgACAAIAAgACAAIAAgACAAIAAgACAAIAAgACAAIAAgACAAIAAgACAAIAAgACAAIAAgAGEAdAAgAHQAaABlACAAcwBhAG0AZQAuAFwAbgAgACAAIAAgAC8ALwAgAFIAbwB1AG4AZABpAG4AZwBPAHYAZQByAHIAaQBkAGUAOgAgACAAIAAgACAAIAAgACAAMAA6ACAARABlAGYAYQB1AGwAdAAgAFcAaABlAG4AIABQAHIAZQBjAGkAcwBpAG8AbgAgAD0AIAAwACwAIAByAG8AdQBuAGQAcwAgAHQAbwAgAG4AZQBhAHIAZQBzAHQAIABzAGUAYwBvAG4AZAAgAGEAbgBkACAAdAByAHUAbgBjAGEAdABlAHMAIABhAHQAIABsAG8AdwAgAG8AcgBkAGUAcgAgAGMAbwBtAHAAbwBuAGUAbgB0AC4AXABuACAAIAAgACAALwAvACAAIAAgACAAIAAgACAAIAAgACAAIAAgACAAIAAgACAAIAAgACAAIAAgACAAIAAgACAAIAAgACAAIAAgACAAIAAgACAAIAAgACAAVwBoAGUAbgAgAFAAcgBlAGMAaQBzAGkAbwBuACAAPgAgADAALAAgAHIAbwB1AG4AZABzACAAdABvACAAbgBlAGEAcgBlAHMAdAAgAGEAdAAgAGwAbwB3ACAAbwByAGQAZQByACAAYwBvAG0AcABvAG4AZQBuAHQALgBcAG4AIAAgACAAIAAvAC8AIAAgACAAIAAgACAAIAAgACAAIAAgACAAIAAgACAAIAAgACAAIAAgACAAIAAgACAAIAAgADEAOgAgAE4AZQBhAHIAZQBzAHQAIABBAGwAdwBhAHkAcwAgAHIAbwB1AG4AZAAgAHQAbwAgAG4AZQBhAHIAZQBzAHQAIABsAG8AdwAgAG8AcgBkAGUAcgAgAGMAbwBtAHAAbwBuAGUAbgB0AC4AXABuACAAIAAgACAALwAvACAAIAAgACAAIAAgACAAIAAgACAAIAAgACAAIAAgACAAIAAgACAAIAAgACAAIAAgACAALQAxADoAIABEAG8AdwBuACAAIAAgACAAQQBsAHcAYQB5AHMAIAByAG8AdQBuAGQAIABkAG8AdwBuACAAYQB0ACAAbABvAHcAIABvAHIAZABlAHIAIABjAG8AbQBwAG8AbgBlAG4AdAAuAFwAbgAgACAAIAAgAC8ALwBcAG4AIAAgACAAIAAvAC8AIABPAHUAdABwAHUAdAA6ACAAewBcAG4AIAAgACAAIAAvAC8AIAAgACAARABpAHMAcABsAGEAeQBDAG8AdQBuAHQALAAgAEQAaQBzAHAAbABhAHkASABpAGcAaABPAHIAZABlAHIALAAgAEQAaQBzAHAAbABhAHkATABvAHcATwByAGQAZQByACwAIABEAGkAcwBwAGwAYQB5AEQAZQBjAGkAbQBhAGwAcwAsACAAUgBlAHMAbwBsAHYAZQBQAHIAZQBjAGkAcwBpAG8AbgA7AFwAbgAgACAAIAAgAC8ALwAgACAAIABTAGkAZwBuACwAIAAgACAAIAAgACAAIAAgACAARABhAHkAcwAsACAAIAAgACAAIAAgACAAIAAgACAAIAAgACAASABvAHUAcgBzACwAIAAgACAAIAAgACAAIAAgACAAIAAgAE0AaQBuAHUAdABlAHMALAAgACAAIAAgACAAIAAgACAAIABTAGUAYwBvAG4AZABzAFwAbgAgACAAIAAgAC8ALwAgAH0AXABuAFwAbgAgACAAIAAgAEkARgAoAEkAUwBFAFIAUgBPAFIAKABfAHQAaQBtAGUAUwBwAGEAbgBfAEQAKQAsACAAXwB0AGkAbQBlAFMAcABhAG4AXwBEACAAKgAgAHsAMQB9ACwAXABuACAAIAAgACAAIAAgACAAIABJAEYAKABfAHQAaQBtAGUAUwBwAGEAbgBfAEQAIAA9ACAAXAAiAFwAIgAsACAAXAAiAFwAIgAsAFwAbgAgACAAIAAgACAAIAAgACAAIAAgACAAIABJAEYAKABOAE8AVAAoAEkAUwBOAFUATQBCAEUAUgAoAF8AdABpAG0AZQBTAHAAYQBuAF8ARAApACkALAAgAHsAIwBWAEEATABVAEUAIQB9ACwAXABuACAAIAAgACAAIAAgACAAIAAgACAAIAAgACAAIAAgACAATABFAFQAKABcAG4AIAAgACAAIAAgACAAIAAgACAAIAAgACAAIAAgACAAIAAgACAAIAAgAF8AcgBlAHMAbwBsAHYAZQBMAG8AdwBEAGUAZgBhAHUAbAB0ACwAIABJAEYAKABfAGQAZQBmAGEAdQBsAHQATABvAHcATwByAGQAZQByACAAPQAgADAALAAgADQALAAgAF8AZABlAGYAYQB1AGwAdABMAG8AdwBPAHIAZABlAHIAKQAsAFwAbgAgACAAIAAgACAAIAAgACAAIAAgACAAIAAgACAAIAAgACAAIAAgACAAXwByAGUAcwBvAGwAdgBlAEwAbwB3AE8AcgBkAGUAcgAsACAASQBGACgATgBPAFQAKABfAGwAbwB3AEYAaQB4AGUAZAApACwAIAA0ACwAIAAgAC8ALwAgAHIAZQBzAG8AbAB2AGUAIAB0AG8AIABzAGUAYwBvAG4AZABzAFwAbgAgACAAIAAgACAAIAAgACAAIAAgACAAIAAgACAAIAAgACAAIAAgACAAIAAgACAAIABJAEYAKABfAGwAbwB3AE8AcgBkAGUAcgAgAD0AIAAwACwAIABfAHIAZQBzAG8AbAB2AGUATABvAHcARABlAGYAYQB1AGwAdAAsACAAIAAvAC8AIAByAGUAcwBvAGwAdgBlACAAdABvACAAZABlAGYAYQB1AGwAdAAgAG8AZgAgAHMAdAB5AGwAZQBcAG4AIAAgACAAIAAgACAAIAAgACAAIAAgACAAIAAgACAAIAAgACAAIAAgACAAIAAgACAAIAAgACAAIABNAEEAWAAoAF8AbABvAHcATwByAGQAZQByACwAIABfAG0AaQBuAEwAbwB3AE8AcgBkAGUAcgApACAAIAAvAC8AIABlAG4AcwB1AHIAZQAgAG4AbwB0ACAAYQAgAGgAaQBnAGgAZQByACAAbwByAGQAZQByACAAdABoAGEAbgAgAHMAdAB5AGwAZQAgAGEAbABsAG8AdwBzAFwAbgAgACAAIAAgACAAIAAgACAAIAAgACAAIAAgACAAIAAgACAAIAAgACAAIAAgACAAIAApAFwAbgAgACAAIAAgACAAIAAgACAAIAAgACAAIAAgACAAIAAgACAAIAAgACAAKQAsAFwAbgAgACAAIAAgACAAIAAgACAAIAAgACAAIABcAG4AIAAgACAAIAAgACAAIAAgACAAIAAgACAAIAAgACAAIAAgACAAIAAgAF8AcgBlAHMAbwBsAHYAZQBIAGkAZwBoAEQAZQBmAGEAdQBsAHQALAAgAEkARgAoAF8AZABlAGYAYQB1AGwAdABIAGkAZwBoAE8AcgBkAGUAcgAgAD0AIAAwACwAIAAxACwAIABfAGQAZQBmAGEAdQBsAHQASABpAGcAaABPAHIAZABlAHIAKQAsAFwAbgAgACAAIAAgACAAIAAgACAAIAAgACAAIAAgACAAIAAgACAAIAAgACAAXwByAGUAcwBvAGwAdgBlAEgAaQBnAGgATwByAGQAZQByACwAIABMAEUAVAAoAFwAbgAgACAAIAAgACAAIAAgACAAIAAgACAAIAAgACAAIAAgACAAIAAgACAAIAAgACAAIABfAGgAaQBnAGgALAAgAEkARgAoAE4ATwBUACgAXwBoAGkAZwBoAEYAaQB4AGUAZAApACwAIAAxACwAIAAgAC8ALwAgAHIAZQBzAG8AbAB2AGUAIABmAHIAbwBtACAAZABhAHkAcwBcAG4AIAAgACAAIAAgACAAIAAgACAAIAAgACAAIAAgACAAIAAgACAAIAAgACAAIAAgACAAIAAgACAAIABJAEYAKABfAGgAaQBnAGgATwByAGQAZQByACAAPQAgADAALAAgAF8AcgBlAHMAbwBsAHYAZQBIAGkAZwBoAEQAZQBmAGEAdQBsAHQALAAgACAALwAvACAAcgBlAHMAbwBsAHYAZQAgAGYAcgBvAG0AIABkAGUAZgBhAHUAbAB0ACAAbwBmACAAcwB0AHkAbABlAFwAbgAgACAAIAAgACAAIAAgACAAIAAgACAAIAAgACAAIAAgACAAIAAgACAAIAAgACAAIAAgACAAIAAgACAAIAAgACAATQBJAE4AKABfAGgAaQBnAGgATwByAGQAZQByACwAIABfAG0AYQB4AEgAaQBnAGgATwByAGQAZQByACkAIAAgAC8ALwAgAGUAbgBzAHUAcgBlACAAbgBvAHQAIABhACAAbABvAHcAZQByACAAbwByAGQAZQByACAAdABoAGEAbgAgAHMAdAB5AGwAZQAgAGEAbABsAG8AdwBzAFwAbgAgACAAIAAgACAAIAAgACAAIAAgACAAIAAgACAAIAAgACAAIAAgACAAIAAgACAAIAAgACAAIAAgACkAXABuACAAIAAgACAAIAAgACAAIAAgACAAIAAgACAAIAAgACAAIAAgACAAIAAgACAAIAAgACkALABcAG4AIAAgACAAIAAgACAAIAAgACAAIAAgACAAIAAgACAAIAAgACAAIAAgACAAIAAgACAALwAvACAAZQBuAHMAdQByAGUAIABuAG8AdAAgAG0AbwByAGUAIAB0AGgAYQBuACAAbABvAHcAIABvAHIAZABlAHIAXABuACAAIAAgACAAIAAgACAAIAAgACAAIAAgACAAIAAgACAAIAAgACAAIAAgACAAIAAgAE0ASQBOACgAXwByAGUAcwBvAGwAdgBlAEwAbwB3AE8AcgBkAGUAcgAsACAAXwBoAGkAZwBoACkAXABuACAAIAAgACAAIAAgACAAIAAgACAAIAAgACAAIAAgACAAIAAgACAAIAApACwAXABuACAAIAAgACAAIAAgACAAIAAgACAAIAAgACAAIAAgACAAIAAgACAAIABcAG4AIAAgACAAIAAgACAAIAAgACAAIAAgACAAIAAgACAAIAAgACAAIAAgAF8AbgBvAHQAUgBlAHMAbwBsAHYAZQBUAG8AUwBlAGMAbwBuAGQAcwAsACAAXwBsAG8AdwBGAGkAeABlAGQAIAAqACAAKABfAGwAbwB3AE8AcgBkAGUAcgAgAD4AIAAwACkAIAAqACAAKABfAGwAbwB3AE8AcgBkAGUAcgAgADwAIAA0ACkAIAAsAFwAbgBcAG4AIAAgACAAIAAgACAAIAAgACAAIAAgACAAIAAgACAAIAAgACAAIAAgAF8AcgBlAHMAbwBsAHYAZQBQAHIAZQBjAGkAcwBpAG8AbgAsACAASQBGACgAXwBmAHIAYQBjAHQAaQBvAG4AYQBsAFMAZQBjAG8AbgBkAHMATwBuAGwAeQAgACoAIABfAG4AbwB0AFIAZQBzAG8AbAB2AGUAVABvAFMAZQBjAG8AbgBkAHMALAAgADAALABcAG4AIAAgACAAIAAgACAAIAAgACAAIAAgACAAIAAgACAAIAAgACAAIAAgACAAIAAgACAAUwBXAEkAVABDAEgAKABfAHAAcgBlAGMAaQBzAGkAbwBuACwAXABuACAAIAAgACAAIAAgACAAIAAgACAAIAAgACAAIAAgACAAIAAgACAAIAAgACAAIAAgACAAIAAgACAALQAyACwAIABfAGQAZQBmAGEAdQBsAHQAUAByAGUAYwBpAHMAaQBvAG4ALABcAG4AIAAgACAAIAAgACAAIAAgACAAIAAgACAAIAAgACAAIAAgACAAIAAgACAAIAAgACAAIAAgACAAIAAtADEALAAgAF8AbQBhAHgAUAByAGUAYwBpAHMAaQBvAG4ALABcAG4AIAAgACAAIAAgACAAIAAgACAAIAAgACAAIAAgACAAIAAgACAAIAAgACAAIAAgACAAIAAgACAAIABNAEkATgAoAF8AcAByAGUAYwBpAHMAaQBvAG4ALAAgAF8AbQBhAHgAUAByAGUAYwBpAHMAaQBvAG4AKQBcAG4AIAAgACAAIAAgACAAIAAgACAAIAAgACAAIAAgACAAIAAgACAAIAAgACAAIAAgACAAKQBcAG4AIAAgACAAIAAgACAAIAAgACAAIAAgACAAIAAgACAAIAAgACAAIAAgACkALABcAG4AIAAgACAAIAAgACAAIAAgACAAIAAgACAAIAAgACAAIAAgACAAIAAgAFwAbgAgACAAIAAgACAAIAAgACAAIAAgACAAIAAgACAAIAAgACAAIAAgACAAXwBzAGUAeABhAGcAZQBzAGkAbQBhAGwALAAgAE4AKABDAEgAUgBPAE4ATwAuAFQASQBNAEUAUwBQAEEATgBfAFQATwBfAEQASABNAFMAKABfAHQAaQBtAGUAUwBwAGEAbgBfAEQALAAgAF8AcgBlAHMAbwBsAHYAZQBIAGkAZwBoAE8AcgBkAGUAcgAsACAAXwByAGUAcwBvAGwAdgBlAEwAbwB3AE8AcgBkAGUAcgAsACAAXwByAGUAcwBvAGwAdgBlAFAAcgBlAGMAaQBzAGkAbwBuACwAIABfAHIAbwB1AG4AZABpAG4AZwBPAHYAZQByAHIAaQBkAGUAKQApACwAXABuAFwAbgAgACAAIAAgACAAIAAgACAAIAAgACAAIAAgACAAIAAgACAAIAAgACAAXwBkAGkAcwBwAGwAYQB5AEgAaQBnAGgATwByAGQAZQByACwAIABJAEYAKABfAGgAaQBnAGgARgBpAHgAZQBkACwAIABfAHIAZQBzAG8AbAB2AGUASABpAGcAaABPAHIAZABlAHIALAAgACAALwAvACAAZABpAHMAcABsAGEAeQAgAHQAbwAgAGUAeABwAGwAaQBjAGkAdAAgAG8AcgBkAGUAcgBcAG4AIAAgACAAIAAgACAAIAAgACAAIAAgACAAIAAgACAAIAAgACAAIAAgACAAIAAgACAALwAvACAAZgBsAG8AYQB0AGkAbgBnAFwAbgAgACAAIAAgACAAIAAgACAAIAAgACAAIAAgACAAIAAgACAAIAAgACAAIAAgACAAIABMAEUAVAAoAFwAbgAgACAAIAAgACAAIAAgACAAIAAgACAAIAAgACAAIAAgACAAIAAgACAAIAAgACAAIAAgACAAIAAgAF8AYgBvAG8AawBlAG4AZAAsACAASQBGACgAXwBoAGkAZwBoAE8AcgBkAGUAcgAgAD0AIAAwACwAXABuACAAIAAgACAAIAAgACAAIAAgACAAIAAgACAAIAAgACAAIAAgACAAIAAgACAAIAAgACAAIAAgACAAIAAgACAAIABJAEYAKABfAGQAZQBmAGEAdQBsAHQASABpAGcAaABPAHIAZABlAHIAIAA9ACAAMAAsACAANAAsACAAXwBkAGUAZgBhAHUAbAB0AEgAaQBnAGgATwByAGQAZQByACkALAAgACAALwAvACAAZABlAGYAYQB1AGwAdAAgAG8AZgAgAHMAdAB5AGwAZQBcAG4AIAAgACAAIAAgACAAIAAgACAAIAAgACAAIAAgACAAIAAgACAAIAAgACAAIAAgACAAIAAgACAAIAAgACAAIAAgAE0ASQBOACgAXwBoAGkAZwBoAE8AcgBkAGUAcgAsACAAXwBtAGEAeABIAGkAZwBoAE8AcgBkAGUAcgApACAAIAAvAC8AIABuAG8AdAAgAG0AbwByAGUAIAB0AGgAYQBuACAAcwB0AHkAbABlACAAYQBsAGwAbwB3AHMAXABuACAAIAAgACAAIAAgACAAIAAgACAAIAAgACAAIAAgACAAIAAgACAAIAAgACAAIAAgACAAIAAgACAAKQAsAFwAbgAgACAAIAAgACAAIAAgACAAIAAgACAAIAAgACAAIAAgACAAIAAgACAAIAAgACAAIAAgACAAIAAgAF8AaABhAHMASABpAGcAaABPAHIAZABlAHIALAAgAEkARgBOAEEAKABfAFQASQBNAEUAUwBQAEEATgBfAEUAWABQAFIARQBTAFMARQBEAF8ATwBSAEQARQBSACgAXwBzAGUAeABhAGcAZQBzAGkAbQBhAGwALAAgADEAKQAsACAANQApACwAXABuACAAIAAgACAAIAAgACAAIAAgACAAIAAgACAAIAAgACAAIAAgACAAIAAgACAAIAAgACAAIAAgACAASQBGACgAXwBoAGEAcwBIAGkAZwBoAE8AcgBkAGUAcgAgADwAIABfAGIAbwBvAGsAZQBuAGQALAAgAF8AaABhAHMASABpAGcAaABPAHIAZABlAHIALAAgAF8AYgBvAG8AawBlAG4AZAApAFwAbgAgACAAIAAgACAAIAAgACAAIAAgACAAIAAgACAAIAAgACAAIAAgACAAIAAgACAAIAApAFwAbgAgACAAIAAgACAAIAAgACAAIAAgACAAIAAgACAAIAAgACAAIAAgACAAKQAsAFwAbgBcAG4AIAAgACAAIAAgACAAIAAgACAAIAAgACAAIAAgACAAIAAgACAAIAAgAF8AZABpAHMAcABsAGEAeQBMAG8AdwBPAHIAZABlAHIALAAgAEkARgAoAF8AbABvAHcARgBpAHgAZQBkACwAIABfAHIAZQBzAG8AbAB2AGUATABvAHcATwByAGQAZQByACwAIAAvAC8AIABkAGkAcwBwAGwAYQB5ACAAdABvACAAZQB4AHAAbABpAGMAaQB0ACAAbwByAGQAZQByAFwAbgAgACAAIAAgACAAIAAgACAAIAAgACAAIAAgACAAIAAgACAAIAAgACAAIAAgACAAIAAvAC8AIABmAGwAbwBhAHQAaQBuAGcAXABuACAAIAAgACAAIAAgACAAIAAgACAAIAAgACAAIAAgACAAIAAgACAAIAAgACAAIAAgAEwARQBUACgAXABuACAAIAAgACAAIAAgACAAIAAgACAAIAAgACAAIAAgACAAIAAgACAAIAAgACAAIAAgACAAIAAgACAAXwBiAG8AbwBrAGUAbgBkACwAIABJAEYAKABfAGwAbwB3AE8AcgBkAGUAcgAgAD0AIAAwACwAXABuACAAIAAgACAAIAAgACAAIAAgACAAIAAgACAAIAAgACAAIAAgACAAIAAgACAAIAAgACAAIAAgACAAIAAgACAAIABJAEYAKABfAGQAZQBmAGEAdQBsAHQATABvAHcATwByAGQAZQByACAAPQAgADAALAAgADEALAAgAF8AZABlAGYAYQB1AGwAdABMAG8AdwBPAHIAZABlAHIAKQAsACAAIAAvAC8AIABkAGUAZgBhAHUAbAB0ACAAbwBmACAAcwB0AHkAbABlAFwAbgAgACAAIAAgACAAIAAgACAAIAAgACAAIAAgACAAIAAgACAAIAAgACAAIAAgACAAIAAgACAAIAAgACAAIAAgACAATQBBAFgAKABfAGwAbwB3AE8AcgBkAGUAcgAsACAAXwBtAGkAbgBMAG8AdwBPAHIAZABlAHIAKQAgACAALwAvACAAbgBvAHQAIABsAGUAcwBzACAAdABoAGEAbgAgAHMAdAB5AGwAZQAgAGEAbABsAG8AdwBzAFwAbgAgACAAIAAgACAAIAAgACAAIAAgACAAIAAgACAAIAAgACAAIAAgACAAIAAgACAAIAAgACAAIAAgACkALABcAG4AIAAgACAAIAAgACAAIAAgACAAIAAgACAAIAAgACAAIAAgACAAIAAgACAAIAAgACAAIAAgACAAIABfAGgAYQBzAEwAbwB3AE8AcgBkAGUAcgAsACAASQBGAE4AQQAoAF8AVABJAE0ARQBTAFAAQQBOAF8ARQBYAFAAUgBFAFMAUwBFAEQAXwBPAFIARABFAFIAKABfAHMAZQB4AGEAZwBlAHMAaQBtAGEAbAAsACAALQAxACkALAAgADAAKQAsAFwAbgAgACAAIAAgACAAIAAgACAAIAAgACAAIAAgACAAIAAgACAAIAAgACAAIAAgACAAIAAgACAAIAAgAF8AbgBvAG0AaQBuAGEAbABMAG8AdwBPAHIAZABlAHIALAAgAEkARgAoAF8AaABhAHMATABvAHcATwByAGQAZQByACAAPgAgAF8AYgBvAG8AawBlAG4AZAAsACAAXwBoAGEAcwBMAG8AdwBPAHIAZABlAHIALAAgAF8AYgBvAG8AawBlAG4AZAApACwAXABuACAAIAAgACAAIAAgACAAIAAgACAAIAAgACAAIAAgACAAIAAgACAAIAAgACAAIAAgACAAIAAgACAATQBBAFgAKABfAG4AbwBtAGkAbgBhAGwATABvAHcATwByAGQAZQByACwAIABfAGQAaQBzAHAAbABhAHkASABpAGcAaABPAHIAZABlAHIAKQAgAFwAbgAgACAAIAAgACAAIAAgACAAIAAgACAAIAAgACAAIAAgACAAIAAgACAAIAAgACAAIAApAFwAbgAgACAAIAAgACAAIAAgACAAIAAgACAAIAAgACAAIAAgACAAIAAgACAAKQAsAFwAbgAgACAAIAAgACAAIAAgACAAIAAgACAAIAAgACAAIAAgACAAIAAgACAAXABuACAAIAAgACAAIAAgACAAIAAgACAAIAAgACAAIAAgACAAIAAgACAAIABfAGMAbwBsAEwAbwB3AE8AcgBkAGUAcgAsACAAXwBkAGkAcwBwAGwAYQB5AEwAbwB3AE8AcgBkAGUAcgAgACsAIAAxACwAXABuACAAIAAgACAAIAAgACAAIAAgACAAIAAgACAAIAAgACAAIAAgACAAIABfAGQAaQBzAHAAbABhAHkARABlAGMAaQBtAGEAbABzACwAIABJAEYAKABfAGYAcgBhAGMAdABpAG8AbgBhAGwAUwBlAGMAbwBuAGQAcwBPAG4AbAB5ACAAKgAgACgAXwBkAGkAcwBwAGwAYQB5AEwAbwB3AE8AcgBkAGUAcgAgADwAIAA0ACkALAAgADAALABcAG4AIAAgACAAIAAgACAAIAAgACAAIAAgACAAIAAgACAAIAAgACAAIAAgACAAIAAgACAASQBGACgAXwBwAHIAZQBjAGkAcwBpAG8AbgAgAD0AIAAtADIALAAgAF8AcgBlAHMAbwBsAHYAZQBQAHIAZQBjAGkAcwBpAG8AbgAsAFwAbgAgACAAIAAgACAAIAAgACAAIAAgACAAIAAgACAAIAAgACAAIAAgACAAIAAgACAAIAAgACAAIAAgAEkARgAoAF8AcAByAGUAYwBpAHMAaQBvAG4AIAA9ACAAMAAsACAAMAAsAFwAbgAgACAAIAAgACAAIAAgACAAIAAgACAAIAAgACAAIAAgACAAIAAgACAAIAAgACAAIAAgACAAIAAgACAAIAAgACAASQBGACgAXwBsAG8AdwBGAGkAeABlAGQAIAAqACAAKABfAHAAcgBlAGMAaQBzAGkAbwBuACAAPgAgADAAKQAsACAAXwByAGUAcwBvAGwAdgBlAFAAcgBlAGMAaQBzAGkAbwBuACwAXABuACAAIAAgACAAIAAgACAAIAAgACAAIAAgACAAIAAgACAAIAAgACAAIAAgACAAIAAgACAAIAAgACAAIAAgACAAIAAgACAAIAAgAEwARQBUACgAXABuACAAIAAgACAAIAAgACAAIAAgACAAIAAgACAAIAAgACAAIAAgACAAIAAgACAAIAAgACAAIAAgACAAIAAgACAAIAAgACAAIAAgACAAIAAgACAAXwBlAHgAcAByAGUAcwBzAGUAZABEAGUAYwBpAG0AYQBsAHMALAAgAE0ASQBOACgARgBOAC4ARABFAEMASQBNAEEATABTACgASQBOAEQARQBYACgAXwBzAGUAeABhAGcAZQBzAGkAbQBhAGwALAAgADEALAAgAF8AYwBvAGwATABvAHcATwByAGQAZQByACkAKQAsACAAXwByAGUAcwBvAGwAdgBlAFAAcgBlAGMAaQBzAGkAbwBuACkALABcAG4AIAAgACAAIAAgACAAIAAgACAAIAAgACAAIAAgACAAIAAgACAAIAAgACAAIAAgACAAIAAgACAAIAAgACAAIAAgACAAIAAgACAAIAAgACAAIABJAEYAKABfAHAAcgBlAGMAaQBzAGkAbwBuACAAPQAgAC0AMQAsACAAXwBlAHgAcAByAGUAcwBzAGUAZABEAGUAYwBpAG0AYQBsAHMALABcAG4AIAAgACAAIAAgACAAIAAgACAAIAAgACAAIAAgACAAIAAgACAAIAAgACAAIAAgACAAIAAgACAAIAAgACAAIAAgACAAIAAgACAAIAAgACAAIAAgACAAIAAgAEkARgAoAF8AZQB4AHAAcgBlAHMAcwBlAGQARABlAGMAaQBtAGEAbABzACAAPQAgADAALAAgADAALAAgAF8AcgBlAHMAbwBsAHYAZQBQAHIAZQBjAGkAcwBpAG8Abg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CwAXABuACAAIAAgACAAIAAgACAAIAAgACAAIAAgACAAIAAgACAAIAAgACAAIABcAG4AIAAgACAAIAAgACAAIAAgACAAIAAgACAAIAAgACAAIAAgACAAIAAgAF8AZABpAHMAcABsAGEAeQBDAG8AdQBuAHQALAAgAF8AZABpAHMAcABsAGEAeQBMAG8AdwBPAHIAZABlAHIAIAAtACAAXwBkAGkAcwBwAGwAYQB5AEgAaQBnAGgATwByAGQAZQByACAAKwAgADEALABcAG4AIAAgACAAIAAgACAAIAAgACAAIAAgACAAIAAgACAAIAAgACAAIAAgAFYAUwBUAEEAQwBLACgAXABuACAAIAAgACAAIAAgACAAIAAgACAAIAAgACAAIAAgACAAIAAgACAAIAAgACAAIAAgAEgAUwBUAEEAQwBLACgAXwBkAGkAcwBwAGwAYQB5AEMAbwB1AG4AdAAsACAAXwBkAGkAcwBwAGwAYQB5AEgAaQBnAGgATwByAGQAZQByACwAIABfAGQAaQBzAHAAbABhAHkATABvAHcATwByAGQAZQByACwAIABfAGQAaQBzAHAAbABhAHkARABlAGMAaQBtAGEAbABzACwAIABfAHIAZQBzAG8AbAB2AGUAUAByAGUAYwBpAHMAaQBvAG4AKQAsAFwAbgAgACAAIAAgACAAIAAgACAAIAAgACAAIAAgACAAIAAgACAAIAAgACAAIAAgACAAIABfAHMAZQB4AGEAZwBlAHMAaQBtAGEAbABcAG4AIAAgACAAIAAgACAAIAAgACAAIAAgACAAIAAgACAAIAAgACAAIAAgACkAXABuACAAIAAgACAAIAAgACAAIAAgACAAIAAgACAAIAAgACAAKQBcAG4AIAAgACAAIAAgACAAIAAgACAAIAAgACAAKQBcAG4AIAAgACAAIAAgACAAIAAgACkAXABuACAAIAAgACAAKQBcAG4AKQA7AFwAbgBcAG4AXwBUAEkATQBFAFMAUABBAE4AXwBDAE8ATQBQAE8ATgBFAE4AVABTAF8ATQBPAEQARQBSAE4AIAA9ACAATABBAE0AQgBEAEEAKABfAHQAaQBtAGUAUwBwAGEAbgBfAEQALAAgAF8AaABpAGcAaABPAHIAZABlAHIALAAgAF8AaABpAGcAaABGAGkAeABlAGQALAAgAF8AbABvAHcATwByAGQAZQByACwAIABfAGwAbwB3AEYAaQB4AGUAZAAsACAAXwBwAHIAZQBjAGkAcwBpAG8AbgAsACAAXwByAG8AdQBuAGQAaQBuAGcATwB2AGUAcgByAGkAZABlACwAXABuACAAIAAgACAALwAvACAASABpAGcAaABPAHIAZABlAHIAOgAgACAAIAAgACAAIAAgACAASABpAGcAaAAgAG8AcgBkAGUAcgAgAGEAdAAgAHcAaABpAGMAaAAgAHQAbwAgAHIAZQBzAG8AbAB2AGUAIAB0AGkAbQBlAHMAcABhAG4AIABpAGYAIABIAGkAZwBoAEYAaQB4AGUAZAAuACAAXABuACAAIAAgACAALwAvACAAIAAgACAAIAAgACAAIAAgACAAIAAgACAAIAAgACAAIAAgACAATwB0AGgAZQByAHcAaQBzAGUAIAB0AGgAZQAgAGgAaQBnAGgAIABvAHIAZABlAHIAIABhAHQAIABtAGEAeABpAG0AdQBtACAAdABvACAAZABpAHMAcABsAGEAeQAuAFwAbgAgACAAIAAgAC8ALwAgAEgAaQBnAGgARgBpAHgAZQBkADoAIAAgACAAIAAgACAAIAAgAEYAbwByAGMAZQAgAGQAaQBzAHAAbABhAHkAIABmAHIAbwBtACAAaABpAGcAaAAgAG8AcgBkAGUAcgAsACAAbwB0AGgAZQByAHcAaQBzAGUAIABhAGwAbABvAHcAIAB0AG8AIABmAGwAbwBhAHQAIABmAHIAbwBtACAAaABpAGcAaAAgAG8AcgBkAGUAcgAgAGEAcwAgAG4AZQBlAGQAZQBkAC4AXABuACAAIAAgACAALwAvACAATABvAHcATwByAGQAZQByADoAIAAgACAAIAAgACAAIAAgACAATABvAHcAIABvAHIAZABlAHIAIABhAHQAIAB3AGgAaQBjAGgAIAB0AG8AIAByAG8AdQBuAGQAIAB0AGkAbQBlAHMAcABhAG4AIABpAGYAIABMAG8AdwBGAGkAeABlAGQALgAgAFwAbgAgACAAIAAgAC8ALwAgACAAIAAgACAAIAAgACAAIAAgACAAIAAgACAAIAAgACAAIAAgAE8AdABoAGUAcgB3AGkAcwBlACAAdABoAGUAIABsAG8AdwAgAG8AcgBkAGUAcgAgAGEAdAAgAG0AaQBuAGkAbQB1AG0AIAB0AG8AIABkAGkAcwBwAGwAYQB5AC4AXABuACAAIAAgACAALwAvACAATABvAHcARgBpAHgAZQBkADoAIAAgACAAIAAgACAAIAAgACAARgBvAHIAYwBlACAAZABpAHMAcABsAGEAeQAgAHQAbwAgAGwAbwB3ACAAbwByAGQAZQByACwAIABvAHQAaABlAHIAdwBpAHMAZQAgAGEAbABsAG8AdwAgAHQAbwAgAGYAbABvAGEAdAAgAGYAcgBvAG0AIABsAG8AdwAgAG8AcgBkAGUAcgAgAGEAcwAgAG4AZQBlAGQAZQBkAC4AXABuACAAIAAgACAALwAvACAAUAByAGUAYwBpAHMAaQBvAG4AOgAgACAAIAAgACAAIAAgACAAIAAtADIAOgAgAEQAZQBmAGEAdQBsAHQAcwAgAHQAbwAgADAAIABkAGUAYwBpAG0AYQBsAHMALgBcAG4AIAAgACAAIAAvAC8AIAAgACAAIAAgACAAIAAgACAAIAAgACAAIAAgACAAIAAgACAAIAAgAC0AMQA6ACAARQB4AHAAcgBlAHMAcwBlAGQAIAB1AHAAIAB0AG8AIAA5ACAAZABlAGMAaQBtAGEAbABzAC4AXABuACAAIAAgACAALwAvACAAIAAgACAAIAAgACAAIAAgACAAIAAgACAAIAAgACAAIAAgACAAWwBuAF0AOgAgAEkAZgAgAGwAbwB3ACAAbwByAGQAZQByACAAbgBvAHQAIABmAGkAeABlAGQAIAB0AGgAZQBuACAAZABlAGMAaQBtAGEAbABzACAAZQB4AHAAcgBlAHMAcwBlAGQAIAB1AHAAIAB0AG8AIAB3AGgAaQBjAGgAIABlAHYAZQByACAAaQBzACAAbABvAHcAZQByACAAbwBmAFwAbgAgACAAIAAgAC8ALwAgACAAIAAgACAAIAAgACAAIAAgACAAIAAgACAAIAAgACAAIAAgACAAIAAgACAAIABnAGkAdgBlAG4AIABwAHIAZQBjAGkAcwBpAG8AbgAgAG8AcgAgAE0AYQB4AFAAcgBlAGMAaQBzAGkAbwBuAC4AIABJAGYAIABsAG8AdwAgAG8AcgBkAGUAcgAgAGYAaQB4AGUAZAAgAHQAaABlAG4AIABlAHgAcAByAGUAcwBzAGUAZAAgAGUAeABwAGwAaQBjAGkAdABsAHkAXABuACAAIAAgACAALwAvACAAIAAgACAAIAAgACAAIAAgACAAIAAgACAAIAAgACAAIAAgACAAIAAgACAAIAAgAGEAdAAgAHQAaABlACAAcwBhAG0AZQAuAFwAbgAgACAAIAAgAC8ALwAgAFIAbwB1AG4AZABpAG4AZwBPAHYAZQByAHIAaQBkAGUAOgAgACAAIAAwADoAIABEAGUAZgBhAHUAbAB0ACAAVwBoAGUAbgAgAFAAcgBlAGMAaQBzAGkAbwBuACAAPQAgADAALAAgAHIAbwB1AG4AZABzACAAdABvACAAbgBlAGEAcgBlAHMAdAAgAHMAZQBjAG8AbgBkACAAYQBuAGQAIAB0AHIAdQBuAGMAYQB0AGUAcwAgAGEAdAAgAGwAbwB3ACAAbwByAGQAZQByACAAYwBvAG0AcABvAG4AZQBuAHQALgBcAG4AIAAgACAAIAAvAC8AIAAgACAAIAAgACAAIAAgACAAIAAgACAAIAAgACAAIAAgACAAIAAgACAAIAAgACAAIAAgACAAIAAgACAAIAAgAFcAaABlAG4AIABQAHIAZQBjAGkAcwBpAG8AbgAgAD4AIAAwACwAIAByAG8AdQBuAGQAcwAgAHQAbwAgAG4AZQBhAHIAZQBzAHQAIABhAHQAIABsAG8AdwAgAG8AcgBkAGUAcgAgAGMAbwBtAHAAbwBuAGUAbgB0AC4AXABuACAAIAAgACAALwAvACAAIAAgACAAIAAgACAAIAAgACAAIAAgACAAIAAgACAAIAAgACAAIAAgADEAOgAgAE4AZQBhAHIAZQBzAHQAIABBAGwAdwBhAHkAcwAgAHIAbwB1AG4AZAAgAHQAbwAgAG4AZQBhAHIAZQBzAHQAIABsAG8AdwAgAG8AcgBkAGUAcgAgAGMAbwBtAHAAbwBuAGUAbgB0AC4AXABuACAAIAAgACAALwAvACAAIAAgACAAIAAgACAAIAAgACAAIAAgACAAIAAgACAAIAAgACAAIAAtADEAOgAgAEQAbwB3AG4AIAAgACAAIABBAGwAdwBhAHkAcwAgAHIAbwB1AG4AZAAgAGQAbwB3AG4AIABhAHQAIABsAG8AdwAgAG8AcgBkAGUAcgAgAGMAbwBtAHAAbwBuAGUAbgB0AC4AXABuACAAIAAgACAALwAvAFwAbgAgACAAIAAgAC8ALwAgAE8AdQB0AHAAdQB0ADoAIAB7AFwAbgAgACAAIAAgAC8ALwAgACAAIABEAGkAcwBwAGwAYQB5AFQAZQByAG0AcwAsACAARABpAHMAcABsAGEAeQBIAGkAZwBoAE8AcgBkAGUAcgAsACAARABpAHMAcABsAGEAeQBMAG8AdwBPAHIAZABlAHIALAAgAEQAaQBzAHAAbABhAHkARABlAGMAaQBtAGEAbABzACwAIABSAGUAcwBvAGwAdgBlAFAAcgBlAGMAaQBzAGkAbwBuADsAXABuACAAIAAgACAALwAvACAAIAAgAFMAaQBnAG4ALAAgACAAIAAgACAAIAAgACAAIABEAGEAeQBzACwAIAAgACAAIAAgACAAIAAgACAAIAAgACAAIABIAG8AdQByAHMALAAgACAAIAAgACAAIAAgACAAIAAgACAATQBpAG4AdQB0AGUAcwAsACAAIAAgACAAIAAgACAAIAAgAFMAZQBjAG8AbgBkAHMAXABuACAAIAAgACAALwAvACAAfQBcAG4AXABuACAAIAAgACAATABFAFQAKABcAG4AIAAgACAAIAAgACAAIAAgAF8AbQBhAHgASABpAGcAaABPAHIAZABlAHIALAAgADIALABcAG4AIAAgACAAIAAgACAAIAAgAF8AZABlAGYAYQB1AGwAdABIAGkAZwBoAE8AcgBkAGUAcgAsACAAMQAsAFwAbgAgACAAIAAgACAAIAAgACAAXwBtAGkAbgBMAG8AdwBPAHIAZABlAHIALAAgADMALABcAG4AIAAgACAAIAAgACAAIAAgAF8AZABlAGYAYQB1AGwAdABMAG8AdwBPAHIAZABlAHIALAAgADQALABcAG4AIAAgACAAIAAgACAAIAAgAF8AZgByAGEAYwB0AGkAbwBuAGEAbABTAGUAYwBvAG4AZABzAE8AbgBsAHkALAAgAFQAUgBVAEUALABcAG4AIAAgACAAIAAgACAAIAAgAF8AbQBhAHgAUAByAGUAYwBpAHMAaQBvAG4ALAAgADkALABcAG4AIAAgACAAIAAgACAAIAAgAF8AZABlAGYAYQB1AGwAdABQAHIAZQBjAGkAcwBpAG8AbgAsACAAMAAsAFwAbgBcAG4AIAAgACAAIAAgACAAIAAgAF8AVABJAE0ARQBTAFAAQQBOAF8AQwBPAE0AUABPAE4ARQBOAFQAUwAoAF8AdABpAG0AZQBTAHAAYQBuAF8ARAAsAFwAbgAgACAAIAAgACAAIAAgACAAIAAgACAAIABfAG0AYQB4AEgAaQBnAGgATwByAGQAZQByACwAIABfAGQAZQBmAGEAdQBsAHQASABpAGcAaABPAHIAZABlAHIALAAgAF8AbQBpAG4ATABvAHcATwByAGQAZQByACwAIABfAGQAZQBmAGEAdQBsAHQATABvAHcATwByAGQAZQByACwAIABfAGYAcgBhAGMAdABpAG8AbgBhAGwAUwBlAGMAbwBuAGQAcwBPAG4AbAB5ACwAIABfAG0AYQB4AFAAcgBlAGMAaQBzAGkAbwBuACwAIABfAGQAZQBmAGEAdQBsAHQAUAByAGUAYwBpAHMAaQBvAG4ALABcAG4AIAAgACAAIAAgACAAIAAgACAAIAAgACAAXwBoAGkAZwBoAE8AcgBkAGUAcgAsACAAXwBoAGkAZwBoAEYAaQB4AGUAZAAsACAAXwBsAG8AdwBPAHIAZABlAHIALAAgAF8AbABvAHcARgBpAHgAZQBkACwAIABfAHAAcgBlAGMAaQBzAGkAbwBuACwAIABfAHIAbwB1AG4AZABpAG4AZwBPAHYAZQByAHIAaQBkAGUAXABuACAAIAAgACAAIAAgACAAIAApAFwAbgAgACAAIAAgACkAXABuACkAOwBcAG4AXABuAF8AVABJAE0ARQBTAFAAQQBOAF8AQwBPAE0AUABPAE4ARQBOAFQAUwBfAFQAUgBBAEQASQBUAEkATwBOAEEATAAgAD0AIABMAEEATQBCAEQAQQAoAF8AdABpAG0AZQBTAHAAYQBuAF8ARAAsACAAXwBoAGkAZwBoAE8AcgBkAGUAcgAsACAAXwBoAGkAZwBoAEYAaQB4AGUAZAAsACAAXwBsAG8AdwBPAHIAZABlAHIALAAgAF8AbABvAHcARgBpAHgAZQBkACwAIABfAHAAcgBlAGMAaQBzAGkAbwBuACwAIABfAHIAbwB1AG4AZABpAG4AZwBPAHYAZQByAHIAaQBkAGUALABcAG4AIAAgACAAIAAvAC8AIABIAGkAZwBoAE8AcgBkAGUAcgA6ACAAIAAgACAAIAAgACAAIABIAGkAZwBoACAAbwByAGQAZQByACAAYQB0ACAAdwBoAGkAYwBoACAAdABvACAAcgBlAHMAbwBsAHYAZQAgAHQAaQBtAGUAcwBwAGEAbgAgAGkAZgAgAEgAaQBnAGgARgBpAHgAZQBkAC4AIABcAG4AIAAgACAAIAAvAC8AIAAgACAAIAAgACAAIAAgACAAIAAgACAAIAAgACAAIAAgACAAIABPAHQAaABlAHIAdwBpAHMAZQAgAHQAaABlACAAaABpAGcAaAAgAG8AcgBkAGUAcgAgAGEAdAAgAG0AYQB4AGkAbQB1AG0AIAB0AG8AIABkAGkAcwBwAGwAYQB5AC4AXABuACAAIAAgACAALwAvACAASABpAGcAaABGAGkAeABlAGQAOgAgACAAIAAgACAAIAAgACAARgBvAHIAYwBlACAAZABpAHMAcABsAGEAeQAgAGYAcgBvAG0AIABoAGkAZwBoACAAbwByAGQAZQByACwAIABvAHQAaABlAHIAdwBpAHMAZQAgAGEAbABsAG8AdwAgAHQAbwAgAGYAbABvAGEAdAAgAGYAcgBvAG0AIABoAGkAZwBoACAAbwByAGQAZQByACAAYQBzACAAbgBlAGUAZABlAGQALgBcAG4AIAAgACAAIAAvAC8AIABMAG8AdwBPAHIAZABlAHIAOgAgACAAIAAgACAAIAAgACAAIABMAG8AdwAgAG8AcgBkAGUAcgAgAGEAdAAgAHcAaABpAGMAaAAgAHQAbwAgAHIAbwB1AG4AZAAgAHQAaQBtAGUAcwBwAGEAbgAgAGkAZgAgAEwAbwB3AEYAaQB4AGUAZAAuACAAXABuACAAIAAgACAALwAvACAAIAAgACAAIAAgACAAIAAgACAAIAAgACAAIAAgACAAIAAgACAATwB0AGgAZQByAHcAaQBzAGUAIAB0AGgAZQAgAGwAbwB3ACAAbwByAGQAZQByACAAYQB0ACAAbQBpAG4AaQBtAHUAbQAgAHQAbwAgAGQAaQBzAHAAbABhAHkALgBcAG4AIAAgACAAIAAvAC8AIABMAG8AdwBGAGkAeABlAGQAOgAgACAAIAAgACAAIAAgACAAIABGAG8AcgBjAGUAIABkAGkAcwBwAGwAYQB5ACAAdABvACAAbABvAHcAIABvAHIAZABlAHIALAAgAG8AdABoAGUAcgB3AGkAcwBlACAAYQBsAGwAbwB3ACAAdABvACAAZgBsAG8AYQB0ACAAZgByAG8AbQAgAGwAbwB3ACAAbwByAGQAZQByACAAYQBzACAAbgBlAGUAZABlAGQALgBcAG4AIAAgACAAIAAvAC8AIABQAHIAZQBjAGkAcwBpAG8AbgA6ACAAIAAgACAAIAAgACAAIAAgAC0AMgA6ACAARABlAGYAYQB1AGwAdABzACAAdABvACAAMAAgAGQAZQBjAGkAbQBhAGwAcwAuAFwAbgAgACAAIAAgAC8ALwAgACAAIAAgACAAIAAgACAAIAAgACAAIAAgACAAIAAgACAAIAAgACAALQAxADoAIABFAHgAcAByAGUAcwBzAGUAZAAgAHUAcAAgAHQAbwAgADkAIABkAGUAYwBpAG0AYQBsAHMALgBcAG4AIAAgACAAIAAvAC8AIAAgACAAIAAgACAAIAAgACAAIAAgACAAIAAgACAAIAAgACAAIABbAG4AXQA6ACAASQBmACAAbABvAHcAIABvAHIAZABlAHIAIABuAG8AdAAgAGYAaQB4AGUAZAAgAHQAaABlAG4AIABkAGUAYwBpAG0AYQBsAHMAIABlAHgAcAByAGUAcwBzAGUAZAAgAHUAcAAgAHQAbwAgAHcAaABpAGMAaAAgAGUAdgBlAHIAIABpAHMAIABsAG8AdwBlAHIAIABvAGYAXABuACAAIAAgACAALwAvACAAIAAgACAAIAAgACAAIAAgACAAIAAgACAAIAAgACAAIAAgACAAIAAgACAAIAAgAGcAaQB2AGUAbgAgAHAAcgBlAGMAaQBzAGkAbwBuACAAbwByACAATQBhAHgAUAByAGUAYwBpAHMAaQBvAG4ALgAgAEkAZgAgAGwAbwB3ACAAbwByAGQAZQByACAAZgBpAHgAZQBkACAAdABoAGUAbgAgAGUAeABwAHIAZQBzAHMAZQBkACAAZQB4AHAAbABpAGMAaQB0AGwAeQBcAG4AIAAgACAAIAAvAC8AIAAgACAAIAAgACAAIAAgACAAIAAgACAAIAAgACAAIAAgACAAIAAgACAAIAAgACAAYQB0ACAAdABoAGUAIABzAGEAbQBlAC4AXABuACAAIAAgACAALwAvACAAUgBvAHUAbgBkAGkAbgBnAE8AdgBlAHIAcgBpAGQAZQA6ACAAIAAgADAAOgAgAEQAZQBmAGEAdQBsAHQAIABXAGgAZQBuACAAUAByAGUAYwBpAHMAaQBvAG4AIAA9ACAAMAAsACAAcgBvAHUAbgBkAHMAIAB0AG8AIABuAGUAYQByAGUAcwB0ACAAcwBlAGMAbwBuAGQAIABhAG4AZAAgAHQAcgB1AG4AYwBhAHQAZQBzACAAYQB0ACAAbABvAHcAIABvAHIAZABlAHIAIABjAG8AbQBwAG8AbgBlAG4AdAAuAFwAbgAgACAAIAAgAC8ALwAgACAAIAAgACAAIAAgACAAIAAgACAAIAAgACAAIAAgACAAIAAgACAAIAAgACAAIAAgACAAIAAgACAAIAAgACAAVwBoAGUAbgAgAFAAcgBlAGMAaQBzAGkAbwBuACAAPgAgADAALAAgAHIAbwB1AG4AZABzACAAdABvACAAbgBlAGEAcgBlAHMAdAAgAGEAdAAgAGwAbwB3ACAAbwByAGQAZQByACAAYwBvAG0AcABvAG4AZQBuAHQALgBcAG4AIAAgACAAIAAvAC8AIAAgACAAIAAgACAAIAAgACAAIAAgACAAIAAgACAAIAAgACAAIAAgACAAMQA6ACAATgBlAGEAcgBlAHMAdAAgAEEAbAB3AGEAeQBzACAAcgBvAHUAbgBkACAAdABvACAAbgBlAGEAcgBlAHMAdAAgAGwAbwB3ACAAbwByAGQAZQByACAAYwBvAG0AcABvAG4AZQBuAHQALgBcAG4AIAAgACAAIAAvAC8AIAAgACAAIAAgACAAIAAgACAAIAAgACAAIAAgACAAIAAgACAAIAAgAC0AMQA6ACAARABvAHcAbgAgACAAIAAgAEEAbAB3AGEAeQBzACAAcgBvAHUAbgBkACAAZABvAHcAbgAgAGEAdAAgAGwAbwB3ACAAbwByAGQAZQByACAAYwBvAG0AcABvAG4AZQBuAHQALgBcAG4AIAAgACAAIAAvAC8AXABuACAAIAAgACAALwAvACAATwB1AHQAcAB1AHQAOgAgAHsAXABuACAAIAAgACAALwAvACAAIAAgAEQAaQBzAHAAbABhAHkAVABlAHIAbQBzACwAIABEAGkAcwBwAGwAYQB5AEgAaQBnAGgATwByAGQAZQByACwAIABEAGkAcwBwAGwAYQB5AEwAbwB3AE8AcgBkAGUAcgAsACAARABpAHMAcABsAGEAeQBEAGUAYwBpAG0AYQBsAHMALAAgAFIAZQBzAG8AbAB2AGUAUAByAGUAYwBpAHMAaQBvAG4AOwBcAG4AIAAgACAAIAAvAC8AIAAgACAAUwBpAGcAbgAsACAAIAAgACAAIAAgACAAIAAgAEQAYQB5AHMALAAgACAAIAAgACAAIAAgACAAIAAgACAAIAAgAEgAbwB1AHIAcwAsACAAIAAgACAAIAAgACAAIAAgACAAIABNAGkAbgB1AHQAZQBzACwAIAAgACAAIAAgACAAIAAgACAAUwBlAGMAbwBuAGQAcwBcAG4AIAAgACAAIAAvAC8AIAB9AFwAbgAgACAAIAAgAFwAbgAgACAAIAAgAEwARQBUACgAXABuACAAIAAgACAAIAAgACAAIABfAG0AYQB4AEgAaQBnAGgATwByAGQAZQByACwAIAA0ACwAXABuACAAIAAgACAAIAAgACAAIABfAGQAZQBmAGEAdQBsAHQASABpAGcAaABPAHIAZABlAHIALAAgADAALABcAG4AIAAgACAAIAAgACAAIAAgAF8AbQBpAG4ATABvAHcATwByAGQAZQByACwAIAAxACwAXABuACAAIAAgACAAIAAgACAAIABfAGQAZQBmAGEAdQBsAHQATABvAHcATwByAGQAZQByACwAIAAwACwAXABuACAAIAAgACAAIAAgACAAIABfAGYAcgBhAGMAdABpAG8AbgBhAGwAUwBlAGMAbwBuAGQAcwBPAG4AbAB5ACwAIABGAEEATABTAEUALABcAG4AIAAgACAAIAAgACAAIAAgAF8AbQBhAHgAUAByAGUAYwBpAHMAaQBvAG4ALAAgADkALABcAG4AIAAgACAAIAAgACAAIAAgAF8AZABlAGYAYQB1AGwAdABQAHIAZQBjAGkAcwBpAG8AbgAsACAAMAAsAFwAbgBcAG4AIAAgACAAIAAgACAAIAAgAF8AVABJAE0ARQBTAFAAQQBOAF8AQwBPAE0AUABPAE4ARQBOAFQAUwAoAF8AdABpAG0AZQBTAHAAYQBuAF8ARAAsAFwAbgAgACAAIAAgACAAIAAgACAAIAAgACAAIABfAG0AYQB4AEgAaQBnAGgATwByAGQAZQByACwAIABfAGQAZQBmAGEAdQBsAHQASABpAGcAaABPAHIAZABlAHIALAAgAF8AbQBpAG4ATABvAHcATwByAGQAZQByACwAIABfAGQAZQBmAGEAdQBsAHQATABvAHcATwByAGQAZQByACwAIABfAGYAcgBhAGMAdABpAG8AbgBhAGwAUwBlAGMAbwBuAGQAcwBPAG4AbAB5ACwAIABfAG0AYQB4AFAAcgBlAGMAaQBzAGkAbwBuACwAIABfAGQAZQBmAGEAdQBsAHQAUAByAGUAYwBpAHMAaQBvAG4ALABcAG4AIAAgACAAIAAgACAAIAAgACAAIAAgACAAXwBoAGkAZwBoAE8AcgBkAGUAcgAsACAAXwBoAGkAZwBoAEYAaQB4AGUAZAAsACAAXwBsAG8AdwBPAHIAZABlAHIALAAgAF8AbABvAHcARgBpAHgAZQBkACwAIABfAHAAcgBlAGMAaQBzAGkAbwBuACwAIABfAHIAbwB1AG4AZABpAG4AZwBPAHYAZQByAHIAaQBkAGUAXABuACAAIAAgACAAIAAgACAAIAApAFwAbgAgACAAIAAgACkAXABuACkAOwBcAG4AXABuAF8ARgBPAFIATQBBAFQAXwBQAFIATwBWAEkARABFAFIAXwBUAEkATQBFAFMAUABBAE4AXwBNAE8ARABFAFIATgAgAD0AIABMAEEATQBCAEQAQQAoAF8AYwBvAG0AcABvAG4AZQBuAHQAcwAsACAAXwBzAGkAZwBuAFAAbwBzAGkAdABpAHYAZQAsACAAXwBwAGEAZABkAGkAbgBnACwAXABuACAAIAAgACAALwAvACAARgBvAHIAbQBhAHQAOgAgACAAIAAgACAAIAAgACAAIAAgALEAMAAuADAAMAA6ADAAMAA6ADAAMAAuADAAMAAwAFwAbgAgACAAIAAgAC8ALwAgAFMAaQBnAG4AUABvAHMAaQB0AGkAdgBlADoAIAAgACAAIABQAHIAZQBwAGUAbgBkAHMAIAArACAAZgBvAHIAIABwAG8AcwBpAHQAaQB2AGUAIAB2AGEAbAB1AGUAcwBcAG4AIAAgACAAIAAvAC8AIABQAGEAZABkAGkAbgBnADoAIAAgACAAIAAgACAAIAAgACAAQQBwAHAAbABpAGUAcwAgAHQAbwAgAGwAZQBhAGQAaQBuAGcAIABjAG8AbQBwAG8AbgBlAG4AdAAsACAAdAByAGEAaQBsAGkAbgBnACAAYwBvAG0AcABvAG4AZQBuAHQAcwAgAGEAbAB3AGEAeQBzACAAcABhAGQAZABlAGQALgBcAG4AIAAgACAAIAAvAC8AXABuACAAIAAgACAALwAvACAATwB1AHQAcAB1AHQAOgAgAHsAXABuACAAIAAgACAALwAvACAAIAAgAEwAZQBhAGQARgBvAHIAbQBhAHQALAAgAE0AaQBkAEYAbwByAG0AYQB0ACwAIABMAGEAcwB0AEYAbwByAG0AYQB0ACwAIABTAHAAYQBjAGkAbgBnADoAPQBGAEEATABTAEUALAAgACMATgAvAEEAOwBcAG4AIAAgACAAIAAvAC8AIAAgACAARABlAHMAaQBnAG4AYQB0AG8AcgAsACAARABhAHkAUwB1AGYAZgBpAHgALAAgAEgAbwB1AHIAUwB1AGYAZgBpAHgALAAgAE0AaQBuAHUAdABlAFMAdQBmAGYAaQB4ACwAIAAgACAAXAAiAFwAIgBcAG4AIAAgACAAIAAvAC8AIAB9AFwAbgBcAG4AIAAgACAAIABMAEUAVAAoAFwAbgAgACAAIAAgACAAIAAgACAAXwBzAHAAYQBjAGkAbgBnACwAIABGAEEATABTAEUALABcAG4AIAAgACAAIAAgACAAIAAgAFwAbgAgACAAIAAgACAAIAAgACAASQBGACgAUgBPAFcAUwAoAF8AYwBvAG0AcABvAG4AZQBuAHQAcwApACAAPQAgADEALAAgAEkATgBEAEUAWAAoAF8AYwBvAG0AcABvAG4AZQBuAHQAcwAsACAAMQAsACAAMQApACwAXABuACAAIAAgACAAIAAgACAAIAAgACAAIAAgAEkARgAoAEkATgBEAEUAWAAoAF8AYwBvAG0AcABvAG4AZQBuAHQAcwAsACAAMQAsACAAMQApACAAPAAgADEALAAgAFwAIgBcACIALABcAG4AIAAgACAAIAAgACAAIAAgACAAIAAgACAAIAAgACAAIABMAEUAVAAoAFwAbgAgACAAIAAgACAAIAAgACAAIAAgACAAIAAgACAAIAAgACAAIAAgACAAXwBzAGkAZwBuACwAIABJAE4ARABFAFgAKABfAGMAbwBtAHAAbwBuAGUAbgB0AHMALAAgADIALAAgADEAKQAsACAAXABuACAAIAAgACAAIAAgACAAIAAgACAAIAAgACAAIAAgACAAIAAgACAAIABfAGQAZQBzAGkAZwBuAGEAdABvAHIALAAgAEkARgAoAF8AcwBpAGcAbgAgADwAIAAwACwAIABcACIAEiJcACIALAAgAC8ALwAgABIiIABVAE4ASQBDAEgAQQBSACgAOAA3ADIAMgApAFwAbgAgACAAIAAgACAAIAAgACAAIAAgACAAIAAgACAAIAAgACAAIAAgACAAIAAgACAAIABJAEYAKABfAHMAaQBnAG4AUABvAHMAaQB0AGkAdgBlACwAIABcACIAKwBcACIALAAgAFwAIgBcACIAKQBcAG4AIAAgACAAIAAgACAAIAAgACAAIAAgACAAIAAgACAAIAAgACAAIAAgACkALABcAG4AXABuACAAIAAgACAAIAAgACAAIAAgACAAIAAgACAAIAAgACAAIAAgACAAIABfAGQAaQBzAHAAbABhAHkARABlAGMAaQBtAGEAbABzACwAIABJAE4ARABFAFgAKABfAGMAbwBtAHAAbwBuAGUAbgB0AHMALAAgADEALAAgADQAKQAsAFwAbgAgACAAIAAgACAAIAAgACAAIAAgACAAIAAgACAAIAAgACAAIAAgACAAXwBsAGUAYQBkAEYAbQB0ACwAIABJAEYAKABfAHAAYQBkAGQAaQBuAGcALAAgAFwAIgAwADAAXAAiACwAIABcACIAMABcACIAKQAsAFwAbgAgACAAIAAgACAAIAAgACAAIAAgACAAIAAgACAAIAAgACAAIAAgACAAXwBtAGkAZABGAG0AdAAsACAAXAAiADAAMABcACIALABcAG4AIAAgACAAIAAgACAAIAAgACAAIAAgACAAIAAgACAAIAAgACAAIAAgAF8AbABhAHMAdABGAG0AdAAsACAASQBGACgAXwBkAGkAcwBwAGwAYQB5AEQAZQBjAGkAbQBhAGwAcwAgAD0AIAAwACwAIABfAG0AaQBkAEYAbQB0ACwAXABuACAAIAAgACAAIAAgACAAIAAgACAAIAAgACAAIAAgACAAIAAgACAAIAAgACAAIAAgAEMATwBOAEMAQQBUACgAXwBtAGkAZABGAG0AdAAsACAATABFAEYAVAAoAFwAIgAuADAAMAAwADAAMAAwADAAMAAwAFwAIgAsACAAXwBkAGkAcwBwAGwAYQB5AEQAZQBjAGkAbQBhAGwAcwAgACsAIAAxACkAKQBcAG4AIAAgACAAIAAgACAAIAAgACAAIAAgACAAIAAgACAAIAAgACAAIAAgACkALABcAG4AIAAgACAAIAAgACAAIAAgACAAIAAgACAAIAAgACAAIAAgACAAIAAgAF8AZgBvAHIAbQBhAHQAcwAsACAASABTAFQAQQBDAEsAKABfAGwAZQBhAGQARgBtAHQALAAgAF8AbQBpAGQARgBtAHQALAAgAF8AbABhAHMAdABGAG0AdAAsACAAXwBzAHAAYQBjAGkAbgBnACkALABcAG4AIAAgACAAIAAgACAAIAAgACAAIAAgACAAIAAgACAAIAAgACAAIAAgAFwAbgAgACAAIAAgACAAIAAgACAAIAAgACAAIAAgACAAIAAgACAAIAAgACAAXwBkAGkAcwBwAGwAYQB5AEwAbwB3AE8AcgBkAGUAcgAsACAASQBOAEQARQBYACgAXwBjAG8AbQBwAG8AbgBlAG4AdABzACwAIAAxACwAIAAzACkALABcAG4AIAAgACAAIAAgACAAIAAgACAAIAAgACAAIAAgACAAIAAgACAAIAAgAF8AZABlAGwAaQBtAHMALAAgAEkARgAoAF8AZABpAHMAcABsAGEAeQBMAG8AdwBPAHIAZABlAHIAIAA9ACAAMwAsAFwAbgAgACAAIAAgACAAIAAgACAAIAAgACAAIAAgACAAIAAgACAAIAAgACAAIAAgACAAIABIAFMAVABBAEMASwAoAF8AZABlAHMAaQBnAG4AYQB0AG8AcgAsACAAXAAiAC4AXAAiACwAIABcACIAOgBcACIALAAgAFwAIgBcACIALAAgAFwAIgBcACIAKQAsAFwAbgAgACAAIAAgACAAIAAgACAAIAAgACAAIAAgACAAIAAgACAAIAAgACAAIAAgACAAIABIAFMAVABBAEMASwAoAF8AZABlAHMAaQBnAG4AYQB0AG8AcgAsACAAXAAiAC4AXAAiACwAIABcACIAOgBcACIALAAgAFwAIgA6AFwAIgAsACAAXAAiAFwAIgApAFwAbgAgACAAIAAgACAAIAAgACAAIAAgACAAIAAgACAAIAAgACAAIAAgACAAKQAsAFwAbgBcAG4AIAAgACAAIAAgACAAIAAgACAAIAAgACAAIAAgACAAIAAgACAAIAAgAFYAUwBUAEEAQwBLACgAXABuACAAIAAgACAAIAAgACAAIAAgACAAIAAgACAAIAAgACAAIAAgACAAIAAgACAAIAAgAF8AZgBvAHIAbQBhAHQAcwAsAFwAbgAgACAAIAAgACAAIAAgACAAIAAgACAAIAAgACAAIAAgACAAIAAgACAAIAAgACAAIABfAGQAZQBsAGkAbQBzAFwAbgAgACAAIAAgACAAIAAgACAAIAAgACAAIAAgACAAIAAgACAAIAAgACAAKQBcAG4AIAAgACAAIAAgACAAIAAgACAAIAAgACAAIAAgACAAIAApAFwAbgAgACAAIAAgACAAIAAgACAAIAAgACAAIAApAFwAbgAgACAAIAAgACAAIAAgACAAKQBcAG4AIAAgACAAIAApAFwAbgApADsAXABuAFwAbgBfAEYATwBSAE0AQQBUAF8AUABSAE8AVgBJAEQARQBSAF8AVABJAE0ARQBTAFAAQQBOAF8AVABSAEEARABJAFQASQBPAE4AQQBMACAAPQAgAEwAQQBNAEIARABBACgAXwBjAG8AbQBwAG8AbgBlAG4AdABzACwAIABfAHMAaQBnAG4AUABvAHMAaQB0AGkAdgBlACwAIABfAHAAYQBkAGQAaQBuAGcALAAgAF8AcwBwAGEAYwBpAG4AZwAsAFwAbgAgACAAIAAgAC8ALwAgAEYAbwByAG0AYQB0ADoAIAAgACAAIAAgACAAIAAgACAAIACxACAAMABkACAAMABoACAAMABtACAAMAAuADAAMAAwAHMAXABuACAAIAAgACAALwAvACAAUwBpAGcAbgBQAG8AcwBpAHQAaQB2AGUAOgAgACAAIAAgAFAAcgBlAHAAZQBuAGQAcwAgACsAIABmAG8AcgAgAHAAbwBzAGkAdABpAHYAZQAgAHYAYQBsAHUAZQBzAFwAbgAgACAAIAAgAC8ALwAgAFAAYQBkAGQAaQBuAGcAOgAgACAAIAAgACAAIAAgACAAIABQAGEAZAAgAGEAbABsACAAYwBvAG0AcABvAG4AZQBuAHQAcwAgAGUAeABjAGUAcAB0ACAAZgBpAHIAcwB0ACAAdABvACAAMAAwAFwAbgAgACAAIAAgAC8ALwAgAFMAcABhAGMAaQBuAGcAOgAgACAAIAAgACAAIAAgACAAIABJAG4AYwBsAHUAZABlAHMAIABzAHAAYQBjAGkAbgBnACAAYgBlAHQAdwBlAGUAbgAgAGMAbwBtAHAAbwBuAGUAbgB0AHMALgBcAG4AIAAgACAAIAAvAC8AXABuACAAIAAgACAALwAvACAATwB1AHQAcAB1AHQAOgAgAHsAXABuACAAIAAgACAALwAvACAAIAAgAEwAZQBhAGQARgBvAHIAbQBhAHQALAAgAE0AaQBkAEYAbwByAG0AYQB0ACwAIABMAGEAcwB0AEYAbwByAG0AYQB0ACwAIABTAHAAYQBjAGkAbgBnACwAIAAgACAAIAAgACAAIwBOAC8AQQA7AFwAbgAgACAAIAAgAC8ALwAgACAAIABEAGUAcwBpAGcAbgBhAHQAbwByACwAIABEAGEAeQBTAHUAZgBmAGkAeAAsACAASABvAHUAcgBTAHUAZgBmAGkAeAAsACAATQBpAG4AdQB0AGUAUwB1AGYAZgBpAHgALAAgAFMAZQBjAG8AbgBkAFMAdQBmAGYAaQB4AFwAbgAgACAAIAAgAC8ALwAgAH0AXABuACAAIAAgACAAXABuACAAIAAgACAASQBGACgAUgBPAFcAUwAoAF8AYwBvAG0AcABvAG4AZQBuAHQAcwApACAAPQAgADEALAAgAEkATgBEAEUAWAAoAF8AYwBvAG0AcABvAG4AZQBuAHQAcwAsACAAMQAsACAAMQApACwAXABuACAAIAAgACAAIAAgACAAIABJAEYAKABJAE4ARABFAFgAKABfAGMAbwBtAHAAbwBuAGUAbgB0AHMALAAgADEALAAgADEAKQAgADwAIAAxACwAIABcACIAXAAiACwAXABuACAAIAAgACAAIAAgACAAIAAgACAAIAAgAEwARQBUACgAXABuACAAIAAgACAAIAAgACAAIAAgACAAIAAgACAAIAAgACAAXwBzAGkAZwBuACwAIABJAE4ARABFAFgAKABfAGMAbwBtAHAAbwBuAGUAbgB0AHMALAAgADIALAAgADEAKQAsACAAXABuACAAIAAgACAAIAAgACAAIAAgACAAIAAgACAAIAAgACAAXwBkAGUAcwBpAGcAbgBhAHQAbwByACwAIABJAEYAKABfAHMAaQBnAG4AIAA8ACAAMAAsACAAXAAiABIiXAAiACwAIAAvAC8AIAASIiAAVQBOAEkAQwBIAEEAUgAoADgANwAyADIAKQBcAG4AIAAgACAAIAAgACAAIAAgACAAIAAgACAAIAAgACAAIAAgACAAIAAgAEkARgAoAF8AcwBpAGcAbgBQAG8AcwBpAHQAaQB2AGUALAAgAFwAIgArAFwAIgAsACAAXAAiAFwAIgApAFwAbgAgACAAIAAgACAAIAAgACAAIAAgACAAIAAgACAAIAAgACkALABcAG4AXABuACAAIAAgACAAIAAgACAAIAAgACAAIAAgACAAIAAgACAAXwBjAG8AdQBuAHQALAAgAEkATgBEAEUAWAAoAF8AYwBvAG0AcABvAG4AZQBuAHQAcwAsACAAMQAsACAAMQApACwAXABuACAAIAAgACAAIAAgACAAIAAgACAAIAAgACAAIAAgACAAXwBkAGkAcwBwAGwAYQB5AEQAZQBjAGkAbQBhAGwAcwAsACAASQBOAEQARQBYACgAXwBjAG8AbQBwAG8AbgBlAG4AdABzACwAIAAxACwAIAA0ACkALABcAG4AIAAgACAAIAAgACAAIAAgACAAIAAgACAAIAAgACAAIABfAGwAZQBhAGQARgBtAHQALAAgAFwAIgAwAFwAIgAsAFwAbgAgACAAIAAgACAAIAAgACAAIAAgACAAIAAgACAAIAAgAF8AbQBpAGQARgBtAHQALAAgAEkARgAoAF8AcABhAGQAZABpAG4AZwAsACAAXAAiADAAMABcACIALAAgAFwAIgAwAFwAIgApACwAXABuACAAIAAgACAAIAAgACAAIAAgACAAIAAgACAAIAAgACAAXwBsAGEAcwB0AFAAYQBkACwAIABJAEYAKABfAGMAbwB1AG4AdAAgAD0AIAAxACwAIABfAGwAZQBhAGQARgBtAHQALAAgAF8AbQBpAGQARgBtAHQAKQAsAFwAbgAgACAAIAAgACAAIAAgACAAIAAgACAAIAAgACAAIAAgAF8AbABhAHMAdABGAG0AdAAsACAASQBGACgAXwBkAGkAcwBwAGwAYQB5AEQAZQBjAGkAbQBhAGwAcwAgAD0AIAAwACwAIABfAGwAYQBzAHQAUABhAGQALABcAG4AIAAgACAAIAAgACAAIAAgACAAIAAgACAAIAAgACAAIAAgACAAIAAgAEMATwBOAEMAQQBUACgAXwBsAGEAcwB0AFAAYQBkACwAIABMAEUARgBUACgAXAAiAC4AMAAwADAAMAAwADAAMAAwADAAXAAiACwAIABfAGQAaQBzAHAAbABhAHkARABlAGMAaQBtAGEAbABzACAAKwAgADEAKQApAFwAbgAgACAAIAAgACAAIAAgACAAIAAgACAAIAAgACAAIAAgACkALABcAG4AIAAgACAAIAAgACAAIAAgACAAIAAgACAAIAAgACAAIABfAGYAbwByAG0AYQB0AHMALAAgAEgAUwBUAEEAQwBLACgAXwBsAGUAYQBkAEYAbQB0ACwAIABfAG0AaQBkAEYAbQB0ACwAIABfAGwAYQBzAHQARgBtAHQALAAgAF8AcwBwAGEAYwBpAG4AZwApACwAXABuACAAIAAgACAAIAAgACAAIAAgACAAIAAgACAAIAAgACAAIAAgACAAIABcAG4AIAAgACAAIAAgACAAIAAgACAAIAAgACAAIAAgACAAIABfAGQAaQBzAHAAbABhAHkATABvAHcATwByAGQAZQByACwAIABJAE4ARABFAFgAKABfAGMAbwBtAHAAbwBuAGUAbgB0AHMALAAgADEALAAgADMAKQAsAFwAbgAgACAAIAAgACAAIAAgACAAIAAgACAAIAAgACAAIAAgAF8AZABlAGwAaQBtAHMALAAgAEgAUwBUAEEAQwBLACgAXwBkAGUAcwBpAGcAbgBhAHQAbwByACwAIABcACIAZABcACIALAAgAFwAIgBoAFwAIgAsACAAXAAiAG0AXAAiACwAIABcACIAcwBcACIAKQAsAFwAbgBcAG4AIAAgACAAIAAgACAAIAAgACAAIAAgACAAIAAgACAAIABWAFMAVABBAEMASwAoAFwAbgAgACAAIAAgACAAIAAgACAAIAAgACAAIAAgACAAIAAgACAAIAAgACAAXwBmAG8AcgBtAGEAdABzACwAXABuACAAIAAgACAAIAAgACAAIAAgACAAIAAgACAAIAAgACAAIAAgACAAIABfAGQAZQBsAGkAbQBzAFwAbgAgACAAIAAgACAAIAAgACAAIAAgACAAIAAgACAAIAAgACkAXABuACAAIAAgACAAIAAgACAAIAAgACAAIAAgACkAXABuACAAIAAgACAAIAAgACAAIAApAFwAbgAgACAAIAAgACkAXABuACkAOwBcAG4AXABuAF8ARgBPAFIATQBBAFQAXwBQAFIATwBWAEkARABFAFIAXwBUAEkATQBFAFMAUABBAE4AXwBFAFUAUgBPAFAARQBBAE4AIAA9ACAATABBAE0AQgBEAEEAKABfAGMAbwBtAHAAbwBuAGUAbgB0AHMALAAgAF8AcwBpAGcAbgBQAG8AcwBpAHQAaQB2AGUALAAgAF8AcABhAGQAZABpAG4AZwAsACAAXwBzAHAAYQBjAGkAbgBnACwAXABuACAAIAAgACAALwAvACAARgBvAHIAbQBhAHQAOgAgACAAIAAgACAAIAAgACAAIAAgALEAIAAwAGQAIAAwAGgAIAAwACcAIAAwAC4AMAAwADAAXAAiAFwAbgAgACAAIAAgAC8ALwAgAFMAaQBnAG4AUABvAHMAaQB0AGkAdgBlADoAIAAgACAAIABQAHIAZQBwAGUAbgBkAHMAIAArACAAZgBvAHIAIABwAG8AcwBpAHQAaQB2AGUAIAB2AGEAbAB1AGUAcwBcAG4AIAAgACAAIAAvAC8AIABQAGEAZABkAGkAbgBnADoAIAAgACAAIAAgACAAIAAgACAAUABhAGQAIABhAGwAbAAgAGMAbwBtAHAAbwBuAGUAbgB0AHMAIABlAHgAYwBlAHAAdAAgAGYAaQByAHMAdAAgAHQAbwAgADAAMABcAG4AIAAgACAAIAAvAC8AIABTAHAAYQBjAGkAbgBnADoAIAAgACAAIAAgACAAIAAgACAASQBuAGMAbAB1AGQAZQBzACAAcwBwAGEAYwBpAG4AZwAgAGIAZQB0AHcAZQBlAG4AIABjAG8AbQBwAG8AbgBlAG4AdABzAC4AXABuACAAIAAgACAALwAvAFwAbgAgACAAIAAgAC8ALwAgAE8AdQB0AHAAdQB0ADoAIAB7AFwAbgAgACAAIAAgAC8ALwAgACAAIABMAGUAYQBkAEYAbwByAG0AYQB0ACwAIABNAGkAZABGAG8AcgBtAGEAdAAsACAATABhAHMAdABGAG8AcgBtAGEAdAAsACAAUwBwAGEAYwBpAG4AZwAsACAAIAAgACAAIAAgACMATgAvAEEAOwBcAG4AIAAgACAAIAAvAC8AIAAgACAARABlAHMAaQBnAG4AYQB0AG8AcgAsACAARABhAHkAUwB1AGYAZgBpAHgALAAgAEgAbwB1AHIAUwB1AGYAZgBpAHgALAAgAE0AaQBuAHUAdABlAFMAdQBmAGYAaQB4ACwAIABTAGUAYwBvAG4AZABTAHUAZgBmAGkAeABcAG4AIAAgACAAIAAvAC8AIAB9AFwAbgBcAG4AIAAgACAAIABJAEYAKABSAE8AVwBTACgAXwBjAG8AbQBwAG8AbgBlAG4AdABzACkAIAA9ACAAMQAsACAASQBOAEQARQBYACgAXwBjAG8AbQBwAG8AbgBlAG4AdABzACwAIAAxACwAIAAxACkALABcAG4AIAAgACAAIAAgACAAIAAgAEkARgAoAEkATgBEAEUAWAAoAF8AYwBvAG0AcABvAG4AZQBuAHQAcwAsACAAMQAsACAAMQApACAAPAAgADEALAAgAFwAIgBcACIALABcAG4AIAAgACAAIAAgACAAIAAgACAAIAAgACAATABFAFQAKABcAG4AIAAgACAAIAAgACAAIAAgACAAIAAgACAAIAAgACAAIABfAHAAcgBvAHYAaQBkAGUAcgAsACAAXwBGAE8AUgBNAEEAVABfAFAAUgBPAFYASQBEAEUAUgBfAFQASQBNAEUAUwBQAEEATgBfAFQAUgBBAEQASQBUAEkATwBOAEEATAAoAF8AYwBvAG0AcABvAG4AZQBuAHQAcwAsACAAXwBzAGkAZwBuAFAAbwBzAGkAdABpAHYAZQAsACAAXwBwAGEAZABkAGkAbgBnACwAIABfAHMAcABhAGMAaQBuAGcAKQAsAFwAbgAgACAAIAAgACAAIAAgACAAIAAgACAAIAAgACAAIAAgAF8AZABlAGwAaQBtAHMALAAgAEgAUwBUAEEAQwBLACgAXABuACAAIAAgACAAIAAgACAAIAAgACAAIAAgACAAIAAgACAAIAAgACAAIABUAEEASwBFACgAXwBwAHIAbwB2AGkAZABlAHIALAAgAC0AMQAsACAAMwApACwAXABuACAAIAAgACAAIAAgACAAIAAgACAAIAAgACAAIAAgACAAIAAgACAAIABcACIAJwBcACIALAAgAFwAIgBcACIAXAAiAFwAIgBcAG4AIAAgACAAIAAgACAAIAAgACAAIAAgACAAIAAgACAAIAApACwAXABuACAAIAAgACAAIAAgACAAIAAgACAAIAAgACAAIAAgACAAVgBTAFQAQQBDAEsAKABcAG4AIAAgACAAIAAgACAAIAAgACAAIAAgACAAIAAgACAAIAAgACAAIAAgAFQAQQBLAEUAKABfAHAAcgBvAHYAaQBkAGUAcgAsACAAMQApACwAXABuACAAIAAgACAAIAAgACAAIAAgACAAIAAgACAAIAAgACAAIAAgACAAIABfAGQAZQBsAGkAbQBzAFwAbgAgACAAIAAgACAAIAAgACAAIAAgACAAIAAgACAAIAAgACkAXABuACAAIAAgACAAIAAgACAAIAAgACAAIAAgACkAXABuACAAIAAgACAAIAAgACAAIAApAFwAbgAgACAAIAAgACkAXABuACkAOw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MATwBNAFAATABJAEMAQQBUAEkATwBOAFM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WAEEATABJAEQAQQBUAEUAXwBEAFQAXABuAFwAbgBWAGEAbABpAGQAYQB0AGUAIABhACAAZABhAHkAIABhAG4AZAAgAHQAaQBtAGUAIABjAG8AbQBwAGwAaQBjAGEAdABpAG8AbgAuAFwAbgBcAG4AQQByAHIAYQB5ACAAYwBvAG0AcABhAHQAaQBiAGwAZQA6ACAARABU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HwAIABEAGEAeQBcAG4AIAAyACAAfAAgAGQAZQBjAGkAbQBhAGwAIABbADAALgAuADEAXQAgAHwAIABU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UACAAIAAgACAAIAAgACAAIAB8ACAAYQByAHIAYQB5ACAAIAAgAEMAWwAxAC4ALgAyAF0AIAB8AFwAbgAgACAAIABbAEQAYQB5AF0AIAAgAHwAIABpAG4AdABlAGcAZQByACAAIAAgACAAIAAgACAAIAAgAHwAIABcAG4AIAAgACAAWwBUAGkAbQBlAF0AIAB8ACAAZABlAGMAaQBtAGEAbAAgAFsAMAAuAC4AMQBdACA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WAEEATABJAEQAQQBUAEUAXwBEAFQAIAA9ACAATABBAE0AQgBEAEEAKABEAFQALABcAG4AIAAgACAAIABMAEUAVAAoAFwAbgAgACAAIAAgACAAIAAgACAAZgBuAFYAYQBsAGkAZABhAHQAZQBEAFQALAAgAEwAQQBNAEIARABBACgAXwBEAFQALABcAG4AIAAgACAAIAAgACAAIAAgACAAIAAgACAASQBGACgAQwBPAEwAVQBNAE4AUwAoAF8ARABUACkAIAA+ACAAMgAsACAAewAjAFIARQBGACEALAAgACMAUgBFAEYAIQB9ACwAXABuACAAIAAgACAAIAAgACAAIAAgACAAIAAgACAAIAAgACAASQBGACgAQQBSAFIAQQBZAFMALgBJAFMAXwBFAE0AUABUAFkAKABfAEQAVAApACwAIAB7AFwAIgBcACIALAAgAFwAIgBcACIAfQAsAFwAbgAgACAAIAAgACAAIAAgACAAIAAgACAAIAAgACAAIAAgACAAIAAgACAATABFAFQAKABcAG4AIAAgACAAIAAgACAAIAAgACAAIAAgACAAIAAgACAAIAAgACAAIAAgACAAIAAgACAAXwBlAHgAcABhAG4AZABEAFQALAAgAEUAWABQAEEATgBEACgAXwBEAFQALAAgADEALAAgADIALAAgAFwAIgBcACIAKQAsAFwAbgAgACAAIAAgACAAIAAgACAAIAAgACAAIAAgACAAIAAgACAAIAAgACAAIAAgACAAIABfAGQALAAgAEkATgBEAEUAWAAoAF8AZQB4AHAAYQBuAGQARABUACwAIAAxACwAIAAxACkALABcAG4AIAAgACAAIAAgACAAIAAgACAAIAAgACAAIAAgACAAIAAgACAAIAAgACAAIAAgACAAXwB0ACwAIABJAE4ARABFAFgAKABfAGUAeABwAGEAbgBkAEQAVAAsACAAMQAsACAAMgApACwAXABuACAAIAAgACAAIAAgACAAIAAgACAAIAAgACAAIAAgACAAIAAgACAAIAAgACAAIAAgAF8AZABhAHkASABhAHMAVABpAG0AZQBDAG8AbQBwAG8AbgBlAG4AdAAsACAASQBGACgATgBPAFQAKABJAFMATgBVAE0AQgBFAFIAKABfAGQAKQApACwAIABGAEEATABTAEUALABcAG4AIAAgACAAIAAgACAAIAAgACAAIAAgACAAIAAgACAAIAAgACAAIAAgACAAIAAgACAAIAAgACAAIABOAE8AVAAoAEYATgAuAEkAUwBfAEkATgBUAEUARwBFAFIAKABfAGQAKQApAFwAbgAgACAAIAAgACAAIAAgACAAIAAgACAAIAAgACAAIAAgACAAIAAgACAAIAAgACAAIAApACwAXABuACAAIAAgACAAIAAgACAAIAAgACAAIAAgACAAIAAgACAAIAAgACAAIAAgACAAIAAgAF8AaABhAHMAVABpAG0AZQBDAG8AbQBwAG8AbgBlAG4AdAAsACAASQBGACgAXwBkAGEAeQBIAGEAcwBUAGkAbQBlAEMAbwBtAHAAbwBuAGUAbgB0ACwAIABUAFIAVQBFACwAXABuACAAIAAgACAAIAAgACAAIAAgACAAIAAgACAAIAAgACAAIAAgACAAIAAgACAAIAAgACAAIAAgACAATgBPAFQAKABGAE4ALgBJAFMAXwBFAE0AUABUAFkAKABfAHQAKQApAFwAbgAgACAAIAAgACAAIAAgACAAIAAgACAAIAAgACAAIAAgACAAIAAgACAAIAAgACAAIAApACwAXABuACAAIAAgACAAIAAgACAAIAAgACAAIAAgACAAIAAgACAAIAAgACAAIAAgACAAIAAgAF8AZABhAHkAQQBuAGQAVABpAG0AZQBDAG8AbABsAGkAcwBvAG4ALAAgAF8AZABhAHkASABhAHMAVABpAG0AZQBDAG8AbQBwAG8AbgBlAG4AdAAgACoAIABOAE8AVAAoAEYATgAuAEkAUwBfAEUATQBQAFQAWQAoAF8AdAApACkAIAA8AD4AIAAwACwAIABcAG4AIAAgACAAIAAgACAAIAAgACAAIAAgACAAIAAgACAAIAAgACAAIAAgACAAIAAgACAAXwBkAGEAeQAsACAASQBGACgASQBTAEUAUgBSAE8AUgAoAF8AZAApACwAIABfAGQAIAAqACAAewAxAH0ALABcAG4AIAAgACAAIAAgACAAIAAgACAAIAAgACAAIAAgACAAIAAgACAAIAAgACAAIAAgACAAIAAgACAAIABJAEYAKABfAGQAYQB5AEEAbgBkAFQAaQBtAGUAQwBvAGwAbABpAHMAbwBuACwAIAB7ACMATgBVAE0AIQB9ACwAXABuACAAIAAgACAAIAAgACAAIAAgACAAIAAgACAAIAAgACAAIAAgACAAIAAgACAAIAAgACAAIAAgACAAIAAgACAAIABJAEYAKABfAGQAIAA9ACAAXAAiAFwAIgAsACAAXAAiAFwAIgAsAFwAbgAgACAAIAAgACAAIAAgACAAIAAgACAAIAAgACAAIAAgACAAIAAgACAAIAAgACAAIAAgACAAIAAgACAAIAAgACAAIAAgACAAIABJAEYAKABOAE8AVAAoAEkAUwBOAFUATQBCAEUAUgAoAF8AZAApACkALAAgAHsAIwBWAEEATABVAEUAIQB9ACwAIABJAE4AVAAoAF8AZAAp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XwB0AGkAbQBlACwAIABJAEYAKABJAFMARQBSAFIATwBSACgAXwB0ACkALAAgAF8AdAAgACoAIAB7ADEAfQAsAFwAbgAgACAAIAAgACAAIAAgACAAIAAgACAAIAAgACAAIAAgACAAIAAgACAAIAAgACAAIAAgACAAIAAgAEkARgAoAF8AZABhAHkAQQBuAGQAVABpAG0AZQBDAG8AbABsAGkAcwBvAG4ALAAgAHsAIwBOAFUATQAhAH0ALABcAG4AIAAgACAAIAAgACAAIAAgACAAIAAgACAAIAAgACAAIAAgACAAIAAgACAAIAAgACAAIAAgACAAIAAgACAAIAAgAEkARgAoAF8AdAAgAD0AIABcACIAXAAiACwAXABuACAAIAAgACAAIAAgACAAIAAgACAAIAAgACAAIAAgACAAIAAgACAAIAAgACAAIAAgACAAIAAgACAAIAAgACAAIAAgACAAIAAgAEkARgAoAF8AZABhAHkASABhAHMAVABpAG0AZQBDAG8AbQBwAG8AbgBlAG4AdAAsACAATQBPAEQAKABfAGQALAAgADEAKQAsACAAXAAiAFwAIgApACwAXABuACAAIAAgACAAIAAgACAAIAAgACAAIAAgACAAIAAgACAAIAAgACAAIAAgACAAIAAgACAAIAAgACAAIAAgACAAIAAgACAAIAAgAEkARgAoAE4ATwBUACgASQBTAE4AVQBNAEIARQBSACgAXwB0ACkAKQAsACAAewAjAFYAQQBMAFUARQAhAH0ALABcAG4AIAAgACAAIAAgACAAIAAgACAAIAAgACAAIAAgACAAIAAgACAAIAAgACAAIAAgACAAIAAgACAAIAAgACAAIAAgACAAIAAgACAAIAAgACAAIABJAEYAKAAoAF8AdAAgAD4APQAgADAAKQAgACoAIAAoAF8AdAAgADwAPQAgADEAKQAsACAAXwB0ACwAIAB7ACMATgBVAE0AIQB9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XABuACAAIAAgACAAIAAgACAAIAAgACAAIAAgACAAIAAgACAAIAAgACAAIAAgACAAIAAgAEgAUwBUAEEAQwBLACgAXwBkAGEAeQAsACAAXwB0AGkAbQBlACkAXABuACAAIAAgACAAIAAgACAAIAAgACAAIAAgACAAIAAgACAAIAAgACAAIAApAFwAbgAgACAAIAAgACAAIAAgACAAIAAgACAAIAAgACAAIAAgACkAXABuACAAIAAgACAAIAAgACAAIAAgACAAIAAgACkAXABuACAAIAAgACAAIAAgACAAIAApACwAXABuAFwAbgAgACAAIAAgACAAIAAgACAAXwBEAFQALAAgAEYATgAuAE4AVQBMAEwASQBGAFkAKABEAFQAKQAsAFwAbgAgACAAIAAgACAAIAAgACAAXwByAG8AdwBDAG8AdQBuAHQALAAgAFIATwBXAFMAKABfAEQAVA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WAGEAbABpAGQAYQB0AGUARABUACgASQBOAEQARQBYACgAXwBEAFQALAAgAF8AYwB1AHIAcgAs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EQAVABcAG4AXABuAFQAZQBzAHQAcwAgAGkAZgAgAGEAIABkAGEAeQAgAGEAbgBkACAAdABpAG0AZQAgAGMAbwBtAHAAbABpAGMAYQB0AGkAbwBuACAAaQBzACAAdgBhAGwAaQBkAC4AXABuAFwAbgBBAHIAcgBhAHkAIABjAG8AbQBwAGEAdABpAGIAbABlADoAIABEAF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VAAgACAAIAAgACAAIAAgACAAfAAgAGEAcgByAGEAeQAgACAAIABDAFsAMQAuAC4AMgBdACAAfABcAG4AIAAgACAAWwBEAGEAeQBdACAAIAB8ACAAaQBuAHQAZQBnAGUAcgAgACAAIAAgACAAIAAgACAAIAB8ACAAXABuACAAIAAgAFsAVABpAG0AZQBdACAAfAAgAGQAZQBjAGkAbQBhAGwAIABbADAALgAuADEAXQAg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RABUACAAPQAgAEwAQQBNAEIARABBACgARABUACwAXABuACAAIAAgACAAQgBZAFIATwBXACgARgBOAC4ATgBVAEwATABJAEYAWQAoAEQAVAApACwAXABuACAAIAAgACAAIAAgACAAIABMAEEATQBCAEQAQQAoAF8AcgBvAHcALABcAG4AIAAgACAAIAAgACAAIAAgACAAIAAgACAASQBGACgAQQBSAFIAQQBZAFMALgBJAFMAXwBFAE0AUABUAFkAKABfAHIAbwB3ACkALAAgAEYAQQBMAFMARQAsAFwAbgAgACAAIAAgACAAIAAgACAAIAAgACAAIAAgACAAIAAgAEwARQBUACgAXABuACAAIAAgACAAIAAgACAAIAAgACAAIAAgACAAIAAgACAAIAAgACAAIABfAHYAYQBsAGkAZABhAHQAZQBEAFQALAAgAEMASABSAE8ATgBPAC4AVgBBAEwASQBEAEEAVABFAF8ARABUACgAXwByAG8AdwApACwAXABuACAAIAAgACAAIAAgACAAIAAgACAAIAAgACAAIAAgACAAIAAgACAAIABOAE8AVAAoAEEAUgBSAEEAWQBTAC4ASABBAFMAXwBFAFIAUgBPAFIAKABfAHYAYQBsAGkAZABhAHQAZQBEAFQAKQ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UAUwBPAEwAVgBFAF8ARABUAFwAbgBcAG4AUgBlAHMAbwBsAHYAZQBzACAAYQAgAGQAYQB5ACAAYQBuAGQAIAB0AGkAbQBlACAAYwBvAG0AcABsAGkAYwBhAHQAaQBvAG4ALAAgAHcAaABlAHIAZQAgAHQAaQBtAGUAIABjAGEAbgAgAGUAeABjAGUAZQBkACAAaQB0AHMAIABtAG8AZAB1AGwAdQBzAC4AXABuAFwAbgBBAHIAcgBhAHkAIABjAG8AbQBwAGEAdABpAGIAbABlADoAIABEAF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fAAgAEQAYQB5AFwAbgAgADIAIAB8ACAAZABlAGMAaQBtAGEAbAAgAFsAMAAuAC4AMQBdACAAfAAgAF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FQAIAAgACAAIAAgACAAIAAgAHwAIABhAHIAcgBhAHkAIAAgACAAQwBbADEALgAuADIAXQAgAHwAXABuACAAIAAgAFsARABhAHkAXQAgACAAfAAgAGQAZQBjAGkAbQBhAGwAIAAgACAAIAAgACAAIAAgACAAfAAgAFwAbgAgACAAIABbAFQAaQBtAGUAXQAgAHwAIABkAGUAYwBpAG0AYQBsACAAIAAgACAAIAAgACAAI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RQBTAE8ATABWAEUAXwBEAFQAIAA9ACAATABBAE0AQgBEAEEAKABEAFQALABcAG4AIAAgACAAIABMAEUAVAAoAFwAbgAgACAAIAAgACAAIAAgACAAZgBuAFIAZQBzAG8AbAB2AGUARABUACwAIABMAEEATQBCAEQAQQAoAF8ARABUACwAXABuACAAIAAgACAAIAAgACAAIAAgACAAIAAgAEkARgAoAEMATwBMAFUATQBOAFMAKABfAEQAVAApACAAPgAgADIALAAgAHsAIwBSAEUARgAhACwAIAAjAFIARQBGACEAfQAsAFwAbgAgACAAIAAgACAAIAAgACAAIAAgACAAIAAgACAAIAAgAEkARgAoAEEAUgBSAEEAWQBTAC4ASQBTAF8ARQBNAFAAVABZACgAXwBEAFQAKQAsACAAewBcACIAXAAiACwAIABcACIAXAAiAH0ALABcAG4AIAAgACAAIAAgACAAIAAgACAAIAAgACAAIAAgACAAIAAgACAAIAAgAEwARQBUACgAXABuACAAIAAgACAAIAAgACAAIAAgACAAIAAgACAAIAAgACAAIAAgACAAIAAgACAAIAAgAF8AYwBvAG0AYgBpAG4AZQBEAFQALAAgAEMASABSAE8ATgBPAC4AQwBPAE0AQgBJAE4ARQBfAEQAVAAoAF8ARABUACkALABcAG4AIAAgACAAIAAgACAAIAAgACAAIAAgACAAIAAgACAAIAAgACAAIAAgACAAIAAgACAASQBGACgASQBTAEUAUgBSAE8AUgAoAF8AYwBvAG0AYgBpAG4AZQBEAFQAKQAsACAAXwBjAG8AbQBiAGkAbgBlAEQAVAAgACoAIAB7ADEALAAgADIAfQAsAFwAbgAgACAAIAAgACAAIAAgACAAIAAgACAAIAAgACAAIAAgACAAIAAgACAAIAAgACAAIAAgACAAIAAgAEwARQBUACgAXABuACAAIAAgACAAIAAgACAAIAAgACAAIAAgACAAIAAgACAAIAAgACAAIAAgACAAIAAgACAAIAAgACAAIAAgACAAIABfAGQAYQB5AEUAbQBwAHQAeQAsACAATgAoAEYATgAuAEkAUwBfAEUATQBQAFQAWQAoAEMASABPAE8AUwBFAEMATwBMAFMAKABfAEQAVAAsACAAMQApACkAKQAsAFwAbgAgACAAIAAgACAAIAAgACAAIAAgACAAIAAgACAAIAAgACAAIAAgACAAIAAgACAAIAAgACAAIAAgACAAIAAgACAAXwByAGUAcwBvAGwAdgBlAFQAaQBtAGUALAAgAE0ATwBEACgAXwBjAG8AbQBiAGkAbgBlAEQAVAAsACAAMQApACwAXABuACAAIAAgACAAIAAgACAAIAAgACAAIAAgACAAIAAgACAAIAAgACAAIAAgACAAIAAgACAAIAAgACAAIAAgACAAIABfAG4AbwBtAGkAbgBhAGwARABhAHkALAAgAEkATgBUACgAXwBjAG8AbQBiAGkAbgBlAEQAVAApACwAXABuACAAIAAgACAAIAAgACAAIAAgACAAIAAgACAAIAAgACAAIAAgACAAIAAgACAAIAAgACAAIAAgACAAIAAgACAAIABfAHIAZQBzAG8AbAB2AGUARABhAHkALAAgAF8AbgBvAG0AaQBuAGEAbABEAGEAeQAgACsAIABOACgAXwBuAG8AbQBpAG4AYQBsAEQAYQB5ACAAPAA9ACAAMAApACwAXABuACAAIAAgACAAIAAgACAAIAAgACAAIAAgACAAIAAgACAAIAAgACAAIAAgACAAIAAgACAAIAAgACAAIAAgACAAIABIAFMAVABBAEMASwAoAF8AcgBlAHMAbwBsAHYAZQBEAGEAeQAsACAAXwByAGUAcwBvAGwAdgBlAFQAaQBtAGU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RABUACwAIABGAE4ALgBOAFUATABMAEkARgBZACgARABUACkALABcAG4AIAAgACAAIAAgACAAIAAgAF8AcgBvAHcAQwBvAHUAbgB0ACwAIABSAE8AVwBTACgAXwBEAFQ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gBlAHMAbwBsAHYAZQBEAFQAKABJAE4ARABFAFgAKABfAEQAVAAsACAAXwBjAHUAcgByACwAIA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DAE8ATQBCAEkATgBFAF8ARABUAFwAbgBcAG4AQwBvAG0AYgBpAG4AZQBzACAAYQAgAGQAYQB5ACAAYQBuAGQAIAB0AGkAbQBlACAAYwBvAG0AcABsAGkAYwBhAHQAaQBvAG4AIABhAHMAIABhACAAZABlAGMAaQBtAGEAbAAgAGQAYQB5AC4AXABuAFwAbgBBAHIAcgBhAHkAIABjAG8AbQBwAGEAdABpAGIAbABlADoAIABEAF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E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VAAgACAAIAAgACAAIAAgACAAfAAgAGEAcgByAGEAeQAgACAAIABDAFsAMQAuAC4AMgBdACAAfABcAG4AIAAgACAAWwBEAGEAeQBdACAAIAB8ACAAZABlAGMAaQBtAGEAbAAgACAAIAAgACAAIAAgACAAIAB8ACAAXABuACAAIAAgAFsAVABpAG0AZQBdACAAfAAgAGQAZQBjAGkAbQBhAGwAIAAgACAAIAAgACAAIAAg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QwBPAE0AQgBJAE4ARQBfAEQAVAAgAD0AIABMAEEATQBCAEQAQQAoAEQAVAAsAFwAbgAgACAAIAAgAEwARQBUACgAXABuACAAIAAgACAAIAAgACAAIABmAG4AQwBvAG0AYgBpAG4AZQBEAFQALAAgAEwAQQBNAEIARABBACgAXwBEAFQALABcAG4AIAAgACAAIAAgACAAIAAgACAAIAAgACAASQBGACgAQwBPAEwAVQBNAE4AUwAoAF8ARABUACkAIAA+ACAAMgAsACAAewAjAFIARQBGACEAfQAsAFwAbgAgACAAIAAgACAAIAAgACAAIAAgACAAIAAgACAAIAAgAEkARgAoAEEAUgBSAEEAWQBTAC4ASQBTAF8ARQBNAFAAVABZACgAXwBEAFQAKQAsACAAXAAiAFwAIgAsAFwAbgAgACAAIAAgACAAIAAgACAAIAAgACAAIAAgACAAIAAgACAAIAAgACAATABFAFQAKABcAG4AIAAgACAAIAAgACAAIAAgACAAIAAgACAAIAAgACAAIAAgACAAIAAgACAAIAAgACAAXwBlAHgAcABhAG4AZABEAFQALAAgAEUAWABQAEEATgBEACgAXwBEAFQALAAgADEALAAgADIALAAgAFwAIgBcACIAKQAsAFwAbgAgACAAIAAgACAAIAAgACAAIAAgACAAIAAgACAAIAAgACAAIAAgACAAIAAgACAAIABfAGYAaQByAHMAdABFAHIAcgBvAHIALAAgAEEAUgBSAEEAWQBTAC4ASABfAEUAUgBSAE8AUgAoAF8AZQB4AHAAYQBuAGQARABUACkALAAgAFwAbgAgACAAIAAgACAAIAAgACAAIAAgACAAIAAgACAAIAAgACAAIAAgACAAIAAgACAAIABJAEYAKABJAFMARQBSAFIATwBSACgAXwBmAGkAcgBzAHQARQByAHIAbwByACkALAAgAF8AZgBpAHIAcwB0AEUAcgByAG8AcgAgACoAIAB7ADEAfQAsAFwAbgAgACAAIAAgACAAIAAgACAAIAAgACAAIAAgACAAIAAgACAAIAAgACAAIAAgACAAIAAgACAAIAAgAEkARgAoAE4ATwBUACgAQQBSAFIAQQBZAFMALgBJAFMAXwBOAFUATQBFAFIASQBDAF8ATgBVAEwATAAoAF8AZQB4AHAAYQBuAGQARABUACkAKQAsACAAewAjAFYAQQBMAFUARQAhAH0ALABcAG4AIAAgACAAIAAgACAAIAAgACAAIAAgACAAIAAgACAAIAAgACAAIAAgACAAIAAgACAAIAAgACAAIAAgACAAIAAgAFMAVQBNACgATgAoAF8AZQB4AHAAYQBuAGQARABUACk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IAWQBSAE8AVwAoAEYATgAuAE4AVQBMAEwASQBGAFkAKABEAFQAKQAsAFwAbgAgACAAIAAgACAAIAAgACAAIAAgACAAIABMAEEATQBCAEQAQQAoAF8AcgBvAHcALABcAG4AIAAgACAAIAAgACAAIAAgACAAIAAgACAAIAAgACAAIABmAG4AQwBvAG0AYgBpAG4AZQBEAFQAKABfAHIAbwB3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FQAXwBDAE8ATQBQAEwASQBDAEEAVABJAE8ATgBcAG4AXABuAFIAZQBzAG8AbAB2AGUAcwAgAGEAIABkAGEAeQAgAGEAbgBkACAAdABpAG0AZQAgAGMAbwBtAHAAbABpAGMAYQB0AGkAbwBuACAAZgByAG8AbQAgAGEAIABkAGUAYwBpAG0AYQBsACAAZABhAHkAIAB2AGEAbAB1AGUALgBcAG4AXABuAEEAcgByAGEAeQAgAGMAbwBtAHAAYQB0AGkAYgBsAGUAOgAgAEQAYQB5AF8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B8ACAARABhAHkAXABuACAAMgAgAHwAIABkAGUAYwBpAG0AYQBsACAAWwAwAC4ALgAxAF0AIAB8ACAAV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5AF8ARAAgAHwAIABkAGUAYwBpAG0AYQBsACAAfAAgAEQAYQB5ACAAZABlAGMAaQBtAGEAb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UAF8AQwBPAE0AUABMAEkAQwBBAFQASQBPAE4AIAA9ACAATABBAE0AQgBEAEEAKABEAGEAeQBfAEQALABcAG4AIAAgACAAIABMAEUAVAAoAFwAbgAgACAAIAAgACAAIAAgACAAZgBuAEQAVABjAG8AbQBwAGwAaQBjAGEAdABpAG8AbgAsACAATABBAE0AQgBEAEEAKABfAGQAYQB5AF8ARAAsAFwAbgAgACAAIAAgACAAIAAgACAAIAAgACAAIABJAEYAKABJAFMARQBSAFIATwBSACgAXwBkAGEAeQBfAEQAKQAsACAAXwBkAGEAeQBfAEQAIAAqACAAewAxACwAIAAyAH0ALABcAG4AIAAgACAAIAAgACAAIAAgACAAIAAgACAAIAAgACAAIABJAEYAKABfAGQAYQB5AF8ARAAgAD0AIABcACIAXAAiACwAIAB7AFwAIgBcACIALAAgAFwAIgBcACIAfQAsAFwAbgAgACAAIAAgACAAIAAgACAAIAAgACAAIAAgACAAIAAgACAAIAAgACAASQBGACgATgBPAFQAKABJAFMATgBVAE0AQgBFAFIAKABfAGQAYQB5AF8ARAApACkALAAgAHsAIwBWAEEATABVAEUAIQB9ACwAXABuACAAIAAgACAAIAAgACAAIAAgACAAIAAgACAAIAAgACAAIAAgACAAIAAgACAAIAAgAEwARQBUACgAXABuACAAIAAgACAAIAAgACAAIAAgACAAIAAgACAAIAAgACAAIAAgACAAIAAgACAAIAAgACAAIAAgACAAXwBkAGEAeQAsACAASQBOAFQAKABfAGQAYQB5AF8ARAApACwAXABuACAAIAAgACAAIAAgACAAIAAgACAAIAAgACAAIAAgACAAIAAgACAAIAAgACAAIAAgACAAIAAgACAAXwB0AGkAbQBlACwAIABNAE8ARAAoAF8AZABhAHkAXwBEACwAIAAxACkALABcAG4AIAAgACAAIAAgACAAIAAgACAAIAAgACAAIAAgACAAIAAgACAAIAAgACAAIAAgACAAIAAgACAAIABIAFMAVABBAEMASwAoAF8AZABhAHkALAAgAF8AdABpAG0AZQ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ZABhAHkAXwBEACwAIABGAE4ALgBOAFUATABMAEkARgBZACgASQBOAEQARQBYACgARABhAHkAXwBEACwAIAAsACAAMQApACkALABcAG4AIAAgACAAIAAgACAAIAAgAF8AcgBvAHcAQwBvAHUAbgB0ACwAIABSAE8AVwBTACgAXwBkAGEAeQBfAEQ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RABUAGMAbwBtAHAAbABpAGMAYQB0AGkAbwBuACgASQBOAEQARQBYACgAXwBkAGEAeQBfAEQALAAgAF8AYwB1AHIAcgAsACAAMQ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8AVQBOAEQAXwBUAE8AXwBEAFQAXABuAFwAbgBUAGEAawBlAHMAIABhACAAZABlAGMAaQBtAGEAbAAgAGQAYQB5ACAAdgBhAGwAdQBlACAAYQBuAGQAIAByAGUAdAB1AHIAbgBzACAAYQAgAGQAYQB5ACAAYQBuAGQAIAB0AGkAbQBlACAAYwBvAG0AcABsAGkAYwBhAHQAaQBvAG4AIAByAG8AdQBuAGQAZQBkACAAdABvACAAYQAgAHMAcABlAGMAaQBmAGkAZQBkACAAbABvAHcAIABvAHIAZABlAHIAIABjAG8AbQBwAG8AbgBlAG4AdAAuAFwAbgBTAGUAYwBvAG4AZABzACAAYwBhAG4AIABiAGUAIAByAG8AdQBuAGQAZQBkACAAdABvACAAYQAgAGcAaQB2AGUAbgAgAHAAcgBlAGMAaQBzAGkAbwBuAC4AXABuAFwAbgBBAHIAcgBhAHkAIABjAG8AbQBwAGEAdABpAGIAbABlADoAIABEAGEAeQBBAG4AZABUAGkAbQBlAF8ARA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fAAgAEQAYQB5AFwAbgAgADIAIAB8ACAAZABlAGMAaQBtAGEAbAAgAFsAMAAuAC4AMQBdACAAfAAgAF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eQBfAEQAIAAgACAAIAAgACAAIAAgACAAIAAgACAAIAAgAHwAIABkAGUAYwBpAG0AYQBsACAAfAAgAEQAZQBjAGkAbQBhAGwAIABkAGEAeQBcAG4AWwBMAG8AdwBPAHIAZABlAHIAXQAgACAAIAAgACAAIAAgACAAIAB8ACAAaQBuAHQAZQBnAGUAcgAgAHwAIABMAG8AdwBlAHMAdAAtAG8AcgBkAGUAcgAgAGMAbwBtAHAAbwBuAGUAbgB0AC4AIABEAGUAZgBhAHUAbAB0AHMAIAB0AG8AIABTAGUAYwBvAG4AZAAuAFwAbgAgACAAIAAgACAAIAAgACAAIAAgACAAIAAgACAAIAAgACAAIAAgAHwAIABbADEALgAuADQAXQAgACAAfAAgADEAOgAgAEQAYQB5AFwAbgAgACAAIAAgACAAIAAgACAAIAAgACAAIAAgACAAIAAgACAAIAAgAHwAIAAgACAAIAAgACAAIAAgACAAfAAgADIAOgAgAEgAbwB1AHIAXABuACAAIAAgACAAIAAgACAAIAAgACAAIAAgACAAIAAgACAAIAAgACAAfAAgACAAIAAgACAAIAAgACAAIAB8ACAAMwA6ACAATQBpAG4AdQB0AGUAXABuACAAIAAgACAAIAAgACAAIAAgACAAIAAgACAAIAAgACAAIAAgACAAfAAgACAAIAAgACAAIAAgACAAIAB8ACAANAA6ACAAUwBlAGMAbwBuAGQAXABuAFsAUwBlAGMAbwBuAGQAUAByAGUAYwBpAHMAaQBvAG4AXQAgACAAfAAgAGkAbgB0AGUAZwBlAHIAIAB8ACAAUgBvAHUAbgBkACAAcwBlAGMAbwBuAGQAcwAgAHQAbwAgAHMAcABlAGMAaQBmAGkAZQBkACAAZABlAGMAaQBtAGEAbAAgAHAAbABhAGMAZQBzAC4AXABuACAAIAAgACAAIAAgACAAIAAgACAAIAAgACAAIAAgACAAIAAgACAAfAAgAFsAMAAuAC4AOQBdACAAIAB8ACAARABlAGYAYQB1AGwAdABzACAAdABvACAAMAAuAFwAbgBbAFIAbwB1AG4AZABpAG4AZwBPAHYAZQByAHIAaQBkAGUAXQAgAHwAIABzAHcAaQB0AGMAaAAgACAAfAAgACAAMAA6ACAARABlAGYAYQB1AGwAdAAgAFcAaABlAG4AIABQAHIAZQBjAGkAcwBpAG8AbgAgAD0AIAAwACwAIAByAG8AdQBuAGQAcwAgAHQAbwAgAG4AZQBhAHIAZQBzAHQAIABzAGUAYwBvAG4AZAAgAGEAbgBkACAAdAByAHUAbgBjAGEAdABlAHMAIABhAHQAIABsAG8AdwAgAG8AcgBkAGUAcgAgAGMAbwBtAHAAbwBuAGUAbgB0AC4AXABuACAAIAAgACAAIAAgACAAIAAgACAAIAAgACAAIAAgACAAIAAgACAAfAAgACAAIAAgACAAIAAgACAAIAB8ACAAIAAgACAAIAAgACAAIAAgACAAIAAgACAAVwBoAGUAbgAgAFAAcgBlAGMAaQBzAGkAbwBuACAAPgAgADAALAAgAHIAbwB1AG4AZABzACAAdABvACAAbgBlAGEAcgBlAHMAdAAgAGEAdAAgAGwAbwB3ACAAbwByAGQAZQByACAAYwBvAG0AcABvAG4AZQBuAHQALgBcAG4AIAAgACAAIAAgACAAIAAgACAAIAAgACAAIAAgACAAIAAgACAAIAB8ACAAIAAgACAAIAAgACAAIAAgAHwAIAAgADEAOgAgAE4AZQBhAHIAZQBzAHQAIABBAGwAdwBhAHkAcwAgAHIAbwB1AG4AZAAgAHQAbwAgAG4AZQBhAHIAZQBzAHQAIABsAG8AdwAgAG8AcgBkAGUAcgAgAGMAbwBtAHAAbwBuAGUAbgB0AC4AXABuACAAIAAgACAAIAAgACAAIAAgACAAIAAgACAAIAAgACAAIAAgACAAfAAgACAAIAAgACAAIAAgACAAIAB8ACAALQAxADoAIABEAG8AdwBuACAAIAAgACAAQQBsAHcAYQB5AHMAIAByAG8AdQBuAGQAIABkAG8AdwBuACAAYQB0ACAAbABvAHcAIABvAHIAZABlAHIAIABjAG8AbQBwAG8AbgBlAG4Ad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8AVQBOAEQAXwBUAE8AXwBEAFQAIAA9ACAATABBAE0AQgBEAEEAKABEAGEAeQBfAEQALAAgAFsATABvAHcATwByAGQAZQByAF0ALAAgAFsAUwBlAGMAbwBuAGQAUAByAGUAYwBpAHMAaQBvAG4AXQAsACAAWwBSAG8AdQBuAGQAaQBuAGcATwB2AGUAcgByAGkAZABlAF0ALABcAG4AIAAgACAAIABMAEUAVAAoAFwAbgAgACAAIAAgACAAIAAgACAAXwBsAG8AdwBPAHIAZABlAHIALAAgAEkARgAoAE4ATwBUACgASQBTAE4AVQBNAEIARQBSACgATABvAHcATwByAGQAZQByACkAKQAsACAANAAsAFwAbgAgACAAIAAgACAAIAAgACAAIAAgACAAIABJAEYAKABMAG8AdwBPAHIAZABlAHIAIAA8ACAAMQAsACAAMQAsAFwAbgAgACAAIAAgACAAIAAgACAAIAAgACAAIAAgACAAIAAgAEkARgAoAEwAbwB3AE8AcgBkAGUAcgAgAD4AIAA0ACwAIAA0ACwAIABJAE4AVAAoAEwAbwB3AE8AcgBkAGUAcgApACkAXABuACAAIAAgACAAIAAgACAAIAAgACAAIAAgACkAXABuACAAIAAgACAAIAAgACAAIAAgACkALABcAG4AXABuACAAIAAgACAAIAAgACAAIABfAG0AYQB4AFAAcgBlAGMAaQBzAGkAbwBuACwAIAA5ACwAXABuACAAIAAgACAAIAAgACAAIABfAHMAZQBjAG8AbgBkAFAAcgBlAGMAaQBzAGkAbwBuACwAIABJAEYAKABfAGwAbwB3AE8AcgBkAGUAcgAgADwAIAA0ACwAIAAwACwAXABuACAAIAAgACAAIAAgACAAIAAgACAAIAAgAEkARgAoAE4ATwBUACgASQBTAE4AVQBNAEIARQBSACgAUwBlAGMAbwBuAGQAUAByAGUAYwBpAHMAaQBvAG4AKQApACwAIAAwACwAXABuACAAIAAgACAAIAAgACAAIAAgACAAIAAgACAAIAAgACAASQBGACgAUwBlAGMAbwBuAGQAUAByAGUAYwBpAHMAaQBvAG4AIAA8ACAAMAAsACAAMAAsAFwAbgAgACAAIAAgACAAIAAgACAAIAAgACAAIAAgACAAIAAgACAAIAAgACAASQBGACgAUwBlAGMAbwBuAGQAUAByAGUAYwBpAHMAaQBvAG4AIAA+ACAAXwBtAGEAeABQAHIAZQBjAGkAcwBpAG8AbgAsACAAXwBtAGEAeABQAHIAZQBjAGkAcwBpAG8AbgAsACAASQBOAFQAKABTAGUAYwBvAG4AZABQAHIAZQBjAGkAcwBpAG8AbgApACkAXABuACAAIAAgACAAIAAgACAAIAAgACAAIAAgACAAIAAgACAAKQBcAG4AIAAgACAAIAAgACAAIAAgACAAIAAgACAAKQBcAG4AIAAgACAAIAAgACAAIAAgACkALABcAG4AXABuACAAIAAgACAAIAAgACAAIABmAG4AUgBvAHUAbgBkAEQAVAAsACAATABBAE0AQgBEAEEAKABfAGQAYQB5AF8ARAAsAFwAbgAgACAAIAAgACAAIAAgACAAIAAgACAAIABJAEYAKABJAFMARQBSAFIATwBSACgAXwBkAGEAeQBfAEQAKQAsACAAXwBkAGEAeQBfAEQAIAAqACAAewAxACwAIAAyAH0ALABcAG4AIAAgACAAIAAgACAAIAAgACAAIAAgACAAIAAgACAAIABJAEYAKABfAGQAYQB5AF8ARAAgAD0AIABcACIAXAAiACwAIAB7AFwAIgBcACIALAAgAFwAIgBcACIAfQAsAFwAbgAgACAAIAAgACAAIAAgACAAIAAgACAAIAAgACAAIAAgACAAIAAgACAASQBGACgATgBPAFQAKABJAFMATgBVAE0AQgBFAFIAKABfAGQAYQB5AF8ARAApACkALAAgAHsAIwBWAEEATABVAEUAIQAsACAAIwBWAEEATABVAEUAIQB9ACwAXABuACAAIAAgACAAIAAgACAAIAAgACAAIAAgACAAIAAgACAAIAAgACAAIAAgACAAIAAgAEwARQBUACgAXABuACAAIAAgACAAIAAgACAAIAAgACAAIAAgACAAIAAgACAAIAAgACAAIAAgACAAIAAgACAAIAAgACAAXwBEAFQALAAgAEMASABSAE8ATgBPAC4ARABUAF8AQwBPAE0AUABMAEkAQwBBAFQASQBPAE4AKABfAGQAYQB5AF8ARAApACwAXABuACAAIAAgACAAIAAgACAAIAAgACAAIAAgACAAIAAgACAAIAAgACAAIAAgACAAIAAgACAAIAAgACAAXwBkAGEAeQAsACAASQBOAEQARQBYACgAXwBEAFQALAAgADEALAAgADEAKQAsAFwAbgAgACAAIAAgACAAIAAgACAAIAAgACAAIAAgACAAIAAgACAAIAAgACAAIAAgACAAIAAgACAAIAAgAF8AdABpAG0AZQAsACAASQBOAEQARQBYACgAXwBEAFQALAAgADEALAAgADIAKQAsAFwAbgAgACAAIAAgACAAIAAgACAAIAAgACAAIAAgACAAIAAgACAAIAAgACAAIAAgACAAIAAgACAAIAAgAF8AcgBvAHUAbgBkAFQAaQBtAGUALAAgAEMASABSAE8ATgBPAC4AUgBPAFUATgBEAF8AVABJAE0ARQBTAFAAQQBOACgAXwB0AGkAbQBlACwAIABfAGwAbwB3AE8AcgBkAGUAcgAsACAAXwBzAGUAYwBvAG4AZABQAHIAZQBjAGkAcwBpAG8AbgAsACAAUgBvAHUAbgBkAGkAbgBnAE8AdgBlAHIAcgBpAGQAZQApACwAXABuACAAIAAgACAAIAAgACAAIAAgACAAIAAgACAAIAAgACAAIAAgACAAIAAgACAAIAAgACAAIAAgACAAXwBkAGEAeQBDAGEAcgByAHkALAAgAEkATgBUACgAXwByAG8AdQBuAGQAVABpAG0AZQApACwAXABuACAAIAAgACAAIAAgACAAIAAgACAAIAAgACAAIAAgACAAIAAgACAAIAAgACAAIAAgACAAIAAgACAAXwByAGUAcwBvAGwAdgBlAFQAaQBtAGUALAAgAE0ATwBEACgAXwByAG8AdQBuAGQAVABpAG0AZQAsACAAMQApACwAXABuACAAIAAgACAAIAAgACAAIAAgACAAIAAgACAAIAAgACAAIAAgACAAIAAgACAAIAAgACAAIAAgACAAXwByAGUAcwBvAGwAdgBlAEQAYQB5ACwAIABfAGQAYQB5ACAAKwAgAF8AZABhAHkAQwBhAHIAcgB5ACwAXABuACAAIAAgACAAIAAgACAAIAAgACAAIAAgACAAIAAgACAAIAAgACAAIAAgACAAIAAgACAAIAAgACAASABTAFQAQQBDAEsAKABfAHIAZQBzAG8AbAB2AGUARABhAHkALAAgAF8AcgBlAHMAbwBsAHYAZQBUAGkAbQBlACkAXABuACAAIAAgACAAIAAgACAAIAAgACAAIAAgACAAIAAgACAAIAAgACAAIAAgACAAIAAgACkAXABuACAAIAAgACAAIAAgACAAIAAgACAAIAAgACAAIAAgACAAIAAgACAAIAApAFwAbgAgACAAIAAgACAAIAAgACAAIAAgACAAIAAgACAAIAAgACkAXABuACAAIAAgACAAIAAgACAAIAAgACAAIAAgACkAXABuACAAIAAgACAAIAAgACAAIAApACwAXABuACAAIAAgACAAIABcAG4AIAAgACAAIAAgACAAIAAgAF8AZABhAHkAXwBEACwAIABGAE4ALgBOAFUATABMAEkARgBZACgASQBOAEQARQBYACgARABhAHkAXwBEACwAIAAsACAAMQApACkALABcAG4AIAAgACAAIAAgACAAIAAgAF8AcgBvAHcAQwBvAHUAbgB0ACwAIABSAE8AVwBTACgAXwBkAGEAeQBfAEQ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gBvAHUAbgBkAEQAVAAoAEkATgBEAEUAWAAoAF8AZABhAHkAXwBEACwAIABfAGMAdQByAHIALAAgADE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VABJAE0ARQBfAE8ARgBfAEQAQQBZAFwAbgBcAG4AVABlAHMAdABzACAAaQBmACAAYQAgAHMAZQB4AGEAZwBlAHMAaQBtAGEAbAAgAGMAbwBtAHAAbABpAGMAYQB0AGkAbwBuACAAaQBzACAAYQAgAHYAYQBsAGkAZAAgAHQAaQBtAGUAIABvAGYAIABkAGEAeQAuAFwAbgBcAG4AQQByAHIAYQB5ACAAYwBvAG0AcABhAHQAaQBiAGwAZQA6ACAAVABpAG0AZQBfAEgATQBT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8ASABNAFMAIAAgACAAIAAgACAAfAAgAGEAcgByAGEAeQAgACAAIABDAFsAMwBdACAAIAAgACAAfABcAG4AIAAgACAASABvAHUAcgAgACAAIAAgACAAIAAgAHwAIABpAG4AdABlAGcAZQByACAAWwAwAC4ALgAyADQAXQAgAHwAXABuACAAIAAgAE0AaQBuAHUAdABlACAAIAAgACAAIAB8ACAAaQBuAHQAZQBnAGUAcgAgAFsAMAAuAC4ANQA5AF0AIAB8AFwAbgAgACAAIABTAGUAYwBvAG4AZAAgACAAIAAgACAAfAAgAGQAZQBjAGkAbQBhAGwAIABbADAALgAuADYAMAApACAAfAAgAEYAcgBhAGMAdABpAG8AbgBhAGwAIABsAGUAcwBzACAAdABoAGEAbgAgADYAMABcAG4AWwBBAGwAbABvAHcAMgA0AEgAbwB1AHIAXQAgAHwAIABzAHcAaQB0AGMAaAAgACAAIAAgACAAIAAgACAAIAAgAHwAIABBAGwAbABvAHcAIAB0AGkAbQBlACAAbwBmACAAMgA0ADoAMAAwACAAdABvACAAcgBlAGYAZQByACAAdABvACAAbQBpAGQAbgBpAGcAaAB0ACAAYQB0ACAAdABoAGUAIABlAG4AZAAgAG8AZgAgAGEAIABjAGEAbABlAG4AZABhAHIAIABkAGEAe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WAEEATABJAEQAXwBUAEkATQBFAF8ATwBGAF8ARABBAFkAIAA9ACAATABBAE0AQgBEAEEAKABUAGkAbQBlAF8ASABNAFMALAAgAFsAQQBsAGwAbwB3ADIANABIAG8AdQByAF0ALABcAG4AIAAgACAAIABMAEUAVAAoAFwAbgAgACAAIAAgACAAIAAgACAAXwBhAGwAbABvAHcAMgA0AGgAcgAsACAARgBOAC4AQwBPAEUAUgBDAEUAKABBAGwAbABvAHcAMgA0AEgAbwB1AHIAKQAgADwAPgAgADAALABcAG4AIAAgACAAIAAgACAAIAAgAFwAbgAgACAAIAAgACAAIAAgACAAZgBuAFYAYQBsAGkAZABhAHQAZQBUAG8ARAAsACAATABBAE0AQgBEAEEAKABfAHQAaQBtAGUAXwBIAE0AUwAsAFwAbgAgACAAIAAgACAAIAAgACAAIAAgACAAIABJAEYAKABDAE8ATABVAE0ATgBTACgAXwB0AGkAbQBlAF8ASABNAFMAKQAgADwAPgAgADMALAAgAEYAQQBMAFMARQAsAFwAbgAgACAAIAAgACAAIAAgACAAIAAgACAAIAAgACAAIAAgAEkARgAoAE4ATwBUACgAQQBSAFIAQQBZAFMALgBJAFMAXwBOAFUATQBFAFIASQBDACgAXwB0AGkAbQBlAF8ASABNAFMAKQApACwAIABGAEEATABTAEUALAAgACAALwAvACAAYQBuAHkAIAB0AGUAcgBtACAAbgBvAHQAIABuAHUAbQBlAHIAaQBjAFwAbgAgACAAIAAgACAAIAAgACAAIAAgACAAIAAgACAAIAAgACAAIAAgACAASQBGACgAQQBSAFIAQQBZAFMALgBIAEEAUwBfAE4ARQBHAEEAVABJAFYARQAoAF8AdABpAG0AZQBfAEgATQBTACkALAAgAEYAQQBMAFMARQAsACAAIAAvAC8AIABhAG4AeQAgAHQAZQByAG0AIABuAGUAZwBhAHQAaQB2AGUAXABuACAAIAAgACAAIAAgACAAIAAgACAAIAAgACAAIAAgACAAIAAgACAAIAAgACAAIAAgAEkARgAoAEkATgBEAEUAWAAoAF8AdABpAG0AZQBfAEgATQBTACwAIAAxACwAIAAzACkAIAA+AD0AIAA2ADAALAAgAEYAQQBMAFMARQAsACAAIAAvAC8AIABzAGUAYwBvAG4AZAAgADYAMAAgAG8AcgAgAG0AbwByAGUAXABuACAAIAAgACAAIAAgACAAIAAgACAAIAAgACAAIAAgACAAIAAgACAAIAAgACAAIAAgACAAIAAgACAASQBGACgASQBOAEQARQBYACgAXwB0AGkAbQBlAF8ASABNAFMALAAgADEALAAgADIAKQAgAD4APQAgADYAMAAsACAARgBBAEwAUwBFACwAIAAgAC8ALwAgAG0AaQBuAHUAdABlACAANgAwACAAbwByACAAbQBvAHIAZQBcAG4AIAAgACAAIAAgACAAIAAgACAAIAAgACAAIAAgACAAIAAgACAAIAAgACAAIAAgACAAIAAgACAAIAAgACAAIAAgAEkARgAoAE4ATwBUACgARgBOAC4ASQBTAF8ASQBOAFQARQBHAEUAUgAoAEkATgBEAEUAWAAoAF8AdABpAG0AZQBfAEgATQBTACwAIAAxACwAIAAyACkAKQApACwAIABGAEEATABTAEUALAAgACAALwAvACAAbQBpAG4AdQB0AGUAIABuAG8AdAAgAGEAbgAgAGkAbgB0AGUAZwBlAHIAXABuACAAIAAgACAAIAAgACAAIAAgACAAIAAgACAAIAAgACAAIAAgACAAIAAgACAAIAAgACAAIAAgACAAIAAgACAAIAAgACAAIAAgAEkARgAoAE4ATwBUACgARgBOAC4ASQBTAF8ASQBOAFQARQBHAEUAUgAoAEkATgBEAEUAWAAoAF8AdABpAG0AZQBfAEgATQBTACwAIAAxACwAIAAxACkAKQApACwAIABGAEEATABTAEUALAAgACAALwAvACAAaABvAHUAcgAgAG4AbwB0ACAAYQBuACAAaQBuAHQAZQBnAGUAcgBcAG4AIAAgACAAIAAgACAAIAAgACAAIAAgACAAIAAgACAAIAAgACAAIAAgACAAIAAgACAAIAAgACAAIAAgACAAIAAgACAAIAAgACAAIAAgACAAIABJAEYAKABJAE4ARABFAFgAKABfAHQAaQBtAGUAXwBIAE0AUwAsACAAMQAsACAAMQApACAAPAAgADIANAAsACAAVABSAFUARQAsACAAIAAvAC8AIABoAG8AdQByACAAbABlAHMAcwAgAHQAaABhAG4AIAAyADQAXABuACAAIAAgACAAIAAgACAAIAAgACAAIAAgACAAIAAgACAAIAAgACAAIAAgACAAIAAgACAAIAAgACAAIAAgACAAIAAgACAAIAAgACAAIAAgACAAIAAgACAAIABJAEYAKABJAE4ARABFAFgAKABfAHQAaQBtAGUAXwBIAE0AUwAsACAAMQAsACAAMQApACAAPgAgADIANAAsACAARgBBAEwAUwBFACwAIAAgAC8ALwAgAGgAbwB1AHIAIABnAHIAZQBhAHQAZQByACAAdABoAGEAbgAgADIANABcAG4AIAAgACAAIAAgACAAIAAgACAAIAAgACAAIAAgACAAIAAgACAAIAAgACAAIAAgACAAIAAgACAAIAAgACAAIAAgACAAIAAgACAAIAAgACAAIAAgACAAIAAgACAAIAAgACAASQBGACgAXwBhAGwAbABvAHcAMgA0AGgAcgAgAD0AIAAwACwAIABGAEEATABTAEUALAAgACAALwAvACAAaABvAHUAcgAgAGkAcwAgADIANAAsACAAYQBuAGQAIABuAG8AdAAgAHAAZQByAG0AaQB0AHQAZQBkAFwAbgAgACAAIAAgACAAIAAgACAAIAAgACAAIAAgACAAIAAgACAAIAAgACAAIAAgACAAIAAgACAAIAAgACAAIAAgACAAIAAgACAAIAAgACAAIAAgACAAIAAgACAAIAAgACAAIAAgACAAIAAgAEkARgAoAEkATgBEAEUAWAAoAF8AdABpAG0AZQBfAEgATQBTACwAIAAxACwAIAAyACkAIAA+ACAAMAAsACAARgBBAEwAUwBFACwAIAAgAC8ALwAgAGgAbwB1AHIAIABpAHMAIAAyADQALAAgAG0AaQBuAHUAdABlACAAbgBvAHQAIAAwAFwAbgAgACAAIAAgACAAIAAgACAAIAAgACAAIAAgACAAIAAgACAAIAAgACAAIAAgACAAIAAgACAAIAAgACAAIAAgACAAIAAgACAAIAAgACAAIAAgACAAIAAgACAAIAAgACAAIAAgACAAIAAgACAAIAAgACAASQBGACgASQBOAEQARQBYACgAXwB0AGkAbQBlAF8ASABNAFMALAAgADEALAAgADMAKQAgAD4AIAAwACwAIABGAEEATABTAEUALAAgACAALwAvACAAaABvAHUAcgAgAGkAcwAgADIANAAsACAAcwBlAGMAbwBuAGQAIABuAG8AdAAgADAAXABuACAAIAAgACAAIAAgACAAIAAgACAAIAAgACAAIAAgACAAIAAgACAAIAAgACAAIAAgACAAIAAgACAAIAAgACAAIAAgACAAIAAgACAAIAAgACAAIAAgACAAIAAgACAAIAAgACAAIAAgACAAIAAgACAAIAAgACAAIAAgAFQAUgBVAEUAIAAgACAAIAAvAC8AIABjAGgAZQBjAGsAcwAgAHAAYQBzAHMAZQBkAFwAbg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IAWQBSAE8AVwAoAEYATgAuAE4AVQBMAEwASQBGAFkAKABUAGkAbQBlAF8ASABNAFMAKQAsAFwAbgAgACAAIAAgACAAIAAgACAAIAAgACAAIABMAEEATQBCAEQAQQAoAF8AcgBvAHcALABcAG4AIAAgACAAIAAgACAAIAAgACAAIAAgACAAIAAgACAAIABmAG4AVgBhAGwAaQBkAGEAdABlAFQAbwBEACgAXwByAG8Adw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JAE0ARQBfAE8ARgBfAEQAQQBZAFwAbgBcAG4AUgBlAHQAdQByAG4AcwAgAGEAIABkAGUAYwBpAG0AYQBsACAAdABpAG0AZQAgAG8AZgAgAGQAYQB5ACAAdgBhAGwAdQBlACAAZgByAG8AbQAgAGEAIAB0AGkAbQBlACAAYwBvAG0AcABsAGkAYwBhAHQAaQBvAG4ALgBcAG4AXABuAEEAcgByAGEAeQAgAGMAbwBtAHAAYQB0AGkAYgBsAGUAOgAgAFQAaQBtAGUAXwBIAE0AUw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VABpAG0AZQAgAG8AZgAgAGQAYQB5ACAAYQBzACAAYQAgAGYAcgBhAGMAdABpAG8AbgAgAG8AZgAgAGEAIABkAGEAeQAuACAASQBtAHAAbABpAGMAaQB0AGwAeQAgAGMAbwBuAHYAZQByAHQAcwAgAHQAbwAgAEUAeABjAGUAbAAgAEQAYQB0AGUALwBUAGkAbQBlACAAdAB5AHA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fAEgATQBTACAAIAAgACAAIAAgAHwAIABhAHIAcgBhAHkAIAAgACAAQwBbADMAXQAgACAAIAAgAHwAXABuACAAIAAgAEgAbwB1AHIAIAAgACAAIAAgACAAIAB8ACAAaQBuAHQAZQBnAGUAcgAgAFsAMAAuAC4AMgA0AF0AIAB8AFwAbgAgACAAIABNAGkAbgB1AHQAZQAgACAAIAAgACAAfAAgAGkAbgB0AGUAZwBlAHIAIABbADAALgAuADUAOQBdACAAfABcAG4AIAAgACAAUwBlAGMAbwBuAGQAIAAgACAAIAAgAHwAIABkAGUAYwBpAG0AYQBsACAAWwAwAC4ALgA2ADAAKQAgAHwAIABGAHIAYQBjAHQAaQBvAG4AYQBsACAAbABlAHMAcwAgAHQAaABhAG4AIAA2AD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SQBNAEUAXwBPAEYAXwBEAEEAWQAgAD0AIABMAEEATQBCAEQAQQAoAFQAaQBtAGUAXwBIAE0AUwAsAFwAbgAgACAAIAAgAEwARQBUACgAXABuACAAIAAgACAAIAAgACAAIABmAG4AVABpAG0AZQBTAHAAYQBuACwAIABMAEEATQBCAEQAQQAoAF8AaABtAHMALABcAG4AIAAgACAAIAAgACAAIAAgACAAIAAgACAASQBGACgAQwBPAEwAVQBNAE4AUwAoAF8AaABtAHMAKQAgADwAPgAgADMALAAgAHsAIwBSAEUARgAhAH0ALABcAG4AIAAgACAAIAAgACAAIAAgACAAIAAgACAAIAAgACAAIABJAEYAKABBAFIAUgBBAFkAUwAuAEkAUwBfAEUATQBQAFQAWQAoAF8AaABtAHMAKQAsACAAXAAiAFwAIgAsAFwAbgAgACAAIAAgACAAIAAgACAAIAAgACAAIAAgACAAIAAgACAAIAAgACAATABFAFQAKABcAG4AIAAgACAAIAAgACAAIAAgACAAIAAgACAAIAAgACAAIAAgACAAIAAgACAAIAAgACAAXwBmAGkAcgBzAHQARQByAHIAbwByACwAIABBAFIAUgBBAFkAUwAuAEgAXwBFAFIAUgBPAFIAKABfAGgAbQBzACkALABcAG4AIAAgACAAIAAgACAAIAAgACAAIAAgACAAIAAgACAAIAAgACAAIAAgACAAIAAgACAASQBGACgASQBTAEUAUgBSAE8AUgAoAF8AZgBpAHIAcwB0AEUAcgByAG8AcgApACwAIABfAGYAaQByAHMAdABFAHIAcgBvAHIAIAAqACAAewAxAH0ALABcAG4AIAAgACAAIAAgACAAIAAgACAAIAAgACAAIAAgACAAIAAgACAAIAAgACAAIAAgACAAIAAgACAAIABJAEYAKABOAE8AVAAoAEMASABSAE8ATgBPAC4ASQBTAF8AVgBBAEwASQBEAF8AVABJAE0ARQBfAE8ARgBfAEQAQQBZACgAXwBoAG0AcwAsACAAVABSAFUARQApACkALAAgAHsAIwBOAFUATQAhAH0ALAAgACAAIAAvAC8AIABuAG8AdAAgAGEAIAB2AGEAbABpAGQAIAB0AGkAbQBlACAAbwBmACAAZABhAHkAXABuACAAIAAgACAAIAAgACAAIAAgACAAIAAgACAAIAAgACAAIAAgACAAIAAgACAAIAAgACAAIAAgACAAIAAgACAAIABDAEgAUgBPAE4ATwAuAFQASQBNAEUAUwBQAEEATgAoAEgAUwBUAEEAQwBLACgAMQAsACAAMAAsACAAXwBoAG0AcwAp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BcAG4AIAAgACAAIAAgACAAIAAgAEIAWQBSAE8AVwAoAEYATgAuAE4AVQBMAEwASQBGAFkAKABUAGkAbQBlAF8ASABNAFMAKQAsAFwAbgAgACAAIAAgACAAIAAgACAAIAAgACAAIABMAEEATQBCAEQAQQAoAF8AcgBvAHcALABcAG4AIAAgACAAIAAgACAAIAAgACAAIAAgACAAIAAgACAAIABmAG4AVABpAG0AZQBTAHAAYQBuACgAXwByAG8Adw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XwBBAE4ARABfAFQASQBNAEUAXwBUAE8AXwBEAEgATQBTAFwAbgBcAG4AUgBlAHQAdQByAG4AcwAgAHQAaABlACAAcwBlAHgAYQBnAGUAcwBpAG0AYQBsACAAYwBvAG0AcABsAGkAYwBhAHQAaQBvAG4AIABmAHIAbwBtACAAYQAgAGQAYQB5ACAAYQBuAGQAIAB0AGkAbQBlACAAdgBhAGwAdQBlACAAZQB4AHAAcgBlAHMAcwBlAGQAIAB0AG8AIABhACAAcwBwAGUAYwBpAGYAaQBlAGQAIABsAG8AdwAgAG8AcgBkAGUAcgAgAGMAbwBtAHAAbwBuAGUAbgB0AC4AXABuAFMAZQBjAG8AbgBkAHMAIABjAGEAbgAgAGIAZQAgAHIAbwB1AG4AZABlAGQAIAB0AG8AIABhACAAZwBpAHYAZQBuACAAcAByAGUAYwBpAHMAaQBvAG4ALgBcAG4AXABuAEEAcgByAGEAeQAgAGMAbwBtAHAAYQB0AGkAYgBsAGUAOgAgAEQAYQB5AF8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EAGEAeQBcAG4AIAAyACAAfAAgAGkAbgB0AGUAZwBlAHIAIABbADAALgAuADIANABdACAAfAAgAEgAbwB1AHIAXABuACAAMwAgAHwAIABpAG4AdABlAGcAZQByACAAWwAwAC4ALgA2ADAAKQAgAHwAIABNAGkAbgB1AHQAZQBcAG4AIAA0ACAAfAAgAGQAZQBjAGkAbQBhAGwAIABbADAALgAuADYAMAApACAAfAAgAFMAZQBjAG8AbgBk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kAXwBEACAAIAAgACAAIAAgACAAIAAgACAAIAAgACAAIAB8ACAAZABlAGMAaQBtAGEAbAAgAHwAIABEAGUAYwBpAG0AYQBsACAAZABhAHkAIABhAG4AZAAgAHQAaQBtAGUAIABvAGYAIABkAGEAeQAgAHcAaABlAHIAZQAgAGEAIABkAGEAeQAgAD0AIAAxAFwAbgBbAEwAbwB3AE8AcgBkAGUAcgBdACAAIAAgACAAIAAgACAAIAAgAHwAIABpAG4AdABlAGcAZQByACAAfAAgAEwAbwB3AGUAcwB0AC0AbwByAGQAZQByACAAYwBvAG0AcABvAG4AZQBuAHQALgAgAEQAZQBmAGEAdQBsAHQAcwAgAHQAbwAgAFMAZQBjAG8AbgBkAC4AXABuACAAIAAgACAAIAAgACAAIAAgACAAIAAgACAAIAAgACAAIAAgACAAfAAgAFsAMQAuAC4ANABdACAAIAB8ACAAMQA6ACAARABhAHkAXABuACAAIAAgACAAIAAgACAAIAAgACAAIAAgACAAIAAgACAAIAAgACAAfAAgACAAIAAgACAAIAAgACAAIAB8ACAAMgA6ACAASABvAHUAcgBcAG4AIAAgACAAIAAgACAAIAAgACAAIAAgACAAIAAgACAAIAAgACAAIAB8ACAAIAAgACAAIAAgACAAIAAgAHwAIAAzADoAIABNAGkAbgB1AHQAZQBcAG4AIAAgACAAIAAgACAAIAAgACAAIAAgACAAIAAgACAAIAAgACAAIAB8ACAAIAAgACAAIAAgACAAIAAgAHwAIAA0ADoAIABTAGUAYwBvAG4AZABcAG4AWwBTAGUAYwBvAG4AZABQAHIAZQBjAGkAcwBpAG8AbgBdACAAIAB8ACAAaQBuAHQAZQBnAGUAcgAgAHwAIABSAG8AdQBuAGQAIABzAGUAYwBvAG4AZABzACAAdABvACAAcwBwAGUAYwBpAGYAaQBlAGQAIABkAGUAYwBpAG0AYQBsACAAcABsAGEAYwBlAHMALgBcAG4AIAAgACAAIAAgACAAIAAgACAAIAAgACAAIAAgACAAIAAgACAAIAB8ACAAWwAwAC4ALgA5AF0AIAAgAHwAIABEAGUAZgBhAHUAbAB0AHMAIAB0AG8AIABhACAAbQBhAHgAaQBtAHUAbQAgAHAAcgBlAGMAaQBzAGkAbwBuACAAbwBmACAAOQAuAFwAbgBbAFIAbwB1AG4AZABpAG4AZwBPAHYAZQByAHIAaQBkAGUAXQAgAHwAIABzAHcAaQB0AGMAaAAgACAAfAAgACAAMAA6ACAARABlAGYAYQB1AGwAdAAgAFcAaABlAG4AIABQAHIAZQBjAGkAcwBpAG8AbgAgAD0AIAAwACwAIAByAG8AdQBuAGQAcwAgAHQAbwAgAG4AZQBhAHIAZQBzAHQAIABzAGUAYwBvAG4AZAAgAGEAbgBkACAAdAByAHUAbgBjAGEAdABlAHMAIABhAHQAIABsAG8AdwAgAG8AcgBkAGUAcgAgAGMAbwBtAHAAbwBuAGUAbgB0AC4AXABuACAAIAAgACAAIAAgACAAIAAgACAAIAAgACAAIAAgACAAIAAgACAAfAAgACAAIAAgACAAIAAgACAAIAB8ACAAIAAgACAAIAAgACAAIAAgACAAIAAgACAAVwBoAGUAbgAgAFAAcgBlAGMAaQBzAGkAbwBuACAAPgAgADAALAAgAHIAbwB1AG4AZABzACAAdABvACAAbgBlAGEAcgBlAHMAdAAgAGEAdAAgAGwAbwB3ACAAbwByAGQAZQByACAAYwBvAG0AcABvAG4AZQBuAHQALgBcAG4AIAAgACAAIAAgACAAIAAgACAAIAAgACAAIAAgACAAIAAgACAAIAB8ACAAIAAgACAAIAAgACAAIAAgAHwAIAAgADEAOgAgAE4AZQBhAHIAZQBzAHQAIABBAGwAdwBhAHkAcwAgAHIAbwB1AG4AZAAgAHQAbwAgAG4AZQBhAHIAZQBzAHQAIABsAG8AdwAgAG8AcgBkAGUAcgAgAGMAbwBtAHAAbwBuAGUAbgB0AC4AXABuACAAIAAgACAAIAAgACAAIAAgACAAIAAgACAAIAAgACAAIAAgACAAfAAgACAAIAAgACAAIAAgACAAIAB8ACAALQAxADoAIABEAG8AdwBuACAAIAAgACAAQQBsAHcAYQB5AHMAIAByAG8AdQBuAGQAIABkAG8AdwBuACAAYQB0ACAAbABvAHcAIABvAHIAZABlAHIAIABjAG8AbQBwAG8AbgBlAG4Ad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EAWQBfAEEATgBEAF8AVABJAE0ARQBfAFQATwBfAEQASABNAFMAIAA9ACAATABBAE0AQgBEAEEAKABEAGEAeQBBAG4AZABUAGkAbQBlAF8ARAAsACAAWwBMAG8AdwBPAHIAZABlAHIAXQAsACAAWwBTAGUAYwBvAG4AZABQAHIAZQBjAGkAcwBpAG8AbgBdACwAIABbAFIAbwB1AG4AZABpAG4AZwBPAHYAZQByAHIAaQBkAGUAXQAsAFwAbgAgACAAIAAgAEwARQBUACgAXABuACAAIAAgACAAIAAgACAAIABfAGgAaQBnAGgATwByAGQAZQByACwAIAAxACwAXABuACAAIAAgACAAIAAgACAAIABfAGwAbwB3AE8AcgBkAGUAcgAsACAASQBGACgATgBPAFQAKABJAFMATgBVAE0AQgBFAFIAKABMAG8AdwBPAHIAZABlAHIAKQApACwAIAA0ACwAXABuACAAIAAgACAAIAAgACAAIAAgACAAIAAgAEkARgAoAEwAbwB3AE8AcgBkAGUAcgAgADwAIAAxACwAIAAxACwAXABuACAAIAAgACAAIAAgACAAIAAgACAAIAAgACAAIAAgACAASQBGACgATABvAHcATwByAGQAZQByACAAPgAgADQALAAgADQALAAgAEkATgBUACgATABvAHcATwByAGQAZQByACkAKQBcAG4AIAAgACAAIAAgACAAIAAgACAAIAAgACAAKQBcAG4AIAAgACAAIAAgACAAIAAgACAAKQAsAFwAbgBcAG4AIAAgACAAIAAgACAAIAAgAF8AbQBhAHgAUAByAGUAYwBpAHMAaQBvAG4ALAAgADkALABcAG4AIAAgACAAIAAgACAAIAAgAF8AcwBlAGMAbwBuAGQAUAByAGUAYwBpAHMAaQBvAG4ALAAgAEkARgAoAF8AbABvAHcATwByAGQAZQByACAAPAAgADQALAAgADAALABcAG4AIAAgACAAIAAgACAAIAAgACAAIAAgACAASQBGACgATgBPAFQAKABJAFMATgBVAE0AQgBFAFIAKABTAGUAYwBvAG4AZABQAHIAZQBjAGkAcwBpAG8AbgApACkALAAgAF8AbQBhAHgAUAByAGUAYwBpAHMAaQBvAG4ALABcAG4AIAAgACAAIAAgACAAIAAgACAAIAAgACAAIAAgACAAIABJAEYAKABTAGUAYwBvAG4AZABQAHIAZQBjAGkAcwBpAG8AbgAgADwAIAAwACwAIAAwACwAXABuACAAIAAgACAAIAAgACAAIAAgACAAIAAgACAAIAAgACAAIAAgACAAIABJAEYAKABTAGUAYwBvAG4AZABQAHIAZQBjAGkAcwBpAG8AbgAgAD4AIABfAG0AYQB4AFAAcgBlAGMAaQBzAGkAbwBuACwAIABfAG0AYQB4AFAAcgBlAGMAaQBzAGkAbwBuACwAIABJAE4AVAAoAFMAZQBjAG8AbgBkAFAAcgBlAGMAaQBzAGkAbwBuACkAKQBcAG4AIAAgACAAIAAgACAAIAAgACAAIAAgACAAIAAgACAAIAApAFwAbgAgACAAIAAgACAAIAAgACAAIAAgACAAIAApAFwAbgAgACAAIAAgACAAIAAgACAAKQAsAFwAbgBcAG4AIAAgACAAIAAgACAAIAAgAGYAbgBSAG8AdQBuAGQARABhAHkAQQBuAGQAVABpAG0AZQAsACAATABBAE0AQgBEAEEAKABfAGQAYQB5AEEAbgBkAFQAaQBtAGUAXwBEACwAXABuACAAIAAgACAAIAAgACAAIAAgACAAIAAgAEkARgAoAEkAUwBFAFIAUgBPAFIAKABfAGQAYQB5AEEAbgBkAFQAaQBtAGUAXwBEACkALAAgAF8AZABhAHkAQQBuAGQAVABpAG0AZQBfAEQAIAAqACAAewAxACwAIAAyACwAIAAzACwAIAA0AH0ALABcAG4AIAAgACAAIAAgACAAIAAgACAAIAAgACAAIAAgACAAIABJAEYAKABfAGQAYQB5AEEAbgBkAFQAaQBtAGUAXwBEACAAPQAgAFwAIgBcACIALAAgAHsAXAAiAFwAIgAsACAAXAAiAFwAIgAsACAAXAAiAFwAIgAsACAAXAAiAFwAIgB9ACwAXABuACAAIAAgACAAIAAgACAAIAAgACAAIAAgACAAIAAgACAAIAAgACAAIABJAEYAKABOAE8AVAAoAEkAUwBOAFUATQBCAEUAUgAoAF8AZABhAHkAQQBuAGQAVABpAG0AZQBfAEQAKQApACwAIAB7ACMAVgBBAEwAVQBFACEALAAgACMAVgBBAEwAVQBFACEALAAgACMAVgBBAEwAVQBFACEALAAgACMAVgBBAEwAVQBFACEAfQAsAFwAbgAgACAAIAAgACAAIAAgACAAIAAgACAAIAAgACAAIAAgACAAIAAgACAAIAAgACAAIABMAEUAVAAoAFwAbgAgACAAIAAgACAAIAAgACAAIAAgACAAIAAgACAAIAAgACAAIAAgACAAIAAgACAAIAAgACAAIAAgAF8ARABUACwAIABDAEgAUgBPAE4ATwAuAEQAVABfAEMATwBNAFAATABJAEMAQQBUAEkATwBOACgAXwBkAGEAeQBBAG4AZABUAGkAbQBlAF8ARAApACwAXABuACAAIAAgACAAIAAgACAAIAAgACAAIAAgACAAIAAgACAAIAAgACAAIAAgACAAIAAgACAAIAAgACAAXwBkAGEAeQAsACAASQBOAEQARQBYACgAXwBEAFQALAAgADEALAAgADEAKQAsAFwAbgAgACAAIAAgACAAIAAgACAAIAAgACAAIAAgACAAIAAgACAAIAAgACAAIAAgACAAIAAgACAAIAAgAF8AdABpAG0AZQAsACAASQBOAEQARQBYACgAXwBEAFQALAAgADEALAAgADIAKQAsAFwAbgAgACAAIAAgACAAIAAgACAAIAAgACAAIAAgACAAIAAgACAAIAAgACAAIAAgACAAIAAgACAAIAAgAF8AcgBvAHUAbgBkAFQAaQBtAGUAXwBDADUALAAgAEMASABSAE8ATgBPAC4AVABJAE0ARQBTAFAAQQBOAF8AVABPAF8ARABIAE0AUwAoAF8AdABpAG0AZQAsACAAXwBoAGkAZwBoAE8AcgBkAGUAcgAsACAAXwBsAG8AdwBPAHIAZABlAHIALAAgAF8AcwBlAGMAbwBuAGQAUAByAGUAYwBpAHMAaQBvAG4ALAAgAFIAbwB1AG4AZABpAG4AZwBPAHYAZQByAHIAaQBkAGUAKQAsAFwAbgAgACAAIAAgACAAIAAgACAAIAAgACAAIAAgACAAIAAgACAAIAAgACAAIAAgACAAIAAgACAAIAAgAF8AZABhAHkAQwBhAHIAcgB5ACwAIABJAE4ARABFAFgAKABfAHIAbwB1AG4AZABUAGkAbQBlAF8AQwA1ACwAIAAxACwAIAAyACkALABcAG4AIAAgACAAIAAgACAAIAAgACAAIAAgACAAIAAgACAAIAAgACAAIAAgACAAIAAgACAAIAAgACAAIABfAHIAZQBzAG8AbAB2AGUARABhAHkALAAgAF8AZABhAHkAIAArACAAXwBkAGEAeQBDAGEAcgByAHkALAAgAFwAbgAgACAAIAAgACAAIAAgACAAIAAgACAAIAAgACAAIAAgACAAIAAgACAAIAAgACAAIAAgACAAIAAgAEgAUwBUAEEAQwBLACgAXwByAGUAcwBvAGwAdgBlAEQAYQB5ACwAIABEAFIATwBQACgAXwByAG8AdQBuAGQAVABpAG0AZQBfAEMANQAsACAALAAgADIAKQ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ZABhAHkAQQBuAGQAVABpAG0AZQBfAEQALAAgAEYATgAuAE4AVQBMAEwASQBGAFkAKABJAE4ARABFAFgAKABEAGEAeQBBAG4AZABUAGkAbQBlAF8ARAAsACAALAAgADEAKQApACwAXABuACAAIAAgACAAIAAgACAAIABfAHIAbwB3AEMAbwB1AG4AdAAsACAAUgBPAFcAUwAoAF8AZABhAHkAQQBuAGQAVABpAG0AZQBfAEQ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gBvAHUAbgBkAEQAYQB5AEEAbgBkAFQAaQBtAGUAKABJAE4ARABFAFgAKABfAGQAYQB5AEEAbgBkAFQAaQBtAGUAXwBEACwAIABfAGMAdQByAHIALAAgADE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MATwBMAFYARQBfAEQASABNAFMAXABuAFwAbgBSAGUAcwBvAGwAdgBlAHMAIABhACAAcwBlAHgAYQBnAGUAcwBpAG0AYQBsACAAYwBvAG0AcABsAGkAYwBhAHQAaQBvAG4AIAB0AG8AIAByAGUAcAByAGUAcwBlAG4AdAAgAGQAYQB5ACAAYQBuAGQAIAB0AGkAbQBlACAAbwBmACAAZABhAHkAIABzAG8AIAB0AGgAYQB0ACAAZQBhAGMAaAAgAGMAbwBtAHAAbwBuAGUAbgB0ACAAaQBzACAAdwBpAHQAaABpAG4AIABpAHQAcwAgAG0AbwBkAHUAbAB1AHMALgBcAG4AXABuAEEAcgByAGEAeQAgAGMAbwBtAHAAYQB0AGkAYgBsAGUAOgAgAEQAYQB5AEEAbgBkAFQAaQBtAGUAXwBDAD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RABhAHkAXABuACAAMgAgAHwAIABpAG4AdABlAGcAZQByACAAWwAwAC4ALgAyADQAXQAgAHwAIABIAG8AdQByAFwAbgAgADMAIAB8ACAAaQBuAHQAZQBnAGUAcgAgAFsAMAAuAC4ANgAwACkAIAB8ACAATQBpAG4AdQB0AGUAXABuACAANAAgAHwAIABkAGUAYwBpAG0AYQBsACAAWwAwAC4ALgA2ADAAKQAgAHwAIABTAGUAYwBvAG4AZ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5AEEAbgBkAFQAaQBtAGUAXwBDADQAIAAgACAAIAAgACAAfAAgAGEAcgByAGEAeQAgAEMAWwAxAC4ALgA0AF0AIAB8AFwAbgAgACAAIABEAGEAeQAgACAAIAAgACAAIAAgACAAIAAgACAAIAAgAHwAIABkAGUAYwBpAG0AYQBsACAAWwAwAC4ALgBdACAAfABcAG4AIAAgACAAWwBIAG8AdQByAF0AIAAgACAAIAAgACAAIAAgACAAIAB8ACAAZABlAGMAaQBtAGEAbAAgAFsAMAAuAC4AXQAgAHwAXABuACAAIAAgAFsATQBpAG4AdQB0AGUAXQAgACAAIAAgACAAIAAgACAAfAAgAGQAZQBjAGkAbQBhAGwAIABbADAALgAuAF0AIAB8AFwAbgAgACAAIABbAFMAZQBjAG8AbgBkAF0AIAAgACAAIAAgACAAIAAgAHwAIABkAGUAYwBpAG0AYQBsACAAWwAwAC4ALgBdACAAfABcAG4AWwBMAG8AdwBPAHIAZABlAHIAXQAgACAAIAAgACAAIAAgACAAIAB8ACAAaQBuAHQAZQBnAGUAcgAgACAAIAAgACAAIAAgAHwAIABMAG8AdwBlAHMAdAAtAG8AcgBkAGUAcgAgAGMAbwBtAHAAbwBuAGUAbgB0AC4AIABEAGUAZgBhAHUAbAB0AHMAIAB0AG8AIABTAGUAYwBvAG4AZAAuAFwAbgAgACAAIAAgACAAIAAgACAAIAAgACAAIAAgACAAIAAgACAAIAAgAHwAIABbADEALgAuADQAXQAgACAAIAAgACAAIAAgACAAfAAgADEAOgAgAEQAYQB5AFwAbgAgACAAIAAgACAAIAAgACAAIAAgACAAIAAgACAAIAAgACAAIAAgAHwAIAAgACAAIAAgACAAIAAgACAAIAAgACAAIAAgACAAfAAgADIAOgAgAEgAbwB1AHIAXABuACAAIAAgACAAIAAgACAAIAAgACAAIAAgACAAIAAgACAAIAAgACAAfAAgACAAIAAgACAAIAAgACAAIAAgACAAIAAgACAAIAB8ACAAMwA6ACAATQBpAG4AdQB0AGUAXABuACAAIAAgACAAIAAgACAAIAAgACAAIAAgACAAIAAgACAAIAAgACAAfAAgACAAIAAgACAAIAAgACAAIAAgACAAIAAgACAAIAB8ACAANAA6ACAAUwBlAGMAbwBuAGQAXABuAFsAUwBlAGMAbwBuAGQAUAByAGUAYwBpAHMAaQBvAG4AXQAgACAAfAAgAGkAbgB0AGUAZwBlAHIAIAAgACAAIAAgACAAIAB8ACAAUgBvAHUAbgBkACAAcwBlAGMAbwBuAGQAcwAgAHQAbwAgAHMAcABlAGMAaQBmAGkAZQBkACAAZABlAGMAaQBtAGEAbAAgAHAAbABhAGMAZQBzAC4AXABuACAAIAAgACAAIAAgACAAIAAgACAAIAAgACAAIAAgACAAIAAgACAAfAAgAFsAMAAuAC4AOQBdACAAIAAgACAAIAAgACAAIAB8ACAARABlAGYAYQB1AGwAdABzACAAdABvACAAYQAgAG0AYQB4AGkAbQB1AG0AIABwAHIAZQBjAGkAcwBpAG8AbgAgAG8AZgAgADkALgBcAG4AWwBSAG8AdQBuAGQAaQBuAGcATwB2AGUAcgByAGkAZABlAF0AIAB8ACAAcwB3AGkAdABjAGgAIAAgACAAIAAgACAAIAAgAHwAIAAgADAAOgAgAEQAZQBmAGEAdQBsAHQAIABXAGgAZQBuACAAUAByAGUAYwBpAHMAaQBvAG4AIAA9ACAAMAAsACAAcgBvAHUAbgBkAHMAIAB0AG8AIABuAGUAYQByAGUAcwB0ACAAcwBlAGMAbwBuAGQAIABhAG4AZAAgAHQAcgB1AG4AYwBhAHQAZQBzACAAYQB0ACAAbABvAHcAIABvAHIAZABlAHIAIABjAG8AbQBwAG8AbgBlAG4AdAAuAFwAbgAgACAAIAAgACAAIAAgACAAIAAgACAAIAAgACAAIAAgACAAIAAgAHwAIAAgACAAIAAgACAAIAAgACAAIAAgACAAIAAgACAAfAAgACAAIAAgACAAIAAgACAAIAAgACAAIAAgAFcAaABlAG4AIABQAHIAZQBjAGkAcwBpAG8AbgAgAD4AIAAwACwAIAByAG8AdQBuAGQAcwAgAHQAbwAgAG4AZQBhAHIAZQBzAHQAIABhAHQAIABsAG8AdwAgAG8AcgBkAGUAcgAgAGMAbwBtAHAAbwBuAGUAbgB0AC4AXABuACAAIAAgACAAIAAgACAAIAAgACAAIAAgACAAIAAgACAAIAAgACAAfAAgACAAIAAgACAAIAAgACAAIAAgACAAIAAgACAAIAB8ACAAIAAxADoAIABOAGUAYQByAGUAcwB0ACAAQQBsAHcAYQB5AHMAIAByAG8AdQBuAGQAIAB0AG8AIABuAGUAYQByAGUAcwB0ACAAbABvAHcAIABvAHIAZABlAHIAIABjAG8AbQBwAG8AbgBlAG4AdAAuAFwAbgAgACAAIAAgACAAIAAgACAAIAAgACAAIAAgACAAIAAgACAAIAAgAHwAIAAgACAAIAAgACAAIAAgACAAIAAgACAAIAAgACAAfAAgAC0AMQA6ACAARABvAHcAbgAgACAAIAAgAEEAbAB3AGEAeQBzACAAcgBvAHUAbgBkACAAZABvAHcAbgAgAGEAdAAgAGwAbwB3ACAAbwByAGQAZQByACAAYwBvAG0AcABvAG4AZQBuAH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FAFMATwBMAFYARQBfAEQASABNAFMAIAA9ACAATABBAE0AQgBEAEEAKABEAGEAeQBBAG4AZABUAGkAbQBlAF8AQwA0ACwAIABbAEwAbwB3AE8AcgBkAGUAcgBdACwAIABbAFMAZQBjAG8AbgBkAFAAcgBlAGMAaQBzAGkAbwBuAF0ALAAgAFsAUgBvAHUAbgBkAGkAbgBnAE8AdgBlAHIAcgBpAGQAZQBdACwAXABuACAAIAAgACAATABFAFQAKABcAG4AIAAgACAAIAAgACAAIAAgAGYAbgBSAGUAcwBvAGwAdgBlAEQAYQB5AEEAbgBkAFQAaQBtAGUALAAgAEwAQQBNAEIARABBACgAXwBkAGEAeQBBAG4AZABUAGkAbQBlACwAXABuACAAIAAgACAAIAAgACAAIAAgACAAIAAgAEkARgAoAEEAUgBSAEEAWQBTAC4ASQBTAF8ARQBNAFAAVABZACgAXwBkAGEAeQBBAG4AZABUAGkAbQBlACkALAAgAHsAXAAiAFwAIgAsACAAXAAiAFwAIgAsACAAXAAiAFwAIgAsACAAXAAiAFwAIgB9ACwAXABuACAAIAAgACAAIAAgACAAIAAgACAAIAAgACAAIAAgACAATABFAFQAKABcAG4AIAAgACAAIAAgACAAIAAgACAAIAAgACAAIAAgACAAIAAgACAAIAAgAF8AdABpAG0AZQBTAHAAYQBuAF8AQwA1ACwAIABIAFMAVABBAEMASwAoADEALAAgAF8AZABhAHkAQQBuAGQAVABpAG0AZQApACwAXABuACAAIAAgACAAIAAgACAAIAAgACAAIAAgACAAIAAgACAAIAAgACAAIABfAHQAaQBtAGUAUwBwAGEAbgBfAEQALAAgAEMASABSAE8ATgBPAC4AVABJAE0ARQBTAFAAQQBOACgAXwB0AGkAbQBlAFMAcABhAG4AXwBDADUAKQAsAFwAbgAgACAAIAAgACAAIAAgACAAIAAgACAAIAAgACAAIAAgACAAIAAgACAAQwBIAFIATwBOAE8ALgBEAEEAWQBfAEEATgBEAF8AVABJAE0ARQBfAFQATwBfAEQASABNAFMAKABfAHQAaQBtAGUAUwBwAGEAbgBfAEQALAAgAEwAbwB3AE8AcgBkAGUAcgAsACAAUwBlAGMAbwBuAGQAUAByAGUAYwBpAHMAaQBvAG4ALAAgAFIAbwB1AG4AZABpAG4AZwBPAHYAZQByAHIAaQBkAGUAKQBcAG4AIAAgACAAIAAgACAAIAAgACAAIAAgACAAIAAgACAAIAApAFwAbgAgACAAIAAgACAAIAAgACAAIAAgACAAIAApAFwAbgAgACAAIAAgACAAIAAgACAAKQAsAFwAbgAgACAAIAAgACAAIAAgACAAXABuACAAIAAgACAAIAAgACAAIABfAGQAYQB5AEEAbgBkAFQAaQBtAGUALAAgAEYATgAuAE4AVQBMAEwASQBGAFkAKABEAGEAeQBBAG4AZABUAGkAbQBlAF8AQwA0ACkALABcAG4AIAAgACAAIAAgACAAIAAgAF8AcgBvAHcAQwBvAHUAbgB0ACwAIABSAE8AVwBTACgAXwBkAGEAeQBBAG4AZABUAGkAbQBl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IAZQBzAG8AbAB2AGUARABhAHkAQQBuAGQAVABpAG0AZQAoAEkATgBEAEUAWAAoAF8AZABhAHkAQQBuAGQAVABpAG0AZQAsACAAXwBjAHUAcgByACwAIA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UAEkATQBFAF8ATwBGAF8ARABBAFkAXwBIAE0AUwBcAG4AXABuAFAAYQByAHMAZQBzACAAYQAgAGYAbwByAG0AYQB0AHQAZQBkACAAdABpAG0AZQAgAG8AZgAgAGQAYQB5ACAAaQBuAHQAbwAgAGEAIAB0AGkAbQBlACAAYwBvAG0AcABsAGkAYwBhAHQAaQBvAG4ALgBcAG4AXABuAEEAcgByAGEAeQAgAGMAbwBtAHAAYQB0AGkAYgBsAGUAOgAgAEUAeABwAHIAZQBzAHMAaQBvAG4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AAuAC4AMgA0AF0AIAAgAHwAIABIAG8AdQByAFwAbgAgADIAIAB8ACAAaQBuAHQAZQBnAGUAcgAgAFsAMAAuAC4ANQA5AF0AIAAgAHwAIABNAGkAbgB1AHQAZQBcAG4AIAAzACAAfAAgAGQAZQBjAGkAbQBhAGwAIABbADAALgAuADYAMAApACAAIAB8ACAAUwBlAGMAbwBuAGQ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IAAgACAAIAAgACAAfAAgAHQAZQB4AHQAIAAgACAAfAAgAFQAaQBtAGUAIABpAG4AIABnAGUAbgBlAHIAYQBsACAAZgBvAHIAbQBhAHQAIABpAGUALgAgAGgAOgBtAG0AOgBzAHMALgAwADAAMAAgAEEATQAvAFAATQBcAG4AWwBSAGUAcQB1AGkAcgBlAEkAUwBPADgANgAwADEAXQAgAHwAIABzAHcAaQB0AGMAaAAgAHwAIABSAGUAcQB1AGkAcgBlACAAVABpAG0AZQBPAGYARABhAHkAIABpAHMAIABlAHgAcABsAGkAYwBpAHQAbAB5ACAAaQBuACAASQBTAE8AOAA2ADAAMQAgAGYAbwByAG0AYQB0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QASQBNAEUAXwBPAEYAXwBEAEEAWQBfAEgATQBTACgAXAAiADEAMgA6ADAAMABcACIAKQBcAG4AUgBlAHQAdQByAG4AcwA6ACAAewAxADIALAAgADAALAAgADAAfQBcAG4AXABuAFAAQQBSAFMARQBfAFQASQBNAEUAXwBPAEYAXwBEAEEAWQBfAEgATQBTACgAXAAiADYAIABwAG0AXAAiACkAXABuAFIAZQB0AHUAcgBuAHMAOgAgAHsAMQA4ACwAIAAwACwAIAAwAH0AXABuAFwAbgBQAEEAUgBTAEUAXwBUAEkATQBFAF8ATwBGAF8ARABBAFkAXwBIAE0AUwAoAFwAIgAyADQAOgAwADAAOgAwADEAXAAiACwAIABUAFIAVQBFACkAXABuAFIAZQB0AHUAcgBuAHMAOgAgAHsAIwBOAFUATQAhACwAIAAjAE4AVQBNACEALAAgACMATgBVAE0AIQB9ACAAaQAuAGUALgAgAHIAYQBuAGcAZQAgAGkAcwAgADAAIAB0AG8AIAAyADQAIABoAG8AdQByAHM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VABJAE0ARQBfAE8ARgBfAEQAQQBZAF8ASABNAFMAIAA9ACAATABBAE0AQgBEAEEAKABFAHgAcAByAGUAcwBzAGkAbwBuACwAIABbAFIAZQBxAHUAaQByAGUASQBTAE8AOAA2ADAAMQBdACwAXABuACAAIAAgACAATABFAFQAKABcAG4AIAAgACAAIAAgACAAIAAgAF8AcwB0AHIAaQBjAHQASQBTAE8ALAAgAEYATgAuAEMATwBFAFIAQwBFACgAUgBlAHEAdQBpAHIAZQBJAFMATwA4ADYAMAAxACkAIAA8AD4AIAAwACwAXABuACAAIAAgACAAIAAgACAAIABfAHYAYQBsAGkAZABDAGgAYQByAHMARwBlAG4AZQByAGEAbAAsACAAXAAiADAAMQAyADMANAA1ADYANwA4ADkAQQBNAFAAIAA6AC4AXAAiACwAXABuACAAIAAgACAAIAAgACAAIABfAHYAYQBsAGkAZABDAGgAYQByAHMASQBTAE8ALAAgAFwAIgAwADEAMgAzADQANQA2ADcAOAA5ADoALgBcACIALABcAG4AIAAgACAAIAAgACAAIAAgAFwAbgAgACAAIAAgACAAIAAgACAAXwBnAGUAbgBlAHIAYQBsAEwAbwBnAGkAYwBUAGEAYgBsAGUALAAgAHsAXABuACAAIAAgACAAIAAgACAAIAAgACAAIAAgAC8ALwAgAHQAZQByAG0AcwAsACAAcABhAHQAdABlAHIAbgAsACAAaABhAHMARABlAGMAaQBtAGEAbAAsACAAYQBtAC8AcABtAFwAbgAgACAAIAAgACAAIAAgACAAIAAgACAAIAA0ACwAIABcACIAOgA6AC4AIABhAC4AbQAuAFwAIgAsACAAVABSAFUARQAsACAAIAAxADsAIAAgAC8ALwAgAGgAOgBtAG0AOgBzAHMALgAwADAAMAAgAGEALgBtAC4AXABuACAAIAAgACAAIAAgACAAIAAgACAAIAAgADQALAAgAFwAIgA6ADoALgBhAC4AbQAuAFwAIgAsACAAIABUAFIAVQBFACwAIAAgADEAOwAgACAALwAvACAAaAA6AG0AbQA6AHMAcwAuADAAMAAwAGEALgBtAC4AXABuACAAIAAgACAAIAAgACAAIAAgACAAIAAgADQALAAgAFwAIgA6ADoALgAgAGEAbQBcACIALAAgACAAIABUAFIAVQBFACwAIAAgADEAOwAgACAALwAvACAAaAA6AG0AbQA6AHMAcwAuADAAMAAwACAAYQBtAFwAbgAgACAAIAAgACAAIAAgACAAIAAgACAAIAA0ACwAIABcACIAOgA6AC4AYQBtAFwAIgAsACAAIAAgACAAVABSAFUARQAsACAAIAAxADsAIAAgAC8ALwAgAGgAOgBtAG0AOgBzAHMALgAwADAAMABhAG0AXABuACAAIAAgACAAIAAgACAAIAAgACAAIAAgADQALAAgAFwAIgA6ADoALgAgAHAALgBtAC4AXAAiACwAIABUAFIAVQBFACwAIAAgADIAOwAgACAALwAvACAAaAA6AG0AbQA6AHMAcwAuADAAMAAwACAAcAAuAG0ALgBcAG4AIAAgACAAIAAgACAAIAAgACAAIAAgACAANAAsACAAXAAiADoAOgAuAHAALgBtAC4AXAAiACwAIAAgAFQAUgBVAEUALAAgACAAMgA7ACAAIAAvAC8AIABoADoAbQBtADoAcwBzAC4AMAAwADAAcAAuAG0ALgBcAG4AIAAgACAAIAAgACAAIAAgACAAIAAgACAANAAsACAAXAAiADoAOgAuACAAcABtAFwAIgAsACAAIAAgAFQAUgBVAEUALAAgACAAMgA7ACAAIAAvAC8AIABoADoAbQBtADoAcwBzAC4AMAAwADAAIABwAG0AXABuACAAIAAgACAAIAAgACAAIAAgACAAIAAgADQALAAgAFwAIgA6ADoALgBwAG0AXAAiACwAIAAgACAAIABUAFIAVQBFACwAIAAgADIAOwAgACAALwAvACAAaAA6AG0AbQA6AHMAcwAuADAAMAAwAHAAbQBcAG4AIAAgACAAIAAgACAAIAAgACAAIAAgACAANAAsACAAXAAiADoAOgAuAFwAIgAsACAAIAAgACAAIAAgAFQAUgBVAEUALAAgACAAMAA7ACAAIAAvAC8AIABIADoAbQBtADoAcwBzAC4AMAAwADAAXABuACAAIAAgACAAIAAgACAAIAAgACAAIAAgADMALAAgAFwAIgA6ADoAIABhAC4AbQAuAFwAIgAsACAAIABGAEEATABTAEUALAAgADEAOwAgACAALwAvACAAaAA6AG0AbQA6AHMAcwAgAGEALgBtAC4AIABcAG4AIAAgACAAIAAgACAAIAAgACAAIAAgACAAMwAsACAAXAAiADoAOgBhAC4AbQAuAFwAIgAsACAAIAAgAEYAQQBMAFMARQAsACAAMQA7ACAAIAAvAC8AIABoADoAbQBtADoAcwBzAGEALgBtAC4AIABcAG4AIAAgACAAIAAgACAAIAAgACAAIAAgACAAMwAsACAAXAAiADoAOgAgAGEAbQBcACIALAAgACAAIAAgAEYAQQBMAFMARQAsACAAMQA7ACAAIAAvAC8AIABoADoAbQBtADoAcwBzACAAYQBtAFwAbgAgACAAIAAgACAAIAAgACAAIAAgACAAIAAzACwAIABcACIAOgA6AGEAbQBcACIALAAgACAAIAAgACAARgBBAEwAUwBFACwAIAAxADsAIAAgAC8ALwAgAGgAOgBtAG0AOgBzAHMAYQBtACAAXABuACAAIAAgACAAIAAgACAAIAAgACAAIAAgADMALAAgAFwAIgA6ADoAIABwAC4AbQAuAFwAIgAsACAAIABGAEEATABTAEUALAAgADIAOwAgACAALwAvACAAaAA6AG0AbQA6AHMAcwAgAHAALgBtAC4AXABuACAAIAAgACAAIAAgACAAIAAgACAAIAAgADMALAAgAFwAIgA6ADoAcAAuAG0ALgBcACIALAAgACAAIABGAEEATABTAEUALAAgADIAOwAgACAALwAvACAAaAA6AG0AbQA6AHMAcwBwAC4AbQAuAFwAbgAgACAAIAAgACAAIAAgACAAIAAgACAAIAAzACwAIABcACIAOgA6ACAAcABtAFwAIgAsACAAIAAgACAARgBBAEwAUwBFACwAIAAyADsAIAAgAC8ALwAgAGgAOgBtAG0AOgBzAHMAIABwAG0AXABuACAAIAAgACAAIAAgACAAIAAgACAAIAAgADMALAAgAFwAIgA6ADoAcABtAFwAIgAsACAAIAAgACAAIABGAEEATABTAEUALAAgADIAOwAgACAALwAvACAAaAA6AG0AbQA6AHMAcwBwAG0AXABuACAAIAAgACAAIAAgACAAIAAgACAAIAAgADMALAAgAFwAIgA6ADoAXAAiACwAIAAgACAAIAAgACAAIABGAEEATABTAEUALAAgADAAOwAgACAALwAvACAASAA6AG0AbQA6AHMAcwBcAG4AIAAgACAAIAAgACAAIAAgACAAIAAgACAAMgAsACAAXAAiADoAIABhAC4AbQAuAFwAIgAsACAAIAAgAEYAQQBMAFMARQAsACAAMQA7ACAAIAAvAC8AIABoADoAbQBtACAAYQAuAG0ALgBcAG4AIAAgACAAIAAgACAAIAAgACAAIAAgACAAMgAsACAAXAAiADoAYQAuAG0ALgBcACIALAAgACAAIAAgAEYAQQBMAFMARQAsACAAMQA7ACAAIAAvAC8AIABoADoAbQBtAGEALgBtAC4AXABuACAAIAAgACAAIAAgACAAIAAgACAAIAAgADIALAAgAFwAIgA6ACAAYQBtAFwAIgAsACAAIAAgACAAIABGAEEATABTAEUALAAgADEAOwAgACAALwAvACAAaAA6AG0AbQAgAGEAbQBcAG4AIAAgACAAIAAgACAAIAAgACAAIAAgACAAMgAsACAAXAAiADoAYQBtAFwAIgAsACAAIAAgACAAIAAgAEYAQQBMAFMARQAsACAAMQA7ACAAIAAvAC8AIABoADoAbQBtAGEAbQBcAG4AIAAgACAAIAAgACAAIAAgACAAIAAgACAAMgAsACAAXAAiADoAIABwAC4AbQAuAFwAIgAsACAAIAAgAEYAQQBMAFMARQAsACAAMgA7ACAAIAAvAC8AIABoADoAbQBtACAAcAAuAG0ALgBcAG4AIAAgACAAIAAgACAAIAAgACAAIAAgACAAMgAsACAAXAAiADoAcAAuAG0ALgBcACIALAAgACAAIAAgAEYAQQBMAFMARQAsACAAMgA7ACAAIAAvAC8AIABoADoAbQBtAHAALgBtAC4AXABuACAAIAAgACAAIAAgACAAIAAgACAAIAAgADIALAAgAFwAIgA6ACAAcABtAFwAIgAsACAAIAAgACAAIABGAEEATABTAEUALAAgADIAOwAgACAALwAvACAAaAA6AG0AbQAgAHAAbQBcAG4AIAAgACAAIAAgACAAIAAgACAAIAAgACAAMgAsACAAXAAiADoAcABtAFwAIgAsACAAIAAgACAAIAAgAEYAQQBMAFMARQAsACAAMgA7ACAAIAAvAC8AIABoADoAbQBtAHAAbQBcAG4AIAAgACAAIAAgACAAIAAgACAAIAAgACAAMgAsACAAXAAiADoAXAAiACwAIAAgACAAIAAgACAAIAAgAEYAQQBMAFMARQAsACAAMAA7ACAAIAAvAC8AIABIADoAbQBtAFwAbgAgACAAIAAgACAAIAAgACAAIAAgACAAIAAxACwAIABcACIAIABhAC4AbQAuAFwAIgAsACAAIAAgACAARgBBAEwAUwBFACwAIAAxADsAIAAgAC8ALwAgAGgAIABhAC4AbQAuAFwAbgAgACAAIAAgACAAIAAgACAAIAAgACAAIAAxACwAIABcACIAYQAuAG0ALgBcACIALAAgACAAIAAgACAARgBBAEwAUwBFACwAIAAxADsAIAAgAC8ALwAgAGgAYQAuAG0ALgBcAG4AIAAgACAAIAAgACAAIAAgACAAIAAgACAAMQAsACAAXAAiACAAYQBtAFwAIgAsACAAIAAgACAAIAAgAEYAQQBMAFMARQAsACAAMQA7ACAAIAAvAC8AIABoACAAYQBtAFwAbgAgACAAIAAgACAAIAAgACAAIAAgACAAIAAxACwAIABcACIAYQBtAFwAIgAsACAAIAAgACAAIAAgACAARgBBAEwAUwBFACwAIAAxADsAIAAgAC8ALwAgAGgAYQBtAFwAbgAgACAAIAAgACAAIAAgACAAIAAgACAAIAAxACwAIABcACIAIABwAC4AbQAuAFwAIgAsACAAIAAgACAARgBBAEwAUwBFACwAIAAyADsAIAAgAC8ALwAgAGgAIABwAC4AbQAuAFwAbgAgACAAIAAgACAAIAAgACAAIAAgACAAIAAxACwAIABcACIAcAAuAG0ALgBcACIALAAgACAAIAAgACAARgBBAEwAUwBFACwAIAAyADsAIAAgAC8ALwAgAGgAcAAuAG0ALgBcAG4AIAAgACAAIAAgACAAIAAgACAAIAAgACAAMQAsACAAXAAiACAAcABtAFwAIgAsACAAIAAgACAAIAAgAEYAQQBMAFMARQAsACAAMgA7ACAAIAAvAC8AIABoACAAcABtAFwAbgAgACAAIAAgACAAIAAgACAAIAAgACAAIAAxACwAIABcACIAcABtAFwAIgAsACAAIAAgACAAIAAgACAARgBBAEwAUwBFACwAIAAyADsAIAAgAC8ALwAgAGgAcABtAFwAbgAgACAAIAAgACAAIAAgACAAIAAgACAAIAAxACwAIABcACIAXAAiACwAIAAgACAAIAAgACAAIAAgACAARgBBAEwAUwBFACwAIAAwACAAIAAgAC8ALwAgAEgAXABuACAAIAAgACAAIAAgACAAIAB9ACwAXABuAFwAbgAgACAAIAAgACAAIAAgACAAZgBuAFAAYQByAHMAZQBJAFMATwAsACAATABBAE0AQgBEAEEAKABfAHQAaQBtAGUATwBmAEQAYQB5ACwAXABuACAAIAAgACAAIAAgACAAIAAgACAAIAAgAEkARgAoAE4ATwBUACgARQBYAEEAQwBUACgATABFAEYAVAAoAF8AdABpAG0AZQBPAGYARABhAHkAKQAsACAAXAAiAFQAXAAiACkAKQAsACAAewAjAFYAQQBMAFUARQAhACwAIAAjAFYAQQBMAFUARQAhACwAIAAjAFYAQQBMAFUARQAhAH0ALAAgAC8ALwAgAGYAaQByAHMAdABDAGgAYQByACAAbQB1AHMAdAAgAGIAZQAgAFwAIgBUAFwAIgBcAG4AIAAgACAAIAAgACAAIAAgACAAIAAgACAAIAAgACAAIABMAEUAVAAoAFwAbgAgACAAIAAgACAAIAAgACAAIAAgACAAIAAgACAAIAAgACAAIAAgACAAXwBJAFMATwB0AGkAbQBlACwAIABSAEkARwBIAFQAKABfAHQAaQBtAGUATwBmAEQAYQB5ACwAIABMAEUATgAoAF8AdABpAG0AZQBPAGYARABhAHkAKQAgAC0AIAAxACkALABcAG4AIAAgACAAIAAgACAAIAAgACAAIAAgACAAIAAgACAAIAAgACAAIAAgAEkARgAoAE4ATwBUACgARgBOAC4AVgBBAEwASQBEAEEAVABFAF8AQwBIAEEAUgBTAEUAVAAoAF8ASQBTAE8AdABpAG0AZQAsACAAXwB2AGEAbABpAGQAQwBoAGEAcgBzAEkAUwBPACkAKQAsACAAewAjAFYAQQBMAFUARQAhACwAIAAjAFYAQQBMAFUARQAhACwAIAAjAFYAQQBMAFUARQAhAH0ALABcAG4AIAAgACAAIAAgACAAIAAgACAAIAAgACAAIAAgACAAIAAgACAAIAAgACAAIAAgACAATABFAFQAKABcAG4AIAAgACAAIAAgACAAIAAgACAAIAAgACAAIAAgACAAIAAgACAAIAAgACAAIAAgACAAIAAgACAAIABfAHAAYQB0AHQAZQByAG4ALAAgAEYATgAuAFIARQBQAEwAQQBDAEUAXwBDAEgAQQBSAFMAKABfAEkAUwBPAHQAaQBtAGUALAAgAFwAIgAwADEAMgAzADQANQA2ADcAOAA5AFwAIgAsACAAXAAiADAAXAAiACkALABcAG4AIAAgACAAIAAgACAAIAAgACAAIAAgACAAIAAgACAAIAAgACAAIAAgACAAIAAgACAAIAAgACAAIABfAGQAbwB0AFAAbwBzACwAIABJAEYARQBSAFIATwBSACgARgBJAE4ARAAoAFwAIgAuAFwAIgAsACAAXwBwAGEAdAB0AGUAcgBuACkALAAgADAAKQAsAFwAbgAgACAAIAAgACAAIAAgACAAIAAgACAAIAAgACAAIAAgACAAIAAgACAAIAAgACAAIAAgACAAIAAgAF8AbABlAG4ARABlAGMAaQBtAGEAbAAsACAATABFAE4AKABfAHAAYQB0AHQAZQByAG4AKQAgAC0AIABfAGQAbwB0AFAAbwBzACwAXABuACAAIAAgACAAIAAgACAAIAAgACAAIAAgACAAIAAgACAAIAAgACAAIAAgACAAIAAgACAAIAAgACAAXwBkAGUAYwBQAGEAcgB0AEUAcgByAG8AcgAsACAASQBGACgAXwBkAG8AdABQAG8AcwAgAD0AIAAwACwAIABGAEEATABTAEUALABcAG4AIAAgACAAIAAgACAAIAAgACAAIAAgACAAIAAgACAAIAAgACAAIAAgACAAIAAgACAAIAAgACAAIAAgACAAIAAgAEkARgAoAF8AZABvAHQAUABvAHMAIAA9ACAAMQAsACAAVABSAFUARQAsAFwAbgAgACAAIAAgACAAIAAgACAAIAAgACAAIAAgACAAIAAgACAAIAAgACAAIAAgACAAIAAgACAAIAAgACAAIAAgACAAIAAgACAAIABJAEYAKABfAGQAbwB0AFAAbwBzACAAPQAgAEwARQBOACgAXwBwAGEAdAB0AGUAcgBuACkALAAgAFQAUgBVAEUALABcAG4AIAAgACAAIAAgACAAIAAgACAAIAAgACAAIAAgACAAIAAgACAAIAAgACAAIAAgACAAIAAgACAAIAAgACAAIAAgACAAIAAgACAAIAAgACAAIABSAEkARwBIAFQAKABfAHAAYQB0AHQAZQByAG4ALAAgAF8AbABlAG4ARABlAGMAaQBtAGEAbAApACAAPAA+ACAAUgBFAFAAVAAoAFwAIgAwAFwAIgAsACAAXwBsAGUAbgBEAGUAYwBpAG0AYQBs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LABcAG4AIAAgACAAIAAgACAAIAAgACAAIAAgACAAIAAgACAAIAAgACAAIAAgACAAIAAgACAAIAAgACAAIABJAEYAKABfAGQAZQBjAFAAYQByAHQARQByAHIAbwByACwAIAB7ACMAVgBBAEwAVQBFACEALAAgACMAVgBBAEwAVQBFACEALAAgACMAVgBBAEwAVQBFACEAfQAsAFwAbgAgACAAIAAgACAAIAAgACAAIAAgACAAIAAgACAAIAAgACAAIAAgACAAIAAgACAAIAAgACAAIAAgACAAIAAgACAATABFAFQAKABcAG4AIAAgACAAIAAgACAAIAAgACAAIAAgACAAIAAgACAAIAAgACAAIAAgACAAIAAgACAAIAAgACAAIAAgACAAIAAgACAAIAAgACAAXwBoAG0AcwBQAGEAdAB0AGUAcgBuACwAIABJAEYAKABfAGQAbwB0AFAAbwBzACAAPQAgADAALAAgAF8AcABhAHQAdABlAHIAbgAsAFwAbgAgACAAIAAgACAAIAAgACAAIAAgACAAIAAgACAAIAAgACAAIAAgACAAIAAgACAAIAAgACAAIAAgACAAIAAgACAAIAAgACAAIAAgACAAIAAgAEwARQBGAFQAKABfAHAAYQB0AHQAZQByAG4ALAAgAF8AZABvAHQAUABvAHMAIAAtACAAMQApAFwAbgAgACAAIAAgACAAIAAgACAAIAAgACAAIAAgACAAIAAgACAAIAAgACAAIAAgACAAIAAgACAAIAAgACAAIAAgACAAIAAgACAAIAApACwAXABuACAAIAAgACAAIAAgACAAIAAgACAAIAAgACAAIAAgACAAIAAgACAAIAAgACAAIAAgACAAIAAgACAAIAAgACAAIAAgACAAIAAgAF8AaABtAHMALAAgAFMAVwBJAFQAQwBIACgAXwBoAG0AcwBQAGEAdAB0AGUAcgBuACwAXABuACAAIAAgACAAIAAgACAAIAAgACAAIAAgACAAIAAgACAAIAAgACAAIAAgACAAIAAgACAAIAAgACAAIAAgACAAIAAgACAAIAAgACAAIAAgACAAXAAiADAAMAA6ADAAMAA6ADAAMABcACIALAAgAFYAQQBMAFUARQAoAE0ASQBEACgAXwBJAFMATwB0AGkAbQBlACwAIAB7ADEALAAgADQALAAgADcAfQAsACAAMgApACkALABcAG4AIAAgACAAIAAgACAAIAAgACAAIAAgACAAIAAgACAAIAAgACAAIAAgACAAIAAgACAAIAAgACAAIAAgACAAIAAgACAAIAAgACAAIAAgACAAIABcACIAMAAwADoAMAAwAFwAIgAsACAASABTAFQAQQBDAEsAKABWAEEATABVAEUAKABNAEkARAAoAF8ASQBTAE8AdABpAG0AZQAsACAAewAxACwAIAA0AH0ALAAgADIAKQApACwAIAAwACkALABcAG4AIAAgACAAIAAgACAAIAAgACAAIAAgACAAIAAgACAAIAAgACAAIAAgACAAIAAgACAAIAAgACAAIAAgACAAIAAgACAAIAAgACAAIAAgACAAIABcACIAMAAwADAAMAAwADAAXAAiACwAIABWAEEATABVAEUAKABNAEkARAAoAF8ASQBTAE8AdABpAG0AZQAsACAAewAxACwAIAAzACwAIAA1AH0ALAAgADIAKQApACwAXABuACAAIAAgACAAIAAgACAAIAAgACAAIAAgACAAIAAgACAAIAAgACAAIAAgACAAIAAgACAAIAAgACAAIAAgACAAIAAgACAAIAAgACAAIAAgACAAXAAiADAAMAAwADAAXAAiACwAIABIAFMAVABBAEMASwAoAFYAQQBMAFUARQAoAE0ASQBEACgAXwBJAFMATwB0AGkAbQBlACwAIAB7ADEALAAgADMAfQAsACAAMgApACkALAAgADAAKQAsAFwAbgAgACAAIAAgACAAIAAgACAAIAAgACAAIAAgACAAIAAgACAAIAAgACAAIAAgACAAIAAgACAAIAAgACAAIAAgACAAIAAgACAAIAAgACAAIAAgAFwAIgAwADAAXAAiACwAIABIAFMAVABBAEMASwAoAFYAQQBMAFUARQAoAE0ASQBEACgAXwBJAFMATwB0AGkAbQBlACwAIAAxACwAIAAyACkAKQAsACAAMAAsACAAMAApACwAXABuACAAIAAgACAAIAAgACAAIAAgACAAIAAgACAAIAAgACAAIAAgACAAIAAgACAAIAAgACAAIAAgACAAIAAgACAAIAAgACAAIAAgACAAIAAgACAAewAjAFYAQQBMAFUARQAhAH0AXABuACAAIAAgACAAIAAgACAAIAAgACAAIAAgACAAIAAgACAAIAAgACAAIAAgACAAIAAgACAAIAAgACAAIAAgACAAIAAgACAAIAAgACkALABcAG4AIAAgACAAIAAgACAAIAAgACAAIAAgACAAIAAgACAAIAAgACAAIAAgACAAIAAgACAAIAAgACAAIAAgACAAIAAgACAAIAAgACAASQBGACgASQBTAEUAUgBSAE8AUgAoAEkATgBEAEUAWAAoAF8AaABtAHMALAAgADEALAAgADEAKQApACwAIAB7ACMAVgBBAEwAVQBFACEALAAgACMAVgBBAEwAVQBFACEALAAgACMAVgBBAEwAVQBFACEAfQAsAFwAbgAgACAAIAAgACAAIAAgACAAIAAgACAAIAAgACAAIAAgACAAIAAgACAAIAAgACAAIAAgACAAIAAgACAAIAAgACAAIAAgACAAIAAgACAAIAAgAEwARQBUACgAXABuACAAIAAgACAAIAAgACAAIAAgACAAIAAgACAAIAAgACAAIAAgACAAIAAgACAAIAAgACAAIAAgACAAIAAgACAAIAAgACAAIAAgACAAIAAgACAAIAAgACAAIABfAGYAcgBhAGMAUwBlAGMAbwBuAGQAcwAsACAASQBGACgAXwBkAG8AdABQAG8AcwAgAD0AIAAwACwAIAAwACwAXABu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XwBkAGUAYwBpAG0AYQBsAHMALAAgAE0ASQBOACgAXwBsAGUAbgBEAGUAYwBpAG0AYQBsACwAIAA5ACkALABcAG4AIAAgACAAIAAgACAAIAAgACAAIAAgACAAIAAgACAAIAAgACAAIAAgACAAIAAgACAAIAAgACAAIAAgACAAIAAgACAAIAAgACAAIAAgACAAIAAgACAAIAAgACAAIAAgACAAIAAgACAAIABWAEEATABVAEUAKABNAEkARAAoAF8ASQBTAE8AdABpAG0AZQAsACAAXwBkAG8AdABQAG8AcwAgACsAIAAxACwAIABfAGQAZQBjAGkAbQBhAGwAcwApACkAIAAvACAAKAAxADAAIABeACAAXwBkAGUAYwBpAG0AYQBsAHMAKQBcAG4AIAAgACAAIAAgACAAIAAgACAAIAAgACAAIAAgACAAIAAgACAAIAAgACAAIAAgACAAIAAgACAAIAAgACAAIAAgACAAIAAgACAAIAAgACAAIAAgACAAIAAgACAAIAAgACAAKQBcAG4AIAAgACAAIAAgACAAIAAgACAAIAAgACAAIAAgACAAIAAgACAAIAAgACAAIAAgACAAIAAgACAAIAAgACAAIAAgACAAIAAgACAAIAAgACAAIAAgACAAIAAgACkALABcAG4AIAAgACAAIAAgACAAIAAgACAAIAAgACAAIAAgACAAIAAgACAAIAAgACAAIAAgACAAIAAgACAAIAAgACAAIAAgACAAIAAgACAAIAAgACAAIAAgACAAIAAgAF8AaABtAHMAZgAsACAASABTAFQAQQBDAEsAKABUAEEASwBFACgAXwBoAG0AcwAsACAAMQAsACAAMgApACwAIABJAE4ARABFAFgAKABfAGgAbQBzACwAIAAxACwAIAAzACkAIAArACAAXwBmAHIAYQBjAFMAZQBjAG8AbgBkAHMAKQAsAFwAbgAgACAAIAAgACAAIAAgACAAIAAgACAAIAAgACAAIAAgACAAIAAgACAAIAAgACAAIAAgACAAIAAgACAAIAAgACAAIAAgACAAIAAgACAAIAAgACAAIAAgACAAXwBoAG0AcwBm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GYAbgBQAGEAcgBzAGUARwBlAG4AZQByAGEAbAAsACAATABBAE0AQgBEAEEAKABfAHQAaQBtAGUATwBmAEQAYQB5ACwAXABuACAAIAAgACAAIAAgACAAIAAgACAAIAAgAEkARgAoAE4ATwBUACgARgBOAC4AVgBBAEwASQBEAEEAVABFAF8AQwBIAEEAUgBTAEUAVAAoAF8AdABpAG0AZQBPAGYARABhAHkALAAgAF8AdgBhAGwAaQBkAEMAaABhAHIAcwBHAGUAbgBlAHIAYQBsACkAKQAsACAAewAjAFYAQQBMAFUARQAhACwAIAAjAFYAQQBMAFUARQAhACwAIAAjAFYAQQBMAFUARQAhAH0ALABcAG4AIAAgACAAIAAgACAAIAAgACAAIAAgACAAIAAgACAAIABMAEUAVAAoAFwAbgAgACAAIAAgACAAIAAgACAAIAAgACAAIAAgACAAIAAgACAAIAAgACAAXwBzAHAAbABpAHQALAAgAEYATgAuAFMAUABMAEkAVABfAEEAUgBPAFUATgBEACgAXwB0AGkAbQBlAE8AZgBEAGEAeQAsACAAXAAiADAAMQAyADMANAA1ADYANwA4ADkAXAAiACwAIABGAEEATABTAEUALAAgADUAKQAsAFwAbgAgACAAIAAgACAAIAAgACAAIAAgACAAIAAgACAAIAAgACAAIAAgACAAXwBjAG8AdQBuAHQAVABlAHIAbQBzACwAIABJAE4ARABFAFgAKABfAHMAcABsAGkAdAAsACAAMQAsACAAMQApACwAXABuACAAIAAgACAAIAAgACAAIAAgACAAIAAgACAAIAAgACAAIAAgACAAIABJAEYAKABfAGMAbwB1AG4AdABUAGUAcgBtAHMAIAA9ACAAMAAsACAAewAjAFYAQQBMAFUARQAhACwAIAAjAFYAQQBMAFUARQAhACwAIAAjAFYAQQBMAFUARQAhAH0ALABcAG4AIAAgACAAIAAgACAAIAAgACAAIAAgACAAIAAgACAAIAAgACAAIAAgACAAIAAgACAASQBGACgAXwBjAG8AdQBuAHQAVABlAHIAbQBzACAAPgAgADQALAAgAHsAIwBWAEEATABVAEUAIQAsACAAIwBWAEEATABVAEUAIQAsACAAIwBWAEEATABVAEUAIQB9ACwAXABuACAAIAAgACAAIAAgACAAIAAgACAAIAAgACAAIAAgACAAIAAgACAAIAAgACAAIAAgACAAIAAgACAATABFAFQAKABcAG4AIAAgACAAIAAgACAAIAAgACAAIAAgACAAIAAgACAAIAAgACAAIAAgACAAIAAgACAAIAAgACAAIAAgACAAIAAgAF8AcABhAHQAdABlAHIAbgAsACAASQBOAEQARQBYACgAXwBzAHAAbABpAHQALAAgADEALAAgADIAKQAsAFwAbgAgACAAIAAgACAAIAAgACAAIAAgACAAIAAgACAAIAAgACAAIAAgACAAIAAgACAAIAAgACAAIAAgACAAIAAgACAAXwBtAGEAdABjAGgALAAgAEYASQBMAFQARQBSACgAXwBnAGUAbgBlAHIAYQBsAEwAbwBnAGkAYwBUAGEAYgBsAGUALABcAG4AIAAgACAAIAAgACAAIAAgACAAIAAgACAAIAAgACAAIAAgACAAIAAgACAAIAAgACAAIAAgACAAIAAgACAAIAAgACAAIAAgACAAKABJAE4ARABFAFgAKABfAGcAZQBuAGUAcgBhAGwATABvAGcAaQBjAFQAYQBiAGwAZQAsACAALAAgADEAKQAgAD0AIABfAGMAbwB1AG4AdABUAGUAcgBtAHMAKQBcAG4AIAAgACAAIAAgACAAIAAgACAAIAAgACAAIAAgACAAIAAgACAAIAAgACAAIAAgACAAIAAgACAAIAAgACAAIAAgACAAIAAgACAAKgAgACgASQBOAEQARQBYACgAXwBnAGUAbgBlAHIAYQBsAEwAbwBnAGkAYwBUAGEAYgBsAGUALAAgACwAIAAyACkAIAA9ACAAXwBwAGEAdAB0AGUAcgBuACkALABcAG4AIAAgACAAIAAgACAAIAAgACAAIAAgACAAIAAgACAAIAAgACAAIAAgACAAIAAgACAAIAAgACAAIAAgACAAIAAgACAAIAAgACAAIwBOAC8AQQBcAG4AIAAgACAAIAAgACAAIAAgACAAIAAgACAAIAAgACAAIAAgACAAIAAgACAAIAAgACAAIAAgACAAIAAgACAAIAAgACkALABcAG4AIAAgACAAIAAgACAAIAAgACAAIAAgACAAIAAgACAAIAAgACAAIAAgACAAIAAgACAAIAAgACAAIAAgACAAIAAgAEkARgAoAEkAUwBOAEEAKABJAE4ARABFAFgAKABfAG0AYQB0AGMAaAAsACAAMQAsACAAMQApACkALAAgAHsAIwBWAEEATABVAEUAIQAsACAAIwBWAEEATABVAEUAIQAsACAAIwBWAEEATABVAEUAIQB9ACwAXABuACAAIAAgACAAIAAgACAAIAAgACAAIAAgACAAIAAgACAAIAAgACAAIAAgACAAIAAgACAAIAAgACAAIAAgACAAIAAgACAAIAAgAEwARQBUACgAXABuACAAIAAgACAAIAAgACAAIAAgACAAIAAgACAAIAAgACAAIAAgACAAIAAgACAAIAAgACAAIAAgACAAIAAgACAAIAAgACAAIAAgACAAIAAgACAAXwBoAGEAcwBEAGUAYwBpAG0AYQBsACwAIABJAE4ARABFAFgAKABfAG0AYQB0AGMAaAAsACAAMQAsACAAMwApACwAXABuACAAIAAgACAAIAAgACAAIAAgACAAIAAgACAAIAAgACAAIAAgACAAIAAgACAAIAAgACAAIAAgACAAIAAgACAAIAAgACAAIAAgACAAIAAgACAAXwBhAG0AcABtACwAIABJAE4ARABFAFgAKABfAG0AYQB0AGMAaAAsACAAMQAsACAANAApACwAXABuACAAIAAgACAAIAAgACAAIAAgACAAIAAgACAAIAAgACAAIAAgACAAIAAgACAAIAAgACAAIAAgACAAIAAgACAAIAAgACAAIAAgACAAIAAgACAAXwB0AGUAcgBtAHMALAAgAEQAUgBPAFAAKABfAHMAcABsAGkAdAAsACAALAAgADIAKQAsAFwAbgAgACAAIAAgACAAIAAgACAAIAAgACAAIAAgACAAIAAgACAAIAAgACAAIAAgACAAIAAgACAAIAAgACAAIAAgACAAIAAgACAAIAAgACAAIAAgAF8AaABtAHMALAAgAEkARgAoAF8AaABhAHMARABlAGMAaQBtAGEAbAAsAFwAbgAgACAAIAAgACAAIAAgACAAIAAgACAAIAAgACAAIAAgACAAIAAgACAAIAAgACAAIAAgACAAIAAgACAAIAAgACAAIAAgACAAIAAgACAAIAAgACAAIAAgACAASABTAFQAQQBDAEsAKABcAG4AIAAgACAAIAAgACAAIAAgACAAIAAgACAAIAAgACAAIAAgACAAIAAgACAAIAAgACAAIAAgACAAIAAgACAAIAAgACAAIAAgACAAIAAgACAAIAAgACAAIAAgACAAIAAgACAARABSAE8AUAAoAF8AdABlAHIAbQBzACwAIAAsACAALQAyACkALABcAG4AIAAgACAAIAAgACAAIAAgACAAIAAgACAAIAAgACAAIAAgACAAIAAgACAAIAAgACAAIAAgACAAIAAgACAAIAAgACAAIAAgACAAIAAgACAAIAAgACAAIAAgACAAIAAgACAAQwBPAE4AQwBBAFQAKABJAE4ARABFAFgAKABfAHQAZQByAG0AcwAsACAAMQAsACAAXwBjAG8AdQBuAHQAVABlAHIAbQBzACAALQAgADEAKQAsACAAXAAiAC4AXAAiACwAIABMAEUARgBUACgASQBOAEQARQBYACgAXwB0AGUAcgBtAHMALAAgADEALAAgAF8AYwBvAHUAbgB0AFQAZQByAG0AcwApACwAIAA5ACkAKQBcAG4AIAAgACAAIAAgACAAIAAgACAAIAAgACAAIAAgACAAIAAgACAAIAAgACAAIAAgACAAIAAgACAAIAAgACAAIAAgACAAIAAgACAAIAAgACAAIAAgACAAIAAgACkALABcAG4AIAAgACAAIAAgACAAIAAgACAAIAAgACAAIAAgACAAIAAgACAAIAAgACAAIAAgACAAIAAgACAAIAAgACAAIAAgACAAIAAgACAAIAAgACAAIAAgACAAIAAgAF8AdABlAHIAbQBzAFwAbgAgACAAIAAgACAAIAAgACAAIAAgACAAIAAgACAAIAAgACAAIAAgACAAIAAgACAAIAAgACAAIAAgACAAIAAgACAAIAAgACAAIAAgACAAIAAgACkALABcAG4AIAAgACAAIAAgACAAIAAgACAAIAAgACAAIAAgACAAIAAgACAAIAAgACAAIAAgACAAIAAgACAAIAAgACAAIAAgACAAIAAgACAAIAAgACAAIABfAGgAbQBzADMALAAgAEUAWABQAEEATgBEACgAVgBBAEwAVQBFACgAXwBoAG0AcwApACwAIAAxACwAIAAzACwAIAAwACkALABcAG4AIAAgACAAIAAgACAAIAAgACAAIAAgACAAIAAgACAAIAAgACAAIAAgACAAIAAgACAAIAAgACAAIAAgACAAIAAgACAAIAAgACAAIAAgACAAIABfAGgAbQBzADIANAAsACAASQBGACgAXwBhAG0AcABtACAAPQAgADAALAAgAF8AaABtAHMAMwAsAFwAbgAgACAAIAAgACAAIAAgACAAIAAgACAAIAAgACAAIAAgACAAIAAgACAAIAAgACAAIAAgACAAIAAgACAAIAAgACAAIAAgACAAIAAgACAAIAAgACAAIAAgACAATABFAFQAKABcAG4AIAAgACAAIAAgACAAIAAgACAAIAAgACAAIAAgACAAIAAgACAAIAAgACAAIAAgACAAIAAgACAAIAAgACAAIAAgACAAIAAgACAAIAAgACAAIAAgACAAIAAgACAAIAAgACAAXwBoACwAIABJAE4ARABFAFgAKABfAGgAbQBzADMALAAgADEALAAgADEAKQAsAFwAbgAgACAAIAAgACAAIAAgACAAIAAgACAAIAAgACAAIAAgACAAIAAgACAAIAAgACAAIAAgACAAIAAgACAAIAAgACAAIAAgACAAIAAgACAAIAAgACAAIAAgACAAIAAgACAAIABfAHIAZQBzAG8AbAB2AGUASAAsACAASQBGACgAXwBoACAAPQAgADAALAAgAHsAIwBOAFUATQAhAH0ALABcAG4AIAAgACAAIAAgACAAIAAgACAAIAAgACAAIAAgACAAIAAgACAAIAAgACAAIAAgACAAIAAgACAAIAAgACAAIAAgACAAIAAgACAAIAAgACAAIAAgACAAIAAgACAAIAAgACAAIAAgACAAIABJAEYAKABfAGgAIAA+ACAAMQAyACwAIAB7ACMATgBVAE0AIQB9ACwAXABuACAAIAAgACAAIAAgACAAIAAgACAAIAAgACAAIAAgACAAIAAgACAAIAAgACAAIAAgACAAIAAgACAAIAAgACAAIAAgACAAIAAgACAAIAAgACAAIAAgACAAIAAgACAAIAAgACAAIAAgACAAIAAgACAAIABJAEYAKAAoAF8AYQBtAHAAbQAgAD0AIAAxACkAIAAqACAAKABfAGgAIAA9ACAAMQAyACkALAAgADAALABcAG4AIAAgACAAIAAgACAAIAAgACAAIAAgACAAIAAgACAAIAAgACAAIAAgACAAIAAgACAAIAAgACAAIAAgACAAIAAgACAAIAAgACAAIAAgACAAIAAgACAAIAAgACAAIAAgACAAIAAgACAAIAAgACAAIAAgACAAIAAgACAASQBGACgAKABfAGEAbQBwAG0AIAA9ACAAMgApACAAKgAgACgAXwBoACAAPAAgADEAMgApACwAIABfAGgAIAArACAAMQAyACwAIABfAGgAKQBcAG4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KQBcAG4AIAAgACAAIAAgACAAIAAgACAAIAAgACAAIAAgACAAIAAgACAAIAAgACAAIAAgACAAIAAgACAAIAAgACAAIAAgACAAIAAgACAAIAAgACAAIAAgACAAIAAgACAAIAAgACAAKQAsAFwAbgAgACAAIAAgACAAIAAgACAAIAAgACAAIAAgACAAIAAgACAAIAAgACAAIAAgACAAIAAgACAAIAAgACAAIAAgACAAIAAgACAAIAAgACAAIAAgACAAIAAgACAAIAAgACAAIABIAFMAVABBAEMASwAoAF8AcgBlAHMAbwBsAHYAZQBIACwAIABEAFIATwBQACgAXwBoAG0AcwAzACwAIAAsACAAMQApACkAXABuACAAIAAgACAAIAAgACAAIAAgACAAIAAgACAAIAAgACAAIAAgACAAIAAgACAAIAAgACAAIAAgACAAIAAgACAAIAAgACAAIAAgACAAIAAgACAAIAAgACAAIAApAFwAbgAgACAAIAAgACAAIAAgACAAIAAgACAAIAAgACAAIAAgACAAIAAgACAAIAAgACAAIAAgACAAIAAgACAAIAAgACAAIAAgACAAIAAgACAAIAAgACkALABcAG4AIAAgACAAIAAgACAAIAAgACAAIAAgACAAIAAgACAAIAAgACAAIAAgACAAIAAgACAAIAAgACAAIAAgACAAIAAgACAAIAAgACAAIAAgACAAIABfAGgAbQBzADIANA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wAbgAgACAAIAAgACAAIAAgACAAZgBuAFAAYQByAHMAZQBUAGkAbQBlAE8AZgBEAGEAeQAsACAATABBAE0AQgBEAEEAKABfAHQAaQBtAGUATwBmAEQAYQB5ACwAXABuACAAIAAgACAAIAAgACAAIAAgACAAIAAgAEkARgAoAEkAUwBFAFIAUgBPAFIAKABfAHQAaQBtAGUATwBmAEQAYQB5ACkALAAgAHsAIwBWAEEATABVAEUAIQAsACAAIwBWAEEATABVAEUAIQAsACAAIwBWAEEATABVAEUAIQB9ACwAXABuACAAIAAgACAAIAAgACAAIAAgACAAIAAgACAAIAAgACAATABFAFQAKABcAG4AIAAgACAAIAAgACAAIAAgACAAIAAgACAAIAAgACAAIAAgACAAIAAgAF8AdAByAGkAbQBUAG8ARAAsACAAVABSAEkATQAoAF8AdABpAG0AZQBPAGYARABhAHkAKQAsAFwAbgAgACAAIAAgACAAIAAgACAAIAAgACAAIAAgACAAIAAgACAAIAAgACAASQBGACgAXwB0AHIAaQBtAFQAbwBEACAAPQAgAFwAIgBcACIALAAgAHsAXAAiAFwAIgAsACAAXAAiAFwAIgAsACAAXAAiAFwAIgB9ACwAXABuACAAIAAgACAAIAAgACAAIAAgACAAIAAgACAAIAAgACAAIAAgACAAIAAgACAAIAAgAEwARQBUACgAXABuACAAIAAgACAAIAAgACAAIAAgACAAIAAgACAAIAAgACAAIAAgACAAIAAgACAAIAAgACAAIAAgACAAXwBwAGEAcgBzAGUAZABUAGkAbQBlAE8AZgBEAGEAeQAsACAASQBGACgAXwBzAHQAcgBpAGMAdABJAFMATwAsACAAZgBuAFAAYQByAHMAZQBJAFMATwAoAF8AdABpAG0AZQBPAGYARABhAHkAKQAsAFwAbgAgACAAIAAgACAAIAAgACAAIAAgACAAIAAgACAAIAAgACAAIAAgACAAIAAgACAAIAAgACAAIAAgACAAIAAgACAATABFAFQAKABcAG4AIAAgACAAIAAgACAAIAAgACAAIAAgACAAIAAgACAAIAAgACAAIAAgACAAIAAgACAAIAAgACAAIAAgACAAIAAgACAAIAAgACAAXwBmAGkAcgBzAHQAQwBoAGEAcgAsACAATABFAEYAVAAoAF8AdABpAG0AZQBPAGYARABhAHkAKQAsAFwAbgAgACAAIAAgACAAIAAgACAAIAAgACAAIAAgACAAIAAgACAAIAAgACAAIAAgACAAIAAgACAAIAAgACAAIAAgACAAIAAgACAAIABfAGQAZQB0AGUAYwB0AFMAdAB5AGwAZQAsACAASQBGACgARQBYAEEAQwBUACgAXwBmAGkAcgBzAHQAQwBoAGEAcgAsACAAXAAiAFQAXAAiACkALAAgADEALAAgAC8ALwAgAEkAUwBPACAAUwB0AHkAbABlAFwAbgAgACAAIAAgACAAIAAgACAAIAAgACAAIAAgACAAIAAgACAAIAAgACAAIAAgACAAIAAgACAAIAAgACAAIAAgACAAIAAgACAAIAAgACAAIAAgAEkARgAoAE4ATwBUACgASQBTAEUAUgBSAE8AUgAoAFYAQQBMAFUARQAoAF8AZgBpAHIAcwB0AEMAaABhAHIAKQApACkALAAgADIALAAgAC8ALwAgAEcAZQBuAGUAcgBhAGwAIABzAHQAeQBsAGUAXABuACAAIAAgACAAIAAgACAAIAAgACAAIAAgACAAIAAgACAAIAAgACAAIAAgACAAIAAgACAAIAAgACAAIAAgACAAIAAgACAAIAAgACAAIAAgACAAIAAgACAAIAAzACAALwAvACAASQBuAHYAYQBsAGkAZABcAG4AIAAgACAAIAAgACAAIAAgACAAIAAgACAAIAAgACAAIAAgACAAIAAgACAAIAAgACAAIAAgACAAIAAgACAAIAAgACAAIAAgACAAIAAgACAAIAApAFwAbgAgACAAIAAgACAAIAAgACAAIAAgACAAIAAgACAAIAAgACAAIAAgACAAIAAgACAAIAAgACAAIAAgACAAIAAgACAAIAAgACAAIAApACwAXABuACAAIAAgACAAIAAgACAAIAAgACAAIAAgACAAIAAgACAAIAAgACAAIAAgACAAIAAgACAAIAAgACAAIAAgACAAIAAgACAAIAAgAFMAVwBJAFQAQwBIACgAXwBkAGUAdABlAGMAdABTAHQAeQBsAGUALABcAG4AIAAgACAAIAAgACAAIAAgACAAIAAgACAAIAAgACAAIAAgACAAIAAgACAAIAAgACAAIAAgACAAIAAgACAAIAAgACAAIAAgACAAIAAgACAAIAAxACwAIABmAG4AUABhAHIAcwBlAEkAUwBPACgAXwB0AGkAbQBlAE8AZgBEAGEAeQApACwAXABuACAAIAAgACAAIAAgACAAIAAgACAAIAAgACAAIAAgACAAIAAgACAAIAAgACAAIAAgACAAIAAgACAAIAAgACAAIAAgACAAIAAgACAAIAAgACAAMgAsACAAZgBuAFAAYQByAHMAZQBHAGUAbgBlAHIAYQBsACgAXwB0AHIAaQBtAFQAbwBEACkALABcAG4AIAAgACAAIAAgACAAIAAgACAAIAAgACAAIAAgACAAIAAgACAAIAAgACAAIAAgACAAIAAgACAAIAAgACAAIAAgACAAIAAgACAAIAAgACAAIAB7ACMATgAvAEEAf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AsAFwAbgBcAG4AIAAgACAAIAAgACAAIAAgACAAIAAgACAAIAAgACAAIAAgACAAIAAgACAAIAAgACAAIAAgACAAIABJAEYAKABJAFMARQBSAFIATwBSACgASQBOAEQARQBYACgAXwBwAGEAcgBzAGUAZABUAGkAbQBlAE8AZgBEAGEAeQAsACAAMQAsACAAMQApACkALAAgAHsAIwBWAEEATABVAEUAIQAsACAAIwBWAEEATABVAEUAIQAsACAAIwBWAEEATABVAEUAIQB9ACwAXABuACAAIAAgACAAIAAgACAAIAAgACAAIAAgACAAIAAgACAAIAAgACAAIAAgACAAIAAgACAAIAAgACAAIAAgACAAIABJAEYAKABOAE8AVAAoAEMASABSAE8ATgBPAC4ASQBTAF8AVgBBAEwASQBEAF8AVABJAE0ARQBfAE8ARgBfAEQAQQBZACgAXwBwAGEAcgBzAGUAZABUAGkAbQBlAE8AZgBEAGEAeQAsACAAVABSAFUARQApACkALAAgAHsAIwBOAFUATQAhACwAIAAjAE4AVQBNACEALAAgACMATgBVAE0AIQB9ACwAXABuACAAIAAgACAAIAAgACAAIAAgACAAIAAgACAAIAAgACAAIAAgACAAIAAgACAAIAAgACAAIAAgACAAIAAgACAAIAAgACAAIAAgAF8AcABhAHIAcwBlAGQAVABpAG0AZQBPAGYARABhAH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lAHgAcAByAGUAcwBzAGkAbwBuACwAIABGAE4ALgBOAFUATABMAEkARgBZACgASQBOAEQARQBYACgARQB4AHAAcgBlAHMAcwBpAG8AbgAsACAALAAgADEAKQApACwAXABuACAAIAAgACAAIAAgACAAIABfAHIAbwB3AEMAbwB1AG4AdAAsACAAUgBPAFcAUwAoAF8AZQB4AHAAcgBlAHMAcwBpAG8Abg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QAGEAcgBzAGUAVABpAG0AZQBPAGYARABhAHkAKABJAE4ARABFAFgAKABfAGUAeABwAHIAZQBzAHMAaQBvAG4ALAAgAF8AYwB1AHIAcgAsACAAMQ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UAEkATQBFAF8ATwBGAF8ARABBAFkAXABuAFwAbgBQAGEAcgBzAGUAcwAgAGEAIABmAG8AcgBtAGEAdAB0AGUAZAAgAHQAaQBtAGUAIABvAGYAIABkAGEAeQAgAGEAcwAgAGEAIABkAGUAYwBpAG0AYQBsACAAdgBhAGwAdQBl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FsAMAAuAC4AMQBdACAAfAAgAFQAaQBtAGUAIABvAGYAIABkAGEAeQAgAGEAcwAgAGQAZQBjAGkAbQBhAGwAIABmAHIAYQBjAHQAaQBvAG4AIABvAGYAIABhACAAZABhAHkALgAgAEkAbQBwAGwAaQBjAGkAdABsAHkAIABlAHEAdQBpAHYAYQBsAGUAbgB0ACAAdABvACAARQB4AGMAZQBsACAAVABpAG0AZQAgAHYAYQBsAHU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CAAIAAgACAAIAAgAHwAIAB0AGUAeAB0ACAAIAAgAHwAIABUAGkAbQBlACAAaQBuACAAZwBlAG4AZQByAGEAbAAgAGYAbwByAG0AYQB0ACAAaQBlAC4AIABoADoAbQBtADoAcwBzAC4AMAAwADAAIABBAE0ALwBQAE0AXABuAFsAUgBlAHEAdQBpAHIAZQBJAFMATwA4ADYAMAAxAF0AIAB8ACAAcwB3AGkAdABjAGgAIAB8ACAAUgBlAHEAdQBpAHIAZQAgAFQAaQBtAGUATwBmAEQAYQB5ACAAaQBzACAAZQB4AHAAbABpAGMAaQB0AGwAeQAgAGkAbgAgAEkAUwBPADgANgAwADEAIABmAG8AcgBtAGEAdA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UAEkATQBFAF8ATwBGAF8ARABBAFkAKABcACIAMQAyADoAMAAwAFwAIgApAFwAbgBSAGUAdAB1AHIAbgBzADoAIAAwAC4ANQBcAG4AXABuAFAAQQBSAFMARQBfAFQASQBNAEUAXwBPAEYAXwBEAEEAWQAoAFwAIgA2ACAAcABtAFwAIgApAFwAbgBSAGUAdAB1AHIAbgBzADoAIAAwAC4ANwA1AFwAbgBcAG4AUABBAFIAUwBFAF8AVABJAE0ARQBfAE8ARgBfAEQAQQBZACgAXAAiADIANAA6ADAAMAA6ADAAMQBcACIALAAgADEAKQBcAG4AUgBlAHQAdQByAG4AcwA6ACAAIwBOAFUATQAhACAAIABpAC4AZQAuACAAcgBhAG4AZwBlACAAaQBzACAAMAAgAHQAbwAgADIANAAgAGgAbwB1AHIAcw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UAEkATQBFAF8ATwBGAF8ARABBAFkAIAA9ACAATABBAE0AQgBEAEEAKABFAHgAcAByAGUAcwBzAGkAbwBuACwAIABbAFIAZQBxAHUAaQByAGUASQBTAE8AOAA2ADAAMQBdACwAXABuACAAIAAgACAATABFAFQAKABcAG4AIAAgACAAIAAgACAAIAAgAF8AcwB0AHIAaQBjAHQASQBTAE8ALAAgAEYATgAuAEMATwBFAFIAQwBFACgAUgBlAHEAdQBpAHIAZQBJAFMATwA4ADYAMAAxACkALABcAG4AIAAgACAAIAAgACAAIAAgAFwAbgAgACAAIAAgACAAIAAgACAATQBBAFAAKABGAE4ALgBOAFUATABMAEkARgBZACgARQB4AHAAcgBlAHMAcwBpAG8AbgApACwAXABuACAAIAAgACAAIAAgACAAIAAgACAAIAAgAEwAQQBNAEIARABBACgAXwBlAGwAZQBtAGUAbgB0ACwAXABuACAAIAAgACAAIAAgACAAIAAgACAAIAAgACAAIAAgACAATABFAFQAKABcAG4AIAAgACAAIAAgACAAIAAgACAAIAAgACAAIAAgACAAIAAgACAAIAAgAF8ASABNAFMALAAgAEMASABSAE8ATgBPAC4AUABBAFIAUwBFAF8AVABJAE0ARQBfAE8ARgBfAEQAQQBZAF8ASABNAFMAKABfAGUAbABlAG0AZQBuAHQALAAgAF8AcwB0AHIAaQBjAHQASQBTAE8AKQAsAFwAbgAgACAAIAAgACAAIAAgACAAIAAgACAAIAAgACAAIAAgACAAIAAgACAAQwBIAFIATwBOAE8ALgBUAEkATQBFAF8ATwBGAF8ARABBAFkAKABfAEgATQBT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VABJAE0ARQBfAE8ARgBfAEQAQQBZAFwAbgBcAG4AUgBlAHQAdQByAG4AcwAgAGEAIABmAG8AcgBtAGEAdAB0AGUAZAAgAHMAZQB4AGEAZwBlAHMAaQBtAGEAbAAgAGMAbwBtAHAAbABpAGMAYQB0AGkAbwBuACAAZgByAG8AbQAgAGEAIABkAGUAYwBpAG0AYQBsACAAdABpAG0AZQAgAG8AZgAgAGQAYQB5AC4AXABuAFwAbgBBAHIAcgBhAHkAIABjAG8AbQBwAGEAdABpAGIAbABlADoAIABUAGkAbQBlAE8AZgBEAGEAe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GAG8AcgBtAGEAdAB0AGUAZAAgAHMAZQB4AGEAZwBlAHMAaQBtAGEAbAAgAHIAZQBwAHIAZQBzAGUAbgB0AGEAdABpAG8AbgAgAG8AZgAgAHQAaQBtAGUAIABvAGYAIA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TwBmAEQAYQB5ACAAIAAgACAAIAAgACAAIAB8ACAAZABlAGMAaQBtAGEAbAAgAFsAMAAuAC4AMQBdACAAfAAgAFQAaQBtAGUAIABvAGYAIABkAGEAeQAgAGEAcwAgAGQAZQBjAGkAbQBhAGwAIABmAHIAYQBjAHQAaQBvAG4AIABvAGYAIABhACAAZABhAHkALgAgAEkAbQBwAGwAaQBjAGkAdAB5ACAAZQBxAHUAaQB2AGEAbABlAG4AdAAgAHQAbwAgAEUAeABjAGUAbAAgAFQAaQBtAGUALgBcAG4AWwBPAHAAdABpAG8AbgBzAF0AIAAgACAAIAAgACAAIAAgAHwAIAB0AGUAeAB0ACAAIAAgACAAIAAgACAAIAAgACAAIAB8ACAAUwB0AHIAaQBuAGcAIAB3AGkAdABoACAAZQBsAGUAbQBlAG4AdABzADoAIABbAEMAfABJAHwAQgBdAFsAQQBdAFsAUABdAFsASgBdAFsASwBdAFsATABdAFsATgB8AEYAXQBbAEwAbwB3AE8AcgBkAGUAcgBdAFsAKgBdAFsAMAAtADkAXQBcAG4AIAAgACAAIAAgACAAIAAgACAAIAAgACAAIAAgACAAIAAgAHwAIAAgACAAIAAgACAAIAAgACAAIAAgACAAIAAgACAAIAB8ACAAIAAgAEMALAAgAEkALAAgAEIAIAA6ACAAQwBpAHYAaQBsACwAIABJAFMATwA4ADYAMAAxACAAbwByACAAQgBhAHMAaQBjACAAcwB0AHkAbABlAC4AIAAyADQAIABoAG8AdQByACAAcwB0AHkAbABlACAAdwBoAGUAbgAgAG4AbwB0ACAAcAByAGUAcwBlAG4AdAAuAFwAbgAgACAAIAAgACAAIAAgACAAIAAgACAAIAAgACAAIAAgACAAfAAgACAAIAAgACAAIAAgACAAIAAgACAAIAAgACAAIAAgAHwAIAAgACAAIAAgACAAIAAgACAAIAAgACAAIAAyADQAIABIAG8AdQByADoAIABIADoAbQBtADoAcwBzAC4AMAAwADAAIAAgACAAIABcAG4AIAAgACAAIAAgACAAIAAgACAAIAAgACAAIAAgACAAIAAgAHwAIAAgACAAIAAgACAAIAAgACAAIAAgACAAIAAgACAAIAB8ACAAIAAgACAAIAAgACAAIAAgACAAIAAgACAAQwBpAHYAaQBsADoAIAAgACAAaAA6AG0AbQA6AHMAcwAgAEEATQB8AFAATQBcAG4AIAAgACAAIAAgACAAIAAgACAAIAAgACAAIAAgACAAIAAgAHwAIAAgACAAIAAgACAAIAAgACAAIAAgACAAIAAgACAAIAB8ACAAIAAgACAAIAAgACAAIAAgACAAIAAgACAASQBTAE8AOgAgACAAIAAgACAAVABIAEgAOgBtAG0AOgBzAHMALgAwADAAMABcAG4AIAAgACAAIAAgACAAIAAgACAAIAAgACAAIAAgACAAIAAgAHwAIAAgACAAIAAgACAAIAAgACAAIAAgACAAIAAgACAAIAB8ACAAIAAgACAAIAAgACAAIAAgACAAIAAgACAAQgBhAHMAaQBjADoAIAAgACAAVABIAEgAbQBtAHMAcwAuADAAMAAwAFwAbgAgACAAIAAgACAAIAAgACAAIAAgACAAIAAgACAAIAAgACAAfAAgACAAIAAgACAAIAAgACAAIAAgACAAIAAgACAAIAAgAHwAIAAgACAAIAAgACAAIAAgACAAQQAgADoAIABEAGkAcwBwAGwAYQB5ACAAMgA0ADoAMAAwACAAdABvACAAcgBlAHAAcgBlAHMAZQBuAHQAIABtAGkAZABuAGkAZwBoAHQAIAB0AGgAZQAgAG4AZQB4AHQAIABkAGEAeQAuAFwAbgAgACAAIAAgACAAIAAgACAAIAAgACAAIAAgACAAIAAgACAAfAAgACAAIAAgACAAIAAgACAAIAAgACAAIAAgACAAIAAgAHwAIAAgACAAIAAgACAAIAAgACAAIAAgACAAIABOAG8AdAAgAGEAcABwAGwAaQBjAGEAYgBsAGUAIAB0AG8AIABDAGkAdgBpAGwAIABzAHQAeQBsAGUALgBcAG4AIAAgACAAIAAgACAAIAAgACAAIAAgACAAIAAgACAAIAAgAHwAIAAgACAAIAAgACAAIAAgACAAIAAgACAAIAAgACAAIAB8ACAAIAAgACAAIAAgACAAIAAgAFAAIAA6ACAAUABhAGQAIABoAG8AdQByAHMAIAB3AGkAdABoACAAbABlAGEAZABpAG4AZwAgAHoAZQByAG8AIABmAG8AcgAgADIANAAgAEgAbwB1AHIAIABhAG4AZAAgAEMAaQB2AGkAbAAgAHMAdAB5AGwAZQBzAC4AXABuACAAIAAgACAAIAAgACAAIAAgACAAIAAgACAAIAAgACAAIAB8ACAAIAAgACAAIAAgACAAIAAgACAAIAAgACAAIAAgACAAfAAgACAAIAAgACAAIAAgACAAIAAgACAAIAAgAEkAUwBPADgANgAwADEAIABhAG4AZAAgAEIAYQBzAGkAYwAgAHMAdAB5AGwAZQBzACAAYQBsAHcAYQB5AHMAIABwAGEAZAAgAHcAaQB0AGgAIABsAGUAYQBkAGkAbgBnACAAegBlAHIAbwAuAFwAbgAgACAAIAAgACAAIAAgACAAIAAgACAAIAAgACAAIAAgACAAfAAgACAAIAAgACAAIAAgACAAIAAgACAAIAAgACAAIAAgAHwAIAAgACAAIAAgACAAIAAgACAASgAgADoAIABEAG8AdAB0AGUAZAAgAHMAdAB5AGwAZQAgAEEALgBNAC4AfABQAC4ATQAuACAAQQBwAHAAbABpAGMAYQBiAGwAZQAgAHQAbwAgAEMAaQB2AGkAbAAgAHMAdAB5AGwAZQAuAFwAbgAgACAAIAAgACAAIAAgACAAIAAgACAAIAAgACAAIAAgACAAfAAgACAAIAAgACAAIAAgACAAIAAgACAAIAAgACAAIAAgAHwAIAAgACAAIAAgACAAIAAgACAASwAgADoAIABOAG8AIABzAHAAYQBjAGUAIABwAHIAZQBjAGUAZABpAG4AZwAgAEEATQB8AFAATQAuACAAQQBwAHAAbABpAGMAYQBiAGwAZQAgAHQAbwAgAEMAaQB2AGkAbAAgAHMAdAB5AGwAZQAuAFwAbgAgACAAIAAgACAAIAAgACAAIAAgACAAIAAgACAAIAAgACAAfAAgACAAIAAgACAAIAAgACAAIAAgACAAIAAgACAAIAAgAHwAIAAgACAAIAAgACAAIAAgACAATAAgADoAIABMAG8AdwBlAHIAIABjAGEAcwBlACAAYQBtAHwAcABtAC4AIABBAHAAcABsAGkAYwBhAGIAbABlACAAdABvACAAQwBpAHYAaQBsACAAcwB0AHkAbABlAC4AXABuACAAIAAgACAAIAAgACAAIAAgACAAIAAgACAAIAAgACAAIAB8ACAAIAAgACAAIAAgACAAIAAgACAAIAAgACAAIAAgACAAfAAgACAAIAAgACAAIABOACwAIABGACAAOgAgAE8AdgBlAHIAcgBpAGQAZQAgAHIAbwB1AG4AZABpAG4AZwAgAGIAZQBoAGEAdgBpAG8AdQByAC4AXABuACAAIAAgACAAIAAgACAAIAAgACAAIAAgACAAIAAgACAAIAB8ACAAIAAgACAAIAAgACAAIAAgACAAIAAgACAAIAAgACAAfAAgACAAIAAgACAAIAAgACAAIAAgACAAIAAgAEQAZQBmAGEAdQBsAHQAIABtAGUAdABoAG8AZAAgAHIAbwB1AG4AZABzACAAdABvACAAbgBlAGEAcgBlAHMAdAAgAHMAZQBjAG8AbgBkACAAYQBuAGQAIAB0AGgAZQBuACAAdAByAHUAbgBjAGEAdABlAHMAIAB0AG8AIABsAG8AdwAgAG8AcgBkAGUAcgAgAGMAbwBtAHAAbwBuAGUAbgB0AC4AXABuACAAIAAgACAAIAAgACAAIAAgACAAIAAgACAAIAAgACAAIAB8ACAAIAAgACAAIAAgACAAIAAgACAAIAAgACAAIAAgACAAfAAgACAAIAAgACAAIAAgACAAIAAgACAAIAAgAE4AOgAgAGEAbAB3AGEAeQBzACAAcgBvAHUAbgBkACAAdABvACAAbgBlAGEAcgBlAHMAdAAuAFwAbgAgACAAIAAgACAAIAAgACAAIAAgACAAIAAgACAAIAAgACAAfAAgACAAIAAgACAAIAAgACAAIAAgACAAIAAgACAAIAAgAHwAIAAgACAAIAAgACAAIAAgACAAIAAgACAAIABGADoAIABhAGwAdwBhAHkAcwAgAHIAbwB1AG4AZAAgAGQAbwB3AG4ALgBcAG4AIAAgACAAIAAgACAAIAAgACAAIAAgACAAIAAgACAAIAAgAHwAIAAgACAAIAAgACAAIAAgACAAIAAgACAAIAAgACAAIAB8ACAAIABMAG8AdwBPAHIAZABlAHIAIAA6ACAATABvAHcAIABvAHIAZABlAHIAIABjAG8AbQBwAG8AbgBlAG4AdAAuACAAVQBwAHAAZQByACAAYwBhAHMAZQAgAHQAbwAgAHMAZQB0ACAAZQB4AHAAbABpAGMAaQB0AGwAeQAuACAATABvAHcAZQByACAAYwBhAHMAZQAgAGEAbABsAG8AdwBzACAAZgBsAG8AYQB0AGkAbgBnAFwAbgAgACAAIAAgACAAIAAgACAAIAAgACAAIAAgACAAIAAgACAAfAAgACAAIAAgACAAIAAgACAAIAAgACAAIAAgACAAIAAgAHwAIAAgACAAIAAgACAAIAAgACAAIAAgACAAIABmAHIAbwBtACAAZQB4AHAAcgBlAHMAcwBpAG4AZwAgAGkAbgAgAHQAaABlACAAZwBpAHYAZQBuACAAYwBvAG0AcABvAG4AZQBuAHQAIABkAG8AdwBuACAAdABvACAAcwBlAGMAbwBuAGQAcwAgAGEAcwAgAG4AZQBlAGQAZQBkAC4AXABuACAAIAAgACAAIAAgACAAIAAgACAAIAAgACAAIAAgACAAIAB8ACAAIAAgACAAIAAgACAAIAAgACAAIAAgACAAIAAgACAAfAAgACAAIAAgACAAIAAgACAAIAAgACAAIAAgAFQAYQBrAGUAcwAgAHQAaABlACAAZgBvAGwAbABvAHcAaQBuAGcAOgBcAG4AIAAgACAAIAAgACAAIAAgACAAIAAgACAAIAAgACAAIAAgAHwAIAAgACAAIAAgACAAIAAgACAAIAAgACAAIAAgACAAIAB8ACAAIAAgACAAIAAgACAAIAAgACAAIAAgACAASAAsACAAaAAgADoAIABIAG8AdQByAFwAbgAgACAAIAAgACAAIAAgACAAIAAgACAAIAAgACAAIAAgACAAfAAgACAAIAAgACAAIAAgACAAIAAgACAAIAAgACAAIAAgAHwAIAAgACAAIAAgACAAIAAgACAAIAAgACAAIABNACwAIABtACAAOgAgAE0AaQBuAHUAdABlAFwAbgAgACAAIAAgACAAIAAgACAAIAAgACAAIAAgACAAIAAgACAAfAAgACAAIAAgACAAIAAgACAAIAAgACAAIAAgACAAIAAgAHwAIAAgACAAIAAgACAAIAAgACAAIAAgACAAIABTACwAIABzACAAOgAgAFMAZQBjAG8AbgBkACAAXABuACAAIAAgACAAIAAgACAAIAAgACAAIAAgACAAIAAgACAAIAB8ACAAIAAgACAAIAAgACAAIAAgACAAIAAgACAAIAAgACAAfAAgACAAIAAgACAAIAAgACAAIAAqACAAOgAgAEEAbABsAG8AdwBzACAAZgBsAG8AYQB0AGkAbgBnACAAZABvAHcAbgAgAHQAaABlACAAbABvAHcAZQBzAHQAIABvAHIAZABlAHIAIABjAG8AbQBwAG8AbgBlAG4AdAAgAG4AZQBlAGQAZQBkACwAIABpAG4AYwBsAHUAZABpAG4AZwAgAHQAaABlACAAbQBhAHgAaQBtAHUAbQAgAHAAcgBlAGMAaQBzAGkAbwBuAFwAbgAgACAAIAAgACAAIAAgACAAIAAgACAAIAAgACAAIAAgACAAfAAgACAAIAAgACAAIAAgACAAIAAgACAAIAAgACAAIAAgAHwAIAAgACAAIAAgACAAIAAgACAAIAAgACAAIABvAGYAIAB0AGgAZQAgAHMAdAB5AGwAZQAgAGYAbwByACAAcwBlAGMAbwBuAGQAcwAuAFwAbgAgACAAIAAgACAAIAAgACAAIAAgACAAIAAgACAAIAAgACAAfAAgACAAIAAgACAAIAAgACAAIAAgACAAIAAgACAAIAAgAHwAIAAgACAAIAAgACAAIAAwAC0AOQAgADoAIABEAGUAYwBpAG0AYQBsACAAcABsAGEAYwBlAHMAIABmAG8AcgAgAHMAZQBjAG8AbgBkAHMALgAgAEkAZgAgAEwAbwB3AE8AcgBkAGUAcgAgAG4AbwB0ACAAcwB1AHAAcABsAGkAZQBkACwAIAB0AGgAZQBuACAAaQBtAHAAbABpAGMAaQB0AGwAeQAgAEwAbwB3AE8AcgBkAGUAcgAgAGkAcwAgACcAcwAnAC4AXABuACAAIAAgACAAIAAgACAAIAAgACAAIAAgACAAIAAgACAAIAB8ACAAIAAgACAAIAAgACAAIAAgACAAIAAgACAAIAAgACAAfAAgACAAIAAgACAAIAAgACAAIAAgACAAIAAgAE4AbwB0ACAAYQBwAHAAbABpAGMAYQBiAGwAZQAgAHQAbwAgAEMAaQB2AGkAbAAgAHMAdAB5AGwAZQ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FQASQBNAEUAXwBPAEYAXwBEAEEAWQAoADAALgAyADUAKQBcAG4AUgBlAHQAdQByAG4AcwA6ACAANgA6ADAAMABcAG4AXABuAEYATwBSAE0AQQBUAF8AVABJAE0ARQBfAE8ARgBfAEQAQQBZACgAMAAuADcANQAsACAAXAAiAEMAUABMAFwAIgApAFwAbgBSAGUAdAB1AHIAbgBzADoAIAAwADYAOgAwADAAIABwAG0AXABuAFwAbgBGAE8AUgBNAEEAVABfAFQASQBNAEUAXwBPAEYAXwBEAEEAWQAoADAALgA2ADcANAA3ACwAIABcACIASQBNAFwAIgApAFwAbgBSAGUAdAB1AHIAbgBzADoAIABUADEANgA6ADEAMQBcAG4AXABuAEYATwBSAE0AQQBUAF8AVABJAE0ARQBfAE8ARgBfAEQAQQBZACgAMQApAFwAbgBSAGUAdAB1AHIAbgBzADoAIAAwADoAMAAwAFwAbgBcAG4ARgBPAFIATQBBAFQAXwBUAEkATQBFAF8ATwBGAF8ARABBAFkAKAAxACwAIABcACIAQQBcACIAKQBcAG4AUgBlAHQAdQByAG4AcwA6ACAAMgA0ADoAMAAw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FQASQBNAEUAXwBPAEYAXwBEAEEAWQAgAD0AIABMAEEATQBCAEQAQQAoAFQAaQBtAGUATwBmAEQAYQB5ACwAIABbAE8AcAB0AGkAbwBuAHMAXQAsAFwAbgAgACAAIAAgAEwARQBUACgAXABuACAAIAAgACAAIAAgACAAIABfAG8AcAB0AGkAbwBuAFMAZQB0ACwAIABfAEYATwBSAE0AQQBUAF8AVABJAE0ARQBfAE8ARgBfAEQAQQBZAF8ATwBQAFQASQBPAE4AUwAoAE8AcAB0AGkAbwBuAHMALAAgAEYAQQBMAFMARQApACwAXABuACAAIAAgACAAIAAgACAAIABcAG4AIAAgACAAIAAgACAAIAAgAE0AQQBQACgARgBOAC4ATgBVAEwATABJAEYAWQAoAFQAaQBtAGUATwBmAEQAYQB5ACkALABcAG4AIAAgACAAIAAgACAAIAAgACAAIAAgACAATABBAE0AQgBEAEEAKABfAGUAbABlAG0AZQBuAHQALABcAG4AIAAgACAAIAAgACAAIAAgACAAIAAgACAAIAAgACAAIABMAEUAVAAoAFwAbgAgACAAIAAgACAAIAAgACAAIAAgACAAIAAgACAAIAAgACAAIAAgACAAXwBEAFQALAAgAF8ARgBPAFIATQBBAFQAXwBUAEkATQBFAF8ATwBGAF8ARABBAFkAKABfAGUAbABlAG0AZQBuAHQALAAgAF8AbwBwAHQAaQBvAG4AUwBlAHQAKQAsAFwAbgAgACAAIAAgACAAIAAgACAAIAAgACAAIAAgACAAIAAgACAAIAAgACAASQBOAEQARQBYACgAXwBEAFQALAAgADEALAAgADIAKQBcAG4AIAAgACAAIAAgACAAIAAgACAAIAAgACAAIAAgACAAIAApAFwAbgAgACAAIAAgACAAIAAgACAAIAAgACAAIAApAFwAbgAgACAAIAAgACAAIAAgACAAKQBcAG4AIAAgACAAIAApAFwAbgApADsAXABuAFwAbgBfAEYATwBSAE0AQQBUAF8AVABJAE0ARQBfAE8ARgBfAEQAQQBZAF8ATwBQAFQASQBPAE4AUwAgAD0AIABMAEEATQBCAEQAQQAoAF8AbwBwAHQAaQBvAG4AcwAsACAAXwBhAGwAbABvAHcARABhAHkAUgBlAHMAbwBsAHUAdABpAG8AbgAsAFwAbgAgACAAIAAgAEwARQBUACgAXABuACAAIAAgACAAIAAgACAAIABfAG8AcAB0AGkAbwBuAHMAMQAsACAARgBOAC4ATgBVAEwATABJAEYAWQAoAF8AbwBwAHQAaQBvAG4AcwApACwAXABuACAAIAAgACAAIAAgACAAIABfAHMAdAB5AGwAZQAsACAATABFAEYAVAAoAEYATgAuAFMASQBGAFQAXwBGAE8AUgBfAEMASABBAFIAUwAoAF8AbwBwAHQAaQBvAG4AcwAxACwAIABcACIAQwBJAEIAXAAiACkAKQAsAFwAbgAgACAAIAAgACAAIAAgACAAXwBtAGkAZABuAGkAZwBoAHQAQwBlAGkAbABpAG4AZwAsACAASQBGAEUAUgBSAE8AUgAoAFMARQBBAFIAQwBIACgAXAAiAEEAXAAiACwAIABfAG8AcAB0AGkAbwBuAHMAMQApACwAIAAwACkAIAA+ACAAMAAsAFwAbgAgACAAIAAgACAAIAAgACAAXwBwAGEAZABkAGkAbgBnACwAIABJAEYARQBSAFIATwBSACgAUwBFAEEAUgBDAEgAKABcACIAUABcACIALAAgAF8AbwBwAHQAaQBvAG4AcwAxACkALAAgADAAKQAgAD4AIAAwACwAXABuACAAIAAgACAAIAAgACAAIABfAGEAbQBwAG0ARABvAHQAdABlAGQALAAgAEkARgBFAFIAUgBPAFIAKABTAEUAQQBSAEMASAAoAFwAIgBKAFwAIgAsACAAXwBvAHAAdABpAG8AbgBzADEAKQAsACAAMAApACAAPgAgADAALABcAG4AIAAgACAAIAAgACAAIAAgAF8AYQBtAHAAbQBDAG8AbgBkAGUAbgBzAGUALAAgAEkARgBFAFIAUgBPAFIAKABTAEUAQQBSAEMASAAoAFwAIgBLAFwAIgAsACAAXwBvAHAAdABpAG8AbgBzADEAKQAsACAAMAApACAAPgAgADAALABcAG4AIAAgACAAIAAgACAAIAAgAF8AYQBtAHAAbQBMAG8AdwBlAHIALAAgAEkARgBFAFIAUgBPAFIAKABTAEUAQQBSAEMASAAoAFwAIgBMAFwAIgAsACAAXwBvAHAAdABpAG8AbgBzADEAKQAsACAAMAApACAAPgAgADAALABcAG4AXABuACAAIAAgACAAIAAgACAAIABfAHIAbwB1AG4AZABpAG4AZwBPAHYAZQByAHIAaQBkAGUALAAgAEwARQBUACgAXABuACAAIAAgACAAIAAgACAAIAAgACAAIAAgAF8AcgAsACAATABFAEYAVAAoAEYATgAuAFMASQBGAFQAXwBGAE8AUgBfAEMASABBAFIAUwAoAF8AbwBwAHQAaQBvAG4AcwAxACwAIABcACIATgBGAFwAIgApACkALABcAG4AIAAgACAAIAAgACAAIAAgACAAIAAgACAAUwBXAEkAVABDAEgAKABfAHIALABcAG4AIAAgACAAIAAgACAAIAAgACAAIAAgACAAIAAgACAAIABcACIATgBcACIALAAgADEALABcAG4AIAAgACAAIAAgACAAIAAgACAAIAAgACAAIAAgACAAIABcACIARgBcACIALAAgAC0AMQAsAFwAbgAgACAAIAAgACAAIAAgACAAIAAgACAAIAAgACAAIAAgADAAXABuACAAIAAgACAAIAAgACAAIAAgACAAIAAgACkAXABuACAAIAAgACAAIAAgACAAIAApACwAXABuAFwAbgAgACAAIAAgACAAIAAgACAALwAvACAALQAyACAAIAA6ACAAZABlAGYAYQB1AGwAdAAgAGYAbwByACAAcwB0AHkAbABlAFwAbgAgACAAIAAgACAAIAAgACAALwAvACAALQAxACAAIAA6ACAAZgBsAG8AYQB0AGkAbgBnACAAYQBzACAAZABlAGYAaQBuAGUAZAAgAGkAbgAgAHMAdAB5AGwAZQBcAG4AIAAgACAAIAAgACAAIAAgAC8ALwAgAFsAbgBdACAAOgAgAHAAcgBlAGMAaQBzAGkAbwBuACAAbABpAG0AaQB0AFwAbgAgACAAIAAgACAAIAAgACAAXwBzAGUAYwBvAG4AZABQAHIAZQBjAGkAcwBpAG8AbgAsACAATABFAFQAKABcAG4AIAAgACAAIAAgACAAIAAgACAAIAAgACAAXwBwAEMAaABhAHIALAAgAEwARQBGAFQAKABGAE4ALgBTAEkARgBUAF8ARgBPAFIAXwBDAEgAQQBSAFMAKABfAG8AcAB0AGkAbwBuAHMAMQAsACAAXAAiACoAMAAxADIAMwA0ADUANgA3ADgAOQBcACIAKQApACwAXABuACAAIAAgACAAIAAgACAAIAAgACAAIAAgAFMAVwBJAFQAQwBIACgAXwBwAEMAaABhAHIALABcAG4AIAAgACAAIAAgACAAIAAgACAAIAAgACAAIAAgACAAIABcACIAXAAiACwAIAAtADIALABcAG4AIAAgACAAIAAgACAAIAAgACAAIAAgACAAIAAgACAAIABcACIAKgBcACIALAAgAC0AMQAsAFwAbgAgACAAIAAgACAAIAAgACAAIAAgACAAIAAgACAAIAAgAFYAQQBMAFUARQAoAF8AcABDAGgAYQByACkAXABuACAAIAAgACAAIAAgACAAIAAgACAAIAAgACkAXABuACAAIAAgACAAIAAgACAAIAApACwAXABuACAAIAAgACAAIAAgACAAIABcAG4AIAAgACAAIAAgACAAIAAgAF8AbABvAHcATwByAGQAZQByAEMAaABhAHIAcwAsACAASQBGACgAXwBhAGwAbABvAHcARABhAHkAUgBlAHMAbwBsAHUAdABpAG8AbgAsACAAXAAiAEQASABNAFMAXAAiACwAIABcACIASABNAFMAXAAiACkALABcAG4AIAAgACAAIAAgACAAIAAgAF8AbABvAHcAQwBoAGEAcgAsACAATABFAEYAVAAoAEYATgAuAFMASQBGAFQAXwBGAE8AUgBfAEMASABBAFIAUwAoAF8AbwBwAHQAaQBvAG4AcwAxACwAIABfAGwAbwB3AE8AcgBkAGUAcgBDAGgAYQByAHMAKQApACwAXABuACAAIAAgACAAIAAgACAAIABfAGwAbwB3AE8AcgBkAGUAcgAsACAAUwBXAEkAVABDAEgAKABfAGwAbwB3AEMAaABhAHIALABcAG4AIAAgACAAIAAgACAAIAAgACAAIAAgACAAXAAiAEQAXAAiACwAIAAxACwAXABuACAAIAAgACAAIAAgACAAIAAgACAAIAAgAFwAIgBIAFwAIgAsACAAMgAsAFwAbgAgACAAIAAgACAAIAAgACAAIAAgACAAIABcACIATQBcACIALAAgADMALABcAG4AIAAgACAAIAAgACAAIAAgACAAIAAgACAAXAAiAFMAXAAiACwAIAA0ACwAXABuACAAIAAgACAAIAAgACAAIAAgACAAIAAgADAAXABuACAAIAAgACAAIAAgACAAIAApACwAXABuACAAIAAgACAAIAAgACAAIABfAGwAbwB3AEYAaQB4AGUAZAAsACAASQBGACgAXwBsAG8AdwBPAHIAZABlAHIAIAA9ACAAMAAsAFwAbgAgACAAIAAgACAAIAAgACAAIAAgACAAIABfAHMAZQBjAG8AbgBkAFAAcgBlAGMAaQBzAGkAbwBuACAAPAA+ACAALQAxACwAXABuACAAIAAgACAAIAAgACAAIAAgACAAIAAgAEMATwBEAEUAKABfAGwAbwB3AEMAaABhAHIAKQAgADwAIAAxADAAMABcAG4AIAAgACAAIAAgACAAIAAgACkALABcAG4AXABuACAAIAAgACAAIAAgACAAIABIAFMAVABBAEMASwAoAFwAbgAgACAAIAAgACAAIAAgACAAIAAgACAAIABfAHMAdAB5AGwAZQAsAFwAbgAgACAAIAAgACAAIAAgACAAIAAgACAAIABfAG0AaQBkAG4AaQBnAGgAdABDAGUAaQBsAGkAbgBnACwAIABfAGwAbwB3AE8AcgBkAGUAcgAsACAAXwBsAG8AdwBGAGkAeABlAGQALABcAG4AIAAgACAAIAAgACAAIAAgACAAIAAgACAAXwBzAGUAYwBvAG4AZABQAHIAZQBjAGkAcwBpAG8AbgAsACAAXwByAG8AdQBuAGQAaQBuAGcATwB2AGUAcgByAGkAZABlACwAXABuACAAIAAgACAAIAAgACAAIAAgACAAIAAgAF8AcABhAGQAZABpAG4AZwAsACAAXwBhAG0AcABtAEQAbwB0AHQAZQBkACwAIABfAGEAbQBwAG0AQwBvAG4AZABlAG4AcwBlACwAIABfAGEAbQBwAG0ATABvAHcAZQByAFwAbgAgACAAIAAgACAAIAAgACAAKQBcAG4AIAAgACAAIAApAFwAbgApADsAXABuAFwAbgBfAEYATwBSAE0AQQBUAF8AVABJAE0ARQBfAE8ARgBfAEQAQQBZACAAPQAgAEwAQQBNAEIARABBACgAXwB0AGkAbQBlAE8AZgBEAGEAeQAsACAAXwBvAHAAdABpAG8AbgBTAGUAdAAsAFwAbgAgACAAIAAgAEkARgAoAEkAUwBFAFIAUgBPAFIAKABfAHQAaQBtAGUATwBmAEQAYQB5ACkALAAgAEgAUwBUAEEAQwBLACgAMAAsACAAXwB0AGkAbQBlAE8AZgBEAGEAeQAgACoAIAB7ADEAfQApACwAXABuACAAIAAgACAAIAAgACAAIABJAEYAKABfAHQAaQBtAGUATwBmAEQAYQB5ACAAPQAgAFwAIgBcACIALAAgAHsAMAAsACAAXAAiAFwAIgB9ACwAXABuACAAIAAgACAAIAAgACAAIAAgACAAIAAgAEkARgAoAE4ATwBUACgASQBTAE4AVQBNAEIARQBSACgAXwB0AGkAbQBlAE8AZgBEAGEAeQApACkALAAgAEgAUwBUAEEAQwBLACgAMAAsACAAewAjAFYAQQBMAFUARQAhAH0AKQAsAFwAbgAgACAAIAAgACAAIAAgACAAIAAgACAAIAAgACAAIAAgAEwARQBUACgAXABuACAAIAAgACAAIAAgACAAIAAgACAAIAAgACAAIAAgACAAIAAgACAAIABfAHMAdAB5AGwAZQAsACAASQBOAEQARQBYACgAXwBvAHAAdABpAG8AbgBTAGUAdAAsACAAMQAsACAAMQApACwAXABuACAAIAAgACAAIAAgACAAIAAgACAAIAAgACAAIAAgACAAIAAgACAAIABfAG0AaQBkAG4AaQBnAGgAdABDAGUAaQBsAGkAbgBnACwAIABJAE4ARABFAFgAKABfAG8AcAB0AGkAbwBuAFMAZQB0ACwAIAAxACwAIAAyACkALABcAG4AIAAgACAAIAAgACAAIAAgACAAIAAgACAAIAAgACAAIAAgACAAIAAgAF8AbABvAHcATwByAGQAZQByACwAIABJAE4ARABFAFgAKABfAG8AcAB0AGkAbwBuAFMAZQB0ACwAIAAxACwAIAAzACkALABcAG4AIAAgACAAIAAgACAAIAAgACAAIAAgACAAIAAgACAAIAAgACAAIAAgAF8AbABvAHcARgBpAHgAZQBkACwAIABJAE4ARABFAFgAKABfAG8AcAB0AGkAbwBuAFMAZQB0ACwAIAAxACwAIAA0ACkALABcAG4AIAAgACAAIAAgACAAIAAgACAAIAAgACAAIAAgACAAIAAgACAAIAAgAF8AcwBlAGMAbwBuAGQAUAByAGUAYwBpAHMAaQBvAG4ALAAgAEkATgBEAEUAWAAoAF8AbwBwAHQAaQBvAG4AUwBlAHQALAAgADEALAAgADUAKQAsAFwAbgAgACAAIAAgACAAIAAgACAAIAAgACAAIAAgACAAIAAgACAAIAAgACAAXwByAG8AdQBuAGQAaQBuAGcATwB2AGUAcgByAGkAZABlACwAIABJAE4ARABFAFgAKABfAG8AcAB0AGkAbwBuAFMAZQB0ACwAIAAxACwAIAA2ACkALABcAG4AXABuACAAIAAgACAAIAAgACAAIAAgACAAIAAgACAAIAAgACAAIAAgACAAIABfAGMAbwBtAHAAbwBuAGUAbgB0AHMALAAgAFMAVwBJAFQAQwBIACgAXwBzAHQAeQBsAGUALABcAG4AIAAgACAAIAAgACAAIAAgACAAIAAgACAAIAAgACAAIAAgACAAIAAgACAAIAAgACAAXAAiAFwAIgAsACAAXwBUAEkATQBFAF8ATwBGAF8ARABBAFkAXwBDAE8ATQBQAE8ATgBFAE4AVABTAF8AMgA0AEgAUgAoAF8AdABpAG0AZQBPAGYARABhAHkALABcAG4AIAAgACAAIAAgACAAIAAgACAAIAAgACAAIAAgACAAIAAgACAAIAAgACAAIAAgACAAIAAgACAAIAAgACAAIAAgAF8AbQBpAGQAbgBpAGcAaAB0AEMAZQBpAGwAaQBuAGcALAAgAF8AbABvAHcATwByAGQAZQByACwAIABfAGwAbwB3AEYAaQB4AGUAZAAsAFwAbgAgACAAIAAgACAAIAAgACAAIAAgACAAIAAgACAAIAAgACAAIAAgACAAIAAgACAAIAAgACAAIAAgACAAIAAgACAAXwBzAGUAYwBvAG4AZABQAHIAZQBjAGkAcwBpAG8AbgAsACAAXwByAG8AdQBuAGQAaQBuAGcATwB2AGUAcgByAGkAZABlAFwAbgAgACAAIAAgACAAIAAgACAAIAAgACAAIAAgACAAIAAgACAAIAAgACAAIAAgACAAIAApACwAXABuACAAIAAgACAAIAAgACAAIAAgACAAIAAgACAAIAAgACAAIAAgACAAIAAgACAAIAAgAFwAIgBDAFwAIgAsACAAXwBUAEkATQBFAF8ATwBGAF8ARABBAFkAXwBDAE8ATQBQAE8ATgBFAE4AVABTAF8AQwBJAFYASQBMACgAXwB0AGkAbQBlAE8AZgBEAGEAeQAsAFwAbgAgACAAIAAgACAAIAAgACAAIAAgACAAIAAgACAAIAAgACAAIAAgACAAIAAgACAAIAAgACAAIAAgACAAIAAgACAAXwBsAG8AdwBPAHIAZABlAHIALAAgAF8AbABvAHcARgBpAHgAZQBkACwAIABfAHIAbwB1AG4AZABpAG4AZwBPAHYAZQByAHIAaQBkAGUAXABuACAAIAAgACAAIAAgACAAIAAgACAAIAAgACAAIAAgACAAIAAgACAAIAAgACAAIAAgACkALABcAG4AIAAgACAAIAAgACAAIAAgACAAIAAgACAAIAAgACAAIAAgACAAIAAgACAAIAAgACAAXwBUAEkATQBFAF8ATwBGAF8ARABBAFkAXwBDAE8ATQBQAE8ATgBFAE4AVABTAF8ASQBTAE8AKABfAHQAaQBtAGUATwBmAEQAYQB5ACwAXABuACAAIAAgACAAIAAgACAAIAAgACAAIAAgACAAIAAgACAAIAAgACAAIAAgACAAIAAgACAAIAAgACAAIAAgACAAIABfAG0AaQBkAG4AaQBnAGgAdABDAGUAaQBsAGkAbgBnACwAIABfAGwAbwB3AE8AcgBkAGUAcgAsACAAXwBsAG8AdwBGAGkAeABlAGQALABcAG4AIAAgACAAIAAgACAAIAAgACAAIAAgACAAIAAgACAAIAAgACAAIAAgACAAIAAgACAAIAAgACAAIAAgACAAIAAgAF8AcwBlAGMAbwBuAGQAUAByAGUAYwBpAHMAaQBvAG4ALAAgAF8AcgBvAHUAbgBkAGkAbgBnAE8AdgBlAHIAcgBpAGQAZQBcAG4AIAAgACAAIAAgACAAIAAgACAAIAAgACAAIAAgACAAIAAgACAAIAAgACAAIAAgACAAKQBcAG4AIAAgACAAIAAgACAAIAAgACAAIAAgACAAIAAgACAAIAAgACAAIAAgACkALABcAG4AIAAgACAAIAAgACAAIAAgACAAIAAgACAAIAAgACAAIAAgACAAIAAgAFwAbgAgACAAIAAgACAAIAAgACAAIAAgACAAIAAgACAAIAAgACAAIAAgACAASQBGACgAUgBPAFcAUwAoAF8AYwBvAG0AcABvAG4AZQBuAHQAcwApACAAPQAgADEALAAgAEgAUwBUAEEAQwBLACgAMAAsACAASQBOAEQARQBYACgAXwBjAG8AbQBwAG8AbgBlAG4AdABzACwAIAAxACwAIAAxACkAIAAqACAAewAxAH0AKQAsAFwAbgAgACAAIAAgACAAIAAgACAAIAAgACAAIAAgACAAIAAgACAAIAAgACAAIAAgACAAIABMAEUAVAAoAFwAbgAgACAAIAAgACAAIAAgACAAIAAgACAAIAAgACAAIAAgACAAIAAgACAAIAAgACAAIAAgACAAIAAgAF8AcABhAGQAZABpAG4AZwAsACAASQBOAEQARQBYACgAXwBvAHAAdABpAG8AbgBTAGUAdAAsACAAMQAsACAANwApACwAXABuACAAIAAgACAAIAAgACAAIAAgACAAIAAgACAAIAAgACAAIAAgACAAIAAgACAAIAAgACAAIAAgACAAXwBhAG0AcABtAEQAbwB0AHQAZQBkACwAIABJAE4ARABFAFgAKABfAG8AcAB0AGkAbwBuAFMAZQB0ACwAIAAxACwAIAA4ACkALABcAG4AIAAgACAAIAAgACAAIAAgACAAIAAgACAAIAAgACAAIAAgACAAIAAgACAAIAAgACAAIAAgACAAIABfAGEAbQBwAG0AQwBvAG4AZABlAG4AcwBlACwAIABJAE4ARABFAFgAKABfAG8AcAB0AGkAbwBuAFMAZQB0ACwAIAAxACwAIAA5ACkALABcAG4AIAAgACAAIAAgACAAIAAgACAAIAAgACAAIAAgACAAIAAgACAAIAAgACAAIAAgACAAIAAgACAAIABfAGEAbQBwAG0ATABvAHcAZQByACwAIABJAE4ARABFAFgAKABfAG8AcAB0AGkAbwBuAFMAZQB0ACwAIAAxACwAIAAxADAAKQAsAFwAbgBcAG4AIAAgACAAIAAgACAAIAAgACAAIAAgACAAIAAgACAAIAAgACAAIAAgACAAIAAgACAAIAAgACAAIABfAHAAcgBvAHYAaQBkAGUAcgAsACAAUwBXAEkAVABDAEgAKABfAHMAdAB5AGwAZQAsAFwAbgAgACAAIAAgACAAIAAgACAAIAAgACAAIAAgACAAIAAgACAAIAAgACAAIAAgACAAIAAgACAAIAAgACAAIAAgACAAXAAiAEMAXAAiACwAIABfAEYATwBSAE0AQQBUAF8AUABSAE8AVgBJAEQARQBSAF8AVABJAE0ARQBfAE8ARgBfAEQAQQBZAF8AQwBJAFYASQBMACgAXwBjAG8AbQBwAG8AbgBlAG4AdABzACwAXABuACAAIAAgACAAIAAgACAAIAAgACAAIAAgACAAIAAgACAAIAAgACAAIAAgACAAIAAgACAAIAAgACAAIAAgACAAIAAgACAAIAAgACAAIAAgACAAXwBwAGEAZABkAGkAbgBnACwAIABfAGEAbQBwAG0ARABvAHQAdABlAGQALAAgAF8AYQBtAHAAbQBDAG8AbgBkAGUAbgBzAGUALAAgAF8AYQBtAHAAbQBMAG8AdwBlAHIAXABuACAAIAAgACAAIAAgACAAIAAgACAAIAAgACAAIAAgACAAIAAgACAAIAAgACAAIAAgACAAIAAgACAAIAAgACAAIAApACwAXABuACAAIAAgACAAIAAgACAAIAAgACAAIAAgACAAIAAgACAAIAAgACAAIAAgACAAIAAgACAAIAAgACAAIAAgACAAIABcACIASQBcACIALAAgAF8ARgBPAFIATQBBAFQAXwBQAFIATwBWAEkARABFAFIAXwBUAEkATQBFAF8ATwBGAF8ARABBAFkAXwBJAFMATwAoAF8AYwBvAG0AcABvAG4AZQBuAHQAcwAsACAARgBBAEwAUwBFACkALABcAG4AIAAgACAAIAAgACAAIAAgACAAIAAgACAAIAAgACAAIAAgACAAIAAgACAAIAAgACAAIAAgACAAIAAgACAAIAAgAFwAIgBCAFwAIgAsACAAXwBGAE8AUgBNAEEAVABfAFAAUgBPAFYASQBEAEUAUgBfAFQASQBNAEUAXwBPAEYAXwBEAEEAWQBfAEkAUwBPACgAXwBjAG8AbQBwAG8AbgBlAG4AdABzACwAIABUAFIAVQBFACkALABcAG4AIAAgACAAIAAgACAAIAAgACAAIAAgACAAIAAgACAAIAAgACAAIAAgACAAIAAgACAAIAAgACAAIAAgACAAIAAgAF8ARgBPAFIATQBBAFQAXwBQAFIATwBWAEkARABFAFIAXwBUAEkATQBFAF8ATwBGAF8ARABBAFkAXwAyADQASABSACgAXwBjAG8AbQBwAG8AbgBlAG4AdABzACwAIABfAHAAYQBkAGQAaQBuAGcAKQBcAG4AIAAgACAAIAAgACAAIAAgACAAIAAgACAAIAAgACAAIAAgACAAIAAgACAAIAAgACAAIAAgACAAIAApACwAXABuACAAIAAgACAAIAAgACAAIAAgACAAIAAgACAAIAAgACAAIAAgACAAIAAgACAAIAAgACAAIAAgACAAIAAgACAAIAAgACAAIAAgAFwAbgAgACAAIAAgACAAIAAgACAAIAAgACAAIAAgACAAIAAgACAAIAAgACAAIAAgACAAIAAgACAAIAAgAF8AYwBhAHIAcgB5AEQAYQB5ACwAIABJAE4ARABFAFgAKABfAGMAbwBtAHAAbwBuAGUAbgB0AHMALAAgADIALAAgADEAKQAsACAAXABuACAAIAAgACAAIAAgACAAIAAgACAAIAAgACAAIAAgACAAIAAgACAAIAAgACAAIAAgACAAIAAgACAAXwBzAFQAbwBEACwAIABfAFQASQBNAEUAXwBPAEYAXwBEAEEAWQBfAEYATwBSAE0AQQBUAFQARQBSACgAXwBjAG8AbQBwAG8AbgBlAG4AdABzACwAIABfAHAAcgBvAHYAaQBkAGUAcgApACwAXABuACAAIAAgACAAIAAgACAAIAAgACAAIAAgACAAIAAgACAAIAAgACAAIAAgACAAIAAgACAAIAAgACAASABTAFQAQQBDAEsAKABfAGMAYQByAHIAeQBEAGEAeQAsACAAXwBzAFQAbwBE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8AVABJAE0ARQBfAE8ARgBfAEQAQQBZAF8ARgBPAFIATQBBAFQAVABFAFIAIAA9ACAATABBAE0AQgBEAEEAKABfAGMAbwBtAHAAbwBuAGUAbgB0AHMALAAgAF8AcAByAG8AdgBpAGQAZQByACwAXABuACAAIAAgACAALwAvACAAQwBvAG0AcABvAG4AZQBuAHQAcwA6ACAAewBcAG4AIAAgACAAIAAvAC8AIAAgACAARABpAHMAcABsAGEAeQBDAG8AdQBuAHQALAAgAEQAaQBzAHAAbABhAHkASABpAGcAaABPAHIAZABlAHIALAAgAEQAaQBzAHAAbABhAHkATABvAHcATwByAGQAZQByACwAIABEAGkAcwBwAGwAYQB5AEQAZQBjAGkAbQBhAGwAcwAsACAAUgBlAHMAbwBsAHYAZQBQAHIAZQBjAGkAcwBpAG8AbgAvAEkAcwBQAE0AOwBcAG4AIAAgACAAIAAvAC8AIAAgACAAQwBhAHIAcgB5AEQAYQB5ACwAIAAgACAAIAAgAEgAbwB1AHIALAAgACAAIAAgACAAIAAgACAAIAAgACAAIAAgAE0AaQBuAHUAdABlACwAIAAgACAAIAAgACAAIAAgACAAIABTAGUAYwBvAG4AZAAsACAAIAAgACAAIAAgACAAIAAgACAAIwBOAC8AQQBcAG4AIAAgACAAIAAvAC8AIAB9AFwAbgBcAG4AIAAgACAAIAAvAC8AIABQAHIAbwB2AGkAZABlAHIAOgAgAHsAXABuACAAIAAgACAALwAvACAAIAAgAEwAZQBhAGQARgBvAHIAbQBhAHQALAAgAE0AaQBkAEYAbwByAG0AYQB0ACwAIAAgAEwAYQBzAHQARgBvAHIAbQBhAHQALAAgACAAIAAjAE4ALwBBADsAXABuACAAIAAgACAALwAvACAAIAAgAEQAZQBzAGkAZwBuAGEAdABvAHIALAAgAEgAbwB1AHIAUwB1AGYAZgBpAHgALAAgAE0AaQBuAHUAdABlAFMAdQBmAGYAaQB4ACwAIABTAGUAYwBvAG4AZABTAHUAZgBmAGkAeABcAG4AIAAgACAAIAAvAC8AIAB9AFwAbgBcAG4AIAAgACAAIABJAEYAKABSAE8AVwBTACgAXwBjAG8AbQBwAG8AbgBlAG4AdABzACkAIAA9ACAAMQAsACAASQBOAEQARQBYACgAXwBjAG8AbQBwAG8AbgBlAG4AdABzACwAIAAxACwAIAAxACkALABcAG4AIAAgACAAIAAgACAAIAAgAEkARgAoAFIATwBXAFMAKABfAHAAcgBvAHYAaQBkAGUAcgApACAAPQAgADEALAAgAEkATgBEAEUAWAAoAF8AcAByAG8AdgBpAGQAZQByACwAIAAxACwAIAAxACkALABcAG4AIAAgACAAIAAgACAAIAAgACAAIAAgACAATABFAFQAKABcAG4AIAAgACAAIAAgACAAIAAgACAAIAAgACAAIAAgACAAIABfAGMAbwB1AG4AdAAsACAASQBOAEQARQBYACgAXwBjAG8AbQBwAG8AbgBlAG4AdABzACwAIAAxACwAIAAxACkALABcAG4AIAAgACAAIAAgACAAIAAgACAAIAAgACAAIAAgACAAIABJAEYAKABfAGMAbwB1AG4AdAAgADwAIAAxACwAIABcACIAXAAiACwAXABuACAAIAAgACAAIAAgACAAIAAgACAAIAAgACAAIAAgACAAIAAgACAAIABMAEUAVAAoAFwAbgAgACAAIAAgACAAIAAgACAAIAAgACAAIAAgACAAIAAgACAAIAAgACAAIAAgACAAIABfAGQAZQBzAGkAZwBuAGEAdABvAHIALAAgAEkATgBEAEUAWAAoAF8AcAByAG8AdgBpAGQAZQByACwAIAAyACwAIAAxACkALABcAG4AIAAgACAAIAAgACAAIAAgACAAIAAgACAAIAAgACAAIAAgACAAIAAgACAAIAAgACAAXABuACAAIAAgACAAIAAgACAAIAAgACAAIAAgACAAIAAgACAAIAAgACAAIAAgACAAIAAgAFIARQBEAFUAQwBFACgAXwBkAGUAcwBpAGcAbgBhAHQAbwByACwAIABTAEUAUQBVAEUATgBDAEUAKABfAGMAbwB1AG4AdAApACwAXABuACAAIAAgACAAIAAgACAAIAAgACAAIAAgACAAIAAgACAAIAAgACAAIAAgACAAIAAgACAAIAAgACAATABBAE0AQgBEAEEAKABfAGEAYwBjACwAIABfAG4ALABcAG4AIAAgACAAIAAgACAAIAAgACAAIAAgACAAIAAgACAAIAAgACAAIAAgACAAIAAgACAAIAAgACAAIAAgACAAIAAgAEwARQBUACgAXABuACAAIAAgACAAIAAgACAAIAAgACAAIAAgACAAIAAgACAAIAAgACAAIAAgACAAIAAgACAAIAAgACAAIAAgACAAIAAgACAAIAAgAF8AZgBtAHQALAAgAEkARgAoAF8AbgAgAD0AIABfAGMAbwB1AG4AdAAsACAASQBOAEQARQBYACgAXwBwAHIAbwB2AGkAZABlAHIALAAgADEALAAgADMAKQAsAFwAbgAgACAAIAAgACAAIAAgACAAIAAgACAAIAAgACAAIAAgACAAIAAgACAAIAAgACAAIAAgACAAIAAgACAAIAAgACAAIAAgACAAIAAgACAAIAAgAEkARgAoAF8AbgAgAD0AIAAxACwAIABJAE4ARABFAFgAKABfAHAAcgBvAHYAaQBkAGUAcgAsACAAMQAsACAAMQApACwAXABuACAAIAAgACAAIAAgACAAIAAgACAAIAAgACAAIAAgACAAIAAgACAAIAAgACAAIAAgACAAIAAgACAAIAAgACAAIAAgACAAIAAgACAAIAAgACAAIAAgACAAIABJAE4ARABFAFgAKABfAHAAcgBvAHYAaQBkAGUAcgAsACAAMQAsACAAMgApAFwAbg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XwBjAG8AbAAsACAASQBOAEQARQBYACgAXwBjAG8AbQBwAG8AbgBlAG4AdABzACwAIAAxACwAIAAyACkAIAArACAAXwBuACAALQAgADEALABcAG4AIAAgACAAIAAgACAAIAAgACAAIAAgACAAIAAgACAAIAAgACAAIAAgACAAIAAgACAAIAAgACAAIAAgACAAIAAgACAAIAAgACAAXwBwAGEAcgB0ACwAIABUAEUAWABUACgASQBOAEQARQBYACgAXwBjAG8AbQBwAG8AbgBlAG4AdABzACwAIAAyACwAIABfAGMAbwBsACkALAAgAF8AZgBtAHQAKQAsAFwAbgAgACAAIAAgACAAIAAgACAAIAAgACAAIAAgACAAIAAgACAAIAAgACAAIAAgACAAIAAgACAAIAAgACAAIAAgACAAIAAgACAAIABfAGQAZQBsAGkAbQAsACAASQBOAEQARQBYACgAXwBwAHIAbwB2AGkAZABlAHIALAAgADIALAAgAF8AYwBvAGwAKQAsAFwAbgAgACAAIAAgACAAIAAgACAAIAAgACAAIAAgACAAIAAgACAAIAAgACAAIAAgACAAIAAgACAAIAAgACAAIAAgACAAIAAgACAAIABDAE8ATgBDAEEAVAAoAF8AYQBjAGMALAAgAF8AcABhAHIAdAAsACAAXwBkAGUAbABpAG0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IABfAFQASQBNAEUAXwBPAEYAXwBEAEEAWQBfAEMATwBNAFAATwBOAEUATgBUAFMAIAA9ACAATABBAE0AQgBEAEEAKABfAHQAaQBtAGUATwBmAEQAYQB5AF8ARAAsAFwAbgAgACAAIAAgAF8AbQBpAGQAbgBpAGcAaAB0AEMAZQBpAGwAaQBuAGcALAAgAF8AbQBpAG4ATABvAHcATwByAGQAZQByACwAIABfAGQAZQBmAGEAdQBsAHQATABvAHcATwByAGQAZQByACwAIABfAGEAdQB0AG8ATABvAHcATwByAGQAZQByACwAIABfAG0AYQB4AFAAcgBlAGMAaQBzAGkAbwBuACwAIABfAGQAZQBmAGEAdQBsAHQAUAByAGUAYwBpAHMAaQBvAG4ALAAgAFwAbgAgACAAIAAgAF8AbABvAHcATwByAGQAZQByACwAIABfAGwAbwB3AEYAaQB4AGUAZAAsACAAXwBzAGUAYwBvAG4AZABQAHIAZQBjAGkAcwBpAG8AbgAsACAAXwByAG8AdQBuAGQAaQBuAGcATwB2AGUAcgByAGkAZABlACwAXABuAFwAbgAgACAAIAAgAC8ALwAgAE0AaQBkAG4AaQBnAGgAdABDAGUAaQBsAGkAbgBnADoAIAAgAEQAaQBzAHAAbABhAHkAIAAyADQAOgAwADAAIAB0AG8AIAByAGUAcAByAGUAcwBlAG4AdAAgAG0AaQBkAG4AaQBnAGgAdAAgAG4AZQB4AHQAIABkAGEAeQAuAFwAbgAgACAAIAAgAC8ALwAgAE0AaQBuAEwAbwB3AE8AcgBkAGUAcgA6ACAAIAAgACAAIAAgAE0AaQBuAGkAbQB1AG0AIABsAG8AdwAgAG8AcgBkAGUAcgAgAGEAYwBjAGUAcAB0AGUAZAAgAGYAbwByACAAdABoAGUAIABzAHQAeQBsAGUALgBcAG4AIAAgACAAIAAvAC8AIABEAGUAZgBhAHUAbAB0AEwAbwB3AE8AcgBkAGUAcgA6ACAAIABEAGUAZgBhAHUAbAB0ACAAbABvAHcAIABvAHIAZABlAHIAIABpAGYAIABuAG8AdAAgAHMAcABlAGMAaQBmAGkAZQBkAC4AXABuACAAIAAgACAALwAvACAAQQB1AHQAbwBMAG8AdwBPAHIAZABlAHIAOgAgACAAIAAgACAASQBmACAAbABvAHcAIABvAHIAZABlAHIAIABuAG8AdAAgAHMAcABlAGMAaQBmAGkAZQBkACAAYQBuAGQAIABwAHIAZQBjAGkAcwBpAG8AbgAgAGkAcwAgAGUAeABwAGwAaQBjAGkAdAAgAHQAaABlAG4AIABpAG0AcABsAGkAZQBzACAAbABvAHcAIABvAHIAZABlAHIAIABvAGYAIABzAGUAYwBvAG4AZAAuAFwAbgAgACAAIAAgAC8ALwAgAE0AYQB4AFAAcgBlAGMAaQBzAGkAbwBuADoAIAAgACAAIAAgAE0AYQB4AGkAbQB1AG0AIABwAHIAZQBjAGkAcwBpAG8AbgAgAGYAbwByACAAdABoAGUAIABzAHQAeQBsAGUALgBcAG4AIAAgACAAIAAvAC8AIABEAGUAZgBhAHUAbAB0AFAAcgBlAGMAaQBzAGkAbwBuADoAIABEAGUAZgBhAHUAbAB0ACAAcAByAGUAYwBpAHMAaQBvAG4AIABmAG8AcgAgAHQAaABlACAAcwB0AHkAbABlAC4AXABuACAAIAAgACAALwAvACAAXABuACAAIAAgACAALwAvACAATABvAHcATwByAGQAZQByADoAIAAgACAAIAAgACAAIAAgACAATABvAHcAIABvAHIAZABlAHIAIABhAHQAIAB3AGgAaQBjAGgAIAB0AG8AIAByAG8AdQBuAGQAIAB0AGkAbQBlAHMAcABhAG4AIABpAGYAIABMAG8AdwBGAGkAeABlAGQALgAgAFwAbgAgACAAIAAgAC8ALwAgACAAIAAgACAAIAAgACAAIAAgACAAIAAgACAAIAAgACAAIAAgAE8AdABoAGUAcgB3AGkAcwBlACAAdABoAGUAIABsAG8AdwAgAG8AcgBkAGUAcgAgAGEAdAAgAG0AaQBuAGkAbQB1AG0AIAB0AG8AIABkAGkAcwBwAGwAYQB5AC4AXABuACAAIAAgACAALwAvACAATABvAHcARgBpAHgAZQBkADoAIAAgACAAIAAgACAAIAAgACAARgBvAHIAYwBlACAAZABpAHMAcABsAGEAeQAgAHQAbwAgAGwAbwB3ACAAbwByAGQAZQByACwAIABvAHQAaABlAHIAdwBpAHMAZQAgAGEAbABsAG8AdwAgAHQAbwAgAGYAbABvAGEAdAAgAGYAcgBvAG0AIABsAG8AdwAgAG8AcgBkAGUAcgAgAGEAcwAgAG4AZQBlAGQAZQBkAC4AXABuACAAIAAgACAALwAvACAAUwBlAGMAbwBuAGQAUAByAGUAYwBpAHMAaQBvAG4AOgAgACAAIAAtADIAOgAgAFMAZQBjAG8AbgBkACAAZQB4AHAAcgBlAHMAcwBlAGQAIABhAHQAIABEAGUAZgBhAHUAbAB0AFAAcgBlAGMAaQBzAGkAbwBuAC4AXABuACAAIAAgACAALwAvACAAIAAgACAAIAAgACAAIAAgACAAIAAgACAAIAAgACAAIAAgACAAIAAtADEAOgAgAFMAZQBjAG8AbgBkACAAZQB4AHAAcgBlAHMAcwBlAGQAIAB1AHAAIAB0AG8AIABNAGEAeABQAHIAZQBjAGkAcwBpAG8AbgAuAFwAbgAgACAAIAAgAC8ALwAgACAAIAAgACAAIAAgACAAIAAgACAAIAAgACAAIAAgACAAIAAgAFsAbgBdADoAIABTAGUAYwBvAG4AZAAgAGUAeABwAHIAZQBzAHMAZQBkACAAYQB0ACAAdwBoAGkAYwBoACAAZQB2AGUAcgAgAGkAcwAgAGwAbwB3AGUAcgAgAG8AZgAgAGcAaQB2AGUAbgAgAHAAcgBlAGMAaQBzAGkAbwBuACAAbwByACAATQBhAHgAUAByAGUAYwBpAHMAaQBvAG4ALgBcAG4AIAAgACAAIAAvAC8AIABSAG8AdQBuAGQAaQBuAGcATwB2AGUAcgByAGkAZABlADoAIAAgACAAMAA6ACAARABlAGYAYQB1AGwAdAAgAFIAbwB1AG4AZABzACAAdABvACAAbgBlAGEAcgBlAHMAdAAgAHMAZQBjAG8AbgBkACAAYQBuAGQAIAB0AHIAdQBuAGMAYQB0AGUAcwAgAGEAdAAgAGwAbwB3ACAAbwByAGQAZQByACAAYwBvAG0AcABvAG4AZQBuAHQALgBcAG4AIAAgACAAIAAvAC8AIAAgACAAIAAgACAAIAAgACAAIAAgACAAIAAgACAAIAAgACAAIAAgACAAMQA6ACAATgBlAGEAcgBlAHMAdAAgAEEAbAB3AGEAeQBzACAAcgBvAHUAbgBkACAAdABvACAAbgBlAGEAcgBlAHMAdAAgAGwAbwB3ACAAbwByAGQAZQByACAAYwBvAG0AcABvAG4AZQBuAHQALgBcAG4AIAAgACAAIAAvAC8AIAAgACAAIAAgACAAIAAgACAAIAAgACAAIAAgACAAIAAgACAAIAAgAC0AMQA6ACAARABvAHcAbgAgACAAIAAgAEEAbAB3AGEAeQBzACAAcgBvAHUAbgBkACAAZABvAHcAbgAgAGEAdAAgAGwAbwB3ACAAbwByAGQAZQByACAAYwBvAG0AcABvAG4AZQBuAHQALgBcAG4AIAAgACAAIAAvAC8AXABuACAAIAAgACAALwAvACAATwB1AHQAcAB1AHQAOgAgAHsAXABuACAAIAAgACAALwAvACAAIAAgAEQAaQBzAHAAbABhAHkAQwBvAHUAbgB0ACwAIABEAGkAcwBwAGwAYQB5AEgAaQBnAGgATwByAGQAZQByACwAIABEAGkAcwBwAGwAYQB5AEwAbwB3AE8AcgBkAGUAcgAsACAARABpAHMAcABsAGEAeQBEAGUAYwBpAG0AYQBsAHMALAAgAFIAZQBzAG8AbAB2AGUAUAByAGUAYwBpAHMAaQBvAG4AOwBcAG4AIAAgACAAIAAvAC8AIAAgACAAQwBhAHIAcgB5AEQAYQB5ACwAIAAgACAAIAAgAEgAbwB1AHIALAAgACAAIAAgACAAIAAgACAAIAAgACAAIAAgAE0AaQBuAHUAdABlACwAIAAgACAAIAAgACAAIAAgACAAIABTAGUAYwBvAG4AZAAsACAAIAAgACAAIAAgACAAIAAgACAAIwBOAC8AQQBcAG4AIAAgACAAIAAvAC8AIAB9AFwAbgBcAG4AIAAgACAAIABJAEYAKABJAFMARQBSAFIATwBSACgAXwB0AGkAbQBlAE8AZgBEAGEAeQBfAEQAKQAsACAAXwB0AGkAbQBlAE8AZgBEAGEAeQBfAEQAIAAqACAAewAxAH0ALABcAG4AIAAgACAAIAAgACAAIAAgAEkARgAoAF8AdABpAG0AZQBPAGYARABhAHkAXwBEACAAPQAgAFwAIgBcACIALAAgAFwAIgBcACIALABcAG4AIAAgACAAIAAgACAAIAAgACAAIAAgACAASQBGACgATgBPAFQAKABJAFMATgBVAE0AQgBFAFIAKABfAHQAaQBtAGUATwBmAEQAYQB5AF8ARAApACkALAAgAHsAIwBWAEEATABVAEUAIQB9ACwAXABuACAAIAAgACAAIAAgACAAIAAgACAAIAAgACAAIAAgACAATABFAFQAKABcAG4AIAAgACAAIAAgACAAIAAgACAAIAAgACAAIAAgACAAIAAgACAAIAAgAF8AZABvAEEAdQB0AG8ALAAgAF8AYQB1AHQAbwBMAG8AdwBPAHIAZABlAHIAIAAqACAAKABfAGwAbwB3AE8AcgBkAGUAcgAgAD0AIAAwACkAIAAqACAAKABfAHMAZQBjAG8AbgBkAFAAcgBlAGMAaQBzAGkAbwBuACAAPgA9ACAAMAApACAAPAA+ACAAMAAsAFwAbgAgACAAIAAgACAAIAAgACAAIAAgACAAIAAgACAAIAAgACAAIAAgACAAXwBzAGUAdABMAG8AdwBPAHIAZABlAHIALAAgAEkARgAoAF8AZABvAEEAdQB0AG8ALAAgADQALAAgAF8AbABvAHcATwByAGQAZQByACkALABcAG4AIAAgACAAIAAgACAAIAAgACAAIAAgACAAIAAgACAAIAAgACAAIAAgAF8AcwBlAHQATABvAHcARgBpAHgAZQBkACwAIABJAEYAKABfAGQAbwBBAHUAdABvACwAIABGAEEATABTAEUALAAgAF8AbABvAHcARgBpAHgAZQBkACkALABcAG4AXABuACAAIAAgACAAIAAgACAAIAAgACAAIAAgACAAIAAgACAAIAAgACAAIABfAHIAZQBzAG8AbAB2AGUATABvAHcARABlAGYAYQB1AGwAdAAsACAASQBGACgAXwBkAGUAZgBhAHUAbAB0AEwAbwB3AE8AcgBkAGUAcgAgAD0AIAAwACwAIAA0ACwAIABfAGQAZQBmAGEAdQBsAHQATABvAHcATwByAGQAZQByACkALABcAG4AIAAgACAAIAAgACAAIAAgACAAIAAgACAAIAAgACAAIAAgACAAIAAgAF8AcgBlAHMAbwBsAHYAZQBMAG8AdwBPAHIAZABlAHIALAAgAEkARgAoAE4ATwBUACgAXwBzAGUAdABMAG8AdwBGAGkAeABlAGQAKQAsACAANAAsACAAIAAvAC8AIAByAGUAcwBvAGwAdgBlACAAdABvACAAcwBlAGMAbwBuAGQAcwBcAG4AIAAgACAAIAAgACAAIAAgACAAIAAgACAAIAAgACAAIAAgACAAIAAgACAAIAAgACAASQBGACgAXwBzAGUAdABMAG8AdwBPAHIAZABlAHIAIAA9ACAAMAAsACAAXwByAGUAcwBvAGwAdgBlAEwAbwB3AEQAZQBmAGEAdQBsAHQALAAgACAALwAvACAAcgBlAHMAbwBsAHYAZQAgAHQAbwAgAGQAZQBmAGEAdQBsAHQAIABvAGYAIABzAHQAeQBsAGUAXABuACAAIAAgACAAIAAgACAAIAAgACAAIAAgACAAIAAgACAAIAAgACAAIAAgACAAIAAgACAAIAAgACAASQBGACgAXwBzAGUAdABMAG8AdwBPAHIAZABlAHIAIAA9ACAAMQAsACAAMQAsACAAIAAvAC8AIAByAGUAcwBvAGwAdgBlACAAdABvACAAZABhAHkAIABpAHMAIABzAHQAaQBjAGsAeQBcAG4AIAAgACAAIAAgACAAIAAgACAAIAAgACAAIAAgACAAIAAgACAAIAAgACAAIAAgACAAIAAgACAAIAAgACAAIAAgAE0AQQBYACgAXwBzAGUAdABMAG8AdwBPAHIAZABlAHIALAAgAF8AbQBpAG4ATABvAHcATwByAGQAZQByACkAIAAgAC8ALwAgAGUAbgBzAHUAcgBlACAAbgBvAHQAIABsAGUAcwBzACAAdABoAGEAbgAgAHMAdAB5AGwAZQAgAGEAbABsAG8AdwBzAFwAbgAgACAAIAAgACAAIAAgACAAIAAgACAAIAAgACAAIAAgACAAIAAgACAAIAAgACAAIAAgACAAIAAgACkAXABuACAAIAAgACAAIAAgACAAIAAgACAAIAAgACAAIAAgACAAIAAgACAAIAAgACAAIAAgACkAXABuACAAIAAgACAAIAAgACAAIAAgACAAIAAgACAAIAAgACAAIAAgACAAIAApACwAXABuACAAIAAgACAAIAAgACAAIAAgACAAIAAgACAAIAAgACAAIAAgACAAIABcAG4AIAAgACAAIAAgACAAIAAgACAAIAAgACAAIAAgACAAIAAgACAAIAAgAF8AcgBlAHMAbwBsAHYAZQBUAG8AUwBlAGMAbwBuAGQAcwAsACAAXwByAGUAcwBvAGwAdgBlAEwAbwB3AE8AcgBkAGUAcgAgAD0AIAA0ACwAXABuAFwAbgAgACAAIAAgACAAIAAgACAAIAAgACAAIAAgACAAIAAgACAAIAAgACAAXwByAGUAcwBvAGwAdgBlAFMAZQBjAG8AbgBkAFAAcgBlAGMAaQBzAGkAbwBuACwAIABJAEYAKABOAE8AVAAoAF8AcgBlAHMAbwBsAHYAZQBUAG8AUwBlAGMAbwBuAGQAcwApACwAIAAwACwAXABuACAAIAAgACAAIAAgACAAIAAgACAAIAAgACAAIAAgACAAIAAgACAAIAAgACAAIAAgAFMAVwBJAFQAQwBIACgAXwBzAGUAYwBvAG4AZABQAHIAZQBjAGkAcwBpAG8AbgAsAFwAbgAgACAAIAAgACAAIAAgACAAIAAgACAAIAAgACAAIAAgACAAIAAgACAAIAAgACAAIAAgACAAIAAgAC0AMgAsACAAXwBkAGUAZgBhAHUAbAB0AFAAcgBlAGMAaQBzAGkAbwBuACwAXABuACAAIAAgACAAIAAgACAAIAAgACAAIAAgACAAIAAgACAAIAAgACAAIAAgACAAIAAgACAAIAAgACAALQAxACwAIABfAG0AYQB4AFAAcgBlAGMAaQBzAGkAbwBuACwAXABuACAAIAAgACAAIAAgACAAIAAgACAAIAAgACAAIAAgACAAIAAgACAAIAAgACAAIAAgACAAIAAgACAATQBJAE4AKABfAHMAZQBjAG8AbgBkAFAAcgBlAGMAaQBzAGkAbwBuACwAIABfAG0AYQB4AFAAcgBlAGMAaQBzAGkAbwBuACkAXABuACAAIAAgACAAIAAgACAAIAAgACAAIAAgACAAIAAgACAAIAAgACAAIAAgACAAIAAgACkAXABuACAAIAAgACAAIAAgACAAIAAgACAAIAAgACAAIAAgACAAIAAgACAAIAApACwAXABuACAAIAAgACAAIAAgACAAIAAgACAAIAAgACAAIAAgACAAIAAgACAAIABcAG4AIAAgACAAIAAgACAAIAAgACAAIAAgACAAIAAgACAAIAAgACAAIAAgAF8AZABoAG0AcwAsACAATgAoAEMASABSAE8ATgBPAC4ARABBAFkAXwBBAE4ARABfAFQASQBNAEUAXwBUAE8AXwBEAEgATQBTACgAXwB0AGkAbQBlAE8AZgBEAGEAeQBfAEQALAAgAF8AcgBlAHMAbwBsAHYAZQBMAG8AdwBPAHIAZABlAHIALAAgAF8AcgBlAHMAbwBsAHYAZQBTAGUAYwBvAG4AZABQAHIAZQBjAGkAcwBpAG8AbgAsACAAXwByAG8AdQBuAGQAaQBuAGcATwB2AGUAcgByAGkAZABlACkAKQAsAFwAbgAgACAAIAAgACAAIAAgACAAIAAgACAAIAAgACAAIAAgACAAIAAgACAAXABuACAAIAAgACAAIAAgACAAIAAgACAAIAAgACAAIAAgACAAIAAgACAAIABfAGQAaQBzAHAAbABhAHkATABvAHcATwByAGQAZQByACwAIABJAEYAKABfAHMAZQB0AEwAbwB3AEYAaQB4AGUAZAAsACAAXwByAGUAcwBvAGwAdgBlAEwAbwB3AE8AcgBkAGUAcgAsACAAIAAvAC8AIABkAGkAcwBwAGwAYQB5ACAAdABvACAAZQB4AHAAbABpAGMAaQB0ACAAbwByAGQAZQByAFwAbgAgACAAIAAgACAAIAAgACAAIAAgACAAIAAgACAAIAAgACAAIAAgACAAIAAgACAAIAAvAC8AIABmAGwAbwBhAHQAaQBuAGcAXABuACAAIAAgACAAIAAgACAAIAAgACAAIAAgACAAIAAgACAAIAAgACAAIAAgACAAIAAgAEwARQBUACgAXABuACAAIAAgACAAIAAgACAAIAAgACAAIAAgACAAIAAgACAAIAAgACAAIAAgACAAIAAgACAAIAAgACAAXwBiAG8AbwBrAGUAbgBkACwAIABTAFcASQBUAEMASAAoAF8AcwBlAHQATABvAHcATwByAGQAZQByACwAXABuACAAIAAgACAAIAAgACAAIAAgACAAIAAgACAAIAAgACAAIAAgACAAIAAgACAAIAAgACAAIAAgACAAIAAgACAAIAAwACwAIABJAEYAKABfAGQAZQBmAGEAdQBsAHQATABvAHcATwByAGQAZQByACAAPQAgADAALAAgADEALAAgAF8AZABlAGYAYQB1AGwAdABMAG8AdwBPAHIAZABlAHIAKQAsACAALwAvACAAZABlAGYAYQB1AGwAdAAgAG8AZgAgAHMAdAB5AGwAZQBcAG4AIAAgACAAIAAgACAAIAAgACAAIAAgACAAIAAgACAAIAAgACAAIAAgACAAIAAgACAAIAAgACAAIAAgACAAIAAgADEALAAgADEALAAgACAAIAAvAC8AIABkAGEAeQAgAGkAcwAgAHMAdABpAGMAawB5AFwAbgAgACAAIAAgACAAIAAgACAAIAAgACAAIAAgACAAIAAgACAAIAAgACAAIAAgACAAIAAgACAAIAAgACAAIAAgACAATQBBAFgAKABfAHMAZQB0AEwAbwB3AE8AcgBkAGUAcgAsACAAXwBtAGkAbgBMAG8AdwBPAHIAZABlAHIAKQAgAC8ALwAgAG4AbwB0ACAAbABlAHMAcwAgAHQAaABhAG4AIABzAHQAeQBsAGUAIABhAGwAbABvAHcAcwBcAG4AIAAgACAAIAAgACAAIAAgACAAIAAgACAAIAAgACAAIAAgACAAIAAgACAAIAAgACAAIAAgACAAIAApACwAXABuACAAIAAgACAAIAAgACAAIAAgACAAIAAgACAAIAAgACAAIAAgACAAIAAgACAAIAAgACAAIAAgACAAXwBuAG8AbgBaAGUAcgBvAEMAbwBtAHAAbwBuAGUAbgB0AHMALAAgAEkARgBFAFIAUgBPAFIAKABfAGQAaABtAHMALAAgADEAKQAgADwAPgAgADAALABcAG4AIAAgACAAIAAgACAAIAAgACAAIAAgACAAIAAgACAAIAAgACAAIAAgACAAIAAgACAAIAAgACAAIABfAGgAYQBzAEwAbwB3AE8AcgBkAGUAcgAsACAASQBGAE4AQQAoAFgATQBBAFQAQwBIACgAMQAsACAATgAoAF8AbgBvAG4AWgBlAHIAbwBDAG8AbQBwAG8AbgBlAG4AdABzACkALAAgADAALAAgAC0AMQApACwAIAAwACkALABcAG4AIAAgACAAIAAgACAAIAAgACAAIAAgACAAIAAgACAAIAAgACAAIAAgACAAIAAgACAAIAAgACAAIABJAEYAKABfAGgAYQBzAEwAbwB3AE8AcgBkAGUAcgAgAD4AIABfAGIAbwBvAGsAZQBuAGQALAAgAF8AaABhAHMATABvAHcATwByAGQAZQByACwAIABfAGIAbwBvAGsARQBuAGQAKQBcAG4AIAAgACAAIAAgACAAIAAgACAAIAAgACAAIAAgACAAIAAgACAAIAAgACAAIAAgACAAKQBcAG4AIAAgACAAIAAgACAAIAAgACAAIAAgACAAIAAgACAAIAAgACAAIAAgACkALABcAG4AIAAgACAAIAAgACAAIAAgACAAIAAgACAAIAAgACAAIAAgACAAIAAgAFwAbgAgACAAIAAgACAAIAAgACAAIAAgACAAIAAgACAAIAAgACAAIAAgACAAXwBkAGkAcwBwAGwAYQB5AEgAaQBnAGgATwByAGQAZQByACwAIAAyACwAXABuACAAIAAgACAAIAAgACAAIAAgACAAIAAgAFwAbgAgACAAIAAgACAAIAAgACAAIAAgACAAIAAgACAAIAAgACAAIAAgACAAXwBkAGkAcwBwAGwAYQB5AEQAZQBjAGkAbQBhAGwAcwAsACAASQBGACgAXwBkAGkAcwBwAGwAYQB5AEwAbwB3AE8AcgBkAGUAcgAgADwAIAA0ACwAIAAwACwAXABuACAAIAAgACAAIAAgACAAIAAgACAAIAAgACAAIAAgACAAIAAgACAAIAAgACAAIAAgAEkARgAoAF8AcwBlAGMAbwBuAGQAUAByAGUAYwBpAHMAaQBvAG4AIAA9ACAALQAyACwAIABfAHIAZQBzAG8AbAB2AGUAUwBlAGMAbwBuAGQAUAByAGUAYwBpAHMAaQBvAG4ALABcAG4AIAAgACAAIAAgACAAIAAgACAAIAAgACAAIAAgACAAIAAgACAAIAAgACAAIAAgACAAIAAgACAAIABJAEYAKABfAHMAZQBjAG8AbgBkAFAAcgBlAGMAaQBzAGkAbwBuACAAPQAgADAALAAgADAALABcAG4AIAAgACAAIAAgACAAIAAgACAAIAAgACAAIAAgACAAIAAgACAAIAAgACAAIAAgACAAIAAgACAAIAAgACAAIAAgAEkARgAoAF8AcwBlAHQATABvAHcARgBpAHgAZQBkACAAKgAgACgAXwBzAGUAYwBvAG4AZABQAHIAZQBjAGkAcwBpAG8AbgAgAD4AIAAwACkALAAgAF8AcgBlAHMAbwBsAHYAZQBTAGUAYwBvAG4AZABQAHIAZQBjAGkAcwBpAG8AbgAsAFwAbgAgACAAIAAgACAAIAAgACAAIAAgACAAIAAgACAAIAAgACAAIAAgACAAIAAgACAAIAAgACAAIAAgACAAIAAgACAAIAAgACAAIABMAEUAVAAoAFwAbgAgACAAIAAgACAAIAAgACAAIAAgACAAIAAgACAAIAAgACAAIAAgACAAIAAgACAAIAAgACAAIAAgACAAIAAgACAAIAAgACAAIAAgACAAIAAgAF8AZQB4AHAAcgBlAHMAcwBlAGQARABlAGMAaQBtAGEAbABzACwAIABNAEkATgAoAEYATgAuAEQARQBDAEkATQBBAEwAUwAoAEkATgBEAEUAWAAoAF8AZABoAG0AcwAsACAAMQAsACAANAApACkALAAgAF8AcgBlAHMAbwBsAHYAZQBTAGUAYwBvAG4AZABQAHIAZQBjAGkAcwBpAG8AbgApACwAXABuACAAIAAgACAAIAAgACAAIAAgACAAIAAgACAAIAAgACAAIAAgACAAIAAgACAAIAAgACAAIAAgACAAIAAgACAAIAAgACAAIAAgACAAIAAgACAASQBGACgAXwBzAGUAYwBvAG4AZABQAHIAZQBjAGkAcwBpAG8AbgAgAD0AIAAtADEALAAgAF8AZQB4AHAAcgBlAHMAcwBlAGQARABlAGMAaQBtAGEAbABzACwAXABuACAAIAAgACAAIAAgACAAIAAgACAAIAAgACAAIAAgACAAIAAgACAAIAAgACAAIAAgACAAIAAgACAAIAAgACAAIAAgACAAIAAgACAAIAAgACAAIAAgACAAIABJAEYAKABfAGUAeABwAHIAZQBzAHMAZQBkAEQAZQBjAGkAbQBhAGwAcwAgAD0AIAAwACwAIAAwACwAIABfAHIAZQBzAG8AbAB2AGUAUwBlAGMAbwBuAGQAUAByAGUAYwBpAHMAaQBvAG4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AsAFwAbgBcAG4AIAAgACAAIAAgACAAIAAgACAAIAAgACAAIAAgACAAIAAgACAAIAAgAF8AZABoAG0AcwAxACwAIABJAEYAKABOAE8AVAAoAF8AbQBpAGQAbgBpAGcAaAB0AEMAZQBpAGwAaQBuAGcAKQAsACAAXwBkAGgAbQBzACwAXABuACAAIAAgACAAIAAgACAAIAAgACAAIAAgACAAIAAgACAAIAAgACAAIAAgACAAIAAgAEkARgAoAF8AZABpAHMAcABsAGEAeQBMAG8AdwBPAHIAZABlAHIAIAA9ACAAMQAsACAAXwBkAGgAbQBzACwAXABuACAAIAAgACAAIAAgACAAIAAgACAAIAAgACAAIAAgACAAIAAgACAAIAAgACAAIAAgACAAIAAgACAASQBGACgATgBPAFQAKABBAFIAUgBBAFkAUwAuAEEAUgBFAF8ARQBRAFUAQQBMACgATgAoAEQAUgBPAFAAKABfAGQAaABtAHMALAAgACwAMQApACkALAAgAHsAMAAsACAAMAAsACAAMAB9ACkAKQAsACAAXwBkAGgAbQBzACwAXABuACAAIAAgACAAIAAgACAAIAAgACAAIAAgACAAIAAgACAAIAAgACAAIAAgACAAIAAgACAAIAAgACAAIAAgACAAIABMAEUAVAAoAFwAbgAgACAAIAAgACAAIAAgACAAIAAgACAAIAAgACAAIAAgACAAIAAgACAAIAAgACAAIAAgACAAIAAgACAAIAAgACAAIAAgACAAIABfAGQAYQB5ACwAIABJAE4ARABFAFgAKABfAGQAaABtAHMALAAgADEALAAgADEAKQAgAC0AIAAxACwAXABuACAAIAAgACAAIAAgACAAIAAgACAAIAAgACAAIAAgACAAIAAgACAAIAAgACAAIAAgACAAIAAgACAAIAAgACAAIAAgACAAIAAgAEgAUwBUAEEAQwBLACgAXwBkAGEAeQAsACAAMgA0ACwAIABEAFIATwBQACgAXwBkAGgAbQBzACwAIAAsACAAMgAp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CwAXABuAFwAbgAgACAAIAAgACAAIAAgACAAIAAgACAAIAAgACAAIAAgACAAIAAgACAAXwBkAGkAcwBwAGwAYQB5AEMAbwB1AG4AdAAsACAAXwBkAGkAcwBwAGwAYQB5AEwAbwB3AE8AcgBkAGUAcgAgAC0AIABfAGQAaQBzAHAAbABhAHkASABpAGcAaABPAHIAZABlAHIAIAArACAAMQAsAFwAbgAgACAAIAAgACAAIAAgACAAIAAgACAAIAAgACAAIAAgACAAIAAgACAAVgBTAFQAQQBDAEsAKABcAG4AIAAgACAAIAAgACAAIAAgACAAIAAgACAAIAAgACAAIAAgACAAIAAgACAAIAAgACAASABTAFQAQQBDAEsAKABfAGQAaQBzAHAAbABhAHkAQwBvAHUAbgB0ACwAIABfAGQAaQBzAHAAbABhAHkASABpAGcAaABPAHIAZABlAHIALAAgAF8AZABpAHMAcABsAGEAeQBMAG8AdwBPAHIAZABlAHIALAAgAF8AZABpAHMAcABsAGEAeQBEAGUAYwBpAG0AYQBsAHMALAAgAF8AcgBlAHMAbwBsAHYAZQBTAGUAYwBvAG4AZABQAHIAZQBjAGkAcwBpAG8AbgApACwAXABuACAAIAAgACAAIAAgACAAIAAgACAAIAAgACAAIAAgACAAIAAgACAAIAAgACAAIAAgAF8AZABoAG0AcwAxAFwAbgAgACAAIAAgACAAIAAgACAAIAAgACAAIAAgACAAIAAgACAAIAAgACAAKQBcAG4AIAAgACAAIAAgACAAIAAgACAAIAAgACAAIAAgACAAIAApAFwAbgAgACAAIAAgACAAIAAgACAAIAAgACAAIAApAFwAbgAgACAAIAAgACAAIAAgACAAKQBcAG4AIAAgACAAIAApAFwAbgApADsAXABuAFwAbgBfAFQASQBNAEUAXwBPAEYAXwBEAEEAWQBfAEMATwBNAFAATwBOAEUATgBUAFMAXwAyADQASABSACAAPQAgAEwAQQBNAEIARABBACgAXwB0AGkAbQBlAE8AZgBEAGEAeQBfAEQALAAgAF8AbQBpAGQAbgBpAGcAaAB0AEMAZQBpAGwAaQBuAGcALAAgAF8AbABvAHcATwByAGQAZQByACwAIABfAGwAbwB3AEYAaQB4AGUAZAAsACAAXwBzAGUAYwBvAG4AZABQAHIAZQBjAGkAcwBpAG8AbgAsACAAXwByAG8AdQBuAGQAaQBuAGcATwB2AGUAcgByAGkAZABlACwAXABuACAAIAAgACAALwAvACAATQBpAGQAbgBpAGcAaAB0AEMAZQBpAGwAaQBuAGcAOgAgACAARABpAHMAcABsAGEAeQAgADIANAA6ADAAMAAgAHQAbwAgAHIAZQBwAHIAZQBzAGUAbgB0ACAAbQBpAGQAbgBpAGcAaAB0ACAAbgBlAHgAdAAgAGQAYQB5AC4AXABuACAAIAAgACAALwAvACAATABvAHcATwByAGQAZQByADoAIAAgACAAIAAgACAAIAAgACAATABvAHcAIABvAHIAZABlAHIAIABhAHQAIAB3AGgAaQBjAGgAIAB0AG8AIAByAG8AdQBuAGQAIAB0AGkAbQBlAHMAcABhAG4AIABpAGYAIABMAG8AdwBGAGkAeABlAGQALgAgAEQAZQBmAGEAdQBsAHQAcwAgAHQAbwAgAG0AaQBuAHUAdABlAHMALgBcAG4AIAAgACAAIAAvAC8AIAAgACAAIAAgACAAIAAgACAAIAAgACAAIAAgACAAIAAgACAAIABPAHQAaABlAHIAdwBpAHMAZQAgAHQAaABlACAAbABvAHcAIABvAHIAZABlAHIAIABhAHQAIABtAGkAbgBpAG0AdQBtACAAdABvACAAZABpAHMAcABsAGEAeQAuAFwAbgAgACAAIAAgAC8ALwAgAEwAbwB3AEYAaQB4AGUAZAA6ACAAIAAgACAAIAAgACAAIAAgAEYAbwByAGMAZQAgAGQAaQBzAHAAbABhAHkAIAB0AG8AIABsAG8AdwAgAG8AcgBkAGUAcgAsACAAbwB0AGgAZQByAHcAaQBzAGUAIABhAGwAbABvAHcAIAB0AG8AIABmAGwAbwBhAHQAIABmAHIAbwBtACAAbABvAHcAIABvAHIAZABlAHIAIABhAHMAIABuAGUAZQBkAGUAZAAuAFwAbgAgACAAIAAgAC8ALwAgAFMAZQBjAG8AbgBkAFAAcgBlAGMAaQBzAGkAbwBuADoAIAAgACAALQAyADoAIABTAGUAYwBvAG4AZAAgAGQAZQBmAGEAdQBsAHQAcwAgAHQAbwAgADAAIABkAGUAYwBpAG0AYQBsAHMALgBcAG4AIAAgACAAIAAvAC8AIAAgACAAIAAgACAAIAAgACAAIAAgACAAIAAgACAAIAAgACAAIAAgAC0AMQA6ACAAUwBlAGMAbwBuAGQAIABlAHgAcAByAGUAcwBzAGUAZAAgAHUAcAAgAHQAbwAgADkALgBcAG4AIAAgACAAIAAvAC8AIAAgACAAIAAgACAAIAAgACAAIAAgACAAIAAgACAAIAAgACAAIABbAG4AXQA6ACAASQBmACAAbABvAHcAIABvAHIAZABlAHIAIABuAG8AdAAgAGYAaQB4AGUAZAAgAHQAaABlAG4AIABkAGUAYwBpAG0AYQBsAHMAIABlAHgAcAByAGUAcwBzAGUAZAAgAHUAcAAgAHQAbwAgAHcAaABpAGMAaAAgAGUAdgBlAHIAIABpAHMAIABsAG8AdwBlAHIAIABvAGYAXABuACAAIAAgACAALwAvACAAIAAgACAAIAAgACAAIAAgACAAIAAgACAAIAAgACAAIAAgACAAIAAgACAAIAAgAGcAaQB2AGUAbgAgAHAAcgBlAGMAaQBzAGkAbwBuACAAbwByACAAOQAuACAASQBmACAAbABvAHcAIABvAHIAZABlAHIAIABmAGkAeABlAGQAIAB0AGgAZQBuACAAZQB4AHAAcgBlAHMAcwBlAGQAIABlAHgAcABsAGkAYwBpAHQAbAB5AFwAbgAgACAAIAAgAC8ALwAgACAAIAAgACAAIAAgACAAIAAgACAAIAAgACAAIAAgACAAIAAgACAAIAAgACAAIABhAHQAIAB0AGgAZQAgAHMAYQBtAGUALgBcAG4AIAAgACAAIAAvAC8AIABSAG8AdQBuAGQAaQBuAGcATwB2AGUAcgByAGkAZABlADoAIAAgACAAMAA6ACAARABlAGYAYQB1AGwAdAAgAFIAbwB1AG4AZABzACAAdABvACAAbgBlAGEAcgBlAHMAdAAgAHMAZQBjAG8AbgBkACAAYQBuAGQAIAB0AHIAdQBuAGMAYQB0AGUAcwAgAGEAdAAgAGwAbwB3ACAAbwByAGQAZQByACAAYwBvAG0AcABvAG4AZQBuAHQALgBcAG4AIAAgACAAIAAvAC8AIAAgACAAIAAgACAAIAAgACAAIAAgACAAIAAgACAAIAAgACAAIAAgACAAMQA6ACAATgBlAGEAcgBlAHMAdAAgAEEAbAB3AGEAeQBzACAAcgBvAHUAbgBkACAAdABvACAAbgBlAGEAcgBlAHMAdAAgAGwAbwB3ACAAbwByAGQAZQByACAAYwBvAG0AcABvAG4AZQBuAHQALgBcAG4AIAAgACAAIAAvAC8AIAAgACAAIAAgACAAIAAgACAAIAAgACAAIAAgACAAIAAgACAAIAAgAC0AMQA6ACAARABvAHcAbgAgACAAIAAgAEEAbAB3AGEAeQBzACAAcgBvAHUAbgBkACAAZABvAHcAbgAgAGEAdAAgAGwAbwB3ACAAbwByAGQAZQByACAAYwBvAG0AcABvAG4AZQBuAHQALgBcAG4AIAAgACAAIAAvAC8AXABuACAAIAAgACAALwAvACAATwB1AHQAcAB1AHQAOgAgAHsAXABuACAAIAAgACAALwAvACAAIAAgAEQAaQBzAHAAbABhAHkAQwBvAHUAbgB0ACwAIABEAGkAcwBwAGwAYQB5AEgAaQBnAGgATwByAGQAZQByACwAIABEAGkAcwBwAGwAYQB5AEwAbwB3AE8AcgBkAGUAcgAsACAARABpAHMAcABsAGEAeQBEAGUAYwBpAG0AYQBsAHMALAAgAFIAZQBzAG8AbAB2AGUAUAByAGUAYwBpAHMAaQBvAG4AOwBcAG4AIAAgACAAIAAvAC8AIAAgACAAQwBhAHIAcgB5AEQAYQB5ACwAIAAgACAAIAAgAEgAbwB1AHIALAAgACAAIAAgACAAIAAgACAAIAAgACAAIAAgAE0AaQBuAHUAdABlACwAIAAgACAAIAAgACAAIAAgACAAIABTAGUAYwBvAG4AZAAsACAAIAAgACAAIAAgACAAIAAgACAAIwBOAC8AQQBcAG4AIAAgACAAIAAvAC8AIAB9AFwAbgBcAG4AIAAgACAAIABMAEUAVAAoAFwAbgAgACAAIAAgACAAIAAgACAAXwBtAGkAbgBMAG8AdwBPAHIAZABlAHIALAAgADMALABcAG4AIAAgACAAIAAgACAAIAAgAF8AZABlAGYAYQB1AGwAdABMAG8AdwBPAHIAZABlAHIALAAgADMALABcAG4AIAAgACAAIAAgACAAIAAgAF8AYQB1AHQAbwBMAG8AdwBPAHIAZABlAHIALAAgAFQAUgBVAEUALABcAG4AIAAgACAAIAAgACAAIAAgAF8AbQBhAHgAUAByAGUAYwBpAHMAaQBvAG4ALAAgADkALABcAG4AIAAgACAAIAAgACAAIAAgAF8AZABlAGYAYQB1AGwAdABQAHIAZQBjAGkAcwBpAG8AbgAsACAAMAAsAFwAbgAgACAAIAAgACAAIAAgACAAXABuACAAIAAgACAAIAAgACAAIABfAFQASQBNAEUAXwBPAEYAXwBEAEEAWQBfAEMATwBNAFAATwBOAEUATgBUAFMAKABfAHQAaQBtAGUATwBmAEQAYQB5AF8ARAAsAFwAbgAgACAAIAAgACAAIAAgACAAIAAgACAAIABfAG0AaQBkAG4AaQBnAGgAdABDAGUAaQBsAGkAbgBnACwAIABfAG0AaQBuAEwAbwB3AE8AcgBkAGUAcgAsACAAXwBkAGUAZgBhAHUAbAB0AEwAbwB3AE8AcgBkAGUAcgAsACAAXwBhAHUAdABvAEwAbwB3AE8AcgBkAGUAcgAsACAAXwBtAGEAeABQAHIAZQBjAGkAcwBpAG8AbgAsACAAXwBkAGUAZgBhAHUAbAB0AFAAcgBlAGMAaQBzAGkAbwBuACwAXABuACAAIAAgACAAIAAgACAAIAAgACAAIAAgAF8AbABvAHcATwByAGQAZQByACwAIABfAGwAbwB3AEYAaQB4AGUAZAAsACAAXwBzAGUAYwBvAG4AZABQAHIAZQBjAGkAcwBpAG8AbgAsACAAXwByAG8AdQBuAGQAaQBuAGcATwB2AGUAcgByAGkAZABlAFwAbgAgACAAIAAgACAAIAAgACAAKQBcAG4AIAAgACAAIAApAFwAbgApADsAXABuAFwAbgBfAFQASQBNAEUAXwBPAEYAXwBEAEEAWQBfAEMATwBNAFAATwBOAEUATgBUAFMAXwBDAEkAVgBJAEwAIAA9ACAATABBAE0AQgBEAEEAKABfAHQAaQBtAGUATwBmAEQAYQB5AF8ARAAsACAAXwBsAG8AdwBPAHIAZABlAHIALAAgAF8AbABvAHcARgBpAHgAZQBkACwAIABfAHIAbwB1AG4AZABpAG4AZwBPAHYAZQByAHIAaQBkAGUALABcAG4AIAAgACAAIAAvAC8AIABMAG8AdwBPAHIAZABlAHIAOgAgACAAIAAgACAAIAAgACAAIAAgAEwAbwB3ACAAbwByAGQAZQByACAAYQB0ACAAdwBoAGkAYwBoACAAdABvACAAcgBvAHUAbgBkACAAdABpAG0AZQBzAHAAYQBuACAAaQBmACAATABvAHcARgBpAHgAZQBkAC4AIABEAGUAZgBhAHUAbAB0AHMAIAB0AG8AIABtAGkAbgB1AHQAZQBzAC4AIABcAG4AIAAgACAAIAAvAC8AIAAgACAAIAAgACAAIAAgACAAIAAgACAAIAAgACAAIAAgACAAIAAgAE8AdABoAGUAcgB3AGkAcwBlACAAdABoAGUAIABsAG8AdwAgAG8AcgBkAGUAcgAgAGEAdAAgAG0AaQBuAGkAbQB1AG0AIAB0AG8AIABkAGkAcwBwAGwAYQB5AC4AXABuACAAIAAgACAALwAvACAATABvAHcARgBpAHgAZQBkADoAIAAgACAAIAAgACAAIAAgACAAIABGAG8AcgBjAGUAIABkAGkAcwBwAGwAYQB5ACAAdABvACAAbABvAHcAIABvAHIAZABlAHIALAAgAG8AdABoAGUAcgB3AGkAcwBlACAAYQBsAGwAbwB3ACAAdABvACAAZgBsAG8AYQB0ACAAZgByAG8AbQAgAGwAbwB3ACAAbwByAGQAZQByACAAYQBzACAAbgBlAGUAZABlAGQALgBcAG4AIAAgACAAIAAvAC8AIABSAG8AdQBuAGQAaQBuAGcATwB2AGUAcgByAGkAZABlADoAIAAgACAAMAA6ACAARABlAGYAYQB1AGwAdAAgAFIAbwB1AG4AZABzACAAdABvACAAbgBlAGEAcgBlAHMAdAAgAHMAZQBjAG8AbgBkACAAYQBuAGQAIAB0AHIAdQBuAGMAYQB0AGUAcwAgAGEAdAAgAGwAbwB3ACAAbwByAGQAZQByACAAYwBvAG0AcABvAG4AZQBuAHQALgBcAG4AIAAgACAAIAAvAC8AIAAgACAAIAAgACAAIAAgACAAIAAgACAAIAAgACAAIAAgACAAIAAgACAAMQA6ACAATgBlAGEAcgBlAHMAdAAgAEEAbAB3AGEAeQBzACAAcgBvAHUAbgBkACAAdABvACAAbgBlAGEAcgBlAHMAdAAgAGwAbwB3ACAAbwByAGQAZQByACAAYwBvAG0AcABvAG4AZQBuAHQALgBcAG4AIAAgACAAIAAvAC8AIAAgACAAIAAgACAAIAAgACAAIAAgACAAIAAgACAAIAAgACAAIAAgAC0AMQA6ACAARABvAHcAbgAgACAAIAAgAEEAbAB3AGEAeQBzACAAcgBvAHUAbgBkACAAZABvAHcAbgAgAGEAdAAgAGwAbwB3ACAAbwByAGQAZQByACAAYwBvAG0AcABvAG4AZQBuAHQALgBcAG4AIAAgACAAIAAvAC8AXABuACAAIAAgACAALwAvACAATwB1AHQAcAB1AHQAOgAgAHsAXABuACAAIAAgACAALwAvACAAIAAgAEQAaQBzAHAAbABhAHkAQwBvAHUAbgB0ACwAIABEAGkAcwBwAGwAYQB5AEgAaQBnAGgATwByAGQAZQByACwAIABEAGkAcwBwAGwAYQB5AEwAbwB3AE8AcgBkAGUAcgAsACAARABpAHMAcABsAGEAeQBEAGUAYwBpAG0AYQBsAHMAOgA9ADAALAAgAEkAcwBQAE0AOwBcAG4AIAAgACAAIAAvAC8AIAAgACAAQwBhAHIAcgB5AEQAYQB5ACwAIAAgACAAIAAgAEgAbwB1AHIALAAgACAAIAAgACAAIAAgACAAIAAgACAAIAAgAE0AaQBuAHUAdABlACwAIAAgACAAIAAgACAAIAAgACAAIABTAGUAYwBvAG4AZAAsACAAIAAgACAAIAAgACAAIAAgACAAIAAgACAAIwBOAC8AQQBcAG4AIAAgACAAIAAvAC8AIAB9AFwAbgBcAG4AIAAgACAAIABMAEUAVAAoAFwAbgAgACAAIAAgACAAIAAgACAAXwBtAGkAZABuAGkAZwBoAHQAQwBlAGkAbABpAG4AZwAsACAARgBBAEwAUwBFACwAXABuACAAIAAgACAAIAAgACAAIABfAG0AaQBuAEwAbwB3AE8AcgBkAGUAcgAsACAAMwAsAFwAbgAgACAAIAAgACAAIAAgACAAXwBkAGUAZgBhAHUAbAB0AEwAbwB3AE8AcgBkAGUAcgAsACAAMwAsAFwAbgAgACAAIAAgACAAIAAgACAAXwBhAHUAdABvAEwAbwB3AE8AcgBkAGUAcgAsACAARgBBAEwAUwBFACwAXABuACAAIAAgACAAIAAgACAAIABfAGQAZQBmAGEAdQBsAHQAUAByAGUAYwBpAHMAaQBvAG4ALAAgADAALABcAG4AIAAgACAAIAAgACAAIAAgAFwAbgAgACAAIAAgACAAIAAgACAAXwBjAG8AbQBwAG8AbgBlAG4AdABzACwAIABfAFQASQBNAEUAXwBPAEYAXwBEAEEAWQBfAEMATwBNAFAATwBOAEUATgBUAFMAKABfAHQAaQBtAGUATwBmAEQAYQB5AF8ARAAsAFwAbgAgACAAIAAgACAAIAAgACAAIAAgACAAIABfAG0AaQBkAG4AaQBnAGgAdABDAGUAaQBsAGkAbgBnACwAIABfAG0AaQBuAEwAbwB3AE8AcgBkAGUAcgAsACAAXwBkAGUAZgBhAHUAbAB0AEwAbwB3AE8AcgBkAGUAcgAsACAAXwBhAHUAdABvAEwAbwB3AE8AcgBkAGUAcgAsACAAXwBkAGUAZgBhAHUAbAB0AFAAcgBlAGMAaQBzAGkAbwBuACwAIABfAGQAZQBmAGEAdQBsAHQAUAByAGUAYwBpAHMAaQBvAG4ALABcAG4AIAAgACAAIAAgACAAIAAgACAAIAAgACAAXwBsAG8AdwBPAHIAZABlAHIALAAgAF8AbABvAHcARgBpAHgAZQBkACwAIABfAGQAZQBmAGEAdQBsAHQAUAByAGUAYwBpAHMAaQBvAG4ALAAgAF8AcgBvAHUAbgBkAGkAbgBnAE8AdgBlAHIAcgBpAGQAZQBcAG4AIAAgACAAIAAgACAAIAAgACkALABcAG4AXABuACAAIAAgACAAIAAgACAAIABJAEYAKABSAE8AVwBTACgAXwBjAG8AbQBwAG8AbgBlAG4AdABzACkAIAA9ACAAMQAsACAASQBOAEQARQBYACgAXwBjAG8AbQBwAG8AbgBlAG4AdABzACwAIAAxACwAIAAxACkALABcAG4AIAAgACAAIAAgACAAIAAgACAAIAAgACAATABFAFQAKABcAG4AIAAgACAAIAAgACAAIAAgACAAIAAgACAAIAAgACAAIABfAGgAbwB1AHIALAAgAE4AKABJAE4ARABFAFgAKABfAGMAbwBtAHAAbwBuAGUAbgB0AHMALAAgADIALAAgADIAKQApACwAXABuACAAIAAgACAAIAAgACAAIAAgACAAIAAgACAAIAAgACAAXwBkAGkAcwBwAGwAYQB5AEwAbwB3AE8AcgBkAGUAcgAsACAASQBOAEQARQBYACgAXwBjAG8AbQBwAG8AbgBlAG4AdABzACwAIAAxACwAIAAzACkALABcAG4AIAAgACAAIAAgACAAIAAgACAAIAAgACAAIAAgACAAIABfAGQAYQB5ACwAIABJAE4ARABFAFgAKABfAGMAbwBtAHAAbwBuAGUAbgB0AHMALAAgADIALAAgADEAKQAsAFwAbgAgACAAIAAgACAAIAAgACAAIAAgACAAIAAgACAAIAAgAF8AaABvAHUAcgBDAGkAdgBpAGwALAAgAEkARgAoAF8AZABpAHMAcABsAGEAeQBMAG8AdwBPAHIAZABlAHIAIAA9ACAAMQAsACAAXAAiAFwAIgAsAFwAbgAgACAAIAAgACAAIAAgACAAIAAgACAAIAAgACAAIAAgACAAIAAgACAATQBPAEQAKABfAGgAbwB1AHIAIAAtACAAMQAsACAAMQAyACkAIAArACAAMQBcAG4AIAAgACAAIAAgACAAIAAgACAAIAAgACAAIAAgACAAIAApACwAXABuACAAIAAgACAAIAAgACAAIAAgACAAIAAgACAAIAAgACAAXwBpAHMAUABNACwAIABNAE8ARAAoAF8AaABvAHUAcgAsACAAMgA0ACkAIAA+AD0AIAAxADIALABcAG4AIAAgACAAIAAgACAAIAAgACAAIAAgACAAIAAgACAAIABWAFMAVABBAEMASwAoAFwAbgAgACAAIAAgACAAIAAgACAAIAAgACAAIAAgACAAIAAgACAAIAAgACAASABTAFQAQQBDAEsAKABUAEEASwBFACgAXwBjAG8AbQBwAG8AbgBlAG4AdABzACwAIAAxACwAIAA0ACkALAAgAF8AaQBzAFAATQApACwAXABuACAAIAAgACAAIAAgACAAIAAgACAAIAAgACAAIAAgACAAIAAgACAAIABIAFMAVABBAEMASwAoAF8AZABhAHkALAAgAF8AaABvAHUAcgBDAGkAdgBpAGwALAAgAEQAUgBPAFAAKABfAGMAbwBtAHAAbwBuAGUAbgB0AHMALAAgADEALAAgADIAKQApAFwAbgAgACAAIAAgACAAIAAgACAAIAAgACAAIAAgACAAIAAgACkAXABuACAAIAAgACAAIAAgACAAIAAgACAAIAAgACkAXABuACAAIAAgACAAIAAgACAAIAApAFwAbgAgACAAIAAgACkAXABuACkAOwBcAG4AXABuAF8AVABJAE0ARQBfAE8ARgBfAEQAQQBZAF8AQwBPAE0AUABPAE4ARQBOAFQAUwBfAEkAUwBPACAAPQAgAEwAQQBNAEIARABBACgAXwB0AGkAbQBlAE8AZgBEAGEAeQBfAEQALAAgAF8AbQBpAGQAbgBpAGcAaAB0AEMAZQBpAGwAaQBuAGcALAAgAF8AbABvAHcATwByAGQAZQByACwAIABfAGwAbwB3AEYAaQB4AGUAZAAsACAAXwBzAGUAYwBvAG4AZABQAHIAZQBjAGkAcwBpAG8AbgAsACAAXwByAG8AdQBuAGQAaQBuAGcATwB2AGUAcgByAGkAZABlACwAXABuACAAIAAgACAALwAvACAATQBpAGQAbgBpAGcAaAB0AEMAZQBpAGwAaQBuAGcAOgAgAEQAaQBzAHAAbABhAHkAIAAyADQAOgAwADAAIAB0AG8AIAByAGUAcAByAGUAcwBlAG4AdAAgAG0AaQBkAG4AaQBnAGgAdAAgAG4AZQB4AHQAIABkAGEAeQAuAFwAbgAgACAAIAAgAC8ALwAgAEwAbwB3AE8AcgBkAGUAcgA6ACAAIAAgACAAIAAgACAAIABMAG8AdwAgAG8AcgBkAGUAcgAgAGEAdAAgAHcAaABpAGMAaAAgAHQAbwAgAHIAbwB1AG4AZAAgAHQAaQBtAGUAcwBwAGEAbgAgAGkAZgAgAEwAbwB3AEYAaQB4AGUAZAAuACAARABlAGYAYQB1AGwAdABzACAAdABvACAAbQBpAG4AdQB0AGUAcwAuACAAXABuACAAIAAgACAALwAvACAAIAAgACAAIAAgACAAIAAgACAAIAAgACAAIAAgACAAIAAgAE8AdABoAGUAcgB3AGkAcwBlACAAdABoAGUAIABsAG8AdwAgAG8AcgBkAGUAcgAgAGEAdAAgAG0AaQBuAGkAbQB1AG0AIAB0AG8AIABkAGkAcwBwAGwAYQB5AC4AXABuACAAIAAgACAALwAvACAATABvAHcARgBpAHgAZQBkADoAIAAgACAAIAAgACAAIAAgAEYAbwByAGMAZQAgAGQAaQBzAHAAbABhAHkAIAB0AG8AIABsAG8AdwAgAG8AcgBkAGUAcgAsACAAbwB0AGgAZQByAHcAaQBzAGUAIABhAGwAbABvAHcAIAB0AG8AIABmAGwAbwBhAHQAIABmAHIAbwBtACAAbABvAHcAIABvAHIAZABlAHIAIABhAHMAIABuAGUAZQBkAGUAZAAuAFwAbgAgACAAIAAgAC8ALwAgAFMAZQBjAG8AbgBkAFAAcgBlAGMAaQBzAGkAbwBuADoAIAAtADIAIAA6ACAAUwBlAGMAbwBuAGQAIABkAGUAZgBhAHUAbAB0AHMAIAB0AG8AIAAwACAAZABlAGMAaQBtAGEAbABzAC4AXABuACAAIAAgACAALwAvACAAIAAgACAAIAAgACAAIAAgACAAIAAgACAAIAAgACAAIAAgAC0AMQAgADoAIABTAGUAYwBvAG4AZAAgAGUAeABwAHIAZQBzAHMAZQBkACAAdQBwACAAdABvACAAOQAuAFwAbgAgACAAIAAgAC8ALwAgACAAIAAgACAAIAAgACAAIAAgACAAIAAgACAAIAAgACAAIABbAG4AXQA6ACAASQBmACAAbABvAHcAIABvAHIAZABlAHIAIABuAG8AdAAgAGYAaQB4AGUAZAAgAHQAaABlAG4AIABkAGUAYwBpAG0AYQBsAHMAIABlAHgAcAByAGUAcwBzAGUAZAAgAHUAcAAgAHQAbwAgAHcAaABpAGMAaAAgAGUAdgBlAHIAIABpAHMAIABsAG8AdwBlAHIAIABvAGYAXABuACAAIAAgACAALwAvACAAIAAgACAAIAAgACAAIAAgACAAIAAgACAAIAAgACAAIAAgACAAIAAgACAAIABnAGkAdgBlAG4AIABwAHIAZQBjAGkAcwBpAG8AbgAgAG8AcgAgADkALgAgAEkAZgAgAGwAbwB3ACAAbwByAGQAZQByACAAZgBpAHgAZQBkACAAdABoAGUAbgAgAGUAeABwAHIAZQBzAHMAZQBkACAAZQB4AHAAbABpAGMAaQB0AGwAeQBcAG4AIAAgACAAIAAvAC8AIAAgACAAIAAgACAAIAAgACAAIAAgACAAIAAgACAAIAAgACAAIAAgACAAIAAgAGEAdAAgAHQAaABlACAAcwBhAG0AZQAuAFwAbgAgACAAIAAgAC8ALwAgAFIAbwB1AG4AZABpAG4AZwBPAHYAZQByAHIAaQBkAGUAOgAgACAAMAA6ACAARABlAGYAYQB1AGwAdAAgAFIAbwB1AG4AZABzACAAdABvACAAbgBlAGEAcgBlAHMAdAAgAHMAZQBjAG8AbgBkACAAYQBuAGQAIAB0AHIAdQBuAGMAYQB0AGUAcwAgAGEAdAAgAGwAbwB3ACAAbwByAGQAZQByACAAYwBvAG0AcABvAG4AZQBuAHQALgBcAG4AIAAgACAAIAAvAC8AIAAgACAAIAAgACAAIAAgACAAIAAgACAAIAAgACAAIAAgACAAIAAgADEAOgAgAE4AZQBhAHIAZQBzAHQAIABBAGwAdwBhAHkAcwAgAHIAbwB1AG4AZAAgAHQAbwAgAG4AZQBhAHIAZQBzAHQAIABsAG8AdwAgAG8AcgBkAGUAcgAgAGMAbwBtAHAAbwBuAGUAbgB0AC4AXABuACAAIAAgACAALwAvACAAIAAgACAAIAAgACAAIAAgACAAIAAgACAAIAAgACAAIAAgACAALQAxADoAIABEAG8AdwBuACAAIAAgACAAQQBsAHcAYQB5AHMAIAByAG8AdQBuAGQAIABkAG8AdwBuACAAYQB0ACAAbABvAHcAIABvAHIAZABlAHIAIABjAG8AbQBwAG8AbgBlAG4AdAAuAFwAbgAgACAAIAAgAC8ALwBcAG4AIAAgACAAIAAvAC8AIABPAHUAdABwAHUAdAA6ACAAewBcAG4AIAAgACAAIAAvAC8AIAAgACAARABpAHMAcABsAGEAeQBDAG8AdQBuAHQALAAgAEQAaQBzAHAAbABhAHkASABpAGcAaABPAHIAZABlAHIALAAgAEQAaQBzAHAAbABhAHkATABvAHcATwByAGQAZQByACwAIABEAGkAcwBwAGwAYQB5AEQAZQBjAGkAbQBhAGwAcwAsACAAUgBlAHMAbwBsAHYAZQBQAHIAZQBjAGkAcwBpAG8AbgA7AFwAbgAgACAAIAAgAC8ALwAgACAAIABDAGEAcgByAHkARABhAHkALAAgACAAIAAgACAASABvAHUAcgAsACAAIAAgACAAIAAgACAAIAAgACAAIAAgACAATQBpAG4AdQB0AGUALAAgACAAIAAgACAAIAAgACAAIAAgAFMAZQBjAG8AbgBkACwAIAAgACAAIAAgACAAIAAgACAAIAAjAE4ALwBBAFwAbgAgACAAIAAgAC8ALwAgAH0AXABuAFwAbgAgACAAIAAgAEwARQBUACgAXABuACAAIAAgACAAIAAgACAAIABfAG0AaQBuAEwAbwB3AE8AcgBkAGUAcgAsACAAMgAsAFwAbgAgACAAIAAgACAAIAAgACAAXwBkAGUAZgBhAHUAbAB0AEwAbwB3AE8AcgBkAGUAcgAsACAAMwAsAFwAbgAgACAAIAAgACAAIAAgACAAXwBhAHUAdABvAEwAbwB3AE8AcgBkAGUAcgAsACAAVABSAFUARQAsAFwAbgAgACAAIAAgACAAIAAgACAAXwBtAGEAeABQAHIAZQBjAGkAcwBpAG8AbgAsACAAOQAsAFwAbgAgACAAIAAgACAAIAAgACAAXwBkAGUAZgBhAHUAbAB0AFAAcgBlAGMAaQBzAGkAbwBuACwAIAAwACwAXABuACAAIAAgACAAIAAgACAAIABcAG4AIAAgACAAIAAgACAAIAAgAF8AVABJAE0ARQBfAE8ARgBfAEQAQQBZAF8AQwBPAE0AUABPAE4ARQBOAFQAUwAoAF8AdABpAG0AZQBPAGYARABhAHkAXwBEACwAXABuACAAIAAgACAAIAAgACAAIAAgACAAIAAgAF8AbQBpAGQAbgBpAGcAaAB0AEMAZQBpAGwAaQBuAGcALAAgAF8AbQBpAG4ATABvAHcATwByAGQAZQByACwAIABfAGQAZQBmAGEAdQBsAHQATABvAHcATwByAGQAZQByACwAIABfAGEAdQB0AG8ATABvAHcATwByAGQAZQByACwAIABfAG0AYQB4AFAAcgBlAGMAaQBzAGkAbwBuACwAIABfAGQAZQBmAGEAdQBsAHQAUAByAGUAYwBpAHMAaQBvAG4ALAAgAFwAbgAgACAAIAAgACAAIAAgACAAIAAgACAAIABfAGwAbwB3AE8AcgBkAGUAcgAsACAAXwBsAG8AdwBGAGkAeABlAGQALAAgAF8AcwBlAGMAbwBuAGQAUAByAGUAYwBpAHMAaQBvAG4ALAAgAF8AcgBvAHUAbgBkAGkAbgBnAE8AdgBlAHIAcgBpAGQAZQBcAG4AIAAgACAAIAAgACAAIAAgACkAXABuACAAIAAgACAAKQBcAG4AKQA7AFwAbgBcAG4AXwBGAE8AUgBNAEEAVABfAFAAUgBPAFYASQBEAEUAUgBfAFQASQBNAEUAXwBPAEYAXwBEAEEAWQBfADIANABIAFIAIAA9ACAATABBAE0AQgBEAEEAKABfAGMAbwBtAHAAbwBuAGUAbgB0AHMALAAgAF8AcABhAGQAZABpAG4AZwAsAFwAbgAgACAAIAAgAC8ALwAgAEYAbwByAG0AYQB0ADoAIAAgACAAIAAgACAAMAA6ADAAMAA6ADAAMAAuADAAMAAwAFwAbgAgACAAIAAgAC8ALwAgAFAAYQBkAGQAaQBuAGcAOgAgACAAIAAgACAAQQBwAHAAbABpAGUAcwAgAHQAbwAgAGgAbwB1AHIAcwAuAFwAbgAgACAAIAAgAC8ALwBcAG4AIAAgACAAIAAvAC8AIABPAHUAdABwAHUAdAA6ACAAewBcAG4AIAAgACAAIAAvAC8AIAAgACAATABlAGEAZABGAG8AcgBtAGEAdAAsACAATQBpAGQARgBvAHIAbQBhAHQALAAgACAATABhAHMAdABGAG8AcgBtAGEAdAAsACAAIAAgACMATgAvAEEAOwBcAG4AIAAgACAAIAAvAC8AIAAgACAAXAAiAFwAIgAsACAAIAAgACAAIAAgACAAIAAgAEgAbwB1AHIAUwB1AGYAZgBpAHgALAAgAE0AaQBuAHUAdABlAFMAdQBmAGYAaQB4ACwAIABcACIAXAAiAFwAbgAgACAAIAAgAC8ALwAgAH0AXABuAFwAbgAgACAAIAAgAEkARgAoAFIATwBXAFMAKABfAGMAbwBtAHAAbwBuAGUAbgB0AHMAKQAgAD0AIAAxACwAIABJAE4ARABFAFgAKABfAGMAbwBtAHAAbwBuAGUAbgB0AHMALAAgADEALAAgADEAKQAsAFwAbgAgACAAIAAgACAAIAAgACAASQBGACgASQBOAEQARQBYACgAXwBjAG8AbQBwAG8AbgBlAG4AdABzACwAIAAxACwAIAAxACkAIAA9ACAAMAAsACAAXAAiAFwAIgAsAFwAbgAgACAAIAAgACAAIAAgACAAIAAgACAAIABMAEUAVAAoAFwAbgAgACAAIAAgACAAIAAgACAAIAAgACAAIAAgACAAIAAgAF8AZABpAHMAcABsAGEAeQBEAGUAYwBpAG0AYQBsAHMALAAgAEkATgBEAEUAWAAoAF8AYwBvAG0AcABvAG4AZQBuAHQAcwAsACAAMQAsACAANAApACwAXABuACAAIAAgACAAIAAgACAAIAAgACAAIAAgACAAIAAgACAAXwBsAGUAYQBkAEYAbQB0ACwAIABJAEYAKABfAHAAYQBkAGQAaQBuAGcALAAgAFwAIgAwADAAXAAiACwAIABcACIAMABcACIAKQAsAFwAbgAgACAAIAAgACAAIAAgACAAIAAgACAAIAAgACAAIAAgAF8AbQBpAGQARgBtAHQALAAgAFwAIgAwADAAXAAiACwAXABuACAAIAAgACAAIAAgACAAIAAgACAAIAAgACAAIAAgACAAXwBsAGEAcwB0AEYAbQB0ACwAIABJAEYAKABfAGQAaQBzAHAAbABhAHkARABlAGMAaQBtAGEAbABzACAAPQAgADAALAAgAF8AbQBpAGQARgBtAHQALABcAG4AIAAgACAAIAAgACAAIAAgACAAIAAgACAAIAAgACAAIAAgACAAIAAgAEMATwBOAEMAQQBUACgAXwBtAGkAZABGAG0AdAAsACAATABFAEYAVAAoAFwAIgAuADAAMAAwADAAMAAwADAAMAAwAFwAIgAsACAAXwBkAGkAcwBwAGwAYQB5AEQAZQBjAGkAbQBhAGwAcwAgACsAIAAxACkAKQBcAG4AIAAgACAAIAAgACAAIAAgACAAIAAgACAAIAAgACAAIAApACwAXABuACAAIAAgACAAIAAgACAAIAAgACAAIAAgACAAIAAgACAAXwBmAG8AcgBtAGEAdABzACwAIABIAFMAVABBAEMASwAoAF8AbABlAGEAZABGAG0AdAAsACAAXwBtAGkAZABGAG0AdAAsACAAXwBsAGEAcwB0AEYAbQB0ACkALABcAG4AXABuACAAIAAgACAAIAAgACAAIAAgACAAIAAgACAAIAAgACAAXwBkAGkAcwBwAGwAYQB5AEwAbwB3AE8AcgBkAGUAcgAsACAASQBOAEQARQBYACgAXwBjAG8AbQBwAG8AbgBlAG4AdABzACwAIAAxACwAIAAzACkALABcAG4AIAAgACAAIAAgACAAIAAgACAAIAAgACAAIAAgACAAIABfAGQAZQBsAGkAbQBzACwAIABTAFcASQBUAEMASAAoAF8AZABpAHMAcABsAGEAeQBMAG8AdwBPAHIAZABlAHIALABcAG4AIAAgACAAIAAgACAAIAAgACAAIAAgACAAIAAgACAAIAAgACAAIAAgADMALAAgAHsAXAAiAFwAIgAsACAAXAAiADoAXAAiACwAIABcACIAXAAiACwAIABcACIAXAAiAH0ALABcAG4AIAAgACAAIAAgACAAIAAgACAAIAAgACAAIAAgACAAIAAgACAAIAAgADQALAAgAHsAXAAiAFwAIgAsACAAXAAiADoAXAAiACwAIABcACIAOgBcACIALAAgAFwAIgBcACIAfQAsAFwAbgAgACAAIAAgACAAIAAgACAAIAAgACAAIAAgACAAIAAgACAAIAAgACAAewBcACIAXAAiACwAIABcACIAXAAiACwAIABcACIAXAAiACwAIABcACIAXAAiAH0AXABuACAAIAAgACAAIAAgACAAIAAgACAAIAAgACAAIAAgACAAKQAsAFwAbgAgACAAIAAgACAAIAAgACAAIAAgACAAIAAgACAAIAAgACAAIAAgACAAXABuACAAIAAgACAAIAAgACAAIAAgACAAIAAgACAAIAAgACAAVgBTAFQAQQBDAEsAKABcAG4AIAAgACAAIAAgACAAIAAgACAAIAAgACAAIAAgACAAIAAgACAAIAAgAF8AZgBvAHIAbQBhAHQAcwAsAFwAbgAgACAAIAAgACAAIAAgACAAIAAgACAAIAAgACAAIAAgACAAIAAgACAAXwBkAGUAbABpAG0AcwBcAG4AIAAgACAAIAAgACAAIAAgACAAIAAgACAAIAAgACAAIAApAFwAbgAgACAAIAAgACAAIAAgACAAIAAgACAAIAApAFwAbgAgACAAIAAgACAAIAAgACAAKQBcAG4AIAAgACAAIAApAFwAbgApADsAXABuAFwAbgBfAEYATwBSAE0AQQBUAF8AUABSAE8AVgBJAEQARQBSAF8AVABJAE0ARQBfAE8ARgBfAEQAQQBZAF8AQwBJAFYASQBMACAAPQAgAEwAQQBNAEIARABBACgAXwBjAG8AbQBwAG8AbgBlAG4AdABzACwAIABfAHAAYQBkAGQAaQBuAGcALAAgAF8AQQBNAFAATQBEAG8AdAB0AGUAZAAsACAAXwBBAE0AUABNAEMAbwBuAGQAZQBuAHMAZQAsACAAXwBBAE0AUABNAEwAbwB3AGUAcgAsAFwAbgAgACAAIAAgAC8ALwAgAEYAbwByAG0AYQB0ADoAIAAgACAAIAAgACAAIAAxADIAOgAwADAAOgAwADAAIABBAE0AfABQAE0AXABuACAAIAAgACAALwAvACAAUABhAGQAZABpAG4AZwA6ACAAIAAgACAAIAAgAEEAcABwAGwAaQBlAHMAIAB0AG8AIABoAG8AdQByAHMALgBcAG4AIAAgACAAIAAvAC8AIABBAE0AUABNAEQAbwB0AHQAZQBkADoAIAAgACAAQQAuAE0ALgB8AFAALgBNAC4AXABuACAAIAAgACAALwAvACAAQQBNAFAATQBDAG8AbgBkAGUAbgBzAGUAOgAgAE4AbwAgAHMAcABhAGMAZQAgAHAAcgBlAGMAZQBkAGkAbgBnACAAQQBNAHwAUABNAFwAbgAgACAAIAAgAC8ALwAgAEEATQBQAE0ATABvAHcAZQByADoAIAAgACAAIABMAG8AdwBlAHIAIABjAGEAcwBlACAAYQBtAHwAcABtAFwAbgAgACAAIAAgAC8ALwBcAG4AIAAgACAAIAAvAC8AIABPAHUAdABwAHUAdAA6ACAAewBcAG4AIAAgACAAIAAvAC8AIAAgACAATABlAGEAZABGAG8AcgBtAGEAdAAsACAATQBpAGQARgBvAHIAbQBhAHQALAAgACAATABhAHMAdABGAG8AcgBtAGEAdAAsACAAIAAgACMATgAvAEEAOwBcAG4AIAAgACAAIAAvAC8AIAAgACAAXAAiAFwAIgAsACAAIAAgACAAIAAgACAAIAAgAEgAbwB1AHIAUwB1AGYAZgBpAHgALAAgAE0AaQBuAHUAdABlAFMAdQBmAGYAaQB4ACwAIABBAE0AfABQAE0AXABuACAAIAAgACAALwAvACAAfQBcAG4AIAAgACAAIABcAG4AIAAgACAAIABJAEYAKABSAE8AVwBTACgAXwBjAG8AbQBwAG8AbgBlAG4AdABzACkAIAA9ACAAMQAsACAASQBOAEQARQBYACgAXwBjAG8AbQBwAG8AbgBlAG4AdABzACwAIAAxACwAIAAxACkALABcAG4AIAAgACAAIAAgACAAIAAgAEkARgAoAEkATgBEAEUAWAAoAF8AYwBvAG0AcABvAG4AZQBuAHQAcwAsACAAMQAsACAAMQApACAAPQAgADAALAAgAFwAIgBcACIALABcAG4AIAAgACAAIAAgACAAIAAgACAAIAAgACAATABFAFQAKABcAG4AIAAgACAAIAAgACAAIAAgACAAIAAgACAAIAAgACAAIABfAGEAbQBwAG0ATQBhAHQAcgBpAHgALAAgAHsAXABuACAAIAAgACAAIAAgACAAIAAgACAAIAAgACAAIAAgACAAIAAgACAAIABcACIAIABBAE0AXAAiACwAIABcACIAQQBNAFwAIgAsACAAXAAiACAAQQAuAE0ALgBcACIALAAgAFwAIgBBAC4ATQAuAFwAIgA7AFwAbgAgACAAIAAgACAAIAAgACAAIAAgACAAIAAgACAAIAAgACAAIAAgACAAXAAiACAAUABNAFwAIgAsACAAXAAiAFAATQBcACIALAAgAFwAIgAgAFAALgBNAC4AXAAiACwAIABcACIAUAAuAE0ALgBcACIAOwBcAG4AIAAgACAAIAAgACAAIAAgACAAIAAgACAAIAAgACAAIAAgACAAIAAgAFwAIgAgAGEAbQBcACIALAAgAFwAIgBhAG0AXAAiACwAIABcACIAIABhAC4AbQAuAFwAIgAsACAAXAAiAGEALgBtAC4AXAAiADsAXABuACAAIAAgACAAIAAgACAAIAAgACAAIAAgACAAIAAgACAAIAAgACAAIABcACIAIABwAG0AXAAiACwAIABcACIAcABtAFwAIgAsACAAXAAiACAAcAAuAG0ALgBcACIALAAgAFwAIgBwAC4AbQAuAFwAIgBcAG4AIAAgACAAIAAgACAAIAAgACAAIAAgACAAIAAgACAAIAB9ACwAXABuACAAIAAgACAAIAAgACAAIAAgACAAIAAgACAAIAAgACAAXwByACwAIAAxACAAKwAgACgAMgAgACoAIABOACgAXwBBAE0AUABNAEwAbwB3AGUAcgApACkALABcAG4AIAAgACAAIAAgACAAIAAgACAAIAAgACAAIAAgACAAIABfAGMALAAgADEAIAArACAATgAoAF8AQQBNAFAATQBDAG8AbgBkAGUAbgBzAGUAKQAgACsAIAAoADIAIAAqACAATgAoAF8AQQBNAFAATQBEAG8AdAB0AGUAZAApACkALABcAG4AIAAgACAAIAAgACAAIAAgACAAIAAgACAAIAAgACAAIABfAGEAbQAsACAASQBOAEQARQBYACgAXwBhAG0AcABtAE0AYQB0AHIAaQB4ACwAIABfAHIALAAgAF8AYwApACwAXABuACAAIAAgACAAIAAgACAAIAAgACAAIAAgACAAIAAgACAAXwBwAG0ALAAgAEkATgBEAEUAWAAoAF8AYQBtAHAAbQBNAGEAdAByAGkAeAAsACAAXwByACAAKwAgADEALAAgAF8AYwApACwAXABuACAAIAAgACAAIAAgACAAIAAgACAAIAAgAFwAbgAgACAAIAAgACAAIAAgACAAIAAgACAAIAAgACAAIAAgAF8AZABpAHMAcABsAGEAeQBMAG8AdwBPAHIAZABlAHIALAAgAEkATgBEAEUAWAAoAF8AYwBvAG0AcABvAG4AZQBuAHQAcwAsACAAMQAsACAAMwApACwAXABuACAAIAAgACAAIAAgACAAIAAgACAAIAAgACAAIAAgACAAXwBsAGUAYQBkAEYAbQB0ACwAIABJAEYAKABfAHAAYQBkAGQAaQBuAGcALAAgAFwAIgAwADAAXAAiACwAIABcACIAMABcACIAKQAsAFwAbgAgACAAIAAgACAAIAAgACAAIAAgACAAIAAgACAAIAAgAF8AbQBpAGQARgBtAHQALAAgAFwAIgAwADAAXAAiACwAXABuACAAIAAgACAAIAAgACAAIAAgACAAIAAgACAAIAAgACAAXwBsAGEAcwB0AEYAbQB0ACwAIABJAEYAKABfAGQAaQBzAHAAbABhAHkATABvAHcATwByAGQAZQByACAAPQAgADIALAAgAF8AbABlAGEAZABGAG0AdAAsACAAXwBtAGkAZABGAG0AdAApACwAXABuACAAIAAgACAAIAAgACAAIAAgACAAIAAgACAAIAAgACAAXwBmAG8AcgBtAGEAdABzACwAIABIAFMAVABBAEMASwAoAF8AbABlAGEAZABGAG0AdAAsACAAXwBtAGkAZABGAG0AdAAsACAAXwBsAGEAcwB0AEYAbQB0ACkALABcAG4AXABuACAAIAAgACAAIAAgACAAIAAgACAAIAAgACAAIAAgACAAXwBhAG0AcABtACwAIABJAEYAKABJAE4ARABFAFgAKABfAGMAbwBtAHAAbwBuAGUAbgB0AHMALAAgADEALAAgADUAKQAsACAAXwBwAG0ALAAgAF8AYQBtACkALABcAG4AIAAgACAAIAAgACAAIAAgACAAIAAgACAAIAAgACAAIABfAGQAZQBsAGkAbQBzACwAIABTAFcASQBUAEMASAAoAF8AZABpAHMAcABsAGEAeQBMAG8AdwBPAHIAZABlAHIALABcAG4AIAAgACAAIAAgACAAIAAgACAAIAAgACAAIAAgACAAIAAgACAAIAAgADIALAAgAEgAUwBUAEEAQwBLACgAXAAiAFwAIgAsACAAXwBhAG0AcABtACwAIABcACIAXAAiACwAIABcACIAXAAiACkALABcAG4AIAAgACAAIAAgACAAIAAgACAAIAAgACAAIAAgACAAIAAgACAAIAAgADMALAAgAEgAUwBUAEEAQwBLACgAXAAiAFwAIgAsACAAXAAiADoAXAAiACwAIABfAGEAbQBwAG0ALAAgAFwAIgBcACIAKQAsAFwAbgAgACAAIAAgACAAIAAgACAAIAAgACAAIAAgACAAIAAgACAAIAAgACAANAAsACAASABTAFQAQQBDAEsAKABcACIAXAAiACwAIABcACIAOgBcACIALAAgAFwAIgA6AFwAIgAsACAAXwBhAG0AcABtACkALABcAG4AIAAgACAAIAAgACAAIAAgACAAIAAgACAAIAAgACAAIAAgACAAIAAgAHsAXAAiAFwAIgAsACAAXAAiAFwAIgAsACAAXAAiAFwAIgAsACAAXAAiAFwAIgB9AFwAbgAgACAAIAAgACAAIAAgACAAIAAgACAAIAAgACAAIAAgACkALABcAG4AIAAgACAAIAAgACAAIAAgACAAIAAgACAAIAAgACAAIAAgACAAIAAgAFwAbgAgACAAIAAgACAAIAAgACAAIAAgACAAIAAgACAAIAAgAFYAUwBUAEEAQwBLACgAXABuACAAIAAgACAAIAAgACAAIAAgACAAIAAgACAAIAAgACAAIAAgACAAIABfAGYAbwByAG0AYQB0AHMALABcAG4AIAAgACAAIAAgACAAIAAgACAAIAAgACAAIAAgACAAIAAgACAAIAAgAF8AZABlAGwAaQBtAHMAXABuACAAIAAgACAAIAAgACAAIAAgACAAIAAgACAAIAAgACAAKQBcAG4AIAAgACAAIAAgACAAIAAgACAAIAAgACAAKQBcAG4AIAAgACAAIAAgACAAIAAgACkAXABuACAAIAAgACAAKQBcAG4AKQA7AFwAbgBcAG4AXwBGAE8AUgBNAEEAVABfAFAAUgBPAFYASQBEAEUAUgBfAFQASQBNAEUAXwBPAEYAXwBEAEEAWQBfAEkAUwBPACAAPQAgAEwAQQBNAEIARABBACgAXwBjAG8AbQBwAG8AbgBlAG4AdABzACwAIABfAGIAYQBzAGkAYwAsAFwAbgAgACAAIAAgAC8ALwAgAEYAbwByAG0AYQB0ADoAIAAgACAAIAAgACAAVAAwADAAOgAwADAAOgAwADAALgAwADAAMABcAG4AIAAgACAAIAAvAC8AIABCAGEAcwBpAGMAOgAgACAAIAAgACAAIAAgAFQAMAAwADAAMAAwADAALgAwADAAMABcAG4AIAAgACAAIAAvAC8AXABuACAAIAAgACAALwAvACAATwB1AHQAcAB1AHQAOgAgAHsAXABuACAAIAAgACAALwAvACAAIAAgAEwAZQBhAGQARgBvAHIAbQBhAHQALAAgAE0AaQBkAEYAbwByAG0AYQB0ACwAIAAgAEwAYQBzAHQARgBvAHIAbQBhAHQALAAgACAAIAAgACMATgAvAEEAOwBcAG4AIAAgACAAIAAvAC8AIAAgACAAXAAiAFQAXAAiACwAIAAgACAAIAAgACAAIAAgAEgAbwB1AHIAUwB1AGYAZgBpAHgALAAgAE0AaQBuAHUAdABlAFMAdQBmAGYAaQB4ACwAIAAgAFwAIgBcACIAXABuACAAIAAgACAALwAvACAAfQBcAG4AXABuACAAIAAgACAASQBGACgAUgBPAFcAUwAoAF8AYwBvAG0AcABvAG4AZQBuAHQAcwApACAAPQAgADEALAAgAEkATgBEAEUAWAAoAF8AYwBvAG0AcABvAG4AZQBuAHQAcwAsACAAMQAsACAAMQApACwAXABuACAAIAAgACAAIAAgACAAIABJAEYAKABJAE4ARABFAFgAKABfAGMAbwBtAHAAbwBuAGUAbgB0AHMALAAgADEALAAgADEAKQAgAD0AIAAwACwAIABcACIAXAAiACwAXABuACAAIAAgACAAIAAgACAAIAAgACAAIAAgAEwARQBUACgAXABuACAAIAAgACAAIAAgACAAIAAgACAAIAAgACAAIAAgACAAXwBkAGkAcwBwAGwAYQB5AEQAZQBjAGkAbQBhAGwAcwAsACAASQBOAEQARQBYACgAXwBjAG8AbQBwAG8AbgBlAG4AdABzACwAIAAxACwAIAA0ACkALABcAG4AIAAgACAAIAAgACAAIAAgACAAIAAgACAAIAAgACAAIABfAGwAZQBhAGQARgBtAHQALAAgAFwAIgAwADAAXAAiACwAXABuACAAIAAgACAAIAAgACAAIAAgACAAIAAgACAAIAAgACAAXwBtAGkAZABGAG0AdAAsACAAXAAiADAAMABcACIALABcAG4AIAAgACAAIAAgACAAIAAgACAAIAAgACAAIAAgACAAIABfAGwAYQBzAHQARgBtAHQALAAgAEkARgAoAF8AZABpAHMAcABsAGEAeQBEAGUAYwBpAG0AYQBsAHMAIAA9ACAAMAAsACAAXwBtAGkAZABGAG0AdAAsAFwAbgAgACAAIAAgACAAIAAgACAAIAAgACAAIAAgACAAIAAgACAAIAAgACAAQwBPAE4AQwBBAFQAKABfAG0AaQBkAEYAbQB0ACwAIABMAEUARgBUACgAXAAiAC4AMAAwADAAMAAwADAAMAAwADAAXAAiACwAIABfAGQAaQBzAHAAbABhAHkARABlAGMAaQBtAGEAbABzACAAKwAgADEAKQApAFwAbgAgACAAIAAgACAAIAAgACAAIAAgACAAIAAgACAAIAAgACkALABcAG4AIAAgACAAIAAgACAAIAAgACAAIAAgACAAIAAgACAAIABfAGYAbwByAG0AYQB0AHMALAAgAEgAUwBUAEEAQwBLACgAXwBsAGUAYQBkAEYAbQB0ACwAIABfAG0AaQBkAEYAbQB0ACwAIABfAGwAYQBzAHQARgBtAHQAKQAsAFwAbgBcAG4AIAAgACAAIAAgACAAIAAgACAAIAAgACAAIAAgACAAIABfAGQAaQBzAHAAbABhAHkATABvAHcATwByAGQAZQByACwAIABJAE4ARABFAFgAKABfAGMAbwBtAHAAbwBuAGUAbgB0AHMALAAgADEALAAgADMAKQAsAFwAbgAgACAAIAAgACAAIAAgACAAIAAgACAAIAAgACAAIAAgAF8AZABlAGwAaQBtAHMALAAgAEkARgAoAF8AYgBhAHMAaQBjACwAIAB7AFwAIgBUAFwAIgAsACAAXAAiAFwAIgAsACAAXAAiAFwAIgAsACAAXAAiAFwAIgB9ACwAXABuACAAIAAgACAAIAAgACAAIAAgACAAIAAgACAAIAAgACAAIAAgACAAIABTAFcASQBUAEMASAAoAF8AZABpAHMAcABsAGEAeQBMAG8AdwBPAHIAZABlAHIALABcAG4AIAAgACAAIAAgACAAIAAgACAAIAAgACAAIAAgACAAIAAgACAAIAAgACAAIAAgACAAMgAsACAAewBcACIAVABcACIALAAgAFwAIgBcACIALAAgAFwAIgBcACIALAAgAFwAIgBcACIAfQAsAFwAbgAgACAAIAAgACAAIAAgACAAIAAgACAAIAAgACAAIAAgACAAIAAgACAAIAAgACAAIAAzACwAIAB7AFwAIgBUAFwAIgAsACAAXAAiADoAXAAiACwAIABcACIAXAAiACwAIABcACIAXAAiAH0ALABcAG4AIAAgACAAIAAgACAAIAAgACAAIAAgACAAIAAgACAAIAAgACAAIAAgACAAIAAgACAANAAsACAAewBcACIAVABcACIALAAgAFwAIgA6AFwAIgAsACAAXAAiADoAXAAiACwAIABcACIAXAAiAH0ALABcAG4AIAAgACAAIAAgACAAIAAgACAAIAAgACAAIAAgACAAIAAgACAAIAAgACAAIAAgACAAewBcACIAXAAiACwAIABcACIAXAAiACwAIABcACIAXAAiACwAIABcACIAXAAiAH0AXABuACAAIAAgACAAIAAgACAAIAAgACAAIAAgACAAIAAgACAAIAAgACAAIAApAFwAbgAgACAAIAAgACAAIAAgACAAIAAgACAAIAAgACAAIAAgACkALABcAG4AXABuACAAIAAgACAAIAAgACAAIAAgACAAIAAgACAAIAAgACAAVgBTAFQAQQBDAEsAKABcAG4AIAAgACAAIAAgACAAIAAgACAAIAAgACAAIAAgACAAIAAgACAAIAAgAF8AZgBvAHIAbQBhAHQAcwAsAFwAbgAgACAAIAAgACAAIAAgACAAIAAgACAAIAAgACAAIAAgACAAIAAgACAAXwBkAGUAbABpAG0AcwBcAG4AIAAgACAAIAAgACAAIAAgACAAIAAgACAAIAAgACAAIAApAFwAbgAgACAAIAAgACAAIAAgACAAIAAgACAAIAApAFwAbgAgACAAIAAgACAAIAAgACAAKQBcAG4AIAAgACAAIAApAFwAbgApADsAXABuAFwAbg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VABJAE0ARQAgAFoATwBOAEU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FQAWgBPAFwAbgBcAG4AVABlAHMAdABzACAAaQBmACAAYQAgAHQAaQBtAGUAIAB6AG8AbgBlACAAbwBmAGYAcwBlAHQAIABpAG4AIABtAGkAbgB1AHQAZQBzACAAaQBzACAAdwBpAHQAaABpAG4AIAB0AGgAZQAgAHIAYQBuAGcAZQAgAC0AMQA1ADoAMAAwAC4ALgArADEANQA6ADAAMA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WgBPAE0AaQBuAHUAdABlAHMAIAB8ACAAZABlAGMAaQBtAGEAbAAgAFsALQA5ADAAMAAuAC4AOQAwADAAXQAgAHwAIABUAGkAbQBlACAAegBvAG4AZQAgAG8AZgBmAHMAZQB0ACAAaQBuACAAbQBpAG4AdQB0AGUAcw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WAEEATABJAEQAXwBUAFoATwAgAD0AIABMAEEATQBCAEQAQQAoAFQAWgBPAE0AaQBuAHUAdABlAHMALABcAG4AIAAgACAAIABJAEYAKABOAE8AVAAoAEkAUwBOAFUATQBCAEUAUgAoAFQAWgBPAE0AaQBuAHUAdABlAHMAKQApACwAIABGAEEATABTAEUALABcAG4AIAAgACAAIAAgACAAIAAgAEEAQgBTACgAVABaAE8ATQBpAG4AdQB0AGUAcwApACAAPAA9ACAAOQAw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UwBQAEEATgBfAFQATwBfAFQAWgBPAFwAbgBcAG4AQwBvAG4AdgBlAHIAdABzACAAYQAgAGQAZQBpAG0AYQBsACAAdABpAG0AZQBzAHAAYQBuACAAaQBuAHQAbwAgAHQAaQBtAGUAIAB6AG8AbgBlACAAbwBmAGYAcwBlAHQAIABtAGkAbgB1AHQAZQBz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FoATwBUAGkAbQBlAFMAcABhAG4AIAB8ACAAZABlAGMAaQBtAGEAbAAgAFsALQAwAC4ANgAyADUALgAuADAALgA2ADIANQBd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TAFAAQQBOAF8AVABPAF8AVABaAE8AIAA9ACAATABBAE0AQgBEAEEAKABUAFoATwBUAGkAbQBlAFMAcABhAG4ALABcAG4AIAAgACAAIABMAEUAVAAoAFwAbgAgACAAIAAgACAAIAAgACAAXwBUAFoATwBUAGkAbQBlAFMAcABhAG4ALAAgAEYATgAuAE4AVQBMAEwASQBGAFkAKABUAFoATwBUAGkAbQBlAFMAcABhAG4AKQAsAFwAbgAgACAAIAAgACAAIAAgACAASQBGACgASQBTAEUAUgBSAE8AUgAoAF8AVABaAE8AVABpAG0AZQBTAHAAYQBuACkALAAgAF8AVABaAE8AVABpAG0AZQBTAHAAYQBuACAAKgAgAHsAMQB9ACwAXABuACAAIAAgACAAIAAgACAAIAAgACAAIAAgAEkARgAoAF8AVABaAE8AVABpAG0AZQBTAHAAYQBuACAAPQAgAFwAIgBcACIALAAgAFwAIgBcACIALABcAG4AIAAgACAAIAAgACAAIAAgACAAIAAgACAAIAAgACAAIABJAEYAKABOAE8AVAAoAEkAUwBOAFUATQBCAEUAUgAoAF8AVABaAE8AVABpAG0AZQBTAHAAYQBuACkAKQAsACAAewAjAFYAQQBMAFUARQAhAH0ALABcAG4AIAAgACAAIAAgACAAIAAgACAAIAAgACAAIAAgACAAIAAgACAAIAAgAEwARQBUACgAXABuACAAIAAgACAAIAAgACAAIAAgACAAIAAgACAAIAAgACAAIAAgACAAIAAgACAAIAAgAF8AdAB6AG8ALAAgAF8AVABaAE8AVABpAG0AZQBTAHAAYQBuACAAKgAgADEANAA0ADAALABcAG4AIAAgACAAIAAgACAAIAAgACAAIAAgACAAIAAgACAAIAAgACAAIAAgACAAIAAgACAASQBGACgAQwBIAFIATwBOAE8ALgBJAFMAXwBWAEEATABJAEQAXwBUAFoATwAoAF8AdAB6AG8AKQAsACAAXwB0AHoAbwAsACAAewAjAE4AVQBNACEAfQ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E8AXwBUAE8AXwBUAEkATQBFAFMAUABBAE4AXABuAFwAbgBDAG8AbgB2AGUAcgB0AHMAIAB0AGkAbQBlACAAegBvAG4AZQAgAG8AZgBmAHMAZQB0ACAAbQBpAG4AdQB0AGUAcwAgAGkAbgB0AG8AIABhACAAZABlAGMAaQBtAGEAbAAgAHQAaQBtAGUAcwBwAGEAbg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VABpAG0AZQAgAFoAbwBuAGUAIABPAGYAZgBzAGUAdAAgAGUAeABwAHIAZQBzAHMAZQBkACAAYQBzACAAYQAgAFQAaQBtAGUAUwBwAGEAbg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E8AVABpAG0AZQBTAHAAYQBuACAAfAAgAGQAZQBjAGkAbQBhAGwAIABbAC0AMAAuADYAMgA1AC4ALgAwAC4ANgAyADUAXQ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WgBPAF8AVABPAF8AVABJAE0ARQBTAFAAQQBOACAAPQAgAEwAQQBNAEIARABBACgAVABaAE8ATQBpAG4AdQB0AGUAcwAsAFwAbgAgACAAIAAgAEwARQBUACgAXABuACAAIAAgACAAIAAgACAAIABfAFQAWgBPAE0AaQBuAHUAdABlAHMALAAgAEYATgAuAE4AVQBMAEwASQBGAFkAKABUAFoATwBNAGkAbgB1AHQAZQBzACkALABcAG4AIAAgACAAIAAgACAAIAAgAEkARgAoAEkAUwBFAFIAUgBPAFIAKABfAFQAWgBPAE0AaQBuAHUAdABlAHMAKQAsACAAXwBUAFoATwBNAGkAbgB1AHQAZQBzACAAKgAgAHsAMQB9ACwAXABuACAAIAAgACAAIAAgACAAIAAgACAAIAAgAEkARgAoAF8AVABaAE8ATQBpAG4AdQB0AGUAcwAgAD0AIABcACIAXAAiACwAIABcACIAXAAiACwAXABuACAAIAAgACAAIAAgACAAIAAgACAAIAAgACAAIAAgACAASQBGACgATgBPAFQAKABJAFMATgBVAE0AQgBFAFIAKABfAFQAWgBPAE0AaQBuAHUAdABlAHMAKQApACwAIAB7ACMAVgBBAEwAVQBFACEAfQAsAFwAbgAgACAAIAAgACAAIAAgACAAIAAgACAAIAAgACAAIAAgACAAIAAgACAASQBGACgATgBPAFQAKABDAEgAUgBPAE4ATwAuAEkAUwBfAFYAQQBMAEkARABfAFQAWgBPACgAXwBUAFoATwBNAGkAbgB1AHQAZQBzACkAKQAsACAAewAjAE4AVQBNACEAfQAsAFwAbgAgACAAIAAgACAAIAAgACAAIAAgACAAIAAgACAAIAAgACAAIAAgACAAIAAgACAAIABfAFQAWgBPAE0AaQBuAHUAdABlAHMAIAAvACAAMQA0ADQAMA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VABaAE8AXABuAFwAbgBQAGEAcgBzAGUAcwAgAGEAbgAgAEkAUwBPACAAZgBvAHIAbQBhAHQAdABlAGQAIAB0AGkAbQBlACAAegBvAG4AZQAgAG8AZgBmAHMAZQB0ACAAaQBuAHQAbwAgAHQAaQBtAGUAIAB6AG8AbgBlACAAbwBmAGYAcwBlAHQAIABtAGkAbgB1AHQAZQBz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FsALQA5ADAAMAAuAC4AOQAwADAAXQAgAHwAIABUAGkAbQBlACAAegBvAG4AZQAgAG8AZgBmAHMAZQB0ACAAaQBuACAAbQBpAG4AdQB0AGU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B8ACAAdABlAHgAdAAgAHwAIABUAGkAbQBlACAAegBvAG4AZQAgAG8AZgBmAHMAZQB0ACAAaQBuACAASQBTAE8AIABmAG8AcgBtAGEAdAAgAGkAZQAuACAAsQBoAGgAOgBtAG0AIABvAHIAIAB2AGEAbAB1AGUAIABpAG4AIABtAGkAbgB1AHQAZQBz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VABaAE8AKABcACIAWgBcACIAKQBcAG4AUgBlAHQAdQByAG4AcwA6ACAAMAAgAGkALgBlAC4AIABVAFQAQwAgAHQAaQBtAGUAIAB6AG8AbgBlACAAKABaAHUAbAB1ACkAXABuAFwAbgBQAEEAUgBTAEUAXwBJAFMATwBfAFQAWgBPACgAXAAiABIiMAA2ADoAMAAwAFwAIgApAFwAbgBSAGUAdAB1AHIAbgBzADoAIAAtADMANgAwAFwAbgBcAG4AUABBAFIAUwBFAF8ASQBTAE8AXwBUAFoATwAoAFwAIgArADEANgA6ADAAMABcACIAKQBcAG4AUgBlAHQAdQByAG4AcwA6ACAAIwBOAFUATQAhACAAaQAuAGUALgAgAHIAYQBuAGcAZQAgAGkAcwAgABIiMQA1ADoAMAAwACAAdABvACAAKwAxADUAOgAwAD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kAUwBPAF8AVABaAE8AIAA9ACAATABBAE0AQgBEAEEAKABFAHgAcAByAGUAcwBzAGkAbwBuACwAXABuACAAIAAgACAATABFAFQAKABcAG4AIAAgACAAIAAgACAAIAAgAGYAbgBQAGEAcgBzAGUAVABaAE8ALAAgAEwAQQBNAEIARABBACgAXwBUAFoATwAsAFwAbgAgACAAIAAgACAAIAAgACAAIAAgACAAIABJAEYAKABJAFMARQBSAFIATwBSACgAXwBUAFoATwApACwAIABfAFQAWgBPACAAKgAgAHsAMQB9ACwAXABuACAAIAAgACAAIAAgACAAIAAgACAAIAAgACAAIAAgACAASQBGACgAXwBUAFoATwAgAD0AIABcACIAXAAiACwAIABcACIAXAAiACwAXABuACAAIAAgACAAIAAgACAAIAAgACAAIAAgACAAIAAgACAAIAAgACAAIABJAEYAKABJAFMATgBVAE0AQgBFAFIAKABfAFQAWgBPACkALAAgAEkARgAoAEMASABSAE8ATgBPAC4ASQBTAF8AVgBBAEwASQBEAF8AVABaAE8AKABfAFQAWgBPACkALAAgAF8AVABaAE8ALAAgAHsAIwBOAFUATQAhAH0AKQAsAFwAbgAgACAAIAAgACAAIAAgACAAIAAgACAAIAAgACAAIAAgACAAIAAgACAAIAAgACAAIABJAEYAKABFAFgAQQBDAFQAKABfAFQAWgBPACwAIABcACIAWgBcACIAKQAsACAAMAAsAFwAbgAgACAAIAAgACAAIAAgACAAIAAgACAAIAAgACAAIAAgACAAIAAgACAAIAAgACAAIAAgACAAIAAgAEwARQBUACgAXABuACAAIAAgACAAIAAgACAAIAAgACAAIAAgACAAIAAgACAAIAAgACAAIAAgACAAIAAgACAAIAAgACAAIAAgACAAIABfAHMAQwBoAGEAcgAsACAATABFAEYAVAAoAF8AVABaAE8AKQAsAFwAbgAgACAAIAAgACAAIAAgACAAIAAgACAAIAAgACAAIAAgACAAIAAgACAAIAAgACAAIAAgACAAIAAgACAAIAAgACAAXwBzAGkAZwBuACwAIABTAFcASQBUAEMASAAoAF8AcwBDAGgAYQByACwAXABuACAAIAAgACAAIAAgACAAIAAgACAAIAAgACAAIAAgACAAIAAgACAAIAAgACAAIAAgACAAIAAgACAAIAAgACAAIAAgACAAIAAgAFwAIgArAFwAIgAsACAAMQAsAFwAbgAgACAAIAAgACAAIAAgACAAIAAgACAAIAAgACAAIAAgACAAIAAgACAAIAAgACAAIAAgACAAIAAgACAAIAAgACAAIAAgACAAIABcACIALQBcACIALAAgAC0AMQAsAFwAbgAgACAAIAAgACAAIAAgACAAIAAgACAAIAAgACAAIAAgACAAIAAgACAAIAAgACAAIAAgACAAIAAgACAAIAAgACAAIAAgACAAIABcACIAEiJcACIALAAgAC0AMQAsACAALwAvACAAEiIgAFUATgBJAEMASABBAFIAKAA4ADcAMgAyACkAXABuACAAIAAgACAAIAAgACAAIAAgACAAIAAgACAAIAAgACAAIAAgACAAIAAgACAAIAAgACAAIAAgACAAIAAgACAAIAAgACAAIAAgADAAXABuACAAIAAgACAAIAAgACAAIAAgACAAIAAgACAAIAAgACAAIAAgACAAIAAgACAAIAAgACAAIAAgACAAIAAgACAAIAApACwAXABuACAAIAAgACAAIAAgACAAIAAgACAAIAAgACAAIAAgACAAIAAgACAAIAAgACAAIAAgACAAIAAgACAAIAAgACAAIABJAEYAKABfAHMAaQBnAG4AIAA9ACAAMAAsACAAewAjAFYAQQBMAFUARQAhAH0ALABcAG4AIAAgACAAIAAgACAAIAAgACAAIAAgACAAIAAgACAAIAAgACAAIAAgACAAIAAgACAAIAAgACAAIAAgACAAIAAgACAAIAAgACAATABFAFQAKABcAG4AIAAgACAAIAAgACAAIAAgACAAIAAgACAAIAAgACAAIAAgACAAIAAgACAAIAAgACAAIAAgACAAIAAgACAAIAAgACAAIAAgACAAIAAgACAAIABfAHQAegAsACAAXAAiAFQAXAAiACAAJgAgAFIASQBHAEgAVAAoAF8AVABaAE8ALAAgAEwARQBOACgAXwBUAFoATwApACAALQAgADEAKQAsAFwAbgAgACAAIAAgACAAIAAgACAAIAAgACAAIAAgACAAIAAgACAAIAAgACAAIAAgACAAIAAgACAAIAAgACAAIAAgACAAIAAgACAAIAAgACAAIAAgAF8ASQBTAE8AdABpAG0AZQBWAGEAbAB1AGUALAAgAEMASABSAE8ATgBPAC4AUABBAFIAUwBFAF8AVABJAE0ARQBfAE8ARgBfAEQAQQBZACgAXwB0AHoALAAgAFQAUgBVAEUAKQAsAFwAbgAgACAAIAAgACAAIAAgACAAIAAgACAAIAAgACAAIAAgACAAIAAgACAAIAAgACAAIAAgACAAIAAgACAAIAAgACAAIAAgACAAIAAgACAAIAAgAEMASABSAE8ATgBPAC4AVABJAE0ARQBTAFAAQQBOAF8AVABPAF8AVABaAE8AKABfAHMAaQBnAG4AIAAqACAAXwBJAFMATwB0AGkAbQBlAFYAYQBsAHUAZQ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0AQQBQACgARgBOAC4ATgBVAEwATABJAEYAWQAoAEUAeABwAHIAZQBzAHMAaQBvAG4AKQAsAFwAbgAgACAAIAAgACAAIAAgACAAIAAgACAAIABMAEEATQBCAEQAQQAoAF8AZQBsAGUAbQBlAG4AdAAsAFwAbgAgACAAIAAgACAAIAAgACAAIAAgACAAIAAgACAAIAAgAGYAbgBQAGEAcgBzAGUAVABaAE8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UAFoATwBcAG4AXABuAFIAZQB0AHUAcgBuAHMAIABhACAAdABpAG0AZQAgAHoAbwBuAGUAIABvAGYAZgBzAGUAdAAgAGEAcwAgAHQAZQB4AHQAIABpAG4AIABJAFMATwAgAGYAbwByAG0AYQB0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dABpAG0AZQAgAHoAbwBuAGUAIABvAGYAZgBzAGUAd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WgBPAE0AaQBuAHUAdABlAHMAIAB8ACAAZABlAGMAaQBtAGEAbAAgACAAIAAgACAAfAAgAFQAaQBtAGUAIAB6AG8AbgBlACAAbwBmAGYAcwBlAHQAIABmAHIAbwBtACAAVQBUAEMAIABpAG4AIABtAGkAbgB1AHQAZQBzAC4AXABuACAAIAAgACAAIAAgACAAIAAgACAAIAB8ACAAWwAtADkAMAAwAC4ALgA5ADAAMABdACAAfAAgAFsALQAxADUAOgAwADAALgAuACsAMQA1ADoAMAAwAF0AXABuAFsATwBwAHQAaQBvAG4AcwBdACAAIAB8ACAAdABlAHgAdAAgACAAIAAgACAAIAAgACAAfAAgAFMAdAByAGkAbgBnACAAdwBpAHQAaAAgAGUAbABlAG0AZQBuAHQAcwA6ACAAWwBCAF0AWwBaAF0AWwBIAHwATQB8AFMAXQBcAG4AIAAgACAAIAAgACAAIAAgACAAIAAgAHwAIAAgACAAIAAgACAAIAAgACAAIAAgACAAIAB8ACAAIAAgACAAIAAgACAAQgAgADoAIABEAGkAcwBwAGwAYQB5ACAAaQBuACAAYgBhAHMAaQBjACAAZgBvAHIAbQBhAHQAIABlAGcAIAArADAAMAAwADAAXABuACAAIAAgACAAIAAgACAAIAAgACAAIAB8ACAAIAAgACAAIAAgACAAIAAgACAAIAAgACAAfAAgACAAIAAgACAAIAAgAFoAIAA6ACAARABpAHMAcABsAGEAeQAgACcAWgAnACAAZgBvAHIAIABaAHUAbAB1ACAAdABpAG0AZQAgAHoAbwBuAGUAIAArADAAMAA6ADAAMABcAG4AIAAgACAAIAAgACAAIAAgACAAIAAgAHwAIAAgACAAIAAgACAAIAAgACAAIAAgACAAIAB8ACAASAAsACAATQAsACAAUwAgADoAIABGAG8AcgBjAGUAIABsAG8AdwAgAG8AcgBkAGUAcgAgAGMAbwBtAHAAbwBuAGUAbgB0AC4AIABJAGYAIABvAG0AaQB0AHQAZQBkACAAYQB1AHQAbwAgAGEAZABqAHUAcwB0AHMAIAB0AG8AIABtAGkAbgB1AHQAZQBzACAAbwByACAAcwBlAGMAbwBuAGQAcwAuAFwAbgAgACAAIAAgACAAIAAgACAAIAAgACAAfAAgACAAIAAgACAAIAAgACAAIAAgACAAIAAgAHwAIAAgACAAIAAgACAAIAAgACAAIAAgAFIAZQB0AHUAcgBuAHMAIABhAG4AIABlAHIAcgBvAHIAIABpAGYAIABIACAAcwBwAGUAYwBpAGYAaQBlAGQAIABhAG4AZAAgAFQAWgBPAE0AaQBuAHUAdABlAHMAIABpAHMAIABuAG8AdAAgAGEAIABtAHUAbAB0AGkAcABsAGUAIABvAGYAIAA2ADAALg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kAUwBPAF8AVABaAE8AIAA9ACAATABBAE0AQgBEAEEAKABUAFoATwBNAGkAbgB1AHQAZQBzACwAIABbAE8AcAB0AGkAbwBuAHMAXQAsAFwAbgAgACAAIAAgAEwARQBUACgAXABuACAAIAAgACAAIAAgACAAIABfAG8AcAB0AGkAbwBuAHMALAAgAEYATgAuAE4AVQBMAEwASQBGAFkAKABPAHAAdABpAG8AbgBzACkALABcAG4AIAAgACAAIAAgACAAIAAgAF8AYgBhAHMAaQBjACwAIABJAEYARQBSAFIATwBSACgAUwBFAEEAUgBDAEgAKABcACIAQgBcACIALAAgAF8AbwBwAHQAaQBvAG4AcwApACwAIAAwACkAIAA+ACAAMAAsAFwAbgAgACAAIAAgACAAIAAgACAAXwB6AHUAbAB1ACwAIABJAEYARQBSAFIATwBSACgAUwBFAEEAUgBDAEgAKABcACIAWgBcACIALAAgAF8AbwBwAHQAaQBvAG4AcwApACwAIAAwACkAIAA+ACAAMAAsAFwAbgAgACAAIAAgACAAIAAgACAAXwBsAG8AdwBPAHIAZABlAHIALAAgAEwARQBGAFQAKABGAE4ALgBTAEkARgBUAF8ARgBPAFIAXwBDAEgAQQBSAFMAKABfAG8AcAB0AGkAbwBuAHMALAAgAFwAIgBIAE0AUwBcACIAKQApACwAXABuACAAIAAgACAAIAAgACAAIABcAG4AIAAgACAAIAAgACAAIAAgAF8AZgBtAHQALAAgAFMAVwBJAFQAQwBIACgAXwBsAG8AdwBPAHIAZABlAHIALABcAG4AIAAgACAAIAAgACAAIAAgACAAIAAgACAAXAAiAFwAIgAsACAASQBGACgAXwBiAGEAcwBpAGMALAAgAFwAIgBCAG0AMABcACIALAAgAFwAIgBJAG0AMABcACIAKQAsAFwAbgAgACAAIAAgACAAIAAgACAAIAAgACAAIABcACIASABcACIALAAgAFwAIgBCAEgAXAAiACwAXABuACAAIAAgACAAIAAgACAAIAAgACAAIAAgAFwAIgBNAFwAIgAsACAASQBGACgAXwBiAGEAcwBpAGMALAAgAFwAIgBCAE0AXAAiACwAIABcACIASQBNAFwAIgApACwAXABuACAAIAAgACAAIAAgACAAIAAgACAAIAAgAFwAIgBTAFwAIgAsACAASQBGACgAXwBiAGEAcwBpAGMALAAgAFwAIgBCAFMAMABcACIALAAgAFwAIgBJAFMAMABcACIAKQBcAG4AIAAgACAAIAAgACAAIAAgACkALABcAG4AIAAgACAAIAAgACAAIAAgAFwAbgAgACAAIAAgACAAIAAgACAAZgBuAEYAbwByAG0AYQB0AFQAWgBPACwAIABMAEEATQBCAEQAQQAoAF8AVABaAE8ATQBpAG4AdQB0AGUAcwAsAFwAbgAgACAAIAAgACAAIAAgACAAIAAgACAAIABJAEYAKABJAFMARQBSAFIATwBSACgAXwBUAFoATwBNAGkAbgB1AHQAZQBzACkALAAgAF8AVABaAE8ATQBpAG4AdQB0AGUAcwAgACoAIAB7ADEAfQAsAFwAbgAgACAAIAAgACAAIAAgACAAIAAgACAAIAAgACAAIAAgAEkARgAoAF8AVABaAE8ATQBpAG4AdQB0AGUAcwAgAD0AIABcACIAXAAiACwAIABcACIAXAAiACwAXABuACAAIAAgACAAIAAgACAAIAAgACAAIAAgACAAIAAgACAAIAAgACAAIABJAEYAKABOAE8AVAAoAEkAUwBOAFUATQBCAEUAUgAoAF8AVABaAE8ATQBpAG4AdQB0AGUAcwApACkALAAgAHsAIwBWAEEATABVAEUAIQB9ACwAXABuACAAIAAgACAAIAAgACAAIAAgACAAIAAgACAAIAAgACAAIAAgACAAIAAgACAAIAAgAEkARgAoAE4ATwBUACgAQwBIAFIATwBOAE8ALgBJAFMAXwBWAEEATABJAEQAXwBUAFoATwAoAF8AVABaAE8ATQBpAG4AdQB0AGUAcwApACkALAAgAHsAIwBOAFUATQAhAH0ALABcAG4AIAAgACAAIAAgACAAIAAgACAAIAAgACAAIAAgACAAIAAgACAAIAAgACAAIAAgACAAIAAgACAAIABJAEYAKAAoAF8AbABvAHcATwByAGQAZQByACAAPQAgAFwAIgBIAFwAIgApACAAKgAgACgATQBPAEQAKABfAFQAWgBPAE0AaQBuAHUAdABlAHMALAAgADYAMAApACAAPAA+ACAAMAApACwAIAB7ACMATgBVAE0AIQB9ACwAXABuACAAIAAgACAAIAAgACAAIAAgACAAIAAgACAAIAAgACAAIAAgACAAIAAgACAAIAAgACAAIAAgACAAIAAgACAAIABJAEYAKAAoAF8AVABaAE8ATQBpAG4AdQB0AGUAcwAgAD0AIAAwACkAIAAqACAAXwB6AHUAbAB1ACwAIABcACIAWgBcACIALABcAG4AIAAgACAAIAAgACAAIAAgACAAIAAgACAAIAAgACAAIAAgACAAIAAgACAAIAAgACAAIAAgACAAIAAgACAAIAAgACAAIAAgACAATABFAFQAKABcAG4AIAAgACAAIAAgACAAIAAgACAAIAAgACAAIAAgACAAIAAgACAAIAAgACAAIAAgACAAIAAgACAAIAAgACAAIAAgACAAIAAgACAAIAAgACAAIABfAHMAaQBnAG4AQwBoAGEAcgAsACAASQBGACgAXwBUAFoATwBNAGkAbgB1AHQAZQBzACAAPgA9ACAAMAAsACAAXAAiACsAXAAiACwAIABcACIAEiJcACIAKQAsACAALwAvACAAEiIgAFUATgBJAEMASABBAFIAKAA4ADcAMgAyACkAXABuACAAIAAgACAAIAAgACAAIAAgACAAIAAgACAAIAAgACAAIAAgACAAIAAgACAAIAAgACAAIAAgACAAIAAgACAAIAAgACAAIAAgACAAIAAgACAAXwB0AG8AZAAsACAAQwBIAFIATwBOAE8ALgBGAE8AUgBNAEEAVABfAFQASQBNAEUAXwBPAEYAXwBEAEEAWQAoAEEAQgBTACgAXwBUAFoATwBNAGkAbgB1AHQAZQBzACkAIAAvACAAMQA0ADQAMAAsACAAXwBmAG0AdAApACwAXABuACAAIAAgACAAIAAgACAAIAAgACAAIAAgACAAIAAgACAAIAAgACAAIAAgACAAIAAgACAAIAAgACAAIAAgACAAIAAgACAAIAAgACAAIAAgACAAQwBPAE4AQwBBAFQAKABfAHMAaQBnAG4AQwBoAGEAcgAsACAAUgBJAEcASABUACgAXwB0AG8AZAAsACAATABFAE4AKABfAHQAbwBkACkAIAAtACAAMQAp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GAE4ALgBOAFUATABMAEkARgBZACgAVABaAE8ATQBpAG4AdQB0AGUAcwApACwAXABuACAAIAAgACAAIAAgACAAIAAgACAAIAAgAEwAQQBNAEIARABBACgAXwBlAGwAZQBtAGUAbgB0ACwAXABuACAAIAAgACAAIAAgACAAIAAgACAAIAAgACAAIAAgACAAZgBuAEYAbwByAG0AYQB0AFQAWgBP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kATABJAFQAQQBSAFkAXwBUAFoATwBcAG4AXABuAFIAZQB0AHUAcgBuAHMAIAB0AGgAZQAgAHQAaQBtAGUAIAB6AG8AbgBlACAAbwBmAGYAcwBlAHQAIABpAG4AIABtAGkAbgB1AHQAZQBzACAAbwBmACAAYQAgAG0AaQBsAGkAdABhAHIAeQAgAHQAaQBtAGUAIAB6AG8AbgBlACAAZABlAHMAaQBnAG4AYQB0AG8Acg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AgACAAIAAgAHwAIABUAGkAbQBlACAAegBvAG4AZQAgAG8AZgBmAHMAZQB0ACAAaQBuACAAbQBpAG4AdQB0AGUAcwBcAG4AIAAgACAAfAAgAFsALQA3ADIAMAAuAC4ANwAyADAAXQAgAHwAIABbAC0AMQAyADoAMAAwAC4ALgArADEAMgA6ADAAMA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lAHMAaQBnAG4AYQB0AG8AcgAgAHwAIAB0AGUAeAB0ACAAfAAgAE0AaQBsAGkAdABhAHIAeQAgAHQAaQBtAGUAIAB6AG8AbgBlACAAZABlAHMAaQBnAG4AYQB0AG8AcgAgAFwAbgAgACAAIAAgACAAIAAgACAAIAAgACAAfAAgACAAIAAgACAAIAB8ACAAWwBBAEIAQwBEAEUARgBHAEgASQBKAEsATABNAE4ATwBQAFEAUgBTAFQAVQBWAFcAWABZAFoAX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JAEwASQBUAEEAUgBZAF8AVABaAE8AKABcACIAQQBcACIAKQBcAG4AUgBlAHQAdQByAG4AcwA6ACAANgAwAFwAbgBcAG4ARgBPAFIATQBBAFQAXwBNAEkATABfAEQAVABHACgAXAAiAEoAXAAiACkAXABuAFIAZQB0AHUAcgBuAHMAOgAgACMATgAvAEEAIAAoAGwAbwBjAGEAbAAgAHQAaQBtAGUAIAB6AG8AbgBlAC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QBMAEkAVABBAFIAWQBfAFQAWgBPACAAPQAgAEwAQQBNAEIARABBACgARABlAHMAaQBnAG4AYQB0AG8AcgAsAFwAbgAgACAAIAAgAEwARQBUACgAXABuACAAIAAgACAAIAAgACAAIABfAEQAZQBzAGkAZwBuAGEAdABvAHIALAAgAEYATgAuAE4AVQBMAEwASQBGAFkAKABEAGUAcwBpAGcAbgBhAHQAbwByACkALABcAG4AIAAgACAAIAAgACAAIAAgAEkARgAoAEkAUwBFAFIAUgBPAFIAKABfAEQAZQBzAGkAZwBuAGEAdABvAHIAKQAsACAAXwBEAGUAcwBpAGcAbgBhAHQAbwByACAAKgAgAHsAMQB9ACwAXABuACAAIAAgACAAIAAgACAAIAAgACAAIAAgAEkARgAoAF8ARABlAHMAaQBnAG4AYQB0AG8AcgAgAD0AIABcACIAXAAiACwAIABcACIAXAAiACwAXABuACAAIAAgACAAIAAgACAAIAAgACAAIAAgACAAIAAgACAATABFAFQAKABcAG4AIAAgACAAIAAgACAAIAAgACAAIAAgACAAIAAgACAAIAAgACAAIAAgAF8AYwBvAGQAZQAsACAAQwBPAEQARQAoAF8ARABlAHMAaQBnAG4AYQB0AG8AcgApACAALQAgADYANAAsAFwAbgAgACAAIAAgACAAIAAgACAAIAAgACAAIAAgACAAIAAgACAAIAAgACAASQBGACgAXwBjAG8AZABlACAAPAA9ACAAMAAsACAAewAjAFYAQQBMAFUARQAhAH0ALABcAG4AIAAgACAAIAAgACAAIAAgACAAIAAgACAAIAAgACAAIAAgACAAIAAgACAAIAAgACAASQBGACgAXwBjAG8AZABlACAAPgAgADIANgAsACAAewAjAFYAQQBMAFUARQAhAH0ALABcAG4AIAAgACAAIAAgACAAIAAgACAAIAAgACAAIAAgACAAIAAgACAAIAAgACAAIAAgACAAIAAgACAAIABJAEYAKABfAGMAbwBkAGUAIAA9ACAAMQAwACwAIAB7ACMATgAvAEEAfQAsACAALwAvACAASgAgAD0AIABMAG8AYwBhAGwAIABUAGkAbQBlAFwAbgAgACAAIAAgACAAIAAgACAAIAAgACAAIAAgACAAIAAgACAAIAAgACAAIAAgACAAIAAgACAAIAAgACAAIAAgACAASQBGACgAXwBjAG8AZABlACAAPQAgADIANgAsACAAMAAsACAALwAvACAAWgAgAD0AIABVAFQAQwBcAG4AIAAgACAAIAAgACAAIAAgACAAIAAgACAAIAAgACAAIAAgACAAIAAgACAAIAAgACAAIAAgACAAIAAgACAAIAAgACAAIAAgACAASQBGACgAXwBjAG8AZABlACAAPAA9ACAAOQAsACAAXwBjAG8AZABlACAAKgAgADYAMAAsACAALwAvACAAQQBCAEMARABFAEYARwBIAEkAIAAtAD4AIAArADEALgAuACsAOQBcAG4AIAAgACAAIAAgACAAIAAgACAAIAAgACAAIAAgACAAIAAgACAAIAAgACAAIAAgACAAIAAgACAAIAAgACAAIAAgACAAIAAgACAAIAAgACAAIABJAEYAKABfAGMAbwBkAGUAIAA8AD0AIAAxADMALAAgACgAXwBjAG8AZABlACAALQAgADEAKQAgACoAIAA2ADAALAAgACAALwAvACAASwBMAE0AIAAtAD4AIAArADEAMAAuAC4AKwAxADIAXABuACAAIAAgACAAIAAgACAAIAAgACAAIAAgACAAIAAgACAAIAAgACAAIAAgACAAIAAgACAAIAAgACAAIAAgACAAIAAgACAAIAAgACAAIAAgACAAIAAgACAAIABJAEYAKABfAGMAbwBkAGUAIAA8AD0AIAAyADUALAAgACgAMQAzACAALQAgAF8AYwBvAGQAZQApACAAKgAgADYAMAAsACAALwAvACAATgBPAFAAUQBSAFMAVABVAFYAVwBYAFkAIAAtAD4AIAAtADEALgAuAC0AMQAyAFwAbgAgACAAIAAgACAAIAAgACAAIAAgACAAIAAgACAAIAAgACAAIAAgACAAIAAgACAAIAAgACAAIAAgACAAIAAgACAAIAAgACAAIAAgACAAIAAgACAAIAAgACAAIAAgACAAIAB7ACMAVgBBAEwAVQBFACEAf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WgBPAF8AVABPAF8ATQBJAEwASQBUAEEAUgBZAFwAbgBcAG4AUgBlAHQAdQByAG4AcwAgAHQAaABlACAAYwBsAG8AcwBlAHMAdAAgAG0AaQBsAGkAdABhAHIAeQAgAHQAaQBtAGUAIAB6AG8AbgBlACAAZABlAHMAaQBnAG4AYQB0AG8AcgAsACAAaQB0AHMAIABvAGYAZgBzAGUAdAAgAGkAbgAgAG0AaQBuAHUAdABlAHMALAAgAGEAbgBkACAAdABoAGUAIAB0AGkAbQBlACAAcwBoAGkAZgB0ACAAdABvACAAdABoAGEAdABcAG4AdABpAG0AZQAgAHoAbwBuAGUAIABmAG8AcgAgAHQAaABlACAAcAByAG8AdgBpAGQAZQBkACAAdABpAG0AZQAgAHoAbwBuAGUAIABvAGYAZgBzAGUAdAAgAGkAbgAgAG0AaQBuAHUAdABlAHMALgBcAG4AXABuAEEAcgByAGEAeQAgAGMAbwBtAHAAYQB0AGkAYgBsAGUAOgAgAFQAWgBPAE0AaQBuAHUAdABlAHM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CAAIAAgACAAIAAgACAAIAAgACAAIAB8ACAAIABNAGkAbABpAHQAYQByAHkAIAB0AGkAbQBlACAAegBvAG4AZQAgAGQAZQBzAGkAZwBuAGEAdABvAHIAXABuACAAIAAgAHwAIAAgACAAIAAgACAAIAAgACAAIAAgACAAIAAgACAAIAAgAHwAIABbAEEAQgBDAEQARQBGAEcASABJAEoASwBMAE0ATgBPAFAAUQBSAFMAVABVAFYAVwBYAFkAWgBdAFwAbgAgADIAIAB8ACAAaQBuAHQAZQBnAGUAcgAgACAAIAAgACAAIAAgACAAIAB8ACAAVABpAG0AZQAgAHoAbwBuAGUAIABvAGYAZgBzAGUAdAAgAGkAbgAgAG0AaQBuAHUAdABlAHMAXABuACAAIAAgAHwAIABbAC0ANwAyADAALgAuADcAMgAwAF0AIAAgACAAIAAgAHwAIABbAC0AMQAyADoAMAAwAC4ALgArADEAMgA6ADAAMABdAFwAbgAgADMAIAB8ACAAZABlAGMAaQBtAGEAbAAgACAAIAAgACAAIAAgACAAIAB8ACAAVABpAG0AZQAgAHMAaABpAGYAdABcAG4AIAAgACAAfAAgAFsALQAwAC4AMQAyADUALgAuADAALgAxADIANQBdACAAfAAgAFsALQAzADoAMAAwAC4ALgArADMAOgAwADA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sAVABaAE8ATQBpAG4AdQB0AGUAcwBdACAAfAAgAGQAZQBjAGkAbQBhAGwAIAAgACAAIAAgAHwAIABUAGkAbQBlACAAegBvAG4AZQAgAG8AZgBmAHMAZQB0ACAAZgByAG8AbQAgAFUAVABDACAAaQBuACAAbQBpAG4AdQB0AGUAcwBcAG4AIAAgACAAIAAgACAAIAAgACAAIAAgACAAIAB8ACAAWwAtADkAMAAwAC4ALgA5ADAAMABdACAAfAAgAEEAcwBzAHUAbQBlAGQAIAB0AG8AIABiAGUAIABVAFQAQwAgAGkAZgAgAG8AbQBpAHQAdABlAGQALgAgAFsALQAxADUAOgAwADAALgAuACsAMQA1ADoAMAAwAF0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WgBPAF8AVABPAF8ATQBJAEwASQBUAEEAUgBZACgANgAwACkAXABuAFIAZQB0AHUAcgBuAHMAOgAgAHsAQQAsACAANgAwACwAIAAwAH0AXABuAFwAbgBUAFoATwBfAFQATwBfAE0ASQBMAEkAVABBAFIAWQAoACMATgAvAEEAKQBcAG4AUgBlAHQAdQByAG4AcwA6ACAAewBKACwAIAAsADAAfQAgACgAbABvAGMAYQBsACAAdABpAG0AZQAgAHoAbwBuAGUAKQBcAG4AXABuAFQAWgBPAF8AVABPAF8ATQBJAEwASQBUAEEAUgBZACgANQA3ADAAKQBcAG4AUgBlAHQAdQByAG4AcwA6ACAAewBLACwAIAA2ADAAMAAsACAAMAAuADAAMgAwADgAMwAzAH0AXABuAFwAbgBUAFoATwBfAFQATwBfAE0ASQBMAEkAVABBAFIAWQAoADgANAAwACkAXABuAFIAZQB0AHUAcgBuAHMAOgAgAHsATQAsACAANwAyADAALAAgAC0AMAAuADAAOAAzADMAMw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FoATwBfAFQATwBfAE0ASQBMAEkAVABBAFIAWQAgAD0AIABMAEEATQBCAEQAQQAoAFQAWgBPAE0AaQBuAHUAdABlAHMALABcAG4AIAAgACAAIABMAEUAVAAoAFwAbgAgACAAIAAgACAAIAAgACAAZgBuAFQAWgBPAE0AaQBsAGkAdABhAHIAeQAsACAATABBAE0AQgBEAEEAKABfAFQAWgBPACwAXABuACAAIAAgACAAIAAgACAAIAAgACAAIAAgAEkARgAoAEkAUwBOAEEAKABfAFQAWgBPACkALAAgAHsAXAAiAEoAXAAiACwAIABcACIAXAAiACwAIAAwAH0ALABcAG4AIAAgACAAIAAgACAAIAAgACAAIAAgACAAIAAgACAAIABJAEYAKABJAFMARQBSAFIATwBSACgAXwBUAFoATwApACwAIABfAFQAWgBPACAAKgAgAHsAMQAsACAAMgAsACAAMwB9ACwAXABuACAAIAAgACAAIAAgACAAIAAgACAAIAAgACAAIAAgACAAIAAgACAAIABJAEYAKABfAFQAWgBPACAAPQAgAFwAIgBcACIALAAgAHsAXAAiAFwAIgAsACAAXAAiAFwAIgAsACAAXAAiAFwAIgB9ACwAXABuACAAIAAgACAAIAAgACAAIAAgACAAIAAgACAAIAAgACAAIAAgACAAIAAgACAAIAAgAEkARgAoAE4ATwBUACgASQBTAE4AVQBNAEIARQBSACgAXwBUAFoATwApACkALAAgAHsAIwBWAEEATABVAEUAIQAsACAAIwBWAEEATABVAEUAIQAsACAAIwBWAEEATABVAEUAIQB9ACwAXABuACAAIAAgACAAIAAgACAAIAAgACAAIAAgACAAIAAgACAAIAAgACAAIAAgACAAIAAgACAAIAAgACAASQBGACgATgBPAFQAKABDAEgAUgBPAE4ATwAuAEkAUwBfAFYAQQBMAEkARABfAFQAWgBPACgAXwBUAFoATwApACkALAAgAHsAIwBOAFUATQAhACwAIAAjAE4AVQBNACEALAAgACMATgBVAE0AIQB9ACwAXABuACAAIAAgACAAIAAgACAAIAAgACAAIAAgACAAIAAgACAAIAAgACAAIAAgACAAIAAgACAAIAAgACAAIAAgACAAIABJAEYAKABfAFQAWgBPACAAPQAgADAALAAgAEgAUwBUAEEAQwBLACgAXAAiAFoAXAAiACwAIAAwACwAIAAwACkALABcAG4AIAAgACAAIAAgACAAIAAgACAAIAAgACAAIAAgACAAIAAgACAAIAAgACAAIAAgACAAIAAgACAAIAAgACAAIAAgACAAIAAgACAASQBGACgAXwBUAFoATwAgAD4AIAA3ADIAMAAsACAASABTAFQAQQBDAEsAKABcACIATQBcACIALAAgADcAMgAwACwAIAAoADcAMgAwACAALQAgAF8AVABaAE8AKQAgAC8AIAAxADQANAAwACkALABcAG4AIAAgACAAIAAgACAAIAAgACAAIAAgACAAIAAgACAAIAAgACAAIAAgACAAIAAgACAAIAAgACAAIAAgACAAIAAgACAAIAAgACAAIAAgACAAIABJAEYAKABfAFQAWgBPACAAPAAgAC0ANwAyADAALAAgAEgAUwBUAEEAQwBLACgAXAAiAFkAXAAiACwAIAAtADcAMgAwACwAIAAoAC0ANwAyADAAIAAtACAAXwBUAFoATwApACAALwAgADEANAA0ADAAKQAsAFwAbgAgACAAIAAgACAAIAAgACAAIAAgACAAIAAgACAAIAAgACAAIAAgACAAIAAgACAAIAAgACAAIAAgACAAIAAgACAAIAAgACAAIAAgACAAIAAgACAAIAAgACAATABFAFQAKABcAG4AIAAgACAAIAAgACAAIAAgACAAIAAgACAAIAAgACAAIAAgACAAIAAgACAAIAAgACAAIAAgACAAIAAgACAAIAAgACAAIAAgACAAIAAgACAAIAAgACAAIAAgACAAIAAgACAAXwBtAGkAbABpAHQAYQByAHkAVABaAE8ALAAgAFMASQBHAE4AKABfAFQAWgBPACkAIAAqACAATQBSAE8AVQBOAEQAKABBAEIAUwAoAF8AVABaAE8AKQAsACAANgAwACkALABcAG4AIAAgACAAIAAgACAAIAAgACAAIAAgACAAIAAgACAAIAAgACAAIAAgACAAIAAgACAAIAAgACAAIAAgACAAIAAgACAAIAAgACAAIAAgACAAIAAgACAAIAAgACAAIAAgACAAXwBpAGQAeAAsACAASQBOAFQAKABfAG0AaQBsAGkAdABhAHIAeQBUAFoATwAgAC8AIAA2ADAAKQAgACsAIAAxADMALABcAG4AIAAgACAAIAAgACAAIAAgACAAIAAgACAAIAAgACAAIAAgACAAIAAgACAAIAAgACAAIAAgACAAIAAgACAAIAAgACAAIAAgACAAIAAgACAAIAAgACAAIAAgACAAIAAgACAAXwBtAGkAbABpAHQAYQByAHkAVABaACwAIABJAE4ARABFAFgAKAB7AFwAIgBZAFwAIgAsACAAXAAiAFgAXAAiACwAIABcACIAVwBcACIALAAgAFwAIgBWAFwAIgAsACAAXAAiAFUAXAAiACwAIABcACIAVABcACIALAAgAFwAIgBTAFwAIgAsACAAXAAiAFIAXAAiACwAIABcACIAUQBcACIALAAgAFwAIgBQAFwAIgAsACAAXAAiAE8AXAAiACwAIABcACIATgBcACIALAAgAFwAIgBaAFwAIgAsACAAXAAiAEEAXAAiACwAIABcACIAQgBcACIALAAgAFwAIgBDAFwAIgAsACAAXAAiAEQAXAAiACwAIABcACIARQBcACIALAAgAFwAIgBGAFwAIgAsACAAXAAiAEcAXAAiACwAIABcACIASABcACIALAAgAFwAIgBJAFwAIgAsACAAXAAiAEsAXAAiACwAIABcACIATABcACIALAAgAFwAIgBNAFwAIgB9ACwAIAAxACwAIABfAGkAZAB4ACkALABcAG4AIAAgACAAIAAgACAAIAAgACAAIAAgACAAIAAgACAAIAAgACAAIAAgACAAIAAgACAAIAAgACAAIAAgACAAIAAgACAAIAAgACAAIAAgACAAIAAgACAAIAAgACAAIAAgACAASABTAFQAQQBDAEsAKABfAG0AaQBsAGkAdABhAHIAeQBUAFoALAAgAF8AbQBpAGwAaQB0AGEAcgB5AFQAWgBPACwAIAAoAF8AVABaAE8AIAAtACAAXwBtAGkAbABpAHQAYQByAHkAVABaAE8AKQAgAC8AIAAxADQANAAw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UAFoATwBNAGkAbgB1AHQAZQBzACwAIABGAE4ALgBOAFUATABMAEkARgBZACgASQBOAEQARQBYACgAVABaAE8ATQBpAG4AdQB0AGUAcwAsACAALAAgADEAKQApACwAXABuACAAIAAgACAAIAAgACAAIABfAHIAbwB3AEMAbwB1AG4AdAAsACAAUgBPAFcAUwAoAF8AVABaAE8ATQBpAG4AdQB0AGUAcw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UAFoATwBNAGkAbABpAHQAYQByAHkAKABJAE4ARABFAFgAKABfAFQAWgBPAE0AaQBuAHUAdABlAHMALAAgAF8AYwB1AHIAcgAsACAAMQ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EgASQBGAFQAXwBUAEkATQBFAFoATwBOAEUAXABuAFwAbgBUAHIAYQBuAHMAbABhAHQAZQBzACAAYQAgAE0AbwBkAGkAZgBpAGUAZAAgAEoAdQBsAGkAYQBuACAARABhAHQAZQAgAGYAcgBvAG0AIABvAG4AZQAgAHQAaQBtAGUAIAB6AG8AbgBlACAAdABvACAAYQBuAG8AdABoAGUAcgAuACAASQBmACAAYQAgAHQAaQBtAGUAIAB6AG8AbgBlACAAaQBzACAAbwBtAGkAdAB0AGUAZAAgAGkAdAAgAGkAcwAgAGEAcwBzAHUAbQBlAGQAXABuAHQAbwAgAGIAZQAgAFUAVABDAC4AXABuAFwAbgBBAHIAcgBhAHkAIABjAG8AbQBwAGEAdABpAGIAbABlADoAIABNAEoARABhAHQAZ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NAEo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AgACAAIAAgACAAIAAgACAAIAAgACAAIAAgACAAfAAgAGQAZQBjAGkAbQBhAGwAIAAgACAAIAAgAHwAIABNAG8AZABpAGYAaQBlAGQAIABKAHUAbABpAGEAbgAgAEQAYQB0AGUAXABuAFsAUgBlAGYAZQByAGUAbgBjAGUAVABaAE8ATQBpAG4AdQB0AGUAcwBdACAAfAAgAGQAZQBjAGkAbQBhAGwAIAAgACAAIAAgAHwAIABUAGkAbQBlACAAegBvAG4AZQAgAG8AZgBmAHMAZQB0ACAAcgBlAGYAZQByAGUAbgBjAGUAZAAgAGIAeQAgAHQAaABlACAATQBKAEQAYQB0AGUAXABuACAAIAAgACAAIAAgACAAIAAgACAAIAAgACAAIAAgACAAIAAgACAAIAAgACAAfAAgAFsALQA5ADAAMAAuAC4AOQAwADAAXQAgAHwAIABBAHMAcwB1AG0AZQBkACAAdABvACAAYgBlACAAVQBUAEMAIABpAGYAIABvAG0AaQB0AHQAZQBkAC4AIABbAC0AMQA1ADoAMAAwAC4ALgArADEANQA6ADAAMABdAFwAbgBbAFQAcgBhAG4AcwBsAGEAdABlAFQAWgBPAE0AaQBuAHUAdABlAHMAXQAgAHwAIABkAGUAYwBpAG0AYQBsACAAIAAgACAAIAB8ACAAVABpAG0AZQAgAHoAbwBuAGUAIABvAGYAZgBzAGUAdAAgAHQAbwAgAHQAcgBhAG4AcwBsAGEAdABlACAAdABoAGUAIABNAEoARABhAHQAZQAgAHQAbwAuAFwAbgAgACAAIAAgACAAIAAgACAAIAAgACAAIAAgACAAIAAgACAAIAAgACAAIAAgAHwAIABbAC0AOQAwADAALgAuADkAMAAwAF0AIAB8ACAAQQBzAHMAdQBtAGUAZAAgAHQAbwAgAGIAZQAgAFUAVABDACAAaQBmACAAbwBtAGkAdAB0AGUAZAAuACAAWwAtADEANQA6ADAAMAAuAC4AKwAxADUAOgAwADA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wBIAEkARgBUAF8AVABJAE0ARQBaAE8ATgBFACAAPQAgAEwAQQBNAEIARABBACgATQBKAEQAYQB0AGUALAAgAFsAUgBlAGYAZQByAGUAbgBjAGUAVABaAE8ATQBpAG4AdQB0AGUAcwBdACwAIABbAFQAcgBhAG4AcwBsAGEAdABlAFQAWgBPAE0AaQBuAHUAdABlAHMAXQAsAFwAbgAgACAAIAAgAEwARQBUACgAXABuACAAIAAgACAAIAAgACAAIABfAE0ASgBEAGEAdABlACwAIABGAE4ALgBOAFUATABMAEkARgBZACgATQBKAEQAYQB0AGUAKQAsAFwAbgAgACAAIAAgACAAIAAgACAASQBGACgASQBTAEUAUgBSAE8AUgAoAF8ATQBKAEQAYQB0AGUAKQAsACAAXwBNAEoARABhAHQAZQAgACoAIAB7ADEAfQAsAFwAbgAgACAAIAAgACAAIAAgACAAIAAgACAAIABJAEYAKABfAE0ASgBEAGEAdABlACAAPQAgAFwAIgBcACIALAAgAFwAIgBcACIALABcAG4AIAAgACAAIAAgACAAIAAgACAAIAAgACAAIAAgACAAIABJAEYAKABOAE8AVAAoAEkAUwBOAFUATQBCAEUAUgAoAF8ATQBKAEQAYQB0AGUAKQApACwAIAB7ACMAVgBBAEwAVQBFACEAfQAsAFwAbgAgACAAIAAgACAAIAAgACAAIAAgACAAIAAgACAAIAAgACAAIAAgACAATABFAFQAKABcAG4AIAAgACAAIAAgACAAIAAgACAAIAAgACAAIAAgACAAIAAgACAAIAAgACAAIAAgACAAXwByAGUAZgBlAHIAZQBuAGMAZQBUAFoALAAgAE4AKABSAGUAZgBlAHIAZQBuAGMAZQBUAFoATwBNAGkAbgB1AHQAZQBzACkALABcAG4AIAAgACAAIAAgACAAIAAgACAAIAAgACAAIAAgACAAIAAgACAAIAAgACAAIAAgACAAXwB0AHIAYQBuAHMAbABhAHQAZQBUAFoALAAgAE4AKABUAHIAYQBuAHMAbABhAHQAZQBUAFoATwBNAGkAbgB1AHQAZQBzACkALABcAG4AIAAgACAAIAAgACAAIAAgACAAIAAgACAAIAAgACAAIAAgACAAIAAgACAAIAAgACAAXwBkAGkAZgBmAGUAcgBlAG4AYwBlACwAIAAoAF8AdAByAGEAbgBzAGwAYQB0AGUAVABaACAALQAgAF8AcgBlAGYAZQByAGUAbgBjAGUAVABaACkAIAAvACAAMQA0ADQAMAAsAFwAbgAgACAAIAAgACAAIAAgACAAIAAgACAAIAAgACAAIAAgACAAIAAgACAAIAAgACAAIABfAE0ASgBEAGEAdABlACAAKwAgAF8AZABpAGYAZgBlAHIAZQBuAGMAZQBcAG4AIAAgACAAIAAgACAAIAAgACAAIAAgACAAIAAgACAAIAAgACAAIAAgACkAXABuACAAIAAgACAAIAAgACAAIAAgACAAIAAgACAAIAAgACAAKQBcAG4AIAAgACAAIAAgACAAIAAgACAAIAAgACAAKQBcAG4AIAAgACAAIAAgACAAIAAgACkAXABuACAAIAAgACAAKQBcAG4AKQA7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kARQBBAFI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EUAQQBSAF8AQgBDAEUAXwBUAE8AXwBDAEUAXABuAFwAbgBDAG8AbgB2AGUAcgB0AHMAIAB0AG8AIAB5AGUAYQByACAAdgBhAGwAdQBlACAAcgBlAGwAYQB0AGkAdgBlACAAdABvACAAdABoAGUAIABDAG8AbQBtAG8AbgAgAEUAcgBhACAAZgBvAHIAIABhACAAZwBpAHYAZQBuACAAeQBlAGEAcgAgAEIAZQBmAG8AcgBlACAAQwBvAG0AbQBvAG4AIABFAHIAYQAuAFwAbgBUAGgAaQBzACAAZgB1AG4AYwB0AGkAbwBuACAAaQBzACAAcwB5AG0AbQBlAHQAcgBpAGMAYQBsACwAIABzAG8AIABpAHQAIABjAGEAbgAgAGEAbABzAG8AIABiAGUAIAB1AHMAZQBkACAAZgBvAHIAIABDAEUAIAB0AG8AIABCAEMARQAgAGMAbwBuAHYAZQByAHMAaQBvAG4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DEAIABCAEMARQAgAD0AIAAwACwAIAAyACAAQgBDAEUAIAA9ACAALQAx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AgACAAfAAgAGkAbgB0AGUAZwBlAHIAIAB8ACAAVwBoAGUAcgBlACAAMQAgAGkAcwAgAGYAaQByAHMAdAAgAHkAZQBhAHIAIABCAGUAZgBvAHIAZQAgAEMAbwBtAG0AbwBuACAARQByAGE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kARQBBAFIAXwBCAEMARQBfAFQATwBfAEMARQAgAD0AIABMAEEATQBCAEQAQQAoAFkAZQBhAHIALABcAG4AIAAgACAAIABMAEUAVAAoAFwAbgAgACAAIAAgACAAIAAgACAAXwB5AGUAYQByACwAIABGAE4ALgBOAFUATABMAEkARgBZACgAWQBlAGEAcgApACwAXABuACAAIAAgACAAIAAgACAAIABJAEYAKABJAFMARQBSAFIATwBSACgAXwB5AGUAYQByACkALAAgAF8AeQBlAGEAcgAgACoAIAB7ADEAfQAsAFwAbgAgACAAIAAgACAAIAAgACAAIAAgACAAIABJAEYAKABfAHkAZQBhAHIAIAA9ACAAXAAiAFwAIgAsACAAXAAiAFwAIgAsAFwAbgAgACAAIAAgACAAIAAgACAAIAAgACAAIAAgACAAIAAgAEkARgAoAE4ATwBUACgASQBTAE4AVQBNAEIARQBSACgAXwB5AGUAYQByACkAKQAsACAAewAjAFYAQQBMAFUARQAhAH0ALABcAG4AIAAgACAAIAAgACAAIAAgACAAIAAgACAAIAAgACAAIAAgACAAIAAgAEkARgAoAE4ATwBUACgARgBOAC4ASQBTAF8ASQBOAFQARQBHAEUAUgAoAF8AeQBlAGEAcgApACkALAAgAHsAIwBOAFUATQAhAH0ALABcAG4AIAAgACAAIAAgACAAIAAgACAAIAAgACAAIAAgACAAIAAgACAAIAAgACAAIAAgACAAMQAgAC0AIABfAHkAZQBhAHI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MAEUAQQBQAF8AWQBFAEEAUgBcAG4AXABuAFQAZQBzAHQAcwAgAGkAZgAgAGEAIAB5AGUAYQByACAAaQBuAGMAbAB1AGQAZQBzACAAYQAgAGwAZQBhAHAAIABkAGEAeQAgAGkAbgAgAHQAaABlACAAZwBpAHYAZQBuACAAYwBhAGwAZQBuAGQAYQByAC4AXABuAFwAbgBBAHIAcgBhAHkAIABjAG8AbQBwAGEAdABpAGIAbABlADoAIABZAGUAYQByAEMARQAgAG8AbgBsAHk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bgB1AGwAbAAgAGkAZgAgAGUAbQBwAHQ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ZABlAGMAaQBtAGEAbAAgAHwAIABZAGUAYQByACAAaQBuACAAQwBvAG0AbQBvAG4AIABFAHIAYQAuACAATgBvAHQAZQAgAHQAaABhAHQAIAAxACAAQgBDACAAPQAgADAAIABDAEUALAAgADIAIABCAEMAIAA9ACAALQAxACAAQwBF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TABFAEEAUABfAFkARQBBAFIAIAA9ACAATABBAE0AQgBEAEEAKABZAGUAYQByAEMARQAsACAAWwBKAHUAbABpAGEAbgBDAGEAbABlAG4AZABhAHIAXQAsAFwAbgAgACAAIAAgAEwARQBUACgAXABuACAAIAAgACAAIAAgACAAIABfAGcAcgBlAGcAbwByAGkAYQBuACwAIABGAE4ALgBDAE8ARQBSAEMARQAoAEoAdQBsAGkAYQBuAEMAYQBsAGUAbgBkAGEAcgApACAAPQAgADAALABcAG4AIAAgACAAIAAgACAAIAAgAFwAbgAgACAAIAAgACAAIAAgACAAZgBuAEkAcwBMAGUAYQBwAFkAZQBhAHIALAAgAEwAQQBNAEIARABBACgAXwB5AGUAYQByAEMARQAsAFwAbgAgACAAIAAgACAAIAAgACAAIAAgACAAIABJAEYAKABJAFMARQBSAFIATwBSACgAXwB5AGUAYQByAEMARQApACwAIABfAHkAZQBhAHIAQwBFACAAKgAgAHsAMQB9ACwAXABuACAAIAAgACAAIAAgACAAIAAgACAAIAAgACAAIAAgACAASQBGACgAXwB5AGUAYQByAEMARQAgAD0AIABcACIAXAAiACwAIABcACIAXAAiACwAXABuACAAIAAgACAAIAAgACAAIAAgACAAIAAgACAAIAAgACAAIAAgACAAIABJAEYAKABOAE8AVAAoAEkAUwBOAFUATQBCAEUAUgAoAF8AeQBlAGEAcgBDAEUAKQApACwAIAB7ACMAVgBBAEwAVQBFACEAfQAsAFwAbgAgACAAIAAgACAAIAAgACAAIAAgACAAIAAgACAAIAAgACAAIAAgACAAIAAgACAAIABMAEUAVAAoAFwAbgAgACAAIAAgACAAIAAgACAAIAAgACAAIAAgACAAIAAgACAAIAAgACAAIAAgACAAIAAgACAAIAAgAF8AaQBZAGUAYQByACwAIABJAE4AVAAoAF8AeQBlAGEAcgBDAEUAKQAsAFwAbgAgACAAIAAgACAAIAAgACAAIAAgACAAIAAgACAAIAAgACAAIAAgACAAIAAgACAAIAAgACAAIAAgAEkARgAoAF8AZwByAGUAZwBvAHIAaQBhAG4ALABcAG4AIAAgACAAIAAgACAAIAAgACAAIAAgACAAIAAgACAAIAAgACAAIAAgACAAIAAgACAAIAAgACAAIAAgACAAIAAgAEkARgAoAE0ATwBEACgAXwBpAFkAZQBhAHIALAAgADQAMAAwACkAIAA9ACAAMAAsACAAVABSAFUARQAsAFwAbgAgACAAIAAgACAAIAAgACAAIAAgACAAIAAgACAAIAAgACAAIAAgACAAIAAgACAAIAAgACAAIAAgACAAIAAgACAAIAAgACAAIABJAEYAKABNAE8ARAAoAF8AaQBZAGUAYQByACwAIAAxADAAMAApACAAPQAgADAALAAgAEYAQQBMAFMARQAsAFwAbgAgACAAIAAgACAAIAAgACAAIAAgACAAIAAgACAAIAAgACAAIAAgACAAIAAgACAAIAAgACAAIAAgACAAIAAgACAAIAAgACAAIAAgACAAIAAgAE0ATwBEACgAXwBpAFkAZQBhAHIALAAgADQAKQAgAD0AIAAw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TQBPAEQAKABfAGkAWQBlAGEAcgAsACAANAApACAAPQAgADA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ZAGUAYQByAEMARQApACwAXABuACAAIAAgACAAIAAgACAAIAAgACAAIAAgAEwAQQBNAEIARABBACgAXwBlAGwAZQBtAGUAbgB0ACwAXABuACAAIAAgACAAIAAgACAAIAAgACAAIAAgACAAIAAgACAAZgBuAEkAcwBMAGUAYQBwAFkAZQBhAHI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MAXwBJAE4AXwBZAEUAQQBSAFwAbgBcAG4AUgBlAHQAdQByAG4AcwAgAG4AdQBtAGIAZQByACAAbwBmACAAZABhAHkAcwAgAGkAbgAgAHQAaABlACAAZwBpAHYAZQBuACAAeQBlAGEAcgAgAG8AZgAgAHQAaABlACAAcwBwAGUAYwBpAGYAaQBlAGQAIABjAGEAbABlAG4AZABhAHIALgBcAG4AXABuAEEAcgByAGEAeQAgAGMAbwBtAHAAYQB0AGkAYgBsAGUAOgAgAFkAZQBhAHIAQwBFACAAbwBuAGwAe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wA2ADUALAAzADYANg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fAAgAFkAZQBhAHIAIABpAG4AIABDAG8AbQBtAG8AbgAgAEUAcgBhAC4AIABOAG8AdABlACAAdABoAGEAdAAgADEAIABCAEMAIAA9ACAAMAAgAEMARQAsACAAMgAgAEIAQwAgAD0AIAAtADEAIABDAEUAXABuAFsASgB1AGwAaQBhAG4AQwBhAGwAZQBuAGQAYQByAF0AIAB8ACAAcwB3AGkAdABjAGgAIAAgAHwAIABDAGEAbABjAHUAbABhAHQAZQAgAGYAbwByACAAdABoAGUAIABKAHUAbABpAGEAbgAgAHAAcgBvAGwAZQBwAHQAaQBjACAAYwBhAGwAZQBuAGQAYQByAC4AIABEAGUAZgBhAHUAbAB0ACAAaQBzACAARwByAGUAZwBvAHIAaQBhAG4AIABwAHIAbwBsAGUAcAB0AGkAYwBcAG4AIAAgACAAIAAgACAAIAAgACAAIAAgACAAIAAgACAAIAAgAHwAIAAgACAAIAAgACAAIAAgACAAfA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EAWQBTAF8ASQBOAF8AWQBFAEEAUgAgAD0AIABMAEEATQBCAEQAQQAoAFkAZQBhAHIAQwBFACwAIABbAEoAdQBsAGkAYQBuAEMAYQBsAGUAbgBkAGEAcgBdACwAXABuACAAIAAgACAATABFAFQAKABcAG4AIAAgACAAIAAgACAAIAAgAF8AagB1AGwAaQBhAG4AQwBhAGwAZQBuAGQAYQByACwAIABGAE4ALgBDAE8ARQBSAEMARQAoAEoAdQBsAGkAYQBuAEMAYQBsAGUAbgBkAGEAcgApACAAPAA+ACAAMAAsAFwAbgAgACAAIAAgACAAIAAgACAAXABuACAAIAAgACAAIAAgACAAIABNAEEAUAAoAEYATgAuAE4AVQBMAEwASQBGAFkAKABZAGUAYQByAEMARQApACwAXABuACAAIAAgACAAIAAgACAAIAAgACAAIAAgAEwAQQBNAEIARABBACgAXwBlAGwAZQBtAGUAbgB0ACwAXABuACAAIAAgACAAIAAgACAAIAAgACAAIAAgACAAIAAgACAASQBGACgASQBTAEUAUgBSAE8AUgAoAF8AZQBsAGUAbQBlAG4AdAApACwAIABfAGUAbABlAG0AZQBuAHQAIAAqACAAewAxAH0ALABcAG4AIAAgACAAIAAgACAAIAAgACAAIAAgACAAIAAgACAAIAAgACAAIAAgAEkARgAoAF8AZQBsAGUAbQBlAG4AdAAgAD0AIABcACIAXAAiACwAIABcACIAXAAiACwAXABuACAAIAAgACAAIAAgACAAIAAgACAAIAAgACAAIAAgACAAIAAgACAAIAAgACAAIAAgAEkARgAoAEMASABSAE8ATgBPAC4ASQBTAF8ATABFAEEAUABfAFkARQBBAFIAKABfAGUAbABlAG0AZQBuAHQALAAgAF8AagB1AGwAaQBhAG4AQwBhAGwAZQBuAGQAYQByACkALAAgADMANgA2ACwAIAAzADYANQ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ZAEUAQQBSAFwAbgBcAG4AUgBlAHQAdQByAG4AcwAgAGEAIABuAHUAbQBiAGUAcgAgAHIAZQBwAHIAZQBzAGUAbgB0AGkAbgBnACAAdABoAGUAIAB5AGUAYQByACAAcgBlAGwAYQB0AGkAdgBlACAAdABvACAAdABoAGUAIABjAG8AbQBtAG8AbgAgAGUAcgBhACAAZgByAG8AbQAgAGEAIAB0AGUAeAB0ACAAcgBlAHAAcgBlAHMAZQBuAHQAYQB0AGkAbwBuACAAbwBmACAAeQBlAGEAcgAgAGkAbgAgAEkAUwBPADgANgAwADEAIABmAG8AcgBtAGEAdA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WQBlAGEAcgBDAEUALgAgAE4AbwB0AGUAIAB0AGgAYQB0ACAAMQAgAEIAQwAgAD0AIAAwACAAQwBFACwAIAAyACAAQgBDACAAPQAgAC0AMQAgAEMAR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B8ACAAdABlAHgAdAAgAHwAIABJAFMATwAgAHkAZQBh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kAUwBPAF8AWQBFAEEAUgAgAD0AIABMAEEATQBCAEQAQQAoAEUAeABwAHIAZQBzAHMAaQBvAG4ALABcAG4AIAAgACAAIABMAEUAVAAoAFwAbgAgACAAIAAgACAAIAAgACAAZgBuAFAAYQByAHMAZQBJAFMATwBZAGUAYQByACwAIABMAEEATQBCAEQAQQAoAF8AcwBZAGUAYQByACwAXABuACAAIAAgACAAIAAgACAAIAAgACAAIAAgAEkARgAoAEkAUwBFAFIAUgBPAFIAKABfAHMAWQBlAGEAcgApACwAIABfAHMAWQBlAGEAcgAgACoAIAB7ADEAfQAsAFwAbgAgACAAIAAgACAAIAAgACAAIAAgACAAIAAgACAAIAAgAEkARgAoAF8AcwBZAGUAYQByACAAPQAgAFwAIgBcACIALAAgAFwAIgBcACIALABcAG4AIAAgACAAIAAgACAAIAAgACAAIAAgACAAIAAgACAAIAAgACAAIAAgAEkARgAoAEYATgAuAEkAUwBfAEkATgBUAEUARwBFAFIAKABfAHMAWQBlAGEAcgApACwAIABfAHMAWQBlAGEAcgAsAFwAbgAgACAAIAAgACAAIAAgACAAIAAgACAAIAAgACAAIAAgACAAIAAgACAAIAAgACAAIAAvAC8AIABuAG8AbgAtAGkAbgB0AGUAZwBlAHIAXABuACAAIAAgACAAIAAgACAAIAAgACAAIAAgACAAIAAgACAAIAAgACAAIAAgACAAIAAgAEkARgAoAEkAUwBOAFUATQBCAEUAUgAoAF8AcwBZAGUAYQByACkALAAgAHsAIwBOAFUATQAhAH0ALABcAG4AIAAgACAAIAAgACAAIAAgACAAIAAgACAAIAAgACAAIAAgACAAIAAgACAAIAAgACAAIAAgACAAIABMAEUAVAAoAFwAbgAgACAAIAAgACAAIAAgACAAIAAgACAAIAAgACAAIAAgACAAIAAgACAAIAAgACAAIAAgACAAIAAgACAAIAAgACAAXwBzAEMAaABhAHIALAAgAEwARQBGAFQAKABfAHMAWQBlAGEAcgApACwAXABuACAAIAAgACAAIAAgACAAIAAgACAAIAAgACAAIAAgACAAIAAgACAAIAAgACAAIAAgACAAIAAgACAAIAAgACAAIABfAHMAaQBnAG4ALAAgAFMAVwBJAFQAQwBIACgAXwBzAEMAaABhAHIALABcAG4AIAAgACAAIAAgACAAIAAgACAAIAAgACAAIAAgACAAIAAgACAAIAAgACAAIAAgACAAIAAgACAAIAAgACAAIAAgACAAIAAgACAAXAAiACsAXAAiACwAIAAxACwAXABuACAAIAAgACAAIAAgACAAIAAgACAAIAAgACAAIAAgACAAIAAgACAAIAAgACAAIAAgACAAIAAgACAAIAAgACAAIAAgACAAIAAgAFwAIgAtAFwAIgAsACAALQAxACwAXABuACAAIAAgACAAIAAgACAAIAAgACAAIAAgACAAIAAgACAAIAAgACAAIAAgACAAIAAgACAAIAAgACAAIAAgACAAIAAgACAAIAAgAFwAIgASIlwAIgAsACAALQAxACwAIAAvAC8AIAASIiAAVQBOAEkAQwBIAEEAUgAoADgANwAyADIAKQBcAG4AIAAgACAAIAAgACAAIAAgACAAIAAgACAAIAAgACAAIAAgACAAIAAgACAAIAAgACAAIAAgACAAIAAgACAAIAAgACAAIAAgACAAIwBOAC8AQQBcAG4AIAAgACAAIAAgACAAIAAgACAAIAAgACAAIAAgACAAIAAgACAAIAAgACAAIAAgACAAIAAgACAAIAAgACAAIAAgACkALABcAG4AIAAgACAAIAAgACAAIAAgACAAIAAgACAAIAAgACAAIAAgACAAIAAgACAAIAAgACAAIAAgACAAIAAgACAAIAAgAF8AbgBvAG0AaQBuAGEAbABZAGUAYQByACwAIABJAEYAKABJAFMATgBBACgAXwBzAGkAZwBuACkALABcAG4AIAAgACAAIAAgACAAIAAgACAAIAAgACAAIAAgACAAIAAgACAAIAAgACAAIAAgACAAIAAgACAAIAAgACAAIAAgACAAIAAgACAAVgBBAEwAVQBFACgAXwBzAFkAZQBhAHIAKQAsAFwAbgAgACAAIAAgACAAIAAgACAAIAAgACAAIAAgACAAIAAgACAAIAAgACAAIAAgACAAIAAgACAAIAAgACAAIAAgACAAIAAgACAAIABfAHMAaQBnAG4AIAAqACAAVgBBAEwAVQBFACgAUgBJAEcASABUACgAXwBzAFkAZQBhAHIALAAgAEwARQBOACgAXwBzAFkAZQBhAHIAKQAgAC0AIAAxACkAKQBcAG4AIAAgACAAIAAgACAAIAAgACAAIAAgACAAIAAgACAAIAAgACAAIAAgACAAIAAgACAAIAAgACAAIAAgACAAIAAgACkALABcAG4AIAAgACAAIAAgACAAIAAgACAAIAAgACAAIAAgACAAIAAgACAAIAAgACAAIAAgACAAIAAgACAAIAAgACAAIAAgAEkARgAoAEkAUwBFAFIAUgBPAFIAKABfAG4AbwBtAGkAbgBhAGwAWQBlAGEAcgApACwAIAB7ACMAVgBBAEwAVQBFACEAfQAsAFwAbgAgACAAIAAgACAAIAAgACAAIAAgACAAIAAgACAAIAAgACAAIAAgACAAIAAgACAAIAAgACAAIAAgACAAIAAgACAAIAAgACAAIABJAEYAKABOAE8AVAAoAEYATgAuAEkAUwBfAEkATgBUAEUARwBFAFIAKABfAG4AbwBtAGkAbgBhAGwAWQBlAGEAcgApACkALAAgAHsAIwBOAFUATQAhAH0ALABcAG4AIAAgACAAIAAgACAAIAAgACAAIAAgACAAIAAgACAAIAAgACAAIAAgACAAIAAgACAAIAAgACAAIAAgACAAIAAgACAAIAAgACAAIAAgACAAIABfAG4AbwBtAGkAbgBhAGwAWQBlAGEAcg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FAHgAcAByAGUAcwBzAGkAbwBuACkALABcAG4AIAAgACAAIAAgACAAIAAgACAAIAAgACAATABBAE0AQgBEAEEAKABfAGUAbABlAG0AZQBuAHQALABcAG4AIAAgACAAIAAgACAAIAAgACAAIAAgACAAIAAgACAAIABmAG4AUABhAHIAcwBlAEkAUwBPAFkAZQBhAHI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ZAEUAQQBSAFwAbgBcAG4AUgBlAHQAdQByAG4AcwAgAGEAIAB5AGUAYQByACAAZgBvAHIAbQBhAHQAdABlAGQAIABpAG4AIABJAFMATwA4ADYAMAAxACAAcwB0AHkAbABl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DgANgAwADEAIAB5AGUAY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B8ACAAaQBuAHQAZQBnAGUAcgAgAHwAIABOAG8AdABlACAAdABoAGEAdAAgADEAIABCAEMAIAA9ACAAMAAgAEMARQAsACAAMgAgAEIAQwAgAD0AIAAtADEAIABDAEUAXABuAFsAQQBsAHcAYQB5AHMAUwBpAGcAbgBdACAAfAAgAHMAdwBpAHQAYwBoACAAIAB8ACAAQQBsAHcAYQB5AHMAIABkAGkAcwBwAGwAYQB5ACAAcwBpAGcAbgAsACAAegBlAHIAbwAgAHMAaQBnAG4AZQBkACAAdwBpAHQAaAAgACs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FkARQBBAFIAIAA9ACAATABBAE0AQgBEAEEAKABZAGUAYQByAEMARQAsACAAWwBBAGwAdwBhAHkAcwBTAGkAZwBuAF0ALABcAG4AIAAgACAAIABMAEUAVAAoAFwAbgAgACAAIAAgACAAIAAgACAAXwBhAGwAdwBhAHkAcwBTAGkAZwBuACwAIABGAE4ALgBDAE8ARQBSAEMARQAoAEEAbAB3AGEAeQBzAFMAaQBnAG4AKQAsAFwAbgAgACAAIAAgACAAIAAgACAAXABuACAAIAAgACAAIAAgACAAIABmAG4ARgBvAHIAbQBhAHQASQBTAE8AWQBlAGEAcgAsACAATABBAE0AQgBEAEEAKABfAHkAZQBhAHIALABcAG4AIAAgACAAIAAgACAAIAAgACAAIAAgACAASQBGACgASQBTAEUAUgBSAE8AUgAoAF8AeQBlAGEAcgApACwAIABfAHkAZQBhAHIAIAAqACAAewAxAH0ALABcAG4AIAAgACAAIAAgACAAIAAgACAAIAAgACAAIAAgACAAIABJAEYAKABfAHkAZQBhAHIAIAA9ACAAXAAiAFwAIgAsACAAXAAiAFwAIgAsAFwAbgAgACAAIAAgACAAIAAgACAAIAAgACAAIAAgACAAIAAgACAAIAAgACAASQBGACgATgBPAFQAKABJAFMATgBVAE0AQgBFAFIAKABfAHkAZQBhAHIAKQApACwAIAB7ACMAVgBBAEwAVQBFACEAfQAsAFwAbgAgACAAIAAgACAAIAAgACAAIAAgACAAIAAgACAAIAAgACAAIAAgACAAIAAgACAAIABJAEYAKABOAE8AVAAoAEYATgAuAEkAUwBfAEkATgBUAEUARwBFAFIAKABfAHkAZQBhAHIAKQApACwAIAB7ACMATgBVAE0AIQB9ACwAXABuACAAIAAgACAAIAAgACAAIAAgACAAIAAgACAAIAAgACAAIAAgACAAIAAgACAAIAAgACAAIAAgACAATABFAFQAKABcAG4AIAAgACAAIAAgACAAIAAgACAAIAAgACAAIAAgACAAIAAgACAAIAAgACAAIAAgACAAIAAgACAAIAAgACAAIAAgAF8AeQBlAGEAcgBGAG0AdAAsACAASQBGACgAXwBhAGwAdwBhAHkAcwBTAGkAZwBuACwAIABcACIAKwAwADAAMAAwADsAEiIwADAAMAAwADsAKwAwADAAMAAwADsAXAAiACwAIAAvAC8AIAASIiAAVQBOAEkAQwBIAEEAUgAoADgANwAyADIAKQAgACAAIAAgACAAIABcAG4AIAAgACAAIAAgACAAIAAgACAAIAAgACAAIAAgACAAIAAgACAAIAAgACAAIAAgACAAIAAgACAAIAAgACAAIAAgACAAIAAgACAASQBGACgAKABfAHkAZQBhAHIAIAA+AD0AIAAwACkAIAAqACAAKABfAHkAZQBhAHIAIAA8AD0AIAA5ADkAOQA5ACkALAAgAFwAIgAwADAAMAAwADsAEiIwADAAMAAwAFwAIgAsACAALwAvACAAEiIgAFUATgBJAEMASABBAFIAKAA4ADcAMgAyACkAIAAgACAAIAAgACAAXABuACAAIAAgACAAIAAgACAAIAAgACAAIAAgACAAIAAgACAAIAAgACAAIAAgACAAIAAgACAAIAAgACAAIAAgACAAIAAgACAAIAAgACAAIAAgACAAXAAiACsAMAAwADAAMAA7ABIiMAAwADAAMABcACIAIAAvAC8AIAASIiAAVQBOAEkAQwBIAEEAUgAoADgANwAyADIAK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FQARQBYAFQAKABfAHkAZQBhAHIALAAgAF8AeQBlAGEAcgBGAG0Ad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GAE4ALgBOAFUATABMAEkARgBZACgAWQBlAGEAcgBDAEUAKQAsAFwAbgAgACAAIAAgACAAIAAgACAAIAAgACAAIABMAEEATQBCAEQAQQAoAF8AZQBsAGUAbQBlAG4AdAAsAFwAbgAgACAAIAAgACAAIAAgACAAIAAgACAAIAAgACAAIAAgAGYAbgBGAG8AcgBtAGEAdABJAFMATwBZAGUAYQBy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MAEkAVABFAFIAQQBSAFkAXwBZAEUAQQBSAFwAbgBcAG4AUgBlAHQAdQByAG4AcwAgAGEAIABuAHUAbQBiAGUAcgAgAHIAZQBwAHIAZQBzAGUAbgB0AGkAbgBnACAAdABoAGUAIAB5AGUAYQByACAAcgBlAGwAYQB0AGkAdgBlACAAdABvACAAdABoAGUAIABjAG8AbQBtAG8AbgAgAGUAcgBhACAAZgByAG8AbQAgAGEAIABnAGkAdgBlAG4AIABsAGkAdABlAHIAYQByAHkAIAB5AGUAYQBy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ZAGUAYQByAEMARQAuACAATgBvAHQAZQAgAHQAaABhAHQAIAAxACAAQgBDACAAPQAgADAAIABDAEUALAAgADIAIABCAEMAIAA9ACAALQAxACAAQwBF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HwAIAB0AGUAeAB0ACAAfAAgAEwAaQB0AGUAcgBhAHIAeQAgAHkAZQBh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wASQBUAEUAUgBBAFIAWQBfAFkARQBBAFIAIAA9ACAATABBAE0AQgBEAEEAKABFAHgAcAByAGUAcwBzAGkAbwBuACwAXABuACAAIAAgACAATABFAFQAKABcAG4AIAAgACAAIAAgACAAIAAgAF8AdgBhAGwAaQBkAEMAaABhAHIAUwBlAHQALAAgAFwAIgAwADEAMgAzADQANQA2ADcAOAA5AEEAQgBDAEQARQBhAGIAYwBkAGUAIAAuAC0AKwASIlwAIgAsACAALwAvACAAEiIgAFUATgBJAEMASABBAFIAKAA4ADcAMgAyACkAXABuACAAIAAgACAAIAAgACAAIABcAG4AIAAgACAAIAAgACAAIAAgAGYAbgBZAGUAYQByAFYAYQBsAHUAZQAsACAATABBAE0AQgBEAEEAKABfAHMAWQBlAGEAcgAsAFwAbgAgACAAIAAgACAAIAAgACAAIAAgACAAIABMAEUAVAAoAFwAbgAgACAAIAAgACAAIAAgACAAIAAgACAAIAAgACAAIAAgAF8AcwBDAGgAYQByACwAIABMAEUARgBUACgAXwBzAFkAZQBhAHIAKQAsAFwAbgAgACAAIAAgACAAIAAgACAAIAAgACAAIAAgACAAIAAgAF8AcwBpAGcAbgAsACAAUwBXAEkAVABDAEgAKABfAHMAQwBoAGEAcgAsAFwAbgAgACAAIAAgACAAIAAgACAAIAAgACAAIAAgACAAIAAgACAAIAAgACAAXAAiACsAXAAiACwAIAAxACwAXABuACAAIAAgACAAIAAgACAAIAAgACAAIAAgACAAIAAgACAAIAAgACAAIABcACIALQBcACIALAAgAC0AMQAsAFwAbgAgACAAIAAgACAAIAAgACAAIAAgACAAIAAgACAAIAAgACAAIAAgACAAXAAiABIiXAAiACwAIAAtADEALAAgAC8ALwAgABIiIABVAE4ASQBDAEgAQQBSACgAOAA3ADIAMgApAFwAbgAgACAAIAAgACAAIAAgACAAIAAgACAAIAAgACAAIAAgACAAIAAgACAAXAAiAFwAIgBcAG4AIAAgACAAIAAgACAAIAAgACAAIAAgACAAIAAgACAAIAApACwAIABcAG4AIAAgACAAIAAgACAAIAAgACAAIAAgACAAIAAgACAAIABJAEYAKABfAHMAaQBnAG4AIAA9ACAAXAAiAFwAIgAsAFwAbgAgACAAIAAgACAAIAAgACAAIAAgACAAIAAgACAAIAAgACAAIAAgACAASQBOAFQAKABWAEEATABVAEUAKABfAHMAWQBlAGEAcgApACkALABcAG4AIAAgACAAIAAgACAAIAAgACAAIAAgACAAIAAgACAAIAAgACAAIAAgAF8AcwBpAGcAbgAgACoAIABJAE4AVAAoAFYAQQBMAFUARQAoAFIASQBHAEgAVAAoAF8AcwBZAGUAYQByACwAIABMAEUATgAoAF8AcwBZAGUAYQByACkAIAAtADEAKQApACkAXABuACAAIAAgACAAIAAgACAAIAAgACAAIAAgACAAIAAgACAAKQBcAG4AIAAgACAAIAAgACAAIAAgACAAIAAgACAAKQBcAG4AIAAgACAAIAAgACAAIAAgACkALABcAG4AXABuACAAIAAgACAAIAAgACAAIABmAG4AUABhAHIAcwBlAEwAaQB0AGUAcgBhAHIAeQBZAGUAYQByACwAIABMAEEATQBCAEQAQQAoAF8AZQB4AHAAcgAsAFwAbgAgACAAIAAgACAAIAAgACAAIAAgACAAIABJAEYAKABJAFMARQBSAFIATwBSACgAXwBlAHgAcAByACkALAAgAF8AZQB4AHAAcgAgACoAIAB7ADEAfQAsAFwAbgAgACAAIAAgACAAIAAgACAAIAAgACAAIAAgACAAIAAgAEkARgAoAF8AZQB4AHAAcgAgAD0AIABcACIAXAAiACwAIABcACIAXAAiACwAXABuACAAIAAgACAAIAAgACAAIAAgACAAIAAgACAAIAAgACAAIAAgACAAIABJAEYAKABJAFMATgBVAE0AQgBFAFIAKABfAGUAeABwAHIAKQAsACAASQBGACgARgBOAC4ASQBTAF8ASQBOAFQARQBHAEUAUgAoAF8AZQB4AHAAcgApACwAIABfAGUAeABwAHIALAAgAHsAIwBOAFUATQAhAH0AKQAsAFwAbgAgACAAIAAgACAAIAAgACAAIAAgACAAIAAgACAAIAAgACAAIAAgACAAIAAgACAAIABJAEYAKABOAE8AVAAoAEYATgAuAFYAQQBMAEkARABBAFQARQBfAEMASABBAFIAUwBFAFQAKABfAGUAeABwAHIALAAgAF8AdgBhAGwAaQBkAEMAaABhAHIAUwBlAHQAKQApACwAIAB7ACMAVgBBAEwAVQBFACEAfQAsAFwAbgAgACAAIAAgACAAIAAgACAAIAAgACAAIAAgACAAIAAgACAAIAAgACAAIAAgACAAIAAgACAAIAAgAEwARQBUACgAXABuACAAIAAgACAAIAAgACAAIAAgACAAIAAgACAAIAAgACAAIAAgACAAIAAgACAAIAAgACAAIAAgACAAIAAgACAAIABfAGwAaQB0AFkAZQBhAHIALAAgAEYATgAuAFIARQBQAEwAQQBDAEUAXwBDAEgAQQBSAFMAKABfAGUAeABwAHIALAAgAFwAIgAsACAAXAAiACwAIABcACIAXAAiACkALABcAG4AIAAgACAAIAAgACAAIAAgACAAIAAgACAAIAAgACAAIAAgACAAIAAgACAAIAAgACAAIAAgACAAIAAgACAAIAAgAEkARgAoAFIASQBHAEgAVAAoAF8AbABpAHQAWQBlAGEAcgAsACAAMwApACAAPQAgAFwAIgBCAEMARQBcACIALABcAG4AIAAgACAAIAAgACAAIAAgACAAIAAgACAAIAAgACAAIAAgACAAIAAgACAAIAAgACAAIAAgACAAIAAgACAAIAAgACAAIAAgACAATABFAFQAKABcAG4AIAAgACAAIAAgACAAIAAgACAAIAAgACAAIAAgACAAIAAgACAAIAAgACAAIAAgACAAIAAgACAAIAAgACAAIAAgACAAIAAgACAAIAAgACAAIABfAHMAWQBlAGEAcgAsACAATABFAEYAVAAoAF8AbABpAHQAWQBlAGEAcgAsACAATABFAE4AKABfAGwAaQB0AFkAZQBhAHIAKQAgAC0AIAAzACkALABcAG4AIAAgACAAIAAgACAAIAAgACAAIAAgACAAIAAgACAAIAAgACAAIAAgACAAIAAgACAAIAAgACAAIAAgACAAIAAgACAAIAAgACAAIAAgACAAIAAxACAALQAgAGYAbgBZAGUAYQByAFYAYQBsAHUAZQAoAF8AcwBZAGUAYQByACkAXABuACAAIAAgACAAIAAgACAAIAAgACAAIAAgACAAIAAgACAAIAAgACAAIAAgACAAIAAgACAAIAAgACAAIAAgACAAIAAgACAAIAAgACkALABcAG4AIAAgACAAIAAgACAAIAAgACAAIAAgACAAIAAgACAAIAAgACAAIAAgACAAIAAgACAAIAAgACAAIAAgACAAIAAgACAAIAAgACAASQBGACgAKABSAEkARwBIAFQAKABfAGwAaQB0AFkAZQBhAHIALAAgADIAKQAgAD0AIABcACIAQwBFAFwAIgApACAAKwAgACgAUgBJAEcASABUACgAXwBsAGkAdABZAGUAYQByACwAIAAyACkAIAA9ACAAXAAiAEEARABcACIAKQAsAFwAbgAgACAAIAAgACAAIAAgACAAIAAgACAAIAAgACAAIAAgACAAIAAgACAAIAAgACAAIAAgACAAIAAgACAAIAAgACAAIAAgACAAIAAgACAAIAAgAEwARQBUACgAXABuACAAIAAgACAAIAAgACAAIAAgACAAIAAgACAAIAAgACAAIAAgACAAIAAgACAAIAAgACAAIAAgACAAIAAgACAAIAAgACAAIAAgACAAIAAgACAAIAAgACAAIABfAHMAWQBlAGEAcgAsACAATABFAEYAVAAoAF8AbABpAHQAWQBlAGEAcgAsACAATABFAE4AKABfAGwAaQB0AFkAZQBhAHIAKQAgAC0AIAAyACkALABcAG4AIAAgACAAIAAgACAAIAAgACAAIAAgACAAIAAgACAAIAAgACAAIAAgACAAIAAgACAAIAAgACAAIAAgACAAIAAgACAAIAAgACAAIAAgACAAIAAgACAAIAAgAGYAbgBZAGUAYQByAFYAYQBsAHUAZQAoAF8AcwBZAGUAYQByACkAXABuACAAIAAgACAAIAAgACAAIAAgACAAIAAgACAAIAAgACAAIAAgACAAIAAgACAAIAAgACAAIAAgACAAIAAgACAAIAAgACAAIAAgACAAIAAgACAAKQAsAFwAbgAgACAAIAAgACAAIAAgACAAIAAgACAAIAAgACAAIAAgACAAIAAgACAAIAAgACAAIAAgACAAIAAgACAAIAAgACAAIAAgACAAIAAgACAAIAAgAEkARgAoAFIASQBHAEgAVAAoAF8AbABpAHQAWQBlAGEAcgAsACAAMgApACAAPQAgAFwAIgBCAEMAXAAiACwAXABuACAAIAAgACAAIAAgACAAIAAgACAAIAAgACAAIAAgACAAIAAgACAAIAAgACAAIAAgACAAIAAgACAAIAAgACAAIAAgACAAIAAgACAAIAAgACAAIAAgACAAIABMAEUAVAAoAFwAbgAgACAAIAAgACAAIAAgACAAIAAgACAAIAAgACAAIAAgACAAIAAgACAAIAAgACAAIAAgACAAIAAgACAAIAAgACAAIAAgACAAIAAgACAAIAAgACAAIAAgACAAIAAgACAAIABfAHMAWQBlAGEAcgAsACAATABFAEYAVAAoAF8AbABpAHQAWQBlAGEAcgAsACAATABFAE4AKABfAGwAaQB0AFkAZQBhAHIAKQAgAC0AIAAyACkALABcAG4AIAAgACAAIAAgACAAIAAgACAAIAAgACAAIAAgACAAIAAgACAAIAAgACAAIAAgACAAIAAgACAAIAAgACAAIAAgACAAIAAgACAAIAAgACAAIAAgACAAIAAgACAAIAAgACAAMQAgAC0AIABmAG4AWQBlAGEAcgBWAGEAbAB1AGUAKABfAHMAWQBlAGEAcgApAFwAbgAgACAAIAAgACAAIAAgACAAIAAgACAAIAAgACAAIAAgACAAIAAgACAAIAAgACAAIAAgACAAIAAgACAAIAAgACAAIAAgACAAIAAgACAAIAAgACAAIAAgACAAKQAsAFwAbgAgACAAIAAgACAAIAAgACAAIAAgACAAIAAgACAAIAAgACAAIAAgACAAIAAgACAAIAAgACAAIAAgACAAIAAgACAAIAAgACAAIAAgACAAIAAgACAAIAAgACAASQBGACgAUgBJAEcASABUACgAXwBsAGkAdABZAGUAYQByACwAIAA2ACkAIAA9ACAAXAAiAEIALgBDAC4ARQAuAFwAIgAsAFwAbg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F8AcwBZAGUAYQByACwAIABMAEUARgBUACgAXwBsAGkAdABZAGUAYQByACwAIABMAEUATgAoAF8AbABpAHQAWQBlAGEAcgApACAALQAgADYAKQAsAFwAbgAgACAAIAAgACAAIAAgACAAIAAgACAAIAAgACAAIAAgACAAIAAgACAAIAAgACAAIAAgACAAIAAgACAAIAAgACAAIAAgACAAIAAgACAAIAAgACAAIAAgACAAIAAgACAAIAAgACAAIAAgADEAIAAtACAAZgBuAFkAZQBhAHIAVgBhAGwAdQBlACgAXwBzAFkAZQBhAHIAKQBcAG4AIAAgACAAIAAgACAAIAAgACAAIAAgACAAIAAgACAAIAAgACAAIAAgACAAIAAgACAAIAAgACAAIAAgACAAIAAgACAAIAAgACAAIAAgACAAIAAgACAAIAAgACAAIAAgACAAKQAsAFwAbgAgACAAIAAgACAAIAAgACAAIAAgACAAIAAgACAAIAAgACAAIAAgACAAIAAgACAAIAAgACAAIAAgACAAIAAgACAAIAAgACAAIAAgACAAIAAgACAAIAAgACAAIAAgACAAIABJAEYAKAAoAFIASQBHAEgAVAAoAF8AbABpAHQAWQBlAGEAcgAsACAANAApACAAPQAgAFwAIgBDAC4ARQAuAFwAIgApACAAKwAgACgAUgBJAEcASABUACgAXwBsAGkAdABZAGUAYQByACwAIAAyACkAIAA9ACAAXAAiAEEALgBEAC4AXAAiACkALABcAG4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XwBzAFkAZQBhAHIALAAgAEwARQBGAFQAKABfAGwAaQB0AFkAZQBhAHIALAAgAEwARQBOACgAXwBsAGkAdABZAGUAYQByACkAIAAtACAANAApACwAXABuACAAIAAgACAAIAAgACAAIAAgACAAIAAgACAAIAAgACAAIAAgACAAIAAgACAAIAAgACAAIAAgACAAIAAgACAAIAAgACAAIAAgACAAIAAgACAAIAAgACAAIAAgACAAIAAgACAAIAAgACAAIAAgACAAIABmAG4AWQBlAGEAcgBWAGEAbAB1AGUAKABfAHMAWQBlAGEAcgApAFwAbgAgACAAIAAgACAAIAAgACAAIAAgACAAIAAgACAAIAAgACAAIAAgACAAIAAgACAAIAAgACAAIAAgACAAIAAgACAAIAAgACAAIAAgACAAIAAgACAAIAAgACAAIAAgACAAIAAgACAAIAAgACkALABcAG4AIAAgACAAIAAgACAAIAAgACAAIAAgACAAIAAgACAAIAAgACAAIAAgACAAIAAgACAAIAAgACAAIAAgACAAIAAgACAAIAAgACAAIAAgACAAIAAgACAAIAAgACAAIAAgACAAIAAgACAAIABJAEYAKABSAEkARwBIAFQAKABfAGwAaQB0AFkAZQBhAHIALAAgADQAKQAgAD0AIABcACIAQgAuAEMALgBcACIALABcAG4AIAAgACAAIAAgACAAIAAg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IAAgACAAIAAgACAAIAAgAF8AcwBZAGUAYQByACwAIABMAEUARgBUACgAXwBsAGkAdABZAGUAYQByACwAIABMAEUATgAoAF8AbABpAHQAWQBlAGEAcgApACAALQAgADQAKQAsAFwAbgAgACAAIAAgACAAIAAgACAAIAAgACAAIAAgACAAIAAgACAAIAAgACAAIAAgACAAIAAgACAAIAAgACAAIAAgACAAIAAgACAAIAAgACAAIAAgACAAIAAgACAAIAAgACAAIAAgACAAIAAgACAAIAAgACAAIAAgACAAIAAxACAALQAgAGYAbgBZAGUAYQByAFYAYQBsAHUAZQAoAF8AcwBZAGUAYQByACkAXABuACAAIAAgACAAIAAgACAAIAAgACAAIAAgACAAIAAgACAAIAAgACAAIAAgACAAIAAgACAAIAAgACAAIAAgACAAIAAgACAAIAAgACAAIAAgACAAIAAgACAAIAAgACAAIAAgACAAIAAgACAAIAAgACAAIAApACwAXABuACAAIAAgACAAIAAgACAAIAAgACAAIAAgACAAIAAgACAAIAAgACAAIAAgACAAIAAgACAAIAAgACAAIAAgACAAIAAgACAAIAAgACAAIAAgACAAIAAgACAAIAAgACAAIAAgACAAIAAgACAAIAAgACAAIABmAG4AWQBlAGEAcgBWAGEAbAB1AGUAKABfAGwAaQB0AFkAZQBhAHIAKQBcAG4AIAAgACAAIAAgACAAIAAgACAAIAAgACAAIAAgACAAIAAgACAAIAAgACAAIAAgACAAIAAgACAAIAAgACAAIAAgACAAIAAgACAAIAAgACAAIAAgACAAIAAgACAAIAAgACAAIAAgACAAIA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0AQQBQACgARgBOAC4ATgBVAEwATABJAEYAWQAoAEUAeABwAHIAZQBzAHMAaQBvAG4AKQAsAFwAbgAgACAAIAAgACAAIAAgACAAIAAgACAAIABMAEEATQBCAEQAQQAoAF8AZQBsAGUAbQBlAG4AdAAsAFwAbgAgACAAIAAgACAAIAAgACAAIAAgACAAIAAgACAAIAAgAGYAbgBQAGEAcgBzAGUATABpAHQAZQByAGEAcgB5AFkAZQBhAHI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TABJAFQARQBSAEEAUgBZAF8AWQBFAEEAUgBcAG4AXABuAFIAZQB0AHUAcgBuAHMAIABhACAAeQBlAGEAcgAgAGYAbwByAG0AYQB0AHQAZQBkACAAaQBuACAAbABpAHQAZQByAGEAcgB5ACAAcwB0AHkAbABl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MAGkAdABlAHIAYQByAHkAIAB5AGUAY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B8ACAAaQBuAHQAZQBnAGUAcgAgAHwAIABOAG8AdABlACAAdABoAGEAdAAgADEAIABCAEMAIAA9ACAAMAAgAEMARQAsACAAMgAgAEIAQwAgAD0AIAAtADEAIABDAEUAXABuAFsATwBwAHQAaQBvAG4AcwBdACAAIAAgACAAIAAgACAAfAAgAHQAZQB4AHQAIAAgACAAIAB8ACAAWwBFAF0AWwBKAF0AWwBLAF0AWwBUAF0AXABuACAAIAAgACAAIAAgACAAIAAgACAAIAAgACAAIAAgACAAfAAgACAAIAAgACAAIAAgACAAIAB8ACAAIAAgAEUAIAA6ACAAQQBsAHcAYQB5AHMAIABkAGkAcwBwAGwAYQB5ACAAQgBDAEUAfABDAEUAIABlAHIAYQAuACAATwB0AGgAZQByAHcAaQBzAGUAIABvAG4AbAB5ACAAeQBlAGEAcgBzACAAbABlAHMAcwAgAHQAaABhAG4AIAAxADAAMAAwACAAZABpAHMAcABsAGEAeQAgAGEAbgAgAGUAcgBhAC4AXABuACAAIAAgACAAIAAgACAAIAAgACAAIAAgACAAIAAgACAAfAAgACAAIAAgACAAIAAgACAAIAB8ACAAIAAgAEoAIAA6ACAARABvAHQAdABlAGQAIABzAHQAeQBsAGUAIABCAC4AQwAuAEUALgB8AEMALgBFAC4AXABuACAAIAAgACAAIAAgACAAIAAgACAAIAAgACAAIAAgACAAfAAgACAAIAAgACAAIAAgACAAIAB8ACAAIAAgAEsAIAA6ACAATgBvACAAcwBwAGEAYwBlACAAcAByAGUAYwBlAGQAaQBuAGcAIABlAHIAYQAuAFwAbgAgACAAIAAgACAAIAAgACAAIAAgACAAIAAgACAAIAAgAHwAIAAgACAAIAAgACAAIAAgACAAfAAgACAAIABUACAAOgAgAFUAcwBlACAAdAByAGEAZABpAHQAaQBvAG4AYQBsACAAZQByAGEAIABuAG8AdABhAHQAaQBvAG4AIABBAEQAfABCAEMAIABpAG4AcwB0AGUAYQBkACAAbwBmACAAcwBlAGMAdQBsAGEAcgAgAEIAQwBFAHwAQwBF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TABJAFQARQBSAEEAUgBZAF8AWQBFAEEAUgAgAD0AIABMAEEATQBCAEQAQQAoAFkAZQBhAHIAQwBFACwAIABbAE8AcAB0AGkAbwBuAHMAXQAsAFwAbgAgACAAIAAgAEwARQBUACgAXABuACAAIAAgACAAIAAgACAAIABfAG8AcAB0AGkAbwBuAHMALAAgAEkARgAoAEkAUwBPAE0ASQBUAFQARQBEACgATwBwAHQAaQBvAG4AcwApACwAIABcACIAXAAiACwAIABPAHAAdABpAG8AbgBzACkALABcAG4AIAAgACAAIAAgACAAIAAgAF8AYQBsAHcAYQB5AHMAUwBoAG8AdwBFAHIAYQAsACAASQBGAEUAUgBSAE8AUgAoAFMARQBBAFIAQwBIACgAXAAiAEUAXAAiACwAIABfAG8AcAB0AGkAbwBuAHMAKQAsACAAMAApACAAPgAgADAALABcAG4AIAAgACAAIAAgACAAIAAgAF8AZABvAHQAdABlAGQALAAgAEkARgBFAFIAUgBPAFIAKABTAEUAQQBSAEMASAAoAFwAIgBKAFwAIgAsACAAXwBvAHAAdABpAG8AbgBzACkALAAgADAAKQAgAD4AIAAwACwAXABuACAAIAAgACAAIAAgACAAIABfAG4AbwBTAHAAYQBjAGUALAAgAEkARgBFAFIAUgBPAFIAKABTAEUAQQBSAEMASAAoAFwAIgBLAFwAIgAsACAAXwBvAHAAdABpAG8AbgBzACkALAAgADAAKQAgAD4AIAAwACwAXABuACAAIAAgACAAIAAgACAAIABfAHQAcgBhAGQAaQB0AGkAbwBuAGEAbAAsACAASQBGAEUAUgBSAE8AUgAoAFMARQBBAFIAQwBIACgAXAAiAFQAXAAiACwAIABfAG8AcAB0AGkAbwBuAHMAKQAsACAAMAApACAAPgAgADAALABcAG4AIAAgACAAIAAgACAAIAAgAF8AZQByAGEATQBhAHQAcgBpAHgALAAgAHsAXABuACAAIAAgACAAIAAgACAAIAAgACAAIAAgAFwAIgAgAEMARQBcACIALAAgAFwAIgBDAEUAXAAiACwAIABcACIAIABDAC4ARQAuAFwAIgAsACAAXAAiAEMALgBFAC4AXAAiADsAXABuACAAIAAgACAAIAAgACAAIAAgACAAIAAgAFwAIgAgAEIAQwBFAFwAIgAsACAAXAAiAEIAQwBFAFwAIgAsACAAXAAiACAAQgAuAEMALgBFAC4AXAAiACwAIABcACIAQgAuAEMALgBFAC4AXAAiADsAXABuACAAIAAgACAAIAAgACAAIAAgACAAIAAgAFwAIgAgAEEARABcACIALAAgAFwAIgBBAEQAXAAiACwAIABcACIAIABBAC4ARAAuAFwAIgAsACAAXAAiAEEALgBEAC4AXAAiADsAXABuACAAIAAgACAAIAAgACAAIAAgACAAIAAgAFwAIgAgAEIAQwBcACIALAAgAFwAIgBCAEMAXAAiACwAIABcACIAIABCAC4AQwAuAFwAIgAsACAAXAAiAEIALgBDAC4AXAAiAFwAbgAgACAAIAAgACAAIAAgACAAfQAsAFwAbgAgACAAIAAgACAAIAAgACAAXwByACwAIAAxACAAKwAgACgAMgAgACoAIABOACgAXwB0AHIAYQBkAGkAdABpAG8AbgBhAGwAKQApACwAXABuACAAIAAgACAAIAAgACAAIABfAGMALAAgADEAIAArACAATgAoAF8AbgBvAFMAcABhAGMAZQApACAAKwAgACgAMgAgACoAIABOACgAXwBkAG8AdAB0AGUAZAApACkALABcAG4AIAAgACAAIAAgACAAIAAgAF8AQwBFACwAIABJAE4ARABFAFgAKABfAGUAcgBhAE0AYQB0AHIAaQB4ACwAIABfAHIALAAgAF8AYwApACwAXABuACAAIAAgACAAIAAgACAAIABfAEIAQwBFACwAIABJAE4ARABFAFgAKABfAGUAcgBhAE0AYQB0AHIAaQB4ACwAIABfAHIAIAArACAAMQAsACAAXwBjACkALABcAG4AIAAgACAAIAAgACAAIAAgAFwAbgAgACAAIAAgACAAIAAgACAAZgBuAEYAbwByAG0AYQB0AEwAaQB0AGUAcgBhAHIAeQBZAGUAYQByACwAIABMAEEATQBCAEQAQQAoAF8AeQBlAGEAcgBDAEUALABcAG4AIAAgACAAIAAgACAAIAAgACAAIAAgACAASQBGACgASQBTAEUAUgBSAE8AUgAoAF8AeQBlAGEAcgBDAEUAKQAsACAAXwB5AGUAYQByAEMARQAgACoAIAB7ADEAfQAsAFwAbgAgACAAIAAgACAAIAAgACAAIAAgACAAIAAgACAAIAAgAEkARgAoAF8AeQBlAGEAcgBDAEUAIAA9ACAAXAAiAFwAIgAsACAAXAAiAFwAIgAsAFwAbgAgACAAIAAgACAAIAAgACAAIAAgACAAIAAgACAAIAAgACAAIAAgACAASQBGACgATgBPAFQAKABJAFMATgBVAE0AQgBFAFIAKABfAHkAZQBhAHIAQwBFACkAKQAsACAAewAjAFYAQQBMAFUARQAhAH0ALABcAG4AIAAgACAAIAAgACAAIAAgACAAIAAgACAAIAAgACAAIAAgACAAIAAgACAAIAAgACAASQBGACgATgBPAFQAKABGAE4ALgBJAFMAXwBJAE4AVABFAEcARQBSACgAXwB5AGUAYQByAEMARQApACkALAAgAHsAIwBOAFUATQAhAH0ALABcAG4AIAAgACAAIAAgACAAIAAgACAAIAAgACAAIAAgACAAIAAgACAAIAAgACAAIAAgACAAIAAgACAAIABMAEUAVAAoAFwAbgAgACAAIAAgACAAIAAgACAAIAAgACAAIAAgACAAIAAgACAAIAAgACAAIAAgACAAIAAgACAAIAAgACAAIAAgACAAXwBpAHMAQwBFACwAIABfAHkAZQBhAHIAQwBFACAAPgA9ACAAMQAsAFwAbgAgACAAIAAgACAAIAAgACAAIAAgACAAIAAgACAAIAAgACAAIAAgACAAIAAgACAAIAAgACAAIAAgACAAIAAgACAAXwB5AGUAYQByACwAIABJAEYAKABfAGkAcwBDAEUALAAgAF8AeQBlAGEAcgBDAEUALAAgADEAIAAtACAAXwB5AGUAYQByAEMARQApACwAXABuACAAIAAgACAAIAAgACAAIAAgACAAIAAgACAAIAAgACAAIAAgACAAIAAgACAAIAAgACAAIAAgACAAIAAgACAAIABfAHMAdQBmAGYAaQB4ACwAIABJAEYAKABOAE8AVAAoAF8AaQBzAEMARQApACwAIABfAEIAQwBFACwAXABuACAAIAAgACAAIAAgACAAIAAgACAAIAAgACAAIAAgACAAIAAgACAAIAAgACAAIAAgACAAIAAgACAAIAAgACAAIAAgACAAIAAgAEkARgAoAF8AeQBlAGEAcgBDAEUAIAA8ACAAMQAwADAAMAAsACAAXwBDAEUALABcAG4AIAAgACAAIAAgACAAIAAgACAAIAAgACAAIAAgACAAIAAgACAAIAAgACAAIAAgACAAIAAgACAAIAAgACAAIAAgACAAIAAgACAAIAAgACAAIABJAEYAKABfAGEAbAB3AGEAeQBzAFMAaABvAHcARQByAGEALAAgAF8AQwBFACwAIABcACIAXAAiACk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UAEUAWABUACgAXwB5AGUAYQByACwAIABcACIAMABcACIAKQAgACYAIABfAHMAdQBmAGYAaQB4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GAE4ALgBOAFUATABMAEkARgBZACgAWQBlAGEAcgBDAEUAKQAsAFwAbgAgACAAIAAgACAAIAAgACAAIAAgACAAIABMAEEATQBCAEQAQQAoAF8AZQBsAGUAbQBlAG4AdAAsAFwAbgAgACAAIAAgACAAIAAgACAAIAAgACAAIAAgACAAIAAgAGYAbgBGAG8AcgBtAGEAdABMAGkAdABlAHIAYQByAHkAWQBlAGEAcgAoAF8AZQBsAGUAbQBlAG4AdAApAFwAbgAgACAAIAAgACAAIAAgACAAIAAgACAAIAApAFwAbgAgACAAIAAgACAAIAAgACAAKQBcAG4AIAAgACAAIAApAFwAbgApADs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TQBPAE4AVABI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0ATwBOAFQASABcAG4AXABuAFIAZQB0AHUAcgBuAHMAIABhACAAbgB1AG0AYgBlAHIAIAByAGUAcAByAGUAcwBlAG4AdABpAG4AZwAgAHQAaABlACAAbQBvAG4AdABoACAAbwBmACAAeQBlAGEAcgAgAGYAcgBvAG0AIABhACAAdABlAHgAdAAgAGUAeABwAHIAZQBzAHMAaQBvAG4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xAC4ALgAxADIAXQAgAHwAIABNAG8AbgB0AGg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IAAgACAAIAB8ACAAdABlAHgAdAAgAHwAIABNAG8AbgB0AGgAIABuAGEAbQBlAFwAbgBbAEwAYQBuAGcAdQBhAGcAZQBDAG8AZABlAF0AIAB8ACAAdABlAHgAdAAgAHwAIABMAGEAbgBnAHUAYQBnAGUALgAgAEkAZgAgAG8AbQBpAHQAdABlAGQAIAB0AGgAZQBuACAAbABvAGMAYQBsACAAbABhAG4AZwB1AGEAZwBlACAAcwBlAHQAIABpAG4AIABFAHgAYwBlAGw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QBPAE4AVABIACgAXAAiAEYAZQBiAFwAIgApAFwAbgBSAGUAdAB1AHIAbgBzADoAIAAyAFwAbgBcAG4AUABBAFIAUwBFAF8ATQBPAE4AVABIACgAXAAiAEoAYQBuAHUAYQByAHkAXAAiACkAXABuAFIAZQB0AHUAcgBuAHMAOgAgADEAXABuAFwAbgBQAEEAUgBTAEUAXwBNAE8ATgBUAEgAKABcACIASgBcACIAKQBcAG4AUgBlAHQAdQByAG4AcwA6ACAAIwBWAEEATABVAEUAIQBcAG4AXABuAFAAQQBSAFMARQBfAE0ATwBOAFQASAAoAFwAIgBNAGEAcgB6AG8AXAAiACkAXABuAFIAZQB0AHUAcgBuAHMAOgAgADMAIAAoAGkAZgAgAGwAbwBjAGEAbAAgAGwAYQBuAGcAdQBhAGcAZQAgAGkAcwAgAHMAZQB0ACAAdABvACAASQB0AGEAbABpAGEAbgApAFwAbgBcAG4AUABBAFIAUwBFAF8ATQBPAE4AVABIACgANAApAFwAbgBSAGUAdAB1AHIAbgBzADoAIAA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NAE8ATgBUAEgAIAA9ACAATABBAE0AQgBEAEEAKABFAHgAcAByAGUAcwBzAGkAbwBuACwAIABbAEwAYQBuAGcAdQBhAGcAZQBDAG8AZABlAF0ALABcAG4AIAAgACAAIABMAEUAVAAoAFwAbgAgACAAIAAgACAAIAAgACAAXwBsAGEAbgBnAHUAYQBnAGUASQBEACwAIABGAE4ALgBMAEEATgBHAFUAQQBHAEUAXwBJAEQAKABGAE4ALgBOAFUATABMAEkARgBZACgATABhAG4AZwB1AGEAZwBlAEMAbwBkAGUAKQApACwAXABuAFwAbgAgACAAIAAgACAAIAAgACAAZgBuAFAAYQByAHMAZQBNAG8AbgB0AGgARgByAG8AbQBUAGUAeAB0ACwAIABMAEEATQBCAEQAQQAoAF8AdABlAHgAdAAsAFwAbgAgACAAIAAgACAAIAAgACAAIAAgACAAIABJAEYAKABfAGwAYQBuAGcAdQBhAGcAZQBJAEQAIAA9ACAAXAAiAFwAIgAsAFwAbgAgACAAIAAgACAAIAAgACAAIAAgACAAIAAgACAAIAAgAE0ATwBOAFQASAAoAEQAQQBUAEUAVgBBAEwAVQBFACgAQwBPAE4AQwBBAFQAKABfAHQAZQB4AHQALAAgAFwAIgAgADIAMAAwADAAXAAiACkAKQApACwAXABuACAAIAAgACAAIAAgACAAIAAgACAAIAAgACAAIAAgACAATABFAFQAKABcAG4AIAAgACAAIAAgACAAIAAgACAAIAAgACAAIAAgACAAIAAgACAAIAAgAF8AbABvAG4AZwBNAG8AbgB0AGgATABpAHMAdAAsACAAQwBIAFIATwBOAE8ALgBNAE8ATgBUAEgAXwBOAEEATQBFACgAUwBFAFEAVQBFAE4AQwBFACgAMQAyACkALAAgAEYAQQBMAFMARQAsACAAXwBsAGEAbgBnAHUAYQBnAGUASQBEACkALABcAG4AIAAgACAAIAAgACAAIAAgACAAIAAgACAAIAAgACAAIAAgACAAIAAgAF8AbABNAG8AbgB0AGgALAAgAEkARgBOAEEAKABYAE0AQQBUAEMASAAoAF8AdABlAHgAdAAsACAAXwBsAG8AbgBnAE0AbwBuAHQAaABMAGkAcwB0ACwAIAAwACkALAAgADAAKQAsAFwAbgAgACAAIAAgACAAIAAgACAAIAAgACAAIAAgACAAIAAgACAAIAAgACAASQBGACgAXwBsAE0AbwBuAHQAaAAgAD4AIAAwACwAIABfAGwATQBvAG4AdABoACwAXABuACAAIAAgACAAIAAgACAAIAAgACAAIAAgACAAIAAgACAAIAAgACAAIAAgACAAIAAgAEwARQBUACgAXABuACAAIAAgACAAIAAgACAAIAAgACAAIAAgACAAIAAgACAAIAAgACAAIAAgACAAIAAgACAAIAAgACAAXwBzAGgAbwByAHQATQBvAG4AdABoAEwAaQBzAHQALAAgAEMASABSAE8ATgBPAC4ATQBPAE4AVABIAF8ATgBBAE0ARQAoAFMARQBRAFUARQBOAEMARQAoADEAMgApACwAIABUAFIAVQBFACwAIABfAGwAYQBuAGcAdQBhAGcAZQBJAEQAKQAsAFwAbgAgACAAIAAgACAAIAAgACAAIAAgACAAIAAgACAAIAAgACAAIAAgACAAIAAgACAAIAAgACAAIAAgAF8AcwBNAG8AbgB0AGgALAAgAEkARgBOAEEAKABYAE0AQQBUAEMASAAoAF8AdABlAHgAdAAsACAAXwBzAGgAbwByAHQATQBvAG4AdABoAEwAaQBzAHQALAAgADAAKQAsACAAMAApACwAXABuACAAIAAgACAAIAAgACAAIAAgACAAIAAgACAAIAAgACAAIAAgACAAIAAgACAAIAAgACAAIAAgACAASQBGACgAXwBzAE0AbwBuAHQAaAAgAD4AIAAwACwAIABfAHMATQBvAG4AdABoACwAIAB7ACMAVgBBAEwAVQBFACEAfQ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GYAbgBQAGEAcgBzAGUATQBvAG4AdABoACwAIABMAEEATQBCAEQAQQAoAF8AZQB4AHAAcgAsAFwAbgAgACAAIAAgACAAIAAgACAAIAAgACAAIABJAEYAKABJAFMARQBSAFIATwBSACgAXwBlAHgAcAByACkALAAgAF8AZQB4AHAAcgAgACoAIAB7ADEAfQAsAFwAbgAgACAAIAAgACAAIAAgACAAIAAgACAAIAAgACAAIAAgAEkARgAoAF8AZQB4AHAAcgAgAD0AIABcACIAXAAiACwAIABcACIAXAAiACwAXABuACAAIAAgACAAIAAgACAAIAAgACAAIAAgACAAIAAgACAAIAAgACAAIAAvAC8AIABkAGkAcwBjAGEAcgBkACAAdABpAG0AZQAgAHYAYQBsAHUAZQBzAFwAbgAgACAAIAAgACAAIAAgACAAIAAgACAAIAAgACAAIAAgACAAIAAgACAASQBGACgASQBGAEUAUgBSAE8AUgAoAEYASQBOAEQAKABcACIAOgBcACIALAAgAF8AZQB4AHAAcgApACwAIAAwACkAIAA+ACAAMAAsACAAewAjAFYAQQBMAFUARQAhAH0ALABcAG4AIAAgACAAIAAgACAAIAAgACAAIAAgACAAIAAgACAAIAAgACAAIAAgACAAIAAgACAATABFAFQAKABcAG4AIAAgACAAIAAgACAAIAAgACAAIAAgACAAIAAgACAAIAAgACAAIAAgACAAIAAgACAAIAAgACAAIABfAG4AdQBtAGUAcgBpAGMAVgBhAGwALAAgAFYAQQBMAFUARQAoAF8AZQB4AHAAcgApACwAXABuACAAIAAgACAAIAAgACAAIAAgACAAIAAgACAAIAAgACAAIAAgACAAIAAgACAAIAAgACAAIAAgACAASQBGACgASQBTAEUAUgBSAE8AUgAoAF8AbgB1AG0AZQByAGkAYwBWAGEAbAApACwAIABmAG4AUABhAHIAcwBlAE0AbwBuAHQAaABGAHIAbwBtAFQAZQB4AHQAKABfAGUAeABwAHIAKQAsAFwAbgAgACAAIAAgACAAIAAgACAAIAAgACAAIAAgACAAIAAgACAAIAAgACAAIAAgACAAIAAgACAAIAAgACAAIAAgACAASQBGACgATgBPAFQAKABGAE4ALgBJAFMAXwBJAE4AVABFAEcARQBSACgAXwBuAHUAbQBlAHIAaQBjAFYAYQBsACkAKQAsACAAewAjAE4AVQBNACEAfQAsAFwAbgAgACAAIAAgACAAIAAgACAAIAAgACAAIAAgACAAIAAgACAAIAAgACAAIAAgACAAIAAgACAAIAAgACAAIAAgACAAIAAgACAAIABJAEYAKAAoAF8AbgB1AG0AZQByAGkAYwBWAGEAbAAgAD4APQAgADEAKQAgACoAIAAoAF8AbgB1AG0AZQByAGkAYwBWAGEAbAAgADwAPQAgADEAMgApACwAIABfAG4AdQBtAGUAcgBpAGMAVgBhAGwALAAgAHsAIwBOAFUATQAhAH0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FAHgAcAByAGUAcwBzAGkAbwBuACkALABcAG4AIAAgACAAIAAgACAAIAAgACAAIAAgACAATABBAE0AQgBEAEEAKABfAGUAbABlAG0AZQBuAHQALABcAG4AIAAgACAAIAAgACAAIAAgACAAIAAgACAAIAAgACAAIABmAG4AUABhAHIAcwBlAE0AbwBuAHQAaA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PAE4AVABIAF8ATgBBAE0ARQBcAG4AXABuAFIAZQB0AHUAcgBuAHMAIABhACAAbQBvAG4AdABoACAAYQBzACAAdABlAHgAdAAuAFwAbgBcAG4AQQByAHIAYQB5ACAAYwBvAG0AcABhAHQAaQBiAGwAZQA6ACAATQBvAG4AdABoACAAbwBuAGwAe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NAG8AbgB0AGgAIABuAGE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vAG4AdABoACAAIAAgACAAIAAgACAAIAAgACAAfAAgAGkAbgB0AGUAZwBlAHIAIABbADEALgAuADEAMgBdACAAfAAgAE0AbwBuAHQAaAAuACAARgBvAHIAIAB2AGEAbAB1AGUAcwAgAG8AdQB0AHMAaQBkAGUAIABvAGYAIAByAGEAbgBnAGUAIABtAG8AZAB1AGwAdQBzACAAaQBzACAAdABhAGsAZQBuAC4AXABuAFsAUwBoAG8AcgB0AF0AIAAgACAAIAAgACAAIAAgAHwAIABzAHcAaQB0AGMAaAAgACAAIAAgACAAIAAgACAAIAAgAHwAIABSAGUAdAB1AHIAbgAgAHMAaABvAHIAdAAgAGYAbwByAG0AYQB0ACAASgBhAG4ALgAuAEQAZQBjAFwAbgBbAEwAYQBuAGcAdQBhAGcAZQBDAG8AZABlAF0AIAB8ACAAdABlAHgAdAAgACAAIAAgACAAIAAgACAAIAAgACAAIAB8ACAATABhAG4AZwB1AGEAZwBlAC4AIABJAGYAIABvAG0AaQB0AHQAZQBkACAAdABoAGUAbgAgAGwAbwBjAGEAbAAgAGwAYQBuAGcAdQBhAGcAZQAgAHMAZQB0ACAAaQBuACAARQB4AGMAZQBs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TwBOAFQASABfAE4AQQBNAEUAIAA9ACAATABBAE0AQgBEAEEAKABNAG8AbgB0AGgALAAgAFsAUwBoAG8AcgB0AF0ALAAgAFsATABhAG4AZwB1AGEAZwBlAEMAbwBkAGUAXQAsAFwAbgAgACAAIAAgAEwARQBUACgAXABuACAAIAAgACAAIAAgACAAIABfAHUAcwBlAFMAaABvAHIAdAAsACAARgBOAC4AQwBPAEUAUgBDAEUAKABTAGgAbwByAHQAKQAsAFwAbgAgACAAIAAgACAAIAAgACAAXwBsAGEAbgBnAHUAYQBnAGUASQBEACwAIABGAE4ALgBMAEEATgBHAFUAQQBHAEUAXwBJAEQAKABGAE4ALgBOAFUATABMAEkARgBZACgATABhAG4AZwB1AGEAZwBlAEMAbwBkAGUAKQApACwAXABuACAAIAAgACAAIAAgACAAIABfAGYAbQB0ACwAIABJAEYAKABfAHUAcwBlAFMAaABvAHIAdAAsACAAXAAiAE0ATQBNAFwAIgAsACAAXAAiAE0ATQBNAE0AXAAiACkALABcAG4AIAAgACAAIAAgACAAIAAgAF8AaQBGAG0AdAAsACAASQBGACgAXwBsAGEAbgBnAHUAYQBnAGUASQBEACAAPQAgAFwAIgBcACIALAAgAF8AZgBtAHQALABcAG4AIAAgACAAIAAgACAAIAAgACAAIAAgACAAXAAiAFsAJAAtAFwAIgAgACYAIABfAGwAYQBuAGcAdQBhAGcAZQBJAEQAIAAmACAAXAAiAF0AXAAiACAAJgAgAF8AZgBtAHQAXABuACAAIAAgACAAIAAgACAAIAApACwAXABuACAAIAAgACAAIAAgACAAIABcAG4AIAAgACAAIAAgACAAIAAgAGYAbgBNAG8AbgB0AGgATgBhAG0AZQAsACAATABBAE0AQgBEAEEAKABfAG0ALABcAG4AIAAgACAAIAAgACAAIAAgACAAIAAgACAASQBGACgASQBTAEUAUgBSAE8AUgAoAF8AbQApACwAIABfAG0AIAAqACAAewAxAH0ALABcAG4AIAAgACAAIAAgACAAIAAgACAAIAAgACAAIAAgACAAIABJAEYAKABfAG0AIAA9ACAAXAAiAFwAIgAsACAAXAAiAFwAIgAsAFwAbgAgACAAIAAgACAAIAAgACAAIAAgACAAIAAgACAAIAAgACAAIAAgACAASQBGACgATgBPAFQAKABJAFMATgBVAE0AQgBFAFIAKABfAG0AKQApACwAIAB7ACMAVgBBAEwAVQBFACEAfQAsAFwAbgAgACAAIAAgACAAIAAgACAAIAAgACAAIAAgACAAIAAgACAAIAAgACAAIAAgACAAIABMAEUAVAAoAFwAbgAgACAAIAAgACAAIAAgACAAIAAgACAAIAAgACAAIAAgACAAIAAgACAAIAAgACAAIAAgACAAIAAgAF8AbQBvAG4AdABoACwAIABNAE8ARAAoAEkATgBUACgAXwBtACkAIAAtACAAMQAsACAAMQAyACkAIAArACAAMQAsAFwAbgAgACAAIAAgACAAIAAgACAAIAAgACAAIAAgACAAIAAgACAAIAAgACAAIAAgACAAIAAgACAAIAAgAF8AZABhAHkATwBmAE0AbwBuAHQAaAAsACAARABBAFQARQAoADIAMAAwADAALAAgAF8AbQBvAG4AdABoACwAIAAxACkALABcAG4AIAAgACAAIAAgACAAIAAgACAAIAAgACAAIAAgACAAIAAgACAAIAAgACAAIAAgACAAIAAgACAAIABUAEUAWABUACgAXwBkAGEAeQBPAGYATQBvAG4AdABoACwAIABfAGkARgBtAHQ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NAG8AbgB0AGgAKQAsAFwAbgAgACAAIAAgACAAIAAgACAAIAAgACAAIABMAEEATQBCAEQAQQAoAF8AZQBsAGUAbQBlAG4AdAAsAFwAbgAgACAAIAAgACAAIAAgACAAIAAgACAAIAAgACAAIAAgAGYAbgBNAG8AbgB0AGgATgBhAG0AZQ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UwBfAEkATgBfAE0ATwBOAFQASABcAG4AXABuAFIAZQB0AHUAcgBuAHMAIABuAHUAbQBiAGUAcgAgAG8AZgAgAGQAYQB5AHMAIABpAG4AIAB0AGgAZQAgAGcAaQB2AGUAbgAgAG0AbwBuAHQAaAAgAGEAbgBkACAAeQBlAGEAcgAgAG8AZgAgAHQAaABlACAAcwBwAGUAYwBpAGYAaQBlAGQAIABjAGEAbABlAG4AZABhAHIALgBcAG4AXABuAEEAcgByAGEAeQAgAGMAbwBtAHAAYQB0AGkAYgBsAGUAOgAgAE0AbwBuAHQAaAAsACAAWQBlAGEAcgBDAEU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xAC4ALgAzADE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bwBuAHQAaAAgACAAIAAgACAAIAAgACAAIAAgACAAIAB8ACAAaQBuAHQAZQBnAGUAcgAgAFsAMQAuAC4AMQAyAF0AIAB8ACAATQBvAG4AdABoACAAbwBmACAAeQBlAGEAcgBcAG4AWwBZAGUAYQByAEMARQBdACAAIAAgACAAIAAgACAAIAAgAHwAIABpAG4AdABlAGcAZQByACAAIAAgACAAIAAgACAAIAAgAHwAIABZAGUAYQByACAAaQBuACAAQwBvAG0AbQBvAG4AIABFAHIAYQAuACAATgBvAHQAZQAgAHQAaABhAHQAIAAxACAAQgBDACAAPQAgADAAIABDAEUALAAgADIAIABCAEMAIAA9ACAALQAxACAAQwBF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EAWQBTAF8ASQBOAF8ATQBPAE4AVABIACAAPQAgAEwAQQBNAEIARABBACgATQBvAG4AdABoACwAIABbAFkAZQBhAHIAQwBFAF0ALAAgAFsASgB1AGwAaQBhAG4AQwBhAGwAZQBuAGQAYQByAF0ALABcAG4AIAAgACAAIABMAEUAVAAoAFwAbgAgACAAIAAgACAAIAAgACAAXwBqAHUAbABpAGEAbgBDAGEAbABlAG4AZABhAHIALAAgAEYATgAuAEMATwBFAFIAQwBFACgASgB1AGwAaQBhAG4AQwBhAGwAZQBuAGQAYQByACkAIAA8AD4AIAAwACwAXABuACAAIAAgACAAIAAgACAAIABfAG0AbwBuAHQAaAAsACAARgBOAC4ATgBVAEwATABJAEYAWQAoAE0AbwBuAHQAaAApACwAXABuACAAIAAgACAAIAAgACAAIABfAHkAZQBhAHIALAAgAEYATgAuAE4AVQBMAEwASQBGAFkAKABZAGUAYQByAEMARQApACwAXABuACAAIAAgACAAIAAgACAAIABcAG4AIAAgACAAIAAgACAAIAAgAF8AcgBvAHcAQwBvAHUAbgB0ACwAIABSAE8AVwBTACgATQBvAG4AdABoACkALABcAG4AIAAgACAAIAAgACAAIAAgAEIAWQBSAE8AVwAoAFMARQBRAFUARQBOAEMARQAoAF8AcgBvAHcAQwBvAHUAbgB0ACkALABcAG4AIAAgACAAIAAgACAAIAAgACAAIAAgACAATABBAE0AQgBEAEEAKABfAHIAbwB3ACwAXABuACAAIAAgACAAIAAgACAAIAAgACAAIAAgACAAIAAgACAATABFAFQAKABcAG4AIAAgACAAIAAgACAAIAAgACAAIAAgACAAIAAgACAAIAAgACAAIAAgAF8AbQAsACAASQBOAEQARQBYACgAXwBtAG8AbgB0AGgALAAgAF8AcgBvAHcALAAgADEAKQAsAFwAbgAgACAAIAAgACAAIAAgACAAIAAgACAAIAAgACAAIAAgACAAIAAgACAASQBGACgASQBTAEUAUgBSAE8AUgAoAF8AbQApACwAIABfAG0AIAAqACAAewAxAH0ALABcAG4AIAAgACAAIAAgACAAIAAgACAAIAAgACAAIAAgACAAIAAgACAAIAAgACAAIAAgACAASQBGACgAXwBtACAAPQAgAFwAIgBcACIALAAgAFwAIgBcACIALABcAG4AIAAgACAAIAAgACAAIAAgACAAIAAgACAAIAAgACAAIAAgACAAIAAgACAAIAAgACAAIAAgACAAIABJAEYAKABOAE8AVAAoAEkAUwBOAFUATQBCAEUAUgAoAF8AbQApACkALAAgAHsAIwBWAEEATABVAEUAIQB9ACwAXABuACAAIAAgACAAIAAgACAAIAAgACAAIAAgACAAIAAgACAAIAAgACAAIAAgACAAIAAgACAAIAAgACAAIAAgACAAIABJAEYAKABOAE8AVAAoAEYATgAuAEkAUwBfAEkATgBUAEUARwBFAFIAKABfAG0AKQApACwAIAB7ACMATgBVAE0AIQB9ACwAXABuACAAIAAgACAAIAAgACAAIAAgACAAIAAgACAAIAAgACAAIAAgACAAIAAgACAAIAAgACAAIAAgACAAIAAgACAAIAAgACAAIAAgAEkARgAoACgAXwBtACAAPAAgADEAKQAgACsAIAAoAF8AbQAgAD4AIAAxADIAKQAsACAAewAjAE4AVQBNACEAfQAsAFwAbgAgACAAIAAgACAAIAAgACAAIAAgACAAIAAgACAAIAAgACAAIAAgACAAIAAgACAAIAAgACAAIAAgACAAIAAgACAAIAAgACAAIAAgACAAIAAgAC8ALwAgAEYAZQBiAHIAdQBhAHIAeQBcAG4AIAAgACAAIAAgACAAIAAgACAAIAAgACAAIAAgACAAIAAgACAAIAAgACAAIAAgACAAIAAgACAAIAAgACAAIAAgACAAIAAgACAAIAAgACAAIABJAEYAKABfAG0APQAgADIALABcAG4AIAAgACAAIAAgACAAIAAgACAAIAAgACAAIAAgACAAIAAgACAAIAAgACAAIAAgACAAIAAgACAAIAAgACAAIAAgACAAIAAgACAAIAAgACAAIAAgACAAIAAgAEwARQBUACgAXABuACAAIAAgACAAIAAgACAAIAAgACAAIAAgACAAIAAgACAAIAAgACAAIAAgACAAIAAgACAAIAAgACAAIAAgACAAIAAgACAAIAAgACAAIAAgACAAIAAgACAAIAAgACAAIAAgAF8AeQAsACAASQBGAEUAUgBSAE8AUgAoAEkATgBEAEUAWAAoAF8AeQBlAGEAcgAsACAAXwByAG8AdwAsACAAMQApACwAIABcACIAXAAiACkALABcAG4AIAAgACAAIAAgACAAIAAgACAAIAAgACAAIAAgACAAIAAgACAAIAAgACAAIAAgACAAIAAgACAAIAAgACAAIAAgACAAIAAgACAAIAAgACAAIAAgACAAIAAgACAAIAAgACAAXwBsAGUAYQBwAEQAYQB5ACwAIABJAEYAKABJAFMATgBVAE0AQgBFAFIAKABfAHkAKQAsACAATgAoAEMASABSAE8ATgBPAC4ASQBTAF8ATABFAEEAUABfAFkARQBBAFIAKABfAHkALAAgAF8AagB1AGwAaQBhAG4AQwBhAGwAZQBuAGQAYQByACkAKQAsACAAMAApACwAXABuACAAIAAgACAAIAAgACAAIAAgACAAIAAgACAAIAAgACAAIAAgACAAIAAgACAAIAAgACAAIAAgACAAIAAgACAAIAAgACAAIAAgACAAIAAgACAAIAAgACAAIAAgACAAIAAgADIAOAAgACsAIABfAGwAZQBhAHAARABhAHkAXABuACAAIAAgACAAIAAgACAAIAAgACAAIAAgACAAIAAgACAAIAAgACAAIAAgACAAIAAgACAAIAAgACAAIAAgACAAIAAgACAAIAAgACAAIAAgACAAIAAgACAAIAApACwAXABuACAAIAAgACAAIAAgACAAIAAgACAAIAAgACAAIAAgACAAIAAgACAAIAAgACAAIAAgACAAIAAgACAAIAAgACAAIAAgACAAIAAgACAAIAAgACAAIAAgACAAIAAvAC8AIABKAGEAbgAsACAATQBhAHIALAAgAEEAcAByACwAIABNAGEAeQAsACAASgB1AG4ALAAgAEoAdQBsAFwAbgAgACAAIAAgACAAIAAgACAAIAAgACAAIAAgACAAIAAgACAAIAAgACAAIAAgACAAIAAgACAAIAAgACAAIAAgACAAIAAgACAAIAAgACAAIAAgACAAIAAgACAASQBGACgAXwBtACAAPAA9ACAANwAsAFwAbgAgACAAIAAgACAAIAAgACAAIAAgACAAIAAgACAAIAAgACAAIAAgACAAIAAgACAAIAAgACAAIAAgACAAIAAgACAAIAAgACAAIAAgACAAIAAgACAAIAAgACAAIAAgACAAIAAzADAAIAArACAATQBPAEQAKABfAG0ALAAgADIAKQAsAFwAbgAgACAAIAAgACAAIAAgACAAIAAgACAAIAAgACAAIAAgACAAIAAgACAAIAAgACAAIAAgACAAIAAgACAAIAAgACAAIAAgACAAIAAgACAAIAAgACAAIAAgACAAIAAgACAAIAAvAC8AIABBAHUAZwAsACAAUwBlAHAALAAgAE8AYwB0ACwAIABOAG8AdgAsACAARABlAGMAXABuACAAIAAgACAAIAAgACAAIAAgACAAIAAgACAAIAAgACAAIAAgACAAIAAgACAAIAAgACAAIAAgACAAIAAgACAAIAAgACAAIAAgACAAIAAgACAAIAAgACAAIAAgACAAIAAgADMAMQAgAC0AIABNAE8ARAAoAF8AbQAsACAAMg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VwBFAEUASwBEAEEAWQ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MATwBOAFYARQBSAFQAXwBXAEUARQBLAEQAQQBZAF8ATgBVAE0AQgBFAFIAXABuAFwAbgBSAGUAdAB1AHIAbgBzACAAYQBuACAAaQBuAHQAZQBnAGUAcgAgAGYAbwByACAAdABoAGUAIABkAGEAeQAgAG8AZgAgAHQAaABlACAAdwBlAGUAawAgAGYAcgBvAG0AIAB0AGgAZQAgAHQAcgBhAGQAaQB0AG8AbgBhAGwAIABuAHUAbQBiAGUAcgBpAG4AZwAgAHMAYwBoAGUAbQBlACAAdABvACAAdABoAGUAIABJAFMATwAgAGQAZQBmAGkAbgBpAHQAaQBvAG4ALAAgAG8AcgBcAG4AdgBpAGMAZQAgAHYAZQByAHMAYQAuAFwAbgBcAG4AQQByAHIAYQB5ACAAYwBvAG0AcABhAHQAaQBiAGwAZQA6ACAARABhAHkATwBmAFcAZQBlAGs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VwBlAGUAawBkAGEAeQAgAG4AdQBtAGIAZQByAFwAbgAgACAAIAB8ACAAWwAxAC4ALgA3AF0AIAAgAHwAIAAgACAAIAB8ACAASQBTAE8AIAAgACAAIAAgACAAIAB8ACAAVAByAGEAZABpAHQAaQBvAGEAbABcAG4AIAAgACAAfAAgACAAIAAgACAAIAAgACAAIAB8ACAALQAtAC0ALQAtAC0ALQAtAC0ALQAtAC0ALQAtAC0ALQAtAC0ALQAtAC0ALQAtAC0ALQAtAC0AXABuACAAIAAgAHwAIAAgACAAIAAgACAAIAAgACAAfAAgACAAMQAgAHwAIABNAG8AbgBkAGEAeQAgACAAIAAgAHwAIABTAHUAbgBkAGEAeQAgAFwAbgAgACAAIAB8ACAAIAAgACAAIAAgACAAIAAgAHwAIAAgADIAIAB8ACAAVAB1AGUAcwBkAGEAeQAgACAAIAB8ACAATQBvAG4AZABhAHkAIABcAG4AIAAgACAAfAAgACAAIAAgACAAIAAgACAAIAB8ACAAIAAzACAAfAAgAFcAZQBkAG4AZQBzAGQAYQB5ACAAfAAgAFQAdQBlAHMAZABhAHkAXABuACAAIAAgAHwAIAAgACAAIAAgACAAIAAgACAAfAAgACAANAAgAHwAIABUAGgAdQByAHMAZABhAHkAIAAgAHwAIABXAGUAZABuAGUAcwBkAGEAeQBcAG4AIAAgACAAfAAgACAAIAAgACAAIAAgACAAIAB8ACAAIAA1ACAAfAAgAEYAcgBpAGQAYQB5ACAAIAAgACAAfAAgAFQAaAB1AHIAcwBkAGEAeQBcAG4AIAAgACAAfAAgACAAIAAgACAAIAAgACAAIAB8ACAAIAA2ACAAfAAgAFMAYQB0AHUAcgBkAGEAeQAgACAAfAAgAEYAcgBpAGQAYQB5AFwAbgAgACAAIAB8ACAAIAAgACAAIAAgACAAIAAgAHwAIAAgADcAIAB8ACAAUwB1AG4AZABhAHkAIAAgACAAIAB8ACAAUwBhAHQAdQBy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kATwBmAFcAZQBlAGsAIAAgACAAIAAgACAAIAAgACAAIAB8ACAAaQBuAHQAZQBnAGUAcgAgAFsAMQAuAC4ANwBdACAAfAAgAEQAYQB5ACAAbwBmACAAdwBlAGUAawAgAG4AdQBtAGIAZQByAFwAbgBbAEkAUwBPAHQAbwBUAHIAYQBkAGkAdABpAG8AbgBhAGwAXQAgAHwAIABzAHcAaQB0AGMAaAAgACAAIAAgACAAIAAgACAAIAB8ACAAUgBlAHQAdQByAG4AIABkAGEAeQAgAG8AZgAgAHcAZQBlAGsAIAB1AHMAaQBuAGcAIAB0AHIAYQBkAGkAdABpAG8AbgBhAGwAIABuAHUAbQBiAGUAcgBpAG4AZwAgAHMAYwBoAGUAbQBlACwAIABhAHMAcwB1AG0AaQBuAGcAIABcAG4AIAAgACAAIAAgACAAIAAgACAAIAAgACAAIAAgACAAIAAgACAAIAB8ACAAIAAgACAAIAAgACAAIAAgACAAIAAgACAAIAAgACAAfAAgAEQAYQB5AE8AZgBXAGUAZQBrACAAdwBhAHMAIABwAHIAbwB2AGkAZABlAGQAIABhAGMAYwBvAHIAZABpAG4AZwAgAHQAbwAgAEkAUwBPACAAZABlAGYAaQBuAGkAdABpAG8AbgAuAFwAbgAgACAAIAAgACAAIAAgACAAIAAgACAAIAAgACAAIAAgACAAIAAgAHwAIAAgACAAIAAgACAAIAAgACAAIAAgACAAIAAgACAAIAB8ACAARABlAGYAYQB1AGwAdAAgAGkAcwAgAHQAbwAgAHIAZQB0AHUAcgBuACAAaQBuACAASQBTAE8AIABkAGUAZgBpAG4AaQB0AGkAbwBuACwAIABhAHMAcwB1AG0AaQBuAGcAIABEAGEAeQBPAGYAVwBlAGUAawAgAHcAYQBzAFwAbgAgACAAIAAgACAAIAAgACAAIAAgACAAIAAgACAAIAAgACAAIAAgAHwAIAAgACAAIAAgACAAIAAgACAAIAAgACAAIAAgACAAIAB8ACAAcAByAG8AdgBpAGQAZQBkACAAYQBjAGMAbwByAGQAaQBuAGcAIAB0AG8AIAB0AGgAZQAgAHQAcgBhAGQAaQB0AGkAbwBuAGEAbAAgAG4AdQBtAGIAZQByAGkAbgBnACAAcwBjAGgAZQBtAGU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QwBPAE4AVgBFAFIAVABfAFcARQBFAEsARABBAFkAXwBOAFUATQBCAEUAUgAgAD0AIABMAEEATQBCAEQAQQAoAEQAYQB5AE8AZgBXAGUAZQBrACwAIABbAEkAUwBPAHQAbwBUAHIAYQBkAGkAdABpAG8AbgBhAGwAXQAsAFwAbgAgACAAIAAgAEwARQBUACgAXABuACAAIAAgACAAIAAgACAAIABfAEkAUwBPAFMAbwBmAGYAcwBlAHQALAAgAEkARgAoAEYATgAuAEMATwBFAFIAQwBFACgASQBTAE8AdABvAFQAcgBhAGQAaQB0AGkAbwBuAGEAbAApACwAIAAwACwAIAAtADIAKQAsAFwAbgBcAG4AIAAgACAAIAAgACAAIAAgAGYAbgBXAGUAZQBrAGQAYQB5ACwAIABMAEEATQBCAEQAQQAoAF8AZABhAHkATwBmAFcAZQBlAGsALABcAG4AIAAgACAAIAAgACAAIAAgACAAIAAgACAASQBGACgASQBTAEUAUgBSAE8AUgAoAF8AZABhAHkATwBmAFcAZQBlAGsAKQAsACAAXwBkAGEAeQBPAGYAVwBlAGUAawAgACoAIAB7ADEAfQAsAFwAbgAgACAAIAAgACAAIAAgACAAIAAgACAAIAAgACAAIAAgAEkARgAoAF8AZABhAHkATwBmAFcAZQBlAGsAIAA9ACAAXAAiAFwAIgAsACAAXAAiAFwAIgAsAFwAbgAgACAAIAAgACAAIAAgACAAIAAgACAAIAAgACAAIAAgACAAIAAgACAASQBGACgATgBPAFQAKABJAFMATgBVAE0AQgBFAFIAKABfAGQAYQB5AE8AZgBXAGUAZQBrACkAKQAsACAAewAjAFYAQQBMAFUARQAhAH0ALABcAG4AIAAgACAAIAAgACAAIAAgACAAIAAgACAAIAAgACAAIAAgACAAIAAgACAAIAAgACAATABFAFQAKABcAG4AIAAgACAAIAAgACAAIAAgACAAIAAgACAAIAAgACAAIAAgACAAIAAgACAAIAAgACAAIAAgACAAIABfAGcAaQB2AGUAbgBEAG8AVwAsACAASQBOAFQAKABOACgAXwBkAGEAeQBPAGYAVwBlAGUAawApACkALABcAG4AIAAgACAAIAAgACAAIAAgACAAIAAgACAAIAAgACAAIAAgACAAIAAgACAAIAAgACAAIAAgACAAIABfAHMAaABpAGYAdABEAG8AVwAsACAAXwBnAGkAdgBlAG4ARABvAHcAIAArACAAXwBJAFMATwBTAG8AZgBmAHMAZQB0ACwAXABuACAAIAAgACAAIAAgACAAIAAgACAAIAAgACAAIAAgACAAIAAgACAAIAAgACAAIAAgACAAIAAgACAATQBPAEQAKABfAHMAaABpAGYAdABEAG8AdwAsACAANwApACAAKwAgADE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GAE4ALgBOAFUATABMAEkARgBZACgARABhAHkATwBmAFcAZQBlAGsAKQAsAFwAbgAgACAAIAAgACAAIAAgACAAIAAgACAAIABMAEEATQBCAEQAQQAoAF8AZQBsAGUAbQBlAG4AdAAsAFwAbgAgACAAIAAgACAAIAAgACAAIAAgACAAIAAgACAAIAAgAGYAbgBXAGUAZQBrAGQAYQB5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XAEUARQBLAEQAQQBZAFwAbgBcAG4AUgBlAHQAdQByAG4AcwAgAGEAIABuAHUAbQBiAGUAcgAgAHIAZQBwAHIAZQBzAGUAbgB0AGkAbgBnACAAdABoAGUAIABkAGEAeQAgAG8AZgAgAHQAaABlACAAdwBlAGUAawAgAGYAcgBvAG0AIABhACAAZwBpAHYAZQBuACAAdABlAHgAdAAgAHcAZQBlAGsAZABhAHkAIABuAGEAbQBlAC4AXABuAFwAbgBBAHIAcgBhAHkAIABjAG8AbQBwAGEAdABpAGIAbABlADoAIABFAHgAcAByAGUAcwBzAGkAbw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kAUwBPACAAVwBlAGUAawBkAGEAeQAgAG4AdQBtAGIAZQByAFwAbgAgACAAIAB8ACAAWwAxAC4ALgA3AF0AIAAgAHwAIAAgADEAIAA6ACAATQBvAG4AZABhAHkAXABuACAAIAAgAHwAIAAgACAAIAAgACAAIAAgACAAfAAgACAAMgAgADoAIABUAHUAZQBzAGQAYQB5AFwAbgAgACAAIAB8ACAAIAAgACAAIAAgACAAIAAgAHwAIAAgADMAIAA6ACAAVwBlAGQAbgBlAHMAZABhAHkAXABuACAAIAAgAHwAIAAgACAAIAAgACAAIAAgACAAfAAgACAANAAgADoAIABUAGgAdQByAHMAZABhAHkAXABuACAAIAAgAHwAIAAgACAAIAAgACAAIAAgACAAfAAgACAANQAgADoAIABGAHIAaQBkAGEAeQBcAG4AIAAgACAAfAAgACAAIAAgACAAIAAgACAAIAB8ACAAIAA2ACAAOgAgAFMAYQB0AHUAcgBkAGEAeQBcAG4AIAAgACAAfAAgACAAIAAgACAAIAAgACAAIAB8ACAAIAA3ACAAOgAgAFMAdQBu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dwBlAGUAawBkAGEAeQBUAGUAeAB0ACAAIAAgACAAfAAgAHQAZQB4AHQAIAB8ACAARABhAHkAIABvAGYAIAB3AGUAZQBrACAAbgBhAG0AZQBcAG4AWwBMAGEAbgBnAHUAYQBnAGUAQwBvAGQAZQBdACAAfAAgAHQAZQB4AHQAIAB8ACAATABhAG4AZwB1AGEAZwBlAC4AIABJAGYAIABvAG0AaQB0AHQAZQBkACAAdABoAGUAbgAgAGwAbwBjAGEAbAAgAGwAYQBuAGcAdQBhAGcAZQAgAHMAZQB0ACAAaQBuACAARQB4AGMAZQBs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cARQBFAEsARABBAFkAKABcACIAUwBhAHQAdQByAGQAYQB5AFwAIgApAFwAbgBSAGUAdAB1AHIAbgBzADoAIAA2AFwAbgBcAG4AUABBAFIAUwBFAF8AVwBFAEUASwBEAEEAWQAoAFwAIgBUAGgAdQByAHMAXAAiACkAXABuAFIAZQB0AHUAcgBuAHMAOgAgACMAVgBBAEwAVQBFACEAXABuAFwAbgBQAEEAUgBTAEUAXwBXAEUARQBLAEQAQQBZACgAXAAiAFYAZQBuAFwAIgAsACAAXAAiAEkAVABcACIAKQBcAG4AUgBlAHQAdQByAG4AcwA6ACAANQAgACgARgByAGkAZABhAHkAIABpAG4AIABJAHQAYQBsAGkAYQBuAC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FcARQBFAEsARABBAFkAIAA9ACAATABBAE0AQgBEAEEAKABFAHgAcAByAGUAcwBzAGkAbwBuACwAIABbAEwAYQBuAGcAdQBhAGcAZQBDAG8AZABlAF0ALABcAG4AIAAgACAAIABMAEUAVAAoAFwAbgAgACAAIAAgACAAIAAgACAAXwBsAGEAbgBnAHUAYQBnAGUASQBEACwAIABGAE4ALgBMAEEATgBHAFUAQQBHAEUAXwBJAEQAKABGAE4ALgBOAFUATABMAEkARgBZACgATABhAG4AZwB1AGEAZwBlAEMAbwBkAGUAKQApACwAXABuAFwAbgAgACAAIAAgACAAIAAgACAAZgBuAFAAYQByAHMAZQBXAGUAZQBrAGQAYQB5AEYAcgBvAG0AVABlAHgAdAAsACAATABBAE0AQgBEAEEAKABfAHQAZQB4AHQALABcAG4AIAAgACAAIAAgACAAIAAgACAAIAAgACAATABFAFQAKABcAG4AIAAgACAAIAAgACAAIAAgACAAIAAgACAAIAAgACAAIABfAGwAbwBuAGcAVwBlAGUAawBkAGEAeQBMAGkAcwB0ACwAIABDAEgAUgBPAE4ATwAuAFcARQBFAEsARABBAFkAXwBOAEEATQBFACgAUwBFAFEAVQBFAE4AQwBFACgANwApACwAIABGAEEATABTAEUALAAgAF8AbABhAG4AZwB1AGEAZwBlAEkARAApACwAXABuACAAIAAgACAAIAAgACAAIAAgACAAIAAgACAAIAAgACAAXwBsAFcAZQBlAGsAZABhAHkALAAgAEkARgBOAEEAKABYAE0AQQBUAEMASAAoAF8AdABlAHgAdAAsACAAXwBsAG8AbgBnAFcAZQBlAGsAZABhAHkATABpAHMAdAAsACAAMAApACwAIAAwACkALABcAG4AIAAgACAAIAAgACAAIAAgACAAIAAgACAAIAAgACAAIABJAEYAKABfAGwAVwBlAGUAawBkAGEAeQAgAD4AIAAwACwAIABfAGwAVwBlAGUAawBkAGEAeQAsAFwAbgAgACAAIAAgACAAIAAgACAAIAAgACAAIAAgACAAIAAgACAAIAAgACAATABFAFQAKABcAG4AIAAgACAAIAAgACAAIAAgACAAIAAgACAAIAAgACAAIAAgACAAIAAgACAAIAAgACAAXwBzAGgAbwByAHQAVwBlAGUAawBkAGEAeQBMAGkAcwB0ACwAIABDAEgAUgBPAE4ATwAuAFcARQBFAEsARABBAFkAXwBOAEEATQBFACgAUwBFAFEAVQBFAE4AQwBFACgANwApACwAIABUAFIAVQBFACwAIABfAGwAYQBuAGcAdQBhAGcAZQBJAEQAKQAsAFwAbgAgACAAIAAgACAAIAAgACAAIAAgACAAIAAgACAAIAAgACAAIAAgACAAIAAgACAAIABfAHMAVwBlAGUAawBkAGEAeQAsACAASQBGAE4AQQAoAFgATQBBAFQAQwBIACgAXwB0AGUAeAB0ACwAIABfAHMAaABvAHIAdABXAGUAZQBrAGQAYQB5AEwAaQBzAHQALAAgADAAKQAsACAAMAApACwAXABuACAAIAAgACAAIAAgACAAIAAgACAAIAAgACAAIAAgACAAIAAgACAAIAAgACAAIAAgAEkARgAoAF8AcwBXAGUAZQBrAGQAYQB5ACAAPgAgADAALAAgAF8AcwBXAGUAZQBrAGQAYQB5ACwAIAB7ACMAVgBBAEwAVQBFACEAfQApAFwAbgAgACAAIAAgACAAIAAgACAAIAAgACAAIAAgACAAIAAgACAAIAAgACAAKQBcAG4AIAAgACAAIAAgACAAIAAgACAAIAAgACAAIAAgACAAIAApAFwAbgAgACAAIAAgACAAIAAgACAAIAAgACAAIAApAFwAbgAgACAAIAAgACAAIAAgACAAKQAsAFwAbgAgACAAIAAgACAAIAAgACAAXABuACAAIAAgACAAIAAgACAAIABmAG4AUABhAHIAcwBlAFcAZQBlAGsAZABhAHkALAAgAEwAQQBNAEIARABBACgAXwBlAHgAcAByACwAXABuACAAIAAgACAAIAAgACAAIAAgACAAIAAgAEkARgAoAEkAUwBFAFIAUgBPAFIAKABfAGUAeABwAHIAKQAsACAAXwBlAHgAcAByACAAKgAgAHsAMQB9ACwAXABuACAAIAAgACAAIAAgACAAIAAgACAAIAAgACAAIAAgACAASQBGACgAXwBlAHgAcAByACAAPQAgAFwAIgBcACIALAAgAFwAIgBcACIALABcAG4AIAAgACAAIAAgACAAIAAgACAAIAAgACAAIAAgACAAIAAgACAAIAAgAC8ALwAgAGQAaQBzAGMAYQByAGQAIAB0AGkAbQBlACAAdgBhAGwAdQBlAHMAXABuACAAIAAgACAAIAAgACAAIAAgACAAIAAgACAAIAAgACAAIAAgACAAIABJAEYAKABJAEYARQBSAFIATwBSACgARgBJAE4ARAAoAFwAIgA6AFwAIgAsACAAXwBlAHgAcAByACkALAAgADAAKQAgAD4AIAAwACwAIAB7ACMAVgBBAEwAVQBFACEAfQAsAFwAbgAgACAAIAAgACAAIAAgACAAIAAgACAAIAAgACAAIAAgACAAIAAgACAAIAAgACAAIABMAEUAVAAoAFwAbgAgACAAIAAgACAAIAAgACAAIAAgACAAIAAgACAAIAAgACAAIAAgACAAIAAgACAAIAAgACAAIAAgAF8AbgB1AG0AZQByAGkAYwBWAGEAbAAsACAASQBOAFQAKABWAEEATABVAEUAKABfAGUAeABwAHIAKQApACwAXABuACAAIAAgACAAIAAgACAAIAAgACAAIAAgACAAIAAgACAAIAAgACAAIAAgACAAIAAgACAAIAAgACAASQBGACgASQBTAE4AVQBNAEIARQBSACgAXwBuAHUAbQBlAHIAaQBjAFYAYQBsACkALABcAG4AIAAgACAAIAAgACAAIAAgACAAIAAgACAAIAAgACAAIAAgACAAIAAgACAAIAAgACAAIAAgACAAIAAgACAAIAAgAEkARgAoACgAXwBuAHUAbQBlAHIAaQBjAFYAYQBsACAAPgA9ACAAMQApACAAKgAgACgAXwBuAHUAbQBlAHIAaQBjAFYAYQBsACAAPAA9ACAANwApACwAIABfAG4AdQBtAGUAcgBpAGMAVgBhAGwALAAgAHsAIwBOAFUATQAhAH0AKQAsAFwAbgAgACAAIAAgACAAIAAgACAAIAAgACAAIAAgACAAIAAgACAAIAAgACAAIAAgACAAIAAgACAAIAAgACAAIAAgACAATABFAFQAKABcAG4AIAAgACAAIAAgACAAIAAgACAAIAAgACAAIAAgACAAIAAgACAAIAAgACAAIAAgACAAIAAgACAAIAAgACAAIAAgACAAIAAgACAAXwBJAFMATwBXAGUAZQBrAGQAYQB5ACwAIABmAG4AUABhAHIAcwBlAFcAZQBlAGsAZABhAHkARgByAG8AbQBUAGUAeAB0ACgAXwBlAHgAcAByACkALABcAG4AIAAgACAAIAAgACAAIAAgACAAIAAgACAAIAAgACAAIAAgACAAIAAgACAAIAAgACAAIAAgACAAIAAgACAAIAAgACAAIAAgACAASQBGACgASQBTAE4AVQBNAEIARQBSACgAXwBJAFMATwBXAGUAZQBrAGQAYQB5ACkALAAgAF8ASQBTAE8AVwBlAGUAawBkAGEAeQAsACAAewAjAFYAQQBMAFUARQAhAH0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FAHgAcAByAGUAcwBzAGkAbwBuACkALABcAG4AIAAgACAAIAAgACAAIAAgACAAIAAgACAATABBAE0AQgBEAEEAKABfAGUAbABlAG0AZQBuAHQALABcAG4AIAAgACAAIAAgACAAIAAgACAAIAAgACAAIAAgACAAIABmAG4AUABhAHIAcwBlAFcAZQBlAGsAZABhAHk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RABBAFkAXwBOAEEATQBFAFwAbgBcAG4AUgBlAHQAdQByAG4AcwAgAG4AYQBtAGUAIABvAGYAIABhAG4AIABJAFMATwAgAGQAYQB5ACAAbwBmACAAdwBlAGUAawAgAG4AdQBtAGIAZQByACAAYQBzACAAdABlAHgAdAAuAFwAbgBcAG4AQQByAHIAYQB5ACAAYwBvAG0AcABhAHQAaQBiAGwAZQA6ACAASQBTAE8AVwBlAGUAawBkAGEAe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XAGUAZQBr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VwBlAGUAawBkAGEAeQAgACAAIAAgACAAfAAgAGkAbgB0AGUAZwBlAHIAIABbADEALgAuADcAXQAgAHwAIABJAFMATwAgAGQAYQB5ACAAbwBmACAAdwBlAGUAawAgAG4AdQBtAGIAZQByAFwAbgBbAFMAaABvAHIAdABdACAAIAAgACAAIAAgACAAIAB8ACAAcwB3AGkAdABjAGgAIAAgACAAIAAgACAAIAAgACAAfAAgAFIAZQB0AHUAcgBuACAAcwBoAG8AcgB0ACAAZgBvAHIAbQBhAHQAIABNAG8AbgAuAC4AUwB1AG4AXABuAFsATABhAG4AZwB1AGEAZwBlAEMAbwBkAGUAXQAgAHwAIAB0AGUAeAB0ACAAIAAgACAAIAAgACAAIAAgACAAIAB8ACAATABhAG4AZwB1AGEAZwBlAC4AIABJAGYAIABvAG0AaQB0AHQAZQBkACAAdABoAGUAbgAgAGwAbwBjAGEAbAAgAGwAYQBuAGcAdQBhAGcAZQAgAHMAZQB0ACAAaQBuACAARQB4AGMAZQBs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cARQBFAEsARABBAFkAXwBOAEEATQBFACAAPQAgAEwAQQBNAEIARABBACgASQBTAE8AVwBlAGUAawBkAGEAeQAsACAAWwBTAGgAbwByAHQAXQAsACAAWwBMAGEAbgBnAHUAYQBnAGUAQwBvAGQAZQBdACwAXABuACAAIAAgACAATABFAFQAKABcAG4AIAAgACAAIAAgACAAIAAgAF8AdQBzAGUAUwBoAG8AcgB0ACwAIABGAE4ALgBDAE8ARQBSAEMARQAoAFMAaABvAHIAdAApACwAXABuACAAIAAgACAAIAAgACAAIABfAGwAYQBuAGcAdQBhAGcAZQBJAEQALAAgAEYATgAuAEwAQQBOAEcAVQBBAEcARQBfAEkARAAoAEYATgAuAE4AVQBMAEwASQBGAFkAKABMAGEAbgBnAHUAYQBnAGUAQwBvAGQAZQApACkALABcAG4AIAAgACAAIAAgACAAIAAgAF8AZgBtAHQALAAgAEkARgAoAF8AdQBzAGUAUwBoAG8AcgB0ACwAIABcACIAZABkAGQAXAAiACwAIABcACIAZABkAGQAZABcACIAKQAsAFwAbgAgACAAIAAgACAAIAAgACAAXwBpAEYAbQB0ACwAIABJAEYAKABfAGwAYQBuAGcAdQBhAGcAZQBJAEQAIAA9ACAAXAAiAFwAIgAsACAAXwBmAG0AdAAsAFwAbgAgACAAIAAgACAAIAAgACAAIAAgACAAIABcACIAWwAkAC0AXAAiACAAJgAgAF8AbABhAG4AZwB1AGEAZwBlAEkARAAgACYAIABcACIAXQBcACIAIAAmACAAXwBmAG0AdABcAG4AIAAgACAAIAAgACAAIAAgACkALABcAG4AIAAgACAAIAAgACAAIAAgAFwAbgAgACAAIAAgACAAIAAgACAAZgBuAFcAZQBlAGsARABhAHkATgBhAG0AZQAsACAATABBAE0AQgBEAEEAKABfAHcAZAAsAFwAbgAgACAAIAAgACAAIAAgACAAIAAgACAAIABJAEYAKABJAFMARQBSAFIATwBSACgAXwB3AGQAKQAsACAAXwB3AGQAIAAqACAAewAxAH0ALABcAG4AIAAgACAAIAAgACAAIAAgACAAIAAgACAAIAAgACAAIABJAEYAKABfAHcAZAAgAD0AIABcACIAXAAiACwAIABcACIAXAAiACwAXABuACAAIAAgACAAIAAgACAAIAAgACAAIAAgACAAIAAgACAAIAAgACAAIABJAEYAKABOAE8AVAAoAEkAUwBOAFUATQBCAEUAUgAoAF8AdwBkACkAKQAsACAAewAjAFYAQQBMAFUARQAhAH0ALABcAG4AIAAgACAAIAAgACAAIAAgACAAIAAgACAAIAAgACAAIAAgACAAIAAgACAAIAAgACAATABFAFQAKABcAG4AIAAgACAAIAAgACAAIAAgACAAIAAgACAAIAAgACAAIAAgACAAIAAgACAAIAAgACAAIAAgACAAIABfAGkAcwBvAEQAbwBXACwAIABNAE8ARAAoAEkATgBUACgAXwB3AGQAKQAgAC0AIAAxACwAIAA3ACkAIAArACAAMQAsAFwAbgAgACAAIAAgACAAIAAgACAAIAAgACAAIAAgACAAIAAgACAAIAAgACAAIAAgACAAIAAgACAAIAAgAF8AeQAyAGsAcgBlAGYARABhAHkALAAgADMANgA1ADIANwAgACsAIABfAGkAcwBvAEQAbwBXACwAXABuACAAIAAgACAAIAAgACAAIAAgACAAIAAgACAAIAAgACAAIAAgACAAIAAgACAAIAAgACAAIAAgACAAVABFAFgAVAAoAF8AeQAyAGsAcgBlAGYARABhAHkALAAgAF8AaQBGAG0Ad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0AQQBQACgARgBOAC4ATgBVAEwATABJAEYAWQAoAEkAUwBPAFcAZQBlAGsAZABhAHkAKQAsAFwAbgAgACAAIAAgACAAIAAgACAAIAAgACAAIABMAEEATQBCAEQAQQAoAF8AZQBsAGUAbQBlAG4AdAAsAFwAbgAgACAAIAAgACAAIAAgACAAIAAgACAAIAAgACAAIAAgAGYAbgBXAGUAZQBrAEQAYQB5AE4AYQBtAGUAKABfAGUAbABlAG0AZQBuAHQAKQBcAG4AIAAgACAAIAAgACAAIAAgACAAIAAgACAAKQBcAG4AIAAgACAAIAAgACAAIAAgACkAXABuACAAIAAgACAAKQBcAG4AKQA7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QwBBAEwARQBOAEQAQQBSACAARABBAFQARQ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YAQQBMAEkARABBAFQARQBfAEMAQQBMAEUATgBEAEEAUgBfAEQAQQBUAEUAXABuAFwAbgBWAGEAbABpAGQAYQB0AGUAIABhACAAeQBlAGEAcgAsACAAbQBvAG4AdABoACAAYQBuAGQAIABkAGEAeQAgAHIAZQBwAHIAZQBzAGUAbgB0AGEAdABpAG8AbgAgAG8AZgAgAGEAIABkAGEAdABlACAAaQBuACAAYQAgAGcAaQB2AGUAbgAgAGMAYQBsAGUAbgBkAGEAcgAuAFwAbgBcAG4AQQByAHIAYQB5ACAAYwBvAG0AcABhAHQAaQBiAGwAZQA6ACAARABhAHQAZQBfAFkATQBE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QwBFAFwAbgAgADIAIAB8ACAAaQBuAHQAZQBnAGUAcgAgAFsAMQAuAC4AMQAyAF0AIAB8ACAATQBvAG4AdABoAFwAbgAgADMAIAB8ACAAaQBuAHQAZQBnAGUAcgAgAFsAMQAuAC4AMwAxAF0AIAB8ACAAR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IAAgACAAIAAgACAAIAAgACAAfAAgAGEAcgByAGEAeQAgACAAIABDAFsAMQAuAC4AMwBdACAAfABcAG4AIAAgACAAWQBlAGEAcgBDAEUAIAAgACAAIAAgACAAIAAgAHwAIABpAG4AdABlAGcAZQByACAAIAAgACAAIAAgACAAIAAgAHwAIABZAGUAYQByACAAaQBuACAAQwBvAG0AbQBvAG4AIABFAHIAYQAuACAATgBvAHQAZQAgAHQAaABhAHQAIAAxACAAQgBDACAAPQAgADAAIABDAEUALAAgADIAIABCAEMAIAA9ACAALQAxACAAQwBFAC4AIABDAGEAbgAgAGIAZQAgAGUAbQBwAHQAeQAuAFwAbgAgACAAIABbAE0AbwBuAHQAaABdACAAIAAgACAAIAAgACAAfAAgAGkAbgB0AGUAZwBlAHIAIABbADEALgAuADEAMgBdACAAfAAgAE0AbwBuAHQAaAAgAG8AZgAgAHkAZQBhAHIALgAgAEMAYQBuACAAYgBlACAAZQBtAHAAdAB5AC4AXABuACAAIAAgAFsARABhAHkAXQAgACAAIAAgACAAIAAgACAAIAB8ACAAZABlAGMAaQBtAGEAbAAgAFsAMAAuAC4AMwAyACkAIAB8ACAARABhAHkALgAgAEMAYQBuACAAYgBlACAAZQBtAHAAdAB5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YAQQBMAEkARABBAFQARQBfAEMAQQBMAEUATgBEAEEAUgBfAEQAQQBUAEUAIAA9ACAATABBAE0AQgBEAEEAKABEAGEAdABlAF8AWQBNAEQALAAgAFsASgB1AGwAaQBhAG4AQwBhAGwAZQBuAGQAYQByAF0ALABcAG4AIAAgACAAIABMAEUAVAAoAFwAbgAgACAAIAAgACAAIAAgACAAXwBqAHUAbABpAGEAbgBDAGEAbABlAG4AZABhAHIALAAgAEYATgAuAEMATwBFAFIAQwBFACgASgB1AGwAaQBhAG4AQwBhAGwAZQBuAGQAYQByACkAIAA8AD4AIAAwACwAXABuACAAIAAgACAAIAAgACAAIABcAG4AIAAgACAAIAAgACAAIAAgAGYAbgBWAGEAbABpAGQAYQB0AGUARABhAHQAZQAsACAATABBAE0AQgBEAEEAKABfAGQAYQB0AGUAXwBZAE0ARAAsAFwAbgAgACAAIAAgACAAIAAgACAAIAAgACAAIABJAEYAKABDAE8ATABVAE0ATgBTACgAXwBkAGEAdABlAF8AWQBNAEQAKQAgAD4AIAAzACwAIAB7ACMAUgBFAEYAIQAsACAAIwBSAEUARgAhACwAIAAjAFIARQBGACEAfQAsAFwAbgAgACAAIAAgACAAIAAgACAAIAAgACAAIAAgACAAIAAgAEwARQBUACgAXABuACAAIAAgACAAIAAgACAAIAAgACAAIAAgACAAIAAgACAAIAAgACAAIABfAFkATQBEACwAIABFAFgAUABBAE4ARAAoAF8AZABhAHQAZQBfAFkATQBEACwAIAAxACwAIAAzACwAIABcACIAXAAiACkALABcAG4AIAAgACAAIAAgACAAIAAgACAAIAAgACAAIAAgACAAIAAgACAAIAAgAEkARgAoAEEAUgBSAEEAWQBTAC4ASQBTAF8ARQBNAFAAVABZACgAXwBZAE0ARAApACwAIAB7AFwAIgBcACIALAAgAFwAIgBcACIALAAgAFwAIgBcACIAfQAsAFwAbgAgACAAIAAgACAAIAAgACAAIAAgACAAIAAgACAAIAAgACAAIAAgACAAIAAgACAAIABMAEUAVAAoAFwAbgAgACAAIAAgACAAIAAgACAAIAAgACAAIAAgACAAIAAgACAAIAAgACAAIAAgACAAIAAgACAAIAAgAF8AeQAsACAASQBOAEQARQBYACgAXwBZAE0ARAAsACAAMQAsACAAMQApACwAXABuACAAIAAgACAAIAAgACAAIAAgACAAIAAgACAAIAAgACAAIAAgACAAIAAgACAAIAAgACAAIAAgACAAXwBtACwAIABJAE4ARABFAFgAKABfAFkATQBEACwAIAAxACwAIAAyACkALABcAG4AIAAgACAAIAAgACAAIAAgACAAIAAgACAAIAAgACAAIAAgACAAIAAgACAAIAAgACAAIAAgACAAIABfAGQALAAgAEkATgBEAEUAWAAoAF8AWQBNAEQALAAgADEALAAgADMAKQAsAFwAbgAgACAAIAAgACAAIAAgACAAIAAgACAAIAAgACAAIAAgACAAIAAgACAAIAAgACAAIABcAG4AIAAgACAAIAAgACAAIAAgACAAIAAgACAAIAAgACAAIAAgACAAIAAgACAAIAAgACAAIAAgACAAIABfAHkAZQBhAHIALAAgAEkARgAoAEkAUwBFAFIAUgBPAFIAKABfAHkAKQAsACAAXwB5ACAAKgAgAHsAMQB9ACwAXABuACAAIAAgACAAIAAgACAAIAAgACAAIAAgACAAIAAgACAAIAAgACAAIAAgACAAIAAgACAAIAAgACAAIAAgACAAIABJAEYAKABfAHkAIAA9ACAAXAAiAFwAIgAsACAAXAAiAFwAIgAsAFwAbgAgACAAIAAgACAAIAAgACAAIAAgACAAIAAgACAAIAAgACAAIAAgACAAIAAgACAAIAAgACAAIAAgACAAIAAgACAAIAAgACAAIABJAEYAKABOAE8AVAAoAEkAUwBOAFUATQBCAEUAUgAoAF8AeQApACkALAAgAHsAIwBWAEEATABVAEUAIQB9ACwAXABuACAAIAAgACAAIAAgACAAIAAgACAAIAAgACAAIAAgACAAIAAgACAAIAAgACAAIAAgACAAIAAgACAAIAAgACAAIAAgACAAIAAgACAAIAAgACAASQBGACgARgBOAC4ASQBTAF8ASQBOAFQARQBHAEUAUgAoAF8AeQApACwAIABfAHkALAAgAHsAIwBOAFUATQAhAH0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AsAFwAbgBcAG4AIAAgACAAIAAgACAAIAAgACAAIAAgACAAIAAgACAAIAAgACAAIAAgACAAIAAgACAAIAAgACAAIABfAGQAYQB5ACwAIABJAEYAKABJAFMARQBSAFIATwBSACgAXwBkACkALAAgAF8AZAAgACoAIAB7ADEAfQAsAFwAbgAgACAAIAAgACAAIAAgACAAIAAgACAAIAAgACAAIAAgACAAIAAgACAAIAAgACAAIAAgACAAIAAgACAAIAAgACAASQBGACgAXwBkACAAPQAgAFwAIgBcACIALAAgAFwAIgBcACIALABcAG4AIAAgACAAIAAgACAAIAAgACAAIAAgACAAIAAgACAAIAAgACAAIAAgACAAIAAgACAAIAAgACAAIAAgACAAIAAgACAAIAAgACAASQBGACgATgBPAFQAKABJAFMATgBVAE0AQgBFAFIAKABfAGQAKQApACwAIAB7ACMAVgBBAEwAVQBFACEAfQAsAFwAbgAgACAAIAAgACAAIAAgACAAIAAgACAAIAAgACAAIAAgACAAIAAgACAAIAAgACAAIAAgACAAIAAgACAAIAAgACAAIAAgACAAIAAgACAAIAAgAEwARQBUACgAXABuACAAIAAgACAAIAAgACAAIAAgACAAIAAgACAAIAAgACAAIAAgACAAIAAgACAAIAAgACAAIAAgACAAIAAgACAAIAAgACAAIAAgACAAIAAgACAAIAAgACAAIABfAGkARABhAHkALAAgAEkATgBUACgAXwBkACkALABcAG4AIAAgACAAIAAgACAAIAAgACAAIAAgACAAIAAgACAAIAAgACAAIAAgACAAIAAgACAAIAAgACAAIAAgACAAIAAgACAAIAAgACAAIAAgACAAIAAgACAAIAAgAEkARgAoAF8AaQBEAGEAeQAgADwAIAAxACwAIAB7ACMATgBVAE0AIQB9ACwAXABuACAAIAAgACAAIAAgACAAIAAgACAAIAAgACAAIAAgACAAIAAgACAAIAAgACAAIAAgACAAIAAgACAAIAAgACAAIAAgACAAIAAgACAAIAAgACAAIAAgACAAIAAgACAAIAAgAEkARgAoAEkAUwBOAFUATQBCAEUAUgAoAF8AbQApACwAXABuACAAIAAgACA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AgACAAIAAgAF8AbQBhAHgARABhAHkAcwBJAG4ATQBvAG4AdABoACwAIABJAEYAKABJAFMATgBVAE0AQgBFAFIAKABfAHkAZQBhAHIAKQAsAFwAbgAgACAAIAAgACAAIAAgACAAIAAgACAAIAAgACAAIAAgACAAIAAgACAAIAAgACAAIAAgACAAIAAgACAAIAAgACAAIAAgACAAIAAgACAAIAAgACAAIAAgACAAIAAgACAAIAAgACAAIAAgACAAIAAgACAAIAAgACAAIABDAEgAUgBPAE4ATwAuAEQAQQBZAFMAXwBJAE4AXwBNAE8ATgBUAEgAKABJAE4AVAAoAF8AbQApACwAIABfAHkAZQBhAHIALAAgAF8AagB1AGwAaQBhAG4AQwBhAGwAZQBuAGQAYQByACkALABcAG4AIAAgACAAIAAgACAAIAAgACAAIAAgACAAIAAgACAAIAAgACAAIAAgACAAIAAgACAAIAAgACAAIAAgACAAIAAgACAAIAAgACAAIAAgACAAIAAgACAAIAAgACAAIAAgACAAIAAgACAAIAAgACAAIAAgACAAIAAgACAAQwBIAFIATwBOAE8ALgBEAEEAWQBTAF8ASQBOAF8ATQBPAE4AVABIACgASQBOAFQAKABfAG0AKQAsACAAMgAwADAAMAAsACAAXwBqAHUAbABpAGEAbgBDAGEAbABlAG4AZABhAHIAKQBcAG4AIAAgACAAIAAgACAAIAAgACAAIAAgACAAIAAgACAAIAAgACAAIAAgACAAIAAgACAAIAAgACAAIAAgACAAIAAgACAAIAAgACAAIAAgACAAIAAgACAAIAAgACAAIAAgACAAIAAgACAAIAAgACAAIAAgACkALABcAG4AIAAgACAAIAAgACAAIAAgACAAIAAgACAAIAAgACAAIAAgACAAIAAgACAAIAAgACAAIAAgACAAIAAgACAAIAAgACAAIAAgACAAIAAgACAAIAAgACAAIAAgACAAIAAgACAAIAAgACAAIAAgACAAIAAgAEkARgAoAF8AaQBEAGEAeQAgADwAPQAgAF8AbQBhAHgARABhAHkAcwBJAG4ATQBvAG4AdABoACwAIABfAGkARABhAHkALAAgAHsAIwBOAFUATQAhAH0AKQBcAG4AIAAgACAAIAAgACAAIAAgACAAIAAgACAAIAAgACAAIAAgACAAIAAgACAAIAAgACAAIAAgACAAIAAgACAAIAAgACAAIAAgACAAIAAgACAAIAAgACAAIAAgACAAIAAgACAAIAAgACAAIAApACwAXABuACAAIAAgACAAIAAgACAAIAAgACAAIAAgACAAIAAgACAAIAAgACAAIAAgACAAIAAgACAAIAAgACAAIAAgACAAIAAgACAAIAAgACAAIAAgACAAIAAgACAAIAAgACAAIAAgACAAIAAgACAASQBGACgAXwBpAEQAYQB5ACAAPAA9ACAAMwAxACwAIABfAGkARABhAHkALAAgAHsAIwBOAFUATQAhAH0AKQBcAG4AIAAgACAAIAAgACAAIAAgACAAIAAgACAAIAAgACAAIAAgACAAIAAgACAAIAAgACAAIAAgACAAIAAgACAAIAAgACAAIAAgACAAIAAgACAAIAAgACAAIAAgACAAIAAgACA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AsAFwAbgAgACAAIAAgACAAIAAgACAAIAAgACAAIAAgACAAIAAgACAAIAAgACAAIAAgACAAIAAgACAAIAAgAFwAbgAgACAAIAAgACAAIAAgACAAIAAgACAAIAAgACAAIAAgACAAIAAgACAAIAAgACAAIAAgACAAIAAgAF8AbQBvAG4AdABoACwAIABJAEYAKABJAFMARQBSAFIATwBSACgAXwBtACkALAAgAF8AbQAgACoAIAB7ADEAfQAsAFwAbgAgACAAIAAgACAAIAAgACAAIAAgACAAIAAgACAAIAAgACAAIAAgACAAIAAgACAAIAAgACAAIAAgACAAIAAgACAASQBGACgAXwBtACAAPQAgAFwAIgBcACIALABcAG4AIAAgACAAIAAgACAAIAAgACAAIAAgACAAIAAgACAAIAAgACAAIAAgACAAIAAgACAAIAAgACAAIAAgACAAIAAgACAAIAAgACAASQBGACgARgBOAC4ASQBTAF8ARQBNAFAAVABZACgAXwBkAGEAeQApACwAIABcACIAXAAiACwAXABuACAAIAAgACAAIAAgACAAIAAgACAAIAAgACAAIAAgACAAIAAgACAAIAAgACAAIAAgACAAIAAgACAAIAAgACAAIAAgACAAIAAgACAAIAAgACAASQBGACgARgBOAC4ASQBTAF8ARQBNAFAAVABZACgAXwB5AGUAYQByACkALAAgAFwAIgBcACIALAAgAHsAIwBWAEEATABVAEUAIQB9ACkAXABuACAAIAAgACAAIAAgACAAIAAgACAAIAAgACAAIAAgACAAIAAgACAAIAAgACAAIAAgACAAIAAgACAAIAAgACAAIAAgACAAIAAgACkALABcAG4AIAAgACAAIAAgACAAIAAgACAAIAAgACAAIAAgACAAIAAgACAAIAAgACAAIAAgACAAIAAgACAAIAAgACAAIAAgACAAIAAgACAASQBGACgATgBPAFQAKABJAFMATgBVAE0AQgBFAFIAKABfAG0AKQApACwAIAB7ACMAVgBBAEwAVQBFACEAfQAsAFwAbgAgACAAIAAgACAAIAAgACAAIAAgACAAIAAgACAAIAAgACAAIAAgACAAIAAgACAAIAAgACAAIAAgACAAIAAgACAAIAAgACAAIAAgACAAIAAgAEkARgAoAE4ATwBUACgARgBOAC4ASQBTAF8ASQBOAFQARQBHAEUAUgAoAF8AbQApACkALAAgAHsAIwBOAFUATQAhAH0ALABcAG4AIAAgACAAIAAgACAAIAAgACAAIAAgACAAIAAgACAAIAAgACAAIAAgACAAIAAgACAAIAAgACAAIAAgACAAIAAgACAAIAAgACAAIAAgACAAIAAgACAAIAAgAEkARgAoACgAXwBtACAAPgA9ACAAMQApACAAKgAgACgAXwBtACAAPAA9ACAAMQAyACkALAAgAF8AbQAsACAAewAjAE4AVQBNACEAfQ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LABcAG4AXABuACAAIAAgACAAIAAgACAAIAAgACAAIAAgACAAIAAgACAAIAAgACAAIAAgACAAIAAgACAAIAAgACAASABTAFQAQQBDAEsAKABfAHkAZQBhAHIALAAgAF8AbQBvAG4AdABoACwAIABfAGQAYQB5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kAGEAdABlAF8AWQBNAEQALAAgAEYATgAuAE4AVQBMAEwASQBGAFkAKABEAGEAdABlAF8AWQBNAEQAKQAsAFwAbgAgACAAIAAgACAAIAAgACAAXwByAG8AdwBDAG8AdQBuAHQALAAgAFIATwBXAFMAKABfAGQAYQB0AGUAXwBZAE0ARA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WAGEAbABpAGQAYQB0AGUARABhAHQAZQAoAEkATgBEAEUAWAAoAF8AZABhAHQAZQBfAFkATQBEACwAIABfAGMAdQByAHIALA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DAEEATABFAE4ARABBAFIAXwBEAEEAVABFAFwAbgBcAG4AVABlAHMAdABzACAAaQBmACAAYQAgAHkAZQBhAHIALAAgAG0AbwBuAHQAaAAsACAAYQBuAGQAIABkAGEAeQAgAHIAZQBwAHIAZQBzAGUAbgB0AGEAdABpAG8AbgAgAG8AZgAgAGEAIABkAGEAdABlACAAaQBzACAAdgBhAGwAaQBkACAAZgBvAHIAIAB0AGgAZQAgAHMAcABlAGMAaQBmAGkAZQBkACAAYwBhAGwAZQBuAGQAYQByAC4AXABuAFwAbgBBAHIAcgBhAHkAIABjAG8AbQBwAGEAdABpAGIAbABlADoAIABEAGEAdABlAF8AWQBNAE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IAAgACAAIAAgACAAIAAgACAAfAAgAGEAcgByAGEAeQAgACAAIABDAFsAMQAuAC4AMwBdACAAfABcAG4AIAAgACAAWQBlAGEAcgBDAEUAIAAgACAAIAAgACAAIAAgAHwAIABpAG4AdABlAGcAZQByACAAIAAgACAAIAAgACAAIAAgAHwAIABZAGUAYQByACAAaQBuACAAQwBvAG0AbQBvAG4AIABFAHIAYQAuACAATgBvAHQAZQAgAHQAaABhAHQAIAAxACAAQgBDACAAPQAgADAAIABDAEUALAAgADIAIABCAEMAIAA9ACAALQAxACAAQwBFAC4AIABDAGEAbgAgAGIAZQAgAGUAbQBwAHQAeQAuAFwAbgAgACAAIABbAE0AbwBuAHQAaABdACAAIAAgACAAIAAgACAAfAAgAGkAbgB0AGUAZwBlAHIAIABbADEALgAuADEAMgBdACAAfAAgAE0AbwBuAHQAaAAgAG8AZgAgAHkAZQBhAHIALgAgAEMAYQBuACAAYgBlACAAZQBtAHAAdAB5AC4AXABuACAAIAAgAFsARABhAHkAXQAgACAAIAAgACAAIAAgACAAIAB8ACAAZABlAGMAaQBtAGEAbAAgAFsAMAAuAC4AMwAyACkAIAB8ACAARABhAHkALgAgAEMAYQBuACAAYgBlACAAZQBtAHAAdAB5AC4AXABuAFsAQQBsAGwAbwB3AFAAYQByAHQAaQBhAGwAXQAgACAAIAB8ACAAcwB3AGkAdABjAGgAIAAgACAAIAAgACAAIAAgACAAIAB8ACAAQQBjAGMAZQBwAHQAIABwAGEAcgB0AGkAYQBsAGwAeQAgAGUAeABwAHIAZQBzAHMAZQBkACAAZABhAHQAZQAuACAARABlAGYAYQB1AGwAdAAgAHQAZQBzAHQAcwAgAGYAbwByACAAYQAgAGYAdQBsAGwAeQAgAGUAeABwAHIAZQBzAHMAZQBkACAAZABhAHQAZQAu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WAEEATABJAEQAXwBDAEEATABFAE4ARABBAFIAXwBEAEEAVABFACAAPQAgAEwAQQBNAEIARABBACgARABhAHQAZQBfAFkATQBEACwAIABbAEEAbABsAG8AdwBQAGEAcgB0AGkAYQBsAF0ALAAgAFsASgB1AGwAaQBhAG4AQwBhAGwAZQBuAGQAYQByAF0ALABcAG4AIAAgACAAIABMAEUAVAAoAFwAbgAgACAAIAAgACAAIAAgACAAXwBhAGwAbABvAHcAUABhAHIAdABpAGEAbAAsACAARgBOAC4AQwBPAEUAUgBDAEUAKABBAGwAbABvAHcAUABhAHIAdABpAGEAbAApACAAPAA+ACAAMAAsAFwAbgAgACAAIAAgACAAIAAgACAAXwBqAHUAbABpAGEAbgBDAGEAbABlAG4AZABhAHIALAAgAEYATgAuAEMATwBFAFIAQwBFACgASgB1AGwAaQBhAG4AQwBhAGwAZQBuAGQAYQByACkAIAA8AD4AIAAwACwAXABuACAAIAAgACAAIAAgACAAIABcAG4AIAAgACAAIAAgACAAIAAgAF8AZABhAHQAZQBfAFkATQBEACwAIABGAE4ALgBOAFUATABMAEkARgBZACgARABhAHQAZQBfAFkATQBEACkALABcAG4AIAAgACAAIAAgACAAIAAgAEIAWQBSAE8AVwAoAF8AZABhAHQAZQBfAFkATQBEACwAXABuACAAIAAgACAAIAAgACAAIAAgACAAIAAgAEwAQQBNAEIARABBACgAXwByAG8AdwAsAFwAbgAgACAAIAAgACAAIAAgACAAIAAgACAAIAAgACAAIAAgAEwARQBUACgAXABuACAAIAAgACAAIAAgACAAIAAgACAAIAAgACAAIAAgACAAIAAgACAAIABfAHYAYQBsAGkAZABhAHQAZQBEAGEAdABlACwAIABDAEgAUgBPAE4ATwAuAFYAQQBMAEkARABBAFQARQBfAEMAQQBMAEUATgBEAEEAUgBfAEQAQQBUAEUAKABfAHIAbwB3ACwAIABfAGoAdQBsAGkAYQBuAEMAYQBsAGUAbgBkAGEAcgApACwAXABuACAAIAAgACAAIAAgACAAIAAgACAAIAAgACAAIAAgACAAIAAgACAAIABJAEYAKABBAFIAUgBBAFkAUwAuAEkAUwBfAEUATQBQAFQAWQAoAF8AdgBhAGwAaQBkAGEAdABlAEQAYQB0AGUAKQAsACAARgBBAEwAUwBFACwAXABuACAAIAAgACAAIAAgACAAIAAgACAAIAAgACAAIAAgACAAIAAgACAAIAAgACAAIAAgAEkARgAoAF8AYQBsAGwAbwB3AFAAYQByAHQAaQBhAGwALABcAG4AIAAgACAAIAAgACAAIAAgACAAIAAgACAAIAAgACAAIAAgACAAIAAgACAAIAAgACAAIAAgACAAIABOAE8AVAAoAEEAUgBSAEEAWQBTAC4ASABBAFMAXwBFAFIAUgBPAFIAKABfAHYAYQBsAGkAZABhAHQAZQBEAGEAdABlACkAKQAsAFwAbgAgACAAIAAgACAAIAAgACAAIAAgACAAIAAgACAAIAAgACAAIAAgACAAIAAgACAAIAAgACAAIAAgAEEAUgBSAEEAWQBTAC4ASQBTAF8ATgBVAE0ARQBSAEkAQwAoAF8AdgBhAGwAaQBkAGEAdABlAEQAYQB0AGU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IARQBTAE8ATABWAEUAXwBDAEEATABFAE4ARABBAFIAXwBEAEEAVABFAFwAbgBcAG4AUgBlAHMAbwBsAHYAZQBzACAAdABoAGUAIABkAGEAdABlACAAdwBoAGUAcgBlACAAbQBvAG4AdABoACAAYQBuAGQAIABkAGEAeQAgAHYAYQBsAHUAZQBzACAAbQBhAHkAIABlAHgAYwBlAGUAZAAgAHQAaABlAGkAcgAgAHYAYQBsAGkAZAAgAHIAYQBuAGcAZQAuAFwAbgBcAG4AQQByAHIAYQB5ACAAYwBvAG0AcABhAHQAaQBiAGwAZQA6ACAARABhAHQAZQBfAFkATQBE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AgAG8AZgAgAG0AbwBuAHQAa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AgACAAIAAgACAAIAAgACAAIAB8ACAAYQByAHIAYQB5ACAAIAAgAEMAWwAxAC4ALgAzAF0AIAAgAHwAXABuACAAIAAgAFkAZQBhAHIAQwBFACAAIAAgACAAIAAgACAAIAB8ACAAaQBuAHQAZQBnAGUAcgAgACAAIAAgACAAIAAgACAAIAAgAHwAIABZAGUAYQByACAAaQBuACAAQwBvAG0AbQBvAG4AIABFAHIAYQAuACAATgBvAHQAZQAgAHQAaABhAHQAIAAxACAAQgBDACAAPQAgADAAIABDAEUALAAgADIAIABCAEMAIAA9ACAALQAxACAAQwBFAFwAbgAgACAAIABbAE0AbwBuAHQAaABdACAAIAAgACAAIAAgACAAfAAgAGkAbgB0AGUAZwBlAHIAIAAgACAAIAAgACAAIAAgACAAIAB8ACAATQBvAG4AdABoACAAbwBmACAAeQBlAGEAcgAuACAAQwBhAG4AIABiAGUAIABlAG0AcAB0AHkALgBcAG4AIAAgACAAWwBEAGEAeQBdACAAIAAgACAAIAAgACAAIAAgAHwAIABkAGUAYwBpAG0AYQBsACAAIAAgACAAIAAgACAAIAAgACAAfAAgAEQAYQB5AC4AIABDAGEAbgAgAGIAZQAgAGUAbQBwAHQAeQAu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FAFMATwBMAFYARQBfAEMAQQBMAEUATgBEAEEAUgBfAEQAQQBUAEUAIAA9ACAATABBAE0AQgBEAEEAKABEAGEAdABlAF8AWQBNAEQALAAgAFsASgB1AGwAaQBhAG4AQwBhAGwAZQBuAGQAYQByAF0ALABcAG4AIAAgACAAIABMAEUAVAAoAFwAbgAgACAAIAAgACAAIAAgACAAXwBqAHUAbABpAGEAbgBDAGEAbABlAG4AZABhAHIALAAgAEYATgAuAEMATwBFAFIAQwBFACgASgB1AGwAaQBhAG4AQwBhAGwAZQBuAGQAYQByACkAIAA8AD4AIAAwACwAXABuACAAIAAgACAAIAAgACAAXABuACAAIAAgACAAIAAgACAAIABmAG4AUgBlAHMAbwBsAHYAZQBEAGEAdABlACwAIABMAEEATQBCAEQAQQAoAF8AZABhAHQAZQBfAFkATQBEACwAXABuACAAIAAgACAAIAAgACAAIAAgACAAIAAgAEkARgAoAEMATwBMAFUATQBOAFMAKABfAGQAYQB0AGUAXwBZAE0ARAApACAAPgAgADMALAAgAHsAIwBSAEUARgAhACwAIAAjAFIARQBGACEALAAgACMAUgBFAEYAIQB9ACwAXABuACAAIAAgACAAIAAgACAAIAAgACAAIAAgACAAIAAgACAASQBGACgAQQBSAFIAQQBZAFMALgBJAFMAXwBFAE0AUABUAFkAKABfAGQAYQB0AGUAXwBZAE0ARAApACwAIAB7AFwAIgBcACIALAAgAFwAIgBcACIALAAgAFwAIgBcACIAfQAsAFwAbgAgACAAIAAgACAAIAAgACAAIAAgACAAIAAgACAAIAAgACAAIAAgACAATABFAFQAKABcAG4AIAAgACAAIAAgACAAIAAgACAAIAAgACAAIAAgACAAIAAgACAAIAAgACAAIAAgACAAXwBZAE0ARAAsACAARQBYAFAAQQBOAEQAKABfAGQAYQB0AGUAXwBZAE0ARAAsACAAMQAsACAAMwAsACAAXAAiAFwAIgApACwAXABuACAAIAAgACAAIAAgACAAIAAgACAAIAAgACAAIAAgACAAIAAgACAAIAAgACAAIAAgAF8AeQAsACAASQBOAEQARQBYACgAXwBZAE0ARAAsACAAMQAsACAAMQApACwAXABuACAAIAAgACAAIAAgACAAIAAgACAAIAAgACAAIAAgACAAIAAgACAAIAAgACAAIAAgAF8AbQAsACAASQBOAEQARQBYACgAXwBZAE0ARAAsACAAMQAsACAAMgApACwAXABuACAAIAAgACAAIAAgACAAIAAgACAAIAAgACAAIAAgACAAIAAgACAAIAAgACAAIAAgAF8AZAAsACAASQBOAEQARQBYACgAXwBZAE0ARAAsACAAMQAsACAAMwApACwAXABuACAAIAAgACAAIAAgACAAIAAgACAAIAAgACAAIAAgACAAIAAgACAAIAAgACAAIAAgAFwAbgAgACAAIAAgACAAIAAgACAAIAAgACAAIAAgACAAIAAgACAAIAAgACAAIAAgACAAIABfAHkAZQBhAHIALAAgAEkARgAoAEkAUwBFAFIAUgBPAFIAKABfAHkAKQAsACAAXwB5ACwAXABuACAAIAAgACAAIAAgACAAIAAgACAAIAAgACAAIAAgACAAIAAgACAAIAAgACAAIAAgACAAIAAgACAASQBGACgARgBOAC4ASQBTAF8ASQBOAFQARQBHAEUAUgAoAF8AeQApACwAIABfAHkALABcAG4AIAAgACAAIAAgACAAIAAgACAAIAAgACAAIAAgACAAIAAgACAAIAAgACAAIAAgACAAIAAgACAAIAAgACAAIAAgAEkARgAoAEkAUwBOAFUATQBCAEUAUgAoAF8AeQApACwAIAB7ACMATgBVAE0AIQB9ACwAIAB7ACMAVgBBAEwAVQBFACEAfQApAFwAbgAgACAAIAAgACAAIAAgACAAIAAgACAAIAAgACAAIAAgACAAIAAgACAAIAAgACAAIAAgACAAIAAgACkAXABuACAAIAAgACAAIAAgACAAIAAgACAAIAAgACAAIAAgACAAIAAgACAAIAAgACAAIAAgACkALABcAG4AXABuACAAIAAgACAAIAAgACAAIAAgACAAIAAgACAAIAAgACAAIAAgACAAIAAgACAAIAAgAF8AbQBvAG4AdABoACwAIABJAEYAKABJAFMARQBSAFIATwBSACgAXwBtACkALAAgAF8AbQAsAFwAbgAgACAAIAAgACAAIAAgACAAIAAgACAAIAAgACAAIAAgACAAIAAgACAAIAAgACAAIAAgACAAIAAgAEkARgAoAF8AbQAgAD0AIABcACIAXAAiACwAIAAxACwAXABuACAAIAAgACAAIAAgACAAIAAgACAAIAAgACAAIAAgACAAIAAgACAAIAAgACAAIAAgACAAIAAgACAAIAAgACAAIABJAEYAKABGAE4ALgBJAFMAXwBJAE4AVABFAEcARQBSACgAXwBtACkALAAgAF8AbQAsACAAXABuACAAIAAgACAAIAAgACAAIAAgACAAIAAgACAAIAAgACAAIAAgACAAIAAgACAAIAAgACAAIAAgACAAIAAgACAAIAAgACAAIAAgAEkARgAoAEkAUwBOAFUATQBCAEUAUgAoAF8AbQApACwAIAB7ACMATgBVAE0AIQB9ACwAIAB7ACMAVgBBAEwAVQBFACEAfQApAFwAbgAgACAAIAAgACAAIAAgACAAIAAgACAAIAAgACAAIAAgACAAIAAgACAAIAAgACAAIAAgACAAIAAgACAAIAAgACAAKQBcAG4AIAAgACAAIAAgACAAIAAgACAAIAAgACAAIAAgACAAIAAgACAAIAAgACAAIAAgACAAIAAgACAAIAApAFwAbgAgACAAIAAgACAAIAAgACAAIAAgACAAIAAgACAAIAAgACAAIAAgACAAIAAgACAAIAApACwAXABuAFwAbgAgACAAIAAgACAAIAAgACAAIAAgACAAIAAgACAAIAAgACAAIAAgACAAIAAgACAAIABfAGQAYQB5ACwAIABJAEYAKABJAFMARQBSAFIATwBSACgAXwBkACkALAAgAF8AZAAsAFwAbgAgACAAIAAgACAAIAAgACAAIAAgACAAIAAgACAAIAAgACAAIAAgACAAIAAgACAAIAAgACAAIAAgAEkARgAoAF8AZAAgAD0AIABcACIAXAAiACwAIAAxACwAXABuACAAIAAgACAAIAAgACAAIAAgACAAIAAgACAAIAAgACAAIAAgACAAIAAgACAAIAAgACAAIAAgACAAIAAgACAAIABJAEYAKABJAFMATgBVAE0AQgBFAFIAKABfAGQAKQAsACAASQBOAFQAKABfAGQAKQAsACAAewAjAFYAQQBMAFUARQAhAH0AKQBcAG4AIAAgACAAIAAgACAAIAAgACAAIAAgACAAIAAgACAAIAAgACAAIAAgACAAIAAgACAAIAAgACAAIAApAFwAbgAgACAAIAAgACAAIAAgACAAIAAgACAAIAAgACAAIAAgACAAIAAgACAAIAAgACAAIAApACwAXABuACAAIAAgACAAIAAgACAAIAAgACAAIAAgACAAIAAgACAAIAAgACAAIAAgACAAIAAgAFwAbgAgACAAIAAgACAAIAAgACAAIAAgACAAIAAgACAAIAAgACAAIAAgACAAIAAgACAAIABJAEYAKABJAFMARQBSAFIATwBSACgAXwB5AGUAYQByACkALAAgAF8AeQBlAGEAcgAgACoAIAB7ADEALAAgADIALAAgADMAfQAsAFwAbgAgACAAIAAgACAAIAAgACAAIAAgACAAIAAgACAAIAAgACAAIAAgACAAIAAgACAAIAAgACAAIAAgAEkARgAoAEkAUwBFAFIAUgBPAFIAKABfAG0AbwBuAHQAaAApACwAIABfAG0AbwBuAHQAaAAgACoAIAB7ADEALAAgADIALAAgADMAfQAsAFwAbgAgACAAIAAgACAAIAAgACAAIAAgACAAIAAgACAAIAAgACAAIAAgACAAIAAgACAAIAAgACAAIAAgACAAIAAgACAASQBGACgASQBTAEUAUgBSAE8AUgAoAF8AZABhAHkAKQAsACAAXwBkAGEAeQAgACoAIAB7ADEALAAgADIALAAgADMAfQAsAFwAbgAgACAAIAAgACAAIAAgACAAIAAgACAAIAAgACAAIAAgACAAIAAgACAAIAAgACAAIAAgACAAIAAgACAAIAAgACAAIAAgACAAIABMAEUAVAAoAFwAbgAgACAAIAAgACAAIAAgACAAIAAgACAAIAAgACAAIAAgACAAIAAgACAAIAAgACAAIAAgACAAIAAgACAAIAAgACAAIAAgACAAIAAgACAAIAAgAF8AcgBlAHMAbwBsAHYAZQBZAGUAYQByACwAIABfAHkAZQBhAHIAIAArACAASQBOAFQAKAAoAF8AbQBvAG4AdABoACAALQAgADEAKQAgAC8AIAAxADIAKQAsAFwAbgAgACAAIAAgACAAIAAgACAAIAAgACAAIAAgACAAIAAgACAAIAAgACAAIAAgACAAIAAgACAAIAAgACAAIAAgACAAIAAgACAAIAAgACAAIAAgAF8AcgBlAHMAbwBsAHYAZQBNAG8AbgB0AGgALAAgAE0ATwBEACgAKABfAG0AbwBuAHQAaAAgAC0AIAAxACkALAAgADEAMgApACAAKwAgADEALABcAG4AIAAgACAAIAAgACAAIAAgACAAIAAgACAAIAAgACAAIAAgACAAIAAgACAAIAAgACAAIAAgACAAIAAgACAAIAAgACAAIAAgACAAIAAgACAAIABfAGQAYQB5AHMASQBuAE0AbwBuAHQAaAAsACAAQwBIAFIATwBOAE8ALgBEAEEAWQBTAF8ASQBOAF8ATQBPAE4AVABIACgAXwByAGUAcwBvAGwAdgBlAE0AbwBuAHQAaAAsACAAXwByAGUAcwBvAGwAdgBlAFkAZQBhAHIALAAgAF8AagB1AGwAaQBhAG4AQwBhAGwAZQBuAGQAYQByACkALABcAG4AIAAgACAAIAAgACAAIAAgACAAIAAgACAAIAAgACAAIAAgACAAIAAgACAAIAAgACAAIAAgACAAIAAgACAAIAAgACAAIAAgACAAIAAgACAAIABfAHYAYQBsAGkAZABEAGEAeQAsACAAKABfAGQAYQB5ACAAPgA9ACAAMQApACAAKgAgACgAXwBkAGEAeQAgADwAPQAgAF8AZABhAHkAcwBJAG4ATQBvAG4AdABoACkALABcAG4AIAAgACAAIAAgACAAIAAgACAAIAAgACAAIAAgACAAIAAgACAAIAAgACAAIAAgACAAIAAgACAAIAAgACAAIAAgACAAIAAgACAAIAAgACAAIABJAEYAKABfAHYAYQBsAGkAZABEAGEAeQAsACAASABTAFQAQQBDAEsAKABfAHIAZQBzAG8AbAB2AGUAWQBlAGEAcgAsACAAXwByAGUAcwBvAGwAdgBlAE0AbwBuAHQAaAAsACAAXwBkAGEAeQApACwAXABuACAAIAAgACAAIAAgACAAIAAgACAAIAAgACAAIAAgACAAIAAgACAAIAAgACAAIAAgACAAIAAgACAAIAAgACAAIAAgACAAIAAgACAAIAAgACAAIAAgACAAIABMAEUAVAAoAFwAbgAgACAAIAAgACAAIAAgACAAIAAgACAAIAAgACAAIAAgACAAIAAgACAAIAAgACAAIAAgACAAIAAgACAAIAAgACAAIAAgACAAIAAgACAAIAAgACAAIAAgACAAIAAgACAAIABfAE0ASgBEADEALAAgAEMASABSAE8ATgBPAC4ATQBKAEQATgAoAEgAUwBUAEEAQwBLACgAXwByAGUAcwBvAGwAdgBlAFkAZQBhAHIALAAgAF8AcgBlAHMAbwBsAHYAZQBNAG8AbgB0AGgALAAgADEAKQAsACAAXwBqAHUAbABpAGEAbgBDAGEAbABlAG4AZABhAHIAKQAsAFwAbgAgACAAIAAgACAAIAAgACAAIAAgACAAIAAgACAAIAAgACAAIAAgACAAIAAgACAAIAAgACAAIAAgACAAIAAgACAAIAAgACAAIAAgACAAIAAgACAAIAAgACAAIAAgACAAIABfAHIAZQBzAG8AbAB2AGUATQBKAEQALAAgAF8ATQBKAEQAMQAgAC0AIAAxACAAKwAgAF8AZABhAHkALABcAG4AIAAgACAAIAAgACAAIAAgACAAIAAgACAAIAAgACAAIAAgACAAIAAgACAAIAAgACAAIAAgACAAIAAgACAAIAAgACAAIAAgACAAIAAgACAAIAAgACAAIAAgACAAIAAgACAAQwBIAFIATwBOAE8ALgBNAEoARABOAF8AVABPAF8AQwBBAEwARQBOAEQAQQBSAF8ARABBAFQARQAoAF8AcgBlAHMAbwBsAHYAZQBNAEoARAAsACAAXwBqAHUAbABpAGEAbgBDAGEAbABlAG4AZABhAHI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wAbgAgACAAIAAgACAAIAAgACAAXwBkAGEAdABlAF8AWQBNAEQALAAgAEYATgAuAE4AVQBMAEwASQBGAFkAKABEAGEAdABlAF8AWQBNAEQAKQAsAFwAbgAgACAAIAAgACAAIAAgACAAXwByAG8AdwBDAG8AdQBuAHQALAAgAFIATwBXAFMAKABfAGQAYQB0AGUAXwBZAE0ARA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SAGUAcwBvAGwAdgBlAEQAYQB0AGUAKABJAE4ARABFAFgAKABfAGQAYQB0AGUAXwBZAE0ARAAsACAAXwBjAHUAcgByACwAIA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HAFIARQBHAE8AUgBJAEEATgBfAFQATwBfAEoAVQBMAEkAQQBOAFwAbgBcAG4AVAByAGEAbgBzAGwAYQB0AGUAcwAgAGEAIABkAGEAdABlACAAaQBuACAAdABoAGUAIABHAHIAZQBnAG8AcgBpAGEAbgAgAHAAcgBvAGwAZQBwAHQAaQBjACAAYwBhAGwAZQBuAGQAYQByACAAdABvACAAdABoAGUAIABKAHUAbABpAGEAbgAgAHAAcgBvAGwAZQBwAHQAaQBjACAAYwBhAGwAZQBuAGQAYQByAC4AXABuAFwAbgBBAHIAcgBhAHkAIABjAG8AbQBwAGEAdABpAGIAbABlADoAIABEAGEAdABlAF8AWQBNAE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CAAIAAgACAAIAAgACAAIAAgAHwAIABhAHIAcgBhAHkAIAAgACAAQwBbADIALgAuADMAXQAgACAAfABcAG4AIAAgACAAWQBlAGEAcgBDAEUAIAAgACAAIAAgACAAIAAgAHwAIABpAG4AdABlAGcAZQByACAAIAAgACAAIAAgACAAIAAgACAAfAAgAFkAZQBhAHIAIABpAG4AIABDAG8AbQBtAG8AbgAgAEUAcgBhAC4AIABOAG8AdABlACAAdABoAGEAdAAgADEAIABCAEMAIAA9ACAAMAAgAEMARQAsACAAMgAgAEIAQwAgAD0AIAAtADEAIABDAEUAXABuACAAIAAgAFsATQBvAG4AdABoAF0AIAAgACAAIAAgACAAIAB8ACAAaQBuAHQAZQBnAGUAcgAgAFsAMQAuAC4AMQAyAF0AIAAgAHwAIABNAG8AbgB0AGgAIABvAGYAIAB5AGUAYQByAC4AIABDAGEAbgAgAGIAZQAgAGUAbQBwAHQAeQAuAFwAbgAgACAAIABbAEQAYQB5AF0AIAAgACAAIAAgACAAIAAgACAAfAAgAGQAZQBjAGkAbQBhAGwAIABbADAALgAuADMANgA3ACkAIAB8ACAARABhAHkALgAgAE8AcgBkAGkAbgBhAGwAIABkAGEAeQAgAG8AZgAgAHkAZQBhAHIAIABpAGYAIABtAG8AbgB0AGgAIABlAG0AcAB0AHkALgAgAEMAYQBuACAAYgBlACAAZQBtAHAAdAB5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cAUgBFAEcATwBSAEkAQQBOAF8AVABPAF8ASgBVAEwASQBBAE4AIAA9ACAATABBAE0AQgBEAEEAKABEAGEAdABlAF8AWQBNAEQALABcAG4AIAAgACAAIABMAEUAVAAoAFwAbgAgACAAIAAgACAAIAAgACAAXwBKAEQATgAsACAAQwBIAFIATwBOAE8ALgBKAEQATgAoAEQAYQB0AGUAXwBZAE0ARAAsACAAMAApACwAXABuACAAIAAgACAAIAAgACAAIABDAEgAUgBPAE4ATwAuAEoARABOAF8AVABPAF8AQwBBAEwARQBOAEQAQQBSAF8ARABBAFQARQAoAF8ASgBEAE4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VAEwASQBBAE4AXwBUAE8AXwBHAFIARQBHAE8AUgBJAEEATgBcAG4AXABuAFQAcgBhAG4AcwBsAGEAdABlAHMAIABhACAAZABhAHQAZQAgAGkAbgAgAHQAaABlACAASgB1AGwAaQBhAG4AIABwAHIAbwBsAGUAcAB0AGkAYwAgAGMAYQBsAGUAbgBkAGEAcgAgAHQAbwAgAHQAaABlACAARwByAGUAZwBvAHIAaQBhAG4AIABwAHIAbwBsAGUAcAB0AGkAYwAgAGMAYQBsAGUAbgBkAGEAcgAuAFwAbgBcAG4AQQByAHIAYQB5ACAAYwBvAG0AcABhAHQAaQBiAGwAZQA6ACAARABhAHQAZQBfAFkATQBE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AgACAAIAAgACAAIAAgACAAIAB8ACAAYQByAHIAYQB5ACAAIAAgAEMAWwAyAC4ALgAzAF0AIAAgAHwAXABuACAAIAAgAFkAZQBhAHIAQwBFACAAIAAgACAAIAAgACAAIAB8ACAAaQBuAHQAZQBnAGUAcgAgACAAIAAgACAAIAAgACAAIAAgAHwAIABZAGUAYQByACAAaQBuACAAQwBvAG0AbQBvAG4AIABFAHIAYQAuACAATgBvAHQAZQAgAHQAaABhAHQAIAAxACAAQgBDACAAPQAgADAAIABDAEUALAAgADIAIABCAEMAIAA9ACAALQAxACAAQwBFAFwAbgAgACAAIABbAE0AbwBuAHQAaABdACAAIAAgACAAIAAgACAAfAAgAGkAbgB0AGUAZwBlAHIAIABbADEALgAuADEAMgBdACAAIAB8ACAATQBvAG4AdABoACAAbwBmACAAeQBlAGEAcgAuACAAQwBhAG4AIABiAGUAIABlAG0AcAB0AHkALgBcAG4AIAAgACAAWwBEAGEAeQBdACAAIAAgACAAIAAgACAAIAAgAHwAIABkAGUAYwBpAG0AYQBsACAAWwAwAC4ALgAzADYANwApACAAfAAgAEQAYQB5AC4AIABPAHIAZABpAG4AYQBsACAAZABhAHkAIABvAGYAIAB5AGUAYQByACAAaQBmACAAbQBvAG4AdABoACAAZQBtAHAAdAB5AC4AIABDAGEAbgAgAGIAZQAgAGUAbQBwAHQAe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FUATABJAEEATgBfAFQATwBfAEcAUgBFAEcATwBSAEkAQQBOACAAPQAgAEwAQQBNAEIARABBACgARABhAHQAZQBfAFkATQBEACwAXABuACAAIAAgACAATABFAFQAKABcAG4AIAAgACAAIAAgACAAIAAgAF8ASgBEAE4ALAAgAEMASABSAE8ATgBPAC4ASgBEAE4AKABEAGEAdABlAF8AWQBNAEQALAAgADEAKQAsAFwAbgAgACAAIAAgACAAIAAgACAAQwBIAFIATwBOAE8ALgBKAEQATgBfAFQATwBfAEMAQQBMAEUATgBEAEEAUgBfAEQAQQBUAEUAKABfAEoARABOACwAIAAw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RQBDAFUATABBAFIAXwBEAEkARgBGAEUAUgBFAE4AQwBFAFwAbgBcAG4AUgBlAHQAdQByAG4AcwAgAHQAaABlACAAbgB1AG0AYgBlAHIAIABvAGYAIABkAGEAeQBzACAAdABoAGUAIABHAHIAZQBnAG8AcgBpAGEAbgAgAHAAcgBvAGwAZQBwAHQAaQBjACAAYwBhAGwAZQBuAGQAYQByACAAaQBzACAAYQBoAGUAYQBkACAAbwBmACAAdABoAGUAIABKAHUAbABpAGEAbgAgAHAAcgBvAGwAZQBwAHQAaQBjACAAYwBhAGwAZQBuAGQAYQByACAAZgBvAHIAXABuAGEAIABnAGkAdgBlAG4AIABkAGEAdABlAC4AXABuAFwAbgBBAHIAcgBhAHkAIABjAG8AbQBwAGEAdABpAGIAbABlADoAIABEAGEAdABlAF8AWQBNAE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EAGEAeQBzACAAZABpAGYAZgBlAHIAZQBuAGMAZQAuACAATgBlAGcAYQB0AGkAdgBlACAAdgBhAGwAdQBlAHMAIABhAHIAZQAgAHcAaABlAG4AIAB0AGgAZQAgAEoAdQBsAGkAYQBuACAAcAByAG8AbABlAHAAdABpAGMAIABjAGEAbABlAG4AZABlAHIAIABpAHMAIABhAGgAZQBhAGQ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AgACAAIAAgACAAIAAgACAAIAAgACAAIAAgAHwAIABhAHIAcgBhAHkAIAAgACAAQwBbADEALgAuADMAXQAgACAAfABcAG4AIAAgACAAWQBlAGEAcgBDAEUAIAAgACAAIAAgACAAIAAgACAAIAAgACAAfAAgAGkAbgB0AGUAZwBlAHIAIAAgACAAIAAgACAAIAAgACAAIAB8ACAAWQBlAGEAcgAgAGkAbgAgAEMAbwBtAG0AbwBuACAARQByAGEALgAgAE4AbwB0AGUAIAB0AGgAYQB0ACAAMQAgAEIAQwAgAD0AIAAwACAAQwBFACwAIAAyACAAQgBDACAAPQAgAC0AMQAgAEMARQBcAG4AIAAgACAAWwBNAG8AbgB0AGgAXQAgACAAIAAgACAAIAAgACAAIAAgACAAfAAgAGkAbgB0AGUAZwBlAHIAIABbADEALgAuADEAMgBdACAAIAB8ACAATQBvAG4AdABoACAAbwBmACAAeQBlAGEAcgAuACAAQwBhAG4AIABiAGUAIABlAG0AcAB0AHkALgBcAG4AIAAgACAAWwBEAGEAeQBdACAAIAAgACAAIAAgACAAIAAgACAAIAAgACAAfAAgAGQAZQBjAGkAbQBhAGwAIABbADAALgAuADMANgA3ACkAIAB8ACAARABhAHkALgAgAE8AcgBkAGkAbgBhAGwAIABkAGEAeQAgAG8AZgAgAHkAZQBhAHIAIABpAGYAIABtAG8AbgB0AGgAIABlAG0AcAB0AHkALgAgAEMAYQBuACAAYgBlACAAZQBtAHAAdAB5AC4AXABuAFsARgByAG8AbQBKAHUAbABpAGEAbgBDAGEAbABlAG4AZABhAHIAXQAgAHwAIABzAHcAaQB0AGMAaAAgACAAIAAgACAAIAAgACAAIAAgACAAfAAgAFAAcgBvAHYAaQBkAGUAZAAgAGQAYQB0AGUAIABpAHMAIABpAG4AIABKAHUAbABpAGEAbgAgAGMAYQBsAGUAbgBkAGEAcgAuAFwAbgAgACAAIAAgACAAIAAgACAAIAAgACAAIAAgACAAIAAgACAAIAAgACAAIAB8ACAAIAAgACAAIAAgACAAIAAgACAAIAAgACAAIAAgACAAIAAgAHwAIABEAGUAZgBhAHUAbAB0ACAAaQBzACAAdABoAGUAIABHAHIAZQBnAG8AcgBpAGEAbg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TAEUAQwBVAEwAQQBSAF8ARABJAEYARgBFAFIARQBOAEMARQAgAD0AIABMAEEATQBCAEQAQQAoAEQAYQB0AGUAXwBZAE0ARAAsACAAWwBGAHIAbwBtAEoAdQBsAGkAYQBuAEMAYQBsAGUAbgBkAGEAcgBdACwAXABuACAAIAAgACAATABFAFQAKABcAG4AIAAgACAAIAAgACAAIAAgAF8AZgByAG8AbQBKAHUAbABpAGEAbgBDAGEAbABlAG4AZABhAHIALAAgAEYATgAuAEMATwBFAFIAQwBFACgARgByAG8AbQBKAHUAbABpAGEAbgBDAGEAbABlAG4AZABhAHIAKQAgADwAPgAgADAALABcAG4AIAAgACAAIAAgACAAIAAgAFwAbgAgACAAIAAgACAAIAAgACAAZgBuAEYAcgBvAG0ARwByAGUAZwBvAHIAaQBhAG4ALAAgAEwAQQBNAEIARABBACgAXwBkAGEAdABlAF8AWQBNAEQALABcAG4AIAAgACAAIAAgACAAIAAgACAAIAAgACAATABFAFQAKABcAG4AIAAgACAAIAAgACAAIAAgACAAIAAgACAAIAAgACAAIABfAEoARABOAF8ARwAsACAAQwBIAFIATwBOAE8ALgBKAEQATgAoAF8AZABhAHQAZQBfAFkATQBEACwAIAAwACkALABcAG4AIAAgACAAIAAgACAAIAAgACAAIAAgACAAIAAgACAAIABJAEYAKABJAFMARQBSAFIATwBSACgAXwBKAEQATgBfAEcAKQAsACAAXwBKAEQATgBfAEcAIAAqACAAewAxAH0ALABcAG4AIAAgACAAIAAgACAAIAAgACAAIAAgACAAIAAgACAAIAAgACAAIAAgAEkARgAoAF8ASgBEAE4AXwBHACAAPQAgAFwAIgBcACIALAAgAFwAIgBcACIALABcAG4AIAAgACAAIAAgACAAIAAgACAAIAAgACAAIAAgACAAIAAgACAAIAAgACAAIAAgACAATABFAFQAKABcAG4AIAAgACAAIAAgACAAIAAgACAAIAAgACAAIAAgACAAIAAgACAAIAAgACAAIAAgACAAIAAgACAAIABfAHkAZQBhAHIALAAgAEkATgBEAEUAWAAoAF8AZABhAHQAZQBfAFkATQBEACwAIAAxACwAIAAxACkALABcAG4AIAAgACAAIAAgACAAIAAgACAAIAAgACAAIAAgACAAIAAgACAAIAAgACAAIAAgACAAIAAgACAAIABfAG0AbwBuAHQAaAAsACAASQBGAEUAUgBSAE8AUgAoAEkATgBEAEUAWAAoAF8AZABhAHQAZQBfAFkATQBEACwAIAAxACwAIAAyACkALAAgADEAKQAsAFwAbgAgACAAIAAgACAAIAAgACAAIAAgACAAIAAgACAAIAAgACAAIAAgACAAIAAgACAAIAAgACAAIAAgAF8AZABhAHkALAAgAEkARgBFAFIAUgBPAFIAKABJAE4ARABFAFgAKABfAGQAYQB0AGUAXwBZAE0ARAAsACAAMQAsACAAMwApACwAIAAxACkALABcAG4AIAAgACAAIAAgACAAIAAgACAAIAAgACAAIAAgACAAIAAgACAAIAAgACAAIAAgACAAIAAgACAAIABfAEoARABOAF8ASgAsACAASQBGACgAKABfAG0AbwBuAHQAaAAgAD0AIAAyACkAIAAqACAAKABfAGQAYQB5ACAAPQAgADIAOQApACAAKgAgAE4ATwBUACgAQwBIAFIATwBOAE8ALgBJAFMAXwBMAEUAQQBQAF8AWQBFAEEAUgAoAF8AeQBlAGEAcgAsACAAMQApACkALABcAG4AIAAgACAAIAAgACAAIAAgACAAIAAgACAAIAAgACAAIAAgACAAIAAgACAAIAAgACAAIAAgACAAIAAgACAAIAAgAEMASABSAE8ATgBPAC4ASgBEAE4AKABIAFMAVABBAEMASwAoAF8AeQBlAGEAcgAsACAAMgAsACAAMgA4ACkALAAgADEAKQAsAFwAbgAgACAAIAAgACAAIAAgACAAIAAgACAAIAAgACAAIAAgACAAIAAgACAAIAAgACAAIAAgACAAIAAgACAAIAAgACAAQwBIAFIATwBOAE8ALgBKAEQATgAoAF8AZABhAHQAZQBfAFkATQBEACwAIAAxACkAXABuACAAIAAgACAAIAAgACAAIAAgACAAIAAgACAAIAAgACAAIAAgACAAIAAgACAAIAAgACAAIAAgACAAKQAsAFwAbgAgACAAIAAgACAAIAAgACAAIAAgACAAIAAgACAAIAAgACAAIAAgACAAIAAgACAAIAAgACAAIAAgAF8ASgBEAE4AXwBKACAALQAgAF8ASgBEAE4AXwBH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mAG4ARgByAG8AbQBKAHUAbABpAGEAbgAsACAATABBAE0AQgBEAEEAKABfAGQAYQB0AGUAXwBZAE0ARAAsAFwAbgAgACAAIAAgACAAIAAgACAAIAAgACAAIABMAEUAVAAoAFwAbgAgACAAIAAgACAAIAAgACAAIAAgACAAIAAgACAAIAAgAF8AZABhAHQAZQBfAEcALAAgAEMASABSAE8ATgBPAC4ASgBVAEwASQBBAE4AXwBUAE8AXwBHAFIARQBHAE8AUgBJAEEATgAoAF8AZABhAHQAZQBfAFkATQBEACkALABcAG4AIAAgACAAIAAgACAAIAAgACAAIAAgACAAIAAgACAAIABJAEYAKABJAFMARQBSAFIATwBSACgASQBOAEQARQBYACgAXwBkAGEAdABlAF8ARwAsACAAMQAsACAAMQApACkALAAgAEkATgBEAEUAWAAoAF8AZABhAHQAZQBfAEcALAAgADEALAAgADEAKQAgACoAIAB7ADEAfQAsAFwAbgAgACAAIAAgACAAIAAgACAAIAAgACAAIAAgACAAIAAgACAAIAAgACAASQBGACgASQBOAEQARQBYACgAXwBkAGEAdABlAF8ARwAsACAAMQAsACAAMQApACAAPQAgAFwAIgBcACIALAAgAFwAIgBcACIALABcAG4AIAAgACAAIAAgACAAIAAgACAAIAAgACAAIAAgACAAIAAgACAAIAAgACAAIAAgACAAZgBuAEYAcgBvAG0ARwByAGUAZwBvAHIAaQBhAG4AKABfAGQAYQB0AGUAXwBHACkAXABuACAAIAAgACAAIAAgACAAIAAgACAAIAAgACAAIAAgACAAIAAgACAAIAApAFwAbgAgACAAIAAgACAAIAAgACAAIAAgACAAIAAgACAAIAAgACkAXABuACAAIAAgACAAIAAgACAAIAAgACAAIAAgACkAXABuACAAIAAgACAAIAAgACAAIAApACwAXABuAFwAbgAgACAAIAAgACAAIAAgACAASQBGACgAXwBmAHIAbwBtAEoAdQBsAGkAYQBuAEMAYQBsAGUAbgBkAGEAcgAsAFwAbgAgACAAIAAgACAAIAAgACAAIAAgACAAIABCAFkAUgBPAFcAKABEAGEAdABlAF8AWQBNAEQALABcAG4AIAAgACAAIAAgACAAIAAgACAAIAAgACAAIAAgACAAIABMAEEATQBCAEQAQQAoAF8AcgBvAHcALAAgAGYAbgBGAHIAbwBtAEoAdQBsAGkAYQBuACgAXwByAG8AdwApACkAXABuACAAIAAgACAAIAAgACAAIAAgACAAIAAgACkALABcAG4AIAAgACAAIAAgACAAIAAgACAAIAAgACAAQgBZAFIATwBXACgARABhAHQAZQBfAFkATQBEACwAXABuACAAIAAgACAAIAAgACAAIAAgACAAIAAgACAAIAAgACAATABBAE0AQgBEAEEAKABfAHIAbwB3ACwAIABmAG4ARgByAG8AbQBHAHIAZQBnAG8AcgBpAGEAbgAoAF8AcgBvAHcAKQ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DAEEATABFAE4ARABBAFIAXwBEAEEAVABFAFwAbgBcAG4AUABhAHIAcwBlAHMAIABhAG4AIABJAFMATwAgAGYAbwByAG0AYQB0AHQAZQBkACAAYwBhAGwAZQBuAGQAYQByACAAZABhAHQAZQAgAGkAbgB0AG8AIAByAGUAcwBwAGUAYwB0AGkAdgBlACAAcABhAHIAdABzACAAbwBmACAAeQBlAGEAcgAsACAAbQBvAG4AdABoACAAYQBuAGQAIABkAGEAeQAuAFwAbgBcAG4AQQByAHIAYQB5ACAAYwBvAG0AcABhAHQAaQBiAGwAZQA6ACAARQB4AHAAcgBlAHMAcwBpAG8Abg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kAZQBhAHIAQwBFAFwAbgAgADIAIAB8ACAAaQBuAHQAZQBnAGUAcgAgAHwAIABNAG8AbgB0AGgAXABuACAAMwAgAHwAIABpAG4AdABlAGcAZQByACAAfAAgAE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CAAIAAgACAAIAAgAHwAIAB0AGUAeAB0ACAAIAAgAHwAIABEAGEAdABlACAAaQBuACAASQBTAE8AIABmAG8AcgBtAGEAdAAgAGkAZQAuACAAeQB5AHkAeQAtAE0ATQAtAGQAZABcAG4AWwBKAHUAbABpAGEAbgBDAGEAbABlAG4AZABhAHIAXQAgAHwAIABzAHcAaQB0AGMAaAAgAHwAIABWAGEAbABpAGQAYQB0AGUAIABpAG4AIAB0AGgAZQAgAEoAdQBsAGkAYQBuACAAcAByAG8AbABlAHAAdABpAGMAIABjAGEAbABlAG4AZABhAHIALgAgAEQAZQBmAGEAdQBsAHQAIABpAHMAIABHAHIAZQBnAG8AcgBpAGEAbgBcAG4AIAAgACAAIAAgACAAIAAgACAAIAAgACAAIAAgACAAIAAgAHwAIAAgACAAIAAgACAAIAAgAHwAIABwAHIAbwBsAGUAcAB0AGkAYwAgAGMAYQBsAGUAbgBkAGEAcg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EMAQQBMAEUATgBEAEEAUgBfAEQAQQBUAEUAKABcACIAMgAwADIAMwAtADAANQAtADIAMwBcACIAKQBcAG4AUgBlAHQAdQByAG4AcwA6ACAAewAyADAAMgAzACwAIAA1ACwAIAAyADMAfQBcAG4AXABuAFAAQQBSAFMARQBfAEkAUwBPAF8AQwBBAEwARQBOAEQAQQBSAF8ARABBAFQARQAoAFwAIgAxADkAMAAwAC0AMAAyAC0AMgA5AFwAIgAsACAAMQApAFwAbgBSAGUAdAB1AHIAbgBzADoAIAB7ADIAMAAyADMALAAgADIALAAgADIAOQB9ACAAaQAuAGUALgAgAEYAZQBiACAAMgA5ACwAIAAxADkAMAAwACAAaQBzACAAdgBhAGwAaQBkACAAaQBuACAAdABoAGUAIABKAHUAbABpAGEAbgAgAGMAYQBsAGUAbgBkAGEAc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XwBDAEEATABFAE4ARABBAFIAXwBEAEEAVABFACAAPQAgAEwAQQBNAEIARABBACgARQB4AHAAcgBlAHMAcwBpAG8AbgAsACAAWwBKAHUAbABpAGEAbgBDAGEAbABlAG4AZABhAHIAXQAsAFwAbgAgACAAIAAgAEwARQBUACgAXABuACAAIAAgACAAIAAgACAAIABfAGoAdQBsAGkAYQBuAEMAYQBsAGUAbgBkAGEAcgAsACAARgBOAC4AQwBPAEUAUgBDAEUAKABKAHUAbABpAGEAbgBDAGEAbABlAG4AZABhAHIAKQAgADwAPgAgADAALABcAG4AIAAgACAAIAAgACAAIAAgAF8AdgBhAGwAaQBkAEMAaABhAHIAUwBlAHQALAAgAFwAIgAwADEAMgAzADQANQA2ADcAOAA5AC0AKwASIlwAIgAsACAALwAvACAAEiIgAFUATgBJAEMASABBAFIAKAA4ADcAMgAyACkAXABuACAAIAAgACAAIAAgACAAIABfAHYAYQBsAEUAcgByACwAIAB7ACMAVgBBAEwAVQBFACEALAAgACMAVgBBAEwAVQBFACEALAAgACMAVgBBAEwAVQBFACEAfQAsAFwAbgBcAG4AIAAgACAAIAAgACAAIAAgAGYAbgBQAGEAcgBzAGUASQBTAE8AQwBhAGwAZQBuAGQAYQByAEQAYQB0AGUALAAgAEwAQQBNAEIARABBACgAXwBlAHgAcAByACwAXABuACAAIAAgACAAIAAgACAAIAAgACAAIAAgAEkARgAoAEkAUwBFAFIAUgBPAFIAKABfAGUAeABwAHIAKQAsACAAXwBlAHgAcAByACAAKgAgAHsAMQAsACAAMgAsACAAMwB9ACwAXABuACAAIAAgACAAIAAgACAAIAAgACAAIAAgACAAIAAgACAASQBGACgAXwBlAHgAcAByACAAPQAgAFwAIgBcACIALAAgAHsAXAAiAFwAIgAsACAAXAAiAFwAIgAsACAAXAAiAFwAIgB9ACwAXABuACAAIAAgACAAIAAgACAAIAAgACAAIAAgACAAIAAgACAAIAAgACAAIABJAEYAKABOAE8AVAAoAEYATgAuAFYAQQBMAEkARABBAFQARQBfAEMASABBAFIAUwBFAFQAKABfAGUAeABwAHIALAAgAF8AdgBhAGwAaQBkAEMAaABhAHIAUwBlAHQAKQApACwAIABfAHYAYQBsAEUAcgByACwAXABuACAAIAAgACAAIAAgACAAIAAgACAAIAAgACAAIAAgACAAIAAgACAAIAAgACAAIAAgAEwARQBUACgAXABuACAAIAAgACAAIAAgACAAIAAgACAAIAAgACAAIAAgACAAIAAgACAAIAAgACAAIAAgACAAIAAgACAAXwBmAGkAcgBzAHQAQwBoAGEAcgAsACAATABFAEYAVAAoAF8AZQB4AHAAcgApACwAXABuACAAIAAgACAAIAAgACAAIAAgACAAIAAgACAAIAAgACAAIAAgACAAIAAgACAAIAAgACAAIAAgACAAXwBpAHMAUwBpAGcAbgBlAGQALAAgAFMAVwBJAFQAQwBIACgAXwBmAGkAcgBzAHQAQwBoAGEAcgAsAFwAbgAgACAAIAAgACAAIAAgACAAIAAgACAAIAAgACAAIAAgACAAIAAgACAAIAAgACAAIAAgACAAIAAgACAAIAAgACAAXAAiACsAXAAiACwAIABUAFIAVQBFACwAXABuACAAIAAgACAAIAAgACAAIAAgACAAIAAgACAAIAAgACAAIAAgACAAIAAgACAAIAAgACAAIAAgACAAIAAgACAAIABcACIALQBcACIALAAgAFQAUgBVAEUALABcAG4AIAAgACAAIAAgACAAIAAgACAAIAAgACAAIAAgACAAIAAgACAAIAAgACAAIAAgACAAIAAgACAAIAAgACAAIAAgAFwAIgASIlwAIgAsACAAVABSAFUARQAsACAALwAvACAAEiIgAFUATgBJAEMASABBAFIAKAA4ADcAMgAyACkAXABuACAAIAAgACAAIAAgACAAIAAgACAAIAAgACAAIAAgACAAIAAgACAAIAAgACAAIAAgACAAIAAgACAAIAAgACAAIABGAEEATABTAEUAXABuACAAIAAgACAAIAAgACAAIAAgACAAIAAgACAAIAAgACAAIAAgACAAIAAgACAAIAAgACAAIAAgACAAKQAsACAAXABuACAAIAAgACAAIAAgACAAIAAgACAAIAAgACAAIAAgACAAIAAgACAAIAAgACAAIAAgACAAIAAgACAAXwBzAGkAZwBuACwAIABJAEYAKABOAE8AVAAoAF8AaQBzAFMAaQBnAG4AZQBkACkALAAgADEALABcAG4AIAAgACAAIAAgACAAIAAgACAAIAAgACAAIAAgACAAIAAgACAAIAAgACAAIAAgACAAIAAgACAAIAAgACAAIAAgAFMAVwBJAFQAQwBIACgAXwBmAGkAcgBzAHQAQwBoAGEAcgAsAFwAbgAgACAAIAAgACAAIAAgACAAIAAgACAAIAAgACAAIAAgACAAIAAgACAAIAAgACAAIAAgACAAIAAgACAAIAAgACAAIAAgACAAIABcACIALQBcACIALAAgAC0AMQAsAFwAbgAgACAAIAAgACAAIAAgACAAIAAgACAAIAAgACAAIAAgACAAIAAgACAAIAAgACAAIAAgACAAIAAgACAAIAAgACAAIAAgACAAIABcACIAEiJcACIALAAgAC0AMQAsACAALwAvACAAEiIgAFUATgBJAEMASABBAFIAKAA4ADcAMgAyACkAXABuACAAIAAgACAAIAAgACAAIAAgACAAIAAgACAAIAAgACAAIAAgACAAIAAgACAAIAAgACAAIAAgACAAIAAgACAAIAAgACAAIAAgADEAXABuACAAIAAgACAAIAAgACAAIAAgACAAIAAgACAAIAAgACAAIAAgACAAIAAgACAAIAAgACAAIAAgACAAIAAgACAAIAApAFwAbgAgACAAIAAgACAAIAAgACAAIAAgACAAIAAgACAAIAAgACAAIAAgACAAIAAgACAAIAAgACAAIAAgACkALABcAG4AIAAgACAAIAAgACAAIAAgACAAIAAgACAAIAAgACAAIAAgACAAIAAgACAAIAAgACAAIAAgACAAIABfAHUAbgBTAGkAZwBuAGUAZAAsACAASQBGACgAXwBpAHMAUwBpAGcAbgBlAGQALABcAG4AIAAgACAAIAAgACAAIAAgACAAIAAgACAAIAAgACAAIAAgACAAIAAgACAAIAAgACAAIAAgACAAIAAgACAAIAAgAFIASQBHAEgAVAAoAF8AZQB4AHAAcgAsACAATABFAE4AKABfAGUAeABwAHIAKQAgAC0AIAAxACkALABcAG4AIAAgACAAIAAgACAAIAAgACAAIAAgACAAIAAgACAAIAAgACAAIAAgACAAIAAgACAAIAAgACAAIAAgACAAIAAgAF8AZQB4AHAAcgBcAG4AIAAgACAAIAAgACAAIAAgACAAIAAgACAAIAAgACAAIAAgACAAIAAgACAAIAAgACAAIAAgACAAIAApACwAXABuACAAIAAgACAAIAAgACAAIAAgACAAIAAgACAAIAAgACAAIAAgACAAIAAgACAAIAAgACAAIAAgACAAXwBsAGUAbgAsACAATABFAE4AKABfAHUAbgBTAGkAZwBuAGUAZAApACwAXABuACAAIAAgACAAIAAgACAAIAAgACAAIAAgACAAIAAgACAAIAAgACAAIAAgACAAIAAgACAAIAAgACAAXwBwAGEAdAB0AGUAcgBuACwAIABGAE4ALgBSAEUAUABMAEEAQwBFAF8AQwBIAEEAUgBTACgAXwB1AG4AUwBpAGcAbgBlAGQALAAgAFwAIgAwADEAMgAzADQANQA2ADcAOAA5AFwAIgAsACAAXAAiAF8AXAAiACkALABcAG4AIAAgACAAIAAgACAAIAAgACAAIAAgACAAIAAgACAAIAAgACAAIAAgACAAIAAgACAAIAAgACAAIABcAG4AIAAgACAAIAAgACAAIAAgACAAIAAgACAAIAAgACAAIAAgACAAIAAgACAAIAAgACAAIAAgACAAIABmAG4AVAByAHkAUABhAHIAcwBlADEAMAAsACAATABBAE0AQgBEAEEAKABcAG4AIAAgACAAIAAgACAAIAAgACAAIAAgACAAIAAgACAAIAAgACAAIAAgACAAIAAgACAAIAAgACAAIAAgACAAIAAgAEkARgAoAF8AcABhAHQAdABlAHIAbgAgAD0AIABSAEkARwBIAFQAKABcACIAXwBfAF8AXwBfAF8AXwBfAF8AXwBfAF8AXwBfAF8ALQBfAF8ALQBfAF8AXAAiACwAIABfAGwAZQBuACkALABcAG4AIAAgACAAIAAgACAAIAAgACAAIAAgACAAIAAgACAAIAAgACAAIAAgACAAIAAgACAAIAAgACAAIAAgACAAIAAgACAAIAAgACAASABTAFQAQQBDAEsAKABcAG4AIAAgACAAIAAgACAAIAAgACAAIAAgACAAIAAgACAAIAAgACAAIAAgACAAIAAgACAAIAAgACAAIAAgACAAIAAgACAAIAAgACAAIAAgACAAIABfAHMAaQBnAG4AIAAqACAAVgBBAEwAVQBFACgATABFAEYAVAAoAF8AdQBuAFMAaQBnAG4AZQBkACwAIABfAGwAZQBuACAALQAgADYAKQApACwAXABuACAAIAAgACAAIAAgACAAIAAgACAAIAAgACAAIAAgACAAIAAgACAAIAAgACAAIAAgACAAIAAgACAAIAAgACAAIAAgACAAIAAgACAAIAAgACAAVgBBAEwAVQBFACgATQBJAEQAKABfAHUAbgBTAGkAZwBuAGUAZAAsACAAXwBsAGUAbgAgAC0AIAA0ACwAIAAyACkAKQAsAFwAbgAgACAAIAAgACAAIAAgACAAIAAgACAAIAAgACAAIAAgACAAIAAgACAAIAAgACAAIAAgACAAIAAgACAAIAAgACAAIAAgACAAIAAgACAAIAAgAFYAQQBMAFUARQAoAFIASQBHAEgAVAAoAF8AdQBuAFMAaQBnAG4AZQBkACwAIAAyACkAKQBcAG4AIAAgACAAIAAgACAAIAAgACAAIAAgACAAIAAgACAAIAAgACAAIAAgACAAIAAgACAAIAAgACAAIAAgACAAIAAgACAAIAAgACAAKQAsAFwAbgAgACAAIAAgACAAIAAgACAAIAAgACAAIAAgACAAIAAgACAAIAAgACAAIAAgACAAIAAgACAAIAAgACAAIAAgACAAIAAgACAAIABJAEYAKABfAHAAYQB0AHQAZQByAG4AIAA9ACAAUgBJAEcASABUACgAXAAiAF8AXwBfAF8AXwBfAF8AXwBfAF8AXwBfAF8AXwBfAC0AXwBfAFwAIgAsACAAXwBsAGUAbgApACwAXABuACAAIAAgACAAIAAgACAAIAAgACAAIAAgACAAIAAgACAAIAAgACAAIAAgACAAIAAgACAAIAAgACAAIAAgACAAIAAgACAAIAAgACAAIAAgACAASABTAFQAQQBDAEsAKABcAG4AIAAgACAAIAAgACAAIAAgACAAIAAgACAAIAAgACAAIAAgACAAIAAgACAAIAAgACAAIAAgACAAIAAgACAAIAAgACAAIAAgACAAIAAgACAAIAAgACAAIAAgAF8AcwBpAGcAbgAgACoAIABWAEEATABVAEUAKABMAEUARgBUACgAXwB1AG4AUwBpAGcAbgBlAGQALAAgAF8AbABlAG4AIAAtACAAMwApACkALABcAG4AIAAgACAAIAAgACAAIAAgACAAIAAgACAAIAAgACAAIAAgACAAIAAgACAAIAAgACAAIAAgACAAIAAgACAAIAAgACAAIAAgACAAIAAgACAAIAAgACAAIAAgAFYAQQBMAFUARQAoAFIASQBHAEgAVAAoAF8AdQBuAFMAaQBnAG4AZQBkACwAIAAyACkAKQAsAFwAbgAgACAAIAAgACAAIAAgACAAIAAgACAAIAAgACAAIAAgACAAIAAgACAAIAAgACAAIAAgACAAIAAgACAAIAAgACAAIAAgACAAIAAgACAAIAAgACAAIAAgACAAXAAiAFwAIgBcAG4AIAAgACAAIAAgACAAIAAgACAAIAAgACAAIAAgACAAIAAgACAAIAAgACAAIAAgACAAIAAgACAAIAAgACAAIAAgACAAIAAgACAAIAAgACAAIAApACwAXABuACAAIAAgACAAIAAgACAAIAAgACAAIAAgACAAIAAgACAAIAAgACAAIAAgACAAIAAgACAAIAAgACAAIAAgACAAIAAgACAAIAAgACAAIAAgACAASQBGACgAXwBwAGEAdAB0AGUAcgBuACAAPQAgAFIASQBHAEgAVAAoAFwAIgBfAF8AXwBfAF8AXwBfAF8AXwBfAF8AXwBfAF8AXwBfAF8AXwBfAFwAIgAsACAAXwBsAGUAbgApACwAXABuACAAIAAgACAAIAAgACAAIAAgACAAIAAgACAAIAAgACAAIAAgACAAIAAgACAAIAAgACAAIAAgACAAIAAgACAAIAAgACAAIAAgACAAIAAgACAAIAAgACAAIABIAFMAVABBAEMASwAoAFwAbgAgACAAIAAgACAAIAAgACAAIAAgACAAIAAgACAAIAAgACAAIAAgACAAIAAgACAAIAAgACAAIAAgACAAIAAgACAAIAAgACAAIAAgACAAIAAgACAAIAAgACAAIAAgACAAIABfAHMAaQBnAG4AIAAqACAAVgBBAEwAVQBFACgATABFAEYAVAAoAF8AdQBuAFMAaQBnAG4AZQBkACwAIABfAGwAZQBuACAALQAgADQAKQApACwAXABuACAAIAAgACAAIAAgACAAIAAgACAAIAAgACAAIAAgACAAIAAgACAAIAAgACAAIAAgACAAIAAgACAAIAAgACAAIAAgACAAIAAgACAAIAAgACAAIAAgACAAIAAgACAAIAAgAFYAQQBMAFUARQAoAE0ASQBEACgAXwB1AG4AUwBpAGcAbgBlAGQALAAgAF8AbABlAG4AIAAtACAAMwAsACAAMgApACkALABcAG4AIAAgACAAIAAgACAAIAAgACAAIAAgACAAIAAgACAAIAAgACAAIAAgACAAIAAgACAAIAAgACAAIAAgACAAIAAgACAAIAAgACAAIAAgACAAIAAgACAAIAAgACAAIAAgACAAVgBBAEwAVQBFACgAUgBJAEcASABUACgAXwB1AG4AUwBpAGcAbgBlAGQALAAgADIAKQApAFwAbgAgACAAIAAgACAAIAAgACAAIAAgACAAIAAgACAAIAAgACAAIAAgACAAIAAgACAAIAAgACAAIAAgACAAIAAgACAAIAAgACAAIAAgACAAIAAgACAAIAAgACAAKQAsAFwAbgAgACAAIAAgACAAIAAgACAAIAAgACAAIAAgACAAIAAgACAAIAAgACAAIAAgACAAIAAgACAAIAAgACAAIAAgACAAIAAgACAAIAAgACAAIAAgACAAIAAgACAAXwB2AGEAbABFAHIAcg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FwAbgAgACAAIAAgACAAIAAgACAAIAAgACAAIAAgACAAIAAgACAAIAAgACAAIAAgACAAIAAgACAAIAAgAGYAbgBUAHIAeQBQAGEAcgBzAGUAOAAsACAATABBAE0AQgBEAEEAKABcAG4AIAAgACAAIAAgACAAIAAgACAAIAAgACAAIAAgACAAIAAgACAAIAAgACAAIAAgACAAIAAgACAAIAAgACAAIAAgAEkARgAoAF8AcABhAHQAdABlAHIAbgAgAD0AIABSAEkARwBIAFQAKABcACIAXwBfAF8AXwBfAF8ALQBfAF8AXAAiACwAIABfAGwAZQBuACkALABcAG4AIAAgACAAIAAgACAAIAAgACAAIAAgACAAIAAgACAAIAAgACAAIAAgACAAIAAgACAAIAAgACAAIAAgACAAIAAgACAAIAAgACAASABTAFQAQQBDAEsAKABcAG4AIAAgACAAIAAgACAAIAAgACAAIAAgACAAIAAgACAAIAAgACAAIAAgACAAIAAgACAAIAAgACAAIAAgACAAIAAgACAAIAAgACAAIAAgACAAIABfAHMAaQBnAG4AIAAqACAAVgBBAEwAVQBFACgATABFAEYAVAAoAF8AdQBuAFMAaQBnAG4AZQBkACwAIABfAGwAZQBuACAALQAgADMAKQApACwAXABuACAAIAAgACAAIAAgACAAIAAgACAAIAAgACAAIAAgACAAIAAgACAAIAAgACAAIAAgACAAIAAgACAAIAAgACAAIAAgACAAIAAgACAAIAAgACAAVgBBAEwAVQBFACgAUgBJAEcASABUACgAXwB1AG4AUwBpAGcAbgBlAGQALAAgADIAKQApACwAXABuACAAIAAgACAAIAAgACAAIAAgACAAIAAgACAAIAAgACAAIAAgACAAIAAgACAAIAAgACAAIAAgACAAIAAgACAAIAAgACAAIAAgACAAIAAgACAAXAAiAFwAIgBcAG4AIAAgACAAIAAgACAAIAAgACAAIAAgACAAIAAgACAAIAAgACAAIAAgACAAIAAgACAAIAAgACAAIAAgACAAIAAgACAAIAAgACAAKQAsAFwAbgAgACAAIAAgACAAIAAgACAAIAAgACAAIAAgACAAIAAgACAAIAAgACAAIAAgACAAIAAgACAAIAAgACAAIAAgACAAIAAgACAAIABJAEYAKABfAHAAYQB0AHQAZQByAG4AIAA9ACAAUgBJAEcASABUACgAXAAiAF8AXwBfAF8AXwBfAF8AXwBfAFwAIgAsACAAXwBsAGUAbgApACwAXABuACAAIAAgACAAIAAgACAAIAAgACAAIAAgACAAIAAgACAAIAAgACAAIAAgACAAIAAgACAAIAAgACAAIAAgACAAIAAgACAAIAAgACAAIAAgACAASABTAFQAQQBDAEsAKABcAG4AIAAgACAAIAAgACAAIAAgACAAIAAgACAAIAAgACAAIAAgACAAIAAgACAAIAAgACAAIAAgACAAIAAgACAAIAAgACAAIAAgACAAIAAgACAAIAAgACAAIAAgAF8AcwBpAGcAbgAgACoAIABWAEEATABVAEUAKABMAEUARgBUACgAXwB1AG4AUwBpAGcAbgBlAGQALAAgAF8AbABlAG4AIAAtACAANAApACkALABcAG4AIAAgACAAIAAgACAAIAAgACAAIAAgACAAIAAgACAAIAAgACAAIAAgACAAIAAgACAAIAAgACAAIAAgACAAIAAgACAAIAAgACAAIAAgACAAIAAgACAAIAAgAFYAQQBMAFUARQAoAE0ASQBEACgAXwB1AG4AUwBpAGcAbgBlAGQALAAgAF8AbABlAG4AIAAtACAAMwAsACAAMgApACkALABcAG4AIAAgACAAIAAgACAAIAAgACAAIAAgACAAIAAgACAAIAAgACAAIAAgACAAIAAgACAAIAAgACAAIAAgACAAIAAgACAAIAAgACAAIAAgACAAIAAgACAAIAAgAFYAQQBMAFUARQAoAFIASQBHAEgAVAAoAF8AdQBuAFMAaQBnAG4AZQBkACwAIAAyACkAKQBcAG4AIAAgACAAIAAgACAAIAAgACAAIAAgACAAIAAgACAAIAAgACAAIAAgACAAIAAgACAAIAAgACAAIAAgACAAIAAgACAAIAAgACAAIAAgACAAIAApACwAXABuACAAIAAgACAAIAAgACAAIAAgACAAIAAgACAAIAAgACAAIAAgACAAIAAgACAAIAAgACAAIAAgACAAIAAgACAAIAAgACAAIAAgACAAIAAgACAAXwB2AGEAbABFAHIAcg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AsAFwAbgBcAG4AIAAgACAAIAAgACAAIAAgACAAIAAgACAAIAAgACAAIAAgACAAIAAgACAAIAAgACAAIAAgACAAIABmAG4AVAByAHkAUABhAHIAcwBlADcALAAgAEwAQQBNAEIARABBACgAXABuACAAIAAgACAAIAAgACAAIAAgACAAIAAgACAAIAAgACAAIAAgACAAIAAgACAAIAAgACAAIAAgACAAIAAgACAAIABJAEYAKABfAHAAYQB0AHQAZQByAG4AIAA9ACAAXAAiAF8AXwBfAF8ALQBfAF8AXAAiACwAXABuACAAIAAgACAAIAAgACAAIAAgACAAIAAgACAAIAAgACAAIAAgACAAIAAgACAAIAAgACAAIAAgACAAIAAgACAAIAAgACAAIAAgAEgAUwBUAEEAQwBLACgAXABuACAAIAAgACAAIAAgACAAIAAgACAAIAAgACAAIAAgACAAIAAgACAAIAAgACAAIAAgACAAIAAgACAAIAAgACAAIAAgACAAIAAgACAAIAAgACAAXwBzAGkAZwBuACAAKgAgAFYAQQBMAFUARQAoAEwARQBGAFQAKABfAHUAbgBTAGkAZwBuAGUAZAAsACAANAApACkALABcAG4AIAAgACAAIAAgACAAIAAgACAAIAAgACAAIAAgACAAIAAgACAAIAAgACAAIAAgACAAIAAgACAAIAAgACAAIAAgACAAIAAgACAAIAAgACAAIABWAEEATABVAEUAKABSAEkARwBIAFQAKABfAHUAbgBTAGkAZwBuAGUAZAAsACAAMgApACkALABcAG4AIAAgACAAIAAgACAAIAAgACAAIAAgACAAIAAgACAAIAAgACAAIAAgACAAIAAgACAAIAAgACAAIAAgACAAIAAgACAAIAAgACAAIAAgACAAIABcACIAXAAiAFwAbgAgACAAIAAgACAAIAAgACAAIAAgACAAIAAgACAAIAAgACAAIAAgACAAIAAgACAAIAAgACAAIAAgACAAIAAgACAAIAAgACAAIAApACwAXABuACAAIAAgACAAIAAgACAAIAAgACAAIAAgACAAIAAgACAAIAAgACAAIAAgACAAIAAgACAAIAAgACAAIAAgACAAIAAgACAAIAAgAF8AdgBhAGwARQByAHIAXABuACAAIAAgACAAIAAgACAAIAAgACAAIAAgACAAIAAgACAAIAAgACAAIAAgACAAIAAgACAAIAAgACAAIAAgACAAIAApAFwAbgAgACAAIAAgACAAIAAgACAAIAAgACAAIAAgACAAIAAgACAAIAAgACAAIAAgACAAIAAgACAAIAAgACkALABcAG4AXABuACAAIAAgACAAIAAgACAAIAAgACAAIAAgACAAIAAgACAAIAAgACAAIAAgACAAIAAgACAAIAAgACAAZgBuAFQAcgB5AFAAYQByAHMAZQA0ACwAIABMAEEATQBCAEQAQQAoAFwAbgAgACAAIAAgACAAIAAgACAAIAAgACAAIAAgACAAIAAgACAAIAAgACAAIAAgACAAIAAgACAAIAAgACAAIAAgACAASQBGACgAXwBwAGEAdAB0AGUAcgBuACAAPQAgAFIASQBHAEgAVAAoAFwAIgBfAF8AXwBfAF8AXAAiACwAIABfAGwAZQBuACkALABcAG4AIAAgACAAIAAgACAAIAAgACAAIAAgACAAIAAgACAAIAAgACAAIAAgACAAIAAgACAAIAAgACAAIAAgACAAIAAgACAAIAAgACAASABTAFQAQQBDAEsAKABcAG4AIAAgACAAIAAgACAAIAAgACAAIAAgACAAIAAgACAAIAAgACAAIAAgACAAIAAgACAAIAAgACAAIAAgACAAIAAgACAAIAAgACAAIAAgACAAIABfAHMAaQBnAG4AIAAqACAAVgBBAEwAVQBFACgAXwB1AG4AUwBpAGcAbgBlAGQAKQAsAFwAbgAgACAAIAAgACAAIAAgACAAIAAgACAAIAAgACAAIAAgACAAIAAgACAAIAAgACAAIAAgACAAIAAgACAAIAAgACAAIAAgACAAIAAgACAAIAAgAFwAIgBcACIALABcAG4AIAAgACAAIAAgACAAIAAgACAAIAAgACAAIAAgACAAIAAgACAAIAAgACAAIAAgACAAIAAgACAAIAAgACAAIAAgACAAIAAgACAAIAAgACAAIABcACIAXAAiAFwAbgAgACAAIAAgACAAIAAgACAAIAAgACAAIAAgACAAIAAgACAAIAAgACAAIAAgACAAIAAgACAAIAAgACAAIAAgACAAIAAgACAAIAApACwAXABuACAAIAAgACAAIAAgACAAIAAgACAAIAAgACAAIAAgACAAIAAgACAAIAAgACAAIAAgACAAIAAgACAAIAAgACAAIAAgACAAIAAgAF8AdgBhAGwARQByAHIAXABuACAAIAAgACAAIAAgACAAIAAgACAAIAAgACAAIAAgACAAIAAgACAAIAAgACAAIAAgACAAIAAgACAAIAAgACAAIAApAFwAbgAgACAAIAAgACAAIAAgACAAIAAgACAAIAAgACAAIAAgACAAIAAgACAAIAAgACAAIAAgACAAIAAgACkALABcAG4AXABuACAAIAAgACAAIAAgACAAIAAgACAAIAAgACAAIAAgACAAIAAgACAAIAAgACAAIAAgACAAIAAgACAAXwB0AHIAeQBQAGEAcgBzAGUALAAgAEkARgAoAF8AbABlAG4AIAA+AD0AIAAxADAALAAgAGYAbgBUAHIAeQBQAGEAcgBzAGUAMQAwACgAKQAsAFwAbgAgACAAIAAgACAAIAAgACAAIAAgACAAIAAgACAAIAAgACAAIAAgACAAIAAgACAAIAAgACAAIAAgACAAIAAgACAASQBGACgAXwBsAGUAbgAgAD4APQAgADgALAAgAGYAbgBUAHIAeQBQAGEAcgBzAGUAOAAoACkALABcAG4AIAAgACAAIAAgACAAIAAgACAAIAAgACAAIAAgACAAIAAgACAAIAAgACAAIAAgACAAIAAgACAAIAAgACAAIAAgACAAIAAgACAASQBGACgAXwBsAGUAbgAgAD0AIAA3ACwAIABmAG4AVAByAHkAUABhAHIAcwBlADcAKAApACwAXABuACAAIAAgACAAIAAgACAAIAAgACAAIAAgACAAIAAgACAAIAAgACAAIAAgACAAIAAgACAAIAAgACAAIAAgACAAIAAgACAAIAAgACAAIAAgACAASQBGACgAKABfAGwAZQBuACAAPQAgADUAKQAgACsAIAAoAF8AbABlAG4AIAA9ACAANAApACwAIABmAG4AVAByAHkAUABhAHIAcwBlADQAKAApACwAXABuACAAIAAgACAAIAAgACAAIAAgACAAIAAgACAAIAAgACAAIAAgACAAIAAgACAAIAAgACAAIAAgACAAIAAgACAAIAAgACAAIAAgACAAIAAgACAAIAAgACAAIABfAHYAYQBsAEUAcgBy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LABcAG4AIAAgACAAIAAgACAAIAAgACAAIAAgACAAIAAgACAAIAAgACAAIAAgACAAIAAgACAAIAAgACAAIABJAEYAKABJAFMARQBSAFIATwBSACgASQBOAEQARQBYACgAXwB0AHIAeQBQAGEAcgBzAGUALAAgADEALAAgADEAKQApACwAIABfAHQAcgB5AFAAYQByAHMAZQAsAFwAbgAgACAAIAAgACAAIAAgACAAIAAgACAAIAAgACAAIAAgACAAIAAgACAAIAAgACAAIAAgACAAIAAgACAAIAAgACAAQwBIAFIATwBOAE8ALgBWAEEATABJAEQAQQBUAEUAXwBDAEEATABFAE4ARABBAFIAXwBEAEEAVABFACgAXwB0AHIAeQBQAGEAcgBzAGUALAAgAF8AagB1AGwAaQBhAG4AQwBhAGwAZQBuAGQAYQBy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UAeABwAHIAZQBzAHMAaQBvAG4ALAAgAEYATgAuAE4AVQBMAEwASQBGAFkAKABJAE4ARABFAFgAKABFAHgAcAByAGUAcwBzAGkAbwBuACwAIAAsACAAMQApACkALABcAG4AIAAgACAAIAAgACAAIAAgAF8AcgBvAHcAQwBvAHUAbgB0ACwAIABSAE8AVwBTACgAXwBlAHgAcAByAGUAcwBzAGkAbw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AAYQByAHMAZQBJAFMATwBDAGEAbABlAG4AZABhAHIARABhAHQAZQAoAEkATgBEAEUAWAAoAF8AZQB4AHAAcgBlAHMAcwBpAG8AbgAsACAAXwBjAHUAcgByACwAIAAx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DAEEATABFAE4ARABBAFIAXwBEAEEAVABFAFwAbgBcAG4AUgBlAHQAdQByAG4AcwAgAGEAIABjAGEAbABlAG4AZABhAHIAIABkAGEAdABlACAAYQBzACAAdABlAHgAdAAgAGkAbgAgAEkAUwBPACAAZgBvAHIAbQBhAHQALgBcAG4AXABuAEEAcgByAGEAeQAgAGMAbwBtAHAAYQB0AGkAYgBsAGUAOgAgAEQAYQB0AGUAXwBZAE0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kAUwBPACAAZgBvAHIAbQBhAHQAdABlAGQ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FQAIAAgACAAIAAgACAAIAAgAHwAIABhAHIAcgBhAHkAIAAgACAAQwBbADEALgAuADQAXQAgACAAfABcAG4AIAAgACAAWQBlAGEAcgBDAEUAIAAgACAAIAAgACAAIAAgAHwAIABpAG4AdABlAGcAZQByACAAIAAgACAAIAAgACAAIAAgACAAfAAgAFkAZQBhAHIAIABpAG4AIABDAG8AbQBtAG8AbgAgAEUAcgBhAC4AIABOAG8AdABlACAAdABoAGEAdAAgADEAIABCAEMAIAA9ACAAMAAgAEMARQAsACAAMgAgAEIAQwAgAD0AIAAtADEAIABDAEUAXABuACAAIAAgAFsATQBvAG4AdABoAF0AIAAgACAAIAAgACAAIAB8ACAAaQBuAHQAZQBnAGUAcgAgAFsAMQAuAC4AMQAyAF0AIAAgAHwAIABNAG8AbgB0AGgAIABvAGYAIAB5AGUAYQByAC4AIABDAGEAbgAgAGIAZQAgAGUAbQBwAHQAeQAuAFwAbgAgACAAIABbAEQAYQB5AF0AIAAgACAAIAAgACAAIAAgACAAfAAgAGQAZQBjAGkAbQBhAGwAIABbADAALgAuADMAMgApACAAIAB8ACAARABhAHkALgAgAEMAYQBuACAAYgBlACAAZQBtAHAAdAB5AC4AXABuACAAIAAgAFsAVABpAG0AZQBPAGYARABhAHkAXQAgACAAIAB8ACAAZABlAGMAaQBtAGEAbAAgACAAIAAgACAAIAAgACAAIAAgAHwAIABUAGkAbQBlACAAbwBmACAAZABhAHkALgAgAE8AcAB0AGkAbwBuAGEAbAAgAGEAbgBkACAAaQBzACAAaQBnAG4AbwByAGUAZAAuAFwAbgBbAE8AcAB0AGkAbwBuAHMAXQAgACAAIAAgACAAIAAgACAAfAAgAHQAZQB4AHQAIAAgACAAIAAgACAAIAAgACAAIAAgACAAIAB8ACAAWwBCAF0AWwArAF0AXABuACAAIAAgACAAIAAgACAAIAAgACAAIAAgACAAIAAgACAAIAB8ACAAIAAgACAAIAAgACAAIAAgACAAIAAgACAAIAAgACAAIAAgAHwAIAAgACAAQgAgADoAIABEAGkAcwBwAGwAYQB5ACAAaQBuACAAYgBhAHMAaQBjACAASQBTAE8AIABzAHQAeQBsAGUALgBcAG4AIAAgACAAIAAgACAAIAAgACAAIAAgACAAIAAgACAAIAAgAHwAIAAgACAAIAAgACAAIAAgACAAIAAgACAAIAAgACAAIAAgACAAfAAgACAAIAArACAAOgAgAEQAaQBzAHAAbABhAHkAIABwAG8AcwBpAHQAaQB2AGUAIABzAGkAZwBuACAAZgBvAHIAIABuAG8AbgAtAG4AZQBnAGEAdABpAHYAZQAgAHkAZQBhAHIAcwAu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EMAQQBMAEUATgBEAEEAUgBfAEQAQQBUAEUAIAA9ACAATABBAE0AQgBEAEEAKABEAGEAdABlAF8AWQBNAEQAVAAsACAAWwBPAHAAdABpAG8AbgBzAF0ALAAgAFsASgB1AGwAaQBhAG4AQwBhAGwAZQBuAGQAYQByAF0ALABcAG4AIAAgACAAIABMAEUAVAAoAFwAbgAgACAAIAAgACAAIAAgACAAXwBvAHAAdABpAG8AbgBzACwAIABGAE4ALgBOAFUATABMAEkARgBZACgATwBwAHQAaQBvAG4AcwApACwAXABuACAAIAAgACAAIAAgACAAIABfAGoAdQBsAGkAYQBuAEMAYQBsAGUAbgBkAGEAcgAsACAARgBOAC4AQwBPAEUAUgBDAEUAKABKAHUAbABpAGEAbgBDAGEAbABlAG4AZABhAHIAKQAgADwAPgAgADAALABcAG4AIAAgACAAIAAgACAAIAAgAF8AYgBhAHMAaQBjACwAIABJAEYARQBSAFIATwBSACgAUwBFAEEAUgBDAEgAKABcACIAQgBcACIALAAgAF8AbwBwAHQAaQBvAG4AcwApACwAIAAwACkAIAA+ACAAMAAsAFwAbgAgACAAIAAgACAAIAAgACAAXwBhAGwAdwBhAHkAcwBTAGkAZwBuACwAIABJAEYARQBSAFIATwBSACgARgBJAE4ARAAoAFwAIgArAFwAIgAsACAAXwBvAHAAdABpAG8AbgBzACkALAAgADAAKQAgAD4AIAAwACwAIABcAG4AIAAgACAAIAAgACAAIAAgAF8AcwBlAHAAYQByAGEAdABvAHIALAAgAEkARgAoAF8AYgBhAHMAaQBjACwAIABcACIAXAAiACwAIABcACIALQBcACIAKQAsAFwAbgAgACAAIAAgACAAIAAgACAAXABuACAAIAAgACAAIAAgACAAIABmAG4ARgBvAHIAbQBhAHQASQBTAE8AQwBhAGwAZQBuAGQAYQByAEQAYQB0AGUALAAgAEwAQQBNAEIARABBACgAXwBkAGEAdABlAF8AWQBNAEQALABcAG4AIAAgACAAIAAgACAAIAAgACAAIAAgACAASQBGACgAQQBSAFIAQQBZAFMALgBJAFMAXwBFAE0AUABUAFkAKABfAGQAYQB0AGUAXwBZAE0ARAApACwAIABcACIAXAAiACwAXABuACAAIAAgACAAIAAgACAAIAAgACAAIAAgACAAIAAgACAATABFAFQAKABcAG4AIAAgACAAIAAgACAAIAAgACAAIAAgACAAIAAgACAAIAAgACAAIAAgAF8AdgBhAGwAaQBkAGEAdABlAEQAYQB0AGUALAAgAEMASABSAE8ATgBPAC4AVgBBAEwASQBEAEEAVABFAF8AQwBBAEwARQBOAEQAQQBSAF8ARABBAFQARQAoAF8AZABhAHQAZQBfAFkATQBEACwAIABfAGoAdQBsAGkAYQBuAEMAYQBsAGUAbgBkAGEAcgApACwAXABuACAAIAAgACAAIAAgACAAIAAgACAAIAAgACAAIAAgACAAIAAgACAAIABfAGYAaQByAHMAdABFAHIAcgBvAHIALAAgAEEAUgBSAEEAWQBTAC4ASABfAEUAUgBSAE8AUgAoAF8AdgBhAGwAaQBkAGEAdABlAEQAYQB0AGUAKQAsAFwAbgAgACAAIAAgACAAIAAgACAAIAAgACAAIAAgACAAIAAgACAAIAAgACAASQBGACgASQBTAEUAUgBSAE8AUgAoAF8AZgBpAHIAcwB0AEUAcgByAG8AcgApACwAIABfAGYAaQByAHMAdABFAHIAcgBvAHIAIAAqACAAewAxAH0ALABcAG4AIAAgACAAIAAgACAAIAAgACAAIAAgACAAIAAgACAAIAAgACAAIAAgACAAIAAgACAASQBGACgAXwBiAGEAcwBpAGMAIAAqACAAKABBAEIAUwAoAEkATgBEAEUAWAAoAF8AdgBhAGwAaQBkAGEAdABlAEQAYQB0AGUALAAgADEALAAgADEAKQApACAAPgAgADkAOQA5ADkAKQAsACAAewAjAFYAQQBMAFUARQAhAH0ALABcAG4AIAAgACAAIAAgACAAIAAgACAAIAAgACAAIAAgACAAIAAgACAAIAAgACAAIAAgACAAIAAgACAAIABMAEUAVAAoAFwAbgAgACAAIAAgACAAIAAgACAAIAAgACAAIAAgACAAIAAgACAAIAAgACAAIAAgACAAIAAgACAAIAAgACAAIAAgACAAXwBzAFkAZQBhAHIALAAgAEMASABSAE8ATgBPAC4ARgBPAFIATQBBAFQAXwBJAFMATwBfAFkARQBBAFIAKABJAE4ARABFAFgAKABfAHYAYQBsAGkAZABhAHQAZQBEAGEAdABlACwAIAAxACwAIAAxACkALAAgAF8AYQBsAHcAYQB5AHMAUwBpAGcAbgApACwAIABcAG4AIAAgACAAIAAgACAAIAAgACAAIAAgACAAIAAgACAAIAAgACAAIAAgACAAIAAgACAAIAAgACAAIAAgACAAIAAgAEkARgAoAEkATgBEAEUAWAAoAF8AdgBhAGwAaQBkAGEAdABlAEQAYQB0AGUALAAgADEALAAgADIAKQAgAD0AIABcACIAXAAiACwAXABuACAAIAAgACAAIAAgACAAIAAgACAAIAAgACAAIAAgACAAIAAgACAAIAAgACAAIAAgACAAIAAgACAAIAAgACAAIAAgACAAIAAgAEkARgAoAEkATgBEAEUAWAAoAF8AdgBhAGwAaQBkAGEAdABlAEQAYQB0AGUALAAgADEALAAgADMAKQAgAD0AIABcACIAXAAiACwAXABuACAAIAAgACAAIAAgACAAIAAgACAAIAAgACAAIAAgACAAIAAgACAAIAAgACAAIAAgACAAIAAgACAAIAAgACAAIAAgACAAIAAgACAAIAAgACAAXwBzAFkAZQBhAHIALABcAG4AIAAgACAAIAAgACAAIAAgACAAIAAgACAAIAAgACAAIAAgACAAIAAgACAAIAAgACAAIAAgACAAIAAgACAAIAAgACAAIAAgACAAIAAgACAAIAB7ACMAVgBBAEwAVQBFACEAfQBcAG4AIAAgACAAIAAgACAAIAAgACAAIAAgACAAIAAgACAAIAAgACAAIAAgACAAIAAgACAAIAAgACAAIAAgACAAIAAgACAAIAAgACAAKQAsAFwAbgAgACAAIAAgACAAIAAgACAAIAAgACAAIAAgACAAIAAgACAAIAAgACAAIAAgACAAIAAgACAAIAAgACAAIAAgACAAIAAgACAAIABMAEUAVAAoAFwAbgAgACAAIAAgACAAIAAgACAAIAAgACAAIAAgACAAIAAgACAAIAAgACAAIAAgACAAIAAgACAAIAAgACAAIAAgACAAIAAgACAAIAAgACAAIAAgAF8AcwBNAG8AbgB0AGgALAAgAFQARQBYAFQAKABJAE4ARABFAFgAKABfAHYAYQBsAGkAZABhAHQAZQBEAGEAdABlACwAIAAxACwAIAAyACkALAAgAFwAIgAwADAAXAAiACkALABcAG4AIAAgACAAIAAgACAAIAAgACAAIAAgACAAIAAgACAAIAAgACAAIAAgACAAIAAgACAAIAAgACAAIAAgACAAIAAgACAAIAAgACAAIAAgACAAIABJAEYAKABJAE4ARABFAFgAKABfAHYAYQBsAGkAZABhAHQAZQBEAGEAdABlACwAIAAxACwAIAAzACkAIAA9ACAAXAAiAFwAIgAsAFwAbgAgACAAIAAgACAAIAAgACAAIAAgACAAIAAgACAAIAAgACAAIAAgACAAIAAgACAAIAAgACAAIAAgACAAIAAgACAAIAAgACAAIAAgACAAIAAgACAAIAAgACAASQBGACgAXwBiAGEAcwBpAGMALAAgAHsAIwBWAEEATABVAEUAIQB9ACwAXABuACAAIAAgACAAIAAgACAAIAAgACAAIAAgACAAIAAgACAAIAAgACAAIAAgACAAIAAgACAAIAAgACAAIAAgACAAIAAgACAAIAAgACAAIAAgACAAIAAgACAAIAAgACAAIAAgAEMATwBOAEMAQQBUACgAXwBzAFkAZQBhAHIALAAgAF8AcwBlAHAAYQByAGEAdABvAHIALAAgAF8AcwBNAG8AbgB0AGgAKQBcAG4AIAAgACAAIAAgACAAIAAgACAAIAAgACAAIAAgACAAIAAgACAAIAAgACAAIAAgACAAIAAgACAAIAAgACAAIAAgACAAIAAgACAAIAAgACAAIAAgACAAIAAgACkALABcAG4AIAAgACAAIAAgACAAIAAgACAAIAAgACAAIAAgACAAIAAgACAAIAAgACAAIAAgACAAIAAgACAAIAAgACAAIAAgACAAIAAgACAAIAAgACAAIAAgACAAIAAgAEMATwBOAEMAQQBUACgAXwBzAFkAZQBhAHIALAAgAF8AcwBlAHAAYQByAGEAdABvAHIALAAgAF8AcwBNAG8AbgB0AGgALAAgAF8AcwBlAHAAYQByAGEAdABvAHIALAAgAFQARQBYAFQAKABJAE4ARABFAFgAKABfAHYAYQBsAGkAZABhAHQAZQBEAGEAdABlACwAIAAxACwAIAAzACkALAAgAFwAIgAwADAAXAAiACk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ZABhAHQAZQBfAFkATQBEAFQALAAgAEYATgAuAE4AVQBMAEwASQBGAFkAKABEAGEAdABlAF8AWQBNAEQAVAApACwAXABuACAAIAAgACAAIAAgACAAIABCAFkAUgBPAFcAKABfAGQAYQB0AGUAXwBZAE0ARABUACwAXABuACAAIAAgACAAIAAgACAAIAAgACAAIAAgAEwAQQBNAEIARABBACgAXwByAG8AdwAsAFwAbgAgACAAIAAgACAAIAAgACAAIAAgACAAIAAgACAAIAAgAGYAbgBGAG8AcgBtAGEAdABJAFMATwBDAGEAbABlAG4AZABhAHIARABhAHQAZQAoAF8AcgBvAH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MAQQBMAEUATgBEAEEAUgBfAEQAQQBUAEUAXABuAFwAbgBQAGEAcgBzAGUAcwAgAGEAIAB0AGUAeAB0ACAAcgBlAHAAcgBlAHMAZQBuAHQAYQB0AGkAbwBuACAAbwBmACAAYQAgAGMAYQBsAGUAbgBkAGEAcgAgAGQAYQB0AGUAIABpAG4AdABvACAAcgBlAHMAcABlAGMAdABpAHYAZQAgAHAAYQByAHQAcwAgAG8AZgAgAHkAZQBhAHIALAAgAG0AbwBuAHQAaAAgAGEAbgBkACAAZABhAHkALgBcAG4AXABuAEEAcgByAGEAeQAgAGMAbwBtAHAAYQB0AGkAYgBsAGUAOgAgAEUAeABwAHIAZQBzAHMAaQBvAG4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cAG4AIAAyACAAfAAgAGkAbgB0AGUAZwBlAHIAIABbADEALgAuADEAMgBdACAAfAAgAE0AbwBuAHQAaABcAG4AIAAzACAAfAAgAGkAbgB0AGUAZwBlAHIAIABbADEALgAuADMAMQBdACAAfAAgAE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CAAIAAgACAAIAAgACAAIAAgACAAIAB8ACAAdABlAHgAdAAgACAAIAB8ACAAQwBhAGwAZQBuAGQAYQByACAAZABhAHQAZQBcAG4AWwBOAG8AcgB0AGgAQQBtAGUAcgBpAGMAYQBuAFIAZQBnAGkAbwBuAF0AIAB8ACAAcwB3AGkAdABjAGgAIAB8ACAAVABSAFUARQAgAGEAcwBzAHUAbQBlACAAbwByAGQAZQByACAAaQBuACAATgBvAHIAdABoACAAQQBtAGUAcgBpAGMAYQBuACAAZgBvAHIAbQBhAHQAIABtAG0ALwBkAGQALwB5AHkAeQB5ACAAXABuACAAIAAgACAAIAAgACAAIAAgACAAIAAgACAAIAAgACAAIAAgACAAIAAgACAAfAAgACAAIAAgACAAIAAgACAAfAAgAEYAQQBMAFMARQAgAGEAcwBzAHUAbQBlACAAbwByAGQAZQByACAAaQBuACAAaQBuAHQAZQByAG4AYQB0AGkAbwBuAGwAIABmAG8AcgBtAGEAdAAgAGQAZAAvAG0AbQAvAHkAeQB5AHkAIABcAG4AIAAgACAAIAAgACAAIAAgACAAIAAgACAAIAAgACAAIAAgACAAIAAgACAAIAB8ACAAIAAgACAAIAAgACAAIAB8ACAASQBmACAAbwBtAGkAdAB0AGUAZAAgAHQAaABlAG4AIABkAGUAZgBhAHUAbAB0AHMAIAB0AG8AIABsAG8AYwBhAGwAIAByAGUAZwBpAG8AbgBhAGwAIABzAGUAdAB0AGkAbgBnAHMAIABvAGYAIABFAHgAYwBlAGwAXABuAFsASgB1AGwAaQBhAG4AQwBhAGwAZQBuAGQAYQByAF0AIAAgACAAIAAgACAAfAAgAHMAdwBpAHQAYwBoACAAfAAgAEMAYQBsAGMAdQBsAGEAdABlACAAZgBvAHIAIAB0AGgAZQAgAEoAdQBsAGkAYQBuACAAcAByAG8AbABlAHAAdABpAGMAIABjAGEAbABlAG4AZABhAHIALgAgAEQAZQBmAGEAdQBsAHQAIABpAHMAIABHAHIAZQBnAG8AcgBpAGEAbgBcAG4AIAAgACAAIAAgACAAIAAgACAAIAAgACAAIAAgACAAIAAgACAAIAAgACAAIAB8ACAAIAAgACAAIAAgACAAIAB8ACAAcAByAG8AbABlAHAAdABpAGMAIABjAGEAbABlAG4AZABhAHIALgAgAFwAbgBcAG4ARQB4AGEAbQBwAGw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QwBBAEwARQBOAEQAQQBSAF8ARABBAFQARQAoAFwAIgAyADUALwAwADEALwAyADAAMQA0AFwAIgApAFwAbgBSAGUAdAB1AHIAbgBzADoAIAB7ADIAMAAxADQALAAgADEALAAgADIANQ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DAEEATABFAE4ARABBAFIAXwBEAEEAVABFACAAPQAgAEwAQQBNAEIARABBACgARQB4AHAAcgBlAHMAcwBpAG8AbgAsACAAWwBOAG8AcgB0AGgAQQBtAGUAcgBpAGMAYQBuAFIAZQBnAGkAbwBuAF0ALAAgAFsASgB1AGwAaQBhAG4AQwBhAGwAZQBuAGQAYQByAF0ALAAgAFwAbgAgACAAIAAgAEwARQBUACgAXABuACAAIAAgACAAIAAgACAAIABfAG4AbwByAHQAaABBAG0AZQByAGkAYwBhAG4AUgBlAGcAaQBvAG4ALAAgAEkARgAoAEkAUwBPAE0ASQBUAFQARQBEACgATgBvAHIAdABoAEEAbQBlAHIAaQBjAGEAbgBSAGUAZwBpAG8AbgApACwAIABGAE4ALgBOAE8AUgBUAEgAXwBBAE0ARQBSAEkAQwBBAE4AXwBSAEUARwBJAE8ATgAoACkALABcAG4AIAAgACAAIAAgACAAIAAgACAAIAAgACAARgBOAC4AQwBPAEUAUgBDAEUAKABOAG8AcgB0AGgAQQBtAGUAcgBpAGMAYQBuAFIAZQBnAGkAbwBuACkAIAA8AD4AIAAwAFwAbgAgACAAIAAgACAAIAAgACAAKQAsAFwAbgAgACAAIAAgACAAIAAgACAAIABcAG4AIAAgACAAIAAgACAAIAAgAF8AagB1AGwAaQBhAG4AQwBhAGwAZQBuAGQAYQByACwAIABGAE4ALgBDAE8ARQBSAEMARQAoAEoAdQBsAGkAYQBuAEMAYQBsAGUAbgBkAGEAcgApACAAPAA+ACAAMAAsAFwAbgAgACAAIAAgACAAIAAgACAAXABuACAAIAAgACAAIAAgACAAIABfAGUAeABwAHIAZQBzAHMAaQBvAG4ALAAgAEYATgAuAE4AVQBMAEwASQBGAFkAKABJAE4ARABFAFgAKABFAHgAcAByAGUAcwBzAGkAbwBuACwAIAAsACAAMQApACkALABcAG4AIAAgACAAIAAgACAAIAAgAF8AcgBvAHcAQwBvAHUAbgB0ACwAIABSAE8AVwBTACgAXwBlAHgAcAByAGUAcwBzAGkAbw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MAEUAVAAoAFwAbgAgACAAIAAgACAAIAAgACAAIAAgACAAIAAgACAAIAAgACAAIAAgACAAXwBwAGEAcgB0AHMALAAgAF8AUABBAFIAUwBFAF8ARABBAFQARQBfAFAAQQBSAFQAUwAoAEkATgBEAEUAWAAoAF8AZQB4AHAAcgBlAHMAcwBpAG8AbgAsACAAXwBjAHUAcgByACwAIAAxACkAKQAsAFwAbgAgACAAIAAgACAAIAAgACAAIAAgACAAIAAgACAAIAAgACAAIAAgACAAXwBZAE0ARAAsACAASQBGACgAXwBuAG8AcgB0AGgAQQBtAGUAcgBpAGMAYQBuAFIAZQBnAGkAbwBuACwAIABDAEgATwBPAFMARQBDAE8ATABTACgAXwBwAGEAcgB0AHMALAAgAHsAMQAsACAAMwAsACAAMgB9ACkALAAgAF8AcABhAHIAdABzACkALABcAG4AIAAgACAAIAAgACAAIAAgACAAIAAgACAAIAAgACAAIAAgACAAIAAgAF8AdgBhAGwAaQBkAGEAdABlAFkATQBEACwAIABDAEgAUgBPAE4ATwAuAFYAQQBMAEkARABBAFQARQBfAEMAQQBMAEUATgBEAEEAUgBfAEQAQQBUAEUAKABfAFkATQBEACwAIABfAGoAdQBsAGkAYQBuAEMAYQBsAGUAbgBkAGEAcgApACwAXABuACAAIAAgACAAIAAgACAAIAAgACAAIAAgACAAIAAgACAAIAAgACAAIABWAFMAVABBAEMASwAoAF8AYQBjAGMALAAgAF8AdgBhAGwAaQBkAGEAdABlAFkATQBEACkAXABuACAAIAAgACAAIAAgACAAIAAgACAAIAAgACAAIAAgACAAKQBcAG4AIAAgACAAIAAgACAAIAAgACAAIAAgACAAKQBcAG4AIAAgACAAIAAgACAAIAAgACkALABcAG4AIAAgACAAIAAgACAAIAAgAEQAUgBPAFAAKABfAGIAeQBSAG8AdwAsACAAMQApAFwAbgAgACAAIAAgACkAXABuACkAOwBcAG4AXABuAF8AUABBAFIAUwBFAF8ARABBAFQARQBfAFAAQQBSAFQAUwAgAD0AIABMAEEATQBCAEQAQQAoAF8AZQB4AHAAcgBlAHMAcwBpAG8AbgAsAFwAbgAgACAAIAAgAEwARQBUACgAXABuACAAIAAgACAAIAAgACAAIABfAHYAYQBsAGkAZABDAGgAYQByAFMAZQB0ACwAIABcACIAKwASIjAAMQAyADMANAA1ADYANwA4ADkALQAuAC8AXAAiACwAIAAvAC8AIAASIiAAVQBOAEkAQwBIAEEAUgAoADgANwAyADIAKQBcAG4AXABuACAAIAAgACAAIAAgACAAIABmAG4AWQBlAGEAcgBWAGEAbAB1AGUALAAgAEwAQQBNAEIARABBACgAXwBzAFkAZQBhAHIALAAgAF8AawBuAG8AdwBuAE0AaQBuAHUAcwAsAFwAbgAgACAAIAAgACAAIAAgACAAIAAgACAAIABMAEUAVAAoAFwAbgAgACAAIAAgACAAIAAgACAAIAAgACAAIAAgACAAIAAgAF8AcwBDAGgAYQByACwAIABMAEUARgBUACgAXwBzAFkAZQBhAHIAKQAsAFwAbgAgACAAIAAgACAAIAAgACAAIAAgACAAIAAgACAAIAAgAF8AaABhAHMAUwBpAGcAbgAsACAAUwBXAEkAVABDAEgAKABfAHMAQwBoAGEAcgAsAFwAbgAgACAAIAAgACAAIAAgACAAIAAgACAAIAAgACAAIAAgACAAIAAgACAAXAAiACsAXAAiACwAIABUAFIAVQBFACwAXABuACAAIAAgACAAIAAgACAAIAAgACAAIAAgACAAIAAgACAAIAAgACAAIABcACIAEiJcACIALAAgAFQAUgBVAEUALAAgAC8ALwAgABIiIABVAE4ASQBDAEgAQQBSACgAOAA3ADIAMgApAFwAbgAgACAAIAAgACAAIAAgACAAIAAgACAAIAAgACAAIAAgACAAIAAgACAARgBBAEwAUwBFAFwAbgAgACAAIAAgACAAIAAgACAAIAAgACAAIAAgACAAIAAgACkALAAgAFwAbgAgACAAIAAgACAAIAAgACAAIAAgACAAIAAgACAAIAAgAF8AcwBpAGcAbgAsACAASQBGACgAXwBrAG4AbwB3AG4ATQBpAG4AdQBzACwAIAAtADEALABcAG4AIAAgACAAIAAgACAAIAAgACAAIAAgACAAIAAgACAAIAAgACAAIAAgAEkARgAoAF8AaABhAHMAUwBpAGcAbgAsAFwAbgAgACAAIAAgACAAIAAgACAAIAAgACAAIAAgACAAIAAgACAAIAAgACAAIAAgACAAIABTAFcASQBUAEMASAAoAF8AcwBDAGgAYQByACwAXABuACAAIAAgACAAIAAgACAAIAAgACAAIAAgACAAIAAgACAAIAAgACAAIAAgACAAIAAgACAAIAAgACAAXAAiACsAXAAiACwAIAAxACwAXABuACAAIAAgACAAIAAgACAAIAAgACAAIAAgACAAIAAgACAAIAAgACAAIAAgACAAIAAgACAAIAAgACAAXAAiABIiXAAiACwAIAAtADEALAAgAC8ALwAgABIiIABVAE4ASQBDAEgAQQBSACgAOAA3ADIAMgApAFwAbgAgACAAIAAgACAAIAAgACAAIAAgACAAIAAgACAAIAAgACAAIAAgACAAIAAgACAAIAAgACAAIAAgADEAXABuACAAIAAgACAAIAAgACAAIAAgACAAIAAgACAAIAAgACAAIAAgACAAIAAgACAAIAAgACkALABcAG4AIAAgACAAIAAgACAAIAAgACAAIAAgACAAIAAgACAAIAAgACAAIAAgACAAIAAgACAAMQBcAG4AIAAgACAAIAAgACAAIAAgACAAIAAgACAAIAAgACAAIAAgACAAIAAgACkAXABuACAAIAAgACAAIAAgACAAIAAgACAAIAAgACAAIAAgACAAKQAsAFwAbgAgACAAIAAgACAAIAAgACAAIAAgACAAIAAgACAAIAAgAF8AYQBiAHMAWQBlAGEAcgBWAGEAbAAsACAASQBGACgAXwBoAGEAcwBTAGkAZwBuACwAXABuACAAIAAgACAAIAAgACAAIAAgACAAIAAgACAAIAAgACAAIAAgACAAIABWAEEATABVAEUAKABSAEkARwBIAFQAKABfAHMAWQBlAGEAcgAsACAATABFAE4AKABfAHMAWQBlAGEAcgApACAALQAgADEAKQApACwAXABuACAAIAAgACAAIAAgACAAIAAgACAAIAAgACAAIAAgACAAIAAgACAAIABWAEEATABVAEUAKABfAHMAWQBlAGEAcgApAFwAbgAgACAAIAAgACAAIAAgACAAIAAgACAAIAAgACAAIAAgACkALABcAG4AIAAgACAAIAAgACAAIAAgACAAIAAgACAAIAAgACAAIABfAHMAaQBnAG4AIAAqACAAXwBhAGIAcwBZAGUAYQByAFYAYQBsAFwAbgAgACAAIAAgACAAIAAgACAAIAAgACAAIAApAFwAbgAgACAAIAAgACAAIAAgACAAKQAsAFwAbgBcAG4AIAAgACAAIAAgACAAIAAgAEkARgAoAEkAUwBFAFIAUgBPAFIAKABfAGUAeABwAHIAZQBzAHMAaQBvAG4AKQAsACAAXwBlAHgAcAByAGUAcwBzAGkAbwBuACAAKgAgAHsAMQAsACAAMgAsACAAMwB9ACwAXABuACAAIAAgACAAIAAgACAAIAAgACAAIAAgAEkARgAoAEkAUwBOAFUATQBCAEUAUgAoAF8AZQB4AHAAcgBlAHMAcwBpAG8AbgApACwAIAB7ACMAVgBBAEwAVQBFACEALAAgACMAVgBBAEwAVQBFACEALAAgACMAVgBBAEwAVQBFACEAfQAsAFwAbgAgACAAIAAgACAAIAAgACAAIAAgACAAIAAgACAAIAAgAEwARQBUACgAXABuACAAIAAgACAAIAAgACAAIAAgACAAIAAgACAAIAAgACAAIAAgACAAIABfAHQAcgBpAG0ARQB4AHAAcgAsACAAVABSAEkATQAoAF8AZQB4AHAAcgBlAHMAcwBpAG8AbgApACwAXABuACAAIAAgACAAIAAgACAAIAAgACAAIAAgACAAIAAgACAAIAAgACAAIABJAEYAKABfAHQAcgBpAG0ARQB4AHAAcgAgAD0AIABcACIAXAAiACwAIAB7AFwAIgBcACIALAAgAFwAIgBcACIALAAgAFwAIgBcACIAfQAsAFwAbgAgACAAIAAgACAAIAAgACAAIAAgACAAIAAgACAAIAAgACAAIAAgACAAIAAgACAAIABJAEYAKABOAE8AVAAoAEYATgAuAFYAQQBMAEkARABBAFQARQBfAEMASABBAFIAUwBFAFQAKABfAHQAcgBpAG0ARQB4AHAAcgAsACAAXwB2AGEAbABpAGQAQwBoAGEAcgBTAGUAdAApACkALAAgAHsAIwBWAEEATABVAEUAIQAsACAAIwBWAEEATABVAEUAIQAsACAAIwBWAEEATABVAEUAIQB9ACwAXABuACAAIAAgACAAIAAgACAAIAAgACAAIAAgACAAIAAgACAAIAAgACAAIAAgACAAIAAgACAAIAAgACAATABFAFQAKABcAG4AIAAgACAAIAAgACAAIAAgACAAIAAgACAAIAAgACAAIAAgACAAIAAgACAAIAAgACAAIAAgACAAIAAgACAAIAAgAF8AZABhAHQAZQBTAHAAbABpAHQALAAgAEYATgAuAFMAUABMAEkAVABfAEEAUgBPAFUATgBEACgAXwB0AHIAaQBtAEUAeABwAHIALAAgAFwAIgArABIiMAAxADIAMwA0ADUANgA3ADgAOQBcACIALAAgAEYAQQBMAFMARQAsACAANAApACwAIAAvAC8AIAASIiAAVQBOAEkAQwBIAEEAUgAoADgANwAyADIAKQBcAG4AIAAgACAAIAAgACAAIAAgACAAIAAgACAAIAAgACAAIAAgACAAIAAgACAAIAAgACAAIAAgACAAIAAgACAAIAAgAF8AcwBwAGwAaQB0AEMAbwB1AG4AdAAsACAASQBOAEQARQBYACgAXwBkAGEAdABlAFMAcABsAGkAdAAsACAAMQAsACAAMQApACwAXABuACAAIAAgACAAIAAgACAAIAAgACAAIAAgACAAIAAgACAAIAAgACAAIAAgACAAIAAgACAAIAAgACAAIAAgACAAIABfAHMAZQBwAGEAcgBhAHQAbwByAHMALAAgAEkATgBEAEUAWAAoAF8AZABhAHQAZQBTAHAAbABpAHQALAAgADEALAAgADIAKQAsAFwAbgAgACAAIAAgACAAIAAgACAAIAAgACAAIAAgACAAIAAgACAAIAAgACAAIAAgACAAIAAgACAAIAAgACAAIAAgACAAXwBwAGEAcgBzAGUARQByAHIAbwByACwAIABJAEYAKABfAHMAcABsAGkAdABDAG8AdQBuAHQAIAA8AD4AIAAzACwAIABUAFIAVQBFACwAXABuACAAIAAgACAAIAAgACAAIAAgACAAIAAgACAAIAAgACAAIAAgACAAIAAgACAAIAAgACAAIAAgACAAIAAgACAAIAAgACAAIAAgAFMAVwBJAFQAQwBIACgAXwBzAGUAcABhAHIAYQB0AG8AcgBzACwAXABuACAAIAAgACAAIAAgACAAIAAgACAAIAAgACAAIAAgACAAIAAgACAAIAAgACAAIAAgACAAIAAgACAAIAAgACAAIAAgACAAIAAgACAAIAAgACAAXAAiAC8ALwBcACIALAAgAEYAQQBMAFMARQAsAFwAbgAgACAAIAAgACAAIAAgACAAIAAgACAAIAAgACAAIAAgACAAIAAgACAAIAAgACAAIAAgACAAIAAgACAAIAAgACAAIAAgACAAIAAgACAAIAAgAFwAIgAtAC0AXAAiACwAIABGAEEATABTAEUALABcAG4AIAAgACAAIAAgACAAIAAgACAAIAAgACAAIAAgACAAIAAgACAAIAAgACAAIAAgACAAIAAgACAAIAAgACAAIAAgACAAIAAgACAAIAAgACAAIABcACIALgAuAFwAIgAsACAARgBBAEwAUwBFACwAXABuACAAIAAgACAAIAAgACAAIAAgACAAIAAgACAAIAAgACAAIAAgACAAIAAgACAAIAAgACAAIAAgACAAIAAgACAAIAAgACAAIAAgACAAIAAgACAAXAAiAC8ALwAtAFwAIgAsACAARgBBAEwAUwBFACwAXABuACAAIAAgACAAIAAgACAAIAAgACAAIAAgACAAIAAgACAAIAAgACAAIAAgACAAIAAgACAAIAAgACAAIAAgACAAIAAgACAAIAAgACAAIAAgACAAXAAiAC0ALQAtAFwAIgAsACAARgBBAEwAUwBFACwAXABuACAAIAAgACAAIAAgACAAIAAgACAAIAAgACAAIAAgACAAIAAgACAAIAAgACAAIAAgACAAIAAgACAAIAAgACAAIAAgACAAIAAgACAAIAAgACAAXAAiAC4ALgAtAFwAIgAsACAARgBBAEwAUwBFACwAXABuACAAIAAgACAAIAAgACAAIAAgACAAIAAgACAAIAAgACAAIAAgACAAIAAgACAAIAAgACAAIAAgACAAIAAgACAAIAAgACAAIAAgACAAIAAgACAAVABSAFUAR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EkARgAoAF8AcABhAHIAcwBlAEUAcgByAG8AcgAsACAAewAjAFYAQQBMAFUARQAhACwAIAAjAFYAQQBMAFUARQAhACwAIAAjAFYAQQBMAFUARQAhAH0ALABcAG4AIAAgACAAIAAgACAAIAAgACAAIAAgACAAIAAgACAAIAAgACAAIAAgACAAIAAgACAAIAAgACAAIAAgACAAIAAgACAAIAAgACAATABFAFQAKABcAG4AIAAgACAAIAAgACAAIAAgACAAIAAgACAAIAAgACAAIAAgACAAIAAgACAAIAAgACAAIAAgACAAIAAgACAAIAAgACAAIAAgACAAIAAgACAAIABfAGsAbgBvAHcAbgBNAGkAbgB1AHMALAAgACgATABFAE4AKABfAHMAZQBwAGEAcgBhAHQAbwByAHMAKQAgAD0AIAAzACkAIAAqACAAKABSAEkARwBIAFQAKABfAHMAZQBwAGEAcgBhAHQAbwByAHMAKQAgAD0AIABcACIALQBcACIAKQAsAFwAbgAgACAAIAAgACAAIAAgACAAIAAgACAAIAAgACAAIAAgACAAIAAgACAAIAAgACAAIAAgACAAIAAgACAAIAAgACAAIAAgACAAIAAgACAAIAAgAF8AeQAsACAAZgBuAFkAZQBhAHIAVgBhAGwAdQBlACgASQBOAEQARQBYACgAXwBkAGEAdABlAFMAcABsAGkAdAAsACAAMQAsACAANQApACwAIABfAGsAbgBvAHcAbgBNAGkAbgB1AHMAKQAsAFwAbgAgACAAIAAgACAAIAAgACAAIAAgACAAIAAgACAAIAAgACAAIAAgACAAIAAgACAAIAAgACAAIAAgACAAIAAgACAAIAAgACAAIAAgACAAIAAgAF8AYQBiACwAIABWAEEATABVAEUAKABDAEgATwBPAFMARQBDAE8ATABTACgAXwBkAGEAdABlAFMAcABsAGkAdAAsACAAewA0ACwAIAAzAH0AKQApACwAXABuACAAIAAgACAAIAAgACAAIAAgACAAIAAgACAAIAAgACAAIAAgACAAIAAgACAAIAAgACAAIAAgACAAIAAgACAAIAAgACAAIAAgACAAIAAgACAASABTAFQAQQBDAEsAKABfAHkALAAgAF8AYQBi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MAQQBMAEUATgBEAEEAUgBfAEQAQQBUAEUAXABuAFwAbgBSAGUAdAB1AHIAbgBzACAAYQAgAGMAYQBsAGUAbgBkAGEAcgAgAGQAYQB0AGUAIABhAHMAIAB0AGUAeAB0ACAAaQBuACAAdABoAGUAIABzAGgAbwByAHQAIABtAG8AZABlAHIAbgAgAHMAdAB5AGwAZQAuAFwAbgBcAG4AQQByAHIAYQB5ACAAYwBvAG0AcABhAHQAaQBiAGwAZQA6ACAARABhAHQAZQBfAFkATQBE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DAGEAbABlAG4AZABhAHI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FQAIAAgACAAIAAgACAAIAAgAHwAIABhAHIAcgBhAHkAIAAgACAAQwBbADMAXQAgACAAIAAgAHwAXABuACAAIAAgAFkAZQBhAHIAQwBFACAAIAAgACAAIAAgACAAIAB8ACAAaQBuAHQAZQBnAGUAcgAgACAAIAAgACAAIAAgACAAIAB8ACAAWQBlAGEAcgAgAGkAbgAgAEMAbwBtAG0AbwBuACAARQByAGEALgAgAE4AbwB0AGUAIAB0AGgAYQB0ACAAMQAgAEIAQwAgAD0AIAAwACAAQwBFACwAIAAyACAAQgBDACAAPQAgAC0AMQAgAEMARQBcAG4AIAAgACAATQBvAG4AdABoACAAIAAgACAAIAAgACAAIAAgAHwAIABpAG4AdABlAGcAZQByACAAWwAxAC4ALgAxADIAXQAgAHwAIABNAG8AbgB0AGgAIABvAGYAIAB5AGUAYQByAC4AXABuACAAIAAgAEQAYQB5ACAAIAAgACAAIAAgACAAIAAgACAAIAB8ACAAZABlAGMAaQBtAGEAbAAgAFsAMAAuAC4AMwAyACkAIAB8ACAARABhAHkALgAgAEEAbgB5ACAAZABlAGMAaQBtAGEAbAAgAHAAYQByAHQAIABpAHMAIABpAGcAbgBvAHIAZQBkAC4AXABuAFsATwBwAHQAaQBvAG4AcwBdACAAIAAgACAAIAAgACAAIAB8ACAAdABlAHgAdAAgACAAIAAgACAAIAAgACAAIAAgACAAIAB8ACAAWwAuAHwALQBdAFsAKwBdAFsAUABdAFsAVQB8AFYAXQBcAG4AIAAgACAAIAAgACAAIAAgACAAIAAgACAAIAAgACAAIAAgAHwAIAAgACAAIAAgACAAIAAgACAAIAAgACAAIAAgACAAIAAgAHwAIAAgACAALgB8AC0AIAA6ACAAUwBlAHAAYQByAGEAdABvAHIALgAgAEQAZQBmAGEAdQBsAHQAcwAgAHQAbwAgAC8AXABuACAAIAAgACAAIAAgACAAIAAgACAAIAAgACAAIAAgACAAIAB8ACAAIAAgACAAIAAgACAAIAAgACAAIAAgACAAIAAgACAAIAB8ACAAIAAgACAAIAArACAAOgAgAEQAaQBzAHAAbABhAHkAIABwAG8AcwBpAHQAaQB2AGUAIABzAGkAZwBuACAAZgBvAHIAIABuAG8AbgAtAG4AZQBnAGEAdABpAHYAZQAgAHkAZQBhAHIAcwAuAFwAbgAgACAAIAAgACAAIAAgACAAIAAgACAAIAAgACAAIAAgACAAfAAgACAAIAAgACAAIAAgACAAIAAgACAAIAAgACAAIAAgACAAfAAgACAAIAAgACAAUAAgADoAIABQAGEAZAAgAG0AbwBuAHQAaABzACAAYQBuAGQAIABkAGEAeQBzACAAdwBpAHQAaAAgAGwAZQBhAGQAaQBuAGcAIAB6AGUAcgBvAC4AXABuACAAIAAgACAAIAAgACAAIAAgACAAIAAgACAAIAAgACAAIAB8ACAAIAAgACAAIAAgACAAIAAgACAAIAAgACAAIAAgACAAIAB8ACAAIABVACwAIABWACAAOgAgAFUAIAB0AG8AIABvAHIAZABlAHIAIABpAG4AIABpAG4AdABlAHIAbgBhAHQAaQBvAG4AYQBsACAAZgBvAHIAbQBhAHQAIABkAGQALwBtAG0ALwB5AHkAeQB5AFwAbgAgACAAIAAgACAAIAAgACAAIAAgACAAIAAgACAAIAAgACAAfAAgACAAIAAgACAAIAAgACAAIAAgACAAIAAgACAAIAAgACAAfAAgACAAIAAgACAAIAAgACAAIABWACAAdABvACAAbwByAGQAZQByACAAaQBuACAATgBvAHIAdABoACAAQQBtAGUAcgBpAGMAYQBuACAAZgBvAHIAbQBhAHQAIABtAG0ALwBkAGQALwB5AHkAeQB5AFwAbgAgACAAIAAgACAAIAAgACAAIAAgACAAIAAgACAAIAAgACAAfAAgACAAIAAgACAAIAAgACAAIAAgACAAIAAgACAAIAAgACAAfAAgACAAIAAgACAAIAAgACAAIABEAGUAZgBhAHUAbAB0AHMAIAB0AG8AIABsAG8AYwBhAGwAIAByAGUAZwBpAG8AbgBhAGwAIABzAGUAdAB0AGkAbgBnAHMAIABvAGYAIABFAHgAYwBlAGwALg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DAEEATABFAE4ARABBAFIAXwBEAEEAVABFACAAPQAgAEwAQQBNAEIARABBACgARABhAHQAZQBfAFkATQBEACwAIABbAE8AcAB0AGkAbwBuAHMAXQAsACAAWwBKAHUAbABpAGEAbgBDAGEAbABlAG4AZABhAHIAXQAsAFwAbgAgACAAIAAgAEwARQBUACgAXABuACAAIAAgACAAIAAgACAAIABfAG8AcAB0AGkAbwBuAHMALAAgAEYATgAuAE4AVQBMAEwASQBGAFkAKABPAHAAdABpAG8AbgBzACkALABcAG4AIAAgACAAIAAgACAAIAAgAF8AagB1AGwAaQBhAG4AQwBhAGwAZQBuAGQAYQByACwAIABGAE4ALgBDAE8ARQBSAEMARQAoAEoAdQBsAGkAYQBuAEMAYQBsAGUAbgBkAGEAcgApACAAPAA+ACAAMAAsAFwAbgAgACAAIAAgACAAIAAgACAAXwBzAGUAcABhAHIAYQB0AG8AcgAsACAATABFAFQAKABcAG4AIAAgACAAIAAgACAAIAAgACAAIAAgACAAXwBzAGUAcABPAHAAdABpAG8AbgAsACAATABFAEYAVAAoAEYATgAuAFMASQBGAFQAXwBGAE8AUgBfAEMASABBAFIAUwAoAF8AbwBwAHQAaQBvAG4AcwAsACAAXAAiAC4ALQBcACIAKQApACwAXABuACAAIAAgACAAIAAgACAAIAAgACAAIAAgAFMAVwBJAFQAQwBIACgAXwBzAGUAcABPAHAAdABpAG8AbgAsACAAXAAiAFwAIgAsACAAXAAiAC8AXAAiACwAIABfAHMAZQBwAE8AcAB0AGkAbwBuACkAXABuACAAIAAgACAAIAAgACAAIAApACwAXABuACAAIAAgACAAIAAgACAAIABfAGEAbAB3AGEAeQBzAFMAaQBnAG4ALAAgAEkARgBFAFIAUgBPAFIAKABGAEkATgBEACgAXAAiACsAXAAiACwAIABfAG8AcAB0AGkAbwBuAHMAKQAsACAAMAApACAAPgAgADAALABcAG4AIAAgACAAIAAgACAAIAAgAF8AaQBuAHQAZQByAG4AYQB0AGkAbwBuAGEAbABPAHIAZABlAHIALAAgAEkARgAoAEkARgBFAFIAUgBPAFIAKABTAEUAQQBSAEMASAAoAFwAIgBVAFwAIgAsACAAXwBvAHAAdABpAG8AbgBzACkALAAgADAAKQAgAD4AIAAwACwAIABUAFIAVQBFACwAXABuACAAIAAgACAAIAAgACAAIAAgACAAIAAgAEkARgAoAEkARgBFAFIAUgBPAFIAKABTAEUAQQBSAEMASAAoAFwAIgBWAFwAIgAsACAAXwBvAHAAdABpAG8AbgBzACkALAAgADAAKQAgAD4AIAAwACwAIABGAEEATABTAEUALABcAG4AIAAgACAAIAAgACAAIAAgACAAIAAgACAAIAAgACAAIABOAE8AVAAoAEYATgAuAE4ATwBSAFQASABfAEEATQBFAFIASQBDAEEATgBfAFIARQBHAEkATwBOACgAKQApAFwAbgAgACAAIAAgACAAIAAgACAAIAAgACAAIAApAFwAbgAgACAAIAAgACAAIAAgACAAKQAsAFwAbgAgACAAIAAgACAAIAAgACAAXwBtAGQARgBtAHQALAAgAEkARgAoAEkARgBFAFIAUgBPAFIAKABTAEUAQQBSAEMASAAoAFwAIgBQAFwAIgAsACAAXwBvAHAAdABpAG8AbgBzACkALAAgADAAKQAgAD4AIAAwACwAIABcACIAMAAwAFwAIgAsACAAXAAiADAAXAAiACkALABcAG4AXABuACAAIAAgACAAIAAgACAAIABmAG4ARgBvAHIAbQBhAHQARABhAHQAZQAsACAATABBAE0AQgBEAEEAKABfAGQAYQB0AGUAXwBZAE0ARAAsAFwAbgAgACAAIAAgACAAIAAgACAAIAAgACAAIABMAEUAVAAoAFwAbgAgACAAIAAgACAAIAAgACAAIAAgACAAIAAgACAAIAAgAF8AdgBhAGwAaQBkAGEAdABlAEQAYQB0AGUALAAgAEMASABSAE8ATgBPAC4AVgBBAEwASQBEAEEAVABFAF8AQwBBAEwARQBOAEQAQQBSAF8ARABBAFQARQAoAF8AZABhAHQAZQBfAFkATQBEACwAIABfAGoAdQBsAGkAYQBuAEMAYQBsAGUAbgBkAGEAcgApACwAXABuACAAIAAgACAAIAAgACAAIAAgACAAIAAgACAAIAAgACAASQBGACgAQQBSAFIAQQBZAFMALgBJAFMAXwBFAE0AUABUAFkAKABfAHYAYQBsAGkAZABhAHQAZQBEAGEAdABlACkALAAgAFwAIgBcACIALABcAG4AIAAgACAAIAAgACAAIAAgACAAIAAgACAAIAAgACAAIAAgACAAIAAgAEwARQBUACgAXABuACAAIAAgACAAIAAgACAAIAAgACAAIAAgACAAIAAgACAAIAAgACAAIAAgACAAIAAgAF8AZgBpAHIAcwB0AEUAcgByAG8AcgAsACAAQQBSAFIAQQBZAFMALgBIAF8ARQBSAFIATwBSACgAXwB2AGEAbABpAGQAYQB0AGUARABhAHQAZQApACwAXABuACAAIAAgACAAIAAgACAAIAAgACAAIAAgACAAIAAgACAAIAAgACAAIAAgACAAIAAgAEkARgAoAEkAUwBFAFIAUgBPAFIAKABfAGYAaQByAHMAdABFAHIAcgBvAHIAKQAsACAAXwBmAGkAcgBzAHQARQByAHIAbwByACAAKgAgAHsAMQB9ACwAXABuACAAIAAgACAAIAAgACAAIAAgACAAIAAgACAAIAAgACAAIAAgACAAIAAgACAAIAAgACAAIAAgACAASQBGACgAQQBSAFIAQQBZAFMALgBIAEEAUwBfAEUATQBQAFQAWQAoAF8AdgBhAGwAaQBkAGEAdABlAEQAYQB0AGUAKQAsACAAewAjAFYAQQBMAFUARQAhAH0ALABcAG4AIAAgACAAIAAgACAAIAAgACAAIAAgACAAIAAgACAAIAAgACAAIAAgACAAIAAgACAAIAAgACAAIAAgACAAIAAgAEwARQBUACgAXABuACAAIAAgACAAIAAgACAAIAAgACAAIAAgACAAIAAgACAAIAAgACAAIAAgACAAIAAgACAAIAAgACAAIAAgACAAIAAgACAAIAAgAF8AcwBZAGUAYQByACwAIABDAEgAUgBPAE4ATwAuAEYATwBSAE0AQQBUAF8ASQBTAE8AXwBZAEUAQQBSACgASQBOAEQARQBYACgAXwB2AGEAbABpAGQAYQB0AGUARABhAHQAZQAsACAAMQAsACAAMQApACwAIABfAGEAbAB3AGEAeQBzAFMAaQBnAG4AKQAsAFwAbgAgACAAIAAgACAAIAAgACAAIAAgACAAIAAgACAAIAAgACAAIAAgACAAIAAgACAAIAAgACAAIAAgACAAIAAgACAAIAAgACAAIABfAHMATQBvAG4AdABoACwAIABUAEUAWABUACgASQBOAEQARQBYACgAXwB2AGEAbABpAGQAYQB0AGUARABhAHQAZQAsACAAMQAsACAAMgApACwAIABfAG0AZABGAG0AdAApACwAXABuACAAIAAgACAAIAAgACAAIAAgACAAIAAgACAAIAAgACAAIAAgACAAIAAgACAAIAAgACAAIAAgACAAIAAgACAAIAAgACAAIAAgAF8AcwBEAGEAeQAsACAAVABFAFgAVAAoAEkATgBEAEUAWAAoAF8AdgBhAGwAaQBkAGEAdABlAEQAYQB0AGUALAAgADEALAAgADMAKQAsACAAXwBtAGQARgBtAHQAKQAsAFwAbgAgACAAIAAgACAAIAAgACAAIAAgACAAIAAgACAAIAAgACAAIAAgACAAIAAgACAAIAAgACAAIAAgACAAIAAgACAAIAAgACAAIABJAEYAKABfAGkAbgB0AGUAcgBuAGEAdABpAG8AbgBhAGwATwByAGQAZQByACwAXABuACAAIAAgACAAIAAgACAAIAAgACAAIAAgACAAIAAgACAAIAAgACAAIAAgACAAIAAgACAAIAAgACAAIAAgACAAIAAgACAAIAAgACAAIAAgACAAQwBPAE4AQwBBAFQAKABfAHMARABhAHkALAAgAF8AcwBlAHAAYQByAGEAdABvAHIALAAgAF8AcwBNAG8AbgB0AGgALAAgAF8AcwBlAHAAYQByAGEAdABvAHIALAAgAF8AcwBZAGUAYQByACkALABcAG4AIAAgACAAIAAgACAAIAAgACAAIAAgACAAIAAgACAAIAAgACAAIAAgACAAIAAgACAAIAAgACAAIAAgACAAIAAgACAAIAAgACAAIAAgACAAIABDAE8ATgBDAEEAVAAoAF8AcwBNAG8AbgB0AGgALAAgAF8AcwBlAHAAYQByAGEAdABvAHIALAAgAF8AcwBEAGEAeQAsACAAXwBzAGUAcABhAHIAYQB0AG8AcgAsACAAXwBzAFkAZQBhAHI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wAbgAgACAAIAAgACAAIAAgACAAXwBkAGEAdABlAF8AWQBNAEQALAAgAEYATgAuAE4AVQBMAEwASQBGAFkAKABEAGEAdABlAF8AWQBNAEQAKQAsAFwAbgAgACAAIAAgACAAIAAgACAAXwByAG8AdwBDAG8AdQBuAHQALAAgAFIATwBXAFMAKABfAGQAYQB0AGUAXwBZAE0ARA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GAG8AcgBtAGEAdABEAGEAdABlACgASQBOAEQARQBYACgAXwBkAGEAdABlAF8AWQBNAEQALAAgAF8AYwB1AHIAcgAsACA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ABJAFQARQBSAEEAUgBZAF8ARABBAFQARQBcAG4AXABuAFAAYQByAHMAZQBzACAAYQAgAGwAaQB0AGUAcgBhAHIAeQAgAGQAYQB0AGUAIABpAG4AdABvACAAcgBlAHMAcABlAGMAdABpAHYAZQAgAHAAYQByAHQAcwAgAG8AZgAgAHkAZQBhAHIALAAgAG0AbwBuAHQAaAAsACAAZABhAHkAIABhAG4AZAAgAHcAZQBlAGsAZABhAHkALgBcAG4AXABuAEEAcgByAGEAeQAgAGMAbwBtAHAAYQB0AGkAYgBsAGUAOgAgAEUAeABwAHIAZQBzAHMAaQBvAG4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cAG4AIAAyACAAfAAgAGkAbgB0AGUAZwBlAHIAIABbADEALgAuADEAMgBdACAAfAAgAE0AbwBuAHQAaABcAG4AIAAzACAAfAAgAGkAbgB0AGUAZwBlAHIAIABbADEALgAuADMAMQBdACAAfAAgAEQAYQB5AFwAbgAgADQAIAB8ACAAaQBuAHQAZQBnAGUAcgAgAFsAMQAuAC4ANwBdACAAIAB8ACAAVwBlAGUAaw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AgACAAIAAgACAAIAB8ACAAdABlAHgAdAAgACAAIAB8ACAATABpAHQAZQByAGEAcgB5ACAAZABhAHQAZQBcAG4AWwBMAGEAbgBnAHUAYQBnAGUAQwBvAGQAZQBdACAAIAAgAHwAIAB0AGUAeAB0ACAAIAAgAHwAIABMAGEAbgBnAHUAYQBnAGUALgAgAEkAZgAgAG8AbQBpAHQAdABlAGQAIAB0AGgAZQBuACAAbABvAGMAYQBsACAAbABhAG4AZwB1AGEAZwBlACAAcwBlAHQAIABpAG4AIABFAHgAYwBlAGwALgBcAG4AWwBKAHUAbABpAGEAbgBDAGEAbABlAG4AZABhAHIAXQAgAHwAIABzAHcAaQB0AGMAaAAgAHwAIABDAGEAbABjAHUAbABhAHQAZQAgAGYAbwByACAAdABoAGUAIABKAHUAbABpAGEAbgAgAHAAcgBvAGwAZQBwAHQAaQBjACAAYwBhAGwAZQBuAGQAYQByAC4AIABEAGUAZgBhAHUAbAB0ACAAaQBzACAARwByAGUAZwBvAHIAaQBhAG4AXABuACAAIAAgACAAIAAgACAAIAAgACAAIAAgACAAIAAgACAAIAB8ACAAIAAgACAAIAAgACAAIAB8ACAAcAByAG8AbABlAHAAdABpAGMAIABjAGEAbABlAG4AZABhAHIALgAg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MAEkAVABFAFIAQQBSAFkAXwBEAEEAVABFACgAXAAiAEYAZQBiACAAMgA1ACwAIAAyADAAMQA0AFwAIgApAFwAbgBSAGUAdAB1AHIAbgBzADoAIAB7ADIAMAAxADQALAAgADIALAAgADIANQAsACAAXAAiAFwAIgB9AFwAbgBcAG4AUABBAFIAUwBFAF8ATABJAFQARQBSAEEAUgBZAF8ARABBAFQARQAoAFwAIgBTAHUAbgAgAEQAZQBjACAAMwAxACwAIAAyADAAMgAzAFwAIgApAFwAbgBSAGUAdAB1AHIAbgBzADoAIAB7ADIAMAAyADMALAAgADEAMgAsACAAMwAxACwAIAA3AH0AXABuAFwAbgBQAEEAUgBTAEUAXwBMAEkAVABFAFIAQQBSAFkAXwBEAEEAVABFACgAXAAiAE0AbwBuACAARgBlAGIAIAAyADUAdABoAFwAIgApAFwAbgBSAGUAdAB1AHIAbgBzADoAIAB7AFwAIgBcACIALAAgADIALAAgADIANQAsACAAMQB9AFwAbgBcAG4AUABBAFIAUwBFAF8ATABJAFQARQBSAEEAUgBZAF8ARABBAFQARQAoAFwAIgBGAGUAYgAgADIAMAAwADAAXAAiACkAXABuAFIAZQB0AHUAcgBuAHMAOgAgAHsAMgAwADAAMAAsACAAMgAsACAAXAAiAFwAIgAsACAAXAAiAFwAIg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MAEkAVABFAFIAQQBSAFkAXwBEAEEAVABFACAAPQAgAEwAQQBNAEIARABBACgARQB4AHAAcgBlAHMAcwBpAG8AbgAsACAAWwBMAGEAbgBnAHUAYQBnAGUAQwBvAGQAZQBdACwAIABbAEoAdQBsAGkAYQBuAEMAYQBsAGUAbgBkAGEAcgBdACwAXABuACAAIAAgACAATABFAFQAKABcAG4AIAAgACAAIAAgACAAIAAgAF8AWQBNAEQAVwBUACwAIABDAEgAUgBPAE4ATwAuAFAAQQBSAFMARQBfAEwASQBUAEUAUgBBAFIAWQBfAEQAQQBUAEUAVABJAE0ARQAoAEUAeABwAHIAZQBzAHMAaQBvAG4ALAAgAEwAYQBuAGcAdQBhAGcAZQBDAG8AZABlACwAIABKAHUAbABpAGEAbgBDAGEAbABlAG4AZABhAHIAKQAsAFwAbgAgACAAIAAgACAAIAAgACAAVABBAEsARQAoAF8AWQBNAEQAVwBUACwAIAAxACwAIAA0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TABJAFQARQBSAEEAUgBZAF8ARABBAFQARQBcAG4AXABuAFIAZQB0AHUAcgBuAHMAIABhACAAYwBhAGwAZQBuAGQAYQByACAAZABhAHQAZQAgAGEAcwAgAHQAZQB4AHQAIABpAG4AIAB0AGgAZQAgAGwAaQB0AGUAcgBhAHIAeQAgAHMAdAB5AGwAZQAuAFwAbgBcAG4AQQByAHIAYQB5ACAAYwBvAG0AcABhAHQAaQBiAGwAZQA6ACAARABhAHQAZQBfAFkATQBEAFc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wAaQB0AGUAcgBhAHIAeQ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VABXACAAIAAgACAAIAAgACAAfAAgAGEAcgByAGEAeQAgACAAIABDAFsAMQAuAC4ANABdACAAfABcAG4AIAAgACAAWwBZAGUAYQByAEMARQBdACAAIAAgACAAIAAgAHwAIABpAG4AdABlAGcAZQByACAAIAAgACAAIAAgACAAIAAgAHwAIABZAGUAYQByACAAaQBuACAAQwBvAG0AbQBvAG4AIABFAHIAYQAuACAATgBvAHQAZQAgAHQAaABhAHQAIAAxACAAQgBDACAAPQAgADAAIABDAEUALAAgADIAIABCAEMAIAA9ACAALQAxACAAQwBFAFwAbgAgACAAIABbAE0AbwBuAHQAaABdACAAIAAgACAAIAAgACAAfAAgAGkAbgB0AGUAZwBlAHIAIABbADEALgAuADEAMgBdACAAfAAgAFwAbgAgACAAIABbAEQAYQB5AF0AIAAgACAAIAAgACAAIAAgACAAfAAgAGkAbgB0AGUAZwBlAHIAIABbADAALgAuADMAMQBdACAAfAAgAFwAbgAgACAAIABbAFcAZQBlAGsAZABhAHkAXQAgACAAIAAgACAAfAAgAGkAbgB0AGUAZwBlAHIAIABbADEALgAuADcAXQAgACAAfAAgAEEAcABwAGwAaQBjAGEAYgBsAGUAIABpAGYAIABhAG4AeQAgAG8AZgAgAHkAZQBhAHIALAAgAG0AbwBuAHQAaAAgAG8AcgAgAGQAYQB5ACAAYQByAGUAIABvAG0AaQB0AHQAZQBkAC4AXABuAFsATwBwAHQAaQBvAG4AcwBdACAAIAAgACAAIAAgACAAIAB8ACAAdABlAHgAdAAgACAAIAAgACAAIAAgACAAIAAgACAAIAB8ACAAWwBXAF0AWwBSAF0AWwBHAF0AWwBFAF0AWwBUAF0AWwBKAF0AWwBLAF0AXABuACAAIAAgACAAIAAgACAAIAAgACAAIAAgACAAIAAgACAAIAB8ACAAIAAgACAAIAAgACAAIAAgACAAIAAgACAAIAAgACAAIAB8ACAAIAAgAFcAIAA6ACAARABpAHMAcABsAGEAeQAgAHcAZQBlAGsAZABhAHkALgBcAG4AIAAgACAAIAAgACAAIAAgACAAIAAgACAAIAAgACAAIAAgAHwAIAAgACAAIAAgACAAIAAgACAAIAAgACAAIAAgACAAIAAgAHwAIAAgACAAUgAgADoAIABEAGkAcwBwAGwAYQB5ACAAcwBoAG8AcgB0AC0AZgBvAHIAbQAgAG0AbwBuAHQAaAAgAGEAbgBkACAAdwBlAGUAawBkAGEAeQAuAFwAbgAgACAAIAAgACAAIAAgACAAIAAgACAAIAAgACAAIAAgACAAfAAgACAAIAAgACAAIAAgACAAIAAgACAAIAAgACAAIAAgACAAfAAgACAAIABHACAAOgAgAE4AbwAgAGMAbwBtAG0AYQAgAHMAZQBwAGEAcgBhAHQAbwByAHMALgBcAG4AIAAgACAAIAAgACAAIAAgACAAIAAgACAAIAAgACAAIAAgAHwAIAAgACAAIAAgACAAIAAgACAAIAAgACAAIAAgACAAIAAgAHwAIAAgACAARQAgADoAIABBAGwAdwBhAHkAcwAgAGEAcABwAGwAeQAgAGUAcgBhACAAcwB1AGYAZgBpAHgALgAgAEkAZgAgAG4AbwB0ACAAdQBzAGUAZAAsACAAbwBuAGwAeQAgAHkAZQBhAHIAcwAgAGwAZQBzAHMAIAB0AGgAYQBuACAAMQAwADAAMABcAG4AIAAgACAAIAAgACAAIAAgACAAIAAgACAAIAAgACAAIAAgAHwAIAAgACAAIAAgACAAIAAgACAAIAAgACAAIAAgACAAIAAgAHwAIAAgACAAIAAgACAAIABzAGgAbwB3ACAAYQBuACAAZQByAGEALgBcAG4AIAAgACAAIAAgACAAIAAgACAAIAAgACAAIAAgACAAIAAgAHwAIAAgACAAIAAgACAAIAAgACAAIAAgACAAIAAgACAAIAAgAHwAIAAgACAAVAAgADoAIABVAHMAZQAgAHQAcgBhAGQAaQB0AGkAbwBuAGEAbAAgAGUAcgBhACAAbgBvAHQAYQB0AGkAbwBuACAAQQBEAHwAQgBDACAAaQBuAHMAdABlAGEAZAAgAG8AZgAgAHMAZQBjAHUAbABhAHIAIABCAEMARQB8AEMARQAuAFwAbgAgACAAIAAgACAAIAAgACAAIAAgACAAIAAgACAAIAAgACAAfAAgACAAIAAgACAAIAAgACAAIAAgACAAIAAgACAAIAAgACAAfAAgACAAIABKACAAOgAgAEQAbwB0AHQAZQBkACAAbQBvAG4AaQBrAGUAcgBzACAAQgAuAEMALgBFAHwAQwAuAEUALgB8AEEALgBEAC4AfABCAC4AQwAuAFwAbgAgACAAIAAgACAAIAAgACAAIAAgACAAIAAgACAAIAAgACAAfAAgACAAIAAgACAAIAAgACAAIAAgACAAIAAgACAAIAAgACAAfAAgACAAIABLACAAOgAgAE4AbwAgAHMAcABhAGMAZQAgAHAAcgBlAGMAZQBkAGkAbgBnACAAbQBvAG4AaQBrAGUAcgBzACAAQgBDAEUAfABDAEUAfABBAEQAfABCAEMALgBcAG4AWwBMAGEAbgBnAHUAYQBnAGUAQwBvAGQAZQBdACAAIAAgAHwAIAB0AGUAeAB0ACAAIAAgACAAIAAgACAAIAAgACAAIAAgAHwAIABMAGEAbgBnAHUAYQBnAGUALgAgAEkAZgAgAG8AbQBpAHQAdABlAGQAIAB0AGgAZQBuACAAbABvAGMAYQBsACAAbABhAG4AZwB1AGEAZwBlACAAcwBlAHQAIABpAG4AIABFAHgAYwBlAGwALg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MAEkAVABFAFIAQQBSAFkAXwBEAEEAVABFACgAewAyADAAMQA0ACwAIAAyACwAIAAyADUAfQAsACAAXAAiAFcAUgBHAEUAVABKAEsAXAAiACkAXABuAFIAZQB0AHUAcgBuAHMAOgAgAFwAIgBUAHUAZQAgAEYAZQBiACAAMgA1AHQAaAAgADIAMAAxADQAQQBEAFwAIgBcAG4AXABuAEYATwBSAE0AQQBUAF8ATABJAFQARQBSAEEAUgBZAF8ARABBAFQARQAoAHsAXAAiAFwAIgAsACAAMQAyACwAIAAzADEAfQApAFwAbgBSAGUAdAB1AHIAbgBzADoAIABcACIARABlAGMAZQBtAGIAZQByACAAMwAxAHMAdABcACIAXABuAFwAbgBGAE8AUgBNAEEAVABfAEwASQBUAEUAUgBBAFIAWQBfAEQAQQBUAEUAKAB7ADIAMAAwADAALAAgADMAfQAsACAAXAAiAFwAIgApAFwAbgBSAGUAdAB1AHIAbgBzADoAIABcACIATQBhAHIAYwBoACwAIAAyADAAMAAwAFwAI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MAEkAVABFAFIAQQBSAFkAXwBEAEEAVABFACAAPQAgAEwAQQBNAEIARABBACgARABhAHQAZQBfAFkATQBEAFcALAAgAFsATwBwAHQAaQBvAG4AcwBdACwAIABbAEwAYQBuAGcAdQBhAGcAZQBDAG8AZABlAF0ALAAgAFsASgB1AGwAaQBhAG4AQwBhAGwAZQBuAGQAYQByAF0ALABcAG4AIAAgACAAIABMAEUAVAAoAFwAbgAgACAAIAAgACAAIAAgACAAXwBvAHAAdABpAG8AbgBzACwAIABGAE4ALgBOAFUATABMAEkARgBZACgATwBwAHQAaQBvAG4AcwApACwAXABuACAAIAAgACAAIAAgACAAIABfAGwAYQBuAGcAdQBhAGcAZQBJAEQALAAgAEYATgAuAEwAQQBOAEcAVQBBAEcARQBfAEkARAAoAEYATgAuAE4AVQBMAEwASQBGAFkAKABMAGEAbgBnAHUAYQBnAGUAQwBvAGQAZQApACkALABcAG4AIAAgACAAIAAgACAAIAAgAF8AagB1AGwAaQBhAG4AQwBhAGwAZQBuAGQAYQByACwAIABGAE4ALgBDAE8ARQBSAEMARQAoAEoAdQBsAGkAYQBuAEMAYQBsAGUAbgBkAGEAcgApACAAPAA+ACAAMAAsAFwAbgAgACAAIAAgACAAIAAgACAAXABuACAAIAAgACAAIAAgACAAIABfAHMAaABvAHcAVwBlAGUAawBkAGEAeQAsACAASQBGAEUAUgBSAE8AUgAoAFMARQBBAFIAQwBIACgAXAAiAFcAXAAiACwAIABfAG8AcAB0AGkAbwBuAHMAKQAsACAAMAApACAAPgAgADAALABcAG4AIAAgACAAIAAgACAAIAAgAF8AcwBoAG8AcgB0ACwAIABJAEYARQBSAFIATwBSACgAUwBFAEEAUgBDAEgAKABcACIAUgBcACIALAAgAF8AbwBwAHQAaQBvAG4AcwApACwAIAAwACkAIAA+ACAAMAAsAFwAbgAgACAAIAAgACAAIAAgACAAXwBzAGUAcABhAHIAYQB0AG8AcgAsACAASQBGACgASQBGAEUAUgBSAE8AUgAoAFMARQBBAFIAQwBIACgAXAAiAEcAXAAiACwAIABfAG8AcAB0AGkAbwBuAHMAKQAsACAAMAApACwAIABcACIAIABcACIALAAgAFwAIgAsACAAXAAiACkALABcAG4AIAAgACAAIAAgACAAIAAgAF8AeQBlAGEAcgBPAHAAdABpAG8AbgBzACwAIABGAE4ALgBTAEkARgBUAF8ARgBPAFIAXwBDAEgAQQBSAFMAKABfAG8AcAB0AGkAbwBuAHMALAAgAFwAIgBFAFQASgBLAFwAIgApACwAXABuAFwAbgAgACAAIAAgACAAIAAgACAAZgBuAFYAYQBsAGkAZABhAHQAZQBZAE0ARAAsACAATABBAE0AQgBEAEEAKABfAFkATQBEACwAXABuACAAIAAgACAAIAAgACAAIAAgACAAIAAgAEwARQBUACgAXABuACAAIAAgACAAIAAgACAAIAAgACAAIAAgACAAIAAgACAAXwBmAGkAcgBzAHQARQByAHIAbwByACwAIABBAFIAUgBBAFkAUwAuAEgAXwBFAFIAUgBPAFIAKABfAFkATQBEACkALABcAG4AIAAgACAAIAAgACAAIAAgACAAIAAgACAAIAAgACAAIABJAEYAKABJAFMARQBSAFIATwBSACgAXwBmAGkAcgBzAHQARQByAHIAbwByACkALAAgAF8AZgBpAHIAcwB0AEUAcgByAG8AcgAgACoAIAB7ADEAfQAsAFwAbgAgACAAIAAgACAAIAAgACAAIAAgACAAIAAgACAAIAAgACAAIAAgACAASQBGACgATgBPAFQAKABBAFIAUgBBAFkAUwAuAEkAUwBfAE4AVQBNAEUAUgBJAEMAXwBOAFUATABMACgAXwBZAE0ARAApACkALAAgAHsAIwBWAEEATABVAEUAIQB9ACwAXABuACAAIAAgACAAIAAgACAAIAAgACAAIAAgACAAIAAgACAAIAAgACAAIAAgACAAIAAgAEkARgAoAEEAUgBSAEEAWQBTAC4ASABBAFMAXwBEAEUAQwBJAE0AQQBMACgAVABBAEsARQAoAF8AWQBNAEQALAAgADEALAAgADIAKQApACwAIAB7ACMATgBVAE0AIQB9ACwAXABuACAAIAAgACAAIAAgACAAIAAgACAAIAAgACAAIAAgACAAIAAgACAAIAAgACAAIAAgACAAIAAgACAATABFAFQAKABcAG4AIAAgACAAIAAgACAAIAAgACAAIAAgACAAIAAgACAAIAAgACAAIAAgACAAIAAgACAAIAAgACAAIAAgACAAIAAgAF8AbQBvAG4AdABoACwAIABJAE4ARABFAFgAKABfAFkATQBEACwAIAAxACwAIAAyACkALABcAG4AIAAgACAAIAAgACAAIAAgACAAIAAgACAAIAAgACAAIAAgACAAIAAgACAAIAAgACAAIAAgACAAIAAgACAAIAAgAF8AZABhAHkALAAgAEkATgBEAEUAWAAoAF8AWQBNAEQALAAgADEALAAgADMAKQAsAFwAbgAgACAAIAAgACAAIAAgACAAIAAgACAAIAAgACAAIAAgACAAIAAgACAAIAAgACAAIAAgACAAIAAgACAAIAAgACAAXwB2AGEAbABpAGQARABhAHQAZQAsACAASQBGACgAKABfAG0AbwBuAHQAaAAgAD0AIABcACIAXAAiACkAIAAqACAAKABfAGQAYQB5ACAAPgA9ACAAMQApACAAKgAgACgAXwBkAGEAeQAgADwAPQAgADMAMQApACwAIABUAFIAVQBFACwAXABuACAAIAAgACAAIAAgACAAIAAgACAAIAAgACAAIAAgACAAIAAgACAAIAAgACAAIAAgACAAIAAgACAAIAAgACAAIAAgACAAIAAgAEMASABSAE8ATgBPAC4ASQBTAF8AVgBBAEwASQBEAF8AQwBBAEwARQBOAEQAQQBSAF8ARABBAFQARQAoAF8AWQBNAEQALAAgAFQAUgBVAEUALAAgAF8AagB1AGwAaQBhAG4AQwBhAGwAZQBuAGQAYQByACkAXABuACAAIAAgACAAIAAgACAAIAAgACAAIAAgACAAIAAgACAAIAAgACAAIAAgACAAIAAgACAAIAAgACAAIAAgACAAIAApACwAXABuACAAIAAgACAAIAAgACAAIAAgACAAIAAgACAAIAAgACAAIAAgACAAIAAgACAAIAAgACAAIAAgACAAIAAgACAAIABJAEYAKABfAHYAYQBsAGkAZABEAGEAdABlACwAIABUAFIAVQBFACwAIAB7ACMATgBVAE0AIQB9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mAG4AVwBlAGUAawBkAGEAeQAsACAATABBAE0AQgBEAEEAKABfAFkATQBEACwAIABfAEQAbwBXACwAXABuACAAIAAgACAAIAAgACAAIAAgACAAIAAgAEwARQBUACgAXABuACAAIAAgACAAIAAgACAAIAAgACAAIAAgACAAIAAgACAAXwB2AGEAbABpAGQAYQB0AGUARABvAFcALAAgAEkARgAoAEkAUwBFAFIAUgBPAFIAKABfAEQAbwBXACkALAAgAF8ARABvAFcAIAAqACAAewAxAH0ALABcAG4AIAAgACAAIAAgACAAIAAgACAAIAAgACAAIAAgACAAIAAgACAAIAAgAEkARgAoAF8ARABvAFcAIAA9ACAAXAAiAFwAIgAsACAAXAAiAFwAIgAsAFwAbgAgACAAIAAgACAAIAAgACAAIAAgACAAIAAgACAAIAAgACAAIAAgACAAIAAgACAAIABJAEYAKABOAE8AVAAoAEkAUwBOAFUATQBCAEUAUgAoAF8ARABvAFcAKQApACwAIAB7ACMAVgBBAEwAVQBFACEAfQAsAFwAbgAgACAAIAAgACAAIAAgACAAIAAgACAAIAAgACAAIAAgACAAIAAgACAAIAAgACAAIAAgACAAIAAgAEwARQBUACgAXABuACAAIAAgACAAIAAgACAAIAAgACAAIAAgACAAIAAgACAAIAAgACAAIAAgACAAIAAgACAAIAAgACAAIAAgACAAIABfAGkARABvAFcALAAgAEkATgBUACgAXwBEAG8AVwApACwAXABuACAAIAAgACAAIAAgACAAIAAgACAAIAAgACAAIAAgACAAIAAgACAAIAAgACAAIAAgACAAIAAgACAAIAAgACAAIABJAEYAKAAoAF8AaQBEAG8AVwAgAD4APQAgADEAKQAgACoAIAAoAF8AaQBEAG8AVwAgADwAPQAgADcAKQAsACAAXwBpAEQAbwBXACwAIAB7ACMATgBVAE0AIQB9ACkAXABuACAAIAAgACAAIAAgACAAIAAgACAAIAAgACAAIAAgACAAIAAgACAAIAAgACAAIAAgACAAIAAgACAAKQBcAG4AIAAgACAAIAAgACAAIAAgACAAIAAgACAAIAAgACAAIAAgACAAIAAgACAAIAAgACAAKQBcAG4AIAAgACAAIAAgACAAIAAgACAAIAAgACAAIAAgACAAIAAgACAAIAAgACkAXABuACAAIAAgACAAIAAgACAAIAAgACAAIAAgACAAIAAgACAAKQAsAFwAbgAgACAAIAAgACAAIAAgACAAIAAgACAAIAAgACAAIAAgAFwAbgAgACAAIAAgACAAIAAgACAAIAAgACAAIAAgACAAIAAgAF8AcgBlAHMAbwBsAHYAZQBEAG8AVwAsACAASQBGACgASQBTAEUAUgBSAE8AUgAoAF8AdgBhAGwAaQBkAGEAdABlAEQAbwBXACkALAAgAF8AdgBhAGwAaQBkAGEAdABlAEQAbwBXACAAKgAgAHsAMQB9ACwAXABuACAAIAAgACAAIAAgACAAIAAgACAAIAAgACAAIAAgACAAIAAgACAAIABJAEYAKABBAFIAUgBBAFkAUwAuAEgAQQBTAF8ARQBNAFAAVABZACgAXwBZAE0ARAApACwAIABfAHYAYQBsAGkAZABhAHQAZQBEAG8AVwAsAFwAbgAgACAAIAAgACAAIAAgACAAIAAgACAAIAAgACAAIAAgACAAIAAgACAAIAAgACAAIABMAEUAVAAoAFwAbgAgACAAIAAgACAAIAAgACAAIAAgACAAIAAgACAAIAAgACAAIAAgACAAIAAgACAAIAAgACAAIAAgAF8ATQBKAEQATgAsACAAQwBIAFIATwBOAE8ALgBNAEoARABOACgAXwBZAE0ARAAsACAAXwBqAHUAbABpAGEAbgBDAGEAbABlAG4AZABhAHIAKQAsAFwAbgAgACAAIAAgACAAIAAgACAAIAAgACAAIAAgACAAIAAgACAAIAAgACAAIAAgACAAIAAgACAAIAAgAF8AYwBhAGwAYwBEAG8AVwAsACAAQwBIAFIATwBOAE8ALgBNAEoARABOAF8AVABPAF8AVwBFAEUASwBEAEEAWQAoAF8ATQBKAEQATgApACwAXABuACAAIAAgACAAIAAgACAAIAAgACAAIAAgACAAIAAgACAAIAAgACAAIAAgACAAIAAgACAAIAAgACAASQBGACgASQBTAE4AVQBNAEIARQBSACgAXwB2AGEAbABpAGQAYQB0AGUARABvAFcAKQAsAFwAbgAgACAAIAAgACAAIAAgACAAIAAgACAAIAAgACAAIAAgACAAIAAgACAAIAAgACAAIAAgACAAIAAgACAAIAAgACAASQBGACgAXwBjAGEAbABjAEQAbwBXACAAPQAgAF8AdgBhAGwAaQBkAGEAdABlAEQAbwBXACwAIABfAGMAYQBsAGMARABvAFcALAAgAHsAIwBOAFUATQAhAH0AKQAsAFwAbgAgACAAIAAgACAAIAAgACAAIAAgACAAIAAgACAAIAAgACAAIAAgACAAIAAgACAAIAAgACAAIAAgACAAIAAgACAAXwBjAGEAbABjAEQAbwBXAFwAbgAgACAAIAAgACAAIAAgACAAIAAgACAAIAAgACAAIAAgACAAIAAgACAAIAAgACAAIAAgACAAIAAgACkAXABuACAAIAAgACAAIAAgACAAIAAgACAAIAAgACAAIAAgACAAIAAgACAAIAAgACAAIAAgACkAXABuACAAIAAgACAAIAAgACAAIAAgACAAIAAgACAAIAAgACAAIAAgACAAIAApAFwAbgAgACAAIAAgACAAIAAgACAAIAAgACAAIAAgACAAIAAgACkALABcAG4AXABuACAAIAAgACAAIAAgACAAIAAgACAAIAAgACAAIAAgACAAQwBIAFIATwBOAE8ALgBXAEUARQBLAEQAQQBZAF8ATgBBAE0ARQAoAF8AcgBlAHMAbwBsAHYAZQBEAG8AVwAsACAAXwBzAGgAbwByAHQALAAgAF8AbABhAG4AZwB1AGEAZwBlAEkARAApAFwAbgAgACAAIAAgACAAIAAgACAAIAAgACAAIAApAFwAbgAgACAAIAAgACAAIAAgACAAKQAsAFwAbgAgACAAIAAgACAAIAAgACAAXABuACAAIAAgACAAIAAgACAAIABmAG4ARABhAHQAZQBQAGEAcgB0ACwAIABMAEEATQBCAEQAQQAoAF8AdgBhAGwAaQBkAGEAdABlAGQAWQBNAEQAVABXACwAXABuACAAIAAgACAAIAAgACAAIAAgACAAIAAgAEwARQBUACgAXABuACAAIAAgACAAIAAgACAAIAAgACAAIAAgACAAIAAgACAAXwBZAE0ARAAsACAAVABBAEsARQAoAF8AdgBhAGwAaQBkAGEAdABlAGQAWQBNAEQAVABXACwAIAAxACAALAAgADMAKQAsAFwAbgAgACAAIAAgACAAIAAgACAAIAAgACAAIAAgACAAIAAgAEkARgAoAEEAUgBSAEEAWQBTAC4ASQBTAF8ARQBNAFAAVABZACgAXwBZAE0ARAApACwAIABcACIAXAAiACwAXABuACAAIAAgACAAIAAgACAAIAAgACAAIAAgACAAIAAgACAAIAAgACAAIABMAEUAVAAoAFwAbgAgACAAIAAgACAAIAAgACAAIAAgACAAIAAgACAAIAAgACAAIAAgACAAIAAgACAAIABfAHMAWQBlAGEAcgAsACAAQwBIAFIATwBOAE8ALgBGAE8AUgBNAEEAVABfAEwASQBUAEUAUgBBAFIAWQBfAFkARQBBAFIAKABJAE4ARABFAFgAKABfAFkATQBEACwAIAAxACwAIAAxACkALAAgAF8AeQBlAGEAcgBPAHAAdABpAG8AbgBzACkALABcAG4AIAAgACAAIAAgACAAIAAgACAAIAAgACAAIAAgACAAIAAgACAAIAAgACAAIAAgACAAXwBzAE0AbwBuAHQAaAAsACAAQwBIAFIATwBOAE8ALgBNAE8ATgBUAEgAXwBOAEEATQBFACgASQBOAEQARQBYACgAXwBZAE0ARAAsACAAMQAsACAAMgApACwAIABfAHMAaABvAHIAdAAsACAAXwBsAGEAbgBnAHUAYQBnAGUASQBEACkALABcAG4AIAAgACAAIAAgACAAIAAgACAAIAAgACAAIAAgACAAIAAgACAAIAAgACAAIAAgACAAXwBzAEQAYQB5ACwAIABGAE4ALgBGAE8AUgBNAEEAVABfAE8AUgBEAEkATgBBAEwAKABJAE4ARABFAFgAKABfAFkATQBEACwAIAAxACwAIAAzACkAKQAsAFwAbgAgACAAIAAgACAAIAAgACAAIAAgACAAIAAgACAAIAAgACAAIAAgACAAIAAgACAAIABfAHMATQBvAG4AdABoAEQAYQB5ACwAIABUAEUAWABUAEoATwBJAE4AKABcACIAIABcACIALAAgAFQAUgBVAEUALAAgAF8AcwBNAG8AbgB0AGgALAAgAF8AcwBEAGEAeQApACwAXABuACAAIAAgACAAIAAgACAAIAAgACAAIAAgACAAIAAgACAAIAAgACAAIAAgACAAIAAgAFQARQBYAFQASgBPAEkATgAoAF8AcwBlAHAAYQByAGEAdABvAHIALAAgAFQAUgBVAEUALAAgAF8AcwBNAG8AbgB0AGgARABhAHkALAAgAF8AcwBZAGUAYQByACkAXABuACAAIAAgACAAIAAgACAAIAAgACAAIAAgACAAIAAgACAAIAAgACAAIAApAFwAbgAgACAAIAAgACAAIAAgACAAIAAgACAAIAAgACAAIAAgACkAXABuACAAIAAgACAAIAAgACAAIAAgACAAIAAgACkAXABuACAAIAAgACAAIAAgACAAIAApACwAXABuACAAIAAgACAAIAAgACAAIABcAG4AIAAgACAAIAAgACAAIAAgAGYAbgBGAG8AcgBtAGEAdABMAGkAdABlAHIAYQByAHkARABhAHQAZQAsACAATABBAE0AQgBEAEEAKABfAGQAYQB0AGUAXwBZAE0ARABXACwAXABuACAAIAAgACAAIAAgACAAIAAgACAAIAAgAEkARgAoAEMATwBMAFUATQBOAFMAKABfAGQAYQB0AGUAXwBZAE0ARABXACkAIAA+ACAANAAsACAAewAjAFIARQBGACEAfQAsAFwAbgAgACAAIAAgACAAIAAgACAAIAAgACAAIAAgACAAIAAgAEwARQBUACgAXABuACAAIAAgACAAIAAgACAAIAAgACAAIAAgACAAIAAgACAAIAAgACAAIABfAGUAeABwAGEAbgBkAFkATQBEAFcALAAgAEUAWABQAEEATgBEACgAXwBkAGEAdABlAF8AWQBNAEQAVwAsACAAMQAsACAANAAsACAAXAAiAFwAIgApACwAXABuACAAIAAgACAAIAAgACAAIAAgACAAIAAgACAAIAAgACAAIAAgACAAIABfAFkATQBEACwAIABUAEEASwBFACgAXwBlAHgAcABhAG4AZABZAE0ARABXACwAIAAxACwAIAAzACkALABcAG4AIAAgACAAIAAgACAAIAAgACAAIAAgACAAIAAgACAAIAAgACAAIAAgAF8AVwAsACAASQBOAEQARQBYACgAXwBlAHgAcABhAG4AZABZAE0ARABXACwAIAAxACwAIAA0ACkALABcAG4AIAAgACAAIAAgACAAIAAgACAAIAAgACAAIAAgACAAIAAgACAAIAAgAF8AaQBzAFYAYQBsAGkAZABZAE0ARAAsACAAZgBuAFYAYQBsAGkAZABhAHQAZQBZAE0ARAAoAF8AWQBNAEQAKQAsAFwAbgAgACAAIAAgACAAIAAgACAAIAAgACAAIAAgACAAIAAgACAAIAAgACAASQBGACgASQBTAEUAUgBSAE8AUgAoAF8AaQBzAFYAYQBsAGkAZABZAE0ARAApACwAIABfAGkAcwBWAGEAbABpAGQAWQBNAEQAIAAqACAAewAxAH0ALABcAG4AIAAgACAAIAAgACAAIAAgACAAIAAgACAAIAAgACAAIAAgACAAIAAgACAAIAAgACAATABFAFQAKABcAG4AIAAgACAAIAAgACAAIAAgACAAIAAgACAAIAAgACAAIAAgACAAIAAgACAAIAAgACAAIAAgACAAIABfAHMARABhAHQAZQAsACAAZgBuAEQAYQB0AGUAUABhAHIAdAAoAF8AWQBNAEQAKQAsAFwAbgAgACAAIAAgACAAIAAgACAAIAAgACAAIAAgACAAIAAgACAAIAAgACAAIAAgACAAIAAgACAAIAAgAEkARgAoAE4ATwBUACgAXwBzAGgAbwB3AFcAZQBlAGsAZABhAHkAKQAsACAAXwBzAEQAYQB0AGUALAAgAFwAbgAgACAAIAAgACAAIAAgACAAIAAgACAAIAAgACAAIAAgACAAIAAgACAAIAAgACAAIAAgACAAIAAgACAAIAAgACAATABFAFQAKABcAG4AIAAgACAAIAAgACAAIAAgACAAIAAgACAAIAAgACAAIAAgACAAIAAgACAAIAAgACAAIAAgACAAIAAgACAAIAAgACAAIAAgACAAXwBzAFcAZQBlAGsAZABhAHkALAAgAGYAbgBXAGUAZQBrAGQAYQB5ACgAXwBZAE0ARAAsACAAXwBXACkALABcAG4AIAAgACAAIAAgACAAIAAgACAAIAAgACAAIAAgACAAIAAgACAAIAAgACAAIAAgACAAIAAgACAAIAAgACAAIAAgACAAIAAgACAAVABFAFgAVABKAE8ASQBOACgAXwBzAGUAcABhAHIAYQB0AG8AcgAsACAAVABSAFUARQAsACAAXwBzAFcAZQBlAGsAZABhAHkALAAgAF8AcwBEAGEAdABl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EIAWQBSAE8AVwAoAEYATgAuAE4AVQBMAEwASQBGAFkAKABEAGEAdABlAF8AWQBNAEQAVwApACwAXABuACAAIAAgACAAIAAgACAAIAAgACAAIAAgAEwAQQBNAEIARABBACgAXwByAG8AdwAsAFwAbgAgACAAIAAgACAAIAAgACAAIAAgACAAIAAgACAAIAAgAGYAbgBGAG8AcgBtAGEAdABMAGkAdABlAHIAYQByAHkARABhAHQAZQAoAF8AcgBvAHcAKQBcAG4AIAAgACAAIAAgACAAIAAgACAAIAAgACAAKQBcAG4AIAAgACAAIAAgACAAIAAgACkAXABuACAAIAAgACAAKQBcAG4AKQA7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KAFUATABJAEEATgAgAEQAQQBUAEUAUw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XwBKAFUATABJAEEATgBfAEQAQQBZAF8ATgBVAE0AQgBFAFIAIAA9ACAATABBAE0AQgBEAEEAKABfAHkAZQBhAHIAQwBFACwAIABfAG0AbwBuAHQAaAAsACAAXwBkAGEAeQAsACAAXwBqAHUAbABpAGEAbgBDAGEAbABlAG4AZABhAHIALABcAG4AIAAgACAAIABMAEUAVAAoAFwAbgAgACAAIAAgACAAIAAgACAAXwBZAEUAQQBSADQAOAAwADEAQgBDAEUALAAgAC0ANAA4ADAAMAAsAFwAbgAgACAAIAAgACAAIAAgACAAXwBHADQAOAAwADEAQgBDAEUAXwBKAEQALAAgAC0AMwAyADAANAA1ACwAXABuACAAIAAgACAAIAAgACAAIABfAEoANAA4ADAAMQBCAEMARQBfAEoARAAsACAALQAzADIAMAA4ADMALABcAG4AIAAgACAAIAAgACAAIAAgAF8ARABhAHkAcwBJAG4ANQBNAG8AbgB0AGgAcwBGAHIAbwBtAE0AYQByAGMAaAAsACAAMQA1ADMALABcAG4AIAAgACAAIAAgACAAIAAgAF8AaQBNAG8AbgB0AGgALAAgAEkATgBUACgAXwBtAG8AbgB0AGgAKQAsAFwAbgAgACAAIAAgACAAIAAgACAAXwBNAGEAcgBjAGgAUwBoAGkAZgB0AFkAZQBhAHIALAAgAEkATgBUACgAKAAxADQAIAAtACAAXwBpAE0AbwBuAHQAaAApACAALwAgADEAMgApACwAXABuACAAIAAgACAAIAAgACAAIABfAHkAZQBhAHIAcwAsACAASQBOAFQAKABfAHkAZQBhAHIAQwBFACkAIAAtACAAXwBZAEUAQQBSADQAOAAwADEAQgBDAEUAIAAtACAAXwBNAGEAcgBjAGgAUwBoAGkAZgB0AFkAZQBhAHIALABcAG4AIAAgACAAIAAgACAAIAAgAF8ATQBhAHIAYwBoAFMAaABpAGYAdABNAG8AbgB0AGgALAAgAF8AaQBNAG8AbgB0AGgAIAArACAAKAAxADIAIAAqACAAXwBNAGEAcgBjAGgAUwBoAGkAZgB0AFkAZQBhAHIAKQAgAC0AIAAzACwAXABuACAAIAAgACAAIAAgACAAIABfAGQAYQB5AHMALAAgADMANgA1ACAAKgAgAF8AeQBlAGEAcgBzACAAKwAgAEkATgBUACgAXwB5AGUAYQByAHMAIAAvACAANAApACAAKwAgAEkATgBUACgAKABfAEQAYQB5AHMASQBuADUATQBvAG4AdABoAHMARgByAG8AbQBNAGEAcgBjAGgAIAAqACAAXwBNAGEAcgBjAGgAUwBoAGkAZgB0AE0AbwBuAHQAaAAgACsAIAAyACkAIAAvACAANQApACAAKwAgAEkATgBUACgAXwBkAGEAeQApACwAXABuACAAIAAgACAAIAAgACAAIABfAGQAYQB5AHMAIAArACAASQBGACgAXwBqAHUAbABpAGEAbgBDAGEAbABlAG4AZABhAHIALABcAG4AIAAgACAAIAAgACAAIAAgACAAIAAgACAAXwBKADQAOAAwADEAQgBDAEUAXwBKAEQALABcAG4AIAAgACAAIAAgACAAIAAgACAAIAAgACAAXwBHADQAOAAwADEAQgBDAEUAXwBKAEQAIAAtACAASQBOAFQAKABfAHkAZQBhAHIAcwAgAC8AIAAxADAAMAApACAAKwAgAEkATgBUACgAXwB5AGUAYQByAHMAIAAvACAANAAwAD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FwAbgBcAG4AUgBlAHQAdQByAG4AcwAgAHQAaABlACAASgB1AGwAaQBhAG4AIABEAGEAeQAgAE4AdQBtAGIAZQByACAAKABKAEQATgApACAAbwBmACAAdABoAGUAIABwAHIAbwB2AGkAZABlAGQAIABkAGEAdABlACAAaQBuACAAdABoAGUAIABzAHAAZQBjAGkAZgBpAGUAZAAgAGMAYQBsAGUAbgBkAGEAcgAuAFwAbgBOAG8AdABlACAAdABoAGUAIABKAHUAbABpAGEAbgAgAEQAYQB5ACAATgB1AG0AYgBlAHIAIABpAHMAIABhAG4AIABpAG4AdABlAGcAZQByACAAdAB5AHAAZQAgAGEAbgBkACAAaQBzACAAYQBuACAAbwByAGQAaQBuAGEAbAAgAGQAYQB5ACAAbgB1AG0AYgBlAHIAIAByAGUAZgBlAHIAZQBuAGMAZQBkACAAZgByAG8AbQAgAEoAYQBuAHUAYQByAHkAIAAxACwAXABuADQANwAxADMAIABCAEMAIABpAG4AIAB0AGgAZQAgAHAAcgBvAGwAZQBwAHQAaQBjACAASgB1AGwAaQBhAG4AIABjAGEAbABlAG4AZABhAHIALgAgAEkAdAAgAGQAbwBlAHMAIABuAG8AdAAgAGkAbgBjAGwAdQBkAGUAIABhAG4AeQAgAHYAYQBsAHUAZQAgAGYAbwByACAAdABpAG0AZQAgAG8AZgAgAGQAYQB5AC4AXABuAEkAZgAgAG0AbwBuAHQAaAAgAGEAbgBkACAAZABhAHkAIABhAHIAZQAgAGUAbQBwAHQAeQAgAHQAaABlAG4AIAByAGUAdAB1AHIAbgBzACAASgBEAE4AIABmAG8AcgAgAEoAYQBuAHUAYQByAHkAIAAxAHMAdAAgAG8AZgAgAHQAaABlACAAeQBlAGEAcgAuAFwAbgBcAG4AQQByAHIAYQB5ACAAYwBvAG0AcABhAHQAaQBiAGwAZQA6ACAARABhAHQAZQBfAFkATQBE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IAAgACAAIAAgACAAIAAgACAAfAAgAGEAcgByAGEAeQAgACAAIABDAFsAMQAuAC4AMwBdACAAfABcAG4AIAAgACAAWQBlAGEAcgBDAEUAIAAgACAAIAAgACAAIAAgAHwAIABpAG4AdABlAGcAZQByACAAIAAgACAAIAAgACAAIAAgAHwAIABZAGUAYQByACAAaQBuACAAQwBvAG0AbQBvAG4AIABFAHIAYQAuACAATgBvAHQAZQAgAHQAaABhAHQAIAAxACAAQgBDACAAPQAgADAAIABDAEUALAAgADIAIABCAEMAIAA9ACAALQAxACAAQwBFAFwAbgAgACAAIABbAE0AbwBuAHQAaABdACAAIAAgACAAIAAgACAAfAAgAGkAbgB0AGUAZwBlAHIAIABbADEALgAuADEAMgBdACAAfAAgAE0AbwBuAHQAaAAgAG8AZgAgAHkAZQBhAHIALgAgAEMAYQBuACAAYgBlACAAZQBtAHAAdAB5AC4AXABuACAAIAAgAFsARABhAHkAXQAgACAAIAAgACAAIAAgACAAIAB8ACAAZABlAGMAaQBtAGEAbAAgAFsAMAAuAC4AMwAyACkAIAB8ACAARABhAHkALgAgAEMAYQBuACAAYgBlACAAZQBtAHAAdAB5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OACAAPQAgAEwAQQBNAEIARABBACgARABhAHQAZQBfAFkATQBEACwAIABbAEoAdQBsAGkAYQBuAEMAYQBsAGUAbgBkAGEAcgBdACwAXABuACAAIAAgACAATABFAFQAKABcAG4AIAAgACAAIAAgACAAIAAgAF8AagB1AGwAaQBhAG4AQwBhAGwAZQBuAGQAYQByACwAIABGAE4ALgBDAE8ARQBSAEMARQAoAEoAdQBsAGkAYQBuAEMAYQBsAGUAbgBkAGEAcgApACAAPAA+ACAAMAAsAFwAbgBcAG4AIAAgACAAIAAgACAAIAAgAGYAbgBSAGUAcwBvAGwAdgBlAEoARABOACwAIABMAEEATQBCAEQAQQAoAF8AZABhAHQAZQBfAFkATQBEACwAXABuACAAIAAgACAAIAAgACAAIAAgACAAIAAgAEkARgAoAEEAUgBSAEEAWQBTAC4ASQBTAF8ARQBNAFAAVABZACgAXwBkAGEAdABlAF8AWQBNAEQAKQAsACAAXAAiAFwAIgAsAFwAbgAgACAAIAAgACAAIAAgACAAIAAgACAAIAAgACAAIAAgAEwARQBUACgAXABuACAAIAAgACAAIAAgACAAIAAgACAAIAAgACAAIAAgACAAIAAgACAAIABfAHYAYQBsAGkAZABhAHQAZQBEAGEAdABlACwAIABDAEgAUgBPAE4ATwAuAFYAQQBMAEkARABBAFQARQBfAEMAQQBMAEUATgBEAEEAUgBfAEQAQQBUAEUAKABfAGQAYQB0AGUAXwBZAE0ARAAsACAAXwBqAHUAbABpAGEAbgBDAGEAbABlAG4AZABhAHIAKQAsAFwAbgAgACAAIAAgACAAIAAgACAAIAAgACAAIAAgACAAIAAgACAAIAAgACAAXwBmAGkAcgBzAHQARQByAHIAbwByACwAIABBAFIAUgBBAFkAUwAuAEgAXwBFAFIAUgBPAFIAKABfAHYAYQBsAGkAZABhAHQAZQBEAGEAdABlACkALABcAG4AIAAgACAAIAAgACAAIAAgACAAIAAgACAAIAAgACAAIAAgACAAIAAgAEkARgAoAEkAUwBFAFIAUgBPAFIAKABfAGYAaQByAHMAdABFAHIAcgBvAHIAKQAsACAAXwBmAGkAcgBzAHQARQByAHIAbwByACAAKgAgAHsAMQB9ACwAXABuACAAIAAgACAAIAAgACAAIAAgACAAIAAgACAAIAAgACAAIAAgACAAIAAgACAAIAAgAEwARQBUACgAXABuACAAIAAgACAAIAAgACAAIAAgACAAIAAgACAAIAAgACAAIAAgACAAIAAgACAAIAAgACAAIAAgACAAXwB5ACwAIABJAE4ARABFAFgAKABfAHYAYQBsAGkAZABhAHQAZQBEAGEAdABlACwAIAAxACwAIAAxACkALABcAG4AIAAgACAAIAAgACAAIAAgACAAIAAgACAAIAAgACAAIAAgACAAIAAgACAAIAAgACAAIAAgACAAIABfAG0ALAAgAEkATgBEAEUAWAAoAF8AdgBhAGwAaQBkAGEAdABlAEQAYQB0AGUALAAgADEALAAgADIAKQAsAFwAbgAgACAAIAAgACAAIAAgACAAIAAgACAAIAAgACAAIAAgACAAIAAgACAAIAAgACAAIAAgACAAIAAgAF8AZAAsACAASQBOAEQARQBYACgAXwB2AGEAbABpAGQAYQB0AGUARABhAHQAZQAsACAAMQAsACAAMwApACwAXABuACAAIAAgACAAIAAgACAAIAAgACAAIAAgACAAIAAgACAAIAAgACAAIAAgACAAIAAgACAAIAAgACAASQBGACgAXwBtACAAPQAgAFwAIgBcACIALABcAG4AIAAgACAAIAAgACAAIAAgACAAIAAgACAAIAAgACAAIAAgACAAIAAgACAAIAAgACAAIAAgACAAIAAgACAAIAAgAEwARQBUACgAXABuACAAIAAgACAAIAAgACAAIAAgACAAIAAgACAAIAAgACAAIAAgACAAIAAgACAAIAAgACAAIAAgACAAIAAgACAAIAAgACAAIAAgAF8ASgBEAE4AXwBKAEEATgAwACwAIABfAEoAVQBMAEkAQQBOAF8ARABBAFkAXwBOAFUATQBCAEUAUgAoAF8AeQAsACAAMQAsACAAMAAsACAAXwBqAHUAbABpAGEAbgBDAGEAbABlAG4AZABhAHIAKQAsAFwAbgAgACAAIAAgACAAIAAgACAAIAAgACAAIAAgACAAIAAgACAAIAAgACAAIAAgACAAIAAgACAAIAAgACAAIAAgACAAIAAgACAAIABfAEoARABOAF8ASgBBAE4AMAAgACsAIABJAEYAKABfAGQAIAA9ACAAXAAiAFwAIgAsACAAMQAsACAAXwBkACkAXABuACAAIAAgACAAIAAgACAAIAAgACAAIAAgACAAIAAgACAAIAAgACAAIAAgACAAIAAgACAAIAAgACAAIAAgACAAIAApACwAXABuACAAIAAgACAAIAAgACAAIAAgACAAIAAgACAAIAAgACAAIAAgACAAIAAgACAAIAAgACAAIAAgACAAIAAgACAAIABJAEYAKABfAGQAIAA9ACAAXAAiAFwAIgAsACAAXABuACAAIAAgACAAIAAgACAAIAAgACAAIAAgACAAIAAgACAAIAAgACAAIAAgACAAIAAgACAAIAAgACAAIAAgACAAIAAgACAAIAAgAF8ASgBVAEwASQBBAE4AXwBEAEEAWQBfAE4AVQBNAEIARQBSACgAXwB5ACwAIABfAG0ALAAgADEALAAgAF8AagB1AGwAaQBhAG4AQwBhAGwAZQBuAGQAYQByACkALABcAG4AIAAgACAAIAAgACAAIAAgACAAIAAgACAAIAAgACAAIAAgACAAIAAgACAAIAAgACAAIAAgACAAIAAgACAAIAAgACAAIAAgACAAXwBKAFUATABJAEEATgBfAEQAQQBZAF8ATgBVAE0AQgBFAFIAKABfAHkALAAgAF8AbQAsACAAXwBkACwAIABfAGoAdQBsAGkAYQBuAEMAYQBsAGUAbgBkAGEAcg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IAAgACAAIAAgACAAIAAgACAAIAAgACAAIAAgACAAIABcAG4AIAAgACAAIAAgACAAIAAgAEIAWQBSAE8AVwAoAEYATgAuAE4AVQBMAEwASQBGAFkAKABEAGEAdABlAF8AWQBNAEQAKQAsAFwAbgAgACAAIAAgACAAIAAgACAAIAAgACAAIABMAEEATQBCAEQAQQAoAF8AcgBvAHcALABcAG4AIAAgACAAIAAgACAAIAAgACAAIAAgACAAIAAgACAAIABmAG4AUgBlAHMAbwBsAHYAZQBKAEQATgAoAF8AcgBvAHcAKQBcAG4AIAAgACAAIAAgACAAIAAgACAAIAAgACAAKQBcAG4AIAAgACAAIAAgACAAIAAgACkAXABuACAAIAAgACAAKQBcAG4AKQA7AFwAbgBcAG4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TgBcAG4AXABuAFIAZQB0AHUAcgBuAHMAIAB0AGgAZQAgAE0AbwBkAGkAZgBpAGUAZAAgAEoAdQBsAGkAYQBuACAARABhAHkAIABOAHUAbQBiAGUAcgAgACgATQBKAEQATgApACAAbwBmACAAdABoAGUAIABwAHIAbwB2AGkAZABlAGQAIABkAGEAdABlACAAaQBuACAAdABoAGUAIABzAHAAZQBjAGkAZgBpAGUAZAAgAGMAYQBsAGUAbgBkAGEAcgAuAFwAbgBOAG8AdABlACAAdABoAGUAIABNAG8AZABpAGYAaQBlAGQAIABKAHUAbABpAGEAbgAgAEQAYQB5ACAATgB1AG0AYgBlAHIAIABpAHMAIABhAG4AIABpAG4AdABlAGcAZQByACAAdAB5AHAAZQAgAGEAbgBkACAAaQBzACAAYQBuACAAbwByAGQAaQBuAGEAbAAgAGQAYQB5ACAAbgB1AG0AYgBlAHIAIAByAGUAZgBlAHIAZQBuAGMAZQBkACAAZgByAG8AbQAgAE4AbwB2AGUAbQBiAGUAcgAgADEANwAsAFwAbgAxADgANQA4ACAAaQBuACAAdABoAGUAIABwAHIAbwBsAGUAcAB0AGkAYwAgAEcAcgBlAGcAbwByAGkAYQBuACAAYwBhAGwAZQBuAGQAYQByAC4AIABJAHQAIABkAG8AZQBzACAAbgBvAHQAIABpAG4AYwBsAHUAZABlACAAYQBuAHkAIAB2AGEAbAB1AGUAIABmAG8AcgAgAHQAaQBtAGUAIABvAGYAIABkAGEAeQAuAFwAbgBJAGYAIABtAG8AbgB0AGgAIABhAG4AZAAgAGQAYQB5ACAAYQByAGUAIABlAG0AcAB0AHkAIAB0AGgAZQBuACAAcgBlAHQAdQByAG4AcwAgAE0ASgBEAE4AIABmAG8AcgAgAEoAYQBuAHUAYQByAHkAIAAxAHMAdAAgAG8AZgAgAHQAaABlACAAeQBlAGEAcgAuAFwAbgBcAG4AQQByAHIAYQB5ACAAYwBvAG0AcABhAHQAaQBiAGwAZQA6ACAARABhAHQAZQBfAFkATQBE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QBvAGQAaQBmAGkAZQBk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CAAIAAgACAAIAAgACAAIAAgAHwAIABhAHIAcgBhAHkAIAAgACAAQwBbADEALgAuADMAXQAgAHwAXABuACAAIAAgAFkAZQBhAHIAQwBFACAAIAAgACAAIAAgACAAIAB8ACAAaQBuAHQAZQBnAGUAcgAgACAAIAAgACAAIAAgACAAIAB8ACAAWQBlAGEAcgAgAGkAbgAgAEMAbwBtAG0AbwBuACAARQByAGEALgAgAE4AbwB0AGUAIAB0AGgAYQB0ACAAMQAgAEIAQwAgAD0AIAAwACAAQwBFACwAIAAyACAAQgBDACAAPQAgAC0AMQAgAEMARQBcAG4AIAAgACAAWwBNAG8AbgB0AGgAXQAgACAAIAAgACAAIAAgAHwAIABpAG4AdABlAGcAZQByACAAWwAxAC4ALgAxADIAXQAgAHwAIABNAG8AbgB0AGgAIABvAGYAIAB5AGUAYQByAC4AIABDAGEAbgAgAGIAZQAgAGUAbQBwAHQAeQAuAFwAbgAgACAAIABbAEQAYQB5AF0AIAAgACAAIAAgACAAIAAgACAAfAAgAGQAZQBjAGkAbQBhAGwAIABbADAALgAuADMAMgApACAAfAAgAEQAYQB5AC4AIABDAGEAbgAgAGIAZQAgAGUAbQBwAHQAeQAu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OACAAPQAgAEwAQQBNAEIARABBACgARABhAHQAZQBfAFkATQBEACwAIABbAEoAdQBsAGkAYQBuAEMAYQBsAGUAbgBkAGEAcgBdACwAXABuACAAIAAgACAAQwBIAFIATwBOAE8ALgBKAEQATgBfAFQATwBfAE0ASgBEAE4AKABcAG4AIAAgACAAIAAgACAAIAAgAEMASABSAE8ATgBPAC4ASgBEAE4AKABEAGEAdABlAF8AWQBNAEQALAAgAEoAdQBsAGkAYQBuAEMAYQBsAGUAbgBkAGEAcg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BfAFQATwBfAE0ASgBEAE4AXABuAFwAbgBDAG8AbgB2AGUAcgB0AHMAIABhACAASgB1AGwAaQBhAG4AIABEAGEAeQAgAE4AdQBtAGIAZQByACAAKABKAEQATgApACAAdABvACAAYQAgAE0AbwBkAGkAZgBpAGUAZAAgAEoAdQBsAGkAYQBuACAARABhAHkAIABOAHUAbQBiAGUAcgAgACgATQBKAEQATgAp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NAG8AZABpAGYAaQBlAGQ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AgAHwAIABpAG4AdABlAGcAZQByACAAfAAgAEoAdQBsAGkAYQBuACAARABhAHkAIABOAHUAbQBiAGUAc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EAE4AXwBUAE8AXwBNAEoARABOACAAPQAgAEwAQQBNAEIARABBACgASgBEAE4ALABcAG4AIAAgACAAIABMAEUAVAAoAFwAbgAgACAAIAAgACAAIAAgACAAXwBKAEQATgAsACAARgBOAC4ATgBVAEwATABJAEYAWQAoAEoARABOACkALABcAG4AIAAgACAAIAAgACAAIAAgAEkARgAoAEkAUwBFAFIAUgBPAFIAKABfAEoARABOACkALAAgAF8ASgBEAE4AIAAqACAAewAxAH0ALABcAG4AIAAgACAAIAAgACAAIAAgACAAIAAgACAASQBGACgAXwBKAEQATgAgAD0AIABcACIAXAAiACwAIABcACIAXAAiACwAXABuACAAIAAgACAAIAAgACAAIAAgACAAIAAgACAAIAAgACAASQBOAFQAKABfAEoARABOACAAKwAgADAALgA1ACkAIAAtACAAMgA0ADAAMAAwADAAM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XwBUAE8AXwBKAEQATgBcAG4AXABuAEMAbwBuAHYAZQByAHQAcwAgAGEAIABNAG8AZABpAGYAaQBlAGQAIABKAHUAbABpAGEAbgAgAEQAYQB5ACAATgB1AG0AYgBlAHIAIAAoAE0ASgBEAE4AKQAgAHQAbwAgAGEAIABKAHUAbABpAGEAbgAgAEQAYQB5ACAATgB1AG0AYgBlAHIAIAAoAEoARABOACk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oAdQBsAGkAYQBuACAARABhAHkAIABOAHUAbQBiAGU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IAB8ACAAaQBuAHQAZQBnAGUAcgAgAHwAIABNAG8AZABpAGYAaQBlAGQAIABKAHUAbABpAGEAbgAgAEQAYQB5ACAATgB1AG0AYgBl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4AXwBUAE8AXwBKAEQATgAgAD0AIABMAEEATQBCAEQAQQAoAE0ASgBEAE4ALABcAG4AIAAgACAAIABMAEUAVAAoAFwAbgAgACAAIAAgACAAIAAgACAAXwBNAEoARABOACwAIABGAE4ALgBOAFUATABMAEkARgBZACgATQBKAEQATgApACwAXABuACAAIAAgACAAIAAgACAAIABJAEYAKABJAFMARQBSAFIATwBSACgAXwBNAEoARABOACkALAAgAF8ATQBKAEQATgAgACoAIAB7ADEAfQAsAFwAbgAgACAAIAAgACAAIAAgACAAIAAgACAAIABJAEYAKABfAE0ASgBEAE4AIAA9ACAAXAAiAFwAIgAsACAAXAAiAFwAIgAsAFwAbgAgACAAIAAgACAAIAAgACAAIAAgACAAIAAgACAAIAAgAEkATgBUACgAXwBNAEoARABOACkAIAArACAAMgA0ADAAMAAwADAAM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F8AVABPAF8AQwBBAEwARQBOAEQAQQBSAF8ARABBAFQARQBcAG4AXABuAEMAbwBuAHYAZQByAHQAcwAgAGEAIABKAHUAbABpAGEAbgAgAEQAYQB5ACAATgB1AG0AYgBlAHIAIAB0AG8AIABhACAAZABhAHQAZQAgAGkAbgAgAHQAaABlACAAcwBwAGUAYwBpAGYAaQBlAGQAIABjAGEAbABlAG4AZABhAHIALgBcAG4AXABuAEEAcgByAGEAeQAgAGMAbwBtAHAAYQB0AGkAYgBsAGUAOgAgAEoARABO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AgAG8AZgAgAG0AbwBuAHQAa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CAAIAAgACAAIAAgACAAIAAgACAAIAAgACAAIAB8ACAAaQBuAHQAZQBnAGUAcgAgAHwAIABKAHUAbABpAGEAbgAgAEQAYQB5ACAATgB1AG0AYgBlAHI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TgBfAFQATwBfAEMAQQBMAEUATgBEAEEAUgBfAEQAQQBUAEUAIAA9ACAATABBAE0AQgBEAEEAKABKAEQATgAsACAAWwBKAHUAbABpAGEAbgBDAGEAbABlAG4AZABhAHIAXQAsAFwAbgAgACAAIAAgAEwARQBUACgAXABuACAAIAAgACAAIAAgACAAIABfAGoAdQBsAGkAYQBuAEMAYQBsAGUAbgBkAGEAcgAsACAARgBOAC4AQwBPAEUAUgBDAEUAKABKAHUAbABpAGEAbgBDAGEAbABlAG4AZABhAHIAKQAgADwAPgAgADAALABcAG4AXABuACAAIAAgACAAIAAgACAAIABmAG4ASgBEAE4AdABvAEMAYQBsAGUAbgBkAGEAcgBEAGEAdABlACwAIABMAEEATQBCAEQAQQAoAF8ASgBEAE4ALABcAG4AIAAgACAAIAAgACAAIAAgACAAIAAgACAASQBGACgASQBTAEUAUgBSAE8AUgAoAF8ASgBEAE4AKQAsACAAXwBKAEQATgAgACoAIAB7ADEALAAgADIALAAgADMAfQAsAFwAbgAgACAAIAAgACAAIAAgACAAIAAgACAAIAAgACAAIAAgAEkARgAoAF8ASgBEAE4AIAA9ACAAXAAiAFwAIgAsACAAewBcACIAXAAiACwAIABcACIAXAAiACwAIABcACIAXAAiAH0ALABcAG4AIAAgACAAIAAgACAAIAAgACAAIAAgACAAIAAgACAAIAAgACAAIAAgAEkARgAoAE4ATwBUACgASQBTAE4AVQBNAEIARQBSACgAXwBKAEQATgApACkALAAgAHsAIwBWAEEATABVAEUAIQAsACAAIwBWAEEATABVAEUAIQAsACAAIwBWAEEATABVAEUAIQB9ACwAXABuACAAIAAgACAAIAAgACAAIAAgACAAIAAgACAAIAAgACAAIAAgACAAIAAgACAAIAAgAEwARQBUACgAXABuACAAIAAgACAAIAAgACAAIAAgACAAIAAgACAAIAAgACAAIAAgACAAIAAgACAAIAAgACAAIAAgACAAXwBZAEUAQQBSADQAOAAwADEAQgBDAEUALAAgAC0ANAA4ADAAMAAsAFwAbgAgACAAIAAgACAAIAAgACAAIAAgACAAIAAgACAAIAAgACAAIAAgACAAIAAgACAAIAAgACAAIAAgAF8ARABhAHkAcwBJAG4ANABZAGUAYQByACwAIAAxADQANgAxACwAXABuACAAIAAgACAAIAAgACAAIAAgACAAIAAgACAAIAAgACAAIAAgACAAIAAgACAAIAAgACAAIAAgACAAXwBEAGEAeQBzAEkAbgBZAGUAYQByACwAIAAzADYANQAsAFwAbgAgACAAIAAgACAAIAAgACAAIAAgACAAIAAgACAAIAAgACAAIAAgACAAIAAgACAAIAAgACAAIAAgAF8ATQBvAG4AdABoAEMAbwByAHIAZQBjAHQAaQBvAG4ARABhAHkAcwAsACAAMwAwADgALABcAG4AIAAgACAAIAAgACAAIAAgACAAIAAgACAAIAAgACAAIAAgACAAIAAgACAAIAAgACAAIAAgACAAIABfAEQAYQB5AHMASQBuADQATQBvAG4AdABoAHMALAAgADEAMgAyACwAXABuACAAIAAgACAAIAAgACAAIAAgACAAIAAgACAAIAAgACAAIAAgACAAIAAgACAAIAAgACAAIAAgACAAXwBEAGEAeQBzAEkAbgA1AE0AbwBuAHQAaABzAEYAcgBvAG0ATQBhAHIAYwBoACwAIAAxADUAMwAsAFwAbgAgACAAIAAgACAAIAAgACAAIAAgACAAIAAgACAAIAAgACAAIAAgACAAIAAgACAAIAAgACAAIAAgAEkARgAoAF8AagB1AGwAaQBhAG4AQwBhAGwAZQBuAGQAYQByACwAXABuACAAIAAgACAAIAAgACAAIAAgACAAIAAgACAAIAAgACAAIAAgACAAIAAgACAAIAAgACAAIAAgACAAIAAgACAAIABMAEUAVAAoAFwAbgAgACAAIAAgACAAIAAgACAAIAAgACAAIAAgACAAIAAgACAAIAAgACAAIAAgACAAIAAgACAAIAAgACAAIAAgACAAIAAgACAAIABfAEoANAA4ADAAMQBCAEMARQBfAEoARAAwACwAIAAtADMAMgAwADgAMwAsAFwAbgAgACAAIAAgACAAIAAgACAAIAAgACAAIAAgACAAIAAgACAAIAAgACAAIAAgACAAIAAgACAAIAAgACAAIAAgACAAIAAgACAAIABfAGQAYQB5AHMAMAAsACAASQBOAFQAKABfAEoARABOACkAIAAtACAAXwBKADQAOAAwADEAQgBDAEUAXwBKAEQAMAAgAC0AIAAxACwAXABuACAAIAAgACAAIAAgACAAIAAgACAAIAAgACAAIAAgACAAIAAgACAAIAAgACAAIAAgACAAIAAgACAAIAAgACAAIAAgACAAIAAgAF8AcQB1AGEAZABZAHIALAAgAEkATgBUACgAXwBkAGEAeQBzADAAIAAvACAAXwBEAGEAeQBzAEkAbgA0AFkAZQBhAHIAKQAsAFwAbgAgACAAIAAgACAAIAAgACAAIAAgACAAIAAgACAAIAAgACAAIAAgACAAIAAgACAAIAAgACAAIAAgACAAIAAgACAAIAAgACAAIABfAGQAYQB5AHMAMQAsACAAXwBkAGEAeQBzADAAIAAtACAAXwBxAHUAYQBkAFkAcgAgACoAIABfAEQAYQB5AHMASQBuADQAWQBlAGEAcgAsAFwAbgAgACAAIAAgACAAIAAgACAAIAAgACAAIAAgACAAIAAgACAAIAAgACAAIAAgACAAIAAgACAAIAAgACAAIAAgACAAIAAgACAAIABfAHIAZQBtAFkAcgAsACAASQBOAFQAKAAoAEkATgBUACgAXwBkAGEAeQBzADEAIAAvACAAXwBEAGEAeQBzAEkAbgBZAGUAYQByACkAIAArACAAMQApACAAKgAgADAALgA3ADUAKQAsAFwAbgAgACAAIAAgACAAIAAgACAAIAAgACAAIAAgACAAIAAgACAAIAAgACAAIAAgACAAIAAgACAAIAAgACAAIAAgACAAIAAgACAAIABfAGQAYQB5AHMAMgAsACAAXwBkAGEAeQBzADEAIAAtACAAXwByAGUAbQBZAHIAIAAqACAAXwBEAGEAeQBzAEkAbgBZAGUAYQByACwAXABuACAAIAAgACAAIAAgACAAIAAgACAAIAAgACAAIAAgACAAIAAgACAAIAAgACAAIAAgACAAIAAgACAAIAAgACAAIAAgACAAIAAgAF8AeQAsACAAXwBxAHUAYQBkAFkAcgAgACoAIAA0ACAAKwAgAF8AcgBlAG0AWQByACwAXABuACAAIAAgACAAIAAgACAAIAAgACAAIAAgACAAIAAgACAAIAAgACAAIAAgACAAIAAgACAAIAAgACAAIAAgACAAIAAgACAAIAAgAF8AbQAsACAASQBOAFQAKAAoAF8AZABhAHkAcwAyACAAKgAgADUAIAArACAAXwBNAG8AbgB0AGgAQwBvAHIAcgBlAGMAdABpAG8AbgBEAGEAeQBzACkAIAAvACAAXwBEAGEAeQBzAEkAbgA1AE0AbwBuAHQAaABzAEYAcgBvAG0ATQBhAHIAYwBoACkAIAAtACAAMgAsAFwAbgAgACAAIAAgACAAIAAgACAAIAAgACAAIAAgACAAIAAgACAAIAAgACAAIAAgACAAIAAgACAAIAAgACAAIAAgACAAIAAgACAAIABfAGQAYQB5ACwAIABfAGQAYQB5AHMAMgAgAC0AIABJAE4AVAAoACgAXwBtACAAKwAgADQAKQAgACoAIABfAEQAYQB5AHMASQBuADUATQBvAG4AdABoAHMARgByAG8AbQBNAGEAcgBjAGgAIAAvACAANQApACAAKwBcAG4AIAAgACAAIAAgACAAIAAgACAAIAAgACAAIAAgACAAIAAgACAAIAAgACAAIAAgACAAIAAgACAAIAAgACAAIAAgACAAIAAgACAAIAAgACAAIABfAEQAYQB5AHMASQBuADQATQBvAG4AdABoAHMAIAArACAAMQAsAFwAbgAgACAAIAAgACAAIAAgACAAIAAgACAAIAAgACAAIAAgACAAIAAgACAAIAAgACAAIAAgACAAIAAgACAAIAAgACAAIAAgACAAIABfAHkAZQBhAHIALAAgAF8AWQBFAEEAUgA0ADgAMAAxAEIAQwBFACAAKwAgAF8AeQAgACsAIABJAE4AVAAoACgAXwBtACAAKwAgADIAKQAgAC8AIAAxADIAKQAsAFwAbgAgACAAIAAgACAAIAAgACAAIAAgACAAIAAgACAAIAAgACAAIAAgACAAIAAgACAAIAAgACAAIAAgACAAIAAgACAAIAAgACAAIABfAG0AbwBuAHQAaAAsACAATQBPAEQAKABfAG0AIAArACAAMgAsACAAMQAyACkAIAArACAAMQAsAFwAbgAgACAAIAAgACAAIAAgACAAIAAgACAAIAAgACAAIAAgACAAIAAgACAAIAAgACAAIAAgACAAIAAgACAAIAAgACAAIAAgACAAIABIAFMAVABBAEMASwAoAF8AeQBlAGEAcgAsACAAXwBtAG8AbgB0AGgALAAgAF8AZABhAHkAKQBcAG4AIAAgACAAIAAgACAAIAAgACAAIAAgACAAIAAgACAAIAAgACAAIAAgACAAIAAgACAAIAAgACAAIAAgACAAIAAgACkALABcAG4AIAAgACAAIAAgACAAIAAgACAAIAAgACAAIAAgACAAIAAgACAAIAAgACAAIAAgACAAIAAgACAAIAAgACAAIAAgAEwARQBUACgAXABuACAAIAAgACAAIAAgACAAIAAgACAAIAAgACAAIAAgACAAIAAgACAAIAAgACAAIAAgACAAIAAgACAAIAAgACAAIAAgACAAIAAgAF8ARwA0ADgAMAAxAEIAQwBFAF8ASgBEADAALAAgAC0AMwAyADAANAA1ACwAXABuACAAIAAgACAAIAAgACAAIAAgACAAIAAgACAAIAAgACAAIAAgACAAIAAgACAAIAAgACAAIAAgACAAIAAgACAAIAAgACAAIAAgAF8ARwByAGUAZwBEAGEAeQBzAEkAbgA0ADAAMABZAGUAYQByACwAIAAxADQANgAwADkANwAsAFwAbgAgACAAIAAgACAAIAAgACAAIAAgACAAIAAgACAAIAAgACAAIAAgACAAIAAgACAAIAAgACAAIAAgACAAIAAgACAAIAAgACAAIABfAEcAcgBlAGcARABhAHkAcwBJAG4AMQAwADAAWQBlAGEAcgAsACAAMwA2ADUAMgA0ACwAXABuACAAIAAgACAAIAAgACAAIAAgACAAIAAgACAAIAAgACAAIAAgACAAIAAgACAAIAAgACAAIAAgACAAIAAgACAAIAAgACAAIAAgAF8AZABhAHkAcwAwACwAIABJAE4AVAAoAF8ASgBEAE4AKQAgAC0AIABfAEcANAA4ADAAMQBCAEMARQBfAEoARAAwACAALQAgADEALABcAG4AIAAgACAAIAAgACAAIAAgACAAIAAgACAAIAAgACAAIAAgACAAIAAgACAAIAAgACAAIAAgACAAIAAgACAAIAAgACAAIAAgACAAXwBxAHUAYQBkAEMAZQBuAHQALAAgAEkATgBUACgAXwBkAGEAeQBzADAAIAAvACAAXwBHAHIAZQBnAEQAYQB5AHMASQBuADQAMAAwAFkAZQBhAHIAKQAsAFwAbgAgACAAIAAgACAAIAAgACAAIAAgACAAIAAgACAAIAAgACAAIAAgACAAIAAgACAAIAAgACAAIAAgACAAIAAgACAAIAAgACAAIABfAGQAYQB5AHMAMQAsACAAXwBkAGEAeQBzADAAIAAtACAAXwBxAHUAYQBkAEMAZQBuAHQAIAAqACAAXwBHAHIAZQBnAEQAYQB5AHMASQBuADQAMAAwAFkAZQBhAHIALABcAG4AIAAgACAAIAAgACAAIAAgACAAIAAgACAAIAAgACAAIAAgACAAIAAgACAAIAAgACAAIAAgACAAIAAgACAAIAAgACAAIAAgACAAXwByAGUAbQBDAGUAbgB0ACwAIABJAE4AVAAoACgASQBOAFQAKABfAGQAYQB5AHMAMQAgAC8AIABfAEcAcgBlAGcARABhAHkAcwBJAG4AMQAwADAAWQBlAGEAcgApACAAKwAgADEAKQAgACoAIAAwAC4ANwA1ACkALABcAG4AIAAgACAAIAAgACAAIAAgACAAIAAgACAAIAAgACAAIAAgACAAIAAgACAAIAAgACAAIAAgACAAIAAgACAAIAAgACAAIAAgACAAXwBkAGEAeQBzADIALAAgAF8AZABhAHkAcwAxACAALQAgAF8AcgBlAG0AQwBlAG4AdAAgACoAIABfAEcAcgBlAGcARABhAHkAcwBJAG4AMQAwADAAWQBlAGEAcgAsAFwAbgAgACAAIAAgACAAIAAgACAAIAAgACAAIAAgACAAIAAgACAAIAAgACAAIAAgACAAIAAgACAAIAAgACAAIAAgACAAIAAgACAAIABfAHEAdQBhAGQAWQByACwAIABJAE4AVAAoAF8AZABhAHkAcwAyACAALwAgAF8ARABhAHkAcwBJAG4ANABZAGUAYQByACkALABcAG4AIAAgACAAIAAgACAAIAAgACAAIAAgACAAIAAgACAAIAAgACAAIAAgACAAIAAgACAAIAAgACAAIAAgACAAIAAgACAAIAAgACAAXwBkAGEAeQBzADMALAAgAF8AZABhAHkAcwAyACAALQAgAF8AcQB1AGEAZABZAHIAIAAqACAAXwBEAGEAeQBzAEkAbgA0AFkAZQBhAHIALABcAG4AIAAgACAAIAAgACAAIAAgACAAIAAgACAAIAAgACAAIAAgACAAIAAgACAAIAAgACAAIAAgACAAIAAgACAAIAAgACAAIAAgACAAXwByAGUAbQBZAHIALAAgAEkATgBUACgAKABJAE4AVAAoAF8AZABhAHkAcwAzACAALwAgAF8ARABhAHkAcwBJAG4AWQBlAGEAcgApACAAKwAgADEAKQAgACoAIAAwAC4ANwA1ACkALABcAG4AIAAgACAAIAAgACAAIAAgACAAIAAgACAAIAAgACAAIAAgACAAIAAgACAAIAAgACAAIAAgACAAIAAgACAAIAAgACAAIAAgACAAXwBkAGEAeQBzADQALAAgAF8AZABhAHkAcwAzACAALQAgAF8AcgBlAG0AWQByACAAKgAgAF8ARABhAHkAcwBJAG4AWQBlAGEAcgAsAFwAbgAgACAAIAAgACAAIAAgACAAIAAgACAAIAAgACAAIAAgACAAIAAgACAAIAAgACAAIAAgACAAIAAgACAAIAAgACAAIAAgACAAIABfAHkALAAgAF8AcQB1AGEAZABDAGUAbgB0ACAAKgAgADQAMAAwACAAKwAgAF8AcgBlAG0AQwBlAG4AdAAgACoAIAAxADAAMAAgACsAIABfAHEAdQBhAGQAWQByACAAKgAgADQAIAArACAAXwByAGUAbQBZAHIALABcAG4AIAAgACAAIAAgACAAIAAgACAAIAAgACAAIAAgACAAIAAgACAAIAAgACAAIAAgACAAIAAgACAAIAAgACAAIAAgACAAIAAgACAAXwBtACwAIABJAE4AVAAoACgAXwBkAGEAeQBzADQAIAAqACAANQAgACsAIABfAE0AbwBuAHQAaABDAG8AcgByAGUAYwB0AGkAbwBuAEQAYQB5AHMAKQAgAC8AIABfAEQAYQB5AHMASQBuADUATQBvAG4AdABoAHMARgByAG8AbQBNAGEAcgBjAGgAKQAgAC0AIAAyACwAXABuACAAIAAgACAAIAAgACAAIAAgACAAIAAgACAAIAAgACAAIAAgACAAIAAgACAAIAAgACAAIAAgACAAIAAgACAAIAAgACAAIAAgAF8AZABhAHkALAAgAF8AZABhAHkAcwA0ACAALQAgAEkATgBUACgAKABfAG0AIAArACAANAApACAAKgAgAF8ARABhAHkAcwBJAG4ANQBNAG8AbgB0AGgAcwBGAHIAbwBtAE0AYQByAGMAaAAgAC8AIAA1ACkAIAArAFwAbgAgACAAIAAgACAAIAAgACAAIAAgACAAIAAgACAAIAAgACAAIAAgACAAIAAgACAAIAAgACAAIAAgACAAIAAgACAAIAAgACAAIAAgACAAIAAgAF8ARABhAHkAcwBJAG4ANABNAG8AbgB0AGgAcwAgACsAIAAxACwAXABuACAAIAAgACAAIAAgACAAIAAgACAAIAAgACAAIAAgACAAIAAgACAAIAAgACAAIAAgACAAIAAgACAAIAAgACAAIAAgACAAIAAgAF8AeQBlAGEAcgAsACAAXwBZAEUAQQBSADQAOAAwADEAQgBDAEUAIAArACAAXwB5ACAAKwAgAEkATgBUACgAKABfAG0AIAArACAAMgApACAALwAgADEAMgApACwAXABuACAAIAAgACAAIAAgACAAIAAgACAAIAAgACAAIAAgACAAIAAgACAAIAAgACAAIAAgACAAIAAgACAAIAAgACAAIAAgACAAIAAgAF8AbQBvAG4AdABoACwAIABNAE8ARAAoAF8AbQAgACsAIAAyACwAIAAxADIAKQAgACsAIAAxACwAXABuACAAIAAgACAAIAAgACAAIAAgACAAIAAgACAAIAAgACAAIAAgACAAIAAgACAAIAAgACAAIAAgACAAIAAgACAAIAAgACAAIAAgAEgAUwBUAEEAQwBLACgAXwB5AGUAYQByACwAIABfAG0AbwBuAHQAaAAsACAAXwBkAGEAe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SgBEAE4AYwBvAGwAdQBtAG4ALAAgAEYATgAuAE4AVQBMAEwASQBGAFkAKABJAE4ARABFAFgAKABKAEQATgAsACAALAAgADEAKQApACwAXABuACAAIAAgACAAIAAgACAAIABfAHIAbwB3AEMAbwB1AG4AdAAsACAAUgBPAFcAUwAoAF8ASgBEAE4AYwBvAGwAdQBtAG4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SgBEAE4AdABvAEMAYQBsAGUAbgBkAGEAcgBEAGEAdABlACgASQBOAEQARQBYACgAXwBKAEQATgBjAG8AbAB1AG0AbgAsACAAXwBjAHUAcgByACwAIAAx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XwBUAE8AXwBDAEEATABFAE4ARABBAFIAXwBEAEEAVABFAFwAbgBcAG4AQwBvAG4AdgBlAHIAdABzACAAYQAgAE0AbwBkAGkAZgBpAGUAZAAgAEoAdQBsAGkAYQBuACAARABhAHkAIABOAHUAbQBiAGUAcgAgACgATQBKAEQATgApACAAdABvACAAYQAgAGQAYQB0AGUAIABpAG4AIAB0AGgAZQAgAHMAcABlAGMAaQBmAGkAZQBkACAAYwBhAGwAZQBuAGQAYQByAC4AXABuAFwAbgBBAHIAcgBhAHkAIABjAG8AbQBwAGEAdABpAGIAbABlADoAIABNAEoARABO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AgAG8AZgAgAG0AbwBuAHQAa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IAAgACAAIAAgACAAIAAgACAAIAAgACAAIAB8ACAAaQBuAHQAZQBnAGUAcgAgAHwAIABNAG8AZABpAGYAaQBlAGQAIABKAHUAbABpAGEAbgAgAEQAYQB5ACAATgB1AG0AYgBlAHI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OAF8AVABPAF8AQwBBAEwARQBOAEQAQQBSAF8ARABBAFQARQAgAD0AIABMAEEATQBCAEQAQQAoAE0ASgBEAE4ALAAgAFsASgB1AGwAaQBhAG4AQwBhAGwAZQBuAGQAYQByAF0ALABcAG4AIAAgACAAIABMAEUAVAAoAFwAbgAgACAAIAAgACAAIAAgACAAXwBKAEQATgAsACAAQwBIAFIATwBOAE8ALgBNAEoARABOAF8AVABPAF8ASgBEAE4AKABNAEoARABOACkALABcAG4AIAAgACAAIAAgACAAIAAgAEMASABSAE8ATgBPAC4ASgBEAE4AXwBUAE8AXwBDAEEATABFAE4ARABBAFIAXwBEAEEAVABFACgAXwBKAEQATgAsACAASgB1AGwAaQBhAG4AQwBhAGwAZQBuAGQAYQBy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F8AVABPAF8AVwBFAEUASwBEAEEAWQBcAG4AXABuAFIAZQB0AHUAcgBuAHMAIAB0AGgAZQAgAEkAUwBPACAAdwBlAGUAawBkAGEAeQAgAG4AdQBtAGIAZQByACAAZgBvAHIAIABhACAAZwBpAHYAZQBuACAASgB1AGwAaQBhAG4AIABEAGEAeQAgAE4AdQBtAGIAZQByACAAKABKAEQATgAp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uAC4ANwBdACAAfAAgAEkAUwBPACAAdwBlAGUAawBkAGEAeQAgAG4AdQBtAGIAZQByAFwAbgAgACAAIAB8ACAAIAAgACAAIAAgACAAIAAgACAAIAAgACAAIAAgACAAfAAgAE0AbwBuAGQAYQB5AC4ALgBTAHUAbg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CAAfAAgAGkAbgB0AGUAZwBlAHIAIAB8ACAASgB1AGwAaQBhAG4AIABEAGEAeQAgAE4AdQBtAGIAZQByAC4AIABGAHIAYQBjAHQAaQBvAG4AYQBsACAAbgB1AG0AYgBlAHIAcwAgAHcAaQBsAGwAIABiAGUAIAB0AHIAdQBuAGMAdABhAHQAZQBk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OAF8AVABPAF8AVwBFAEUASwBEAEEAWQAgAD0AIABMAEEATQBCAEQAQQAoAEoARABOACwAXABuACAAIAAgACAATABFAFQAKABcAG4AIAAgACAAIAAgACAAIAAgAF8ATQBKAEQATgAsACAAQwBIAFIATwBOAE8ALgBKAEQATgBfAFQATwBfAE0ASgBEAE4AKABKAEQATgApACwAXABuACAAIAAgACAAIAAgACAAIABDAEgAUgBPAE4ATwAuAE0ASgBEAE4AXwBUAE8AXwBXAEUARQBLAEQAQQBZACgAXwBNAEoARABO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XwBUAE8AXwBXAEUARQBLAEQAQQBZAFwAbgBcAG4AUgBlAHQAdQByAG4AcwAgAHQAaABlACAASQBTAE8AIAB3AGUAZQBrAGQAYQB5ACAAbgB1AG0AYgBlAHIAIABmAG8AcgAgAGEAIABnAGkAdgBlAG4AIABNAG8AZABpAGYAaQBlAGQAIABKAHUAbABpAGEAbgAgAEQAYQB5ACAATgB1AG0AYgBlAHIAIAAoAE0ASgBEAE4AKQ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EALgAuADcAXQAgAHwAIABJAFMATwAgAHcAZQBlAGsAZABhAHkAIABuAHUAbQBiAGUAcgBcAG4AIAAgACAAfAAgACAAIAAgACAAIAAgACAAIAAgACAAIAAgACAAIAAgAHwAIABNAG8AbgBkAGEAeQAuAC4AUwB1AG4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CAAfAAgAGkAbgB0AGUAZwBlAHIAIAB8ACAATQBvAGQAaQBmAGkAZQBkACAASgB1AGwAaQBhAG4AIABEAGEAeQAgAE4AdQBtAGIAZQByAC4AIABGAHIAYQBjAHQAaQBvAG4AYQBsACAAbgB1AG0AYgBlAHIAcwAgAHcAaQBsAGwAIABiAGUAIAB0AHIAdQBuAGMAdABhAHQAZQBk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4AXwBUAE8AXwBXAEUARQBLAEQAQQBZACAAPQAgAEwAQQBNAEIARABBACgATQBKAEQATgAsAFwAbgAgACAAIAAgAEwARQBUACgAXABuACAAIAAgACAAIAAgACAAIABmAG4ASQBTAE8AVwBlAGUAawBkAGEAeQAsACAATABBAE0AQgBEAEEAKABfAE0ASgBEAE4ALABcAG4AIAAgACAAIAAgACAAIAAgACAAIAAgACAASQBGACgASQBTAEUAUgBSAE8AUgAoAF8ATQBKAEQATgApACwAIABfAE0ASgBEAE4AIAAqACAAewAxAH0ALABcAG4AIAAgACAAIAAgACAAIAAgACAAIAAgACAAIAAgACAAIABJAEYAKABfAE0ASgBEAE4AIAA9ACAAXAAiAFwAIgAsACAAXAAiAFwAIgAsAFwAbgAgACAAIAAgACAAIAAgACAAIAAgACAAIAAgACAAIAAgACAAIAAgACAASQBGACgATgBPAFQAKABJAFMATgBVAE0AQgBFAFIAKABfAE0ASgBEAE4AKQApACwAIAB7ACMAVgBBAEwAVQBFACEAfQAsAFwAbgAgACAAIAAgACAAIAAgACAAIAAgACAAIAAgACAAIAAgACAAIAAgACAAIAAgACAAIABMAEUAVAAoAFwAbgAgACAAIAAgACAAIAAgACAAIAAgACAAIAAgACAAIAAgACAAIAAgACAAIAAgACAAIAAgACAAIAAgAF8AaQBNAEoARABOACwAIABJAE4AVAAoAF8ATQBKAEQATgApACwAXABuACAAIAAgACAAIAAgACAAIAAgACAAIAAgACAAIAAgACAAIAAgACAAIAAgACAAIAAgACAAIAAgACAATQBPAEQAKABfAGkATQBKAEQATgAgACsAIAAyACwAIAA3ACkAIAArACAAM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NAEoARABOACkALABcAG4AIAAgACAAIAAgACAAIAAgACAAIAAgACAATABBAE0AQgBEAEEAKABfAGUAbABlAG0AZQBuAHQALABcAG4AIAAgACAAIAAgACAAIAAgACAAIAAgACAAIAAgACAAIABmAG4ASQBTAE8AVwBlAGUAawBkAGEAeQ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VAEwASQBBAE4AXwBEAEEAVABFAFwAbgBcAG4AUgBlAHQAdQByAG4AcwAgAHQAaABlACAASgB1AGwAaQBhAG4AIABEAGEAdABlACAAbwBmACAAdABoAGUAIABwAHIAbwB2AGkAZABlAGQAIABkAGEAdABlACAAYQBuAGQAIAB0AGkAbQBlACAAbwBmACAAZABhAHkAIABpAG4AIAB0AGgAZQAgAHMAcABlAGMAaQBmAGkAZQBkACAAYwBhAGwAZQBuAGQAYQByAC4AXABuAE4AbwB0AGUAIAB0AGgAYQB0ACAAdABoAGUAIABkAGUAYwBpAG0AYQBsACAAdABpAG0AZQAgAGMAbwBtAHAAbwBuAGUAbgB0ACAAbwBmACAASgB1AGwAaQBhAG4AIABEAGEAdABlACAAaQBzACAAYgBhAHMAZQBkACAAZgByAG8AbQAgAG0AaQBkAGQAYQB5AC4AXABuAFwAbgBBAHIAcgBhAHkAIABjAG8AbQBwAGEAdABpAGIAbABlADoAIABEAGEAdABlAF8AWQBNAEQAVA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FQAIAAgACAAIAAgACAAIAAgAHwAIABhAHIAcgBhAHkAIAAgACAAQwBbADEALgAuADQAXQAgACAAfABcAG4AIAAgACAAWQBlAGEAcgBDAEUAIAAgACAAIAAgACAAIAAgAHwAIABpAG4AdABlAGcAZQByACAAIAAgACAAIAAgACAAIAAgACAAfAAgAFkAZQBhAHIAIABpAG4AIABDAG8AbQBtAG8AbgAgAEUAcgBhAC4AIABOAG8AdABlACAAdABoAGEAdAAgADEAIABCAEMAIAA9ACAAMAAgAEMARQAsACAAMgAgAEIAQwAgAD0AIAAtADEAIABDAEUAXABuACAAIAAgAFsATQBvAG4AdABoAF0AIAAgACAAIAAgACAAIAB8ACAAaQBuAHQAZQBnAGUAcgAgAFsAMQAuAC4AMQAyAF0AIAAgAHwAIABNAG8AbgB0AGgAIABvAGYAIAB5AGUAYQByAC4AIABDAGEAbgAgAGIAZQAgAGUAbQBwAHQAeQAuAFwAbgAgACAAIABbAEQAYQB5AF0AIAAgACAAIAAgACAAIAAgACAAfAAgAGQAZQBjAGkAbQBhAGwAIABbADAALgAuADMANgA3ACkAIAB8ACAARABhAHkALgAgAEMAYQBuACAAYgBlACAAZQBtAHAAdAB5AC4AXABuACAAIAAgAFsAVABpAG0AZQBdACAAIAAgACAAIAAgACAAIAB8ACAAZABlAGMAaQBtAGEAbAAgAFsAMAAuAC4AMQApACAAIAAgAHwAIABUAGkAbQBlACAAbwBmACAAZABhAHkALgAgAEkAZgAgAG8AbQBpAHQAdABlAGQAIAB0AGgAZQBuACAAZABlAGMAaQBtAGEAbAAgAHAAYQByAHQAIABvAGYAIABkAGEAeQAgAGkAcwAgAHQAYQBrAGUAbgAu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VAEwASQBBAE4AXwBEAEEAVABFACAAPQAgAEwAQQBNAEIARABBACgARABhAHQAZQBfAFkATQBEAFQALAAgAFsASgB1AGwAaQBhAG4AQwBhAGwAZQBuAGQAYQByAF0ALABcAG4AIAAgACAAIABMAEUAVAAoAFwAbgAgACAAIAAgACAAIAAgACAAXwBqAHUAbABpAGEAbgBDAGEAbABlAG4AZABhAHIALAAgAEYATgAuAEMATwBFAFIAQwBFACgASgB1AGwAaQBhAG4AQwBhAGwAZQBuAGQAYQByACkAIAA8AD4AIAAwACwAXABuACAAIAAgACAAIAAgACAAIABcAG4AIAAgACAAIAAgACAAIAAgAGYAbgBKAHUAbABpAGEAbgBEAGEAdABlACwAIABMAEEATQBCAEQAQQAoAF8AZABhAHQAZQBfAFkATQBEAFQALABcAG4AIAAgACAAIAAgACAAIAAgACAAIAAgACAATABFAFQAKABcAG4AIAAgACAAIAAgACAAIAAgACAAIAAgACAAIAAgACAAIABfAE0ASgBEAGEAdABlACwAIABDAEgAUgBPAE4ATwAuAE0ATwBEAEkARgBJAEUARABfAEoAVQBMAEkAQQBOAF8ARABBAFQARQAoAF8AZABhAHQAZQBfAFkATQBEAFQAKQAsAFwAbgAgACAAIAAgACAAIAAgACAAIAAgACAAIAAgACAAIAAgAEMASABSAE8ATgBPAC4ATQBKAEQAQQBUAEUAXwBUAE8AXwBKAEQAQQBUAEUAKABfAE0ASgBEAGEAdABlACkAXABuACAAIAAgACAAIAAgACAAIAAgACAAIAAgACkAXABuACAAIAAgACAAIAAgACAAIAApACwAXABuACAAIAAgACAAIAAgACAAIABcAG4AIAAgACAAIAAgACAAIAAgAEIAWQBSAE8AVwAoAEYATgAuAE4AVQBMAEwASQBGAFkAKABEAGEAdABlAF8AWQBNAEQAVAApACwAXABuACAAIAAgACAAIAAgACAAIAAgACAAIAAgAEwAQQBNAEIARABBACgAXwBkAGEAdABlAFIAbwB3ACwAXABuACAAIAAgACAAIAAgACAAIAAgACAAIAAgACAAIAAgACAAZgBuAEoAdQBsAGkAYQBuAEQAYQB0AGUAKABfAGQAYQB0AGUAUgBvAH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TwBEAEkARgBJAEUARABfAEoAVQBMAEkAQQBOAF8ARABBAFQARQBcAG4AXABuAFIAZQB0AHUAcgBuAHMAIAB0AGgAZQAgAE0AbwBkAGkAZgBpAGUAZAAgAEoAdQBsAGkAYQBuACAARABhAHQAZQAgAG8AZgAgAHQAaABlACAAcAByAG8AdgBpAGQAZQBkACAAZABhAHQAZQAgAGEAbgBkACAAdABpAG0AZQAgAG8AZgAgAGQAYQB5ACAAaQBuACAAdABoAGUAIABzAHAAZQBjAGkAZgBpAGUAZAAgAGMAYQBsAGUAbgBkAGEAcgAuAFwAbgBOAG8AdABlACAAdABoAGEAdAAgAHQAaABlACAAdABpAG0AZQAgAGMAbwBtAHAAbwBuAGUAbgB0ACAAbwBmACAATQBvAGQAaQBmAGkAZQBkACAASgB1AGwAaQBhAG4AIABEAGEAdABlACAAaQBzACAAYgBhAHMAZQBkACAAZgByAG8AbQAgAG0AaQBkAG4AaQBnAGgAdAAuAFwAbgBcAG4AQQByAHIAYQB5ACAAYwBvAG0AcABhAHQAaQBiAGwAZQA6ACAARABhAHQAZQBfAFkATQBEAFQ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0AbwBkAGkAZgBpAGUAZ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BUACAAIAAgACAAIAAgACAAIAB8ACAAYQByAHIAYQB5ACAAIAAgAEMAWwAxAC4ALgA0AF0AIAAgAHwAXABuACAAIAAgAFkAZQBhAHIAQwBFACAAIAAgACAAIAAgACAAIAB8ACAAaQBuAHQAZQBnAGUAcgAgACAAIAAgACAAIAAgACAAIAAgAHwAIABZAGUAYQByACAAaQBuACAAQwBvAG0AbQBvAG4AIABFAHIAYQAuACAATgBvAHQAZQAgAHQAaABhAHQAIAAxACAAQgBDACAAPQAgADAAIABDAEUALAAgADIAIABCAEMAIAA9ACAALQAxACAAQwBFAFwAbgAgACAAIABbAE0AbwBuAHQAaABdACAAIAAgACAAIAAgACAAfAAgAGkAbgB0AGUAZwBlAHIAIABbADEALgAuADEAMgBdACAAIAB8ACAATQBvAG4AdABoACAAbwBmACAAeQBlAGEAcgAuACAAQwBhAG4AIABiAGUAIABlAG0AcAB0AHkALgBcAG4AIAAgACAAWwBEAGEAeQBdACAAIAAgACAAIAAgACAAIAAgAHwAIABkAGUAYwBpAG0AYQBsACAAWwAwAC4ALgAzADIAKQAgACAAfAAgAEQAYQB5AC4AIABDAGEAbgAgAGIAZQAgAGUAbQBwAHQAeQAuACAASQBmACAAdABpAG0AZQAgAGkAcwAgAHAAcgBvAHYAaQBkAGUAZAAsACAAYQBuAHkAIABkAGUAYwBpAG0AYQBsACAAcABhAHIAdAAgAGkAcwAgAGkAZwBuAG8AcgBlAGQALgBcAG4AIAAgACAAWwBUAGkAbQBlAF0AIAAgACAAIAAgACAAIAAgAHwAIABkAGUAYwBpAG0AYQBsACAAWwAwAC4ALgAxACkAIAAgACAAfAAgAFQAaQBtAGUAIABvAGYAIABkAGEAeQAuACAASQBmACAAbwBtAGkAdAB0AGUAZAAgAHQAaABlAG4AIABkAGUAYwBpAG0AYQBsACAAcABhAHIAdAAgAG8AZgAgAGQAYQB5ACAAaQBzACAAdABhAGsAZQBuAC4AXABuAFsASgB1AGwAaQBhAG4AQwBhAGwAZQBuAGQAYQByAF0AIAB8ACAAcwB3AGkAdABjAGgAI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8ARABJAEYASQBFAEQAXwBKAFUATABJAEEATgBfAEQAQQBUAEUAIAA9ACAATABBAE0AQgBEAEEAKABEAGEAdABlAF8AWQBNAEQAVAAsACAAWwBKAHUAbABpAGEAbgBDAGEAbABlAG4AZABhAHIAXQAsAFwAbgAgACAAIAAgAEwARQBUACgAXABuACAAIAAgACAAIAAgACAAIABfAGoAdQBsAGkAYQBuAEMAYQBsAGUAbgBkAGEAcgAsACAARgBOAC4AQwBPAEUAUgBDAEUAKABKAHUAbABpAGEAbgBDAGEAbABlAG4AZABhAHIAKQAgADwAPgAgADAALABcAG4AIAAgACAAIAAgACAAIAAgAFwAbgAgACAAIAAgACAAIAAgACAAZgBuAE0AbwBkAGkAZgBpAGUAZABKAHUAbABpAGEAbgBEAGEAdABlACwAIABMAEEATQBCAEQAQQAoAF8AZABhAHQAZQBfAFkATQBEAFQALABcAG4AIAAgACAAIAAgACAAIAAgACAAIAAgACAASQBGACgAQwBPAEwAVQBNAE4AUwAoAF8AZABhAHQAZQBfAFkATQBEAFQAKQAgAD4AIAA0ACwAIAB7ACMAUgBFAEYAIQB9ACwAXABuACAAIAAgACAAIAAgACAAIAAgACAAIAAgACAAIAAgACAASQBGACgAQQBSAFIAQQBZAFMALgBJAFMAXwBFAE0AUABUAFkAKABfAGQAYQB0AGUAXwBZAE0ARABUACkALAAgAFwAIgBcACIALABcAG4AIAAgACAAIAAgACAAIAAgACAAIAAgACAAIAAgACAAIAAgACAAIAAgAEwARQBUACgAXABuACAAIAAgACAAIAAgACAAIAAgACAAIAAgACAAIAAgACAAIAAgACAAIAAgACAAIAAgAF8AZgBpAHIAcwB0AEUAcgByAG8AcgAsACAAQQBSAFIAQQBZAFMALgBIAF8ARQBSAFIATwBSACgAXwBkAGEAdABlAF8AWQBNAEQAVAApACwAXABuACAAIAAgACAAIAAgACAAIAAgACAAIAAgACAAIAAgACAAIAAgACAAIAAgACAAIAAgAEkARgAoAEkAUwBFAFIAUgBPAFIAKABfAGYAaQByAHMAdABFAHIAcgBvAHIAKQAsACAAXwBmAGkAcgBzAHQARQByAHIAbwByACAAKgAgAHsAMQB9ACwAXABuACAAIAAgACAAIAAgACAAIAAgACAAIAAgACAAIAAgACAAIAAgACAAIAAgACAAIAAgACAAIAAgACAASQBGACgATgBPAFQAKABBAFIAUgBBAFkAUwAuAEkAUwBfAE4AVQBNAEUAUgBJAEMAXwBOAFUATABMACgAXwBkAGEAdABlAF8AWQBNAEQAVAApACkALAAgAHsAIwBWAEEATABVAEUAIQB9ACwAXABuACAAIAAgACAAIAAgACAAIAAgACAAIAAgACAAIAAgACAAIAAgACAAIAAgACAAIAAgACAAIAAgACAAIAAgACAAIABMAEUAVAAoAFwAbgAgACAAIAAgACAAIAAgACAAIAAgACAAIAAgACAAIAAgACAAIAAgACAAIAAgACAAIAAgACAAIAAgACAAIAAgACAAIAAgACAAIABfAGUAeABwAGEAbgBkAFkATQBEAFQALAAgAEUAWABQAEEATgBEACgAXwBkAGEAdABlAF8AWQBNAEQAVAAsACAAMQAsACAANAAsACAAXAAiAFwAIgApACwAXABuACAAIAAgACAAIAAgACAAIAAgACAAIAAgACAAIAAgACAAIAAgACAAIAAgACAAIAAgACAAIAAgACAAIAAgACAAIAAgACAAIAAgAF8ARABUACwAIABDAEgAUgBPAE4ATwAuAFIARQBTAE8ATABWAEUAXwBEAFQAKABEAFIATwBQACgAXwBlAHgAcABhAG4AZABZAE0ARABUACwAIAAsACAAMgApACkALABcAG4AIAAgACAAIAAgACAAIAAgACAAIAAgACAAIAAgACAAIAAgACAAIAAgACAAIAAgACAAIAAgACAAIAAgACAAIAAgACAAIAAgACAAXwByAGUAcwBvAGwAdgBlAFkATQBEACwAIABMAEUAVAAoAFwAbgAgACAAIAAgACAAIAAgACAAIAAgACAAIAAgACAAIAAgACAAIAAgACAAIAAgACAAIAAgACAAIAAgACAAIAAgACAAIAAgACAAIAAgACAAIAAgAF8AeQAsACAAQwBIAE8ATwBTAEUAQwBPAEwAUwAoAF8AZQB4AHAAYQBuAGQAWQBNAEQAVAAsACAAMQApACwAXABuACAAIAAgACAAIAAgACAAIAAgACAAIAAgACAAIAAgACAAIAAgACAAIAAgACAAIAAgACAAIAAgACAAIAAgACAAIAAgACAAIAAgACAAIAAgACAAXwBtACwAIABJAEYAKABGAE4ALgBJAFMAXwBFAE0AUABUAFkAKABDAEgATwBPAFMARQBDAE8ATABTACgAXwBlAHgAcABhAG4AZABZAE0ARABUACwAIAAyACkAKQAsACAAMQAsACAAXABuACAAIAAgACAAIAAgACAAIAAgACAAIAAgACAAIAAgACAAIAAgACAAIAAgACAAIAAgACAAIAAgACAAIAAgACAAIAAgACAAIAAgACAAIAAgACAAIAAgACAAIABDAEgATwBPAFMARQBDAE8ATABTACgAXwBlAHgAcABhAG4AZABZAE0ARABUACwAIAAyACkAXABuACAAIAAgACAAIAAgACAAIAAgACAAIAAgACAAIAAgACAAIAAgACAAIAAgACAAIAAgACAAIAAgACAAIAAgACAAIAAgACAAIAAgACAAIAAgACAAKQAsAFwAbgAgACAAIAAgACAAIAAgACAAIAAgACAAIAAgACAAIAAgACAAIAAgACAAIAAgACAAIAAgACAAIAAgACAAIAAgACAAIAAgACAAIAAgACAAIAAgAF8AZAAsACAAQwBIAE8ATwBTAEUAQwBPAEwAUwAoAF8ARABUACwAIAAxACkALABcAG4AIAAgACAAIAAgACAAIAAgACAAIAAgACAAIAAgACAAIAAgACAAIAAgACAAIAAgACAAIAAgACAAIAAgACAAIAAgACAAIAAgACAAIAAgACAAIABIAFMAVABBAEMASwAoAF8AeQAsACAAXwBtACwAIABfAGQAKQBcAG4AIAAgACAAIAAgACAAIAAgACAAIAAgACAAIAAgACAAIAAgACAAIAAgACAAIAAgACAAIAAgACAAIAAgACAAIAAgACAAIAAgACAAKQAsAFwAbgAgACAAIAAgACAAIAAgACAAIAAgACAAIAAgACAAIAAgACAAIAAgACAAIAAgACAAIAAgACAAIAAgACAAIAAgACAAIAAgACAAIABfAE0ASgBEAE4ALAAgAEMASABSAE8ATgBPAC4ATQBKAEQATgAoAF8AcgBlAHMAbwBsAHYAZQBZAE0ARAAsACAAXwBqAHUAbABpAGEAbgBDAGEAbABlAG4AZABhAHIAKQAsAFwAbgAgACAAIAAgACAAIAAgACAAIAAgACAAIAAgACAAIAAgACAAIAAgACAAIAAgACAAIAAgACAAIAAgACAAIAAgACAAIAAgACAAIABJAEYAKABJAFMARQBSAFIATwBSACgAXwBNAEoARABOACkALAAgAF8ATQBKAEQATgAgACoAIAB7ADEAfQAsAFwAbgAgACAAIAAgACAAIAAgACAAIAAgACAAIAAgACAAIAAgACAAIAAgACAAIAAgACAAIAAgACAAIAAgACAAIAAgACAAIAAgACAAIAAgACAAIAAgAEwARQBUACgAXABuACAAIAAgACAAIAAgACAAIAAgACAAIAAgACAAIAAgACAAIAAgACAAIAAgACAAIAAgACAAIAAgACAAIAAgACAAIAAgACAAIAAgACAAIAAgACAAIAAgACAAIABfAHQAaQBtAGUALAAgAEMASABPAE8AUwBFAEMATwBMAFMAKABfAEQAVAAsACAAMgApACwAXABuACAAIAAgACAAIAAgACAAIAAgACAAIAAgACAAIAAgACAAIAAgACAAIAAgACAAIAAgACAAIAAgACAAIAAgACAAIAAgACAAIAAgACAAIAAgACAAIAAgACAAIABfAE0ASgBEAE4AIAArACAATgAoAF8AdABpAG0AZQ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EIAWQBSAE8AVwAoAEYATgAuAE4AVQBMAEwASQBGAFkAKABEAGEAdABlAF8AWQBNAEQAVAApACwAXABuACAAIAAgACAAIAAgACAAIAAgACAAIAAgAEwAQQBNAEIARABBACgAXwBkAGEAdABlAFIAbwB3ACwAXABuACAAIAAgACAAIAAgACAAIAAgACAAIAAgACAAIAAgACAAZgBuAE0AbwBkAGkAZgBpAGUAZABKAHUAbABpAGEAbgBEAGEAdABlACgAXwBkAGEAdABlAFIAbwB3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QQBUAEUAXwBUAE8AXwBNAEoARABBAFQARQBcAG4AXABuAEMAbwBuAHYAZQByAHQAcwAgAGEAIABKAHUAbABpAGEAbgAgAEQAYQB0AGUAIAAoAEoARABBAFQARQApACAAdABvACAAYQAgAE0AbwBkAGkAZgBpAGUAZAAgAEoAdQBsAGkAYQBuACAARABhAHQAZQAgACgATQBKAEQAQQBUAEUAKQAuAFwAbgBOAG8AdABlACAAdABoAGEAdAAgAHQAaABlACAAZABlAGMAaQBtAGEAbAAgAHQAaQBtAGUAIABjAG8AbQBwAG8AbgBlAG4AdAAgAG8AZgAgAE0ASgBEAEEAVABFACAAaQBzACAAYgBhAHMAZQBkACAAZgByAG8AbQAgAG0AaQBkAG4AaQBnAGgAdA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TQBvAGQAaQBmAGkAZQBk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CAAfAAgAGQAZQBjAGkAbQBhAGwAIAB8ACAASgB1AGwAaQBhAG4AIABE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QQBUAEUAXwBUAE8AXwBNAEoARABBAFQARQAgAD0AIABMAEEATQBCAEQAQQAoAEoARABhAHQAZQAsAFwAbgAgACAAIAAgAEwARQBUACgAXABuACAAIAAgACAAIAAgACAAIABfAEoARABhAHQAZQAsACAARgBOAC4ATgBVAEwATABJAEYAWQAoAEoARABhAHQAZQApACwAXABuACAAIAAgACAAIAAgACAAIABJAEYAKABfAEoARABhAHQAZQAgAD0AIABcACIAXAAiACwAIABcACIAXAAiACwAXABuACAAIAAgACAAIAAgACAAIAAgACAAIAAgAF8ASgBEAGEAdABlACAALQAgADIANAAwADAAMAAwADAALgA1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UAE8AXwBKAEQAQQBUAEUAXABuAFwAbgBDAG8AbgB2AGUAcgB0AHMAIABhACAATQBvAGQAaQBmAGkAZQBkACAASgB1AGwAaQBhAG4AIABEAGEAdABlACAAKABNAEoARABBAFQARQApACAAdABvACAAYQAgAEoAdQBsAGkAYQBuACAARABhAHQAZQAgACgASgBEAEEAVABFACkALgBcAG4ATgBvAHQAZQAgAHQAaABhAHQAIAB0AGgAZQAgAGQAZQBjAGkAbQBhAGwAIAB0AGkAbQBlACAAYwBvAG0AcABvAG4AZQBuAHQAIABvAGYAIABKAEQAQQBUAEUAIABpAHMAIABiAGEAcwBlAGQAIABmAHIAbwBtACAAbQBpAGQAZABhAHk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fAAgAGQAZQBjAGkAbQBhAGwAIAB8ACAATQBvAGQAaQBmAGkAZQBkACAASgB1AGwAaQBhAG4AIABE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FQATwBfAEoARABBAFQARQAgAD0AIABMAEEATQBCAEQAQQAoAE0ASgBEAGEAdABlACwAXABuACAAIAAgACAATABFAFQAKABcAG4AIAAgACAAIAAgACAAIAAgAF8ATQBKAEQAYQB0AGUALAAgAEYATgAuAE4AVQBMAEwASQBGAFkAKABNAEoARABhAHQAZQApACwAXABuACAAIAAgACAAIAAgACAAIABJAEYAKABfAE0ASgBEAGEAdABlACAAPQAgAFwAIgBcACIALAAgAFwAIgBcACIALABcAG4AIAAgACAAIAAgACAAIAAgACAAIAAgACAAXwBNAEoARABhAHQAZQAgACsAIAAyADQAMAAwADAAMAAwAC4AN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BAFQARQBfAFQATwBfAEoARABOAFwAbgBcAG4AUgBlAHQAdQByAG4AcwAgAHQAaABlACAAYwBvAHIAcgBlAHMAcABvAG4AZABpAG4AZwAgAEoAdQBsAGkAYQBuACAARABhAHkAIABOAHUAbQBiAGUAcgAgACgASgBEAE4AKQAgAG8AZgAgAGEAIABnAGkAdgBlAG4AIABKAHUAbABpAGEAbgAgAEQAYQB0AGUAIAAoAEoARABBAFQARQApAC4AXABuAE4AbwB0AGUAIAB0AGgAYQB0ACAAdABoAGUAIABkAGUAYwBpAG0AYQBsACAAdABpAG0AZQAgAGMAbwBtAHAAbwBuAGUAbgB0ACAAbwBmACAASgBEAEEAVABFACAAaQBzACAAYgBhAHMAZQBkACAAZgByAG8AbQAgAG0AaQBkAGQAYQB5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IAB8ACAAZABlAGMAaQBtAGEAbAAgAHwAIABKAHUAbABpAGEAbgAgAE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BAFQARQBfAFQATwBfAEoARABOACAAPQAgAEwAQQBNAEIARABBACgASgBEAGEAdABlACwAXABuACAAIAAgACAATABFAFQAKABcAG4AIAAgACAAIAAgACAAIAAgAF8ASgBEAGEAdABlACwAIABGAE4ALgBOAFUATABMAEkARgBZACgASgBEAGEAdABlACkALABcAG4AIAAgACAAIAAgACAAIAAgAEkARgAoAF8ASgBEAGEAdABlACAAPQAgAFwAIgBcACIALAAgAFwAIgBcACIALABcAG4AIAAgACAAIAAgACAAIAAgACAAIAAgACAASQBOAFQAKABfAEoARABhAHQAZQAgACsAIAAwAC4AN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XwBUAE8AXwBKAEQAQQBUAEUAXABuAFwAbgBSAGUAdAB1AHIAbgBzACAAdABoAGUAIABKAHUAbABpAGEAbgAgAEQAYQB0AGUAIAAoAEoARABBAFQARQApACAAYQB0ACAAMAA6ADAAMAAgAG8AZgAgAGEAIABnAGkAdgBlAG4AIABKAHUAbABpAGEAbgAgAEQAYQB5ACAATgB1AG0AYgBlAHIAIAAoAEoARABOACkALgBcAG4ATgBvAHQAZQAgAHQAaABhAHQAIAB0AGgAZQAgAGQAZQBjAGkAbQBhAGwAIAB0AGkAbQBlACAAYwBvAG0AcABvAG4AZQBuAHQAIABvAGYAIABKAEQAQQBUAEUAIABpAHMAIABiAGEAcwBlAGQAIABmAHIAbwBtACAAbQBpAGQAZABhAHk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CAAfAAgAGkAbgB0AGUAZwBlAHIAIAB8ACAASgB1AGwAaQBhAG4AIABEAGEAeQAgAE4AdQBtAGIAZQBy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TgBfAFQATwBfAEoARABBAFQARQAgAD0AIABMAEEATQBCAEQAQQAoAEoARABOACwAXABuACAAIAAgACAATABFAFQAKABcAG4AIAAgACAAIAAgACAAIAAgAF8ASgBEAE4ALAAgAEYATgAuAE4AVQBMAEwASQBGAFkAKABKAEQATgApACwAXABuACAAIAAgACAAIAAgACAAIABJAEYAKABfAEoARABOACAAPQAgAFwAIgBcACIALAAgAFwAIgBcACIALABcAG4AIAAgACAAIAAgACAAIAAgACAAIAAgACAAXwBKAEQATgAgAC0AIAAwAC4AN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VABPAF8ATQBKAEQATgBcAG4AXABuAFIAZQB0AHUAcgBuAHMAIAB0AGgAZQAgAGMAbwByAHIAZQBzAHAAbwBuAGQAaQBuAGcAIABNAG8AZABpAGYAaQBlAGQAIABKAHUAbABpAGEAbgAgAEQAYQB5ACAATgB1AG0AYgBlAHIAIAAoAE0ASgBEAE4AKQAgAG8AZgAgAGEAIABnAGkAdgBlAG4AIABNAG8AZABpAGYAaQBlAGQAIABKAHUAbABpAGEAbgAgAEQAYQB0AGUAIAAoAEoARABBAFQARQApAC4AXABuAE4AbwB0AGUAIAB0AGgAYQB0ACAAdABoAGUAIABkAGUAYwBpAG0AYQBsACAAdABpAG0AZQAgAGMAbwBtAHAAbwBuAGUAbgB0ACAAbwBmACAATQBKAEQAQQBUAEUAIABpAHMAIABiAGEAcwBlAGQAIABmAHIAbwBtACAAbQBpAGQAbgBpAGcAaAB0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NAG8AZABpAGYAaQBlAGQ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HwAIABkAGUAYwBpAG0AYQBsACAAfAAgAE0AbwBkAGkAZgBpAGUAZAAgAEoAdQBsAGkAYQBuACAARABhAHQ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QQBUAEUAXwBUAE8AXwBNAEoARABOACAAPQAgAEwAQQBNAEIARABBACgATQBKAEQAYQB0AGUALABcAG4AIAAgACAAIABMAEUAVAAoAFwAbgAgACAAIAAgACAAIAAgACAAXwBNAEoARABhAHQAZQAsACAARgBOAC4ATgBVAEwATABJAEYAWQAoAE0ASgBEAGEAdABlACkALABcAG4AIAAgACAAIAAgACAAIAAgAEkARgAoAF8ATQBKAEQAYQB0AGUAIAA9ACAAXAAiAFwAIgAsACAAXAAiAFwAIgAsAFwAbgAgACAAIAAgACAAIAAgACAAIAAgACAAIABJAE4AVAAoAF8ATQBKAEQAYQB0AGU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BAFQARQBfAFQATwBfAFkATQBEAFQAXABuAFwAbgBDAG8AbgB2AGUAcgB0AHMAIABhACAASgB1AGwAaQBhAG4AIABEAGEAdABlACAAdABvACAAYQAgAGQAYQB0AGUAIABhAG4AZAAgAHQAaQBtAGUAIABpAG4AIAB0AGgAZQAgAHMAcABlAGMAaQBmAGkAZQBkACAAYwBhAGwAZQBuAGQAYQByAC4AXABuAFwAbgBBAHIAcgBhAHkAIABjAG8AbQBwAGEAdABpAGIAbABlADoAIABKAEQAYQB0AGUAIABhAHMAIABjAG8AbAB1AG0AbgBcAG4AXABuAE8AdQB0AHAAdQB0ACAAQwBbADQ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AgAG8AZgAgAG0AbwBuAHQAaABcAG4AIAA0ACAAfAAgAGQAZQBjAGkAbQBhAGwAIABbADAALgAuADEAKQAgACAAfAAgAFQAaQBtAGUAIABvAGYAIA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gACAAIAAgACAAIAAgACAAIAAgACAAIAAgACAAfAAgAGQAZQBjAGkAbQBhAGwAIAB8ACAASgB1AGwAaQBhAG4AIABEAGEAdABlAFwAbgBbAEwAbwB3AE8AcgBkAGUAcgBdACAAIAAgACAAIAAgACAAIAAgAHwAIABpAG4AdABlAGcAZQByACAAfAAgAEwAbwB3AGUAcwB0AC0AbwByAGQAZQByACAAYwBvAG0AcABvAG4AZQBuAHQALgAgAEQAZQBmAGEAdQBsAHQAcwAgAHQAbwAgAFMAZQBjAG8AbgBkAC4AXABuACAAIAAgACAAIAAgACAAIAAgACAAIAAgACAAIAAgACAAIAAgACAAfAAgAFsAMQAuAC4ANABdACAAIAB8ACAAMQA6ACAARABhAHkAXABuACAAIAAgACAAIAAgACAAIAAgACAAIAAgACAAIAAgACAAIAAgACAAfAAgACAAIAAgACAAIAAgACAAIAB8ACAAMgA6ACAASABvAHUAcgBcAG4AIAAgACAAIAAgACAAIAAgACAAIAAgACAAIAAgACAAIAAgACAAIAB8ACAAIAAgACAAIAAgACAAIAAgAHwAIAAzADoAIABNAGkAbgB1AHQAZQBcAG4AIAAgACAAIAAgACAAIAAgACAAIAAgACAAIAAgACAAIAAgACAAIAB8ACAAIAAgACAAIAAgACAAIAAgAHwAIAA0ADoAIABTAGUAYwBvAG4AZABcAG4AWwBTAGUAYwBvAG4AZABQAHIAZQBjAGkAcwBpAG8AbgBdACAAIAB8ACAAaQBuAHQAZQBnAGUAcgAgAHwAIABSAG8AdQBuAGQAIABzAGUAYwBvAG4AZABzACAAdABvACAAcwBwAGUAYwBpAGYAaQBlAGQAIABkAGUAYwBpAG0AYQBsACAAcABsAGEAYwBlAHMALgBcAG4AIAAgACAAIAAgACAAIAAgACAAIAAgACAAIAAgACAAIAAgACAAIAB8ACAAWwAwAC4ALgA5AF0AIAAgAHwAIABEAGUAZgBhAHUAbAB0AHMAIAB0AG8AIABhACAAbQBpAHgAaQBtAHUAbQAgAHAAcgBlAGMAaQBzAGkAbwBuACAAbwBmACAAOQAuAFwAbgBbAFIAbwB1AG4AZABpAG4AZwBPAHYAZQByAHIAaQBkAGUAXQAgAHwAIABzAHcAaQB0AGMAaAAgACAAfAAgACAAMAA6ACAARABlAGYAYQB1AGwAdAAgAFcAaABlAG4AIABQAHIAZQBjAGkAcwBpAG8AbgAgAD0AIAAwACwAIAByAG8AdQBuAGQAcwAgAHQAbwAgAG4AZQBhAHIAZQBzAHQAIABzAGUAYwBvAG4AZAAgAGEAbgBkACAAdAByAHUAbgBjAGEAdABlAHMAIABhAHQAIABsAG8AdwAgAG8AcgBkAGUAcgAgAGMAbwBtAHAAbwBuAGUAbgB0AC4AXABuACAAIAAgACAAIAAgACAAIAAgACAAIAAgACAAIAAgACAAIAAgACAAfAAgACAAIAAgACAAIAAgACAAIAB8ACAAIAAgACAAIAAgACAAIAAgACAAIAAgACAAVwBoAGUAbgAgAFAAcgBlAGMAaQBzAGkAbwBuACAAPgAgADAALAAgAHIAbwB1AG4AZABzACAAdABvACAAbgBlAGEAcgBlAHMAdAAgAGEAdAAgAGwAbwB3ACAAbwByAGQAZQByACAAYwBvAG0AcABvAG4AZQBuAHQALgBcAG4AIAAgACAAIAAgACAAIAAgACAAIAAgACAAIAAgACAAIAAgACAAIAB8ACAAIAAgACAAIAAgACAAIAAgAHwAIAAgADEAOgAgAE4AZQBhAHIAZQBzAHQAIABBAGwAdwBhAHkAcwAgAHIAbwB1AG4AZAAgAHQAbwAgAG4AZQBhAHIAZQBzAHQAIABsAG8AdwAgAG8AcgBkAGUAcgAgAGMAbwBtAHAAbwBuAGUAbgB0AC4AXABuACAAIAAgACAAIAAgACAAIAAgACAAIAAgACAAIAAgACAAIAAgACAAfAAgACAAIAAgACAAIAAgACAAIAB8ACAALQAxADoAIABEAG8AdwBuACAAIAAgACAAQQBsAHcAYQB5AHMAIAByAG8AdQBuAGQAIABkAG8AdwBuACAAYQB0ACAAbABvAHcAIABvAHIAZABlAHIAIABjAG8AbQBwAG8AbgBlAG4AdAAuAFwAbgBbAEoAdQBsAGkAYQBuAEMAYQBsAGUAbgBkAGEAcgBdACAAIAAgAHwAIABzAHcAaQB0AGMAaAAgACAAfAAgAEMAYQBsAGMAdQBsAGEAdABlACAAZgBvAHIAIAB0AGgAZQAgAEoAdQBsAGkAYQBuACAAcAByAG8AbABlAHAAdABpAGMAIABjAGEAbABlAG4AZABhAHIALgAgAEQAZQBmAGEAdQBsAHQAIABpAHMAIABHAHIAZQBnAG8AcgBpAGEAbgBcAG4AIAAg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QQBUAEUAXwBUAE8AXwBZAE0ARABUACAAPQAgAEwAQQBNAEIARABBACgASgBEAGEAdABlACwAIABbAEwAbwB3AE8AcgBkAGUAcgBdACwAIABbAFMAZQBjAG8AbgBkAFAAcgBlAGMAaQBzAGkAbwBuAF0ALAAgAFsAUgBvAHUAbgBkAGkAbgBnAE8AdgBlAHIAcgBpAGQAZQBdACwAIABbAEoAdQBsAGkAYQBuAEMAYQBsAGUAbgBkAGEAcgBdACwAXABuACAAIAAgACAATABFAFQAKABcAG4AIAAgACAAIAAgACAAIAAgAF8ATQBKAEQAYQB0AGUALAAgAEMASABSAE8ATgBPAC4ASgBEAEEAVABFAF8AVABPAF8ATQBKAEQAQQBUAEUAKABKAEQAYQB0AGUAKQAsAFwAbgAgACAAIAAgACAAIAAgACAAQwBIAFIATwBOAE8ALgBNAEoARABBAFQARQBfAFQATwBfAFkATQBEAFQAKABfAE0ASgBEAGEAdABlACwAIABMAG8AdwBPAHIAZABlAHIALAAgAFMAZQBjAG8AbgBkAFAAcgBlAGMAaQBzAGkAbwBuACwAIABSAG8AdQBuAGQAaQBuAGcATwB2AGUAcgByAGkAZABlACwAIABKAHUAbABpAGEAbgBDAGEAbABlAG4AZABhAHI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UAE8AXwBZAE0ARABUAFwAbgBcAG4AQwBvAG4AdgBlAHIAdABzACAAYQAgAE0AbwBkAGkAZgBpAGUAZAAgAEoAdQBsAGkAYQBuACAARABhAHQAZQAgAHQAbwAgAGEAIABkAGEAdABlACAAYQBuAGQAIAB0AGkAbQBlACAAaQBuACAAdABoAGUAIABzAHAAZQBjAGkAZgBpAGUAZAAgAGMAYQBsAGUAbgBkAGEAcgAuAFwAbgBcAG4AQQByAHIAYQB5ACAAYwBvAG0AcABhAHQAaQBiAGwAZQA6ACAATQBKAEQAYQB0AGUAIABhAHMAIABjAG8AbAB1AG0AbgBcAG4AXABuAE8AdQB0AHAAdQB0ACAAQwBbADQ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AgAG8AZgAgAG0AbwBuAHQAaABcAG4AIAA0ACAAfAAgAGQAZQBjAGkAbQBhAGwAIABbADAALgAuADEAKQAgACAAfAAgAFQAaQBtAGUAIABvAGYAIA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AgACAAIAAgACAAIAAgACAAIAAgACAAfAAgAGQAZQBjAGkAbQBhAGwAIAB8ACAATQBvAGQAaQBmAGkAZQBkACAASgB1AGwAaQBhAG4AIABEAGEAdABlAFwAbgBbAEwAbwB3AE8AcgBkAGUAcgBdACAAIAAgACAAIAAgACAAIAAgAHwAIABpAG4AdABlAGcAZQByACAAfAAgAEwAbwB3AGUAcwB0AC0AbwByAGQAZQByACAAYwBvAG0AcABvAG4AZQBuAHQALgAgAEQAZQBmAGEAdQBsAHQAcwAgAHQAbwAgAFMAZQBjAG8AbgBkAC4AXABuACAAIAAgACAAIAAgACAAIAAgACAAIAAgACAAIAAgACAAIAAgACAAfAAgAFsAMQAuAC4ANABdACAAIAB8ACAAMQA6ACAARABhAHkAXABuACAAIAAgACAAIAAgACAAIAAgACAAIAAgACAAIAAgACAAIAAgACAAfAAgACAAIAAgACAAIAAgACAAIAB8ACAAMgA6ACAASABvAHUAcgBcAG4AIAAgACAAIAAgACAAIAAgACAAIAAgACAAIAAgACAAIAAgACAAIAB8ACAAIAAgACAAIAAgACAAIAAgAHwAIAAzADoAIABNAGkAbgB1AHQAZQBcAG4AIAAgACAAIAAgACAAIAAgACAAIAAgACAAIAAgACAAIAAgACAAIAB8ACAAIAAgACAAIAAgACAAIAAgAHwAIAA0ADoAIABTAGUAYwBvAG4AZABcAG4AWwBTAGUAYwBvAG4AZABQAHIAZQBjAGkAcwBpAG8AbgBdACAAIAB8ACAAaQBuAHQAZQBnAGUAcgAgAHwAIABSAG8AdQBuAGQAIABzAGUAYwBvAG4AZABzACAAdABvACAAcwBwAGUAYwBpAGYAaQBlAGQAIABkAGUAYwBpAG0AYQBsACAAcABsAGEAYwBlAHMALgBcAG4AIAAgACAAIAAgACAAIAAgACAAIAAgACAAIAAgACAAIAAgACAAIAB8ACAAWwAwAC4ALgA5AF0AIAAgAHwAIABEAGUAZgBhAHUAbAB0AHMAIAB0AG8AIABhACAAbQBpAHgAaQBtAHUAbQAgAHAAcgBlAGMAaQBzAGkAbwBuACAAbwBmACAAOQAuAFwAbgBbAFIAbwB1AG4AZABpAG4AZwBPAHYAZQByAHIAaQBkAGUAXQAgAHwAIABzAHcAaQB0AGMAaAAgACAAfAAgACAAMAA6ACAARABlAGYAYQB1AGwAdAAgAFcAaABlAG4AIABQAHIAZQBjAGkAcwBpAG8AbgAgAD0AIAAwACwAIAByAG8AdQBuAGQAcwAgAHQAbwAgAG4AZQBhAHIAZQBzAHQAIABzAGUAYwBvAG4AZAAgAGEAbgBkACAAdAByAHUAbgBjAGEAdABlAHMAIABhAHQAIABsAG8AdwAgAG8AcgBkAGUAcgAgAGMAbwBtAHAAbwBuAGUAbgB0AC4AXABuACAAIAAgACAAIAAgACAAIAAgACAAIAAgACAAIAAgACAAIAAgACAAfAAgACAAIAAgACAAIAAgACAAIAB8ACAAIAAgACAAIAAgACAAIAAgACAAIAAgACAAVwBoAGUAbgAgAFAAcgBlAGMAaQBzAGkAbwBuACAAPgAgADAALAAgAHIAbwB1AG4AZABzACAAdABvACAAbgBlAGEAcgBlAHMAdAAgAGEAdAAgAGwAbwB3ACAAbwByAGQAZQByACAAYwBvAG0AcABvAG4AZQBuAHQALgBcAG4AIAAgACAAIAAgACAAIAAgACAAIAAgACAAIAAgACAAIAAgACAAIAB8ACAAIAAgACAAIAAgACAAIAAgAHwAIAAgADEAOgAgAE4AZQBhAHIAZQBzAHQAIABBAGwAdwBhAHkAcwAgAHIAbwB1AG4AZAAgAHQAbwAgAG4AZQBhAHIAZQBzAHQAIABsAG8AdwAgAG8AcgBkAGUAcgAgAGMAbwBtAHAAbwBuAGUAbgB0AC4AXABuACAAIAAgACAAIAAgACAAIAAgACAAIAAgACAAIAAgACAAIAAgACAAfAAgACAAIAAgACAAIAAgACAAIAB8ACAALQAxADoAIABEAG8AdwBuACAAIAAgACAAQQBsAHcAYQB5AHMAIAByAG8AdQBuAGQAIABkAG8AdwBuACAAYQB0ACAAbABvAHcAIABvAHIAZABlAHIAIABjAG8AbQBwAG8AbgBlAG4AdAAuAFwAbgBbAEoAdQBsAGkAYQBuAEMAYQBsAGUAbgBkAGEAcgBdACAAIAAgAHwAIABzAHcAaQB0AGMAaAAgACAAfAAgAEMAYQBsAGMAdQBsAGEAdABlACAAZgBvAHIAIAB0AGgAZQAgAEoAdQBsAGkAYQBuACAAcAByAG8AbABlAHAAdABpAGMAIABjAGEAbABlAG4AZABhAHIALgAgAEQAZQBmAGEAdQBsAHQAIABpAHMAIABHAHIAZQBnAG8AcgBpAGEAbgBcAG4AIAAg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FQATwBfAFkATQBEAFQAIAA9ACAATABBAE0AQgBEAEEAKABNAEoARABhAHQAZQAsACAAWwBMAG8AdwBPAHIAZABlAHIAXQAsACAAWwBTAGUAYwBvAG4AZABQAHIAZQBjAGkAcwBpAG8AbgBdACwAIABbAFIAbwB1AG4AZABpAG4AZwBPAHYAZQByAHIAaQBkAGUAXQAsACAAWwBKAHUAbABpAGEAbgBDAGEAbABlAG4AZABhAHIAXQAsAFwAbgAgACAAIAAgAEwARQBUACgAXABuACAAIAAgACAAIAAgACAAIABfAGwAbwB3AE8AcgBkAGUAcgAsACAASQBGACgATgBPAFQAKABJAFMATgBVAE0AQgBFAFIAKABMAG8AdwBPAHIAZABlAHIAKQApACwAIAA0ACwAXABuACAAIAAgACAAIAAgACAAIAAgACAAIAAgAEkARgAoAEwAbwB3AE8AcgBkAGUAcgAgADwAIAAxACwAIAAxACwAXABuACAAIAAgACAAIAAgACAAIAAgACAAIAAgACAAIAAgACAASQBGACgATABvAHcATwByAGQAZQByACAAPgAgADQALAAgADQALABcAG4AIAAgACAAIAAgACAAIAAgACAAIAAgACAAIAAgACAAIAAgACAAIAAgAEkATgBUACgATABvAHcATwByAGQAZQByACkAXABuACAAIAAgACAAIAAgACAAIAAgACAAIAAgACAAIAAgACAAKQBcAG4AIAAgACAAIAAgACAAIAAgACAAIAAgACAAKQBcAG4AIAAgACAAIAAgACAAIAAgACAAKQAsAFwAbgBcAG4AIAAgACAAIAAgACAAIAAgAF8AbQBhAHgAUAByAGUAYwBpAHMAaQBvAG4ALAAgADkALABcAG4AIAAgACAAIAAgACAAIAAgAF8AcwBlAGMAbwBuAGQAUAByAGUAYwBpAHMAaQBvAG4ALAAgAEkARgAoAF8AbABvAHcATwByAGQAZQByACAAPAAgADQALAAgADAALABcAG4AIAAgACAAIAAgACAAIAAgACAAIAAgACAASQBGACgATgBPAFQAKABJAFMATgBVAE0AQgBFAFIAKABTAGUAYwBvAG4AZABQAHIAZQBjAGkAcwBpAG8AbgApACkALAAgAF8AbQBhAHgAUAByAGUAYwBpAHMAaQBvAG4ALABcAG4AIAAgACAAIAAgACAAIAAgACAAIAAgACAAIAAgACAAIABJAEYAKABTAGUAYwBvAG4AZABQAHIAZQBjAGkAcwBpAG8AbgAgADwAIAAwACwAIAAwACwAXABuACAAIAAgACAAIAAgACAAIAAgACAAIAAgACAAIAAgACAAIAAgACAAIABJAEYAKABTAGUAYwBvAG4AZABQAHIAZQBjAGkAcwBpAG8AbgAgAD4AIABfAG0AYQB4AFAAcgBlAGMAaQBzAGkAbwBuACwAIABfAG0AYQB4AFAAcgBlAGMAaQBzAGkAbwBuACwAXABuACAAIAAgACAAIAAgACAAIAAgACAAIAAgACAAIAAgACAAIAAgACAAIAAgACAAIAAgAEkATgBUACgAUwBlAGMAbwBuAGQAUAByAGUAYwBpAHMAaQBvAG4AKQBcAG4AIAAgACAAIAAgACAAIAAgACAAIAAgACAAIAAgACAAIAAgACAAIAAgACkAXABuACAAIAAgACAAIAAgACAAIAAgACAAIAAgACAAIAAgACAAKQBcAG4AIAAgACAAIAAgACAAIAAgACAAIAAgACAAKQBcAG4AIAAgACAAIAAgACAAIAAgACkALABcAG4AXABuACAAIAAgACAAIAAgACAAIABfAGoAdQBsAGkAYQBuAEMAYQBsAGUAbgBkAGEAcgAsACAARgBOAC4AQwBPAEUAUgBDAEUAKABKAHUAbABpAGEAbgBDAGEAbABlAG4AZABhAHIAKQAgADwAPgAgADAALABcAG4AXABuACAAIAAgACAAIAAgACAAIABmAG4ATQBKAEQAYQB0AGUAVABvAFkATQBEAFQALAAgAEwAQQBNAEIARABBACgAXwBNAEoARABhAHQAZQAsAFwAbgAgACAAIAAgACAAIAAgACAAIAAgACAAIABJAEYAKABJAFMARQBSAFIATwBSACgAXwBNAEoARABhAHQAZQApACwAIABfAE0ASgBEAGEAdABlACAAKgAgAHsAMQAsACAAMgAsACAAMwAsACAANAB9ACwAXABuACAAIAAgACAAIAAgACAAIAAgACAAIAAgACAAIAAgACAASQBGACgAXwBNAEoARABhAHQAZQAgAD0AIABcACIAXAAiACwAIAB7AFwAIgBcACIALAAgAFwAIgBcACIALAAgAFwAIgBcACIALAAgAFwAIgBcACIAfQAsAFwAbgAgACAAIAAgACAAIAAgACAAIAAgACAAIAAgACAAIAAgACAAIAAgACAASQBGACgATgBPAFQAKABJAFMATgBVAE0AQgBFAFIAKABfAE0ASgBEAGEAdABlACkAKQAsACAAewAjAFYAQQBMAFUARQAhACwAIAAjAFYAQQBMAFUARQAhACwAIAAjAFYAQQBMAFUARQAhACwAIAAjAFYAQQBMAFUARQAhAH0ALABcAG4AIAAgACAAIAAgACAAIAAgACAAIAAgACAAIAAgACAAIAAgACAAIAAgACAAIAAgACAATABFAFQAKABcAG4AIAAgACAAIAAgACAAIAAgACAAIAAgACAAIAAgACAAIAAgACAAIAAgACAAIAAgACAAIAAgACAAIABfAEQAVAAsACAAQwBIAFIATwBOAE8ALgBSAE8AVQBOAEQAXwBUAE8AXwBEAFQAKABfAE0ASgBEAGEAdABlACwAIABfAGwAbwB3AE8AcgBkAGUAcgAsACAAXwBzAGUAYwBvAG4AZABQAHIAZQBjAGkAcwBpAG8AbgAsACAAUgBvAHUAbgBkAGkAbgBnAE8AdgBlAHIAcgBpAGQAZQApACwAXABuACAAIAAgACAAIAAgACAAIAAgACAAIAAgACAAIAAgACAAIAAgACAAIAAgACAAIAAgACAAIAAgACAAXwBNAEoARABOACwAIABJAE4ARABFAFgAKABfAEQAVAAsACAAMQAsACAAMQApACwAXABuACAAIAAgACAAIAAgACAAIAAgACAAIAAgACAAIAAgACAAIAAgACAAIAAgACAAIAAgACAAIAAgACAAXwBkAGEAdABlAF8AWQBNAEQALAAgAEMASABSAE8ATgBPAC4ATQBKAEQATgBfAFQATwBfAEMAQQBMAEUATgBEAEEAUgBfAEQAQQBUAEUAKABfAE0ASgBEAE4ALAAgAF8AagB1AGwAaQBhAG4AQwBhAGwAZQBuAGQAYQByACkALABcAG4AIAAgACAAIAAgACAAIAAgACAAIAAgACAAIAAgACAAIAAgACAAIAAgACAAIAAgACAAIAAgACAAIABJAEYAKABfAGwAbwB3AE8AcgBkAGUAcgAgAD0AIAAxACwAIABIAFMAVABBAEMASwAoAF8AZABhAHQAZQBfAFkATQBEACwAIABcACIAXAAiACkALABcAG4AIAAgACAAIAAgACAAIAAgACAAIAAgACAAIAAgACAAIAAgACAAIAAgACAAIAAgACAAIAAgACAAIAAgACAAIAAgAEwARQBUACgAXABuACAAIAAgACAAIAAgACAAIAAgACAAIAAgACAAIAAgACAAIAAgACAAIAAgACAAIAAgACAAIAAgACAAIAAgACAAIAAgACAAIAAgAF8AdABpAG0AZQAsACAASQBOAEQARQBYACgAXwBEAFQALAAgADEALAAgADIAKQAsAFwAbgAgACAAIAAgACAAIAAgACAAIAAgACAAIAAgACAAIAAgACAAIAAgACAAIAAgACAAIAAgACAAIAAgACAAIAAgACAAIAAgACAAIABIAFMAVABBAEMASwAoAF8AZABhAHQAZQBfAFkATQBEACwAIABfAHQAaQBtAGU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wAbgAgACAAIAAgACAAIAAgACAAXwBNAEoARABhAHQAZQAsACAARgBOAC4ATgBVAEwATABJAEYAWQAoAEkATgBEAEUAWAAoAE0ASgBEAGEAdABlACwAIAAsACAAMQApACkALABcAG4AIAAgACAAIAAgACAAIAAgAF8AcgBvAHcAQwBvAHUAbgB0ACwAIABSAE8AVwBTACgAXwBNAEoARABhAHQAZQ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NAEoARABhAHQAZQBUAG8AWQBNAEQAVAAoAEkATgBEAEUAWAAoAF8ATQBKAEQAYQB0AGUALAAgAF8AYwB1AHIAcgAsACAAMQ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8AVQBOAEQAXwBKAEQAQQBUAEUAXABuAFwAbgBSAGUAdAB1AHIAbgBzACAAdABoAGUAIABkAGUAYwBpAG0AYQBsACAASgBEAGEAdABlACAAdgBhAGwAdQBlACAAcgBvAHUAbgBkAGUAZAAgAHQAbwAgAGEAIABsAG8AdwAgAG8AcgBkAGUAcgAgAGMAbwBtAHAAbwBuAGUAbgB0AC4AXABuAFwAbgBBAHIAcgBhAHkAIABjAG8AbQBwAGEAdABpAGIAbABlADoAIABKAEQAYQB0AGU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CAAIAAgACAAIAAgACAAIAAgACAAIAAgACAAIAB8ACAAZABlAGMAaQBtAGEAbAAgAHwAIABKAHUAbABpAGEAbgAgAEQAYQB0AGUAXABuAFsATABvAHcATwByAGQAZQByAF0AIAAgACAAIAAgACAAIAAgACAAfAAgAGkAbgB0AGUAZwBlAHIAIAB8ACAATABvAHcAZQBzAHQALQBvAHIAZABlAHIAIABjAG8AbQBwAG8AbgBlAG4AdAAuACAARABlAGYAYQB1AGwAdABzACAAdABvACAAUwBlAGMAbwBuAGQALgBcAG4AIAAgACAAIAAgACAAIAAgACAAIAAgACAAIAAgACAAIAAgACAAIAB8ACAAWwAxAC4ALgA0AF0AIAAgAHwAIAAxADoAIABEAGEAeQBcAG4AIAAgACAAIAAgACAAIAAgACAAIAAgACAAIAAgACAAIAAgACAAIAB8ACAAIAAgACAAIAAgACAAIAAgAHwAIAAyADoAIABIAG8AdQByAFwAbgAgACAAIAAgACAAIAAgACAAIAAgACAAIAAgACAAIAAgACAAIAAgAHwAIAAgACAAIAAgACAAIAAgACAAfAAgADMAOgAgAE0AaQBuAHUAdABlAFwAbgAgACAAIAAgACAAIAAgACAAIAAgACAAIAAgACAAIAAgACAAIAAgAHwAIAAgACAAIAAgACAAIAAgACAAfAAgADQAOgAgAFMAZQBjAG8AbgBkAFwAbgBbAFMAZQBjAG8AbgBkAFAAcgBlAGMAaQBzAGkAbwBuAF0AIAAgAHwAIABpAG4AdABlAGcAZQByACAAfAAgAFIAbwB1AG4AZAAgAHMAZQBjAG8AbgBkAHMAIAB0AG8AIABzAHAAZQBjAGkAZgBpAGUAZAAgAGQAZQBjAGkAbQBhAGwAIABwAGwAYQBjAGUAcwAuAFwAbgAgACAAIAAgACAAIAAgACAAIAAgACAAIAAgACAAIAAgACAAIAAgAHwAIABbADAALgAuADkAXQAgACAAfAAgAEQAZQBmAGEAdQBsAHQAcwAgAHQAbwAgADAALgBcAG4AWwBSAG8AdQBuAGQAaQBuAGcATwB2AGUAcgByAGkAZABlAF0AIAB8ACAAcwB3AGkAdABjAGgAIAAgAHwAIAAgADAAOgAgAEQAZQBmAGEAdQBsAHQAIABXAGgAZQBuACAAUAByAGUAYwBpAHMAaQBvAG4AIAA9ACAAMAAsACAAcgBvAHUAbgBkAHMAIAB0AG8AIABuAGUAYQByAGUAcwB0ACAAcwBlAGMAbwBuAGQAIABhAG4AZAAgAHQAcgB1AG4AYwBhAHQAZQBzACAAYQB0ACAAbABvAHcAIABvAHIAZABlAHIAIABjAG8AbQBwAG8AbgBlAG4AdAAuAFwAbgAgACAAIAAgACAAIAAgACAAIAAgACAAIAAgACAAIAAgACAAIAAgAHwAIAAgACAAIAAgACAAIAAgACAAfAAgACAAIAAgACAAIAAgACAAIAAgACAAIAAgAFcAaABlAG4AIABQAHIAZQBjAGkAcwBpAG8AbgAgAD4AIAAwACwAIAByAG8AdQBuAGQAcwAgAHQAbwAgAG4AZQBhAHIAZQBzAHQAIABhAHQAIABsAG8AdwAgAG8AcgBkAGUAcgAgAGMAbwBtAHAAbwBuAGUAbgB0AC4AXABuACAAIAAgACAAIAAgACAAIAAgACAAIAAgACAAIAAgACAAIAAgACAAfAAgACAAIAAgACAAIAAgACAAIAB8ACAAIAAxADoAIABOAGUAYQByAGUAcwB0ACAAQQBsAHcAYQB5AHMAIAByAG8AdQBuAGQAIAB0AG8AIABuAGUAYQByAGUAcwB0ACAAbABvAHcAIABvAHIAZABlAHIAIABjAG8AbQBwAG8AbgBlAG4AdAAuAFwAbgAgACAAIAAgACAAIAAgACAAIAAgACAAIAAgACAAIAAgACAAIAAgAHwAIAAgACAAIAAgACAAIAAgACAAfAAgAC0AMQA6ACAARABvAHcAbgAgACAAIAAgAEEAbAB3AGEAeQBzACAAcgBvAHUAbgBkACAAZABvAHcAbgAgAGEAdAAgAGwAbwB3ACAAbwByAGQAZQByACAAYwBvAG0AcABvAG4AZQBuAH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PAFUATgBEAF8ASgBEAEEAVABFACAAPQAgAEwAQQBNAEIARABBACgASgBEAGEAdABlACwAIABbAEwAbwB3AE8AcgBkAGUAcgBdACwAIABbAFMAZQBjAG8AbgBkAFAAcgBlAGMAaQBzAGkAbwBuAF0ALAAgAFsAUgBvAHUAbgBkAGkAbgBnAE8AdgBlAHIAcgBpAGQAZQBdACwAXABuACAAIAAgACAATABFAFQAKABcAG4AIAAgACAAIAAgACAAIAAgAF8ATQBKAEQAYQB0AGUALAAgAEMASABSAE8ATgBPAC4ASgBEAEEAVABFAF8AVABPAF8ATQBKAEQAQQBUAEUAKABKAEQAYQB0AGUAKQAsAFwAbgAgACAAIAAgACAAIAAgACAAXwByAG8AdQBuAGQATQBKAEQAYQB0AGUALAAgAEMASABSAE8ATgBPAC4AUgBPAFUATgBEAF8ATQBKAEQAQQBUAEUAKABfAE0ASgBEAGEAdABlACwAIABMAG8AdwBPAHIAZABlAHIALAAgAFMAZQBjAG8AbgBkAFAAcgBlAGMAaQBzAGkAbwBuACwAIABSAG8AdQBuAGQAaQBuAGcATwB2AGUAcgByAGkAZABlACkALABcAG4AIAAgACAAIAAgACAAIAAgAEMASABSAE8ATgBPAC4ATQBKAEQAQQBUAEUAXwBUAE8AXwBKAEQAQQBUAEUAKABfAHIAbwB1AG4AZABNAEoARABhAHQAZ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8AVQBOAEQAXwBNAEoARABBAFQARQBcAG4AXABuAFIAZQB0AHUAcgBuAHMAIAB0AGgAZQAgAGQAZQBjAGkAbQBhAGwAIABNAEoARABhAHQAZQAgAHYAYQBsAHUAZQAgAHIAbwB1AG4AZABlAGQAIAB0AG8AIABhACAAbABvAHcAIABvAHIAZABlAHIAIABjAG8AbQBwAG8AbgBlAG4AdAAuAFwAbgBcAG4AQQByAHIAYQB5ACAAYwBvAG0AcABhAHQAaQBiAGwAZQA6ACAATQBKAEQAYQB0AGU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TQBvAGQAaQBmAGkAZQBk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CAAIAB8ACAAZABlAGMAaQBtAGEAbAAgAHwAIABNAG8AZABpAGYAaQBlAGQAIABKAHUAbABpAGEAbgAgAEQAYQB0AGUAXABuAFsATABvAHcATwByAGQAZQByAF0AIAAgACAAIAAgACAAIAAgACAAfAAgAGkAbgB0AGUAZwBlAHIAIAB8ACAATABvAHcAZQBzAHQALQBvAHIAZABlAHIAIABjAG8AbQBwAG8AbgBlAG4AdAAuACAARABlAGYAYQB1AGwAdABzACAAdABvACAAUwBlAGMAbwBuAGQALgBcAG4AIAAgACAAIAAgACAAIAAgACAAIAAgACAAIAAgACAAIAAgACAAIAB8ACAAWwAxAC4ALgA0AF0AIAAgAHwAIAAxADoAIABEAGEAeQBcAG4AIAAgACAAIAAgACAAIAAgACAAIAAgACAAIAAgACAAIAAgACAAIAB8ACAAIAAgACAAIAAgACAAIAAgAHwAIAAyADoAIABIAG8AdQByAFwAbgAgACAAIAAgACAAIAAgACAAIAAgACAAIAAgACAAIAAgACAAIAAgAHwAIAAgACAAIAAgACAAIAAgACAAfAAgADMAOgAgAE0AaQBuAHUAdABlAFwAbgAgACAAIAAgACAAIAAgACAAIAAgACAAIAAgACAAIAAgACAAIAAgAHwAIAAgACAAIAAgACAAIAAgACAAfAAgADQAOgAgAFMAZQBjAG8AbgBkAFwAbgBbAFMAZQBjAG8AbgBkAFAAcgBlAGMAaQBzAGkAbwBuAF0AIAAgAHwAIABpAG4AdABlAGcAZQByACAAfAAgAFIAbwB1AG4AZAAgAHMAZQBjAG8AbgBkAHMAIAB0AG8AIABzAHAAZQBjAGkAZgBpAGUAZAAgAGQAZQBjAGkAbQBhAGwAIABwAGwAYQBjAGUAcwAuAFwAbgAgACAAIAAgACAAIAAgACAAIAAgACAAIAAgACAAIAAgACAAIAAgAHwAIABbADAALgAuADkAXQAgACAAfAAgAEQAZQBmAGEAdQBsAHQAcwAgAHQAbwAgADAALgBcAG4AWwBSAG8AdQBuAGQAaQBuAGcATwB2AGUAcgByAGkAZABlAF0AIAB8ACAAcwB3AGkAdABjAGgAIAAgAHwAIAAgADAAOgAgAEQAZQBmAGEAdQBsAHQAIABXAGgAZQBuACAAUAByAGUAYwBpAHMAaQBvAG4AIAA9ACAAMAAsACAAcgBvAHUAbgBkAHMAIAB0AG8AIABuAGUAYQByAGUAcwB0ACAAcwBlAGMAbwBuAGQAIABhAG4AZAAgAHQAcgB1AG4AYwBhAHQAZQBzACAAYQB0ACAAbABvAHcAIABvAHIAZABlAHIAIABjAG8AbQBwAG8AbgBlAG4AdAAuAFwAbgAgACAAIAAgACAAIAAgACAAIAAgACAAIAAgACAAIAAgACAAIAAgAHwAIAAgACAAIAAgACAAIAAgACAAfAAgACAAIAAgACAAIAAgACAAIAAgACAAIAAgAFcAaABlAG4AIABQAHIAZQBjAGkAcwBpAG8AbgAgAD4AIAAwACwAIAByAG8AdQBuAGQAcwAgAHQAbwAgAG4AZQBhAHIAZQBzAHQAIABhAHQAIABsAG8AdwAgAG8AcgBkAGUAcgAgAGMAbwBtAHAAbwBuAGUAbgB0AC4AXABuACAAIAAgACAAIAAgACAAIAAgACAAIAAgACAAIAAgACAAIAAgACAAfAAgACAAIAAgACAAIAAgACAAIAB8ACAAIAAxADoAIABOAGUAYQByAGUAcwB0ACAAQQBsAHcAYQB5AHMAIAByAG8AdQBuAGQAIAB0AG8AIABuAGUAYQByAGUAcwB0ACAAbABvAHcAIABvAHIAZABlAHIAIABjAG8AbQBwAG8AbgBlAG4AdAAuAFwAbgAgACAAIAAgACAAIAAgACAAIAAgACAAIAAgACAAIAAgACAAIAAgAHwAIAAgACAAIAAgACAAIAAgACAAfAAgAC0AMQA6ACAARABvAHcAbgAgACAAIAAgAEEAbAB3AGEAeQBzACAAcgBvAHUAbgBkACAAZABvAHcAbgAgAGEAdAAgAGwAbwB3ACAAbwByAGQAZQByACAAYwBvAG0AcABvAG4AZQBuAH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PAFUATgBEAF8ATQBKAEQAQQBUAEUAIAA9ACAATABBAE0AQgBEAEEAKABNAEoARABhAHQAZQAsACAAWwBMAG8AdwBPAHIAZABlAHIAXQAsACAAWwBTAGUAYwBvAG4AZABQAHIAZQBjAGkAcwBpAG8AbgBdACwAIABbAFIAbwB1AG4AZABpAG4AZwBPAHYAZQByAHIAaQBkAGUAXQAsAFwAbgAgACAAIAAgAEwARQBUACgAXABuACAAIAAgACAAIAAgACAAIABfAGwAbwB3AE8AcgBkAGUAcgAsACAASQBGACgATgBPAFQAKABJAFMATgBVAE0AQgBFAFIAKABMAG8AdwBPAHIAZABlAHIAKQApACwAIAA0ACwAXABuACAAIAAgACAAIAAgACAAIAAgACAAIAAgAEkARgAoAEwAbwB3AE8AcgBkAGUAcgAgADwAIAAxACwAIAAxACwAXABuACAAIAAgACAAIAAgACAAIAAgACAAIAAgACAAIAAgACAASQBGACgATABvAHcATwByAGQAZQByACAAPgAgADQALAAgADQALABcAG4AIAAgACAAIAAgACAAIAAgACAAIAAgACAAIAAgACAAIAAgACAAIAAgAEkATgBUACgATABvAHcATwByAGQAZQByACkAXABuACAAIAAgACAAIAAgACAAIAAgACAAIAAgACAAIAAgACAAKQBcAG4AIAAgACAAIAAgACAAIAAgACAAIAAgACAAKQBcAG4AIAAgACAAIAAgACAAIAAgACAAKQAsAFwAbgBcAG4AIAAgACAAIAAgACAAIAAgAF8AbQBhAHgAUAByAGUAYwBpAHMAaQBvAG4ALAAgADkALABcAG4AIAAgACAAIAAgACAAIAAgAF8AcwBlAGMAbwBuAGQAUAByAGUAYwBpAHMAaQBvAG4ALAAgAEkARgAoAF8AbABvAHcATwByAGQAZQByACAAPAAgADQALAAgADAALABcAG4AIAAgACAAIAAgACAAIAAgACAAIAAgACAASQBGACgATgBPAFQAKABJAFMATgBVAE0AQgBFAFIAKABTAGUAYwBvAG4AZABQAHIAZQBjAGkAcwBpAG8AbgApACkALAAgADAALABcAG4AIAAgACAAIAAgACAAIAAgACAAIAAgACAAIAAgACAAIABJAEYAKABTAGUAYwBvAG4AZABQAHIAZQBjAGkAcwBpAG8AbgAgADwAIAAwACwAIAAwACwAXABuACAAIAAgACAAIAAgACAAIAAgACAAIAAgACAAIAAgACAAIAAgACAAIABJAEYAKABTAGUAYwBvAG4AZABQAHIAZQBjAGkAcwBpAG8AbgAgAD4AIABfAG0AYQB4AFAAcgBlAGMAaQBzAGkAbwBuACwAIABfAG0AYQB4AFAAcgBlAGMAaQBzAGkAbwBuACwAXABuACAAIAAgACAAIAAgACAAIAAgACAAIAAgACAAIAAgACAAIAAgACAAIAAgACAAIAAgAEkATgBUACgAUwBlAGMAbwBuAGQAUAByAGUAYwBpAHMAaQBvAG4AKQBcAG4AIAAgACAAIAAgACAAIAAgACAAIAAgACAAIAAgACAAIAAgACAAIAAgACkAXABuACAAIAAgACAAIAAgACAAIAAgACAAIAAgACAAIAAgACAAKQBcAG4AIAAgACAAIAAgACAAIAAgACAAIAAgACAAKQBcAG4AIAAgACAAIAAgACAAIAAgACkALABcAG4AXABuACAAIAAgACAAIAAgACAAIABmAG4AUgBvAHUAbgBkAE0ASgBEAGEAdABlACwAIABMAEEATQBCAEQAQQAoAF8ATQBKAEQAYQB0AGUALABcAG4AIAAgACAAIAAgACAAIAAgACAAIAAgACAASQBGACgASQBTAEUAUgBSAE8AUgAoAF8ATQBKAEQAYQB0AGUAKQAsACAAXwBNAEoARABhAHQAZQAgACoAIAB7ADEAfQAsAFwAbgAgACAAIAAgACAAIAAgACAAIAAgACAAIAAgACAAIAAgAEkARgAoAF8ATQBKAEQAYQB0AGUAIAA9ACAAXAAiAFwAIgAsACAAXAAiAFwAIgAsAFwAbgAgACAAIAAgACAAIAAgACAAIAAgACAAIAAgACAAIAAgACAAIAAgACAASQBGACgATgBPAFQAKABJAFMATgBVAE0AQgBFAFIAKABfAE0ASgBEAGEAdABlACkAKQAsACAAewAjAFYAQQBMAFUARQAhAH0ALABcAG4AIAAgACAAIAAgACAAIAAgACAAIAAgACAAIAAgACAAIAAgACAAIAAgACAAIAAgACAATABFAFQAKABcAG4AIAAgACAAIAAgACAAIAAgACAAIAAgACAAIAAgACAAIAAgACAAIAAgACAAIAAgACAAIAAgACAAIABfAHIAbwB1AG4AZABNAEoARABhAHQAZQAsACAAQwBIAFIATwBOAE8ALgBSAE8AVQBOAEQAXwBUAE8AXwBEAFQAKABfAE0ASgBEAGEAdABlACwAIABfAGwAbwB3AE8AcgBkAGUAcgAsACAAXwBzAGUAYwBvAG4AZABQAHIAZQBjAGkAcwBpAG8AbgAsACAAUgBvAHUAbgBkAGkAbgBnAE8AdgBlAHIAcgBpAGQAZQApACwAXABuACAAIAAgACAAIAAgACAAIAAgACAAIAAgACAAIAAgACAAIAAgACAAIAAgACAAIAAgACAAIAAgACAAUwBVAE0AKABfAHIAbwB1AG4AZABNAEoARABhAHQAZQ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NAEEAUAAoAEYATgAuAE4AVQBMAEwASQBGAFkAKABNAEoARABhAHQAZQApACwAXABuACAAIAAgACAAIAAgACAAIAAgACAAIAAgAEwAQQBNAEIARABBACgAXwBlAGwAZQBtAGUAbgB0ACwAXABuACAAIAAgACAAIAAgACAAIAAgACAAIAAgACAAIAAgACAAZgBuAFIAbwB1AG4AZABNAEoARABhAHQAZQ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EAVABFAF8AQQBEAEQASQBUAEkATwBOAFwAbgBcAG4AUgBlAHQAdQByAG4AcwAgAHQAaABlACAAYQBkAGQAaQB0AGkAbwBuACAAbwBmACAAYQAgAHQAaQBtAGUAcwBwAGEAbgAgAGMAbwBtAHAAbwBuAGUAbgB0ACAAdABvACAAYQAgAGcAaQB2AGUAbgAgAEoAdQBsAGkAYQBuACAARABhAHQAZQAuAFwAbgBOAG8AdABlACAAaQBmACAAZABhAHQAZQAgAGMAbwBtAHAAbwBuAGUAbgB0AHMAIABvAGYAIAB5AGUAYQByAHMALAAgAHEAdQBhAHIAdABlAHIAcwAgAG8AcgAgAG0AbwBuAHQAaABzACAAYQByAGUAIABhAGQAZABlAGQAIABmAG8AcgAgAGEAIABKAEQAYQB0AGUAIABlAHgAcAByAGUAcwBzAGUAZAAgAGkAbgAgAFUAVABDACAAcgBhAHQAaABlAHIAIAB0AGgAYQBuAFwAbgBsAG8AYwBhAGwAIAB0AGkAbQBlACwAIAB0AGgAZQBuACAAcgBlAHMAdQBsAHQAcwAgAG0AYQB5ACAAYgBlACAAaQBuAGMAbwBuAHMAaQBzAHQAZQBuAHQAIABkAHUAZQAgAHQAbwAgAHQAaABlACAAYgBvAHUAbgBkAHMAIABvAGYAIABjAGEAbABlAG4AZABhAHIAIABkAGEAeQBzAC4AXABuAFwAbgBBAHIAcgBhAHkAIABjAG8AbQBwAGEAdABpAGIAbABlADoAIABMAG8AYwBhAGwASgBEAGEAdABlACAAYQBzACAAYwBvAGwAdQBtAG4ALAAgAEEAZABkAFYAYQBsAHUAZQAgAGEAcwAgAHMAYwBhAGwAYQByACAAbwBy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ABvAGMAYQBsAEoARABhAHQAZQAgACAAIAAgACAAIAAgAHwAIABkAGUAYwBpAG0AYQBsACAAfAAgAEoAdQBsAGkAYQBuACAARABhAHQAZQAgAGkAbgAgAGwAbwBjAGEAbAAgAHQAaQBtAGUAIAB6AG8AbgBlAFwAbgBBAGQAZABWAGEAbAB1AGUAIAAgACAAIAAgACAAIAAgACAAfAAgAGQAZQBjAGkAbQBhAGwAIAB8ACAAQQBkAGQAIAB0AGkAbQBlAHMAcABhAG4AIABlAHgAcAByAGUAcwBzAGUAZAAgAGkAbgAgAHQAaABlACAAZwBpAHYAZQBuACAAQwBvAG0AcABvAG4AZQBuAHQALgBcAG4AWwBDAG8AbQBwAG8AbgBlAG4AdABdACAAIAAgACAAIAAgAHwAIAB0AGUAeAB0ACAAIAAgACAAfAAgAEMAbwBtAHAAbwBuAGUAbgB0ACAAZABlAG4AbwBtAGkAbgBhAHQAaQBvAG4AIABvAGYAIABhAGQAZABlAGQAIAB2AGEAbAB1AGUALgAgAEQAZQBmAGEAdQBsAHQAcwAgAHQAbwAgAEQAYQB5AHMAIABpAGYAIABvAG0AaQB0AHQAZQBkAC4AXABuACAAIAAgACAAIAAgACAAIAAgACAAIAAgACAAIAAgACAAIAB8ACAAIAAgACAAIAAgACAAIAAgAHwAIAAgACAAIABZACAALQAgAFkAZQBhAHIAcwAuACAAQQBuAHkAIABmAHIAYQBjAHQAaQBvAG4AYQBsACAAcABhAHIAdAAgAHcAaQBsAGwAIAByAG8AdQBuAGQAIAB0AG8AIABtAG8AbgB0AGgAcwAgAGEAbgBkACAAdwBoAG8AbABlACAAZABhAHkAcwAuAFwAbgAgACAAIAAgACAAIAAgACAAIAAgACAAIAAgACAAIAAgACAAfAAgACAAIAAgACAAIAAgACAAIAB8ACAAIAAgACAAUQAgAC0AIABRAHUAYQByAHQAZQByAHMALgAgAEEAbgB5ACAAZgByAGEAYwB0AGkAbwBuAGEAbAAgAHAAYQByAHQAIAB3AGkAbABsACAAcgBvAHUAbgBkACAAdABvACAAbQBvAG4AdABoAHMAIABhAG4AZAAgAHcAaABvAGwAZQAgAGQAYQB5AHMALgBcAG4AIAAgACAAIAAgACAAIAAgACAAIAAgACAAIAAgACAAIAAgAHwAIAAgACAAIAAgACAAIAAgACAAfAAgACAAIAAgAEwAIAAtACAATQBvAG4AdABoAHMALgAgAEEAbgB5ACAAZgByAGEAYwB0AGkAbwBuAGEAbAAgAHAAYQByAHQAIAB3AGkAbABsACAAcgBvAHUAbgBkACAAdABvACAAbQBvAG4AdABoAHMAIABhAG4AZAAgAHcAaABvAGwAZQAgAGQAYQB5AHMALgBcAG4AIAAgACAAIAAgACAAIAAgACAAIAAgACAAIAAgACAAIAAgAHwAIAAgACAAIAAgACAAIAAgACAAfAAgACAAIAAgAFcAIAAtACAAVwBlAGUAawBzAC4AIABBAG4AeQAgAGYAcgBhAGMAdABpAG8AbgBhAGwAIABwAGEAcgB0ACAAdwBpAGwAbAAgAHIAbwB1AG4AZAAgAHQAbwAgAHcAaABvAGwAZQAgAGQAYQB5AHMALgBcAG4AIAAgACAAIAAgACAAIAAgACAAIAAgACAAIAAgACAAIAAgAHwAIAAgACAAIAAgACAAIAAgACAAfAAgACAAIAAgAEQAIAAtACAARABhAHkAcwBcAG4AIAAgACAAIAAgACAAIAAgACAAIAAgACAAIAAgACAAIAAgAHwAIAAgACAAIAAgACAAIAAgACAAfAAgACAAIAAgAEgAIAAtACAASABvAHUAcgBzAFwAbgAgACAAIAAgACAAIAAgACAAIAAgACAAIAAgACAAIAAgACAAfAAgACAAIAAgACAAIAAgACAAIAB8ACAAIAAgACAATQAgAC0AIABNAGkAbgB1AHQAZQBzAFwAbgAgACAAIAAgACAAIAAgACAAIAAgACAAIAAgACAAIAAgACAAfAAgACAAIAAgACAAIAAgACAAIAB8ACAAIAAgACAAUwAgAC0AIABTAGUAYwBvAG4AZABzAFwAbgBbAEoAdQBsAGkAYQBuAEMAYQBsAGUAbgBkAGEAcgBdACAAfAAgAHMAdwBpAHQAYwBoACAAIAB8ACAAQwBhAGwAYwB1AGwAYQB0AGUAIABpAG4AIAB0AGgAZQAgAEoAdQBsAGkAYQBuACAAcAByAG8AbABlAHAAdABpAGMAIABjAGEAbABlAG4AZABhAHIALgAgAEQAZQBmAGEAdQBsAHQAIABpAHMAIABHAHIAZQBnAG8AcgBpAGEAbgBcAG4AIAAgACAAIAAgACAAIAAgACAAIAAgACAAIAAgACAAIAAgAHwAIAAgACAAIAAgACAAIAAgACAAfAAgAHAAcgBvAGwAZQBwAHQAaQBjACAAYwBhAGwAZQBuAGQAYQByAC4AIABPAG4AbAB5ACAAbgBlAGUAZABlAGQAIABpAGYAIABDAG8AbQBwAG8AbgBlAG4AdAAgAGkAcwAgAHMAZQB0ACAAdABvACAAeQBlAGEAcgBzACwAIABxAHUAYQByAHQAZQByAHMAIABvAHIAIABtAG8AbgB0AGgAcw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QQBUAEUAXwBBAEQARABJAFQASQBPAE4AIAA9ACAATABBAE0AQgBEAEEAKABMAG8AYwBhAGwASgBEAGEAdABlACwAIABBAGQAZABWAGEAbAB1AGUALAAgAFsAQwBvAG0AcABvAG4AZQBuAHQAXQAsACAAWwBKAHUAbABpAGEAbgBDAGEAbABlAG4AZABhAHIAXQAsAFwAbgAgACAAIAAgAEwARQBUACgAXABuACAAIAAgACAAIAAgACAAIABfAGwAbwBjAGEAbABNAEoARABhAHQAZQAsACAAQwBIAFIATwBOAE8ALgBKAEQAQQBUAEUAXwBUAE8AXwBNAEoARABBAFQARQAoAEwAbwBjAGEAbABKAEQAYQB0AGUAKQAsAFwAbgAgACAAIAAgACAAIAAgACAAXwByAGUAcwB1AGwAdABNAEoARABhAHQAZQAsACAAQwBIAFIATwBOAE8ALgBNAEoARABBAFQARQBfAEEARABEAEkAVABJAE8ATgAoAF8AbABvAGMAYQBsAE0ASgBEAGEAdABlACwAIABBAGQAZABWAGEAbAB1AGUALAAgAEMAbwBtAHAAbwBuAGUAbgB0ACwAIABKAHUAbABpAGEAbgBDAGEAbABlAG4AZABhAHIAKQAsAFwAbgAgACAAIAAgACAAIAAgACAAQwBIAFIATwBOAE8ALgBNAEoARABBAFQARQBfAFQATwBfAEoARABBAFQARQAoAF8AcgBlAHMAdQBsAHQATQBKAEQAYQB0AGU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BAEQARABJAFQASQBPAE4AXABuAFwAbgBSAGUAdAB1AHIAbgBzACAAdABoAGUAIABhAGQAZABpAHQAaQBvAG4AIABvAGYAIABhACAAdABpAG0AZQBzAHAAYQBuACAAYwBvAG0AcABvAG4AZQBuAHQAIAB0AG8AIABhACAAZwBpAHYAZQBuACAATQBvAGQAaQBmAGkAZQBkACAASgB1AGwAaQBhAG4AIABEAGEAdABlAC4AXABuAE4AbwB0AGUAIABpAGYAIABkAGEAdABlACAAYwBvAG0AcABvAG4AZQBuAHQAcwAgAG8AZgAgAHkAZQBhAHIAcwAsACAAcQB1AGEAcgB0AGUAcgBzACAAbwByACAAbQBvAG4AdABoAHMAIABhAHIAZQAgAGEAZABkAGUAZAAgAGYAbwByACAAYQAgAE0ASgBEAGEAdABlACAAZQB4AHAAcgBlAHMAcwBlAGQAIABpAG4AIABVAFQAQwAgAHIAYQB0AGgAZQByACAAdABoAGEAbgBcAG4AbABvAGMAYQBsACAAdABpAG0AZQAsACAAdABoAGUAbgAgAHIAZQBzAHUAbAB0AHMAIABtAGEAeQAgAGIAZQAgAGkAbgBjAG8AbgBzAGkAcwB0AGUAbgB0ACAAZAB1AGUAIAB0AG8AIAB0AGgAZQAgAGIAbwB1AG4AZABzACAAbwBmACAAYwBhAGwAZQBuAGQAYQByACAAZABhAHkAcwAuAFwAbgBcAG4AQQByAHIAYQB5ACAAYwBvAG0AcABhAHQAaQBiAGwAZQA6ACAATABvAGMAYQBsAE0ASgBEAGEAdABlACAAYQBzACAAYwBvAGwAdQBtAG4ALAAgAEEAZABkAFYAYQBsAHUAZQAgAGEAcwAgAHMAYwBhAGwAYQByACAAbwBy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TQBvAGQAaQBmAGkAZQBk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ABvAGMAYQBsAE0ASgBEAGEAdABlACAAIAAgACAAIAAgAHwAIABkAGUAYwBpAG0AYQBsACAAfAAgAE0AbwBkAGkAZgBpAGUAZAAgAEoAdQBsAGkAYQBuACAARABhAHQAZQAgAGkAbgAgAGwAbwBjAGEAbAAgAHQAaQBtAGUAIAB6AG8AbgBlAFwAbgBBAGQAZABWAGEAbAB1AGUAIAAgACAAIAAgACAAIAAgACAAfAAgAGQAZQBjAGkAbQBhAGwAIAB8ACAAQQBkAGQAIAB0AGkAbQBlAHMAcABhAG4AIABlAHgAcAByAGUAcwBzAGUAZAAgAGkAbgAgAHQAaABlACAAZwBpAHYAZQBuACAAQwBvAG0AcABvAG4AZQBuAHQALgBcAG4AWwBDAG8AbQBwAG8AbgBlAG4AdABdACAAIAAgACAAIAAgAHwAIAB0AGUAeAB0ACAAIAAgACAAfAAgAEMAbwBtAHAAbwBuAGUAbgB0ACAAZABlAG4AbwBtAGkAbgBhAHQAaQBvAG4AIABvAGYAIABhAGQAZABlAGQAIAB2AGEAbAB1AGUALgAgAEQAZQBmAGEAdQBsAHQAcwAgAHQAbwAgAEQAYQB5AHMAIABpAGYAIABvAG0AaQB0AHQAZQBkAC4AXABuACAAIAAgACAAIAAgACAAIAAgACAAIAAgACAAIAAgACAAIAB8ACAAIAAgACAAIAAgACAAIAAgAHwAIAAgACAAIABZACAALQAgAFkAZQBhAHIAcwAuACAAQQBuAHkAIABmAHIAYQBjAHQAaQBvAG4AYQBsACAAcABhAHIAdAAgAHcAaQBsAGwAIAByAG8AdQBuAGQAIAB0AG8AIABtAG8AbgB0AGgAcwAgAGEAbgBkACAAdwBoAG8AbABlACAAZABhAHkAcwAuAFwAbgAgACAAIAAgACAAIAAgACAAIAAgACAAIAAgACAAIAAgACAAfAAgACAAIAAgACAAIAAgACAAIAB8ACAAIAAgACAAUQAgAC0AIABRAHUAYQByAHQAZQByAHMALgAgAEEAbgB5ACAAZgByAGEAYwB0AGkAbwBuAGEAbAAgAHAAYQByAHQAIAB3AGkAbABsACAAcgBvAHUAbgBkACAAdABvACAAbQBvAG4AdABoAHMAIABhAG4AZAAgAHcAaABvAGwAZQAgAGQAYQB5AHMALgBcAG4AIAAgACAAIAAgACAAIAAgACAAIAAgACAAIAAgACAAIAAgAHwAIAAgACAAIAAgACAAIAAgACAAfAAgACAAIAAgAEwAIAAtACAATQBvAG4AdABoAHMALgAgAEEAbgB5ACAAZgByAGEAYwB0AGkAbwBuAGEAbAAgAHAAYQByAHQAIAB3AGkAbABsACAAcgBvAHUAbgBkACAAdABvACAAbQBvAG4AdABoAHMAIABhAG4AZAAgAHcAaABvAGwAZQAgAGQAYQB5AHMALgBcAG4AIAAgACAAIAAgACAAIAAgACAAIAAgACAAIAAgACAAIAAgAHwAIAAgACAAIAAgACAAIAAgACAAfAAgACAAIAAgAFcAIAAtACAAVwBlAGUAawBzAC4AIABBAG4AeQAgAGYAcgBhAGMAdABpAG8AbgBhAGwAIABwAGEAcgB0ACAAdwBpAGwAbAAgAHIAbwB1AG4AZAAgAHQAbwAgAHcAaABvAGwAZQAgAGQAYQB5AHMALgBcAG4AIAAgACAAIAAgACAAIAAgACAAIAAgACAAIAAgACAAIAAgAHwAIAAgACAAIAAgACAAIAAgACAAfAAgACAAIAAgAEQAIAAtACAARABhAHkAcwBcAG4AIAAgACAAIAAgACAAIAAgACAAIAAgACAAIAAgACAAIAAgAHwAIAAgACAAIAAgACAAIAAgACAAfAAgACAAIAAgAEgAIAAtACAASABvAHUAcgBzAFwAbgAgACAAIAAgACAAIAAgACAAIAAgACAAIAAgACAAIAAgACAAfAAgACAAIAAgACAAIAAgACAAIAB8ACAAIAAgACAATQAgAC0AIABNAGkAbgB1AHQAZQBzAFwAbgAgACAAIAAgACAAIAAgACAAIAAgACAAIAAgACAAIAAgACAAfAAgACAAIAAgACAAIAAgACAAIAB8ACAAIAAgACAAUwAgAC0AIABTAGUAYwBvAG4AZABzAFwAbgBbAEoAdQBsAGkAYQBuAEMAYQBsAGUAbgBkAGEAcgBdACAAfAAgAHMAdwBpAHQAYwBoACAAIAB8ACAAQwBhAGwAYwB1AGwAYQB0AGUAIABpAG4AIAB0AGgAZQAgAEoAdQBsAGkAYQBuACAAcAByAG8AbABlAHAAdABpAGMAIABjAGEAbABlAG4AZABhAHIALgAgAEQAZQBmAGEAdQBsAHQAIABpAHMAIABHAHIAZQBnAG8AcgBpAGEAbgBcAG4AIAAgACAAIAAgACAAIAAgACAAIAAgACAAIAAgACAAIAAgAHwAIAAgACAAIAAgACAAIAAgACAAfAAgAHAAcgBvAGwAZQBwAHQAaQBjACAAYwBhAGwAZQBuAGQAYQByAC4AIABPAG4AbAB5ACAAbgBlAGUAZABlAGQAIABpAGYAIABDAG8AbQBwAG8AbgBlAG4AdAAgAGkAcwAgAHMAZQB0ACAAdABvACAAeQBlAGEAcgBzACwAIABxAHUAYQByAHQAZQByAHMAIABvAHIAIABtAG8AbgB0AGgAcw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EEARABEAEkAVABJAE8ATgAgAD0AIABMAEEATQBCAEQAQQAoAEwAbwBjAGEAbABNAEoARABhAHQAZQAsACAAQQBkAGQAVgBhAGwAdQBlACwAIABbAEMAbwBtAHAAbwBuAGUAbgB0AF0ALAAgAFsASgB1AGwAaQBhAG4AQwBhAGwAZQBuAGQAYQByAF0ALABcAG4AIAAgACAAIABMAEUAVAAoAFwAbgAgACAAIAAgACAAIAAgACAAXwBjAG8AbQBwAG8AbgBlAG4AdAAsACAASQBGACgASQBTAE8ATQBJAFQAVABFAEQAKABDAG8AbQBwAG8AbgBlAG4AdAApACwAIABcACIARABcACIALABcAG4AIAAgACAAIAAgACAAIAAgACAAIAAgACAASQBGACgAQwBvAG0AcABvAG4AZQBuAHQAIAA9ACAAXAAiAFwAIgAsACAAXAAiAEQAXAAiACwAXABuACAAIAAgACAAIAAgACAAIAAgACAAIAAgACAAIAAgACAATABFAFQAKABcAG4AIAAgACAAIAAgACAAIAAgACAAIAAgACAAIAAgACAAIAAgACAAIAAgAF8AYwAsACAATABFAEYAVAAoAEYATgAuAFMASQBGAFQAXwBGAE8AUgBfAEMASABBAFIAUwAoAEMAbwBtAHAAbwBuAGUAbgB0ACwAIABcACIAWQBRAEwAVwBEAEgATQBTAFwAIgApACkALABcAG4AIAAgACAAIAAgACAAIAAgACAAIAAgACAAIAAgACAAIAAgACAAIAAgAEkARgAoAF8AYwAgAD0AIABcACIAXAAiACwAIABcACIARABcACIALAAgAF8AYwApAFwAbgAgACAAIAAgACAAIAAgACAAIAAgACAAIAAgACAAIAAgACkAXABuACAAIAAgACAAIAAgACAAIAAgACAAIAAgACkAXABuACAAIAAgACAAIAAgACAAIAApACwAXABuACAAIAAgACAAIAAgACAAIABfAGoAdQBsAGkAYQBuAEMAYQBsAGUAbgBkAGEAcgAsACAARgBOAC4AQwBPAEUAUgBDAEUAKABKAHUAbABpAGEAbgBDAGEAbABlAG4AZABhAHIAKQAgADwAPgAgADAALABcAG4AIAAgACAAIAAgACAAIAAgAFwAbgAgACAAIAAgACAAIAAgACAAZgBuAE0ASgBEAGEAdABlAEEAZABkAGkAdABpAG8AbgAsACAATABBAE0AQgBEAEEAKABfAGwAbwBjAGEAbABNAEoARABhAHQAZQAsACAAXwBhAGQAZABWAGEAbAB1AGUALABcAG4AIAAgACAAIAAgACAAIAAgACAAIAAgACAASQBGACgASQBTAEUAUgBSAE8AUgAoAF8AbABvAGMAYQBsAE0ASgBEAGEAdABlACkALAAgAF8AbABvAGMAYQBsAE0ASgBEAGEAdABlACAAKgAgAHsAMQB9ACwAXABuACAAIAAgACAAIAAgACAAIAAgACAAIAAgACAAIAAgACAASQBGACgASQBTAEUAUgBSAE8AUgAoAF8AYQBkAGQAVgBhAGwAdQBlACkALAAgAF8AYQBkAGQAVgBhAGwAdQBlACAAKgAgAHsAMQB9ACwAXABuACAAIAAgACAAIAAgACAAIAAgACAAIAAgACAAIAAgACAAIAAgACAAIABJAEYAKABfAGwAbwBjAGEAbABNAEoARABhAHQAZQAgAD0AIABcACIAXAAiACwAIABcACIAXAAiACwAXABuACAAIAAgACAAIAAgACAAIAAgACAAIAAgACAAIAAgACAAIAAgACAAIAAgACAAIAAgAEkARgAoAF8AYQBkAGQAVgBhAGwAdQBlACAAPQAgAFwAIgBcACIALAAgAF8AbABvAGMAYQBsAE0ASgBEAGEAdABlACwAXABuACAAIAAgACAAIAAgACAAIAAgACAAIAAgACAAIAAgACAAIAAgACAAIAAgACAAIAAgACAAIAAgACAASQBGACgATgBPAFQAKABJAFMATgBVAE0AQgBFAFIAKABfAGwAbwBjAGEAbABNAEoARABhAHQAZQApACkALAAgAHsAIwBWAEEATABVAEUAIQB9ACwAXABuACAAIAAgACAAIAAgACAAIAAgACAAIAAgACAAIAAgACAAIAAgACAAIAAgACAAIAAgACAAIAAgACAAIAAgACAAIABJAEYAKABOAE8AVAAoAEkAUwBOAFUATQBCAEUAUgAoAF8AYQBkAGQAVgBhAGwAdQBlACkAKQAsACAAewAjAFYAQQBMAFUARQAhAH0ALABcAG4AIAAgACAAIAAgACAAIAAgACAAIAAgACAAIAAgACAAIAAgACAAIAAgACAAIAAgACAAIAAgACAAIAAgACAAIAAgACAAIAAgACAASQBGACgAXwBjAG8AbQBwAG8AbgBlAG4AdAAgAD0AIABcACIAVwBcACIALAAgAF8AbABvAGMAYQBsAE0ASgBEAGEAdABlACAAKwAgAFIATwBVAE4ARAAoAF8AYQBkAGQAVgBhAGwAdQBlACAAKgAgADcALAAgADAAKQAsAFwAbgAgACAAIAAgACAAIAAgACAAIAAgACAAIAAgACAAIAAgACAAIAAgACAAIAAgACAAIAAgACAAIAAgACAAIAAgACAAIAAgACAAIAAgACAAIAAgAEkARgAoAF8AYwBvAG0AcABvAG4AZQBuAHQAIAA9ACAAXAAiAEQAXAAiACwAIABfAGwAbwBjAGEAbABNAEoARABhAHQAZQAgACsAIABfAGEAZABkAFYAYQBsAHUAZQAsAFwAbgAgACAAIAAgACAAIAAgACAAIAAgACAAIAAgACAAIAAgACAAIAAgACAAIAAgACAAIAAgACAAIAAgACAAIAAgACAAIAAgACAAIAAgACAAIAAgACAAIAAgACAASQBGACgAXwBjAG8AbQBwAG8AbgBlAG4AdAAgAD0AIABcACIASABcACIALAAgAF8AbABvAGMAYQBsAE0ASgBEAGEAdABlACAAKwAgACgAXwBhAGQAZABWAGEAbAB1AGUAIAAvACAAMgA0ACkALABcAG4AIAAgACAAIAAgACAAIAAgACAAIAAgACAAIAAgACAAIAAgACAAIAAgACAAIAAgACAAIAAgACAAIAAgACAAIAAgACAAIAAgACAAIAAgACAAIAAgACAAIAAgACAAIAAgACAASQBGACgAXwBjAG8AbQBwAG8AbgBlAG4AdAAgAD0AIABcACIATQBcACIALAAgAF8AbABvAGMAYQBsAE0ASgBEAGEAdABlACAAKwAgACgAXwBhAGQAZABWAGEAbAB1AGUAIAAvACAAMQA0ADQAMAApACwAXABuACAAIAAgACAAIAAgACAAIAAgACAAIAAgACAAIAAgACAAIAAgACAAIAAgACAAIAAgACAAIAAgACAAIAAgACAAIAAgACAAIAAgACAAIAAgACAAIAAgACAAIAAgACAAIAAgACAAIAAgACAASQBGACgAXwBjAG8AbQBwAG8AbgBlAG4AdAAgAD0AIABcACIAUwBcACIALAAgAF8AbABvAGMAYQBsAE0ASgBEAGEAdABlACAAKwAgACgAXwBhAGQAZABWAGEAbAB1AGUAIAAvACAAOAA2ADQAMAAwACkALABcAG4AIAAgACAAIAAgACAAIAAg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IAAgACAAIAAgACAAIAAgAF8AYQB2AGcARABhAHkAcwBNAG8AbgB0AGgALAAgAEkARgAoAF8AagB1AGwAaQBhAG4AQwBhAGwAZQBuAGQAYQByACwAIAAzADAALgA0ADMANwA1ACwAIAAzADAALgA0ADMANgA4ADcANQApACwAXABuACAAIAAgACAAIAAgACAAIAAgACAAIAAgACAAIAAgACAAIAAgACAAIAAgACAAIAAgACAAIAAgACAAIAAgACAAIAAgACAAIAAgACAAIAAgACAAIAAgACAAIAAgACAAIAAgACAAIAAgACAAIAAgACAAIAAgACAAIAAgAF8AZABlAGMAQQBkAGQATQBvAG4AdABoAHMALAAgAF8AYQBkAGQAVgBhAGwAdQBlACAAKgAgAFMAVwBJAFQAQwBIACgAXwBjAG8AbQBwAG8AbgBlAG4AdAAsAFwAbgAgACAAIAAgACAAIAAgACAAIAAgACAAIAAgACAAIAAgACAAIAAgACAAIAAgACAAIAAgACAAIAAgACAAIAAgACAAIAAgACAAIAAgACAAIAAgACAAIAAgACAAIAAgACAAIAAgACAAIAAgACAAIAAgACAAIAAgACAAIAAgACAAIAAgAFwAIgBZAFwAIgAsACAAMQAyACwAXABuACAAIAAgACAAIAAgACAAIAAgACAAIAAgACAAIAAgACAAIAAgACAAIAAgACAAIAAgACAAIAAgACAAIAAgACAAIAAgACAAIAAgACAAIAAgACAAIAAgACAAIAAgACAAIAAgACAAIAAgACAAIAAgACAAIAAgACAAIAAgACAAIAAgACAAXAAiAFEAXAAiACwAIAAzACwAXABuACAAIAAgACAAIAAgACAAIAAgACAAIAAgACAAIAAgACAAIAAgACAAIAAgACAAIAAgACAAIAAgACAAIAAgACAAIAAgACAAIAAgACAAIAAgACAAIAAgACAAIAAgACAAIAAgACAAIAAgACAAIAAgACAAIAAgACAAIAAgACAAIAAgACAAXAAiAEwAXAAiACwAIAAxAFwAbgAgACAAIAAgACAAIAAgACAAIAAgACAAIAAgACAAIAAgACAAIAAgACAAIAAgACAAIAAgACAAIAAgACAAIAAgACAAIAAgACAAIAAgACAAIAAgACAAIAAgACAAIAAgACAAIAAgACAAIAAgACAAIAAgACAAIAAgACAAIAApACwAXABuACAAIAAgACAAIAAgACAAIAAgACAAIAAgACAAIAAgACAAIAAgACAAIAAgACAAIAAgACAAIAAgACAAIAAgACAAIAAgACAAIAAgACAAIAAgACAAIAAgACAAIAAgACAAIAAgACAAIAAgACAAIAAgACAAIAAgACAAIAAgAF8AaQBuAHQAQQBkAGQATQBvAG4AdABoAHMALAAgAEkATgBUACgAXwBkAGUAYwBBAGQAZABNAG8AbgB0AGgAcwApACwAXABuACAAIAAgACAAIAAgACAAIAAgACAAIAAgACAAIAAgACAAIAAgACAAIAAgACAAIAAgACAAIAAgACAAIAAgACAAIAAgACAAIAAgACAAIAAgACAAIAAgACAAIAAgACAAIAAgACAAIAAgACAAIAAgACAAIAAgACAAIAAgAF8AcABhAHIAdABpAGEAbABNAG8AbgB0AGgAcwAsACAATQBPAEQAKABfAGQAZQBjAEEAZABkAE0AbwBuAHQAaABzACwAIAAxACkALABcAG4AIAAgACAAIAAgACAAIAAgACAAIAAgACAAIAAgACAAIAAgACAAIAAgACAAIAAgACAAIAAgACAAIAAgACAAIAAgACAAIAAgACAAIAAgACAAIAAgACAAIAAgACAAIAAgACAAIAAgACAAIAAgACAAIAAgACAAIAAgACAAXwBsAG8AYwBhAGwARABhAHQAZQBfAFkATQBEAFQALAAgAEMASABSAE8ATgBPAC4ATQBKAEQAQQBUAEUAXwBUAE8AXwBZAE0ARABUACgAXwBsAG8AYwBhAGwATQBKAEQAYQB0AGUALAAgACwAIAAsACAALAAgAF8AagB1AGwAaQBhAG4AQwBhAGwAZQBuAGQAYQByACkALABcAG4AIAAgACAAIAAgACAAIAAgACAAIAAgACAAIAAgACAAIAAgACAAIAAgACAAIAAgACAAIAAgACAAIAAgACAAIAAgACAAIAAgACAAIAAgACAAIAAgACAAIAAgACAAIAAgACAAIAAgACAAIAAgACAAIAAgACAAIAAgACAAXwBhAGQAZABlAGQARABhAHQAZQBfAFkATQBEAFQALAAgAF8AbABvAGMAYQBsAEQAYQB0AGUAXwBZAE0ARABUACAAKwAgAEgAUwBUAEEAQwBLACgAXABuACAAIAAgACAAIAAgACAAIAAgACAAIAAgACAAIAAgACAAIAAgACAAIAAgACAAIAAgACAAIAAgACAAIAAgACAAIAAgACAAIAAgACAAIAAgACAAIAAgACAAIAAgACAAIAAgACAAIAAgACAAIAAgACAAIAAgACAAIAAgACAAIAAgACAAMAAsAFwAbgAgACAAIAAgACAAIAAgACAAIAAgACAAIAAgACAAIAAgACAAIAAgACAAIAAgACAAIAAgACAAIAAgACAAIAAgACAAIAAgACAAIAAgACAAIAAgACAAIAAgACAAIAAgACAAIAAgACAAIAAgACAAIAAgACAAIAAgACAAIAAgACAAIAAgAF8AaQBuAHQAQQBkAGQATQBvAG4AdABoAHMALABcAG4AIAAgACAAIAAgACAAIAAgACAAIAAgACAAIAAgACAAIAAgACAAIAAgACAAIAAgACAAIAAgACAAIAAgACAAIAAgACAAIAAgACAAIAAgACAAIAAgACAAIAAgACAAIAAgACAAIAAgACAAIAAgACAAIAAgACAAIAAgACAAIAAgACAAIABSAE8AVQBOAEQAKABfAHAAYQByAHQAaQBhAGwATQBvAG4AdABoAHMAIAAqACAAXwBhAHYAZwBEAGEAeQBzAE0AbwBuAHQAaAAsACAAMAApACwAXABuACAAIAAgACAAIAAgACAAIAAgACAAIAAgACAAIAAgACAAIAAgACAAIAAgACAAIAAgACAAIAAgACAAIAAgACAAIAAgACAAIAAgACAAIAAgACAAIAAgACAAIAAgACAAIAAgACAAIAAgACAAIAAgACAAIAAgACAAIAAgACAAIAAgACAAMABcAG4AIAAgACAAIAAgACAAIAAgACAAIAAgACAAIAAgACAAIAAgACAAIAAgACAAIAAgACAAIAAgACAAIAAgACAAIAAgACAAIAAgACAAIAAgACAAIAAgACAAIAAgACAAIAAgACAAIAAgACAAIAAgACAAIAAgACAAIAAgACAAKQAsAFwAbgAgACAAIAAgACAAIAAgACAAIAAgACAAIAAgACAAIAAgACAAIAAgACAAIAAgACAAIAAgACAAIAAgACAAIAAgACAAIAAgACAAIAAgACAAIAAgACAAIAAgACAAIAAgACAAIAAgACAAIAAgACAAIAAgACAAIAAgACAAIABfAHIAZQBzAG8AbAB2AGUAXwBZAE0ARABUACwAIABDAEgAUgBPAE4ATwAuAFIARQBTAE8ATABWAEUAXwBZAE0ARABUACgAXwBhAGQAZABlAGQARABhAHQAZQBfAFkATQBEAFQALAAgAF8AagB1AGwAaQBhAG4AQwBhAGwAZQBuAGQAYQByACkALABcAG4AIAAgACAAIAAgACAAIAAgACAAIAAgACAAIAAgACAAIAAgACAAIAAgACAAIAAgACAAIAAgACAAIAAgACAAIAAgACAAIAAgACAAIAAgACAAIAAgACAAIAAgACAAIAAgACAAIAAgACAAIAAgACAAIAAgACAAIAAgACAAQwBIAFIATwBOAE8ALgBNAE8ARABJAEYASQBFAEQAXwBKAFUATABJAEEATgBfAEQAQQBUAEUAKABfAHIAZQBzAG8AbAB2AGUAXwBZAE0ARABUACwAIABfAGoAdQBsAGkAYQBuAEMAYQBsAGUAbgBkAGEAcgApAFwAbg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bABvAGMAYQBsAE0ASgBEAGEAdABlACwAIABGAE4ALgBOAFUATABMAEkARgBZACgASQBOAEQARQBYACgATABvAGMAYQBsAE0ASgBEAGEAdABlACwAIAAsACAAMQApACkALABcAG4AIAAgACAAIAAgACAAIAAgAF8AYQBkAGQAVgBhAGwAdQBlACwAIABGAE4ALgBOAFUATABMAEkARgBZACgASQBOAEQARQBYACgAQQBkAGQAVgBhAGwAdQBlACwAIAAsACAAMQApACkALABcAG4AIAAgACAAIAAgACAAIAAgAF8AcgBvAHcAQwBvAHUAbgB0ACwAIABSAE8AVwBTACgAXwBsAG8AYwBhAGwATQBKAEQAYQB0AGUAKQAsAFwAbgAgACAAIAAgACAAIAAgACAAXwBhAGQAZABDAG8AdQBuAHQALAAgAFIATwBXAFMAKABfAGEAZABkAFYAYQBsAHUAZQApACwAXABuACAAIAAgACAAIAAgACAAIABcAG4AIAAgACAAIAAgACAAIAAgAEkARgAoAF8AYQBkAGQAQwBvAHUAbgB0ACAAPQAgADEALABcAG4AIAAgACAAIAAgACAAIAAgACAAIAAgACAATABFAFQAKABcAG4AIAAgACAAIAAgACAAIAAgACAAIAAgACAAIAAgACAAIABfAGEAZABkAFMAYwBhAGwAYQByACwAIABJAE4ARABFAFgAKABfAGEAZABkAFYAYQBsAHUAZQAsACAAMQAsACAAMQApACwAXABuACAAIAAgACAAIAAgACAAIAAgACAAIAAgACAAIAAgACAAXwBiAHkATQBKAEQAYQB0AGUALAAgAFIARQBEAFUAQwBFACgAXAAiAFwAIgAsACAAUwBFAFEAVQBFAE4AQwBFACgAXwByAG8AdwBDAG8AdQBuAHQAKQAsAFwAbgAgACAAIAAgACAAIAAgACAAIAAgACAAIAAgACAAIAAgACAAIAAgACAATABBAE0AQgBEAEEAKABfAGEAYwBjACwAIABfAGMAdQByAHIALABcAG4AIAAgACAAIAAgACAAIAAgACAAIAAgACAAIAAgACAAIAAgACAAIAAgACAAIAAgACAAVgBTAFQAQQBDAEsAKABcAG4AIAAgACAAIAAgACAAIAAgACAAIAAgACAAIAAgACAAIAAgACAAIAAgACAAIAAgACAAIAAgACAAIABfAGEAYwBjACwAXABuACAAIAAgACAAIAAgACAAIAAgACAAIAAgACAAIAAgACAAIAAgACAAIAAgACAAIAAgACAAIAAgACAAZgBuAE0ASgBEAGEAdABlAEEAZABkAGkAdABpAG8AbgAoAEkATgBEAEUAWAAoAF8AbABvAGMAYQBsAE0ASgBEAGEAdABlACwAIABfAGMAdQByAHIALAAgADEAKQAsACAAXwBhAGQAZABTAGMAYQBsAGEAcgApAFwAbgAgACAAIAAgACAAIAAgACAAIAAgACAAIAAgACAAIAAgACAAIAAgACAAIAAgACAAIAApAFwAbgAgACAAIAAgACAAIAAgACAAIAAgACAAIAAgACAAIAAgACAAIAAgACAAKQBcAG4AIAAgACAAIAAgACAAIAAgACAAIAAgACAAIAAgACAAIAApACwAXABuACAAIAAgACAAIAAgACAAIAAgACAAIAAgACAAIAAgACAARABSAE8AUAAoAF8AYgB5AE0ASgBEAGEAdABlACwAIAAxACkAXABuACAAIAAgACAAIAAgACAAIAAgACAAIAAgACkALABcAG4AIAAgACAAIAAgACAAIAAgACAAIAAgACAATABFAFQAKABcAG4AIAAgACAAIAAgACAAIAAgACAAIAAgACAAIAAgACAAIABfAGIAeQBSAG8AdwAsACAAUgBFAEQAVQBDAEUAKABcACIAXAAiACwAIABTAEUAUQBVAEUATgBDAEUAKABfAHIAbwB3AEMAbwB1AG4AdAApACwAXABuACAAIAAgACAAIAAgACAAIAAgACAAIAAgACAAIAAgACAAIAAgACAAIABMAEEATQBCAEQAQQAoAF8AYQBjAGMALAAgAF8AYwB1AHIAcgAsAFwAbgAgACAAIAAgACAAIAAgACAAIAAgACAAIAAgACAAIAAgACAAIAAgACAAIAAgACAAIABMAEUAVAAoAFwAbgAgACAAIAAgACAAIAAgACAAIAAgACAAIAAgACAAIAAgACAAIAAgACAAIAAgACAAIAAgACAAIAAgAF8AYQBkAGQAVgBhAGwAdQBlACwAIABJAEYAKABfAGMAdQByAHIAIAA8AD0AIABfAGEAZABkAEMAbwB1AG4AdAAsAFwAbgAgACAAIAAgACAAIAAgACAAIAAgACAAIAAgACAAIAAgACAAIAAgACAAIAAgACAAIAAgACAAIAAgACAAIAAgACAAIABJAE4ARABFAFgAKABfAGEAZABkAFYAYQBsAHUAZQAsACAAXwBjAHUAcgByACwAIAAxACkALABcAG4AIAAgACAAIAAgACAAIAAgACAAIAAgACAAIAAgACAAIAAgACAAIAAgACAAIAAgACAAIAAgACAAIAAgACAAIAAgACAAMABcAG4AIAAgACAAIAAgACAAIAAgACAAIAAgACAAIAAgACAAIAAgACAAIAAgACAAIAAgACAAIAAgACAAIAApACwAXABuACAAIAAgACAAIAAgACAAIAAgACAAIAAgACAAIAAgACAAIAAgACAAIAAgACAAIAAgACAAIAAgACAAVgBTAFQAQQBDAEsAKABcAG4AIAAgACAAIAAgACAAIAAgACAAIAAgACAAIAAgACAAIAAgACAAIAAgACAAIAAgACAAIAAgACAAIAAgACAAIAAgAF8AYQBjAGMALABcAG4AIAAgACAAIAAgACAAIAAgACAAIAAgACAAIAAgACAAIAAgACAAIAAgACAAIAAgACAAIAAgACAAIAAgACAAIAAgAGYAbgBNAEoARABhAHQAZQBBAGQAZABpAHQAaQBvAG4AKABJAE4ARABFAFgAKABfAGwAbwBjAGEAbABNAEoARABhAHQAZQAsACAAXwBjAHUAcgByACwAIAAxACkALAAgAF8AYQBkAGQAVgBhAGwAdQBlACkAXABuACAAIAAgACAAIAAgACAAIAAgACAAIAAgACAAIAAgACAAIAAgACAAIAAgACAAIAAgACAAIAAgACAAKQBcAG4AIAAgACAAIAAgACAAIAAgACAAIAAgACAAIAAgACAAIAAgACAAIAAgACAAIAAgACAAKQBcAG4AIAAgACAAIAAgACAAIAAgACAAIAAgACAAIAAgACAAIAAgACAAIAAgACkAXABuACAAIAAgACAAIAAgACAAIAAgACAAIAAgACAAIAAgACAAKQAsAFwAbgAgACAAIAAgACAAIAAgACAAIAAgACAAIAAgACAAIAAgAEQAUgBPAFAAKABfAGIAeQBSAG8AdwAsACAAMQApAFwAbgAgACAAIAAgACAAIAAgACAAIAAgACAAIAApAFwAbgAgACAAIAAgACAAIAAgACAAKQBcAG4AIAAgACAAIAApAFwAbgApADsAXABuAFwAbgBcAG4AXABuAFwAbg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RABBAFQARQAgAEEATgBEACAAVABJAE0ARQ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YAQQBMAEkARABBAFQARQBfAFkATQBEAFQAXABuAFwAbgBWAGEAbABpAGQAYQB0AGUAIABhACAAeQBlAGEAcgAsACAAbQBvAG4AdABoACwAIABkAGEAeQAgAGEAbgBkACAAdABpAG0AZQAgAHIAZQBwAHIAZQBzAGUAbgB0AGEAdABpAG8AbgAgAG8AZgAgAGEAIABkAGEAdABlACAAaQBuACAAdABoAGUAIABzAHAAZQBjAGkAZgBpAGUAZAAgAGMAYQBsAGUAbgBkAGEAcgAuAFwAbgBcAG4AQQByAHIAYQB5ACAAYwBvAG0AcABhAHQAaQBiAGwAZQA6ACAARABhAHQAZQBfAFkATQBEAF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DAEUAXABuACAAMgAgAHwAIABpAG4AdABlAGcAZQByACAAWwAxAC4ALgAxADIAXQAgAHwAIABNAG8AbgB0AGgAXABuACAAMwAgAHwAIABpAG4AdABlAGcAZQByACAAWwAxAC4ALgAzADEAXQAgAHwAIABEAGEAeQBcAG4AIAA0ACAAfAAgAGQAZQBjAGkAbQBhAGwAIABbADAALgAuADEAXQAgACAAfAAgAFQAaQBtAGUAIABvAGYAIA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BUACAAIAAgACAAIAAgACAAIAB8ACAAYQByAHIAYQB5ACAAIAAgAEMAWwAxAC4ALgA0AF0AIAB8AFwAbgAgACAAIABZAGUAYQByAEMARQAgACAAIAAgACAAIAAgACAAfAAgAGkAbgB0AGUAZwBlAHIAIAAgACAAIAAgACAAIAAgACAAfAAgAFkAZQBhAHIAIABpAG4AIABDAG8AbQBtAG8AbgAgAEUAcgBhAC4AIABOAG8AdABlACAAdABoAGEAdAAgADEAIABCAEMAIAA9ACAAMAAgAEMARQAsACAAMgAgAEIAQwAgAD0AIAAtADEAIABDAEUALgAgAEMAYQBuACAAYgBlACAAZQBtAHAAdAB5AC4AXABuACAAIAAgAFsATQBvAG4AdABoAF0AIAAgACAAIAAgACAAIAB8ACAAaQBuAHQAZQBnAGUAcgAgAFsAMQAuAC4AMQAyAF0AIAB8ACAATQBvAG4AdABoACAAbwBmACAAeQBlAGEAcgAuACAAQwBhAG4AIABiAGUAIABlAG0AcAB0AHkALgBcAG4AIAAgACAAWwBEAGEAeQBdACAAIAAgACAAIAAgACAAIAAgAHwAIABkAGUAYwBpAG0AYQBsACAAWwAwAC4ALgAzADIAKQAgAHwAIABEAGEAeQAuACAAQwBhAG4AIABiAGUAIABlAG0AcAB0AHkALgBcAG4AIAAgACAAWwBUAGkAbQBlAE8AZgBEAGEAeQBdACAAIAAgAHwAIABkAGUAYwBpAG0AYQBsACAAWwAwAC4ALgAxAF0AIAAgAHwAIABUAGkAbQBlACAAbwBmACAAZABhAHkALgAgAEMAYQBuACAAYgBlACAAZQBtAHAAdAB5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YAQQBMAEkARABBAFQARQBfAFkATQBEAFQAIAA9ACAATABBAE0AQgBEAEEAKABEAGEAdABlAF8AWQBNAEQAVAAsACAAWwBKAHUAbABpAGEAbgBDAGEAbABlAG4AZABhAHIAXQAsAFwAbgAgACAAIAAgAEwARQBUACgAXABuACAAIAAgACAAIAAgACAAIABfAGoAdQBsAGkAYQBuAEMAYQBsAGUAbgBkAGEAcgAsACAARgBOAC4AQwBPAEUAUgBDAEUAKABKAHUAbABpAGEAbgBDAGEAbABlAG4AZABhAHIAKQAgADwAPgAgADAALABcAG4AIAAgACAAIAAgACAAIAAgAFwAbgAgACAAIAAgACAAIAAgACAAZgBuAFYAYQBsAGkAZABhAHQAZQBEAGEAdABlAFQAaQBtAGUALAAgAEwAQQBNAEIARABBACgAXwBkAGEAdABlAF8AWQBNAEQAVAAsAFwAbgAgACAAIAAgACAAIAAgACAAIAAgACAAIABJAEYAKABDAE8ATABVAE0ATgBTACgAXwBkAGEAdABlAF8AWQBNAEQAVAApACAAPgAgADQALAAgAHsAIwBSAEUARgAhACwAIAAjAFIARQBGACEALAAgACMAUgBFAEYAIQAsACAAIwBSAEUARgAhAH0ALABcAG4AIAAgACAAIAAgACAAIAAgACAAIAAgACAAIAAgACAAIABJAEYAKABBAFIAUgBBAFkAUwAuAEkAUwBfAEUATQBQAFQAWQAoAF8AZABhAHQAZQBfAFkATQBEAFQAKQAsACAAewBcACIAXAAiACwAIABcACIAXAAiACwAIABcACIAXAAiACwAIABcACIAXAAiAH0ALABcAG4AIAAgACAAIAAgACAAIAAgACAAIAAgACAAIAAgACAAIAAgACAAIAAgAEwARQBUACgAXABuACAAIAAgACAAIAAgACAAIAAgACAAIAAgACAAIAAgACAAIAAgACAAIAAgACAAIAAgAF8AZQB4AHAAYQBuAGQAWQBNAEQAVAAsACAARQBYAFAAQQBOAEQAKABfAGQAYQB0AGUAXwBZAE0ARABUACwAIAAxACwAIAA0ACwAIABcACIAXAAiACkALABcAG4AIAAgACAAIAAgACAAIAAgACAAIAAgACAAIAAgACAAIAAgACAAIAAgACAAIAAgACAAXwBZAE0ALAAgAFQAQQBLAEUAKABfAGUAeABwAGEAbgBkAFkATQBEAFQALAAgADEALAAgADIAKQAsAFwAbgAgACAAIAAgACAAIAAgACAAIAAgACAAIAAgACAAIAAgACAAIAAgACAAIAAgACAAIABfAEQAVAAsACAAQwBIAFIATwBOAE8ALgBWAEEATABJAEQAQQBUAEUAXwBEAFQAKABEAFIATwBQACgAXwBlAHgAcABhAG4AZABZAE0ARABUACwAIAAsACAAMgApACkALABcAG4AIAAgACAAIAAgACAAIAAgACAAIAAgACAAIAAgACAAIAAgACAAIAAgACAAIAAgACAAXwB0AGkAbQBlACwAIABDAEgATwBPAFMARQBDAE8ATABTACgAXwBEAFQALAAgADIAKQAsAFwAbgAgACAAIAAgACAAIAAgACAAIAAgACAAIAAgACAAIAAgACAAIAAgACAAIAAgACAAIABfAGQAYQB5ACwAIABJAEYAKABBAFIAUgBBAFkAUwAuAEkAUwBfAEUATQBQAFQAWQAoAF8ARABUACkALAAgAFwAIgBcACIALABcAG4AIAAgACAAIAAgACAAIAAgACAAIAAgACAAIAAgACAAIAAgACAAIAAgACAAIAAgACAAIAAgACAAIABMAEUAVAAoAFwAbgAgACAAIAAgACAAIAAgACAAIAAgACAAIAAgACAAIAAgACAAIAAgACAAIAAgACAAIAAgACAAIAAgACAAIAAgACAAXwBkACwAIABDAEgATwBPAFMARQBDAE8ATABTACgAXwBEAFQALAAgADEAKQAsAFwAbgAgACAAIAAgACAAIAAgACAAIAAgACAAIAAgACAAIAAgACAAIAAgACAAIAAgACAAIAAgACAAIAAgACAAIAAgACAASQBGACgATgBPAFQAKABGAE4ALgBJAFMAXwBFAE0AUABUAFkAKABfAGQAKQApACwAIABfAGQALABcAG4AIAAgACAAIAAgACAAIAAgACAAIAAgACAAIAAgACAAIAAgACAAIAAgACAAIAAgACAAIAAgACAAIAAgACAAIAAgACAAIAAgACAASQBGACgAQQBSAFIAQQBZAFMALgBJAFMAXwBFAE0AUABUAFkAKABfAFkATQApACwAIABcACIAXAAiACwAIAB7ACMAVgBBAEwAVQBFACEAfQApAFwAbgAgACAAIAAgACAAIAAgACAAIAAgACAAIAAgACAAIAAgACAAIAAgACAAIAAgACAAIAAgACAAIAAgACAAIAAgACAAKQBcAG4AIAAgACAAIAAgACAAIAAgACAAIAAgACAAIAAgACAAIAAgACAAIAAgACAAIAAgACAAIAAgACAAIAApAFwAbgAgACAAIAAgACAAIAAgACAAIAAgACAAIAAgACAAIAAgACAAIAAgACAAIAAgACAAIAApACwAXABuACAAIAAgACAAIAAgACAAIAAgACAAIAAgACAAIAAgACAAIAAgACAAIAAgACAAIAAgAF8AWQBNAEQALAAgAEgAUwBUAEEAQwBLACgAXwBZAE0ALAAgAF8AZABhAHkAKQAsAFwAbgAgACAAIAAgACAAIAAgACAAIAAgACAAIAAgACAAIAAgACAAIAAgACAAIAAgACAAIABfAHYAYQBsAGkAZABhAHQAZQBZAE0ARAAsACAAQwBIAFIATwBOAE8ALgBWAEEATABJAEQAQQBUAEUAXwBDAEEATABFAE4ARABBAFIAXwBEAEEAVABFACgAXwBZAE0ARAAsACAAXwBqAHUAbABpAGEAbgBDAGEAbABlAG4AZABhAHIAKQAsAFwAbgAgACAAIAAgACAAIAAgACAAIAAgACAAIAAgACAAIAAgACAAIAAgACAAIAAgACAAIABIAFMAVABBAEMASwAoAF8AdgBhAGwAaQBkAGEAdABlAFkATQBEACwAIABfAHQAaQBtAGUAKQBcAG4AIAAgACAAIAAgACAAIAAgACAAIAAgACAAIAAgACAAIAAgACAAIAAgACkAXABuACAAIAAgACAAIAAgACAAIAAgACAAIAAgACAAIAAgACAAKQBcAG4AIAAgACAAIAAgACAAIAAgACAAIAAgACAAKQBcAG4AIAAgACAAIAAgACAAIAAgACkALABcAG4AXABuACAAIAAgACAAIAAgACAAIABfAGQAYQB0AGUAXwBZAE0ARABUACwAIABGAE4ALgBOAFUATABMAEkARgBZACgARABhAHQAZQBfAFkATQBEAFQAKQAsAFwAbgAgACAAIAAgACAAIAAgACAAXwByAG8AdwBDAG8AdQBuAHQALAAgAFIATwBXAFMAKABfAGQAYQB0AGUAXwBZAE0ARA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YAYQBsAGkAZABhAHQAZQBEAGEAdABlAFQAaQBtAGUAKABJAE4ARABFAFgAKABfAGQAYQB0AGUAXwBZAE0ARABUACwAIABfAGMAdQByAHIALA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ZAE0ARABUAFwAbgBcAG4AVABlAHMAdABzACAAaQBmACAAYQAgAHkAZQBhAHIALAAgAG0AbwBuAHQAaAAsACAAZABhAHkAIABhAG4AZAAgAHQAaQBtAGUAIAByAGUAcAByAGUAcwBlAG4AdABhAHQAaQBvAG4AIABvAGYAIABhACAAZABhAHQAZQAgAGkAcwAgAHYAYQBsAGkAZAAgAGYAbwByACAAdABoAGUAIABzAHAAZQBjAGkAZgBpAGUAZAAgAGMAYQBsAGUAbgBkAGEAcgAuAFwAbgBcAG4AQQByAHIAYQB5ACAAYwBvAG0AcABhAHQAaQBiAGwAZQA6ACAARABhAHQAZQBfAFkATQBEAF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VAAgACAAIAAgACAAIAAgACAAfAAgAGEAcgByAGEAeQAgACAAIABDAFsAMQAuAC4ANABdACAAfABcAG4AIAAgACAAWQBlAGEAcgBDAEUAIAAgACAAIAAgACAAIAAgAHwAIABpAG4AdABlAGcAZQByACAAIAAgACAAIAAgACAAIAAgAHwAIABZAGUAYQByACAAaQBuACAAQwBvAG0AbQBvAG4AIABFAHIAYQAuACAATgBvAHQAZQAgAHQAaABhAHQAIAAxACAAQgBDACAAPQAgADAAIABDAEUALAAgADIAIABCAEMAIAA9ACAALQAxACAAQwBFAC4AIABDAGEAbgAgAGIAZQAgAGUAbQBwAHQAeQAuAFwAbgAgACAAIABbAE0AbwBuAHQAaABdACAAIAAgACAAIAAgACAAfAAgAGkAbgB0AGUAZwBlAHIAIABbADEALgAuADEAMgBdACAAfAAgAE0AbwBuAHQAaAAgAG8AZgAgAHkAZQBhAHIALgAgAEMAYQBuACAAYgBlACAAZQBtAHAAdAB5AC4AXABuACAAIAAgAFsARABhAHkAXQAgACAAIAAgACAAIAAgACAAIAB8ACAAZABlAGMAaQBtAGEAbAAgAFsAMAAuAC4AMwAyACkAIAB8ACAARABhAHkALgAgAEMAYQBuACAAYgBlACAAZQBtAHAAdAB5AC4AXABuACAAIAAgAFsAVABpAG0AZQBPAGYARABhAHkAXQAgACAAIAB8ACAAZABlAGMAaQBtAGEAbAAgAFsAMAAuAC4AMQBdACAAIAB8ACAAVABpAG0AZQAgAG8AZgAgAGQAYQB5AC4AIABDAGEAbgAgAGIAZQAgAGUAbQBwAHQAeQAuAFwAbgBbAEEAbABsAG8AdwBQAGEAcgB0AGkAYQBsAF0AIAAgACAAfAAgAHMAdwBpAHQAYwBoACAAIAAgACAAIAAgACAAIAAgACAAfAAgAEEAYwBjAGUAcAB0ACAAcABhAHIAdABpAGEAbABsAHkAIABlAHgAcAByAGUAcwBzAGUAZAAgAGQAYQB0AGUALgAgAEQAZQBmAGEAdQBsAHQAIAB0AGUAcwB0AHMAIABmAG8AcgAgAGEAIABmAHUAbABsAHkAIABlAHgAcAByAGUAcwBzAGUAZAAgAGQAYQB0AGUALg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WQBNAEQAVAAgAD0AIABMAEEATQBCAEQAQQAoAEQAYQB0AGUAXwBZAE0ARABUACwAIABbAEEAbABsAG8AdwBQAGEAcgB0AGkAYQBsAF0ALAAgAFsASgB1AGwAaQBhAG4AQwBhAGwAZQBuAGQAYQByAF0ALABcAG4AIAAgACAAIABMAEUAVAAoAFwAbgAgACAAIAAgACAAIAAgACAAXwBkAGEAdABlAF8AWQBNAEQAVAAsACAARgBOAC4ATgBVAEwATABJAEYAWQAoAEQAYQB0AGUAXwBZAE0ARABUACkALABcAG4AIAAgACAAIAAgACAAIAAgAF8AYQBsAGwAbwB3AFAAYQByAHQAaQBhAGwALAAgAEYATgAuAEMATwBFAFIAQwBFACgAQQBsAGwAbwB3AFAAYQByAHQAaQBhAGwAKQAgADwAPgAgADAALABcAG4AIAAgACAAIAAgACAAIAAgAF8AagB1AGwAaQBhAG4AQwBhAGwAZQBuAGQAYQByACwAIABGAE4ALgBDAE8ARQBSAEMARQAoAEoAdQBsAGkAYQBuAEMAYQBsAGUAbgBkAGEAcgApACAAPAA+ACAAMAAsAFwAbgAgACAAIAAgACAAIAAgACAAXABuACAAIAAgACAAIAAgACAAIABCAFkAUgBPAFcAKABfAGQAYQB0AGUAXwBZAE0ARABUACwAXABuACAAIAAgACAAIAAgACAAIAAgACAAIAAgAEwAQQBNAEIARABBACgAXwByAG8AdwAsAFwAbgAgACAAIAAgACAAIAAgACAAIAAgACAAIAAgACAAIAAgAEkARgAoAEEAUgBSAEEAWQBTAC4ASQBTAF8ARQBNAFAAVABZACgAXwByAG8AdwApACwAIABGAEEATABTAEUALABcAG4AIAAgACAAIAAgACAAIAAgACAAIAAgACAAIAAgACAAIAAgACAAIAAgAEwARQBUACgAXABuACAAIAAgACAAIAAgACAAIAAgACAAIAAgACAAIAAgACAAIAAgACAAIAAgACAAIAAgAF8AdgBhAGwAaQBkAGEAdABlAFkATQBEAFQALAAgAEMASABSAE8ATgBPAC4AVgBBAEwASQBEAEEAVABFAF8AWQBNAEQAVAAoAF8AcgBvAHcALAAgAF8AagB1AGwAaQBhAG4AQwBhAGwAZQBuAGQAYQByACkALABcAG4AIAAgACAAIAAgACAAIAAgACAAIAAgACAAIAAgACAAIAAgACAAIAAgACAAIAAgACAASQBGACgAXwBhAGwAbABvAHcAUABhAHIAdABpAGEAbAAsAFwAbgAgACAAIAAgACAAIAAgACAAIAAgACAAIAAgACAAIAAgACAAIAAgACAAIAAgACAAIAAgACAAIAAgAE4ATwBUACgAQQBSAFIAQQBZAFMALgBIAEEAUwBfAEUAUgBSAE8AUgAoAF8AdgBhAGwAaQBkAGEAdABlAFkATQBEAFQAKQApACwAXABuACAAIAAgACAAIAAgACAAIAAgACAAIAAgACAAIAAgACAAIAAgACAAIAAgACAAIAAgACAAIAAgACAAQQBSAFIAQQBZAFMALgBJAFMAXwBOAFUATQBFAFIASQBDACgAXwB2AGEAbABpAGQAYQB0AGUAWQBNAEQAV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MATwBMAFYARQBfAFkATQBEAFQAXABuAFwAbgBSAGUAcwBvAGwAdgBlAHMAIABhACAAZABhAHQAZQAgAGEAbgBkACAAdABpAG0AZQAgAHcAaABlAHIAZQAgAGMAbwBtAHAAbwBuAGUAbgB0AHMAIABtAGEAeQAgAGUAeABjAGUAZQBkACAAdABoAGUAaQByACAAbQBvAGQAdQBsAHUAcwAuAFwAbgBcAG4AQQByAHIAYQB5ACAAYwBvAG0AcABhAHQAaQBiAGwAZQA6ACAARABhAHQAZQBfAFkATQBEAFQAIABhAHMAIABjAG8AbAB1AG0AbgBcAG4AXABuAE8AdQB0AHAAdQB0ACAAQwBbADQ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AgAG8AZgAgAG0AbwBuAHQAaABcAG4AIAA0ACAAfAAgAGQAZQBjAGkAbQBhAGwAIABbADAALgAuADEAKQAgACAAfAAgAFQAaQBtAGUAIABvAGYAIA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BUACAAIAAgACAAIAAgACAAIAAgACAAfAAgAGEAcgByAGEAeQAgAEMAWwAxAC4ALgA0AF0AIAB8AFwAbgAgACAAIABZAGUAYQByAEMARQAgACAAIAAgACAAIAAgACAAIAAgAHwAIABpAG4AdABlAGcAZQByACAAIAAgACAAIAAgACAAfAAgAFkAZQBhAHIAIABpAG4AIABDAG8AbQBtAG8AbgAgAEUAcgBhAC4AIABOAG8AdABlACAAdABoAGEAdAAgADEAIABCAEMAIAA9ACAAMAAgAEMARQAsACAAMgAgAEIAQwAgAD0AIAAtADEAIABDAEUAXABuACAAIAAgAFsATQBvAG4AdABoAF0AIAAgACAAIAAgACAAIAAgACAAfAAgAGkAbgB0AGUAZwBlAHIAIAAgACAAIAAgACAAIAB8ACAATQBvAG4AdABoACAAbwBmACAAeQBlAGEAcgAuACAAQwBhAG4AIABiAGUAIABlAG0AcAB0AHkALgBcAG4AIAAgACAAWwBEAGEAeQBdACAAIAAgACAAIAAgACAAIAAgACAAIAB8ACAAZABlAGMAaQBtAGEAbAAgACAAIAAgACAAIAAgAHwAIABEAGEAeQAuACAAQwBhAG4AIABiAGUAIABlAG0AcAB0AHkALgBcAG4AIAAgACAAWwBUAGkAbQBlAF0AIAAgACAAIAAgACAAIAAgACAAIAB8ACAAZABlAGMAaQBtAGEAbAAgACAAIAAgACAAIAAgAHwAIABUAGkAbQBlACAAbwBmACAAZABhAHkALgAgAEMAYQBuACAAYgBlACAAZQBtAHAAdAB5AC4AXABuAFsASgB1AGwAaQBhAG4AQwBhAGwAZQBuAGQAYQByAF0AIAAgACAAfAAgAHMAdwBpAHQAYwBoACAAIAAgACAAIAAgACAAIAB8ACAAQwBhAGwAYwB1AGwAYQB0AGUAIABmAG8AcgAgAHQAaABlACAASgB1AGwAaQBhAG4AIABwAHIAbwBsAGUAcAB0AGkAYwAgAGMAYQBsAGUAbgBkAGEAcgAuACAARABlAGYAYQB1AGwAdAAgAGkAcwAgAEcAcgBlAGcAbwByAGkAYQBuAFwAbgAgACAAIAAgACAAIAAgACAAIAAgACAAIAAgACAAIAAgACAAIAAgAHw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RQBTAE8ATABWAEUAXwBZAE0ARABUACAAPQAgAEwAQQBNAEIARABBACgARABhAHQAZQBfAFkATQBEAFQALAAgAFsASgB1AGwAaQBhAG4AQwBhAGwAZQBuAGQAYQByAF0ALABcAG4AIAAgACAAIABMAEUAVAAoAFwAbgAgACAAIAAgACAAIAAgACAAXwBqAHUAbABpAGEAbgBDAGEAbABlAG4AZABhAHIALAAgAEYATgAuAEMATwBFAFIAQwBFACgASgB1AGwAaQBhAG4AQwBhAGwAZQBuAGQAYQByACkAIAA8AD4AIAAwACwAXABuAFwAbgAgACAAIAAgACAAIAAgACAAZgBuAFIAZQBzAG8AbAB2AGUAWQBNAEQAVAAsACAATABBAE0AQgBEAEEAKABfAGQAYQB0AGUAXwBZAE0ARABUACwAXABuACAAIAAgACAAIAAgACAAIAAgACAAIAAgAEkARgAoAEMATwBMAFUATQBOAFMAKABfAGQAYQB0AGUAXwBZAE0ARABUACkAIAA+ACAANAAsACAAewAjAFIARQBGACEALAAgACMAUgBFAEYAIQAsACAAIwBSAEUARgAhACwAIAAjAFIARQBGACEAfQAsAFwAbgAgACAAIAAgACAAIAAgACAAIAAgACAAIAAgACAAIAAgAEkARgAoAEEAUgBSAEEAWQBTAC4ASQBTAF8ARQBNAFAAVABZACgAXwBkAGEAdABlAF8AWQBNAEQAVAApACwAIAB7AFwAIgBcACIALAAgAFwAIgBcACIALAAgAFwAIgBcACIALAAgAFwAIgBcACIAfQAsAFwAbgAgACAAIAAgACAAIAAgACAAIAAgACAAIAAgACAAIAAgACAAIAAgACAASQBGACgARgBOAC4ASQBTAF8ARQBNAFAAVABZACgASQBOAEQARQBYACgAXwBkAGEAdABlAF8AWQBNAEQAVAAsACAAMQAsACAAMQApACkALAAgAHsAIwBWAEEATABVAEUAIQAsACAAIwBWAEEATABVAEUAIQAsACAAIwBWAEEATABVAEUAIQAsACAAIwBWAEEATABVAEUAIQB9ACwAXABuACAAIAAgACAAIAAgACAAIAAgACAAIAAgACAAIAAgACAAIAAgACAAIAAgACAAIAAgAEwARQBUACgAXABuACAAIAAgACAAIAAgACAAIAAgACAAIAAgACAAIAAgACAAIAAgACAAIAAgACAAIAAgACAAIAAgACAAXwBmAGkAcgBzAHQARQByAHIAbwByACwAIABBAFIAUgBBAFkAUwAuAEgAXwBFAFIAUgBPAFIAKABfAGQAYQB0AGUAXwBZAE0ARABUACkALABcAG4AIAAgACAAIAAgACAAIAAgACAAIAAgACAAIAAgACAAIAAgACAAIAAgACAAIAAgACAAIAAgACAAIABJAEYAKABJAFMARQBSAFIATwBSACgAXwBmAGkAcgBzAHQARQByAHIAbwByACkALAAgAF8AZgBpAHIAcwB0AEUAcgByAG8AcgAgACoAIAB7ADEALAAgADIALAAgADMALAAgADQAfQAsAFwAbgAgACAAIAAgACAAIAAgACAAIAAgACAAIAAgACAAIAAgACAAIAAgACAAIAAgACAAIAAgACAAIAAgACAAIAAgACAASQBGACgATgBPAFQAKABBAFIAUgBBAFkAUwAuAEkAUwBfAE4AVQBNAEUAUgBJAEMAXwBOAFUATABMACgAXwBkAGEAdABlAF8AWQBNAEQAVAApACkALAAgAHsAIwBWAEEATABVAEUAIQAsACAAIwBWAEEATABVAEUAIQAsACAAIwBWAEEATABVAEUAIQAsACAAIwBWAEEATABVAEUAIQB9ACwAXABuACAAIAAgACAAIAAgACAAIAAgACAAIAAgACAAIAAgACAAIAAgACAAIAAgACAAIAAgACAAIAAgACAAIAAgACAAIAAgACAAIAAgAEwARQBUACgAXABuACAAIAAgACAAIAAgACAAIAAgACAAIAAgACAAIAAgACAAIAAgACAAIAAgACAAIAAgACAAIAAgACAAIAAgACAAIAAgACAAIAAgACAAIAAgACAAXwBlAHgAcABhAG4AZABZAE0ARABUACwAIABFAFgAUABBAE4ARAAoAF8AZABhAHQAZQBfAFkATQBEAFQALAAgADEALAAgADQALAAgAFwAIgBcACIAKQAsAFwAbgAgACAAIAAgACAAIAAgACAAIAAgACAAIAAgACAAIAAgACAAIAAgACAAIAAgACAAIAAgACAAIAAgACAAIAAgACAAIAAgACAAIAAgACAAIAAgAF8AWQBNACwAIABUAEEASwBFACgAXwBlAHgAcABhAG4AZABZAE0ARABUACwAIAAxACwAIAAyACkALABcAG4AIAAgACAAIAAgACAAIAAgACAAIAAgACAAIAAgACAAIAAgACAAIAAgACAAIAAgACAAIAAgACAAIAAgACAAIAAgACAAIAAgACAAIAAgACAAIABfAEQAVAAsACAAQwBIAFIATwBOAE8ALgBSAEUAUwBPAEwAVgBFAF8ARABUACgARABSAE8AUAAoAF8AZQB4AHAAYQBuAGQAWQBNAEQAVAAsACAALAAgADIAKQApACwAXABuACAAIAAgACAAIAAgACAAIAAgACAAIAAgACAAIAAgACAAIAAgACAAIAAgACAAIAAgACAAIAAgACAAIAAgACAAIAAgACAAIAAgACAAIAAgACAAXwBkAGEAeQAsACAAQwBIAE8ATwBTAEUAQwBPAEwAUwAoAF8AZAB0ACwAIAAxACkALABcAG4AIAAgACAAIAAgACAAIAAgACAAIAAgACAAIAAgACAAIAAgACAAIAAgACAAIAAgACAAIAAgACAAIAAgACAAIAAgACAAIAAgACAAIAAgACAAIABfAHQAaQBtAGUALAAgAEMASABPAE8AUwBFAEMATwBMAFMAKABfAGQAdAAsACAAMgApACwAXABuACAAIAAgACAAIAAgACAAIAAgACAAIAAgACAAIAAgACAAIAAgACAAIAAgACAAIAAgACAAIAAgACAAIAAgACAAIAAgACAAIAAgACAAIAAgACAAXwBZAE0ARAAsACAASABTAFQAQQBDAEsAKABfAFkATQAsACAAXwBkAGEAeQApACwAXABuACAAIAAgACAAIAAgACAAIAAgACAAIAAgACAAIAAgACAAIAAgACAAIAAgACAAIAAgACAAIAAgACAAIAAgACAAIAAgACAAIAAgACAAIAAgACAAXwByAGUAcwBvAGwAdgBlAFkATQBEACwAIABDAEgAUgBPAE4ATwAuAFIARQBTAE8ATABWAEUAXwBDAEEATABFAE4ARABBAFIAXwBEAEEAVABFACgAXwBZAE0ARAAsACAAXwBqAHUAbABpAGEAbgBDAGEAbABlAG4AZABhAHIAKQAsAFwAbgAgACAAIAAgACAAIAAgACAAIAAgACAAIAAgACAAIAAgACAAIAAgACAAIAAgACAAIAAgACAAIAAgACAAIAAgACAAIAAgACAAIAAgACAAIAAgAEgAUwBUAEEAQwBLACgAXwByAGUAcwBvAGwAdgBlAFkATQBEACwAIABfAHQAaQBtAGU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QAYQB0AGUAXwBZAE0ARABUACwAIABGAE4ALgBOAFUATABMAEkARgBZACgARABhAHQAZQBfAFkATQBEAFQAKQAsAFwAbgAgACAAIAAgACAAIAAgACAAXwByAG8AdwBDAG8AdQBuAHQALAAgAFIATwBXAFMAKABfAGQAYQB0AGUAXwBZAE0ARA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IAZQBzAG8AbAB2AGUAWQBNAEQAVAAoAEkATgBEAEUAWAAoAF8AZABhAHQAZQBfAFkATQBEAFQALAAgAF8AYwB1AHIAcgAsACA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PAFUATgBEAF8AWQBNAEQAVABcAG4AXABuAFIAZQB0AHUAcgBuAHMAIAB0AGgAZQAgAHIAZQBzAG8AbAB2AGUAZAAgAGQAYQB0AGUAIABhAG4AZAAgAHQAaQBtAGUAIABmAHIAbwBtACAAdABoAGUAIABwAHIAbwB2AGkAZABlAGQAIABjAG8AbQBwAG8AbgBlAG4AdABzACAAdABvACAAYQAgAGwAbwB3ACAAbwByAGQAZQByACAAYwBvAG0AcABvAG4AZQBuAHQAIAByAG8AdQBuAGQAZQBkACAAdABvACAAdABoAGUAXABuAHMAcABlAGMAaQBmAGkAZQBkACAAcAByAGUAYwBpAHMAaQBvAG4ALgBcAG4AXABuAEEAcgByAGEAeQAgAGMAbwBtAHAAYQB0AGkAYgBsAGUAOgAgAEQAYQB0AGUAXwBZAE0ARABUACAAYQBzACAAYwBvAGwAdQBtAG4AXABuAFwAbgBPAHUAdABwAHUAdAAgAEMAWwA0AF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IABvAGYAIABtAG8AbgB0AGgAXABuACAANAAgAHwAIABkAGUAYwBpAG0AYQBsACAAWwAwAC4ALgAxACkAIAAgAHwAIABUAGkAbQBlACAAbwBmACA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VAAgACAAIAAgACAAIAAgACAAIAAgAHwAIABhAHIAcgBhAHkAIABDAFsAMQAuAC4ANABdACAAfABcAG4AIAAgACAAWQBlAGEAcgBDAEUAIAAgACAAIAAgACAAIAAgACAAIAB8ACAAaQBuAHQAZQBnAGUAcgAgACAAIAAgACAAIAAgAHwAIABZAGUAYQByACAAaQBuACAAQwBvAG0AbQBvAG4AIABFAHIAYQAuACAATgBvAHQAZQAgAHQAaABhAHQAIAAxACAAQgBDACAAPQAgADAAIABDAEUALAAgADIAIABCAEMAIAA9ACAALQAxACAAQwBFAFwAbgAgACAAIABbAE0AbwBuAHQAaABdACAAIAAgACAAIAAgACAAIAAgAHwAIABpAG4AdABlAGcAZQByACAAIAAgACAAIAAgACAAfAAgAE0AbwBuAHQAaAAgAG8AZgAgAHkAZQBhAHIALgAgAEMAYQBuACAAYgBlACAAZQBtAHAAdAB5AC4AXABuACAAIAAgAFsARABhAHkAXQAgACAAIAAgACAAIAAgACAAIAAgACAAfAAgAGQAZQBjAGkAbQBhAGwAIAAgACAAIAAgACAAIAB8ACAARABhAHkALgAgAE8AcgBkAGkAbgBhAGwAIABkAGEAeQAgAG8AZgAgAHkAZQBhAHIAIABpAGYAIABtAG8AbgB0AGgAIABlAG0AcAB0AHkALgBcAG4AIAAgACAAWwBUAGkAbQBlAF0AIAAgACAAIAAgACAAIAAgACAAIAB8ACAAZABlAGMAaQBtAGEAbAAgACAAIAAgACAAIAAgAHwAIABUAGkAbQBlACAAbwBmACAAZABhAHkALgBcAG4AWwBMAG8AdwBPAHIAZABlAHIAXQAgACAAIAAgACAAIAAgACAAIAB8ACAAaQBuAHQAZQBnAGUAcgAgACAAIAAgACAAIAAgAHwAIABMAG8AdwBlAHMAdAAtAG8AcgBkAGUAcgAgAGMAbwBtAHAAbwBuAGUAbgB0AC4AIABEAGUAZgBhAHUAbAB0AHMAIAB0AG8AIABTAGUAYwBvAG4AZAAuAFwAbgAgACAAIAAgACAAIAAgACAAIAAgACAAIAAgACAAIAAgACAAIAAgAHwAIABbADEALgAuADQAXQAgACAAIAAgACAAIAAgACAAfAAgADEAOgAgAEQAYQB5AFwAbgAgACAAIAAgACAAIAAgACAAIAAgACAAIAAgACAAIAAgACAAIAAgAHwAIAAgACAAIAAgACAAIAAgACAAIAAgACAAIAAgACAAfAAgADIAOgAgAEgAbwB1AHIAXABuACAAIAAgACAAIAAgACAAIAAgACAAIAAgACAAIAAgACAAIAAgACAAfAAgACAAIAAgACAAIAAgACAAIAAgACAAIAAgACAAIAB8ACAAMwA6ACAATQBpAG4AdQB0AGUAXABuACAAIAAgACAAIAAgACAAIAAgACAAIAAgACAAIAAgACAAIAAgACAAfAAgACAAIAAgACAAIAAgACAAIAAgACAAIAAgACAAIAB8ACAANAA6ACAAUwBlAGMAbwBuAGQAXABuAFsAUwBlAGMAbwBuAGQAUAByAGUAYwBpAHMAaQBvAG4AXQAgACAAfAAgAGkAbgB0AGUAZwBlAHIAIAAgACAAIAAgACAAIAB8ACAAUgBvAHUAbgBkACAAcwBlAGMAbwBuAGQAcwAgAHQAbwAgAHMAcABlAGMAaQBmAGkAZQBkACAAZABlAGMAaQBtAGEAbAAgAHAAbABhAGMAZQBzAC4AXABuACAAIAAgACAAIAAgACAAIAAgACAAIAAgACAAIAAgACAAIAAgACAAfAAgAFsAMAAuAC4AOQBdACAAIAAgACAAIAAgACAAIAB8ACAARABlAGYAYQB1AGwAdABzACAAdABvACAAYQAgAG0AYQB4AGkAbQB1AG0AIABwAHIAZQBjAGkAcwBpAG8AbgAgAG8AZgAgADkALgBcAG4AWwBSAG8AdQBuAGQAaQBuAGcATwB2AGUAcgByAGkAZABlAF0AIAB8ACAAcwB3AGkAdABjAGgAIAAgACAAIAAgACAAIAAgAHwAIAAgADAAOgAgAEQAZQBmAGEAdQBsAHQAIABXAGgAZQBuACAAUAByAGUAYwBpAHMAaQBvAG4AIAA9ACAAMAAsACAAcgBvAHUAbgBkAHMAIAB0AG8AIABuAGUAYQByAGUAcwB0ACAAcwBlAGMAbwBuAGQAIABhAG4AZAAgAHQAcgB1AG4AYwBhAHQAZQBzACAAYQB0ACAAbABvAHcAIABvAHIAZABlAHIAIABjAG8AbQBwAG8AbgBlAG4AdAAuAFwAbgAgACAAIAAgACAAIAAgACAAIAAgACAAIAAgACAAIAAgACAAIAAgAHwAIAAgACAAIAAgACAAIAAgACAAIAAgACAAIAAgACAAfAAgACAAIAAgACAAIAAgACAAIAAgACAAIAAgAFcAaABlAG4AIABQAHIAZQBjAGkAcwBpAG8AbgAgAD4AIAAwACwAIAByAG8AdQBuAGQAcwAgAHQAbwAgAG4AZQBhAHIAZQBzAHQAIABhAHQAIABsAG8AdwAgAG8AcgBkAGUAcgAgAGMAbwBtAHAAbwBuAGUAbgB0AC4AXABuACAAIAAgACAAIAAgACAAIAAgACAAIAAgACAAIAAgACAAIAAgACAAfAAgACAAIAAgACAAIAAgACAAIAAgACAAIAAgACAAIAB8ACAAIAAxADoAIABOAGUAYQByAGUAcwB0ACAAQQBsAHcAYQB5AHMAIAByAG8AdQBuAGQAIAB0AG8AIABuAGUAYQByAGUAcwB0ACAAbABvAHcAIABvAHIAZABlAHIAIABjAG8AbQBwAG8AbgBlAG4AdAAuAFwAbgAgACAAIAAgACAAIAAgACAAIAAgACAAIAAgACAAIAAgACAAIAAgAHwAIAAgACAAIAAgACAAIAAgACAAIAAgACAAIAAgACAAfAAgAC0AMQA6ACAARABvAHcAbgAgACAAIAAgAEEAbAB3AGEAeQBzACAAcgBvAHUAbgBkACAAZABvAHcAbgAgAGEAdAAgAGwAbwB3ACAAbwByAGQAZQByACAAYwBvAG0AcABvAG4AZQBuAHQALgBcAG4AWwBKAHUAbABpAGEAbgBDAGEAbABlAG4AZABhAHIAXQAgACAAIAB8ACAAcwB3AGkAdABjAGgAIAAgACAAIAAgACAAIAAgAHwAIABDAGEAbABjAHUAbABhAHQAZQAgAGYAbwByACAAdABoAGUAIABKAHUAbABpAGEAbgAgAHAAcgBvAGwAZQBwAHQAaQBjACAAYwBhAGwAZQBuAGQAYQByAC4AIABEAGUAZgBhAHUAbAB0ACAAaQBzACAARwByAGUAZwBvAHIAaQBhAG4AXABuACAAIAAgACAAIAAgACAAIAAgACAAIAAgACAAIAAgACAAIAAgACAAf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PAFUATgBEAF8AWQBNAEQAVAAgAD0AIABMAEEATQBCAEQAQQAoAEQAYQB0AGUAXwBZAE0ARABUACwAIABbAEwAbwB3AE8AcgBkAGUAcgBdACwAIABbAFMAZQBjAG8AbgBkAFAAcgBlAGMAaQBzAGkAbwBuAF0ALAAgAFsAUgBvAHUAbgBkAGkAbgBnAE8AdgBlAHIAcgBpAGQAZQBdACwAIABbAEoAdQBsAGkAYQBuAEMAYQBsAGUAbgBkAGEAcgBdACwAXABuACAAIAAgACAATABFAFQAKABcAG4AIAAgACAAIAAgACAAIAAgAF8AbABvAHcATwByAGQAZQByACwAIABJAEYAKABOAE8AVAAoAEkAUwBOAFUATQBCAEUAUgAoAEwAbwB3AE8AcgBkAGUAcgApACkALAAgADQALABcAG4AIAAgACAAIAAgACAAIAAgACAAIAAgACAASQBGACgATABvAHcATwByAGQAZQByACAAPAAgADEALAAgADEALABcAG4AIAAgACAAIAAgACAAIAAgACAAIAAgACAAIAAgACAAIABJAEYAKABMAG8AdwBPAHIAZABlAHIAIAA+ACAANAAsACAANAAsAFwAbgAgACAAIAAgACAAIAAgACAAIAAgACAAIAAgACAAIAAgACAAIAAgACAASQBOAFQAKABMAG8AdwBPAHIAZABlAHIAKQBcAG4AIAAgACAAIAAgACAAIAAgACAAIAAgACAAIAAgACAAIAApAFwAbgAgACAAIAAgACAAIAAgACAAIAAgACAAIAApAFwAbgAgACAAIAAgACAAIAAgACAAIAApACwAXABuAFwAbgAgACAAIAAgACAAIAAgACAAXwBtAGEAeABQAHIAZQBjAGkAcwBpAG8AbgAsACAAOQAsAFwAbgAgACAAIAAgACAAIAAgACAAXwBzAGUAYwBvAG4AZABQAHIAZQBjAGkAcwBpAG8AbgAsACAASQBGACgAXwBsAG8AdwBPAHIAZABlAHIAIAA8ACAANAAsACAAMAAsAFwAbgAgACAAIAAgACAAIAAgACAAIAAgACAAIABJAEYAKABOAE8AVAAoAEkAUwBOAFUATQBCAEUAUgAoAFMAZQBjAG8AbgBkAFAAcgBlAGMAaQBzAGkAbwBuACkAKQAsACAAXwBtAGEAeABQAHIAZQBjAGkAcwBpAG8AbgAsAFwAbgAgACAAIAAgACAAIAAgACAAIAAgACAAIAAgACAAIAAgAEkARgAoAFMAZQBjAG8AbgBkAFAAcgBlAGMAaQBzAGkAbwBuACAAPAAgADAALAAgADAALABcAG4AIAAgACAAIAAgACAAIAAgACAAIAAgACAAIAAgACAAIAAgACAAIAAgAEkARgAoAFMAZQBjAG8AbgBkAFAAcgBlAGMAaQBzAGkAbwBuACAAPgAgAF8AbQBhAHgAUAByAGUAYwBpAHMAaQBvAG4ALAAgAF8AbQBhAHgAUAByAGUAYwBpAHMAaQBvAG4ALABcAG4AIAAgACAAIAAgACAAIAAgACAAIAAgACAAIAAgACAAIAAgACAAIAAgACAAIAAgACAASQBOAFQAKABTAGUAYwBvAG4AZABQAHIAZQBjAGkAcwBpAG8AbgApAFwAbgAgACAAIAAgACAAIAAgACAAIAAgACAAIAAgACAAIAAgACAAIAAgACAAKQBcAG4AIAAgACAAIAAgACAAIAAgACAAIAAgACAAIAAgACAAIAApAFwAbgAgACAAIAAgACAAIAAgACAAIAAgACAAIAApAFwAbgAgACAAIAAgACAAIAAgACAAKQAsAFwAbgBcAG4AIAAgACAAIAAgACAAIAAgAF8AagB1AGwAaQBhAG4AQwBhAGwAZQBuAGQAYQByACwAIABGAE4ALgBDAE8ARQBSAEMARQAoAEoAdQBsAGkAYQBuAEMAYQBsAGUAbgBkAGEAcgApACAAPAA+ACAAMAAsAFwAbgBcAG4AIAAgACAAIAAgACAAIAAgAGYAbgBSAG8AdQBuAGQAWQBNAEQAVAAsACAATABBAE0AQgBEAEEAKABfAGQAYQB0AGUAXwBZAE0ARABUACwAXABuACAAIAAgACAAIAAgACAAIAAgACAAIAAgAEwARQBUACgAXABuACAAIAAgACAAIAAgACAAIAAgACAAIAAgACAAIAAgACAAXwByAGUAcwBvAGwAdgBlAFkATQBEAFQALAAgAEMASABSAE8ATgBPAC4AUgBFAFMATwBMAFYARQBfAFkATQBEAFQAKABfAGQAYQB0AGUAXwBZAE0ARABUACwAIABfAGoAdQBsAGkAYQBuAEMAYQBsAGUAbgBkAGEAcgApACwAXABuACAAIAAgACAAIAAgACAAIAAgACAAIAAgACAAIAAgACAASQBGACgASQBTAEUAUgBSAE8AUgAoAEkATgBEAEUAWAAoAF8AcgBlAHMAbwBsAHYAZQBZAE0ARABUACwAIAAxACwAIAAxACkAKQAsACAAXwByAGUAcwBvAGwAdgBlAFkATQBEAFQALABcAG4AIAAgACAAIAAgACAAIAAgACAAIAAgACAAIAAgACAAIAAgACAAIAAgAEkARgAoAEEAUgBSAEEAWQBTAC4ASQBTAF8ARQBNAFAAVABZACgAXwByAGUAcwBvAGwAdgBlAFkATQBEAFQAKQAsACAAXwByAGUAcwBvAGwAdgBlAFkATQBEAFQALABcAG4AIAAgACAAIAAgACAAIAAgACAAIAAgACAAIAAgACAAIAAgACAAIAAgACAAIAAgACAATABFAFQAKABcAG4AIAAgACAAIAAgACAAIAAgACAAIAAgACAAIAAgACAAIAAgACAAIAAgACAAIAAgACAAIAAgACAAIABfAFkATQAsACAAVABBAEsARQAoAF8AcgBlAHMAbwBsAHYAZQBZAE0ARABUACwAIAAxACwAIAAyACkALABcAG4AIAAgACAAIAAgACAAIAAgACAAIAAgACAAIAAgACAAIAAgACAAIAAgACAAIAAgACAAIAAgACAAIABfAHIAbwB1AG4AZABEAFQALAAgAEMASABSAE8ATgBPAC4AUgBPAFUATgBEAF8AVABPAF8ARABUACgAXABuACAAIAAgACAAIAAgACAAIAAgACAAIAAgACAAIAAgACAAIAAgACAAIAAgACAAIAAgACAAIAAgACAAIAAgACAAIABDAEgAUgBPAE4ATwAuAEMATwBNAEIASQBOAEUAXwBEAFQAKABEAFIATwBQACgAXwByAGUAcwBvAGwAdgBlAFkATQBEAFQALAAgACwAIAAyACkAKQAsAFwAbgAgACAAIAAgACAAIAAgACAAIAAgACAAIAAgACAAIAAgACAAIAAgACAAIAAgACAAIAAgACAAIAAgACAAIAAgACAAXwBsAG8AdwBPAHIAZABlAHIALAAgAF8AcwBlAGMAbwBuAGQAUAByAGUAYwBpAHMAaQBvAG4ALAAgAFIAbwB1AG4AZABpAG4AZwBPAHYAZQByAHIAaQBkAGUAXABuACAAIAAgACAAIAAgACAAIAAgACAAIAAgACAAIAAgACAAIAAgACAAIAAgACAAIAAgACAAIAAgACAAKQAsAFwAbgAgACAAIAAgACAAIAAgACAAIAAgACAAIAAgACAAIAAgACAAIAAgACAAIAAgACAAIAAgACAAIAAgAF8AZABhAHkALAAgAEMASABPAE8AUwBFAEMATwBMAFMAKABfAHIAbwB1AG4AZABEAFQALAAgADEAKQAsAFwAbgAgACAAIAAgACAAIAAgACAAIAAgACAAIAAgACAAIAAgACAAIAAgACAAIAAgACAAIAAgACAAIAAgAF8AdABpAG0AZQAsACAAQwBIAE8ATwBTAEUAQwBPAEwAUwAoAF8AcgBvAHUAbgBkAEQAVAAsACAAMgApACwAXABuACAAIAAgACAAIAAgACAAIAAgACAAIAAgACAAIAAgACAAIAAgACAAIAAgACAAIAAgACAAIAAgACAAXwBZAE0ARAAsACAASABTAFQAQQBDAEsAKABfAFkATQAsACAAXwBkAGEAeQApACwAXABuACAAIAAgACAAIAAgACAAIAAgACAAIAAgACAAIAAgACAAIAAgACAAIAAgACAAIAAgACAAIAAgACAAXwByAGUAcwBvAGwAdgBlAFkATQBEACwAIABDAEgAUgBPAE4ATwAuAFIARQBTAE8ATABWAEUAXwBDAEEATABFAE4ARABBAFIAXwBEAEEAVABFACgAXwBZAE0ARAAsACAAXwBqAHUAbABpAGEAbgBDAGEAbABlAG4AZABhAHIAKQAsAFwAbgAgACAAIAAgACAAIAAgACAAIAAgACAAIAAgACAAIAAgACAAIAAgACAAIAAgACAAIAAgACAAIAAgAF8AcwBoAG8AdwBUAGkAbQBlACwAIABJAEYAKABfAGwAbwB3AE8AcgBkAGUAcgAgAD0AIAAxACwAIABcACIAXAAiACwAIABfAHQAaQBtAGUAKQAsAFwAbgAgACAAIAAgACAAIAAgACAAIAAgACAAIAAgACAAIAAgACAAIAAgACAAIAAgACAAIAAgACAAIAAgAEgAUwBUAEEAQwBLACgAXwByAGUAcwBvAGwAdgBlAFkATQBEACwAIABfAHMAaABvAHcAVABpAG0AZQ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ZABhAHQAZQBfAFkATQBEAFQALAAgAEYATgAuAE4AVQBMAEwASQBGAFkAKABEAGEAdABlAF8AWQBNAEQAVAApACwAXABuACAAIAAgACAAIAAgACAAIABfAHIAbwB3AEMAbwB1AG4AdAAsACAAUgBPAFcAUwAoAF8AZABhAHQAZQBfAFkATQBEAFQ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gBvAHUAbgBkAFkATQBEAFQAKABJAE4ARABFAFgAKABfAGQAYQB0AGUAXwBZAE0ARABUACwAIABfAGMAdQByAHIALAAgACkAKQBcAG4AIAAgACAAIAAgACAAIAAgACAAIAAgACAAIAAgACAAIAApAFwAbgAgACAAIAAgACAAIAAgACAAIAAgACAAIAApAFwAbgAgACAAIAAgACAAIAAgACAAKQAsAFwAbgAgACAAIAAgACAAIAAgACAARABSAE8AUAAoAF8AYgB5AFIAbwB3ACwAIAAx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EAEEAVABFAFQASQBNAEUAXABuAFwAbgBQAGEAcgBzAGUAcwAgAGEAbgAgAEkAUwBPACAAZgBvAHIAbQBhAHQAdABlAGQAIABkAGEAdABlACAAYQBuAGQAIAB0AGkAbQBlACAAaQBuAHQAbwAgAHIAZQBzAHAAZQBjAHQAaQB2AGUAIABkAGEAdABlACAAcABhAHIAdABzACwAIAB0AGkAbQBlACwAIABhAG4AZAAgAHQAaQBtAGUAIAB6AG8AbgBlACAAbwBmAGYAcwBlAHQAIABmAHIAbwBtACAAVQBUAEMALgBcAG4AXABuAEEAcgByAGEAeQAgAGMAbwBtAHAAYQB0AGkAYgBsAGUAOgAgAEUAeABwAHIAZQBzAHMAaQBvAG4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cAG4AIAAyACAAfAAgAGkAbgB0AGUAZwBlAHIAIAAgACAAIAAgACAAIAAgACAAfAAgAE0AbwBuAHQAaABcAG4AIAAzACAAfAAgAGkAbgB0AGUAZwBlAHIAIAAgACAAIAAgACAAIAAgACAAfAAgAEQAYQB5AFwAbgAgADQAIAB8ACAAZABlAGMAaQBtAGEAbAAgAFsAMAAuAC4AMQBdACAAIAB8ACAAVABpAG0AZQBcAG4AIAA1ACAAfAAgAGQAZQBjAGkAbQBhAGwAIAAgACAAIAAgACAAIAAgACAAfAAgAFQAaQBtAGUAIAB6AG8AbgBlACAAbwBmAGYAcwBlAHQAIABmAHIAbwBtACAAVQBUAEMAXABuACAAIAAgAHwAIABbAC0AMAAuADYAMgA1AC4ALgAwAC4ANgAyADUAXQ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AgACAAIAAgACAAIAB8ACAAdABlAHgAdAAgACAAIAB8ACAARABhAHQAZQAgAHQAaQBtAGUAIABpAG4AIABJAFMATwAgAGYAbwByAG0AYQB0ACAAaQBlAC4AIAB5AHkAeQB5AC0ATQBNAC0AZABkAFQAaABoADoAbQBtADoAcwBzACsAaABoADoAbQBtAFwAbgBbAFMAdAByAGkAYwB0AEkAUwBPAF0AIAAgACAAIAAgACAAfAAgAHMAdwBpAHQAYwBoACAAfAAgAEUAbgBmAG8AcgBjAGUAIABzAHQAcgBpAGMAdAAgAEkAUwBPACAAdgBhAGwAaQBkAGEAdABpAG8AbgAuACAATgBvACAAbQBpAHgAaQBuAGcAIABvAGYAIABiAGEAcwBpAGMAIABhAG4AZAAgAGUAeAB0AGUAbgBkAGUAZAAgAGYAbwByAG0AYQB0AHMALgAgAGUAZwAuACAAeQB5AHkAeQBNAE0AZABkAFQAaABoADoAbQBtAFwAbgBbAEoAdQBsAGkAYQBuAEMAYQBsAGUAbgBkAGEAcgBdACAAfAAgAHMAdwBpAHQAYwBoACAAfAAgAFYAYQBsAGkAZABhAHQAZQAgAGkAbgAgAHQAaABlACAASgB1AGwAaQBhAG4AIABwAHIAbwBsAGUAcAB0AGkAYwAgAGMAYQBsAGUAbgBkAGEAcgAuACAARABlAGYAYQB1AGwAdAAgAGkAcwAgAEcAcgBlAGcAbwByAGkAYQBuAFwAbgAgACAAIAAgACAAIAAgACAAIAAgACAAIAAgACAAIAAgACAAfAAgACAAIAAgACAAIAAgACAAfAAgAHAAcgBvAGwAZQBwAHQAaQBjACAAYwBhAGwAZQBuAGQAYQBy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RABBAFQARQBUAEkATQBFACgAXAAiADIAMAAyADMALQAwADUALQAyADMAXAAiACkAXABuAFIAZQB0AHUAcgBuAHMAOgAgAHsAMgAwADIAMwAsACAANQAsACAAMgAzACwAIAAsACAAfQBcAG4AXABuAFAAQQBSAFMARQBfAEkAUwBPAF8ARABBAFQARQBUAEkATQBFACgAXAAiADIAMAAyADMALQAwADUALQAyADMAVAAwADYAOgAwADAAXAAiACkAXABuAFIAZQB0AHUAcgBuAHMAOgAgAHsAMgAwADIAMwAsACAANQAsACAAMgAzACwAIAAwAC4AMgA1ACwAIAB9AFwAbgBcAG4AUABBAFIAUwBFAF8ASQBTAE8AXwBEAEEAVABFAFQASQBNAEUAKABcACIAVAAxADIAOgAwADAAXAAiACkAXABuAFIAZQB0AHUAcgBuAHMAOgAgAHsAIAAsACAALAAgACwAIAAwAC4ANQAsACAAfQBcAG4AXABuAFAAQQBSAFMARQBfAEkAUwBPAF8ARABBAFQARQBUAEkATQBFACgAXAAiAFQAMQAyADoAMAAwABIiMAA2ADoAMAAwAFwAIgApAFwAbgBSAGUAdAB1AHIAbgBzADoAIAB7ACAALAAgACwAIAAsACAAMAAuADUALAAgAC0AMwA2ADAAfQBcAG4AXABuAFAAQQBSAFMARQBfAEkAUwBPAF8ARABBAFQARQBUAEkATQBFACgAXAAiADIAMAAyADMALQAwADUALQAyADMAVAArADAAOQA6ADAAMABcACIAKQBcAG4AUgBlAHQAdQByAG4AcwA6ACAAewAyADAAMgAzACwAIAA1ACwAIAAyADMALAAgACwAIAA1ADQAMA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JAFMATwBfAEQAQQBUAEUAVABJAE0ARQAgAD0AIABMAEEATQBCAEQAQQAoAEUAeABwAHIAZQBzAHMAaQBvAG4ALAAgAFsAUwB0AHIAaQBjAHQASQBTAE8AXQAsACAAWwBKAHUAbABpAGEAbgBDAGEAbABlAG4AZABhAHIAXQAsAFwAbgAgACAAIAAgAEwAZQB0ACgAXABuACAAIAAgACAAIAAgACAAIABfAHMAdAByAGkAYwB0AEkAUwBPACwAIABGAE4ALgBDAE8ARQBSAEMARQAoAFMAdAByAGkAYwB0AEkAUwBPACkAIAA8AD4AIAAwACwAXABuACAAIAAgACAAIAAgACAAIABfAGoAdQBsAGkAYQBuAEMAYQBsAGUAbgBkAGEAcgAsACAARgBOAC4AQwBPAEUAUgBDAEUAKABKAHUAbABpAGEAbgBDAGEAbABlAG4AZABhAHIAKQAgADwAPgAgADAALABcAG4AIAAgACAAIAAgACAAIAAgAF8AdgBhAGwAaQBkAEMAaABhAHIAUwBlAHQALAAgAFwAIgAwADEAMgAzADQANQA2ADcAOAA5AFQAVwBaADoALQArAC4ALAASIlwAIgAsACAALwAvACAAEiIgAFUATgBJAEMASABBAFIAKAA4ADcAMgAyACkAXABuACAAIAAgACAAIAAgACAAIABfAFQAWgBkAGUAbABpAG0ALAAgAFwAIgBaAC0AKwASIlwAIgAsACAALwAvACAAEiIgAFUATgBJAEMASABBAFIAKAA4ADcAMgAyACkAXABuAFwAbgAgACAAIAAgACAAIAAgACAAZgBuAFAAYQByAHMAZQBJAFMATwBEAGEAdABlAFQAaQBtAGUALAAgAEwAQQBNAEIARABBACgAXwBlAHgAcAByACwAXABuACAAIAAgACAAIAAgACAAIAAgACAAIAAgAEkARgAoAEkAUwBFAFIAUgBPAFIAKABfAGUAeABwAHIAKQAsACAAXwBlAHgAcAByACAAKgAgAHsAMQAsACAAMgAsACAAMwAsACAANAAsACAANQB9ACwAXABuACAAIAAgACAAIAAgACAAIAAgACAAIAAgACAAIAAgACAASQBGACgAXwBlAHgAcAByACAAPQAgAFwAIgBcACIALAAgAHsAXAAiAFwAIgAsACAAXAAiAFwAIgAsACAAXAAiAFwAIgAsACAAXAAiAFwAIgAsACAAXAAiAFwAIgB9ACwAXABuACAAIAAgACAAIAAgACAAIAAgACAAIAAgACAAIAAgACAAIAAgACAAIABJAEYAKABOAE8AVAAoAEYATgAuAFYAQQBMAEkARABBAFQARQBfAEMASABBAFIAUwBFAFQAKABfAGUAeABwAHIALAAgAF8AdgBhAGwAaQBkAEMAaABhAHIAUwBlAHQALAAgADEAKQApACwAIAB7ACMAVgBBAEwAVQBFACEALAAgACMAVgBBAEwAVQBFACEALAAgACMAVgBBAEwAVQBFACEALAAgACMAVgBBAEwAVQBFACEALAAgACMAVgBBAEwAVQBFACEAfQAsAFwAbgAgACAAIAAgACAAIAAgACAAIAAgACAAIAAgACAAIAAgACAAIAAgACAAIAAgACAAIABMAEUAVAAoAFwAbgAgACAAIAAgACAAIAAgACAAIAAgACAAIAAgACAAIAAgACAAIAAgACAAIAAgACAAIAAgACAAIAAgAF8AVABwAG8AcwAsACAASQBGAEUAUgBSAE8AUgAoAEYASQBOAEQAKABcACIAVABcACIALAAgAF8AZQB4AHAAcgApACwAIAAwACkALABcAG4AIAAgACAAIAAgACAAIAAgACAAIAAgACAAIAAgACAAIAAgACAAIAAgACAAIAAgACAAIAAgACAAIABfAHAAYQByAHQAcwAsACAASQBGACgAXwBUAHAAbwBzACAAPQAgADAALABcAG4AIAAgACAAIAAgACAAIAAgACAAIAAgACAAIAAgACAAIAAgACAAIAAgACAAIAAgACAAIAAgACAAIAAgACAAIAAgAEgAUwBUAEEAQwBLACgAXwBlAHgAcAByACwAIABcACIAXAAiACwAIABcACIAXAAiACkALABcAG4AIAAgACAAIAAgACAAIAAgACAAIAAgACAAIAAgACAAIAAgACAAIAAgACAAIAAgACAAIAAgACAAIAAgACAAIAAgAEwARQBUACgAXABuACAAIAAgACAAIAAgACAAIAAgACAAIAAgACAAIAAgACAAIAAgACAAIAAgACAAIAAgACAAIAAgACAAIAAgACAAIAAgACAAIAAgAF8AbABlAG4ALAAgAEwARQBOACgAXwBlAHgAcAByACkALABcAG4AIAAgACAAIAAgACAAIAAgACAAIAAgACAAIAAgACAAIAAgACAAIAAgACAAIAAgACAAIAAgACAAIAAgACAAIAAgACAAIAAgACAAXwBkAGEAdABlAFAAYQByAHQALAAgAEwARQBGAFQAKABfAGUAeABwAHIALAAgAF8AVABwAG8AcwAgAC0AIAAxACkALABcAG4AIAAgACAAIAAgACAAIAAgACAAIAAgACAAIAAgACAAIAAgACAAIAAgACAAIAAgACAAIAAgACAAIAAgACAAIAAgACAAIAAgACAAXwBUAFoAcABvAHMALAAgAEYATgAuAEYASQBOAEQAXwBOAFQASABfAEMASABBAFIAKABfAGUAeABwAHIALAAgAF8AVABaAGQAZQBsAGkAbQAsACAAMQAsACAAMQAsACAAMAAsACAAXwBUAHAAbwBzACAAKwAgADEAKQAsAFwAbgAgACAAIAAgACAAIAAgACAAIAAgACAAIAAgACAAIAAgACAAIAAgACAAIAAgACAAIAAgACAAIAAgACAAIAAgACAAIAAgACAAIABJAEYAKABfAFQAWgBwAG8AcwAgAD0AIAAwACwAXABuACAAIAAgACAAIAAgACAAIAAgACAAIAAgACAAIAAgACAAIAAgACAAIAAgACAAIAAgACAAIAAgACAAIAAgACAAIAAgACAAIAAgACAAIAAgACAASABTAFQAQQBDAEsAKABcAG4AIAAgACAAIAAgACAAIAAgACAAIAAgACAAIAAgACAAIAAgACAAIAAgACAAIAAgACAAIAAgACAAIAAgACAAIAAgACAAIAAgACAAIAAgACAAIAAgACAAIAAgAF8AZABhAHQAZQBQAGEAcgB0ACwAXABuACAAIAAgACAAIAAgACAAIAAgACAAIAAgACAAIAAgACAAIAAgACAAIAAgACAAIAAgACAAIAAgACAAIAAgACAAIAAgACAAIAAgACAAIAAgACAAIAAgACAAIABSAEkARwBIAFQAKABfAGUAeABwAHIALAAgAF8AbABlAG4AIAAtACAAXwBUAHAAbwBzACAAKwAgADEAKQAsAFwAbgAgACAAIAAgACAAIAAgACAAIAAgACAAIAAgACAAIAAgACAAIAAgACAAIAAgACAAIAAgACAAIAAgACAAIAAgACAAIAAgACAAIAAgACAAIAAgACAAIAAgACAAXAAiAFwAIgBcAG4AIAAgACAAIAAgACAAIAAgACAAIAAgACAAIAAgACAAIAAgACAAIAAgACAAIAAgACAAIAAgACAAIAAgACAAIAAgACAAIAAgACAAIAAgACAAIAApACwAXABuACAAIAAgACAAIAAgACAAIAAgACAAIAAgACAAIAAgACAAIAAgACAAIAAgACAAIAAgACAAIAAgACAAIAAgACAAIAAgACAAIAAgACAAIAAgACAASQBGACgAXwBUAFoAcABvAHMAIAA9ACAAXwBUAHAAbwBzACAAKwAgADEALABcAG4AIAAgACAAIAAgACAAIAAgACAAIAAgACAAIAAgACAAIAAgACAAIAAgACAAIAAgACAAIAAgACAAIAAgACAAIAAgACAAIAAgACAAIAAgACAAIAAgACAAIAAgAEgAUwBUAEEAQwBLACgAXABuACAAIAAgACAAIAAgACAAIAAgACAAIAAgACAAIAAgACAAIAAgACAAIAAgACAAIAAgACAAIAAgACAAIAAgACAAIAAgACAAIAAgACAAIAAgACAAIAAgACAAIAAgACAAIAAgAF8AZABhAHQAZQBQAGEAcgB0ACwAXABuACAAIAAgACAAIAAgACAAIAAgACAAIAAgACAAIAAgACAAIAAgACAAIAAgACAAIAAgACAAIAAgACAAIAAgACAAIAAgACAAIAAgACAAIAAgACAAIAAgACAAIAAgACAAIAAgAFwAIgBcACIALABcAG4AIAAgACAAIAAgACAAIAAgACAAIAAgACAAIAAgACAAIAAgACAAIAAgACAAIAAgACAAIAAgACAAIAAgACAAIAAgACAAIAAgACAAIAAgACAAIAAgACAAIAAgACAAIAAgACAAUgBJAEcASABUACgAXwBlAHgAcAByACwAIABfAGwAZQBuACAALQAgAF8AVABaAHAAbwBzACAAKwAgADEAKQBcAG4AIAAgACAAIAAgACAAIAAgACAAIAAgACAAIAAgACAAIAAgACAAIAAgACAAIAAgACAAIAAgACAAIAAgACAAIAAgACAAIAAgACAAIAAgACAAIAAgACAAIAAgACkALABcAG4AIAAgACAAIAAgACAAIAAgACAAIAAgACAAIAAgACAAIAAgACAAIAAgACAAIAAgACAAIAAgACAAIAAgACAAIAAgACAAIAAgACAAIAAgACAAIAAgACAAIAAgAEgAUwBUAEEAQwBLACgAXABuACAAIAAgACAAIAAgACAAIAAgACAAIAAgACAAIAAgACAAIAAgACAAIAAgACAAIAAgACAAIAAgACAAIAAgACAAIAAgACAAIAAgACAAIAAgACAAIAAgACAAIAAgACAAIAAgAF8AZABhAHQAZQBQAGEAcgB0ACwAXABuACAAIAAgACAAIAAgACAAIAAgACAAIAAgACAAIAAgACAAIAAgACAAIAAgACAAIAAgACAAIAAgACAAIAAgACAAIAAgACAAIAAgACAAIAAgACAAIAAgACAAIAAgACAAIAAgAE0ASQBEACgAXwBlAHgAcAByACwAIABfAFQAcABvAHMALAAgAF8AVABaAFAAbwBzACAALQAgAF8AVABwAG8AcwApACwAXABuACAAIAAgACAAIAAgACAAIAAgACAAIAAgACAAIAAgACAAIAAgACAAIAAgACAAIAAgACAAIAAgACAAIAAgACAAIAAgACAAIAAgACAAIAAgACAAIAAgACAAIAAgACAAIAAgAFIASQBHAEgAVAAoAF8AZQB4AHAAcgAsACAAXwBsAGUAbgAgAC0AIABfAFQAWgBwAG8AcwAgACsAIAAx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LABcAG4AIAAgACAAIAAgACAAIAAgACAAIAAgACAAIAAgACAAIAAgACAAIAAgACAAIAAgACAAIAAgACAAIABfAGYAYQBpAGwAUwB0AHkAbABlAEMAaABlAGMAawAsACAASQBGACgATgBPAFQAKABfAHMAdAByAGkAYwB0AEkAUwBPACkALAAgAEYAQQBMAFMARQAsAFwAbgAgACAAIAAgACAAIAAgACAAIAAgACAAIAAgACAAIAAgACAAIAAgACAAIAAgACAAIAAgACAAIAAgACAAIAAgACAATABFAFQAKABcAG4AIAAgACAAIAAgACAAIAAgACAAIAAgACAAIAAgACAAIAAgACAAIAAgACAAIAAgACAAIAAgACAAIAAgACAAIAAgACAAIAAgACAAXwBzAHQAeQBsAGUARABhAHQAZQAsACAASQBGACgASQBOAEQARQBYACgAXwBwAGEAcgB0AHMALAAgADEALAAgADEAKQAgAD0AIABcACIAXAAiACwAIAAzACwAXABuACAAIAAgACAAIAAgACAAIAAgACAAIAAgACAAIAAgACAAIAAgACAAIAAgACAAIAAgACAAIAAgACAAIAAgACAAIAAgACAAIAAgACAAIAAgACAASQBGACgASQBGAEUAUgBSAE8AUgAoAEYASQBOAEQAKABcACIALQBcACIALAAgAEkATgBEAEUAWAAoAF8AcABhAHIAdABzACwAIAAxACwAIAAxACkALAAgADUAKQAsACAAMAApACAAPgAgADAALAAgADIALAAgADEAKQBcAG4AIAAgACAAIAAgACAAIAAgACAAIAAgACAAIAAgACAAIAAgACAAIAAgACAAIAAgACAAIAAgACAAIAAgACAAIAAgACAAIAAgACAAKQAsAFwAbgAgACAAIAAgACAAIAAgACAAIAAgACAAIAAgACAAIAAgACAAIAAgACAAIAAgACAAIAAgACAAIAAgACAAIAAgACAAIAAgACAAIABfAHMAdAB5AGwAZQBUAGkAbQBlACwAIABJAEYAKABJAE4ARABFAFgAKABfAHAAYQByAHQAcwAsACAAMQAsACAAMgApACAAPQAgAFwAIgBcACIALAAgADMALABcAG4AIAAgACAAIAAgACAAIAAgACAAIAAgACAAIAAgACAAIAAgACAAIAAgACAAIAAgACAAIAAgACAAIAAgACAAIAAgACAAIAAgACAAIAAgACAAIABJAEYAKABMAEUATgAoAEkATgBEAEUAWAAoAF8AcABhAHIAdABzACwAIAAxACwAIAAyACkAKQAgAD0AIAAzACwAIAAzACwAXABuACAAIAAgACAAIAAgACAAIAAgACAAIAAgACAAIAAgACAAIAAgACAAIAAgACAAIAAgACAAIAAgACAAIAAgACAAIAAgACAAIAAgACAAIAAgACAAIAAgACAAIABJAEYAKABJAEYARQBSAFIATwBSACgARgBJAE4ARAAoAFwAIgA6AFwAIgAsACAASQBOAEQARQBYACgAXwBwAGEAcgB0AHMALAAgADEALAAgADIAKQAsACAANAApACwAIAAwACkAIAA+ACAAMAAsACAAMgAsACAAMQApAFwAbg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XwBzAHQAeQBsAGUAVABaAE8ALAAgAEkARgAoAEkATgBEAEUAWAAoAF8AcABhAHIAdABzACwAIAAxACwAIAAzACkAIAA9ACAAXAAiAFwAIgAsACAAMwAsAFwAbgAgACAAIAAgACAAIAAgACAAIAAgACAAIAAgACAAIAAgACAAIAAgACAAIAAgACAAIAAgACAAIAAgACAAIAAgACAAIAAgACAAIAAgACAAIAAgAEkARgAoAEUAWABBAEMAVAAoAEkATgBEAEUAWAAoAF8AcABhAHIAdABzACwAIAAxACwAIAAzACkALAAgAFwAIgBaAFwAIgApACwAIAAzACwAXABuACAAIAAgACAAIAAgACAAIAAgACAAIAAgACAAIAAgACAAIAAgACAAIAAgACAAIAAgACAAIAAgACAAIAAgACAAIAAgACAAIAAgACAAIAAgACAAIAAgACAAIABJAEYAKABMAEUATgAoAEkATgBEAEUAWAAoAF8AcABhAHIAdABzACwAIAAxACwAIAAzACkAKQAgAD0AIAAzACwAIAAzACwAXABuACAAIAAgACAAIAAgACAAIAAgACAAIAAgACAAIAAgACAAIAAgACAAIAAgACAAIAAgACAAIAAgACAAIAAgACAAIAAgACAAIAAgACAAIAAgACAAIAAgACAAIAAgACAAIAAgAEkARgAoAEkARgBFAFIAUgBPAFIAKABGAEkATgBEACgAXAAiADoAXAAiACwAIABJAE4ARABFAFgAKABfAHAAYQByAHQAcwAsACAAMQAsACAAMwApACwAIAA0ACkALAAgADAAKQAgAD4AIAAwACwAIAAyACwAIAAx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SQBGACgAQgBJAFQAQQBOAEQAKABfAHMAdAB5AGwAZQBEAGEAdABlACwAIABfAHMAdAB5AGwAZQBUAGkAbQBlACkAIAA9ACAAMAAsACAAVABSAFUARQAsAFwAbgAgACAAIAAgACAAIAAgACAAIAAgACAAIAAgACAAIAAgACAAIAAgACAAIAAgACAAIAAgACAAIAAgACAAIAAgACAAIAAgACAAIAAgACAAIAAgAEkARgAoAEIASQBUAEEATgBEACgAXwBzAHQAeQBsAGUARABhAHQAZQAsACAAXwBzAHQAeQBsAGUAVABaAE8AKQAgAD0AIAAwACwAIABUAFIAVQBFACwAXABuACAAIAAgACAAIAAgACAAIAAgACAAIAAgACAAIAAgACAAIAAgACAAIAAgACAAIAAgACAAIAAgACAAIAAgACAAIAAgACAAIAAgACAAIAAgACAAIAAgACAAIABCAEkAVABBAE4ARAAoAF8AcwB0AHkAbABlAFQAaQBtAGUALAAgAF8AcwB0AHkAbABlAFQAWgBPACkAIAA9ACAAMA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CAAIAAgACAAIAAgACAAIAAgACAAIAAgACAAIAAgACAAIAAgACAAIAAgACAAIAAgACAAIAAgACAASQBGACgAXwBmAGEAaQBsAFMAdAB5AGwAZQBDAGgAZQBjAGsALAAgAHsAIwBWAEEATABVAEUAIQAsACAAIwBWAEEATABVAEUAIQAsACAAIwBWAEEATABVAEUAIQAsACAAIwBWAEEATABVAEUAIQAsACAAIwBWAEEATABVAEUAIQB9ACwAXABuACAAIAAgACAAIAAgACAAIAAgACAAIAAgACAAIAAgACAAIAAgACAAIAAgACAAIAAgACAAIAAgACAAIAAgACAAIABMAEUAVAAoAFwAbgAgACAAIAAgACAAIAAgACAAIAAgACAAIAAgACAAIAAgACAAIAAgACAAIAAgACAAIAAgACAAIAAgACAAIAAgACAAIAAgACAAIABfAHQAaQBtAGUALAAgAEMASABSAE8ATgBPAC4AUABBAFIAUwBFAF8AVABJAE0ARQBfAE8ARgBfAEQAQQBZACgASQBOAEQARQBYACgAXwBwAGEAcgB0AHMALAAgADEALAAgADIAKQAsACAAVABSAFUARQApACwAXABuACAAIAAgACAAIAAgACAAIAAgACAAIAAgACAAIAAgACAAIAAgACAAIAAgACAAIAAgACAAIAAgACAAIAAgACAAIAAgACAAIAAgAF8AdAB6AG8ALAAgAEMASABSAE8ATgBPAC4AUABBAFIAUwBFAF8ASQBTAE8AXwBUAFoATwAoAEkATgBEAEUAWAAoAF8AcABhAHIAdABzACwAIAAxACwAIAAzACkAKQAsAFwAbgAgACAAIAAgACAAIAAgACAAIAAgACAAIAAgACAAIAAgACAAIAAgACAAIAAgACAAIAAgACAAIAAgACAAIAAgACAAIAAgACAAIABJAEYAKABJAE4ARABFAFgAKABfAHAAYQByAHQAcwAsACAAMQAsACAAMQApACAAPQAgAFwAIgBcACIALABcAG4AIAAgACAAIAAgACAAIAAgACAAIAAgACAAIAAgACAAIAAgACAAIAAgACAAIAAgACAAIAAgACAAIAAgACAAIAAgACAAIAAgACAAIAAgACAAIABJAEYAKABfAHQAaQBtAGUAIAA9ACAAXAAiAFwAIgAsAFwAbgAgACAAIAAgACAAIAAgACAAIAAgACAAIAAgACAAIAAgACAAIAAgACAAIAAgACAAIAAgACAAIAAgACAAIAAgACAAIAAgACAAIAAgACAAIAAgACAAIAAgACAASABTAFQAQQBDAEsAKABcACIAXAAiACwAIABcACIAXAAiACwAIABcACIAXAAiACwAIAB7ACMATgAvAEEAfQAsACAAXwB0AHoAbwApACwAXABuACAAIAAgACAAIAAgACAAIAAgACAAIAAgACAAIAAgACAAIAAgACAAIAAgACAAIAAgACAAIAAgACAAIAAgACAAIAAgACAAIAAgACAAIAAgACAAIAAgACAAIABIAFMAVABBAEMASwAoAFwAIgBcACIALAAgAFwAIgBcACIALAAgAFwAIgBcACIALAAgAF8AdABpAG0AZQAsACAAXwB0AHoAbwApAFwAbgAgACAAIAAgACAAIAAgACAAIAAgACAAIAAgACAAIAAgACAAIAAgACAAIAAgACAAIAAgACAAIAAgACAAIAAgACAAIAAgACAAIAAgACAAIAAgACkALABcAG4AIAAgACAAIAAgACAAIAAgACAAIAAgACAAIAAgACAAIAAgACAAIAAgACAAIAAgACAAIAAgACAAIAAgACAAIAAgACAAIAAgACAAIAAgACAAIABMAEUAVAAoAFwAbgAgACAAIAAgACAAIAAgACAAIAAgACAAIAAgACAAIAAgACAAIAAgACAAIAAgACAAIAAgACAAIAAgACAAIAAgACAAIAAgACAAIAAgACAAIAAgACAAIAAgACAAXwBkAGEAdABlACwAIABDAEgAUgBPAE4ATwAuAFAAQQBSAFMARQBfAEkAUwBPAF8AQwBBAEwARQBOAEQAQQBSAF8ARABBAFQARQAoAEkATgBEAEUAWAAoAF8AcABhAHIAdABzACwAIAAxACwAIAAxACkALAAgAF8AagB1AGwAaQBhAG4AQwBhAGwAZQBuAGQAYQByACkALABcAG4AIAAgACAAIAAgACAAIAAgACAAIAAgACAAIAAgACAAIAAgACAAIAAgACAAIAAgACAAIAAgACAAIAAgACAAIAAgACAAIAAgACAAIAAgACAAIAAgACAAIAAgAEgAUwBUAEEAQwBLACgAXwBkAGEAdABlACwAIABfAHQAaQBtAGUALAAgAF8AdAB6AG8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ZQB4AHAAcgBlAHMAcwBpAG8AbgAsACAARgBOAC4ATgBVAEwATABJAEYAWQAoAEkATgBEAEUAWAAoAEUAeABwAHIAZQBzAHMAaQBvAG4ALAAgACwAIAAxACkAKQAsAFwAbgAgACAAIAAgACAAIAAgACAAXwByAG8AdwBDAG8AdQBuAHQALAAgAFIATwBXAFMAKABfAGUAeABwAHIAZQBzAHMAaQBvAG4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ABhAHIAcwBlAEkAUwBPAEQAYQB0AGUAVABpAG0AZQAoAEkATgBEAEUAWAAoAF8AZQB4AHAAcgBlAHMAcwBpAG8AbgAsACAAXwBjAHUAcgByACwAIAAx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EAEEAVABFAFQASQBNAEUAXABuAFwAbgBSAGUAdAB1AHIAbgBzACAAYQAgAGQAYQB0AGUALAAgAHQAaQBtAGUAIABhAG4AZAAgAHQAaQBtAGUAIAB6AG8AbgBlACAAbwBmAGYAcwBlAHQAIABhAHMAIAB0AGUAeAB0ACAAaQBuACAASQBTAE8AIABmAG8AcgBtAGEAdAAuAFwAbgBcAG4AQQByAHIAYQB5ACAAYwBvAG0AcABhAHQAaQBiAGwAZQA6ACAARABhAHQAZQBfAFkATQBEAF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ZABhAHQAZQAsACAAdABpAG0AZQAgAGEAbgBkACAAdABpAG0AZQAgAHoAbwBuAGUAIABvAGYAZgBzAGUAd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BUACAAIAAgACAAIAAgACAAIAB8ACAAYQByAHIAYQB5ACAAIAAgAEMAWwA0AF0AIAAgACAAIAAgAHwAXABuACAAIAAgAFkAZQBhAHIAQwBFACAAIAAgACAAIAAgACAAIAB8ACAAaQBuAHQAZQBnAGUAcgAgACAAIAAgACAAIAAgACAAIAAgAHwAIABZAGUAYQByACAAaQBuACAAQwBvAG0AbQBvAG4AIABFAHIAYQAuACAATgBvAHQAZQAgAHQAaABhAHQAIAAxACAAQgBDACAAPQAgADAAIABDAEUALAAgADIAIABCAEMAIAA9ACAALQAxACAAQwBFAFwAbgAgACAAIABNAG8AbgB0AGgAIAAgACAAIAAgACAAIAAgACAAfAAgAGkAbgB0AGUAZwBlAHIAIABbADEALgAuADEAMgBdACAAIAB8ACAATQBvAG4AdABoACAAbwBmACAAeQBlAGEAcgAuAFwAbgAgACAAIABEAGEAeQAgACAAIAAgACAAIAAgACAAIAAgACAAfAAgAGQAZQBjAGkAbQBhAGwAIABbADAALgAuADMANgA3ACkAIAB8ACAARABhAHkALgAgAE8AcgBkAGkAbgBhAGwAIABkAGEAeQAgAG8AZgAgAHkAZQBhAHIAIABpAGYAIABtAG8AbgB0AGgAIABlAG0AcAB0AHkALgBcAG4AIAAgACAAVABpAG0AZQAgACAAIAAgACAAIAAgACAAIAAgAHwAIABkAGUAYwBpAG0AYQBsACAAWwAwAC4ALgAxACkAIAAgACAAfAAgAFQAaQBtAGUAIABvAGYAIABkAGEAeQAuAFwAbgBbAFQAWgBPAE0AaQBuAHUAdABlAHMAXQAgACAAIAAgACAAfAAgAGQAZQBjAGkAbQBhAGwAIAAgACAAIAAgACAAIAAgACAAIAB8ACAAVABpAG0AZQAgAHoAbwBuAGUAIABvAGYAZgBzAGUAdAAgAGYAcgBvAG0AIABVAFQAQwAgAGkAbgAgAG0AaQBuAHUAdABlAHMAXABuACAAIAAgACAAIAAgACAAIAAgACAAIAAgACAAIAAgACAAIAB8ACAAWwAtADkAMAAwAC4ALgA5ADAAMABdACAAIAAgACAAIAAgAHwAIABbAC0AMQA1ADoAMAAwAC4ALgArADEANQA6ADAAMABdAFwAbgBbAE8AcAB0AGkAbwBuAHMAXQAgACAAIAAgACAAIAAgACAAfAAgAHQAZQB4AHQAIAAgACAAIAAgACAAIAAgACAAIAAgACAAIAB8ACAAWwBCAF0AWwArAF0AWwBaAF0AWwBBAF0AWwBOAHwARgBdAFsATABvAHcATwByAGQAZQByAF0AWwAqAF0AWwAwAC0AOQBdAFwAbgAgACAAIAAgACAAIAAgACAAIAAgACAAIAAgACAAIAAgACAAfAAgACAAIAAgACAAIAAgACAAIAAgACAAIAAgACAAIAAgACAAIAB8ACAAIAAgACAAIAAgACAAIABCACAAOgAgAEQAaQBzAHAAbABhAHkAIABpAG4AIABiAGEAcwBpAGMAIABJAFMATwAgAHMAdAB5AGwAZQAuAFwAbgAgACAAIAAgACAAIAAgACAAIAAgACAAIAAgACAAIAAgACAAfAAgACAAIAAgACAAIAAgACAAIAAgACAAIAAgACAAIAAgACAAIAB8ACAAIAAgACAAIAAgACAAIAArACAAOgAgAEQAaQBzAHAAbABhAHkAIABwAG8AcwBpAHQAaQB2AGUAIABzAGkAZwBuACAAZgBvAHIAIABuAG8AbgAtAG4AZQBnAGEAdABpAHYAZQAgAHkAZQBhAHIAcwAuAFwAbgAgACAAIAAgACAAIAAgACAAIAAgACAAIAAgACAAIAAgACAAfAAgACAAIAAgACAAIAAgACAAIAAgACAAIAAgACAAIAAgACAAIAB8ACAAIAAgACAAIAAgACAAIABaACAAOgAgAEQAaQBzAHAAbABhAHkAIAAnAFoAJwAgAGYAbwByACAAWgB1AGwAdQAgAHQAaQBtAGUAIAB6AG8AbgBlACAAKwAwADAAOgAwADAAXABuACAAIAAgACAAIAAgACAAIAAgACAAIAAgACAAIAAgACAAIAB8ACAAIAAgACAAIAAgACAAIAAgACAAIAAgACAAIAAgACAAIAAgAHwAIAAgACAAIAAgACAAIAAgAEEAIAA6ACAARABpAHMAcABsAGEAeQAgAGEAIAB0AGkAbQBlACAAdgBhAGwAdQBlACAAbwBmACAAMgA0ADoAMAAwACAAdABvACAAcgBlAHAAcgBlAHMAZQBuAHQAIABtAGkAZABuAGkAZwBoAHQAIABhAHQAIAB0AGgAZQAgAGUAbgBkACAAbwBmACAAdABoAGUAIABjAGEAbABlAG4AZABhAHIAIABkAGEAeQAuAFwAbgAgACAAIAAgACAAIAAgACAAIAAgACAAIAAgACAAIAAgACAAfAAgACAAIAAgACAAIAAgACAAIAAgACAAIAAgACAAIAAgACAAIAB8ACAAIAAgACAAIAAgACAAIAAgACAAIAAgAE4AbwB0ACAAYQBwAHAAbABpAGMAYQBiAGwAZQAgAGkAZgAgAEwAbwB3AE8AcgBkAGUAcgAgAGkAcwAgAEQALgBcAG4AIAAgACAAIAAgACAAIAAgACAAIAAgACAAIAAgACAAIAAgAHwAIAAgACAAIAAgACAAIAAgACAAIAAgACAAIAAgACAAIAAgACAAfAAgACAAIAAgACAATgAsACAARgAgADoAIABPAHYAZQByAHIAaQBkAGUAIAByAG8AdQBuAGQAaQBuAGcAIABiAGUAaABhAHYAaQBvAHUAcgAuACAARABlAGYAYQB1AGwAdAAgAG0AZQB0AGgAbwBkACAAcgBvAHUAbgBkAHMAIAB0AG8AIABuAGUAYQByAGUAcwB0ACAAcwBlAGMAbwBuAGQALAAgAGEAbgBkAFwAbgAgACAAIAAgACAAIAAgACAAIAAgACAAIAAgACAAIAAgACAAfAAgACAAIAAgACAAIAAgACAAIAAgACAAIAAgACAAIAAgACAAIAB8ACAAIAAgACAAIAAgACAAIAAgACAAIAAgAHIAbwB1AG4AZABzACAAZABvAHcAbgAgAG8AbgAgAG8AdABoAGUAcgAgAGwAbwB3ACAAbwByAGQAZQByACAAYwBvAG0AcABvAG4AZQBuAHQAcwAuAFwAbgAgACAAIAAgACAAIAAgACAAIAAgACAAIAAgACAAIAAgACAAfAAgACAAIAAgACAAIAAgACAAIAAgACAAIAAgACAAIAAgACAAIAB8ACAAIAAgACAAIAAgACAAIAAgACAAIAAgAE4AOgAgAGEAbAB3AGEAeQBzACAAcgBvAHUAbgBkACAAdABvACAAbgBlAGEAcgBlAHMAdAAuAFwAbgAgACAAIAAgACAAIAAgACAAIAAgACAAIAAgACAAIAAgACAAfAAgACAAIAAgACAAIAAgACAAIAAgACAAIAAgACAAIAAgACAAIAB8ACAAIAAgACAAIAAgACAAIAAgACAAIAAgAEYAOgAgAGEAbAB3AGEAeQBzACAAcgBvAHUAbgBkACAAZABvAHcAbgBcAG4AIAAgACAAIAAgACAAIAAgACAAIAAgACAAIAAgACAAIAAgAHwAIAAgACAAIAAgACAAIAAgACAAIAAgACAAIAAgACAAIAAgACAAfAAgAEwAbwB3AE8AcgBkAGUAcgAgADoAIABMAG8AdwAgAG8AcgBkAGUAcgAgAGMAbwBtAHAAbwBuAGUAbgB0AC4AIABVAHAAcABlAHIAIABjAGEAcwBlACAAdABvACAAcwBlAHQAIABlAHgAcABsAGkAYwBpAHQAbAB5AC4AIABMAG8AdwBlAHIAIABjAGEAcwBlACAAYQBsAGwAbwB3AHMAIABmAGwAbwBhAHQAaQBuAGcAXABuACAAIAAgACAAIAAgACAAIAAgACAAIAAgACAAIAAgACAAIAB8ACAAIAAgACAAIAAgACAAIAAgACAAIAAgACAAIAAgACAAIAAgAHwAIAAgACAAIAAgACAAIAAgACAAIAAgACAAZgByAG8AbQAgAGUAeABwAHIAZQBzAHMAaQBuAGcAIABpAG4AIAB0AGgAZQAgAGcAaQB2AGUAbgAgAGMAbwBtAHAAbwBuAGUAbgB0ACAAZABvAHcAbgAgAHQAbwAgAHMAZQBjAG8AbgBkAHMAIABhAHMAIABuAGUAZQBkAGUAZAAuAFwAbgAgACAAIAAgACAAIAAgACAAIAAgACAAIAAgACAAIAAgACAAfAAgACAAIAAgACAAIAAgACAAIAAgACAAIAAgACAAIAAgACAAIAB8ACAAIAAgACAAIAAgACAAIAAgACAAIAAgAFQAYQBrAGUAcwAgAHQAaABlACAAZgBvAGwAbABvAHcAaQBuAGcAOgBcAG4AIAAgACAAIAAgACAAIAAgACAAIAAgACAAIAAgACAAIAAgAHwAIAAgACAAIAAgACAAIAAgACAAIAAgACAAIAAgACAAIAAgACAAfAAgACAAIAAgACAAIAAgACAAIAAgACAAIABEACwAIABkACAAOgAgAEQAYQB5AFwAbgAgACAAIAAgACAAIAAgACAAIAAgACAAIAAgACAAIAAgACAAfAAgACAAIAAgACAAIAAgACAAIAAgACAAIAAgACAAIAAgACAAIAB8ACAAIAAgACAAIAAgACAAIAAgACAAIAAgAEgALAAgAGgAIAA6ACAASABvAHUAcgBcAG4AIAAgACAAIAAgACAAIAAgACAAIAAgACAAIAAgACAAIAAgAHwAIAAgACAAIAAgACAAIAAgACAAIAAgACAAIAAgACAAIAAgACAAfAAgACAAIAAgACAAIAAgACAAIAAgACAAIABNACwAIABtACAAOgAgAE0AaQBuAHUAdABlAFwAbgAgACAAIAAgACAAIAAgACAAIAAgACAAIAAgACAAIAAgACAAfAAgACAAIAAgACAAIAAgACAAIAAgACAAIAAgACAAIAAgACAAIAB8ACAAIAAgACAAIAAgACAAIAAgACAAIAAgAFMALAAgAHMAIAA6ACAAUwBlAGMAbwBuAGQAIABcAG4AIAAgACAAIAAgACAAIAAgACAAIAAgACAAIAAgACAAIAAgAHwAIAAgACAAIAAgACAAIAAgACAAIAAgACAAIAAgACAAIAAgACAAfAAgACAAIAAgACAAIAAgACAAKgAgADoAIABBAGwAbABvAHcAcwAgAGYAbABvAGEAdABpAG4AZwAgAGQAbwB3AG4AIAB0AGgAZQAgAGwAbwB3AGUAcwB0ACAAbwByAGQAZQByACAAYwBvAG0AcABvAG4AZQBuAHQAIABuAGUAZQBkAGUAZAAsACAAaQBuAGMAbAB1AGQAaQBuAGcAIAB0AGgAZQAgAG0AYQB4AGkAbQB1AG0AIABwAHIAZQBjAGkAcwBpAG8AbgBcAG4AIAAgACAAIAAgACAAIAAgACAAIAAgACAAIAAgACAAIAAgAHwAIAAgACAAIAAgACAAIAAgACAAIAAgACAAIAAgACAAIAAgACAAfAAgACAAIAAgACAAIAAgACAAIAAgACAAIABmAG8AcgAgAHMAZQBjAG8AbgBkAHMALgBcAG4AIAAgACAAIAAgACAAIAAgACAAIAAgACAAIAAgACAAIAAgAHwAIAAgACAAIAAgACAAIAAgACAAIAAgACAAIAAgACAAIAAgACAAfAAgACAAIAAgACAAIAAwAC0AOQAgADoAIABEAGUAYwBpAG0AYQBsACAAcABsAGEAYwBlAHMAIABmAG8AcgAgAHMAZQBjAG8AbgBkAHMALgAgACoAIABmAGwAbwBhAHQAcwAgAHUAcAAgAHQAbwAgAGEAIABtAGEAeABpAG0AdQBtACAAcAByAGUAYwBpAHMAaQBvAG4AIABvAGYAIAA5AC4AXABuAFsASgB1AGwAaQBhAG4AQwBhAGwAZQBuAGQAYQByAF0AIAB8ACAAcwB3AGkAdABjAGgAI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kAUwBPAF8ARABBAFQARQBUAEkATQBFACAAPQAgAEwAQQBNAEIARABBACgARABhAHQAZQBfAFkATQBEAFQALAAgAFsAVABaAE8ATQBpAG4AdQB0AGUAcwBdACwAIABbAE8AcAB0AGkAbwBuAHMAXQAsACAAWwBKAHUAbABpAGEAbgBDAGEAbABlAG4AZABhAHIAXQAsAFwAbgAgACAAIAAgAEwARQBUACgAXABuACAAIAAgACAAIAAgACAAIABfAG8AcAB0AGkAbwBuAHMALAAgAEYATgAuAE4AVQBMAEwASQBGAFkAKABPAHAAdABpAG8AbgBzACkALABcAG4AIAAgACAAIAAgACAAIAAgAF8AagB1AGwAaQBhAG4AQwBhAGwAZQBuAGQAYQByACwAIABGAE4ALgBDAE8ARQBSAEMARQAoAEoAdQBsAGkAYQBuAEMAYQBsAGUAbgBkAGEAcgApACAAPAA+ACAAMAAsAFwAbgAgACAAIAAgACAAIAAgACAAXwBkAGEAdABlAE8AcAB0AGkAbwBuAHMALAAgAEYATgAuAFMASQBGAFQAXwBGAE8AUgBfAEMASABBAFIAUwAoAF8AbwBwAHQAaQBvAG4AcwAsACAAXAAiAEIAKwBcACIAKQAsAFwAbgAgACAAIAAgACAAIAAgACAAXwBiAGEAcwBpAGMALAAgAEkARgBFAFIAUgBPAFIAKABTAEUAQQBSAEMASAAoAFwAIgBCAFwAIgAsACAAXwBkAGEAdABlAE8AcAB0AGkAbwBuAHMAKQAsACAAMAApACAAPgAgADAALABcAG4AIAAgACAAIAAgACAAIAAgAF8AVABaAG8AcAB0AGkAbwBuAHMALAAgAEYATgAuAFMASQBGAFQAXwBGAE8AUgBfAEMASABBAFIAUwAoAF8AbwBwAHQAaQBvAG4AcwAsACAAXAAiAEIAWgBcACIAKQAsAFwAbgAgACAAIAAgACAAIAAgACAAXwBUAFoATwBwAGEAcgB0ACwAIABDAEgAUgBPAE4ATwAuAEYATwBSAE0AQQBUAF8ASQBTAE8AXwBUAFoATwAoAFQAWgBPAE0AaQBuAHUAdABlAHMALAAgAF8AVABaAG8AcAB0AGkAbwBuAHMAKQAsAFwAbgAgACAAIAAgACAAIAAgACAAXABuACAAIAAgACAAIAAgACAAIABfAHQAaQBtAGUATwBmAEQAYQB5AE8AcAB0AGkAbwBuAFMAZQB0ACwAIABfAEYATwBSAE0AQQBUAF8AVABJAE0ARQBfAE8ARgBfAEQAQQBZAF8ATwBQAFQASQBPAE4AUwAoAF8AbwBwAHQAaQBvAG4AcwAgACYAIABcACIASQBcACIALAAgAFQAUgBVAEUAKQAsAFwAbgBcAG4AIAAgACAAIAAgACAAIAAgAGYAbgBWAGEAbABpAGQAYQB0AGUALAAgAEwAQQBNAEIARABBACgAXwBZAE0ARABUACwAXABuACAAIAAgACAAIAAgACAAIAAgACAAIAAgAEkARgAoAEMATwBMAFUATQBOAFMAKABfAFkATQBEAFQAKQAgAD4AIAA0ACwAIAB7ACMAUgBFAEYAIQB9ACwAXABuACAAIAAgACAAIAAgACAAIAAgACAAIAAgACAAIAAgACAASQBGACgAQQBSAFIAQQBZAFMALgBJAFMAXwBFAE0AUABUAFkAKABfAFkATQBEAFQAKQAsACAAXAAiAFwAIgAsAFwAbgAgACAAIAAgACAAIAAgACAAIAAgACAAIAAgACAAIAAgACAAIAAgACAATABFAFQAKABcAG4AIAAgACAAIAAgACAAIAAgACAAIAAgACAAIAAgACAAIAAgACAAIAAgACAAIAAgACAAXwBmAGkAcgBzAHQARQByAHIAbwByACwAIABBAFIAUgBBAFkAUwAuAEgAXwBFAFIAUgBPAFIAKABfAFkATQBEAFQAKQAsAFwAbgAgACAAIAAgACAAIAAgACAAIAAgACAAIAAgACAAIAAgACAAIAAgACAAIAAgACAAIABJAEYAKABJAFMARQBSAFIATwBSACgAXwBmAGkAcgBzAHQARQByAHIAbwByACkALAAgAF8AZgBpAHIAcwB0AEUAcgByAG8AcgAgACoAIAB7ADEAfQAsAFwAbgAgACAAIAAgACAAIAAgACAAIAAgACAAIAAgACAAIAAgACAAIAAgACAAIAAgACAAIAAgACAAIAAgAEkARgAoAE4ATwBUACgAQQBSAFIAQQBZAFMALgBJAFMAXwBOAFUATQBFAFIASQBDAF8ATgBVAEwATAAoAF8AWQBNAEQAVAApACkALAAgAHsAIwBWAEEATABVAEUAIQB9ACwAXABuACAAIAAgACAAIAAgACAAIAAgACAAIAAgACAAIAAgACAAIAAgACAAIAAgACAAIAAgACAAIAAgACAAIAAgACAAIABMAEUAVAAoAFwAbgAgACAAIAAgACAAIAAgACAAIAAgACAAIAAgACAAIAAgACAAIAAgACAAIAAgACAAIAAgACAAIAAgACAAIAAgACAAIAAgACAAIABfAGUAeABwAGEAbgBkAFkATQBEAFQALAAgAEUAWABQAEEATgBEACgAXwBZAE0ARABUACwAIAAxACwAIAA0ACwAIABcACIAXAAiACkALABcAG4AIAAgACAAIAAgACAAIAAgACAAIAAgACAAIAAgACAAIAAgACAAIAAgACAAIAAgACAAIAAgACAAIAAgACAAIAAgACAAIAAgACAASQBGACgAQQBSAFIAQQBZAFMALgBIAEEAUwBfAE4ARQBHAEEAVABJAFYARQAoAEQAUgBPAFAAKABfAGUAeABwAGEAbgBkAFkATQBEAFQALAAsACAAMQApACkALAAgAHsAIwBOAFUATQAhAH0ALABcAG4AIAAgACAAIAAgACAAIAAgACAAIAAgACAAIAAgACAAIAAgACAAIAAgACAAIAAgACAAIAAgACAAIAAgACAAIAAgACAAIAAgACAAIAAgACAAIABMAEUAVAAoAFwAbgAgACAAIAAgACAAIAAgACAAIAAgACAAIAAgACAAIAAgACAAIAAgACAAIAAgACAAIAAgACAAIAAgACAAIAAgACAAIAAgACAAIAAgACAAIAAgACAAIAAgACAAXwBuAG8AbQBpAG4AYQBsAFQAbwBEACwAIABJAE4ARABFAFgAKABfAGUAeABwAGEAbgBkAFkATQBEAFQALAAgADEALAAgADQAKQAsAFwAbgAgACAAIAAgACAAIAAgACAAIAAgACAAIAAgACAAIAAgACAAIAAgACAAIAAgACAAIAAgACAAIAAgACAAIAAgACAAIAAgACAAIAAgACAAIAAgACAAIAAgACAAXwBoAGEAcwBUAG8ARAAsACAASQBTAE4AVQBNAEIARQBSACgAXwBuAG8AbQBpAG4AYQBsAFQAbwBEACkALABcAG4AIAAgACAAIAAgACAAIAAgACAAIAAgACAAIAAgACAAIAAgACAAIAAgACAAIAAgACAAIAAgACAAIAAgACAAIAAgACAAIAAgACAAIAAgACAAIAAgACAAIAAgAEkARgAoAF8AaABhAHMAVABvAEQAIAAqACAAKAAoAF8AbgBvAG0AaQBuAGEAbABUAG8ARAAgADwAIAAwACkAIAArACAAKABfAG4AbwBtAGkAbgBhAGwAVABvAEQAIAA+ACAAMQApACkALAAgAHsAIwBOAFUATQAhAH0ALABcAG4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BfAFkATQBEACwAIABUAEEASwBFACgAXwBlAHgAcABhAG4AZABZAE0ARABUACwAIAAxACwAIAAzACkALABcAG4AIAAgACAAIAAgACAAIAAgACAAIAAgACAAIAAgACAAIAAgACAAIAAgACAAIAAgACAAIAAgACAAIAAgACAAIAAgACAAIAAgACAAIAAgACAAIAAgACAAIAAgACAAIAAgACAAIAAgACAAIABfAG4AbwBEAGEAdABlACwAIABBAFIAUgBBAFkAUwAuAEkAUwBfAEUATQBQAFQAWQAoAF8AWQBNAEQAKQAsAFwAbgAgACAAIAAgACAAIAAgACAAIAAgACAAIAAgACAAIAAgACAAIAAgACAAIAAgACAAIAAgACAAIAAgACAAIAAgACAAIAAgACAAIAAgACAAIAAgACAAIAAgACAAIAAgACAAIAAgACAAIAAgAEkARgAoAF8AbgBvAEQAYQB0AGUALAAgAF8AZQB4AHAAYQBuAGQAWQBNAEQAVAAsAFwAbgAgACAAIAAgACAAIAAgACAAIAAgACAAIAAgACAAIAAgACAAIAAgACAAIAAgACAAIAAgACAAIAAgACAAIAAgACAAIAAgACAAIAAgACAAIAAgACAAIAAgACAAIAAgACAAIAAgACAAIAAgACAAIAAgACAASQBGACgATgBPAFQAKABDAEgAUgBPAE4ATwAuAEkAUwBfAFYAQQBMAEkARABfAEMAQQBMAEUATgBEAEEAUgBfAEQAQQBUAEUAKABfAFkATQBEACwAIABUAFIAVQBFACwAIABfAGoAdQBsAGkAYQBuAEMAYQBsAGUAbgBkAGEAcgApACkALAAgAHsAIwBOAFUATQAhAH0ALABcAG4AIAAgACAAIAAgACAAIAAgACAAIAAgACAAIAAgACAAIAAgACAAIAAgACAAIAAgACAAIAAgACAAIAAgACAAIAAgACAAIAAgACAAIAAgACAAIAAgACAAIAAgACAAIAAgACAAIAAgACAAIAAgACAAIAAgACAAIAAgACAAXwBlAHgAcABhAG4AZABZAE0ARABUAFwAbg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GYAbgBSAGUAcwBvAGwAdgBlAEQAYQB0AGUAUABhAHIAdAAsACAATABBAE0AQgBEAEEAKABfAHYAYQBsAGkAZABhAHQAZQBkAFkATQBEAFQALAAgAF8AYwBhAHIAcgB5AEQAYQB5ACwAXABuACAAIAAgACAAIAAgACAAIAAgACAAIAAgAEkARgAoAEkATgBEAEUAWAAoAF8AdgBhAGwAaQBkAGEAdABlAGQAWQBNAEQAVAAsACAAMQAsACAAMQApACAAPQAgAFwAIgBcACIALAAgAFwAIgBcACIALABcAG4AIAAgACAAIAAgACAAIAAgACAAIAAgACAAIAAgACAAIABMAEUAVAAoAFwAbgAgACAAIAAgACAAIAAgACAAIAAgACAAIAAgACAAIAAgACAAIAAgACAAXwBZAE0ALAAgAFQAQQBLAEUAKABfAHYAYQBsAGkAZABhAHQAZQBkAFkATQBEAFQALAAgADEALAAgADIAKQAsAFwAbgAgACAAIAAgACAAIAAgACAAIAAgACAAIAAgACAAIAAgACAAIAAgACAAXwBwAHIAbwB2AGkAZABlAGQARABhAHkALAAgAEkATgBEAEUAWAAoAF8AdgBhAGwAaQBkAGEAdABlAGQAWQBNAEQAVAAsACAAMQAsACAAMwApACwAXABuACAAIAAgACAAIAAgACAAIAAgACAAIAAgACAAIAAgACAAIAAgACAAIABfAG4AbwBtAGkAbgBhAGwARABhAHkALAAgAF8AYwBhAHIAcgB5AEQAYQB5ACAAKwAgAEkARgAoAF8AcAByAG8AdgBpAGQAZQBkAEQAYQB5ACAAPQAgAFwAIgBcACIALAAgADEALAAgAF8AcAByAG8AdgBpAGQAZQBkAEQAYQB5ACkALABcAG4AIAAgACAAIAAgACAAIAAgACAAIAAgACAAIAAgACAAIAAgACAAIAAgAF8AWQBNAEQALAAgAEgAUwBUAEEAQwBLACgAXwBZAE0ALAAgAF8AbgBvAG0AaQBuAGEAbABEAGEAeQApACwAXABuACAAIAAgACAAIAAgACAAIAAgACAAIAAgACAAIAAgACAAIAAgACAAIABfAHIAZQBzAG8AbAB2AGUARABhAHQAZQAsACAAQwBIAFIATwBOAE8ALgBSAEUAUwBPAEwAVgBFAF8AQwBBAEwARQBOAEQAQQBSAF8ARABBAFQARQAoAF8AWQBNAEQALAAgAF8AagB1AGwAaQBhAG4AQwBhAGwAZQBuAGQAYQByACkALABcAG4AIAAgACAAIAAgACAAIAAgACAAIAAgACAAIAAgACAAIAAgACAAIAAgAEMASABSAE8ATgBPAC4ARgBPAFIATQBBAFQAXwBJAFMATwBfAEMAQQBMAEUATgBEAEEAUgBfAEQAQQBUAEUAKABfAHIAZQBzAG8AbAB2AGUARABhAHQAZQAsACAAXwBkAGEAdABlAE8AcAB0AGkAbwBuAHMALAAgAF8AagB1AGwAaQBhAG4AQwBhAGwAZQBuAGQAYQByACkAXABuACAAIAAgACAAIAAgACAAIAAgACAAIAAgACAAIAAgACAAKQBcAG4AIAAgACAAIAAgACAAIAAgACAAIAAgACAAKQBcAG4AIAAgACAAIAAgACAAIAAgACkALABcAG4AIAAgACAAIAAgACAAIAAgACAAIAAgACAAIAAgACAAIABcAG4AIAAgACAAIAAgACAAIAAgAGYAbgBGAG8AcgBtAGEAdABJAFMATwBEAGEAdABlAFQAaQBtAGUALAAgAEwAQQBNAEIARABBACgAXwBZAE0ARABUACwAXABuACAAIAAgACAAIAAgACAAIAAgACAAIAAgAEwARQBUACgAXABuACAAIAAgACAAIAAgACAAIAAgACAAIAAgACAAIAAgACAAXwB2AGEAbABpAGQAYQB0AGUAWQBNAEQAVAAsACAAZgBuAFYAYQBsAGkAZABhAHQAZQAoAF8AWQBNAEQAVAApACwAXABuACAAIAAgACAAIAAgACAAIAAgACAAIAAgACAAIAAgACAASQBGACgAQwBPAEwAVQBNAE4AUwAoAF8AdgBhAGwAaQBkAGEAdABlAFkATQBEAFQAKQAgAD0AIAAxACwAIABJAE4ARABFAFgAKABfAHYAYQBsAGkAZABhAHQAZQBZAE0ARABUACwAIAAxACwAIAAxACkALABcAG4AIAAgACAAIAAgACAAIAAgACAAIAAgACAAIAAgACAAIAAgACAAIAAgAEwARQBUACgAXABuACAAIAAgACAAIAAgACAAIAAgACAAIAAgACAAIAAgACAAIAAgACAAIAAgACAAIAAgAF8AdABpAG0AZQBJAG4AZgBvACwAIABfAEYATwBSAE0AQQBUAF8AVABJAE0ARQBfAE8ARgBfAEQAQQBZACgASQBOAEQARQBYACgAXwB2AGEAbABpAGQAYQB0AGUAWQBNAEQAVAAsACAAMQAsACAANAApACwAIABfAHQAaQBtAGUATwBmAEQAYQB5AE8AcAB0AGkAbwBuAFMAZQB0ACkALABcAG4AIAAgACAAIAAgACAAIAAgACAAIAAgACAAIAAgACAAIAAgACAAIAAgACAAIAAgACAAXwBjAGEAcgByAHkARABhAHkALAAgAEkATgBEAEUAWAAoAF8AdABpAG0AZQBJAG4AZgBvACwAIAAxACwAIAAxACkALABcAG4AIAAgACAAIAAgACAAIAAgACAAIAAgACAAIAAgACAAIAAgACAAIAAgACAAIAAgACAAXwB0AGkAbQBlAFAAYQByAHQALAAgAEkATgBEAEUAWAAoAF8AdABpAG0AZQBJAG4AZgBvACwAIAAxACwAIAAyACkALABcAG4AIAAgACAAIAAgACAAIAAgACAAIAAgACAAIAAgACAAIAAgACAAIAAgACAAIAAgACAAXwBkAGEAdABlAFAAYQByAHQALAAgAGYAbgBSAGUAcwBvAGwAdgBlAEQAYQB0AGUAUABhAHIAdAAoAF8AdgBhAGwAaQBkAGEAdABlAFkATQBEAFQALAAgAF8AYwBhAHIAcgB5AEQAYQB5ACkALABcAG4AIAAgACAAIAAgACAAIAAgACAAIAAgACAAIAAgACAAIAAgACAAIAAgACAAIAAgACAASQBGACgAXwB0AGkAbQBlAFAAYQByAHQAIAA9ACAAXAAiAFwAIgAsAFwAbgAgACAAIAAgACAAIAAgACAAIAAgACAAIAAgACAAIAAgACAAIAAgACAAIAAgACAAIAAgACAAIAAgAF8AZABhAHQAZQBQAGEAcgB0ACwAXABuACAAIAAgACAAIAAgACAAIAAgACAAIAAgACAAIAAgACAAIAAgACAAIAAgACAAIAAgACAAIAAgACAAQwBPAE4AQwBBAFQAKABfAGQAYQB0AGUAUABhAHIAdAAsACAAXwB0AGkAbQBlAFAAYQByAHQALAAgAF8AVABaAE8AcABhAHIAd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fAGQAYQB0AGUAXwBZAE0ARABUACwAIABGAE4ALgBOAFUATABMAEkARgBZACgARABhAHQAZQBfAFkATQBEAFQAKQAsAFwAbgAgACAAIAAgACAAIAAgACAAQgBZAFIATwBXACgAXwBkAGEAdABlAF8AWQBNAEQAVAAsAFwAbgAgACAAIAAgACAAIAAgACAAIAAgACAAIABMAEEATQBCAEQAQQAoAF8AcgBvAHcALABcAG4AIAAgACAAIAAgACAAIAAgACAAIAAgACAAIAAgACAAIABmAG4ARgBvAHIAbQBhAHQASQBTAE8ARABhAHQAZQBUAGkAbQBlACgAXwByAG8Adw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RABBAFQARQBUAEkATQBFAFwAbgBcAG4AUABhAHIAcwBlAHMAIABhACAAZgBvAHIAbQBhAHQAZQBkACAAZABhAHQAZQAgAGkAbgB0AG8AIAByAGUAcwBwAGUAYwB0AGkAdgBlACAAcABhAHIAdABzACAAbwBmACAAeQBlAGEAcgAsACAAbQBvAG4AdABoACwAIABkAGEAeQAgAGEAbgBkACAAdABpAG0AZQAgAG8AZgAgAGQAYQB5AC4AXABuAFwAbgBBAHIAcgBhAHkAIABjAG8AbQBwAGEAdABpAGIAbABlADoAIABFAHgAcAByAGUAcwBzAGkAbwBuACAAYQBzACAAYwBvAGwAdQBtAG4AXABuAFwAbgBPAHUAdABwAHUAdAAgAEMAWwA0AF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FwAbgAgADIAIAB8ACAAaQBuAHQAZQBnAGUAcgAgAFsAMQAuAC4AMQAyAF0AIAB8ACAATQBvAG4AdABoAFwAbgAgADMAIAB8ACAAaQBuAHQAZQBnAGUAcgAgAFsAMQAuAC4AMwAxAF0AIAB8ACAARABhAHkAXABuACAANAAgAHwAIABkAGUAYwBpAG0AYQBsACAAWwAwAC4ALgAxACkAIAAgAHwAIABU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CAAIAAgACAAIAAgACAAIAAgACAAIAB8ACAAdABlAHgAdAAgACAAIAB8ACAARABhAHQAZQAgAGEAbgBkACAAdABpAG0AZQAgAGkAbgAgAEQATQBZAFQAIABmAG8AcgBtAGEAdAAgAGkAZQAuACAAZABkAC8ATQBNAC8AeQB5AHkAeQAgAGgAaAA6AG0AbQA6AHMAcwBcAG4AWwBOAG8AcgB0AGgAQQBtAGUAcgBpAGMAYQBuAFIAZQBnAGkAbwBuAF0AIAB8ACAAcwB3AGkAdABjAGgAIAB8ACAAVABSAFUARQAgAGEAcwBzAHUAbQBlACAAbwByAGQAZQByACAAaQBuACAATgBvAHIAdABoACAAQQBtAGUAcgBpAGMAYQBuACAAZgBvAHIAbQBhAHQAIABtAG0ALwBkAGQALwB5AHkAeQB5ACAAXABuACAAIAAgACAAIAAgACAAIAAgACAAIAAgACAAIAAgACAAIAAgACAAIAAgACAAfAAgACAAIAAgACAAIAAgACAAfAAgAEYAQQBMAFMARQAgAGEAcwBzAHUAbQBlACAAbwByAGQAZQByACAAaQBuACAAaQBuAHQAZQByAG4AYQB0AGkAbwBuAGwAIABmAG8AcgBtAGEAdAAgAGQAZAAvAG0AbQAvAHkAeQB5AHkAIABcAG4AIAAgACAAIAAgACAAIAAgACAAIAAgACAAIAAgACAAIAAgACAAIAAgACAAIAB8ACAAIAAgACAAIAAgACAAIAB8ACAASQBmACAAbwBtAGkAdAB0AGUAZAAgAHQAaABlAG4AIABkAGUAZgBhAHUAbAB0AHMAIAB0AG8AIABsAG8AYwBhAGwAIAByAGUAZwBpAG8AbgBhAGwAIABzAGUAdAB0AGkAbgBnAHMAIABvAGYAIABFAHgAYwBlAGwAXABuAFsASgB1AGwAaQBhAG4AQwBhAGwAZQBuAGQAYQByAF0AIAAgACAAIAAgACAAfAAgAHMAdwBpAHQAYwBoACAAfAAgAEMAYQBsAGMAdQBsAGEAdABlACAAZgBvAHIAIAB0AGgAZQAgAEoAdQBsAGkAYQBuACAAcAByAG8AbABlAHAAdABpAGMAIABjAGEAbABlAG4AZABhAHIALgAgAEQAZQBmAGEAdQBsAHQAIABpAHMAIABHAHIAZQBnAG8AcgBpAGEAbgBcAG4AIAAgACAAIAAgACAAIAAgACAAIAAgACAAIAAgACAAIAAgACAAIAAgACAAIAB8ACAAIAAgACAAIAAgACAAIAB8ACAAcAByAG8AbABlAHAAdABpAGMAIABjAGEAbABlAG4AZABhAHIALgAg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EAEEAVABFAFQASQBNAEUAKABcACIAMgA1AC8AMQAvADIAMAAxADQAIAA2ADoAMAAwAFwAIgApAFwAbgBSAGUAdAB1AHIAbgBzADoAIAB7ADIAMAAxADQALAAgADEALAAgADIANQAsACAAMAAuADIANQB9AFwAbgBcAG4AUABBAFIAUwBFAF8ARABBAFQARQBUAEkATQBFACgAXAAiADMAMQAvADEAMgAvADIAMAAyADMAXAAiACkAXABuAFIAZQB0AHUAcgBuAHMAOgAgAHsAMgAwADIAMwAsACAAMQAyACwAIAAzADEALAAgAFwAIgBcACI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RABBAFQARQBUAEkATQBFACAAPQAgAEwAQQBNAEIARABBACgARQB4AHAAcgBlAHMAcwBpAG8AbgAsACAAWwBOAG8AcgB0AGgAQQBtAGUAcgBpAGMAYQBuAFIAZQBnAGkAbwBuAF0ALAAgAFsASgB1AGwAaQBhAG4AQwBhAGwAZQBuAGQAYQByAF0ALAAgAFwAbgAgACAAIAAgAEwARQBUACgAXABuACAAIAAgACAAIAAgACAAIABfAG4AbwByAHQAaABBAG0AZQByAGkAYwBhAG4AUgBlAGcAaQBvAG4ALAAgAEkARgAoAEkAUwBPAE0ASQBUAFQARQBEACgATgBvAHIAdABoAEEAbQBlAHIAaQBjAGEAbgBSAGUAZwBpAG8AbgApACwAIABGAE4ALgBOAE8AUgBUAEgAXwBBAE0ARQBSAEkAQwBBAE4AXwBSAEUARwBJAE8ATgAoACkALABcAG4AIAAgACAAIAAgACAAIAAgACAAIAAgACAARgBOAC4AQwBPAEUAUgBDAEUAKABOAG8AcgB0AGgAQQBtAGUAcgBpAGMAYQBuAFIAZQBnAGkAbwBuACkAIAA8AD4AIAAwAFwAbgAgACAAIAAgACAAIAAgACAAKQAsAFwAbgAgACAAIAAgACAAIAAgACAAXABuACAAIAAgACAAIAAgACAAIABfAGoAdQBsAGkAYQBuAEMAYQBsAGUAbgBkAGEAcgAsACAATgAoAEoAdQBsAGkAYQBuAEMAYQBsAGUAbgBkAGEAcgApACAAPAA+ACAAMAAsAFwAbgAgACAAIAAgACAAIAAgACAAXABuACAAIAAgACAAIAAgACAAIABfAHYAYQBsAGkAZABDAGgAYQByAFMAZQB0ACwAIABcACIAMAAxADIAMwA0ADUANgA3ADgAOQBBAE0AUABUAGEAbQBwACAAOgAsAC0ALgAvAF8AEiJcACIALAAgAC8ALwAgABIiIABVAE4ASQBDAEgAQQBSACgAOAA3ADIAMgApAFwAbgBcAG4AIAAgACAAIAAgACAAIAAgAGYAbgBQAGEAcgBzAGUARABhAHQAZQBUAGkAbQBlACwAIABMAEEATQBCAEQAQQAoAF8AZQB4AHAAcgBlAHMAcwBpAG8AbgAsAFwAbgAgACAAIAAgACAAIAAgACAAIAAgACAAIABJAEYAKABJAFMARQBSAFIATwBSACgAXwBlAHgAcAByAGUAcwBzAGkAbwBuACkALAAgAEUAeABwAHIAZQBzAHMAaQBvAG4AIAAqACAAewAxACwAIAAyACwAIAAzACwAIAA0AH0ALABcAG4AIAAgACAAIAAgACAAIAAgACAAIAAgACAAIAAgACAAIABJAEYAKABfAGUAeABwAHIAZQBzAHMAaQBvAG4AIAA9ACAAXAAiAFwAIgAsACAAewBcACIAXAAiACwAIABcACIAXAAiACwAIABcACIAXAAiACwAIABcACIAXAAiAH0ALABcAG4AIAAgACAAIAAgACAAIAAgACAAIAAgACAAIAAgACAAIAAgACAAIAAgAEkARgAoAE4ATwBUACgARgBOAC4AVgBBAEwASQBEAEEAVABFAF8AQwBIAEEAUgBTAEUAVAAoAF8AZQB4AHAAcgBlAHMAcwBpAG8AbgAsACAAXwB2AGEAbABpAGQAQwBoAGEAcgBTAGUAdAAsACAAVABSAFUARQApACkALAAgAHsAIwBWAEEATABVAEUAIQAsACAAIwBWAEEATABVAEUAIQAsACAAIwBWAEEATABVAEUAIQAsACAAIwBWAEEATABVAEUAIQB9ACwAXABuACAAIAAgACAAIAAgACAAIAAgACAAIAAgACAAIAAgACAAIAAgACAAIAAgACAAIAAgAEwARQBUACgAXABuACAAIAAgACAAIAAgACAAIAAgACAAIAAgACAAIAAgACAAIAAgACAAIAAgACAAIAAgACAAIAAgACAAXwB0AGkAbQBlAEQAZQBsAGkAbQAsACAATABFAEYAVAAoAEYATgAuAFMASQBGAFQAXwBGAE8AUgBfAEMASABBAFIAUwAoAF8AZQB4AHAAcgBlAHMAcwBpAG8AbgAsACAAXAAiACwALQAuAC8AXwA6AG0AXAAiACkAKQAsAFwAbgAgACAAIAAgACAAIAAgACAAIAAgACAAIAAgACAAIAAgACAAIAAgACAAIAAgACAAIAAgACAAIAAgAF8AaQBzAFQAaQBtAGUATwBuAGwAeQAsACAAUwBXAEkAVABDAEgAKABfAHQAaQBtAGUARABlAGwAaQBtACwAXABuACAAIAAgACAAIAAgACAAIAAgACAAIAAgACAAIAAgACAAIAAgACAAIAAgACAAIAAgACAAIAAgACAAIAAgACAAIABcACIAOgBcACIALAAgAFQAUgBVAEUALABcAG4AIAAgACAAIAAgACAAIAAgACAAIAAgACAAIAAgACAAIAAgACAAIAAgACAAIAAgACAAIAAgACAAIAAgACAAIAAgAFwAIgBtAFwAIgAsACAAVABSAFUARQAsAFwAbgAgACAAIAAgACAAIAAgACAAIAAgACAAIAAgACAAIAAgACAAIAAgACAAIAAgACAAIAAgACAAIAAgACAAIAAgACAARgBBAEwAUwBFAFwAbgAgACAAIAAgACAAIAAgACAAIAAgACAAIAAgACAAIAAgACAAIAAgACAAIAAgACAAIAAgACAAIAAgACkALABcAG4AIAAgACAAIAAgACAAIAAgACAAIAAgACAAIAAgACAAIAAgACAAIAAgACAAIAAgACAAIAAgACAAIABfAHAAYQByAHQAcwAsACAASQBGACgAXwBpAHMAVABpAG0AZQBPAG4AbAB5ACwAIABIAFMAVABBAEMASwAoAFwAIgBcACIALAAgAF8AZQB4AHAAcgBlAHMAcwBpAG8AbgApACwAXABuACAAIAAgACAAIAAgACAAIAAgACAAIAAgACAAIAAgACAAIAAgACAAIAAgACAAIAAgACAAIAAgACAAIAAgACAAIABMAEUAVAAoAFwAbgAgACAAIAAgACAAIAAgACAAIAAgACAAIAAgACAAIAAgACAAIAAgACAAIAAgACAAIAAgACAAIAAgACAAIAAgACAAIAAgACAAIABfAHQAUABvAHMAMQAsACAARgBOAC4ARgBJAE4ARABfAE4AVABIAF8AQwBIAEEAUgAoAF8AZQB4AHAAcgBlAHMAcwBpAG8AbgAsACAAXAAiACAAVABfACwAXAAiACwAIAAxACwAIABUAFIAVQBFACkALABcAG4AIAAgACAAIAAgACAAIAAgACAAIAAgACAAIAAgACAAIAAgACAAIAAgACAAIAAgACAAIAAgACAAIAAgACAAIAAgACAAIAAgACAAXwB0AFAAbwBzADIALAAgAEkARgAoAF8AdABQAG8AcwAxACAAPQAgADAALAAgADAALAAgAEYATgAuAEYASQBOAEQAXwBOAFQASABfAEMASABBAFIAKABfAGUAeABwAHIAZQBzAHMAaQBvAG4ALAAgAFwAIgAwADEAMgAzADQANQA2ADcAOAA5AFwAIgAsACAAMQAsACAARgBBAEwAUwBFACwAIABGAEEATABTAEUALAAgAF8AdABQAG8AcwAxACAAKwAgADEAKQApACwAXABuACAAIAAgACAAIAAgACAAIAAgACAAIAAgACAAIAAgACAAIAAgACAAIAAgACAAIAAgACAAIAAgACAAIAAgACAAIAAgACAAIAAgAF8AZABhAHQAZQBQAGEAcgB0ACwAIABJAEYAKABfAHQAUABvAHMAMQAgAD0AIAAwACwAIABfAGUAeABwAHIAZQBzAHMAaQBvAG4ALAAgAFQAUgBJAE0AKABMAEUARgBUACgAXwBlAHgAcAByAGUAcwBzAGkAbwBuACwAIABfAHQAUABvAHMAMQAgAC0AIAAxACkAKQApACwAXABuACAAIAAgACAAIAAgACAAIAAgACAAIAAgACAAIAAgACAAIAAgACAAIAAgACAAIAAgACAAIAAgACAAIAAgACAAIAAgACAAIAAgAF8AdABpAG0AZQBQAGEAcgB0ACwAIABJAEYAKABfAHQAUABvAHMAMgAgAD0AIAAwACwAIABcACIAXAAiACwAIABUAFIASQBNACgAUgBJAEcASABUACgAXwBlAHgAcAByAGUAcwBzAGkAbwBuACwAIABMAEUATgAoAF8AZQB4AHAAcgBlAHMAcwBpAG8AbgApACAALQAgAF8AdABQAG8AcwAyACAAKwAgADEAKQApACkALABcAG4AIAAgACAAIAAgACAAIAAgACAAIAAgACAAIAAgACAAIAAgACAAIAAgACAAIAAgACAAIAAgACAAIAAgACAAIAAgACAAIAAgACAASABTAFQAQQBDAEsAKABfAGQAYQB0AGUAUABhAHIAdAAsACAAXwB0AGkAbQBlAFAAYQByAHQAKQBcAG4AIAAgACAAIAAgACAAIAAgACAAIAAgACAAIAAgACAAIAAgACAAIAAgACAAIAAgACAAIAAgACAAIAAgACAAIAAgACkAXABuACAAIAAgACAAIAAgACAAIAAgACAAIAAgACAAIAAgACAAIAAgACAAIAAgACAAIAAgACAAIAAgACAAKQAsAFwAbgAgACAAIAAgACAAIAAgACAAIAAgACAAIAAgACAAIAAgACAAIAAgACAAIAAgACAAIAAgACAAIAAgAF8AWQBNAEQALAAgAEMASABSAE8ATgBPAC4AUABBAFIAUwBFAF8AQwBBAEwARQBOAEQAQQBSAF8ARABBAFQARQAoAEkATgBEAEUAWAAoAF8AcABhAHIAdABzACwAIAAxACwAIAAxACkALAAgAF8AbgBvAHIAdABoAEEAbQBlAHIAaQBjAGEAbgBSAGUAZwBpAG8AbgAsACAAXwBqAHUAbABpAGEAbgBDAGEAbABlAG4AZABhAHIAKQAsAFwAbgAgACAAIAAgACAAIAAgACAAIAAgACAAIAAgACAAIAAgACAAIAAgACAAIAAgACAAIAAgACAAIAAgAF8AdABpAG0AZQBPAGYARABhAHkALAAgAEMASABSAE8ATgBPAC4AUABBAFIAUwBFAF8AVABJAE0ARQBfAE8ARgBfAEQAQQBZACgASQBOAEQARQBYACgAXwBwAGEAcgB0AHMALAAgADEALAAgADIAKQAsACAARgBBAEwAUwBFACkALABcAG4AIAAgACAAIAAgACAAIAAgACAAIAAgACAAIAAgACAAIAAgACAAIAAgACAAIAAgACAAIAAgACAAIABIAFMAVABBAEMASwAoAF8AWQBNAEQALAAgAF8AdABpAG0AZQBPAGYARABhAHk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wAbgAgACAAIAAgACAAIAAgACAAXwBlAHgAcAByAGUAcwBzAGkAbwBuACwAIABGAE4ALgBOAFUATABMAEkARgBZACgASQBOAEQARQBYACgARQB4AHAAcgBlAHMAcwBpAG8AbgAsACAALAAgADEAKQApACwAXABuACAAIAAgACAAIAAgACAAIABfAHIAbwB3AEMAbwB1AG4AdAAsACAAUgBPAFcAUwAoAF8AZQB4AHAAcgBlAHMAcwBpAG8Abg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QAGEAcgBzAGUARABhAHQAZQBUAGkAbQBlACgASQBOAEQARQBYACgAXwBlAHgAcAByAGUAcwBzAGkAbwBuACwAIABfAGMAdQByAHIALAAgADE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EAEEAVABFAFQASQBNAEUAXABuAFwAbgBSAGUAdAB1AHIAbgBzACAAYQAgAGYAbwByAG0AYQB0AHQAZQBkACAAZABhAHQAZQAgAGEAbgBkACAAdABpAG0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QAYQB0AGUAIABhAG4AZAAgAH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VAAgACAAIAAgACAAIAAgACAAfAAgAGEAcgByAGEAeQAgACAAIABDAFsAMwAuAC4ANABdACAAIAB8AFwAbgAgACAAIABZAGUAYQByAEMARQAgACAAIAAgACAAIAAgACAAfAAgAGkAbgB0AGUAZwBlAHIAIAAgACAAIAAgACAAIAAgACAAIAB8ACAAWQBlAGEAcgAgAGkAbgAgAEMAbwBtAG0AbwBuACAARQByAGEALgAgAE4AbwB0AGUAIAB0AGgAYQB0ACAAMQAgAEIAQwAgAD0AIAAwACAAQwBFACwAIAAyACAAQgBDACAAPQAgAC0AMQAgAEMARQBcAG4AIAAgACAATQBvAG4AdABoACAAIAAgACAAIAAgACAAIAAgAHwAIABpAG4AdABlAGcAZQByACAAWwAxAC4ALgAxADIAXQAgACAAfAAgAE0AbwBuAHQAaAAgAG8AZgAgAHkAZQBhAHIALgBcAG4AIAAgACAARABhAHkAIAAgACAAIAAgACAAIAAgACAAIAAgAHwAIABkAGUAYwBpAG0AYQBsACAAWwAwAC4ALgAzADIAKQAgACAAfAAgAEQAYQB5AC4AIABJAGYAIAB0AGkAbQBlACAAaQBzACAAbgBvAHQAIABvAG0AaQB0AHQAZQBkACAAYQBuAHkAIABkAGUAYwBpAG0AYQBsACAAcABhAHIAdAAgAGkAcwAgAGkAZwBuAG8AcgBlAGQALgBcAG4AIAAgACAAWwBUAGkAbQBlAF0AIAAgACAAIAAgACAAIAAgAHwAIABkAGUAYwBpAG0AYQBsACAAWwAwAC4ALgAxAF0AIAAgACAAfAAgAFQAaQBtAGUAIABvAGYAIABkAGEAeQAuACAASQBmACAAbwBtAGkAdAB0AGUAZAAgAHQAaABlAG4AIABkAGUAYwBpAG0AYQBsACAAcABhAHIAdAAgAG8AZgAgAGQAYQB5ACAAaQBzACAAdABhAGsAZQBuAC4AXABuAFsATwBwAHQAaQBvAG4AcwBdACAAIAAgACAAIAAgACAAIAB8ACAAdABlAHgAdAAgACAAIAAgACAAIAAgACAAIAAgACAAIAAgAHwAIABbAC4AfAAtAF0AWwArAF0AWwBVAHwAVgBdAFsAQwBdAFsAQQBdAFsAUABdAFsASgBdAFsASwBdAFsATABdAFsATgB8AEYAXQBbAEwAbwB3AE8AcgBkAGUAcgBdAFsAKgBdAFsAMAAtADkAXQBcAG4AIAAgACAAIAAgACAAIAAgACAAIAAgACAAIAAgACAAIAAgAHwAIAAgACAAIAAgACAAIAAgACAAIAAgACAAIAAgACAAIAAgACAAfAAgACAAIAAgACAAIAAuAHwALQAgADoAIABTAGUAcABhAHIAYQB0AG8AcgAuACAARABlAGYAYQB1AGwAdABzACAAdABvACAALwBcAG4AIAAgACAAIAAgACAAIAAgACAAIAAgACAAIAAgACAAIAAgAHwAIAAgACAAIAAgACAAIAAgACAAIAAgACAAIAAgACAAIAAgACAAfAAgACAAIAAgACAAIAAgACAAKwAgADoAIABEAGkAcwBwAGwAYQB5ACAAcABvAHMAaQB0AGkAdgBlACAAcwBpAGcAbgAgAGYAbwByACAAbgBvAG4ALQBuAGUAZwBhAHQAaQB2AGUAIAB5AGUAYQByAHMALgBcAG4AIAAgACAAIAAgACAAIAAgACAAIAAgACAAIAAgACAAIAAgAHwAIAAgACAAIAAgACAAIAAgACAAIAAgACAAIAAgACAAIAAgACAAfAAgACAAIAAgACAAVQAsACAAVgAgADoAIABVACAAdABvACAAbwByAGQAZQByACAAaQBuACAAaQBuAHQAZQByAG4AYQB0AGkAbwBuAGEAbAAgAGYAbwByAG0AYQB0ACAAZABkAC8AbQBtAC8AeQB5AHkAeQBcAG4AIAAgACAAIAAgACAAIAAgACAAIAAgACAAIAAgACAAIAAgAHwAIAAgACAAIAAgACAAIAAgACAAIAAgACAAIAAgACAAIAAgACAAfAAgACAAIAAgACAAIAAgACAAIAAgACAAIABWACAAdABvACAAbwByAGQAZQByACAAaQBuACAATgBvAHIAdABoACAAQQBtAGUAcgBpAGMAYQBuACAAZgBvAHIAbQBhAHQAIABtAG0ALwBkAGQALwB5AHkAeQB5AFwAbgAgACAAIAAgACAAIAAgACAAIAAgACAAIAAgACAAIAAgACAAfAAgACAAIAAgACAAIAAgACAAIAAgACAAIAAgACAAIAAgACAAIAB8ACAAIAAgACAAIAAgACAAIAAgACAAIAAgAEQAZQBmAGEAdQBsAHQAcwAgAHQAbwAgAGwAbwBjAGEAbAAgAHIAZQBnAGkAbwBuAGEAbAAgAHMAZQB0AHQAaQBuAGcAcwAgAG8AZgAgAEUAeABjAGUAbAAuAFwAbgAgACAAIAAgACAAIAAgACAAIAAgACAAIAAgACAAIAAgACAAfAAgACAAIAAgACAAIAAgACAAIAAgACAAIAAgACAAIAAgACAAIAB8ACAAIAAgACAAIAAgACAAIABDACAAOgAgAEMAaQB2AGkAbAAgAHQAaQBtAGUAIABzAHQAeQBsAGUALgAgAEQAZQBmAGEAdQBsAHQAcwAgAHQAbwAgADIANAAgAGgAbwB1AHIAIABzAHQAeQBsAGUALgBcAG4AIAAgACAAIAAgACAAIAAgACAAIAAgACAAIAAgACAAIAAgAHwAIAAgACAAIAAgACAAIAAgACAAIAAgACAAIAAgACAAIAAgACAAfAAgACAAIAAgACAAIAAgACAAIAAgACAAIAAyADQAIABIAG8AdQByADoAIABIADoAbQBtADoAcwBzAC4AMAAwADAAIAAgACAAIABcAG4AIAAgACAAIAAgACAAIAAgACAAIAAgACAAIAAgACAAIAAgAHwAIAAgACAAIAAgACAAIAAgACAAIAAgACAAIAAgACAAIAAgACAAfAAgACAAIAAgACAAIAAgACAAIAAgACAAIABDAGkAdgBpAGwAOgAgACAAIABoADoAbQBtADoAcwBzACAAQQBNAHwAUABNAFwAbgAgACAAIAAgACAAIAAgACAAIAAgACAAIAAgACAAIAAgACAAfAAgACAAIAAgACAAIAAgACAAIAAgACAAIAAgACAAIAAgACAAIAB8ACAAIAAgACAAIAAgACAAIABBACAAOgAgAEEAbABsAG8AdwAgAGEAIAB0AGkAbQBlACAAdgBhAGwAdQBlACAAbwBmACAAMgA0ADoAMAAwACAAdABvACAAcgBlAHAAcgBlAHMAZQBuAHQAIABtAGkAZABuAGkAZwBoAHQAIAB0AGgAZQAgAGYAbwBsAGwAbwB3AGkAbgBnACAAZABhAHkALgBcAG4AIAAgACAAIAAgACAAIAAgACAAIAAgACAAIAAgACAAIAAgAHwAIAAgACAAIAAgACAAIAAgACAAIAAgACAAIAAgACAAIAAgACAAfAAgACAAIAAgACAAIAAgACAAIAAgACAAIABOAG8AdAAgAGEAcABwAGwAaQBjAGEAYgBsAGUAIABpAGYAIABMAG8AdwBPAHIAZABlAHIAIABpAHMAIABEAFwAbgAgACAAIAAgACAAIAAgACAAIAAgACAAIAAgACAAIAAgACAAfAAgACAAIAAgACAAIAAgACAAIAAgACAAIAAgACAAIAAgACAAIAB8ACAAIAAgACAAIAAgACAAIABQACAAOgAgAFAAYQBkACAAYwBvAG0AcABvAG4AZQBuAHQAcwAgAHcAaQB0AGgAIABsAGUAYQBkAGkAbgBnACAAegBlAHIAbwAuAFwAbgAgACAAIAAgACAAIAAgACAAIAAgACAAIAAgACAAIAAgACAAfAAgACAAIAAgACAAIAAgACAAIAAgACAAIAAgACAAIAAgACAAIAB8ACAAIAAgACAAIAAgACAAIABKACAAOgAgAEQAbwB0AHQAZQBkACAAcwB0AHkAbABlACAAQQAuAE0ALgB8AFAALgBNAC4AIABBAHAAcABsAGkAYwBhAGIAbABlACAAdABvACAAQwBpAHYAaQBsACAAcwB0AHkAbABlAC4AXABuACAAIAAgACAAIAAgACAAIAAgACAAIAAgACAAIAAgACAAIAB8ACAAIAAgACAAIAAgACAAIAAgACAAIAAgACAAIAAgACAAIAAgAHwAIAAgACAAIAAgACAAIAAgAEsAIAA6ACAATgBvACAAcwBwAGEAYwBlACAAcAByAGUAYwBlAGQAaQBuAGcAIABBAE0AfABQAE0ALgAgAEEAcABwAGwAaQBjAGEAYgBsAGUAIAB0AG8AIABDAGkAdgBpAGwAIABzAHQAeQBsAGUALgBcAG4AIAAgACAAIAAgACAAIAAgACAAIAAgACAAIAAgACAAIAAgAHwAIAAgACAAIAAgACAAIAAgACAAIAAgACAAIAAgACAAIAAgACAAfAAgACAAIAAgACAAIAAgACAATAAgADoAIABMAG8AdwBlAHIAIABjAGEAcwBlACAAYQBtAHwAcABtAC4AIABBAHAAcABsAGkAYwBhAGIAbABlACAAdABvACAAQwBpAHYAaQBsACAAcwB0AHkAbABlAC4AXABuACAAIAAgACAAIAAgACAAIAAgACAAIAAgACAAIAAgACAAIAB8ACAAIAAgACAAIAAgACAAIAAgACAAIAAgACAAIAAgACAAIAAgAHwAIAAgACAAIAAgAE4ALAAgAEYAIAA6ACAATwB2AGUAcgByAGkAZABlACAAcgBvAHUAbgBkAGkAbgBnACAAYgBlAGgAYQB2AGkAbwB1AHIALgAgAEQAZQBmAGEAdQBsAHQAIABtAGUAdABoAG8AZAAgAHIAbwB1AG4AZABzACAAdABvACAAbgBlAGEAcgBlAHMAdAAgAHMAZQBjAG8AbgBkACwAIABhAG4AZABcAG4AIAAgACAAIAAgACAAIAAgACAAIAAgACAAIAAgACAAIAAgAHwAIAAgACAAIAAgACAAIAAgACAAIAAgACAAIAAgACAAIAAgACAAfAAgACAAIAAgACAAIAAgACAAIAAgACAAIAByAG8AdQBuAGQAcwAgAGQAbwB3AG4AIABvAG4AIABvAHQAaABlAHIAIABsAG8AdwAgAG8AcgBkAGUAcgAgAGMAbwBtAHAAbwBuAGUAbgB0AHMALgBcAG4AIAAgACAAIAAgACAAIAAgACAAIAAgACAAIAAgACAAIAAgAHwAIAAgACAAIAAgACAAIAAgACAAIAAgACAAIAAgACAAIAAgACAAfAAgACAAIAAgACAAIAAgACAAIAAgACAAIABOADoAIABhAGwAdwBhAHkAcwAgAHIAbwB1AG4AZAAgAHQAbwAgAG4AZQBhAHIAZQBzAHQALgBcAG4AIAAgACAAIAAgACAAIAAgACAAIAAgACAAIAAgACAAIAAgAHwAIAAgACAAIAAgACAAIAAgACAAIAAgACAAIAAgACAAIAAgACAAfAAgACAAIAAgACAAIAAgACAAIAAgACAAIABGADoAIABhAGwAdwBhAHkAcwAgAHIAbwB1AG4AZAAgAGQAbwB3AG4AXABuACAAIAAgACAAIAAgACAAIAAgACAAIAAgACAAIAAgACAAIAB8ACAAIAAgACAAIAAgACAAIAAgACAAIAAgACAAIAAgACAAIAAgAHwAIABMAG8AdwBPAHIAZABlAHIAIAA6ACAATABvAHcAIABvAHIAZABlAHIAIABjAG8AbQBwAG8AbgBlAG4AdAAuACAAVQBwAHAAZQByACAAYwBhAHMAZQAgAHQAbwAgAHMAZQB0ACAAZQB4AHAAbABpAGMAaQB0AGwAeQAuACAATABvAHcAZQByACAAYwBhAHMAZQAgAGEAbABsAG8AdwBzACAAZgBsAG8AYQB0AGkAbgBnAFwAbgAgACAAIAAgACAAIAAgACAAIAAgACAAIAAgACAAIAAgACAAfAAgACAAIAAgACAAIAAgACAAIAAgACAAIAAgACAAIAAgACAAIAB8ACAAIAAgACAAIAAgACAAIAAgACAAIAAgAGYAcgBvAG0AIABlAHgAcAByAGUAcwBzAGkAbgBnACAAaQBuACAAdABoAGUAIABnAGkAdgBlAG4AIABjAG8AbQBwAG8AbgBlAG4AdAAgAGQAbwB3AG4AIAB0AG8AIABzAGUAYwBvAG4AZABzACAAYQBzACAAbgBlAGUAZABlAGQALgBcAG4AIAAgACAAIAAgACAAIAAgACAAIAAgACAAIAAgACAAIAAgAHwAIAAgACAAIAAgACAAIAAgACAAIAAgACAAIAAgACAAIAAgACAAfAAgACAAIAAgACAAIAAgACAAIAAgACAAIABUAGEAawBlAHMAIAB0AGgAZQAgAGYAbwBsAGwAbwB3AGkAbgBnADoAXABuACAAIAAgACAAIAAgACAAIAAgACAAIAAgACAAIAAgACAAIAB8ACAAIAAgACAAIAAgACAAIAAgACAAIAAgACAAIAAgACAAIAAgAHwAIAAgACAAIAAgACAAIAAgACAAIAAgACAARAAsACAAZAAgADoAIABEAGEAeQBcAG4AIAAgACAAIAAgACAAIAAgACAAIAAgACAAIAAgACAAIAAgAHwAIAAgACAAIAAgACAAIAAgACAAIAAgACAAIAAgACAAIAAgACAAfAAgACAAIAAgACAAIAAgACAAIAAgACAAIABIACwAIABoACAAOgAgAEgAbwB1AHIAXABuACAAIAAgACAAIAAgACAAIAAgACAAIAAgACAAIAAgACAAIAB8ACAAIAAgACAAIAAgACAAIAAgACAAIAAgACAAIAAgACAAIAAgAHwAIAAgACAAIAAgACAAIAAgACAAIAAgACAATQAsACAAbQAgADoAIABNAGkAbgB1AHQAZQBcAG4AIAAgACAAIAAgACAAIAAgACAAIAAgACAAIAAgACAAIAAgAHwAIAAgACAAIAAgACAAIAAgACAAIAAgACAAIAAgACAAIAAgACAAfAAgACAAIAAgACAAIAAgACAAIAAgACAAIABTACwAIABzACAAOgAgAFMAZQBjAG8AbgBkACAAXABuACAAIAAgACAAIAAgACAAIAAgACAAIAAgACAAIAAgACAAIAB8ACAAIAAgACAAIAAgACAAIAAgACAAIAAgACAAIAAgACAAIAAgAHwAIAAgACAAIAAgACAAIAAgACoAIAA6ACAAQQBsAGwAbwB3AHMAIABmAGwAbwBhAHQAaQBuAGcAIABkAG8AdwBuACAAdABoAGUAIABsAG8AdwBlAHMAdAAgAG8AcgBkAGUAcgAgAGMAbwBtAHAAbwBuAGUAbgB0ACAAbgBlAGUAZABlAGQALAAgAGkAbgBjAGwAdQBkAGkAbgBnACAAdABoAGUAIABtAGEAeABpAG0AdQBtACAAcAByAGUAYwBpAHMAaQBvAG4AXABuACAAIAAgACAAIAAgACAAIAAgACAAIAAgACAAIAAgACAAIAB8ACAAIAAgACAAIAAgACAAIAAgACAAIAAgACAAIAAgACAAIAAgAHwAIAAgACAAIAAgACAAIAAgACAAIAAgACAAZgBvAHIAIABzAGUAYwBvAG4AZABzAC4AXABuACAAIAAgACAAIAAgACAAIAAgACAAIAAgACAAIAAgACAAIAB8ACAAIAAgACAAIAAgACAAIAAgACAAIAAgACAAIAAgACAAIAAgAHwAIAAgACAAIAAgACAAMAAtADkAIAA6ACAARABlAGMAaQBtAGEAbAAgAHAAbABhAGMAZQBzACAAZgBvAHIAIABzAGUAYwBvAG4AZABzAC4AIABJAGYAIABMAG8AdwBPAHIAZABlAHIAIABuAG8AdAAgAHMAdQBwAHAAbABpAGUAZAAsACAAdABoAGUAbgAgAGkAbQBwAGwAaQBjAGkAdABsAHkAIABMAG8AdwBPAHIAZABlAHIAIABpAHMAIAAnAHMAJwAuAFwAbgAgACAAIAAgACAAIAAgACAAIAAgACAAIAAgACAAIAAgACAAfAAgACAAIAAgACAAIAAgACAAIAAgACAAIAAgACAAIAAgACAAIAB8ACAAIAAgACAAIAAgACAAIAAgACAAIAAgAE4AbwB0ACAAYQBwAHAAbABpAGMAYQBiAGwAZQAgAHQAbwAgAEMAaQB2AGkAbAAgAHMAdAB5AGwAZQAu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EAEEAVABFAFQASQBNAEUAIAA9ACAATABBAE0AQgBEAEEAKABEAGEAdABlAF8AWQBNAEQAVAAsACAAWwBPAHAAdABpAG8AbgBzAF0ALAAgAFsASgB1AGwAaQBhAG4AQwBhAGwAZQBuAGQAYQByAF0ALABcAG4AIAAgACAAIABMAEUAVAAoAFwAbgAgACAAIAAgACAAIAAgACAAXwBqAHUAbABpAGEAbgBDAGEAbABlAG4AZABhAHIALAAgAE4AKABKAHUAbABpAGEAbgBDAGEAbABlAG4AZABhAHIAKQAgADwAPgAgADAALABcAG4AIAAgACAAIAAgACAAIAAgAF8AbwBwAHQAaQBvAG4AcwAsACAARgBOAC4ATgBVAEwATABJAEYAWQAoAE8AcAB0AGkAbwBuAHMAKQAsAFwAbgAgACAAIAAgACAAIAAgACAAXwBwAGEAZABkAGkAbgBnACwAIABJAEYARQBSAFIATwBSACgAUwBFAEEAUgBDAEgAKABcACIAUABcACIALAAgAF8AbwBwAHQAaQBvAG4AcwApACwAIAAwACkAIAA+ACAAMAAsAFwAbgAgACAAIAAgACAAIAAgACAAXABuACAAIAAgACAAIAAgACAAIABfAGQAYQB0AGUATwBwAHQAaQBvAG4AcwAsACAARgBOAC4AUwBJAEYAVABfAEYATwBSAF8AQwBIAEEAUgBTACgAXwBvAHAAdABpAG8AbgBzACwAIABcACIALgAtACsAVQBWAFAAXAAiACkALABcAG4AIAAgACAAIAAgACAAIAAgAF8AdABpAG0AZQBPAHAAdABpAG8AbgBzACwAIABGAE4ALgBTAEkARgBUAF8ARgBPAFIAXwBDAEgAQQBSAFMAKABfAG8AcAB0AGkAbwBuAHMALAAgAFwAIgBDAEEAUABKAEsATABOAEYARABIAE0AUwAqADAAMQAyADMANAA1ADYANwA4ADkAXAAiACkALABcAG4AIAAgACAAIAAgACAAIAAgAF8AdABpAG0AZQBPAGYARABhAHkATwBwAHQAaQBvAG4AUwBlAHQALAAgAF8ARgBPAFIATQBBAFQAXwBUAEkATQBFAF8ATwBGAF8ARABBAFkAXwBPAFAAVABJAE8ATgBTACgAXwB0AGkAbQBlAE8AcAB0AGkAbwBuAHMALAAgAFQAUgBVAEUAKQAsAFwAbgAgACAAIAAgACAAIAAgACAAXABuACAAIAAgACAAIAAgACAAIABmAG4ARgBvAHIAbQBhAHQARABhAHQAZQBUAGkAbQBlACwAIABMAEEATQBCAEQAQQAoAF8AZABhAHQAZQBfAFkATQBEAFQALABcAG4AIAAgACAAIAAgACAAIAAgACAAIAAgACAASQBGACgAQwBPAEwAVQBNAE4AUwAoAF8AZABhAHQAZQBfAFkATQBEAFQAKQAgAD4AIAA0ACwAIAB7ACMAUgBFAEYAIQB9ACwAXABuACAAIAAgACAAIAAgACAAIAAgACAAIAAgACAAIAAgACAATABFAFQAKABcAG4AIAAgACAAIAAgACAAIAAgACAAIAAgACAAIAAgACAAIAAgACAAIAAgAF8AZgBpAHIAcwB0AEUAcgByAG8AcgAsACAAQQBSAFIAQQBZAFMALgBIAF8ARQBSAFIATwBSACgAXwBkAGEAdABlAF8AWQBNAEQAVAApACwAXABuACAAIAAgACAAIAAgACAAIAAgACAAIAAgACAAIAAgACAAIAAgACAAIABJAEYAKABJAFMARQBSAFIATwBSACgAXwBmAGkAcgBzAHQARQByAHIAbwByACkALAAgAF8AZgBpAHIAcwB0AEUAcgByAG8AcgAgACoAIAB7ADEAfQAsAFwAbgAgACAAIAAgACAAIAAgACAAIAAgACAAIAAgACAAIAAgACAAIAAgACAAIAAgACAAIABJAEYAKABBAFIAUgBBAFkAUwAuAEkAUwBfAEUATQBQAFQAWQAoAF8AZABhAHQAZQBfAFkATQBEAFQAKQAsACAAXAAiAFwAIgAsAFwAbgAgACAAIAAgACAAIAAgACAAIAAgACAAIAAgACAAIAAgACAAIAAgACAAIAAgACAAIAAgACAAIAAgAEkARgAoAE4ATwBUACgAQQBSAFIAQQBZAFMALgBJAFMAXwBOAFUATQBFAFIASQBDAF8ATgBVAEwATAAoAF8AZABhAHQAZQBfAFkATQBEAFQAKQApACwAIAB7ACMAVgBBAEwAVQBFACEAfQAsAFwAbgAgACAAIAAgACAAIAAgACAAIAAgACAAIAAgACAAIAAgACAAIAAgACAAIAAgACAAIAAgACAAIAAgACAAIAAgACAATABFAFQAKABcAG4AIAAgACAAIAAgACAAIAAgACAAIAAgACAAIAAgACAAIAAgACAAIAAgACAAIAAgACAAIAAgACAAIAAgACAAIAAgACAAIAAgACAAXwBlAHgAcABhAG4AZABZAE0ARABUACwAIABFAFgAUABBAE4ARAAoAF8AZABhAHQAZQBfAFkATQBEAFQALAAgADEALAAgADQALAAgAFwAIgBcACIAKQAsAFwAbgAgACAAIAAgACAAIAAgACAAIAAgACAAIAAgACAAIAAgACAAIAAgACAAIAAgACAAIAAgACAAIAAgACAAIAAgACAAIAAgACAAIABfAFkATQBEACwAIABUAEEASwBFACgAXwBlAHgAcABhAG4AZABZAE0ARABUACwAIAAxACwAIAAzACkALABcAG4AIAAgACAAIAAgACAAIAAgACAAIAAgACAAIAAgACAAIAAgACAAIAAgACAAIAAgACAAIAAgACAAIAAgACAAIAAgACAAIAAgACAASQBGACgATgBPAFQAKABDAEgAUgBPAE4ATwAuAEkAUwBfAFYAQQBMAEkARABfAEMAQQBMAEUATgBEAEEAUgBfAEQAQQBUAEUAKABfAFkATQBEACwAIABUAFIAVQBFACwAIABfAGoAdQBsAGkAYQBuAEMAYQBsAGUAbgBkAGEAcgApACkALAAgAHsAIwBOAFUATQAhAH0ALABcAG4AIAAgACAAIAAgACAAIAAgACAAIAAgACAAIAAgACAAIAAgACAAIAAgACAAIAAgACAAIAAgACAAIAAgACAAIAAgACAAIAAgACAAIAAgACAAIABMAEUAVAAoAFwAbgAgACAAIAAgACAAIAAgACAAIAAgACAAIAAgACAAIAAgACAAIAAgACAAIAAgACAAIAAgACAAIAAgACAAIAAgACAAIAAgACAAIAAgACAAIAAgACAAIAAgACAAXwBoAGEAcwBUAGkAbQBlACwAIABOAE8AVAAoAEYATgAuAEkAUwBfAEUATQBQAFQAWQAoAEkATgBEAEUAWAAoAF8AZQB4AHAAYQBuAGQAWQBNAEQAVAAsACAAMQAsACAANAApACkAKQAsAFwAbgAgACAAIAAgACAAIAAgACAAIAAgACAAIAAgACAAIAAgACAAIAAgACAAIAAgACAAIAAgACAAIAAgACAAIAAgACAAIAAgACAAIAAgACAAIAAgACAAIAAgACAAXwBEAFQALAAgAF8ARgBPAFIATQBBAFQAXwBUAEkATQBFAF8ATwBGAF8ARABBAFkAKABJAE4ARABFAFgAKABfAGUAeABwAGEAbgBkAFkATQBEAFQALAAgADEALAAgADQAKQAsACAAXwB0AGkAbQBlAE8AZgBEAGEAeQBPAHAAdABpAG8AbgBTAGUAdAApACwAXABuACAAIAAgACAAIAAgACAAIAAgACAAIAAgACAAIAAgACAAIAAgACAAIAAgACAAIAAgACAAIAAgACAAIAAgACAAIAAgACAAIAAgACAAIAAgACAAIAAgACAAIABfAGMAYQByAHIAeQBEAGEAeQAsACAASQBOAEQARQBYACgAXwBEAFQALAAgADEALAAgADEAKQAsAFwAbgAgACAAIAAgACAAIAAgACAAIAAgACAAIAAgACAAIAAgACAAIAAgACAAIAAgACAAIAAgACAAIAAgACAAIAAgACAAIAAgACAAIAAgACAAIAAgACAAIAAgACAAXwBzAFQAbwBEACwAIABJAE4ARABFAFgAKABfAEQAVAAsACAAMQAsACAAMgApACwAXABuACAAIAAgACAAIAAgACAAIAAgACAAIAAgACAAIAAgACAAIAAgACAAIAAgACAAIAAgACAAIAAgACAAIAAgACAAIAAgACAAIAAgACAAIAAgACAAIAAgACAAIABfAHIAZQBzAG8AbAB2AGUAWQBNAEQALAAgAEkARgAoAF8AYwBhAHIAcgB5AEQAYQB5ACAAPQAgADAALABcAG4AIAAgACAAIAAgACAAIAAgACAAIAAgACAAIAAgACAAIAAgACAAIAAgACAAIAAgACAAIAAgACAAIAAgACAAIAAgACAAIAAgACAAIAAgACAAIAAgACAAIAAgACAAIAAgACAAQwBIAFIATwBOAE8ALgBSAEUAUwBPAEwAVgBFAF8AQwBBAEwARQBOAEQAQQBSAF8ARABBAFQARQAoAF8AWQBNAEQALAAgAF8AagB1AGwAaQBhAG4AQwBhAGwAZQBuAGQAYQByACkALABcAG4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BfAFkATQBEADEALAAgAEMASABSAE8ATgBPAC4AUgBFAFMATwBMAFYARQBfAEMAQQBMAEUATgBEAEEAUgBfAEQAQQBUAEUAKABfAFkATQBEACwAIABfAGoAdQBsAGkAYQBuAEMAYQBsAGUAbgBkAGEAcgApACwAXABuACAAIAAgACAAIAAgACAAIAAgACAAIAAgACAAIAAgACAAIAAgACAAIAAgACAAIAAgACAAIAAgACAAIAAgACAAIAAgACAAIAAgACAAIAAgACAAIAAgACAAIAAgACAAIAAgACAAIAAgACAAXwByAG8AdQBuAGQAZQBkAFkATQBEACwAIABfAFkATQBEADEAIAArACAASABTAFQAQQBDAEsAKAAwACwAIAAwACwAIABfAGMAYQByAHIAeQBEAGEAeQApACwAXABuACAAIAAgACAAIAAgACAAIAAgACAAIAAgACAAIAAgACAAIAAgACAAIAAgACAAIAAgACAAIAAgACAAIAAgACAAIAAgACAAIAAgACAAIAAgACAAIAAgACAAIAAgACAAIAAgACAAIAAgACAAQwBIAFIATwBOAE8ALgBSAEUAUwBPAEwAVgBFAF8AQwBBAEwARQBOAEQAQQBSAF8ARABBAFQARQAoAF8AcgBvAHUAbgBkAGUAZABZAE0ARAAsACAAXwBqAHUAbABpAGEAbgBDAGEAbABlAG4AZABhAHIAKQBcAG4AIAAgACAAIAAgACAAIAAgACAAIAAgACAAIAAgACAAIAAgACAAIAAgACAAIAAgACAAIAAgACAAIAAgACAAIAAgACAAIAAgACAAIAAgACAAIAAgACAAIAAgACAAIAAgACAAKQBcAG4AIAAgACAAIAAgACAAIAAgACAAIAAgACAAIAAgACAAIAAgACAAIAAgACAAIAAgACAAIAAgACAAIAAgACAAIAAgACAAIAAgACAAIAAgACAAIAAgACAAIAAgACkALABcAG4AIAAgACAAIAAgACAAIAAgACAAIAAgACAAIAAgACAAIAAgACAAIAAgACAAIAAgACAAIAAgACAAIAAgACAAIAAgACAAIAAgACAAIAAgACAAIAAgACAAIAAgAF8AcwBEAGEAdABlACwAIABDAEgAUgBPAE4ATwAuAEYATwBSAE0AQQBUAF8AQwBBAEwARQBOAEQAQQBSAF8ARABBAFQARQAoAF8AcgBlAHMAbwBsAHYAZQBZAE0ARAAsACAAXwBkAGEAdABlAE8AcAB0AGkAbwBuAHMALAAgAF8AagB1AGwAaQBhAG4AQwBhAGwAZQBuAGQAYQByACkALABcAG4AIAAgACAAIAAgACAAIAAgACAAIAAgACAAIAAgACAAIAAgACAAIAAgACAAIAAgACAAIAAgACAAIAAgACAAIAAgACAAIAAgACAAIAAgACAAIAAgACAAIAAgAEkARgAoAF8AaABhAHMAVABpAG0AZQAsACAAXwBzAEQAYQB0AGUAIAAmACAAXAAiACAAXAAiACAAJgAgAF8AcwBUAG8ARAAsACAAXwBzAEQAYQB0AGU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IAWQBSAE8AVwAoAEYATgAuAE4AVQBMAEwASQBGAFkAKABEAGEAdABlAF8AWQBNAEQAVAApACwAXABuACAAIAAgACAAIAAgACAAIAAgACAAIAAgAEwAQQBNAEIARABBACgAXwByAG8AdwAsAFwAbgAgACAAIAAgACAAIAAgACAAIAAgACAAIAAgACAAIAAgAGYAbgBGAG8AcgBtAGEAdABEAGEAdABlAFQAaQBtAGUAKABfAHIAbwB3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MAEkAVABFAFIAQQBSAFkAXwBEAEEAVABFAFQASQBNAEUAXABuAFwAbgBQAGEAcgBzAGUAcwAgAGEAIABsAGkAdABlAHIAYQByAHkAIABkAGEAdABlACAAaQBuAHQAbwAgAHIAZQBzAHAAZQBjAHQAaQB2AGUAIABwAGEAcgB0AHMAIABvAGYAIAB5AGUAYQByACwAIABtAG8AbgB0AGgALAAgAGQAYQB5ACwAIAB0AGkAbQBlACAAbwBmACAAZABhAHkAIABhAG4AZAAgAGQAYQB5ACAAbwBmACAAdwBlAGUAawAuAFwAbgBcAG4AQQByAHIAYQB5ACAAYwBvAG0AcABhAHQAaQBiAGwAZQA6ACAARQB4AHAAcgBlAHMAcwBpAG8AbgAgAGEAcwAgAGMAbwBsAHUAbQBuAFwAbgBcAG4ATwB1AHQAcAB1AHQAIABDAFsANQBd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cAG4AIAAyACAAfAAgAGkAbgB0AGUAZwBlAHIAIABbADEALgAuADEAMgBdACAAfAAgAE0AbwBuAHQAaABcAG4AIAAzACAAfAAgAGkAbgB0AGUAZwBlAHIAIABbADEALgAuADMAMQBdACAAfAAgAEQAYQB5AFwAbgAgADQAIAB8ACAAaQBuAHQAZQBnAGUAcgAgAFsAMQAuAC4ANwBdACAAIAB8ACAARABhAHkAIABvAGYAIABXAGUAZQBrAFwAbgAgADUAIAB8ACAAZABlAGMAaQBtAGEAbAAgAFsAMAAuAC4AMQBdACAAIAB8ACAAVABpAG0AZQAgAG8AZgAgAEQAYQB5AC4AIABNAGEAeABpAG0AdQBtACAAcgBlAHMAbwBsAHUAdABpAG8AbgAgAGkAcwAgAHMAZQBjAG8AbgBkAHM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AgACAAIAAgACAAIAB8ACAAdABlAHgAdAAgACAAIAB8ACAATABpAHQAZQByAGEAcgB5ACAAZABhAHQAZQAgAGEAbgBkACAAdABpAG0AZQBcAG4AWwBMAGEAbgBnAHUAYQBnAGUAQwBvAGQAZQBdACAAIAAgAHwAIAB0AGUAeAB0ACAAIAAgAHwAIABMAGEAbgBnAHUAYQBnAGUALgAgAEkAZgAgAG8AbQBpAHQAdABlAGQAIAB0AGgAZQBuACAAbABvAGMAYQBsACAAbABhAG4AZwB1AGEAZwBlACAAcwBlAHQAIABpAG4AIABFAHgAYwBlAGwALgBcAG4AWwBKAHUAbABpAGEAbgBDAGEAbABlAG4AZABhAHIAXQAgAHwAIABzAHcAaQB0AGMAaAAgAHwAIABDAGEAbABjAHUAbABhAHQAZQAgAGYAbwByACAAdABoAGUAIABKAHUAbABpAGEAbgAgAHAAcgBvAGwAZQBwAHQAaQBjACAAYwBhAGwAZQBuAGQAYQByAC4AIABEAGUAZgBhAHUAbAB0ACAAaQBzACAARwByAGUAZwBvAHIAaQBhAG4AXABuACAAIAAgACAAIAAgACAAIAAgACAAIAAgACAAIAAgACAAIAB8ACAAIAAgACAAIAAgACAAIAB8ACAAcAByAG8AbABlAHAAdABpAGMAIABjAGEAbABlAG4AZABhAHIALgAg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MAEkAVABFAFIAQQBSAFkAXwBEAEEAVABFAFQASQBNAEUAKABcACIARgBlAGIAIAAyADUALAAgADIAMAAxADQALAAgADYAOgAwADAAXAAiACkAXABuAFIAZQB0AHUAcgBuAHMAOgAgAHsAMgAwADEANAAsACAAMgAsACAAMgA1ACwAIAAwAC4AMgA1ACwAIABcACIAXAAiAH0AXABuAFwAbgBQAEEAUgBTAEUAXwBMAEkAVABFAFIAQQBSAFkAXwBEAEEAVABFAFQASQBNAEUAKABcACIAUwB1AG4AIABEAGUAYwAgADMAMQAsACAAMgAwADIAMwAsACAAMgA0ADoAMAAwAFwAIgApAFwAbgBSAGUAdAB1AHIAbgBzADoAIAB7ADIAMAAyADMALAAgADEAMgAsACAAMwAxACwAIAAxACwAIAA3AH0AXABuAFwAbgBQAEEAUgBTAEUAXwBMAEkAVABFAFIAQQBSAFkAXwBEAEEAVABFAFQASQBNAEUAKABcACIATQBvAG4AIABGAGUAYgAgADIANQB0AGgAXAAiACkAXABuAFIAZQB0AHUAcgBuAHMAOgAgAHsAXAAiAFwAIgAsACAAMgAsACAAMgA1ACwAIABcACIAXAAiACwAIAAxAH0AXABuAFwAbgBQAEEAUgBTAEUAXwBMAEkAVABFAFIAQQBSAFkAXwBEAEEAVABFAFQASQBNAEUAKABcACIARgBlAGIAIAAyADAAMAAwAFwAIgApAFwAbgBSAGUAdAB1AHIAbgBzADoAIAB7ADIAMAAwADAALAAgADIALAAgAFwAIgBcACIALAAgAFwAIgBcACIALAAgAFwAIgBcACI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TABJAFQARQBSAEEAUgBZAF8ARABBAFQARQBUAEkATQBFACAAPQAgAEwAQQBNAEIARABBACgARQB4AHAAcgBlAHMAcwBpAG8AbgAsACAAWwBMAGEAbgBnAHUAYQBnAGUAQwBvAGQAZQBdACwAIABbAEoAdQBsAGkAYQBuAEMAYQBsAGUAbgBkAGEAcgBdACwAXABuACAAIAAgACAATABFAFQAKABcAG4AIAAgACAAIAAgACAAIAAgAF8AagB1AGwAaQBhAG4AQwBhAGwAZQBuAGQAYQByACwAIABGAE4ALgBDAE8ARQBSAEMARQAoAEoAdQBsAGkAYQBuAEMAYQBsAGUAbgBkAGEAcgApACAAPAA+ACAAMAAsAFwAbgAgACAAIAAgACAAIAAgACAAXwBsAGEAbgBnAHUAYQBnAGUASQBEACwAIABGAE4ALgBMAEEATgBHAFUAQQBHAEUAXwBJAEQAKABGAE4ALgBOAFUATABMAEkARgBZACgATABhAG4AZwB1AGEAZwBlAEMAbwBkAGUAKQApACwAXABuACAAIAAgACAAIAAgACAAIABcAG4AIAAgACAAIAAgACAAIAAgAGYAbgBNAGkAbgB1AHMARABlAGwAaQBtAFQAbwBTAHAAYQBjAGUALAAgAEwAQQBNAEIARABBACgAXwB0AGUAeAB0ACwAXABuACAAIAAgACAAIAAgACAAIAAgACAAIAAgAEwARQBUACgAXABuACAAIAAgACAAIAAgACAAIAAgACAAIAAgACAAIAAgACAAXwBjAGgAYQByAEEAcgByAGEAeQAsACAATQBJAEQAKABfAHQAZQB4AHQALAAgAFMARQBRAFUARQBOAEMARQAoAEwARQBOACgAXwB0AGUAeAB0ACkAKQAsACAAMQApACwAXABuACAAIAAgACAAIAAgACAAIAAgACAAIAAgACAAIAAgACAAXwByAGUAZAB1AGMAZQBNAGkAbgB1AHMALAAgAFIARQBEAFUAQwBFACgAewBcACIAXAAiADsAIAAxAH0ALAAgAF8AYwBoAGEAcgBBAHIAcgBhAHkALABcAG4AIAAgACAAIAAgACAAIAAgACAAIAAgACAAIAAgACAAIAAgACAAIAAgAEwAQQBNAEIARABBACgAXwBhAGMAYwAsACAAXwBjAHUAcgByAEMAaABhAHIALABcAG4AIAAgACAAIAAgACAAIAAgACAAIAAgACAAIAAgACAAIAAgACAAIAAgACAAIAAgACAATABFAFQAKABcAG4AIAAgACAAIAAgACAAIAAgACAAIAAgACAAIAAgACAAIAAgACAAIAAgACAAIAAgACAAIAAgACAAIABfAGkAcwBNAGkAbgB1AHMALAAgAE4AKABfAGMAdQByAHIAQwBoAGEAcgAgAD0AIABcACIALQBcACIAKQAsAFwAbgAgACAAIAAgACAAIAAgACAAIAAgACAAIAAgACAAIAAgACAAIAAgACAAIAAgACAAIAAgACAAIAAgAF8AcAByAGUAdgBJAHMAUwBwAGEAYwBlACwAIABJAE4ARABFAFgAKABfAGEAYwBjACwAIAAyACkALABcAG4AXABuACAAIAAgACAAIAAgACAAIAAgACAAIAAgACAAIAAgACAAIAAgACAAIAAgACAAIAAgACAAIAAgACAASQBGACgATgBPAFQAKABfAHAAcgBlAHYASQBzAFMAcABhAGMAZQApACAAKgAgAF8AaQBzAE0AaQBuAHUAcwAsAFwAbgAgACAAIAAgACAAIAAgACAAIAAgACAAIAAgACAAIAAgACAAIAAgACAAIAAgACAAIAAgACAAIAAgACAAIAAgACAAVgBTAFQAQQBDAEsAKABJAE4ARABFAFgAKABfAGEAYwBjACwAIAAxACkAIAAmACAAXAAiACAAXAAiACwAIAAxACkALABcAG4AIAAgACAAIAAgACAAIAAgACAAIAAgACAAIAAgACAAIAAgACAAIAAgACAAIAAgACAAIAAgACAAIAAgACAAIAAgAEwARQBUACgAXABuACAAIAAgACAAIAAgACAAIAAgACAAIAAgACAAIAAgACAAIAAgACAAIAAgACAAIAAgACAAIAAgACAAIAAgACAAIAAgACAAIAAgAF8AaQBzAFMAcABhAGMAZQAsACAATgAoAF8AYwB1AHIAcgBDAGgAYQByACAAPQAgAFwAIgAgAFwAIgApACwAXABuACAAIAAgACAAIAAgACAAIAAgACAAIAAgACAAIAAgACAAIAAgACAAIAAgACAAIAAgACAAIAAgACAAIAAgACAAIAAgACAAIAAgAFYAUwBUAEEAQwBLACgASQBOAEQARQBYACgAXwBhAGMAYwAsACAAMQApACAAJgAgAF8AYwB1AHIAcgBDAGgAYQByACwAIABfAGkAcwBTAHAAYQBjAGU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AsAFwAbgAgACAAIAAgACAAIAAgACAAIAAgACAAIAAgACAAIAAgAEkATgBEAEUAWAAoAF8AcgBlAGQAdQBjAGUATQBpAG4AdQBzACwAIAAxACkAXABuACAAIAAgACAAIAAgACAAIAAgACAAIAAgACkAXABuACAAIAAgACAAIAAgACAAIAApACwAXABuAFwAbgAgACAAIAAgACAAIAAgACAAZgBuAFAAYQByAHMAZQBOAG8AdABhAHQAaQBvAG4ALAAgAEwAQQBNAEIARABBACgAXwB0AGUAeAB0ACwAXABuACAAIAAgACAAIAAgACAAIAAgACAAIAAgAEwARQBUACgAXABuACAAIAAgACAAIAAgACAAIAAgACAAIAAgACAAIAAgACAAXwByAGUAcwBvAGwAdgBlAFMAdQBmAGYAaQB4ACwAIABTAFUAQgBTAFQASQBUAFUAVABFACgAUwBVAEIAUwBUAEkAVABVAFQARQAoAFMAVQBCAFMAVABJAFQAVQBUAEUAKABTAFUAQgBTAFQASQBUAFUAVABFACgAUwBVAEIAUwBUAEkAVABVAFQARQAoAFMAVQBCAFMAVABJAFQAVQBUAEUAKABcAG4AIAAgACAAIAAgACAAIAAgACAAIAAgACAAIAAgACAAIAAgACAAIAAgAFUAUABQAEUAUgAoAF8AdABlAHgAdAApACwAXABuACAAIAAgACAAIAAgACAAIAAgACAAIAAgACAAIAAgACAAIAAgACAAIABcACIAQQAuAE0ALgBcACIALAAgAFwAIgBBAE0AXAAiACkALABcAG4AIAAgACAAIAAgACAAIAAgACAAIAAgACAAIAAgACAAIAAgACAAIAAgAFwAIgBQAC4ATQAuAFwAIgAsACAAXAAiAFAATQBcACIAKQAsAFwAbgAgACAAIAAgACAAIAAgACAAIAAgACAAIAAgACAAIAAgACAAIAAgACAAXAAiAEMALgBFAC4AXAAiACwAIABcACIAQwBFAFwAIgApACwAXABuACAAIAAgACAAIAAgACAAIAAgACAAIAAgACAAIAAgACAAIAAgACAAIABcACIAQQAuAEQALgBcACIALAAgAFwAIgBBAEQAXAAiACkALABcAG4AIAAgACAAIAAgACAAIAAgACAAIAAgACAAIAAgACAAIAAgACAAIAAgAFwAIgBCAC4AQwAuAEUALgBcACIALAAgAFwAIgBCAEMARQBcACIAKQAsAFwAbgAgACAAIAAgACAAIAAgACAAIAAgACAAIAAgACAAIAAgACAAIAAgACAAXAAiAEIALgBDAC4AXAAiACwAIABcACIAQgBDAFwAIgBcAG4AIAAgACAAIAAgACAAIAAgACAAIAAgACAAIAAgACAAIAApACwAXABuACAAIAAgACAAIAAgACAAIAAgACAAIAAgACAAIAAgACAAXABuACAAIAAgACAAIAAgACAAIAAgACAAIAAgACAAIAAgACAAXwBjAG8AbgBkAGUAbgBzAGUAZAAsACAARgBOAC4AQwBPAE4ARABFAE4AUwBFAF8AVwBIAEkAVABFAFMAUABBAEMARQAoAFQAUgBJAE0AKABGAE4ALgBSAEUAUABMAEEAQwBFAF8AQwBIAEEAUgBTACgAXwByAGUAcwBvAGwAdgBlAFMAdQBmAGYAaQB4ACwAIABcACIAXABcAHwALAA7AC8ALgBcACIALAAgAFwAIgAgAFwAIgApACkAKQAsAFwAbgAgACAAIAAgACAAIAAgACAAIAAgACAAIAAgACAAIAAgAFwAbgAgACAAIAAgACAAIAAgACAAIAAgACAAIAAgACAAIAAgAFMAVQBCAFMAVABJAFQAVQBUAEUAKABTAFUAQgBTAFQASQBUAFUAVABFACgAUwBVAEIAUwBUAEkAVABVAFQARQAoAFMAVQBCAFMAVABJAFQAVQBUAEUAKABTAFUAQgBTAFQASQBUAFUAVABFACgAXABuACAAIAAgACAAIAAgACAAIAAgACAAIAAgACAAIAAgACAAIAAgACAAIABfAGMAbwBuAGQAZQBuAHMAZQBkACwAXABuACAAIAAgACAAIAAgACAAIAAgACAAIAAgACAAIAAgACAAIAAgACAAIABcACIAIABBAE0AXAAiACwAIABcACIAQQBNAFwAIgApACwAXABuACAAIAAgACAAIAAgACAAIAAgACAAIAAgACAAIAAgACAAIAAgACAAIABcACIAIABQAE0AXAAiACwAIABcACIAUABNAFwAIgApACwAXABuACAAIAAgACAAIAAgACAAIAAgACAAIAAgACAAIAAgACAAIAAgACAAIABcACIAIABDAEUAXAAiACwAIABcACIAQwBFAFwAIgApACwAXABuACAAIAAgACAAIAAgACAAIAAgACAAIAAgACAAIAAgACAAIAAgACAAIABcACIAIABBAEQAXAAiACwAIABcACIAQQBEAFwAIgApACwAXABuACAAIAAgACAAIAAgACAAIAAgACAAIAAgACAAIAAgACAAIAAgACAAIABcACIAIABCAEMAXAAiACwAIABcACIAQgBDAFwAIgBcAG4AIAAgACAAIAAgACAAIAAgACAAIAAgACAAIAAgACAAIAApAFwAbgAgACAAIAAgACAAIAAgACAAIAAgACAAIAApAFwAbgAgACAAIAAgACAAIAAgACAAKQAsAFwAbgBcAG4AIAAgACAAIAAgACAAIAAgAGYAbgBQAGEAcgBzAGUATABpAHQAZQByAGEAcgB5AEQAYQB0AGUALAAgAEwAQQBNAEIARABBACgAXwBsAGkAdABlAHIAYQByAHkARABhAHQAZQAsAFwAbgAgACAAIAAgACAAIAAgACAAIAAgACAAIABJAEYAKABJAFMARQBSAFIATwBSACgAXwBsAGkAdABlAHIAYQByAHkARABhAHQAZQApACwAIABfAGwAaQB0AGUAcgBhAHIAeQBEAGEAdABlACAAKgAgAHsAMQAsACAAMgAsACAAMwAsACAANAAsACAANQB9ACwAXABuACAAIAAgACAAIAAgACAAIAAgACAAIAAgACAAIAAgACAASQBGACgAXwBsAGkAdABlAHIAYQByAHkARABhAHQAZQAgAD0AIABcACIAXAAiACwAIAB7AFwAIgBcACIALAAgAFwAIgBcACIALAAgAFwAIgBcACIALAAgAFwAIgBcACIALAAgAFwAIgBcACIAfQAsAFwAbgAgACAAIAAgACAAIAAgACAAIAAgACAAIAAgACAAIAAgACAAIAAgACAATABFAFQAKABcAG4AIAAgACAAIAAgACAAIAAgACAAIAAgACAAIAAgACAAIAAgACAAIAAgACAAIAAgACAAXwBwAGEAcgBzAGUATQBpAG4AdQBzAEQAZQBsAGkAbQBzACwAIABmAG4ATQBpAG4AdQBzAEQAZQBsAGkAbQBUAG8AUwBwAGEAYwBlACgAXwBsAGkAdABlAHIAYQByAHkARABhAHQAZQApACwAXABuACAAIAAgACAAIAAgACAAIAAgACAAIAAgACAAIAAgACAAIAAgACAAIAAgACAAIAAgAF8AcABhAHIAcwBlAEQAZQBsAGkAbQBzACwAIABmAG4AUABhAHIAcwBlAE4AbwB0AGEAdABpAG8AbgAoAF8AcABhAHIAcwBlAE0AaQBuAHUAcwBEAGUAbABpAG0AcwApACwAXABuACAAIAAgACAAIAAgACAAIAAgACAAIAAgACAAIAAgACAAIAAgACAAIAAgACAAIAAgAF8AcwBwAGwAaQB0ACwAIABGAE4ALgBTAFAATABJAFQAKABfAHAAYQByAHMAZQBEAGUAbABpAG0AcwAsACAAXAAiACAAXAAiACwAIABGAEEATABTAEUALAAgAFQAUgBVAEUALAAgADYAKQAsAFwAbgAgACAAIAAgACAAIAAgACAAIAAgACAAIAAgACAAIAAgACAAIAAgACAAIAAgACAAIABfAGMAbwB1AG4AdABQAGEAcgB0AHMALAAgAEkATgBEAEUAWAAoAF8AcwBwAGwAaQB0ACwAIAAxACwAIAAxACkALABcAG4AIAAgACAAIAAgACAAIAAgACAAIAAgACAAIAAgACAAIAAgACAAIAAgACAAIAAgACAAXwBwAGEAcgB0AHMALAAgAEQAUgBPAFAAKABfAHMAcABsAGkAdAAsACAAMAAsACAAMQApACwAXABuACAAIAAgACAAIAAgACAAIAAgACAAIAAgACAAIAAgACAAIAAgACAAIAAgACAAIAAgAEkARgAoAF8AYwBvAHUAbgB0AFAAYQByAHQAcwAgAD4AIAA1ACwAIAB7ACMAVgBBAEwAVQBFACEALAAgACMAVgBBAEwAVQBFACEALAAgACMAVgBBAEwAVQBFACEALAAgACMAVgBBAEwAVQBFACEALAAgACMAVgBBAEwAVQBFACEAfQAsAFwAbgAgACAAIAAgACAAIAAgACAAIAAgACAAIAAgACAAIAAgACAAIAAgACAAIAAgACAAIAAgACAAIAAgAEwARQBUACgAXABuACAAIAAgACAAIAAgACAAIAAgACAAIAAgACAAIAAgACAAIAAgACAAIAAgACAAIAAgACAAIAAgACAAIAAgACAAIABfAHYAYQBsAHUAZQBzACwAIABWAEEATABVAEUAKABfAHAAYQByAHQAcwApACwAXABuACAAIAAgACAAIAAgACAAIAAgACAAIAAgACAAIAAgACAAIAAgACAAIAAgACAAIAAgACAAIAAgACAAIAAgACAAIABfAHQAZQBzAHQAVABlAHgAdABQAGEAcgB0AHMALAAgAE4AKABJAFMARQBSAFIATwBSACgAXwB2AGEAbAB1AGUAcwApACkAIAArACAATgAoAEkARgBFAFIAUgBPAFIAKABGAEkATgBEACgAXAAiADoAXAAiACwAIABfAHAAYQByAHQAcwApACwAIAAwACkAIAA+ACAAMAApACwAXABuACAAIAAgACAAIAAgACAAIAAgACAAIAAgACAAIAAgACAAIAAgACAAIAAgACAAIAAgACAAIAAgACAAIAAgACAAIABfAHQAZQB4AHQAUABhAHIAdABzACwAIABGAEkATABUAEUAUgAoAF8AcABhAHIAdABzACwAIABfAHQAZQBzAHQAVABlAHgAdABQAGEAcgB0AHMAIAA+ACAAMAAsACAAIwBOAC8AQQApACwAXABuACAAIAAgACAAIAAgACAAIAAgACAAIAAgACAAIAAgACAAIAAgACAAIAAgACAAIAAgACAAIAAgACAAIAAgACAAIABfAG4AdQBtAGUAcgBpAGMAUABhAHIAdABzACwAIABGAEkATABUAEUAUgAoAF8AdgBhAGwAdQBlAHMALAAgAF8AdABlAHMAdABUAGUAeAB0AFAAYQByAHQAcwAgAD0AIAAwACwAIAAjAE4ALwBBACkALABcAG4AIAAgACAAIAAgACAAIAAgACAAIAAgACAAIAAgACAAIAAgACAAIAAgACAAIAAgACAAIAAgACAAIAAgACAAIAAgAF8AcABhAHIAcwBlAFQAZQB4AHQAUABhAHIAdABzACwAIABfAFAAQQBSAFMARQBfAEwASQBUAEUAUgBBAFIAWQBfAEQAQQBUAEUAXwBUAEUAWABUAF8AUABBAFIAVABTACgAXwB0AGUAeAB0AFAAYQByAHQAcwAsACAAXwBsAGEAbgBnAHUAYQBnAGUASQBEACkALABcAG4AIAAgACAAIAAgACAAIAAgACAAIAAgACAAIAAgACAAIAAgACAAIAAgACAAIAAgACAAIAAgACAAIAAgACAAIAAgAF8AcABhAHIAcwBlAGQAVABlAHgAdABZAE0ARAAsACAAVABBAEsARQAoAF8AcABhAHIAcwBlAFQAZQB4AHQAUABhAHIAdABzACwAIAAxACwAIAAzACkALABcAG4AIAAgACAAIAAgACAAIAAgACAAIAAgACAAIAAgACAAIAAgACAAIAAgACAAIAAgACAAIAAgACAAIAAgACAAIAAgAF8AcABhAHIAcwBlAE4AdQBtAGUAcgBpAGMAUABhAHIAdABzACwAIABfAFAAQQBSAFMARQBfAEwASQBUAEUAUgBBAFIAWQBfAEQAQQBUAEUAXwBOAFUATQBFAFIASQBDAF8AUABBAFIAVABTACgAXwBuAHUAbQBlAHIAaQBjAFAAYQByAHQAcwAsACAAXwBwAGEAcgBzAGUAZABUAGUAeAB0AFkATQBEACwAIABfAGoAdQBsAGkAYQBuAEMAYQBsAGUAbgBkAGEAcgApACwAXABuACAAIAAgACAAIAAgACAAIAAgACAAIAAgACAAIAAgACAAIAAgACAAIAAgACAAIAAgACAAIAAgACAAIAAgACAAIABfAHIAZQBzAG8AbAB2AGUAZABZAE0ARAAsACAASABTAFQAQQBDAEsAKABcAG4AIAAgACAAIAAgACAAIAAgACAAIAAgACAAIAAgACAAIAAgACAAIAAgACAAIAAgACAAIAAgACAAIAAgACAAIAAgACAAIAAgACAASQBOAEQARQBYACgAXwBwAGEAcgBzAGUATgB1AG0AZQByAGkAYwBQAGEAcgB0AHMALAAgADEALAAgADEAKQAsAFwAbgAgACAAIAAgACAAIAAgACAAIAAgACAAIAAgACAAIAAgACAAIAAgACAAIAAgACAAIAAgACAAIAAgACAAIAAgACAAIAAgACAAIABJAE4ARABFAFgAKABfAHAAYQByAHMAZQBkAFQAZQB4AHQAWQBNAEQALAAgADEALAAgADIAKQAsAFwAbgAgACAAIAAgACAAIAAgACAAIAAgACAAIAAgACAAIAAgACAAIAAgACAAIAAgACAAIAAgACAAIAAgACAAIAAgACAAIAAgACAAIABJAE4ARABFAFgAKABfAHAAYQByAHMAZQBOAHUAbQBlAHIAaQBjAFAAYQByAHQAcwAsACAAMQAsACAAMgApAFwAbgAgACAAIAAgACAAIAAgACAAIAAgACAAIAAgACAAIAAgACAAIAAgACAAIAAgACAAIAAgACAAIAAgACAAIAAgACAAKQAsAFwAbgAgACAAIAAgACAAIAAgACAAIAAgACAAIAAgACAAIAAgACAAIAAgACAAIAAgACAAIAAgACAAIAAgACAAIAAgACAAXwBwAGEAcgBzAGUAZABXAGUAZQBrAGQAYQB5ACwAIABJAE4ARABFAFgAKABfAHAAYQByAHMAZQBUAGUAeAB0AFAAYQByAHQAcwAsACAAMQAsACAANAApACwAXABuACAAIAAgACAAIAAgACAAIAAgACAAIAAgACAAIAAgACAAIAAgACAAIAAgACAAIAAgACAAIAAgACAAIAAgACAAIABfAHAAYQByAHMAZQBkAFQAbwBEACwAIABJAE4ARABFAFgAKABfAHAAYQByAHMAZQBUAGUAeAB0AFAAYQByAHQAcwAsACAAMQAsACAANQApACwAXABuACAAIAAgACAAIAAgACAAIAAgACAAIAAgACAAIAAgACAAIAAgACAAIAAgACAAIAAgACAAIAAgACAAIAAgACAAIABfAHIAZQBzAG8AbAB2AGUAZABXAGUAZQBrAGQAYQB5ACwAIABJAEYAKABOAE8AVAAoAEkAUwBOAFUATQBCAEUAUgAoAF8AcABhAHIAcwBlAGQAVwBlAGUAawBkAGEAeQApACkALAAgAF8AcABhAHIAcwBlAGQAVwBlAGUAawBkAGEAeQAsAFwAbgAgACAAIAAgACAAIAAgACAAIAAgACAAIAAgACAAIAAgACAAIAAgACAAIAAgACAAIAAgACAAIAAgACAAIAAgACAAIAAgACAAIABJAEYAKABOAE8AVAAoAEEAUgBSAEEAWQBTAC4ASQBTAF8ATgBVAE0ARQBSAEkAQwAoAF8AcgBlAHMAbwBsAHYAZQBkAFkATQBEACkAKQAsACAAXwBwAGEAcgBzAGUAZABXAGUAZQBrAGQAYQB5ACwAXABuACAAIAAgACAAIAAgACAAIAAgACAAIAAgACAAIAAgACAAIAAgACAAIAAgACAAIAAgACAAIAAgACAAIAAgACAAIAAgACAAIAAgACAAIAAgACAATABFAFQAKABcAG4AIAAgACAAIAAgACAAIAAgACAAIAAgACAAIAAgACAAIAAgACAAIAAgACAAIAAgACAAIAAgACAAIAAgACAAIAAgACAAIAAgACAAIAAgACAAIAAgACAAIAAgAF8ATQBKAEQATgAsACAAQwBIAFIATwBOAE8ALgBNAEoARABOACgAXwByAGUAcwBvAGwAdgBlAGQAWQBNAEQALAAgAF8AagB1AGwAaQBhAG4AQwBhAGwAZQBuAGQAYQByACkALABcAG4AIAAgACAAIAAgACAAIAAgACAAIAAgACAAIAAgACAAIAAgACAAIAAgACAAIAAgACAAIAAgACAAIAAgACAAIAAgACAAIAAgACAAIAAgACAAIAAgACAAIAAgAEkARgAoAF8AcABhAHIAcwBlAGQAVwBlAGUAawBkAGEAeQAgAD0AIABDAEgAUgBPAE4ATwAuAE0ASgBEAE4AXwBUAE8AXwBXAEUARQBLAEQAQQBZACgAXwBNAEoARABOACkALAAgAF8AcABhAHIAcwBlAGQAVwBlAGUAawBkAGEAeQAsACAAewAjAE4AVQBNACEAfQ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fAHIAZQBzAG8AbAB2AGUAZABZAE0ARABXAFQALAAgAEgAUwBUAEEAQwBLACgAXwByAGUAcwBvAGwAdgBlAGQAWQBNAEQALAAgAF8AcgBlAHMAbwBsAHYAZQBkAFcAZQBlAGsAZABhAHkALAAgAF8AcABhAHIAcwBlAGQAVABvAEQAKQAsAFwAbgAgACAAIAAgACAAIAAgACAAIAAgACAAIAAgACAAIAAgACAAIAAgACAAIAAgACAAIAAgACAAIAAgACAAIAAgACAASQBGACgASQBTAEUAUgBSAE8AUgAoAEkATgBEAEUAWAAoAF8AcgBlAHMAbwBsAHYAZQBkAFkATQBEAFcAVAAsACAAMQAsACAAMQApACkAIAAqACAAQQBSAFIAQQBZAFMALgBJAFMAXwBFAE0AUABUAFkAKABEAFIATwBQACgAXwByAGUAcwBvAGwAdgBlAGQAWQBNAEQAVwBUACwAIAAsACAAMQApACkALABcAG4AIAAgACAAIAAgACAAIAAgACAAIAAgACAAIAAgACAAIAAgACAAIAAgACAAIAAgACAAIAAgACAAIAAgACAAIAAgACAAIAAgACAASQBOAEQARQBYACgAXwByAGUAcwBvAGwAdgBlAGQAWQBNAEQAVwBUACwAIAAxACwAIAAxACkAIAAqACAAewAxACwAIAAyACwAIAAzACwAIAA0ACwAIAA1AH0ALABcAG4AIAAgACAAIAAgACAAIAAgACAAIAAgACAAIAAgACAAIAAgACAAIAAgACAAIAAgACAAIAAgACAAIAAgACAAIAAgACAAIAAgACAAXwByAGUAcwBvAGwAdgBlAGQAWQBNAEQAVwBU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fAGUAeABwAHIAZQBzAHMAaQBvAG4ALAAgAEYATgAuAE4AVQBMAEwASQBGAFkAKABJAE4ARABFAFgAKABFAHgAcAByAGUAcwBzAGkAbwBuACwAIAAsACAAMQApACkALABcAG4AIAAgACAAIAAgACAAIAAgAF8AcgBvAHcAQwBvAHUAbgB0ACwAIABSAE8AVwBTACgAXwBlAHgAcAByAGUAcwBzAGkAbw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AAYQByAHMAZQBMAGkAdABlAHIAYQByAHkARABhAHQAZQAoAEkATgBEAEUAWAAoAF8AZQB4AHAAcgBlAHMAcwBpAG8AbgAsACAAXwBjAHUAcgByACwAIAAxACkAKQBcAG4AIAAgACAAIAAgACAAIAAgACAAIAAgACAAIAAgACAAIAApAFwAbgAgACAAIAAgACAAIAAgACAAIAAgACAAIAApAFwAbgAgACAAIAAgACAAIAAgACAAKQAsAFwAbgAgACAAIAAgACAAIAAgACAARABSAE8AUAAoAF8AYgB5AFIAbwB3ACwAIAAxACkAXABuACAAIAAgACAAKQBcAG4AKQA7AFwAbgBcAG4AXwBQAEEAUgBTAEUAXwBMAEkAVABFAFIAQQBSAFkAXwBEAEEAVABFAF8AVABFAFgAVABfAFAAQQBSAFQAUwAgAD0AIABMAEEATQBCAEQAQQAoAF8AdABlAHgAdABQAGEAcgB0AHMALAAgAF8AbABhAG4AZwB1AGEAZwBlAEkARAAsAFwAbgAgACAAIAAgAC8ALwAgAFIAZQB0AHUAcgBuAHMAIAB7AFkAZQBhAHIALAAgAE0AbwBuAHQAaAAsACAARABhAHkALAAgAFQAaQBtAGUALAAgAEQAYQB5AE8AZgBXAGUAZQBrAH0AXABuACAAIAAgACAASQBGACgASQBTAE4AQQAoAEkATgBEAEUAWAAoAF8AdABlAHgAdABQAGEAcgB0AHMALAAgADEALAAgADEAKQApACwAIABIAFMAVABBAEMASwAoAFwAIgBcACIALAAgAFwAIgBcACIALAAgAFwAIgBcACIALAAgAFwAIgBcACIALAAgAFwAIgBcACIAKQAsAFwAbgAgACAAIAAgACAAIAAgACAATABFAFQAKABcAG4AIAAgACAAIAAgACAAIAAgACAAIAAgACAAXwBwAGEAcgBzAGUATQBvAG4AdABoAFAAYQByAHQAcwAsACAAQwBIAFIATwBOAE8ALgBQAEEAUgBTAEUAXwBNAE8ATgBUAEgAKABfAHQAZQB4AHQAUABhAHIAdABzACwAIABfAGwAYQBuAGcAdQBhAGcAZQBJAEQAKQAsAFwAbgAgACAAIAAgACAAIAAgACAAIAAgACAAIABfAGkAcwBNAG8AbgB0AGgALAAgAE4AKABJAFMATgBVAE0AQgBFAFIAKABfAHAAYQByAHMAZQBNAG8AbgB0AGgAUABhAHIAdABzACkAKQAsAFwAbgAgACAAIAAgACAAIAAgACAAIAAgACAAIABfAGMAbwB1AG4AdABNAG8AbgB0AGgALAAgAFMAVQBNACgAXwBpAHMATQBvAG4AdABoACkALABcAG4AIAAgACAAIAAgACAAIAAgACAAIAAgACAAXwBtAG8AbgB0AGgALAAgAFMAVwBJAFQAQwBIACgAXwBjAG8AdQBuAHQATQBvAG4AdABoACwAXABuACAAIAAgACAAIAAgACAAIAAgACAAIAAgACAAIAAgACAAMAAsACAAXAAiAFwAIgAsAFwAbgAgACAAIAAgACAAIAAgACAAIAAgACAAIAAgACAAIAAgADEALAAgAFgATABPAE8ASwBVAFAAKAAxACwAIABfAGkAcwBNAG8AbgB0AGgALAAgAF8AcABhAHIAcwBlAE0AbwBuAHQAaABQAGEAcgB0AHMAKQAsAFwAbgAgACAAIAAgACAAIAAgACAAIAAgACAAIAAgACAAIAAgAHsAIwBWAEEATABVAEUAIQB9AFwAbgAgACAAIAAgACAAIAAgACAAIAAgACAAIAApACwAXABuACAAIAAgACAAIAAgACAAIAAgACAAIAAgAF8AcgBlAG0AYQBpAG4AUABhAHIAdABzADEALAAgAEYASQBMAFQARQBSACgAXwB0AGUAeAB0AFAAYQByAHQAcwAsACAAXwBpAHMATQBvAG4AdABoACAAPQAgADAALAAgACMATgAvAEEAKQAsAFwAbgAgACAAIAAgACAAIAAgACAAIAAgACAAIABJAEYAKABJAFMATgBBACgASQBOAEQARQBYACgAXwByAGUAbQBhAGkAbgBQAGEAcgB0AHMAMQAsACAAMQAsACAAMQApACkALAAgAEgAUwBUAEEAQwBLACgAXAAiAFwAIgAsACAAXwBtAG8AbgB0AGgALAAgAFwAIgBcACIALAAgAFwAIgBcACIALAAgAFwAIgBcACIAKQAsAFwAbgAgACAAIAAgACAAIAAgACAAIAAgACAAIAAgACAAIAAgAEwARQBUACgAXABuACAAIAAgACAAIAAgACAAIAAgACAAIAAgACAAIAAgACAAIAAgACAAIABfAHAAYQByAHMAZQBEAGEAeQBPAGYAVwBlAGUAawBQAGEAcgB0AHMALAAgAEMASABSAE8ATgBPAC4AUABBAFIAUwBFAF8AVwBFAEUASwBEAEEAWQAoAF8AcgBlAG0AYQBpAG4AUABhAHIAdABzADEALAAgAF8AbABhAG4AZwB1AGEAZwBlAEkARAApACwAXABuACAAIAAgACAAIAAgACAAIAAgACAAIAAgACAAIAAgACAAIAAgACAAIABfAGkAcwBEAGEAeQBPAGYAVwBlAGUAawAsACAATgAoAEkAUwBOAFUATQBCAEUAUgAoAF8AcABhAHIAcwBlAEQAYQB5AE8AZgBXAGUAZQBrAFAAYQByAHQAcwApACkALABcAG4AIAAgACAAIAAgACAAIAAgACAAIAAgACAAIAAgACAAIAAgACAAIAAgAF8AYwBvAHUAbgB0AEQAYQB5AE8AZgBXAGUAZQBrACwAIABTAFUATQAoAF8AaQBzAEQAYQB5AE8AZgBXAGUAZQBrACkALABcAG4AIAAgACAAIAAgACAAIAAgACAAIAAgACAAIAAgACAAIAAgACAAIAAgAF8AZABhAHkATwBmAFcAZQBlAGsALAAgAFMAVwBJAFQAQwBIACgAXwBjAG8AdQBuAHQARABhAHkATwBmAFcAZQBlAGsALABcAG4AIAAgACAAIAAgACAAIAAgACAAIAAgACAAIAAgACAAIAAgACAAIAAgACAAIAAgACAAMAAsACAAXAAiAFwAIgAsAFwAbgAgACAAIAAgACAAIAAgACAAIAAgACAAIAAgACAAIAAgACAAIAAgACAAIAAgACAAIAAxACwAIABYAEwATwBPAEsAVQBQACgAMQAsACAAXwBpAHMARABhAHkATwBmAFcAZQBlAGsALAAgAF8AcABhAHIAcwBlAEQAYQB5AE8AZgBXAGUAZQBrAFAAYQByAHQAcwApACwAXABuACAAIAAgACAAIAAgACAAIAAgACAAIAAgACAAIAAgACAAIAAgACAAIAAgACAAIAAgAHsAIwBWAEEATABVAEUAIQB9AFwAbgAgACAAIAAgACAAIAAgACAAIAAgACAAIAAgACAAIAAgACAAIAAgACAAKQAsAFwAbgAgACAAIAAgACAAIAAgACAAIAAgACAAIAAgACAAIAAgACAAIAAgACAAXwByAGUAbQBhAGkAbgBQAGEAcgB0AHMAMgAsACAARgBJAEwAVABFAFIAKABfAHIAZQBtAGEAaQBuAFAAYQByAHQAcwAxACwAIABfAGkAcwBEAGEAeQBPAGYAVwBlAGUAawAgAD0AIAAwACwAIAAjAE4ALwBBACkALABcAG4AIAAgACAAIAAgACAAIAAgACAAIAAgACAAIAAgACAAIAAgACAAIAAgAEkARgAoAEkAUwBOAEEAKABJAE4ARABFAFgAKABfAHIAZQBtAGEAaQBuAFAAYQByAHQAcwAyACwAIAAxACwAIAAxACkAKQAsACAASABTAFQAQQBDAEsAKABcACIAXAAiACwAIABfAG0AbwBuAHQAaAAsACAAXAAiAFwAIgAsACAAXwBkAGEAeQBPAGYAVwBlAGUAawAsACAAXAAiAFwAIgApACwAXABuACAAIAAgACAAIAAgACAAIAAgACAAIAAgACAAIAAgACAAIAAgACAAIAAgACAAIAAgAEwARQBUACgAXABuACAAIAAgACAAIAAgACAAIAAgACAAIAAgACAAIAAgACAAIAAgACAAIAAgACAAIAAgACAAIAAgACAAXwBwAGEAcgBzAGUARABhAHkATwByAGQAaQBuAGEAbABQAGEAcgB0AHMALAAgAEYATgAuAE8AUgBEAEkATgBBAEwAXwBWAEEATABVAEUAKABfAHIAZQBtAGEAaQBuAFAAYQByAHQAcwAyACkALABcAG4AIAAgACAAIAAgACAAIAAgACAAIAAgACAAIAAgACAAIAAgACAAIAAgACAAIAAgACAAIAAgACAAIABfAGkAcwBEAGEAeQBPAHIAZABpAG4AYQBsACwAIABOACgASQBTAE4AVQBNAEIARQBSACgAXwBwAGEAcgBzAGUARABhAHkATwByAGQAaQBuAGEAbABQAGEAcgB0AHMAKQApACwAXABuACAAIAAgACAAIAAgACAAIAAgACAAIAAgACAAIAAgACAAIAAgACAAIAAgACAAIAAgACAAIAAgACAAXwBjAG8AdQBuAHQARABhAHkATwByAGQAaQBuAGEAbAAsACAAUwBVAE0AKABfAGkAcwBEAGEAeQBPAHIAZABpAG4AYQBsACkALABcAG4AIAAgACAAIAAgACAAIAAgACAAIAAgACAAIAAgACAAIAAgACAAIAAgACAAIAAgACAAIAAgACAAIABfAGQAYQB5ACwAIABTAFcASQBUAEMASAAoAF8AYwBvAHUAbgB0AEQAYQB5AE8AcgBkAGkAbgBhAGwALABcAG4AIAAgACAAIAAgACAAIAAgACAAIAAgACAAIAAgACAAIAAgACAAIAAgACAAIAAgACAAIAAgACAAIAAgACAAIAAgADAALAAgAFwAIgBcACIALABcAG4AIAAgACAAIAAgACAAIAAgACAAIAAgACAAIAAgACAAIAAgACAAIAAgACAAIAAgACAAIAAgACAAIAAgACAAIAAgADEALAAgAFgATABPAE8ASwBVAFAAKAAxACwAIABfAGkAcwBEAGEAeQBPAHIAZABpAG4AYQBsACwAIABfAHAAYQByAHMAZQBEAGEAeQBPAHIAZABpAG4AYQBsAFAAYQByAHQAcwApACwAXABuACAAIAAgACAAIAAgACAAIAAgACAAIAAgACAAIAAgACAAIAAgACAAIAAgACAAIAAgACAAIAAgACAAIAAgACAAIAB7ACMAVgBBAEwAVQBFACEAfQBcAG4AIAAgACAAIAAgACAAIAAgACAAIAAgACAAIAAgACAAIAAgACAAIAAgACAAIAAgACAAIAAgACAAIAApACwAXABuACAAIAAgACAAIAAgACAAIAAgACAAIAAgACAAIAAgACAAIAAgACAAIAAgACAAIAAgACAAIAAgACAAXwByAGUAbQBhAGkAbgBQAGEAcgB0AHMAMwAsACAARgBJAEwAVABFAFIAKABfAHIAZQBtAGEAaQBuAFAAYQByAHQAcwAyACwAIABfAGkAcwBEAGEAeQBPAHIAZABpAG4AYQBsACAAPQAgADAALAAgACMATgAvAEEAKQAsAFwAbgAgACAAIAAgACAAIAAgACAAIAAgACAAIAAgACAAIAAgACAAIAAgACAAIAAgACAAIAAgACAAIAAgAEkARgAoAEkAUwBOAEEAKABJAE4ARABFAFgAKABfAHIAZQBtAGEAaQBuAFAAYQByAHQAcwAzACwAIAAxACwAIAAxACkAKQAsACAASABTAFQAQQBDAEsAKABcACIAXAAiACwAIABfAG0AbwBuAHQAaAAsACAAXwBkAGEAeQAsACAAXwBkAGEAeQBPAGYAVwBlAGUAawAsACAAXAAiAFwAIgApACwAXABuACAAIAAgACAAIAAgACAAIAAgACAAIAAgACAAIAAgACAAIAAgACAAIAAgACAAIAAgACAAIAAgACAAIAAgACAAIABMAEUAVAAoAFwAbgAgACAAIAAgACAAIAAgACAAIAAgACAAIAAgACAAIAAgACAAIAAgACAAIAAgACAAIAAgACAAIAAgACAAIAAgACAAIAAgACAAIABfAHAAYQByAHMAZQBUAGkAbQBlAFMAcABhAG4AUABhAHIAdABzACwAIABDAEgAUgBPAE4ATwAuAFAAQQBSAFMARQBfAFQASQBNAEUAUwBQAEEATgAoAF8AcgBlAG0AYQBpAG4AUABhAHIAdABzADMAKQAsAFwAbgAgACAAIAAgACAAIAAgACAAIAAgACAAIAAgACAAIAAgACAAIAAgACAAIAAgACAAIAAgACAAIAAgACAAIAAgACAAIAAgACAAIABfAHAAYQByAHMAZQBUAGkAbQBlAE8AZgBEAGEAeQBQAGEAcgB0AHMALAAgAEMASABSAE8ATgBPAC4AUABBAFIAUwBFAF8AVABJAE0ARQBfAE8ARgBfAEQAQQBZACgAXwByAGUAbQBhAGkAbgBQAGEAcgB0AHMAMwApACwAXABuACAAIAAgACAAIAAgACAAIAAgACAAIAAgACAAIAAgACAAIAAgACAAIAAgACAAIAAgACAAIAAgACAAIAAgACAAIAAgACAAIAAgAF8AaQBzAFQAaQBtAGUAUwBwAGEAbgAsACAATgAoAEkAUwBOAFUATQBCAEUAUgAoAF8AcABhAHIAcwBlAFQAaQBtAGUAUwBwAGEAbgBQAGEAcgB0AHMAKQApACwAXABuACAAIAAgACAAIAAgACAAIAAgACAAIAAgACAAIAAgACAAIAAgACAAIAAgACAAIAAgACAAIAAgACAAIAAgACAAIAAgACAAIAAgAF8AaQBzAFQAaQBtAGUATwBmAEQAYQB5ACwAIABOACgASQBTAE4AVQBNAEIARQBSACgAXwBwAGEAcgBzAGUAVABpAG0AZQBPAGYARABhAHkAUABhAHIAdABzACkAKQAsAFwAbgAgACAAIAAgACAAIAAgACAAIAAgACAAIAAgACAAIAAgACAAIAAgACAAIAAgACAAIAAgACAAIAAgACAAIAAgACAAIAAgACAAIABfAGMAbwB1AG4AdABUAGkAbQBlAFMAcABhAG4ALAAgAFMAVQBNACgAXwBpAHMAVABpAG0AZQBTAHAAYQBuACkALABcAG4AIAAgACAAIAAgACAAIAAgACAAIAAgACAAIAAgACAAIAAgACAAIAAgACAAIAAgACAAIAAgACAAIAAgACAAIAAgACAAIAAgACAAXwBjAG8AdQBuAHQAVABpAG0AZQBPAGYARABhAHkALAAgAFMAVQBNACgAXwBpAHMAVABpAG0AZQBPAGYARABhAHkAKQAsAFwAbgAgACAAIAAgACAAIAAgACAAIAAgACAAIAAgACAAIAAgACAAIAAgACAAIAAgACAAIAAgACAAIAAgACAAIAAgACAAIAAgACAAIABfAHQAaQBtAGUATwBmAGQAYQB5ACwAIABTAFcASQBUAEMASAAoAF8AYwBvAHUAbgB0AFQAaQBtAGUATwBmAEQAYQB5ACwAXABuACAAIAAgACAAIAAgACAAIAAgACAAIAAgACAAIAAgACAAIAAgACAAIAAgACAAIAAgACAAIAAgACAAIAAgACAAIAAgACAAIAAgACAAIAAgACAAMAAsACAASQBGACgAXwBjAG8AdQBuAHQAVABpAG0AZQBTAHAAYQBuACAAPQAgADAALAAgAFwAIgBcACIALAAgAHsAIwBOAFUATQAhAH0AKQAsAFwAbgAgACAAIAAgACAAIAAgACAAIAAgACAAIAAgACAAIAAgACAAIAAgACAAIAAgACAAIAAgACAAIAAgACAAIAAgACAAIAAgACAAIAAgACAAIAAgADEALAAgAFgATABPAE8ASwBVAFAAKAAxACwAIABfAGkAcwBUAGkAbQBlAE8AZgBEAGEAeQAsACAAXwBwAGEAcgBzAGUAVABpAG0AZQBPAGYARABhAHkAUABhAHIAdABzACkALABcAG4AIAAgACAAIAAgACAAIAAgACAAIAAgACAAIAAgACAAIAAgACAAIAAgACAAIAAgACAAIAAgACAAIAAgACAAIAAgACAAIAAgACAAIAAgACAAIAB7ACMAVgBBAEwAVQBFACEAfQBcAG4AIAAgACAAIAAgACAAIAAgACAAIAAgACAAIAAgACAAIAAgACAAIAAgACAAIAAgACAAIAAgACAAIAAgACAAIAAgACAAIAAgACAAKQAsAFwAbgAgACAAIAAgACAAIAAgACAAIAAgACAAIAAgACAAIAAgACAAIAAgACAAIAAgACAAIAAgACAAIAAgACAAIAAgACAAIAAgACAAIABfAHIAZQBtAGEAaQBuAFAAYQByAHQAcwA0ACwAIABGAEkATABUAEUAUgAoAF8AcgBlAG0AYQBpAG4AUABhAHIAdABzADMALAAgACgAXwBpAHMAVABpAG0AZQBTAHAAYQBuACAAPQAgADAAKQAgACoAIAAoAF8AaQBzAFQAaQBtAGUATwBmAEQAYQB5ACAAPQAgADAAKQAsACAAIwBOAC8AQQApACwAXABuACAAIAAgACAAIAAgACAAIAAgACAAIAAgACAAIAAgACAAIAAgACAAIAAgACAAIAAgACAAIAAgACAAIAAgACAAIAAgACAAIAAgAEkARgAoAEkAUwBOAEEAKABJAE4ARABFAFgAKABfAHIAZQBtAGEAaQBuAFAAYQByAHQAcwA0ACwAIAAxACwAIAAxACkAKQAsACAASABTAFQAQQBDAEsAKABcACIAXAAiACwAIABfAG0AbwBuAHQAaAAsACAAXwBkAGEAeQAsACAAXwBkAGEAeQBPAGYAVwBlAGUAawAsACAAXwB0AGkAbQBlAE8AZgBkAGEAeQApACwAXABuACAAIAAgACAAIAAgACAAIAAgACAAIAAgACAAIAAgACAAIAAgACAAIAAgACAAIAAgACAAIAAgACAAIAAgACAAIAAgACAAIAAgACAAIAAgACAATABFAFQAKABcAG4AIAAgACAAIAAgACAAIAAgACAAIAAgACAAIAAgACAAIAAgACAAIAAgACAAIAAgACAAIAAgACAAIAAgACAAIAAgACAAIAAgACAAIAAgACAAIAAgACAAIAAgAF8AcABhAHIAcwBlAFkAZQBhAHIAUABhAHIAdABzACwAIABDAEgAUgBPAE4ATwAuAFAAQQBSAFMARQBfAEwASQBUAEUAUgBBAFIAWQBfAFkARQBBAFIAKABfAHIAZQBtAGEAaQBuAFAAYQByAHQAcwA0ACkALABcAG4AIAAgACAAIAAgACAAIAAgACAAIAAgACAAIAAgACAAIAAgACAAIAAgACAAIAAgACAAIAAgACAAIAAgACAAIAAgACAAIAAgACAAIAAgACAAIAAgACAAIAAgAF8AaQBzAFkAZQBhAHIALAAgAE4AKABJAFMATgBVAE0AQgBFAFIAKABfAHAAYQByAHMAZQBZAGUAYQByAFAAYQByAHQAcwApACkALABcAG4AIAAgACAAIAAgACAAIAAgACAAIAAgACAAIAAgACAAIAAgACAAIAAgACAAIAAgACAAIAAgACAAIAAgACAAIAAgACAAIAAgACAAIAAgACAAIAAgACAAIAAgAF8AYwBvAHUAbgB0AFkAZQBhAHIALAAgAFMAVQBNACgAXwBpAHMAWQBlAGEAcgApACwAXABuACAAIAAgACAAIAAgACAAIAAgACAAIAAgACAAIAAgACAAIAAgACAAIAAgACAAIAAgACAAIAAgACAAIAAgACAAIAAgACAAIAAgACAAIAAgACAAIAAgACAAIABfAHkAZQBhAHIALAAgAFMAVwBJAFQAQwBIACgAXwBjAG8AdQBuAHQAWQBlAGEAcgAsAFwAbgAgACAAIAAgACAAIAAgACAAIAAgACAAIAAgACAAIAAgACAAIAAgACAAIAAgACAAIAAgACAAIAAgACAAIAAgACAAIAAgACAAIAAgACAAIAAgACAAIAAgACAAIAAgACAAIAAwACwAIAB7ACMAVgBBAEwAVQBFACEAfQAsAFwAbgAgACAAIAAgACAAIAAgACAAIAAgACAAIAAgACAAIAAgACAAIAAgACAAIAAgACAAIAAgACAAIAAgACAAIAAgACAAIAAgACAAIAAgACAAIAAgACAAIAAgACAAIAAgACAAIAAxACwAIABYAEwATwBPAEsAVQBQACgAMQAsACAAXwBpAHMAWQBlAGEAcgAsACAAXwBwAGEAcgBzAGUAWQBlAGEAcgBQAGEAcgB0AHMAKQAsAFwAbgAgACAAIAAgACAAIAAgACAAIAAgACAAIAAgACAAIAAgACAAIAAgACAAIAAgACAAIAAgACAAIAAgACAAIAAgACAAIAAgACAAIAAgACAAIAAgACAAIAAgACAAIAAgACAAIAB7ACMAVgBBAEwAVQBFACEAfQBcAG4AIAAgACAAIAAgACAAIAAgACAAIAAgACAAIAAgACAAIAAgACAAIAAgACAAIAAgACAAIAAgACAAIAAgACAAIAAgACAAIAAgACAAIAAgACAAIAAgACAAIAAgACkALABcAG4AIAAgACAAIAAgACAAIAAgACAAIAAgACAAIAAgACAAIAAgACAAIAAgACAAIAAgACAAIAAgACAAIAAgACAAIAAgACAAIAAgACAAIAAgACAAIAAgACAAIAAgAEgAUwBUAEEAQwBLACgAXwB5AGUAYQByACwAIABfAG0AbwBuAHQAaAAsACAAXwBkAGEAeQAsACAAXwBkAGEAeQBPAGYAVwBlAGUAawAsACAAXwB0AGkAbQBlAE8AZgBkAGEAeQ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8AUABBAFIAUwBFAF8ATABJAFQARQBSAEEAUgBZAF8ARABBAFQARQBfAE4AVQBNAEUAUgBJAEMAXwBQAEEAUgBUAFMAIAA9ACAATABBAE0AQgBEAEEAKABfAG4AdQBtAGUAcgBpAGMAUABhAHIAdABzACwAIABfAHQAZQB4AHQAWQBNAEQALAAgAF8AagB1AGwAaQBhAG4AQwBhAGwAZQBuAGQAYQByACwAXABuACAAIAAgACAALwAvACAAUgBlAHQAdQByAG4AcwAgAHsAWQBlAGEAcgAsACAARABhAHkAfQBcAG4AIAAgACAAIABMAEUAVAAoAFwAbgAgACAAIAAgACAAIAAgACAAXwB0AGUAeAB0AFkAZQBhAHIALAAgAEkATgBEAEUAWAAoAF8AdABlAHgAdABZAE0ARAAsACAAMQAsACAAMQApACwAXABuACAAIAAgACAAIAAgACAAIABfAHQAZQB4AHQATQBvAG4AdABoACwAIABJAE4ARABFAFgAKABfAHQAZQB4AHQAWQBNAEQALAAgADEALAAgADIAKQAsAFwAbgAgACAAIAAgACAAIAAgACAAXwB0AGUAeAB0AEQAYQB5ACwAIABJAE4ARABFAFgAKABfAHQAZQB4AHQAWQBNAEQALAAgADEALAAgADMAKQAsAFwAbgAgACAAIAAgACAAIAAgACAAXwBjAG8AdQBuAHQATgB1AG0AZQByAGkAYwBQAGEAcgB0AHMALAAgAEkARgAoAEkAUwBOAEEAKABJAE4ARABFAFgAKABfAG4AdQBtAGUAcgBpAGMAUABhAHIAdABzACwAIAAxACwAIAAxACkAKQAsACAAMAAsACAAQwBPAEwAVQBNAE4AUwAoAF8AbgB1AG0AZQByAGkAYwBQAGEAcgB0AHMAKQApACwAXABuACAAIAAgACAAIAAgACAAIABfAGMAbwB1AG4AdABZAEQALAAgAE4AKABJAFMATgBVAE0AQgBFAFIAKABfAHQAZQB4AHQAWQBlAGEAcgApACkAIAArACAATgAoAEkAUwBOAFUATQBCAEUAUgAoAF8AdABlAHgAdABEAGEAeQApACkALABcAG4AIAAgACAAIAAgACAAIAAgAF8AbQBhAHgATgB1AG0AZQByAGkAYwBQAGEAcgB0AHMALAAgADIAIAAtACAAXwBjAG8AdQBuAHQAWQBEACwAXABuACAAIAAgACAAIAAgACAAIABcAG4AIAAgACAAIAAgACAAIAAgAEkARgAoAF8AYwBvAHUAbgB0AE4AdQBtAGUAcgBpAGMAUABhAHIAdABzACAAPgAgAF8AbQBhAHgATgB1AG0AZQByAGkAYwBQAGEAcgB0AHMALAAgAEgAUwBUAEEAQwBLACgASQBGACgASQBTAE4AVQBNAEIARQBSACgAXwB0AGUAeAB0AFkAZQBhAHIAKQAsACAAXwB0AGUAeAB0AFkAZQBhAHIALAAgAHsAIwBWAEEATABVAEUAIQB9ACkALAAgAHsAIwBWAEEATABVAEUAIQB9ACkALABcAG4AIAAgACAAIAAgACAAIAAgACAAIAAgACAASQBGACgAXwBjAG8AdQBuAHQATgB1AG0AZQByAGkAYwBQAGEAcgB0AHMAIAA9ACAAMAAsACAASABTAFQAQQBDAEsAKABfAHQAZQB4AHQAWQBlAGEAcgAsACAAXwB0AGUAeAB0AEQAYQB5ACkALABcAG4AIAAgACAAIAAgACAAIAAgACAAIAAgACAAIAAgACAAIABJAEYAKABfAGMAbwB1AG4AdABOAHUAbQBlAHIAaQBjAFAAYQByAHQAcwAgAD0AIAAxACwAXABuACAAIAAgACAAIAAgACAAIAAgACAAIAAgACAAIAAgACAAIAAgACAAIABJAEYAKABJAE4ARABFAFgAKABfAG4AdQBtAGUAcgBpAGMAUABhAHIAdABzACwAIAAxACwAIAAxACkAIAA8ACAAMQAsAFwAbgAgACAAIAAgACAAIAAgACAAIAAgACAAIAAgACAAIAAgACAAIAAgACAAIAAgACAAIABJAEYAKABJAFMATgBVAE0AQgBFAFIAKABfAHQAZQB4AHQAWQBlAGEAcgApACwAXABuACAAIAAgACAAIAAgACAAIAAgACAAIAAgACAAIAAgACAAIAAgACAAIAAgACAAIAAgACAAIAAgACAASABTAFQAQQBDAEsAKABfAHQAZQB4AHQAWQBlAGEAcgAsACAAewAjAFYAQQBMAFUARQAhAH0AKQAsAFwAbgAgACAAIAAgACAAIAAgACAAIAAgACAAIAAgACAAIAAgACAAIAAgACAAIAAgACAAIAAgACAAIAAgAEgAUwBUAEEAQwBLACgASQBOAEQARQBYACgAXwBuAHUAbQBlAHIAaQBjAFAAYQByAHQAcwAsACAAMQAsACAAMQApACwAIABfAHQAZQB4AHQARABhAHkAKQBcAG4AIAAgACAAIAAgACAAIAAgACAAIAAgACAAIAAgACAAIAAgACAAIAAgACAAIAAgACAAKQAsAFwAbgAgACAAIAAgACAAIAAgACAAIAAgACAAIAAgACAAIAAgACAAIAAgACAAIAAgACAAIABMAEUAVAAoAFwAbgAgACAAIAAgACAAIAAgACAAIAAgACAAIAAgACAAIAAgACAAIAAgACAAIAAgACAAIAAgACAAIAAgAF8AbQBhAHgARABhAHkALAAgAEkARgAoAEkAUwBOAFUATQBCAEUAUgAoAF8AdABlAHgAdABNAG8AbgB0AGgAKQAsACAAQwBIAFIATwBOAE8ALgBEAEEAWQBTAF8ASQBOAF8ATQBPAE4AVABIACgAXwB0AGUAeAB0AE0AbwBuAHQAaAAsACAAXwB0AGUAeAB0AFkAZQBhAHIALAAgAF8AagB1AGwAaQBhAG4AQwBhAGwAZQBuAGQAYQByACkALAAgADMAMQApACwAXABuACAAIAAgACAAIAAgACAAIAAgACAAIAAgACAAIAAgACAAIAAgACAAIAAgACAAIAAgACAAIAAgACAASQBGACgASQBOAEQARQBYACgAXwBuAHUAbQBlAHIAaQBjAFAAYQByAHQAcwAsACAAMQAsACAAMQApACAAPAA9ACAAXwBtAGEAeABEAGEAeQAsAFwAbgAgACAAIAAgACAAIAAgACAAIAAgACAAIAAgACAAIAAgACAAIAAgACAAIAAgACAAIAAgACAAIAAgACAAIAAgACAASABTAFQAQQBDAEsAKABfAHQAZQB4AHQAWQBlAGEAcgAsACAASQBOAEQARQBYACgAXwBuAHUAbQBlAHIAaQBjAFAAYQByAHQAcwAsACAAMQAsACAAMQApACkALABcAG4AIAAgACAAIAAgACAAIAAgACAAIAAgACAAIAAgACAAIAAgACAAIAAgACAAIAAgACAAIAAgACAAIAAgACAAIAAgAEkARgAoAEkAUwBOAFUATQBCAEUAUgAoAF8AdABlAHgAdABZAGUAYQByACkALABcAG4AIAAgACAAIAAgACAAIAAgACAAIAAgACAAIAAgACAAIAAgACAAIAAgACAAIAAgACAAIAAgACAAIAAgACAAIAAgACAAIAAgACAASABTAFQAQQBDAEsAKABfAHQAZQB4AHQAWQBlAGEAcgAsACAAewAjAFYAQQBMAFUARQAhAH0AKQAsAFwAbgAgACAAIAAgACAAIAAgACAAIAAgACAAIAAgACAAIAAgACAAIAAgACAAIAAgACAAIAAgACAAIAAgACAAIAAgACAAIAAgACAAIABIAFMAVABBAEMASwAoAEkATgBEAEUAWAAoAF8AbgB1AG0AZQByAGkAYwBQAGEAcgB0AHMALAAgADEALAAgADEAKQAsACAAXwB0AGUAeAB0AEQAYQB5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CwAXABuACAAIAAgACAAIAAgACAAIAAgACAAIAAgACAAIAAgACAAIAAgACAAIABJAEYAKABfAGMAbwB1AG4AdABOAHUAbQBlAHIAaQBjAFAAYQByAHQAcwAgAD0AIAAyACwAXABuACAAIAAgACAAIAAgACAAIAAgACAAIAAgACAAIAAgACAAIAAgACAAIAAgACAAIAAgAEwARQBUACgAXABuACAAIAAgACAAIAAgACAAIAAgACAAIAAgACAAIAAgACAAIAAgACAAIAAgACAAIAAgACAAIAAgACAAXwBpAHMARABhAHkARgBpAHIAcwB0ACwAIABJAEYAKABJAE4ARABFAFgAKABfAG4AdQBtAGUAcgBpAGMAUABhAHIAdABzACwAIAAxACwAIAAxACkAIAA8ACAAMQAsACAARgBBAEwAUwBFACwAXABuACAAIAAgACAAIAAgACAAIAAgACAAIAAgACAAIAAgACAAIAAgACAAIAAgACAAIAAgACAAIAAgACAAIAAgACAAIABMAEUAVAAoAFwAbgAgACAAIAAgACAAIAAgACAAIAAgACAAIAAgACAAIAAgACAAIAAgACAAIAAgACAAIAAgACAAIAAgACAAIAAgACAAIAAgACAAIABfAG0AYQB4AEQAYQB5AEYAaQByAHMAdAAsACAASQBGACgASQBTAE4AVQBNAEIARQBSACgAXwB0AGUAeAB0AE0AbwBuAHQAaAApACwAIABDAEgAUgBPAE4ATwAuAEQAQQBZAFMAXwBJAE4AXwBNAE8ATgBUAEgAKABfAHQAZQB4AHQATQBvAG4AdABoACwAIABJAE4ARABFAFgAKABfAG4AdQBtAGUAcgBpAGMAUABhAHIAdABzACwAIAAxACwAIAAyACkALAAgAF8AagB1AGwAaQBhAG4AQwBhAGwAZQBuAGQAYQByACkALAAgADMAMQApACwAXABuACAAIAAgACAAIAAgACAAIAAgACAAIAAgACAAIAAgACAAIAAgACAAIAAgACAAIAAgACAAIAAgACAAIAAgACAAIAAgACAAIAAgAEkATgBEAEUAWAAoAF8AbgB1AG0AZQByAGkAYwBQAGEAcgB0AHMALAAgADEALAAgADEAKQAgADwAPQAgAF8AbQBhAHgARABhAHkARgBpAHIAcwB0AFwAbgAgACAAIAAgACAAIAAgACAAIAAgACAAIAAgACAAIAAgACAAIAAgACAAIAAgACAAIAAgACAAIAAgACAAIAAgACAAKQBcAG4AIAAgACAAIAAgACAAIAAgACAAIAAgACAAIAAgACAAIAAgACAAIAAgACAAIAAgACAAIAAgACAAIAApACwAXABuACAAIAAgACAAIAAgACAAIAAgACAAIAAgACAAIAAgACAAIAAgACAAIAAgACAAIAAgACAAIAAgACAASQBGACgAXwBpAHMARABhAHkARgBpAHIAcwB0ACwAIABDAEgATwBPAFMARQBDAE8ATABTACgAXwBuAHUAbQBlAHIAaQBjAFAAYQByAHQAcwAsACAAewAyACwAIAAxAH0AKQAsAFwAbgAgACAAIAAgACAAIAAgACAAIAAgACAAIAAgACAAIAAgACAAIAAgACAAIAAgACAAIAAgACAAIAAgACAAIAAgACAATABFAFQAKABcAG4AIAAgACAAIAAgACAAIAAgACAAIAAgACAAIAAgACAAIAAgACAAIAAgACAAIAAgACAAIAAgACAAIAAgACAAIAAgACAAIAAgACAAXwBpAHMARABhAHkAUwBlAGMAbwBuAGQALAAgAEkARgAoAEkATgBEAEUAWAAoAF8AbgB1AG0AZQByAGkAYwBQAGEAcgB0AHMALAAgADEALAAgADIAKQAgADwAIAAxACwAIABGAEEATABTAEUALABcAG4AIAAgACAAIAAgACAAIAAgACAAIAAgACAAIAAgACAAIAAgACAAIAAgACAAIAAgACAAIAAgACAAIAAgACAAIAAgACAAIAAgACAAIAAgACAAIABMAEUAVAAoAFwAbgAgACAAIAAgACAAIAAgACAAIAAgACAAIAAgACAAIAAgACAAIAAgACAAIAAgACAAIAAgACAAIAAgACAAIAAgACAAIAAgACAAIAAgACAAIAAgACAAIAAgACAAXwBtAGEAeABEAGEAeQBTAGUAYwBvAG4AZAAsACAASQBGACgASQBTAE4AVQBNAEIARQBSACgAXwB0AGUAeAB0AE0AbwBuAHQAaAApACwAIABDAEgAUgBPAE4ATwAuAEQAQQBZAFMAXwBJAE4AXwBNAE8ATgBUAEgAKABfAHQAZQB4AHQATQBvAG4AdABoACwAIABJAE4ARABFAFgAKABfAG4AdQBtAGUAcgBpAGMAUABhAHIAdABzACwAIAAxACwAIAAxACkALAAgAF8AagB1AGwAaQBhAG4AQwBhAGwAZQBuAGQAYQByACkALAAgADMAMQApACwAXABuACAAIAAgACAAIAAgACAAIAAgACAAIAAgACAAIAAgACAAIAAgACAAIAAgACAAIAAgACAAIAAgACAAIAAgACAAIAAgACAAIAAgACAAIAAgACAAIAAgACAAIABJAE4ARABFAFgAKABfAG4AdQBtAGUAcgBpAGMAUABhAHIAdABzACwAIAAxACwAIAAyACkAIAA8AD0AIABfAG0AYQB4AEQAYQB5AFMAZQBjAG8AbgBkAFwAbg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SQBGACgAXwBpAHMARABhAHkAUwBlAGMAbwBuAGQALABcAG4AIAAgACAAIAAgACAAIAAgACAAIAAgACAAIAAgACAAIAAgACAAIAAgACAAIAAgACAAIAAgACAAIAAgACAAIAAgACAAIAAgACAAIAAgACAAIABfAG4AdQBtAGUAcgBpAGMAUABhAHIAdABzACwAXABuACAAIAAgACAAIAAgACAAIAAgACAAIAAgACAAIAAgACAAIAAgACAAIAAgACAAIAAgACAAIAAgACAAIAAgACAAIAAgACAAIAAgACAAIAAgACAASABTAFQAQQBDAEsAKABJAE4ARABFAFgAKABfAG4AdQBtAGUAcgBpAGMAUABhAHIAdABzACwAIAAxACwAIAAyACkALAAgAHsAIwBOAFUATQAhAH0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TABJAFQARQBSAEEAUgBZAF8ARABBAFQARQBUAEkATQBFAFwAbgBcAG4AUgBlAHQAdQByAG4AcwAgAGEAIABkAGEAdABlACAAYQBuAGQAIAB0AGkAbQBlACAAZgBvAHIAbQBhAHQAdABlAGQAIABpAG4AIABsAGkAdABlAHIAYQByAHkAIABzAHQAeQBsAGUALgBcAG4AXABuAEEAcgByAGEAeQAgAGMAbwBtAHAAYQB0AGkAYgBsAGUAOgAgAEQAYQB0AGUAXwBZAE0ARABXAFQ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wAaQB0AGUAcgBhAHIAeQ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VwBUACAAIAAgACAAIAAgACAAfAAgAGEAcgByAGEAeQAgACAAIABDAFsAMQAuAC4ANQBdACAAIAB8AFwAbgAgACAAIABbAFkAZQBhAHIAQwBFAF0AIAAgACAAIAAgACAAfAAgAGkAbgB0AGUAZwBlAHIAIAAgACAAIAAgACAAIAAgACAAIAB8ACAAWQBlAGEAcgAgAGkAbgAgAEMAbwBtAG0AbwBuACAARQByAGEALgAgAE4AbwB0AGUAIAB0AGgAYQB0ACAAMQAgAEIAQwAgAD0AIAAwACAAQwBFACwAIAAyACAAQgBDACAAPQAgAC0AMQAgAEMARQBcAG4AIAAgACAAWwBNAG8AbgB0AGgAXQAgACAAIAAgACAAIAAgAHwAIABpAG4AdABlAGcAZQByACAAWwAxAC4ALgAxADIAXQAgACAAfAAgAFwAbgAgACAAIABbAEQAYQB5AF0AIAAgACAAIAAgACAAIAAgACAAfAAgAGQAZQBjAGkAbQBhAGwAIABbADAALgAuADMAMQBdACAAIAB8ACAAXABuACAAIAAgAFsARABhAHkATwBmAFcAZQBlAGsAXQAgACAAIAB8ACAAaQBuAHQAZQBnAGUAcgAgAFsAMQAuAC4ANwBdACAAIAAgAHwAIABBAHAAcABsAGkAYwBhAGIAbABlACAAaQBmACAAYQBuAHkAIABvAGYAIAB5AGUAYQByACwAIABtAG8AbgB0AGgAIABvAHIAIABkAGEAeQAgAGEAcgBlACAAbwBtAGkAdAB0AGUAZAAuAFwAbgAgACAAIABbAFQAaQBtAGUAXQAgACAAIAAgACAAIAAgACAAfAAgAGQAZQBjAGkAbQBhAGwAIABbADAALgAuADEAXQAgACAAIAB8ACAAXABuAFsATwBwAHQAaQBvAG4AcwBdACAAIAAgACAAIAAgACAAIAB8ACAAdABlAHgAdAAgACAAIAAgACAAIAAgACAAIAAgACAAIAAgAHwAIABbAFcAXQBbAFIAXQBbAEUAXQBbAFQAXQBbAEoAXQBbAEsAXQBbAEwAXQBbAEEAXQBbAEwAbwB3AE8AcgBkAGUAcgBdAFwAbgAgACAAIAAgACAAIAAgACAAIAAgACAAIAAgACAAIAAgACAAfAAgACAAIAAgACAAIAAgACAAIAAgACAAIAAgACAAIAAgACAAIAB8ACAAIAAgACAAIAAgACAAIABXACAAOgAgAEQAaQBzAHAAbABhAHkAIAB3AGUAZQBrAGQAYQB5AC4AXABuACAAIAAgACAAIAAgACAAIAAgACAAIAAgACAAIAAgACAAIAB8ACAAIAAgACAAIAAgACAAIAAgACAAIAAgACAAIAAgACAAIAAgAHwAIAAgACAAIAAgACAAIAAgAFIAIAA6ACAARABpAHMAcABsAGEAeQAgAHMAaABvAHIAdAAtAGYAbwByAG0AIABtAG8AbgB0AGgAIABhAG4AZAAgAHcAZQBlAGsAZABhAHkALgBcAG4AIAAgACAAIAAgACAAIAAgACAAIAAgACAAIAAgACAAIAAgAHwAIAAgACAAIAAgACAAIAAgACAAIAAgACAAIAAgACAAIAAgACAAfAAgACAAIAAgACAAIAAgACAARwAgADoAIABOAG8AIABjAG8AbQBtAGEAIABkAGUAbABpAG0AaQB0AGUAcgBzAC4AXABuACAAIAAgACAAIAAgACAAIAAgACAAIAAgACAAIAAgACAAIAB8ACAAIAAgACAAIAAgACAAIAAgACAAIAAgACAAIAAgACAAIAAgAHwAIAAgACAAIAAgACAAIAAgAEUAIAA6ACAAQQBsAHcAYQB5AHMAIABhAHAAcABsAHkAIABlAHIAYQAgAHMAdQBmAGYAaQB4AC4AIABJAGYAIABuAG8AdAAgAHUAcwBlAGQALAAgAG8AbgBsAHkAIAB5AGUAYQByAHMAIABsAGUAcwBzACAAdABoAGEAbgAgADEAMAAwADAAXABuACAAIAAgACAAIAAgACAAIAAgACAAIAAgACAAIAAgACAAIAB8ACAAIAAgACAAIAAgACAAIAAgACAAIAAgACAAIAAgACAAIAAgAHwAIAAgACAAIAAgACAAIAAgACAAIAAgACAAcwBoAG8AdwAgAGEAbgAgAGUAcgBhAC4AXABuACAAIAAgACAAIAAgACAAIAAgACAAIAAgACAAIAAgACAAIAB8ACAAIAAgACAAIAAgACAAIAAgACAAIAAgACAAIAAgACAAIAAgAHwAIAAgACAAIAAgACAAIAAgAFQAIAA6ACAAVQBzAGUAIAB0AHIAYQBkAGkAdABpAG8AbgBhAGwAIABlAHIAYQAgAG4AbwB0AGEAdABpAG8AbgAgAEEARAB8AEIAQwAgAGkAbgBzAHQAZQBhAGQAIABvAGYAIABzAGUAYwB1AGwAYQByACAAQgBDAEUAfABDAEUALgBcAG4AIAAgACAAIAAgACAAIAAgACAAIAAgACAAIAAgACAAIAAgAHwAIAAgACAAIAAgACAAIAAgACAAIAAgACAAIAAgACAAIAAgACAAfAAgACAAIAAgACAAIAAgACAASgAgADoAIABEAG8AdAB0AGUAZAAgAG0AbwBuAGkAawBlAHIAcwAgAEIALgBDAC4ARQB8AEMALgBFAC4AfABBAC4ATQAuAHwAUAAuAE0ALgBcAG4AIAAgACAAIAAgACAAIAAgACAAIAAgACAAIAAgACAAIAAgAHwAIAAgACAAIAAgACAAIAAgACAAIAAgACAAIAAgACAAIAAgACAAfAAgACAAIAAgACAAIAAgACAASwAgADoAIABOAG8AIABzAHAAYQBjAGUAIABwAHIAZQBjAGUAZABpAG4AZwAgAG0AbwBuAGkAawBlAHIAcwAgAEIAQwBFAHwAQwBFAHwAQQBNAHwAUABNAC4AXABuACAAIAAgACAAIAAgACAAIAAgACAAIAAgACAAIAAgACAAIAB8ACAAIAAgACAAIAAgACAAIAAgACAAIAAgACAAIAAgACAAIAAgAHwAIAAgACAAIAAgACAAIAAgAEwAIAA6ACAATABvAHcAZQByACAAYwBhAHMAZQAgAGEAbQB8AHAAbQAuAFwAbgAgACAAIAAgACAAIAAgACAAIAAgACAAIAAgACAAIAAgACAAfAAgACAAIAAgACAAIAAgACAAIAAgACAAIAAgACAAIAAgACAAIAB8ACAATABvAHcATwByAGQAZQByACAAOgAgAEwAbwB3ACAAbwByAGQAZQByACAAYwBvAG0AcABvAG4AZQBuAHQALgAgAEQAZQBmAGEAdQBsAHQAcwAgAHQAbwAgAG0AaQBuAHUAdABlAC4AXABuACAAIAAgACAAIAAgACAAIAAgACAAIAAgACAAIAAgACAAIAB8ACAAIAAgACAAIAAgACAAIAAgACAAIAAgACAAIAAgACAAIAAgAHwAIAAgACAAIAAgACAAIAAgACAAIAAgACAARAAgADoAIABEAGEAeQBcAG4AIAAgACAAIAAgACAAIAAgACAAIAAgACAAIAAgACAAIAAgAHwAIAAgACAAIAAgACAAIAAgACAAIAAgACAAIAAgACAAIAAgACAAfAAgACAAIAAgACAAIAAgACAAIAAgACAAIABIACAAOgAgAEgAbwB1AHIAXABuACAAIAAgACAAIAAgACAAIAAgACAAIAAgACAAIAAgACAAIAB8ACAAIAAgACAAIAAgACAAIAAgACAAIAAgACAAIAAgACAAIAAgAHwAIAAgACAAIAAgACAAIAAgACAAIAAgACAATQAgADoAIABNAGkAbgB1AHQAZQBcAG4AIAAgACAAIAAgACAAIAAgACAAIAAgACAAIAAgACAAIAAgAHwAIAAgACAAIAAgACAAIAAgACAAIAAgACAAIAAgACAAIAAgACAAfAAgACAAIAAgACAAIAAgACAAIAAgACAAIABTACAAOgAgAFMAZQBjAG8AbgBkAFwAbgBbAEwAYQBuAGcAdQBhAGcAZQBDAG8AZABlAF0AIAAgACAAfAAgAHQAZQB4AHQAIAAgACAAIAAgACAAIAAgACAAIAAgACAAIAB8ACAATABhAG4AZwB1AGEAZwBlAC4AIABJAGYAIABvAG0AaQB0AHQAZQBkACAAdABoAGUAbgAgAGwAbwBjAGEAbAAgAGwAYQBuAGcAdQBhAGcAZQAgAHMAZQB0ACAAaQBuACAARQB4AGMAZQBsAC4AXABuAFsASgB1AGwAaQBhAG4AQwBhAGwAZQBuAGQAYQByAF0AIAB8ACAAcwB3AGkAdABjAGgAI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AgAHwAIABwAHIAbwBsAGUAcAB0AGkAYwAgAGMAYQBsAGUAbgBkAGEAcg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wASQBUAEUAUgBBAFIAWQBfAEQAQQBUAEUAVABJAE0ARQAoAHsAMgAwADEANAAsACAAMgAsACAAMgA1ACwAIAAwAC4AMgA1AH0ALAAgAFwAIgBXAFIARQBUAEoASwBMAFwAIgApAFwAbgBSAGUAdAB1AHIAbgBzADoAIABcACIAVAB1AGUAIABGAGUAYgAgADIANQB0AGgAIAAyADAAMQA0AEEARAAgADYAOgAwADAAYQBtAFwAIgBcAG4AXABuAEYATwBSAE0AQQBUAF8ATABJAFQARQBSAEEAUgBZAF8ARABBAFQARQBUAEkATQBFACgAewBcACIAXAAiACwAIAAxADIALAAgADMAMQB9ACkAXABuAFIAZQB0AHUAcgBuAHMAOgAgAFwAIgBEAGUAYwBlAG0AYgBlAHIAIAAzADEAcwB0AFwAIgBcAG4AXABuAEYATwBSAE0AQQBUAF8ATABJAFQARQBSAEEAUgBZAF8ARABBAFQARQBUAEkATQBFACgAewAyADAAMAAwACwAIAAzAH0ALAAgAFwAIgBcACIAKQBcAG4AUgBlAHQAdQByAG4AcwA6ACAAXAAiAE0AYQByAGMAaAAsACAAMgAwADAAMABcAC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TABJAFQARQBSAEEAUgBZAF8ARABBAFQARQBUAEkATQBFACAAPQAgAEwAQQBNAEIARABBACgARABhAHQAZQBfAFkATQBEAFcAVAAsACAAWwBPAHAAdABpAG8AbgBzAF0ALAAgAFsATABhAG4AZwB1AGEAZwBlAEMAbwBkAGUAXQAsACAAWwBKAHUAbABpAGEAbgBDAGEAbABlAG4AZABhAHIAXQAsAFwAbgAgACAAIAAgAEwARQBUACgAXABuACAAIAAgACAAIAAgACAAIABfAG8AcAB0AGkAbwBuAHMALAAgAEkARgAoAEkAUwBPAE0ASQBUAFQARQBEACgATwBwAHQAaQBvAG4AcwApACwAIABcACIAXAAiACwAIABPAHAAdABpAG8AbgBzACkALABcAG4AIAAgACAAIAAgACAAIAAgAF8AbABhAG4AZwB1AGEAZwBlAEkARAAsACAARgBOAC4ATABBAE4ARwBVAEEARwBFAF8ASQBEACgARgBOAC4ATgBVAEwATABJAEYAWQAoAEwAYQBuAGcAdQBhAGcAZQBDAG8AZABlACkAKQAsAFwAbgAgACAAIAAgACAAIAAgACAAXwBqAHUAbABpAGEAbgBDAGEAbABlAG4AZABhAHIALAAgAEYATgAuAEMATwBFAFIAQwBFACgASgB1AGwAaQBhAG4AQwBhAGwAZQBuAGQAYQByACkAIAA8AD4AIAAwACwAXABuACAAIAAgACAAIAAgACAAIABcAG4AIAAgACAAIAAgACAAIAAgAF8AcwBoAG8AdwBXAGUAZQBrAGQAYQB5ACwAIABJAEYARQBSAFIATwBSACgAUwBFAEEAUgBDAEgAKABcACIAVwBcACIALAAgAF8AbwBwAHQAaQBvAG4AcwApACwAIAAwACkAIAA+ACAAMAAsAFwAbgAgACAAIAAgACAAIAAgACAAXwBzAGgAbwByAHQALAAgAEkARgBFAFIAUgBPAFIAKABTAEUAQQBSAEMASAAoAFwAIgBSAFwAIgAsACAAXwBvAHAAdABpAG8AbgBzACkALAAgADAAKQAgAD4AIAAwACwAXABuACAAIAAgACAAIAAgACAAIABfAGQAZQBsAGkAbQAsACAASQBGACgASQBGAEUAUgBSAE8AUgAoAFMARQBBAFIAQwBIACgAXAAiAEcAXAAiACwAIABfAG8AcAB0AGkAbwBuAHMAKQAsACAAMAApACAAPgAgADAALAAgAFwAIgAgAFwAIgAsACAAXAAiACwAIABcACIAKQAsAFwAbgAgACAAIAAgACAAIAAgACAAXABuACAAIAAgACAAIAAgACAAIABfAHkAZQBhAHIATwBwAHQAaQBvAG4AcwAsACAARgBOAC4AUwBJAEYAVABfAEYATwBSAF8AQwBIAEEAUgBTACgAXwBvAHAAdABpAG8AbgBzACwAIABcACIARQBUAEoASwBcACIALAAgADEAKQAsAFwAbgBcAG4AIAAgACAAIAAgACAAIAAgAF8AdABpAG0AZQBPAHAAdABpAG8AbgBzACwAIABcACIAQwBcACIAIAAmACAARgBOAC4AUwBJAEYAVABfAEYATwBSAF8AQwBIAEEAUgBTACgAXwBvAHAAdABpAG8AbgBzACwAIABcACIASgBLAEwARABIAE0AUwBcACIAKQAsAFwAbgAgACAAIAAgACAAIAAgACAAXwB0AGkAbQBlAE8AZgBEAGEAeQBPAHAAdABpAG8AbgBTAGUAdAAsACAAXwBGAE8AUgBNAEEAVABfAFQASQBNAEUAXwBPAEYAXwBEAEEAWQBfAE8AUABUAEkATwBOAFMAKABfAHQAaQBtAGUATwBwAHQAaQBvAG4AcwAsACAAVABSAFUARQApACwAXABuAFwAbgAgACAAIAAgACAAIAAgACAAZgBuAFYAYQBsAGkAZABhAHQAZQAsACAATABBAE0AQgBEAEEAKABfAFkATQBEAFcAVAAsAFwAbgAgACAAIAAgACAAIAAgACAAIAAgACAAIABJAEYAKABDAE8ATABVAE0ATgBTACgAXwBZAE0ARABXAFQAKQAgAD4AIAA1ACwAIAB7ACMAUgBFAEYAIQB9ACwAXABuACAAIAAgACAAIAAgACAAIAAgACAAIAAgACAAIAAgACAASQBGACgAQQBSAFIAQQBZAFMALgBJAFMAXwBFAE0AUABUAFkAKABfAFkATQBEAFcAVAApACwAIABcACIAXAAiACwAXABuACAAIAAgACAAIAAgACAAIAAgACAAIAAgACAAIAAgACAAIAAgACAAIABMAEUAVAAoAFwAbgAgACAAIAAgACAAIAAgACAAIAAgACAAIAAgACAAIAAgACAAIAAgACAAIAAgACAAIABfAGYAaQByAHMAdABFAHIAcgBvAHIALAAgAEEAUgBSAEEAWQBTAC4ASABfAEUAUgBSAE8AUgAoAF8AWQBNAEQAVwBUACkALABcAG4AIAAgACAAIAAgACAAIAAgACAAIAAgACAAIAAgACAAIAAgACAAIAAgACAAIAAgACAASQBGACgASQBTAEUAUgBSAE8AUgAoAF8AZgBpAHIAcwB0AEUAcgByAG8AcgApACwAIABfAGYAaQByAHMAdABFAHIAcgBvAHIAIAAqACAAewAxAH0ALABcAG4AIAAgACAAIAAgACAAIAAgACAAIAAgACAAIAAgACAAIAAgACAAIAAgACAAIAAgACAAIAAgACAAIABJAEYAKABOAE8AVAAoAEEAUgBSAEEAWQBTAC4ASQBTAF8ATgBVAE0ARQBSAEkAQwBfAE4AVQBMAEwAKABfAFkATQBEAFcAVAApACkALAAgAHsAIwBWAEEATABVAEUAIQB9ACwAXABuACAAIAAgACAAIAAgACAAIAAgACAAIAAgACAAIAAgACAAIAAgACAAIAAgACAAIAAgACAAIAAgACAAIAAgACAAIABMAEUAVAAoAFwAbgAgACAAIAAgACAAIAAgACAAIAAgACAAIAAgACAAIAAgACAAIAAgACAAIAAgACAAIAAgACAAIAAgACAAIAAgACAAIAAgACAAIABfAGUAeABwAGEAbgBkAFkATQBEAFcAVAAsACAARQBYAFAAQQBOAEQAKABfAFkATQBEAFcAVAAsACAAMQAsACAANQAsACAAXAAiAFwAIgApACwAXABuACAAIAAgACAAIAAgACAAIAAgACAAIAAgACAAIAAgACAAIAAgACAAIAAgACAAIAAgACAAIAAgACAAIAAgACAAIAAgACAAIAAgAEkARgAoAEEAUgBSAEEAWQBTAC4ASABBAFMAXwBOAEUARwBBAFQASQBWAEUAKABEAFIATwBQACgAXwBlAHgAcABhAG4AZABZAE0ARABXAFQALAAsACAAMQApACkALAAgAHsAIwBOAFUATQAhAH0ALABcAG4AIAAgACAAIAAgACAAIAAgACAAIAAgACAAIAAgACAAIAAgACAAIAAgACAAIAAgACAAIAAgACAAIAAgACAAIAAgACAAIAAgACAAIAAgACAAIABJAEYAKABOACgASQBOAEQARQBYACgAXwBlAHgAcABhAG4AZABZAE0ARABXAFQALAAgADEALAAgADUAKQApACAAPgAgADEALAAgAHsAIwBOAFUATQAhAH0ALAAgAF8AZQB4AHAAYQBuAGQAWQBNAEQAVwBU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ZgBuAFIAZQBzAG8AbAB2AGUARABhAHQAZQBQAGEAcgB0ACwAIABMAEEATQBCAEQAQQAoAF8AdgBhAGwAaQBkAGEAdABlAFkATQBEAFcAVAAsACAAXwBjAGEAcgByAHkARABhAHkALABcAG4AIAAgACAAIAAgACAAIAAgACAAIAAgACAATABFAFQAKABcAG4AIAAgACAAIAAgACAAIAAgACAAIAAgACAAIAAgACAAIABfAFkATQBEACwAIABUAEEASwBFACgAXwB2AGEAbABpAGQAYQB0AGUAWQBNAEQAVwBUACwAIAAxACwAIAAzACkALABcAG4AIAAgACAAIAAgACAAIAAgACAAIAAgACAAIAAgACAAIABJAEYAKABBAFIAUgBBAFkAUwAuAEkAUwBfAEUATQBQAFQAWQAoAF8AWQBNAEQAKQAsACAASABTAFQAQQBDAEsAKABcACIAXAAiACwAIABcACIAXAAiACwAIABcACIAXAAiACwAIABcACIAXAAiACkALABcAG4AIAAgACAAIAAgACAAIAAgACAAIAAgACAAIAAgACAAIAAgACAAIAAgAEwARQBUACgAXABuACAAIAAgACAAIAAgACAAIAAgACAAIAAgACAAIAAgACAAIAAgACAAIAAgACAAIAAgAF8AcgBlAHMAbwBsAHYAZQBZAE0ARAAsACAASQBGACgAXwBjAGEAcgByAHkARABhAHkAIAA9ACAAMAAsACAAXwBZAE0ARAAsAFwAbgAgACAAIAAgACAAIAAgACAAIAAgACAAIAAgACAAIAAgACAAIAAgACAAIAAgACAAIAAgACAAIAAgAEkARgAoAEEAUgBSAEEAWQBTAC4ASABBAFMAXwBFAE0AUABUAFkAKABfAFkATQBEACkALAAgAF8AWQBNAEQALABcAG4AIAAgACAAIAAgACAAIAAgACAAIAAgACAAIAAgACAAIAAgACAAIAAgACAAIAAgACAAIAAgACAAIAAgACAAIAAgAEwARQBUACgAXABuACAAIAAgACAAIAAgACAAIAAgACAAIAAgACAAIAAgACAAIAAgACAAIAAgACAAIAAgACAAIAAgACAAIAAgACAAIAAgACAAIAAgAF8ATQBKAEQATgAsACAAQwBIAFIATwBOAE8ALgBNAEoARABOACgAXwBZAE0ARAAsACAAXwBqAHUAbABpAGEAbgBDAGEAbABlAG4AZABhAHIAKQAgACsAIABfAGMAYQByAHIAeQBEAGEAeQAsAFwAbgAgACAAIAAgACAAIAAgACAAIAAgACAAIAAgACAAIAAgACAAIAAgACAAIAAgACAAIAAgACAAIAAgACAAIAAgACAAIAAgACAAIABDAEgAUgBPAE4ATwAuAE0ASgBEAE4AXwBUAE8AXwBDAEEATABFAE4ARABBAFIAXwBEAEEAVABFACgAXwBNAEoARABOACwAIABfAGoAdQBsAGkAYQBuAEMAYQBsAGUAbgBkAGEAcgApAFwAbgAgACAAIAAgACAAIAAgACAAIAAgACAAIAAgACAAIAAgACAAIAAgACAAIAAgACAAIAAgACAAIAAgACAAIAAgACAAKQBcAG4AIAAgACAAIAAgACAAIAAgACAAIAAgACAAIAAgACAAIAAgACAAIAAgACAAIAAgACAAIAAgACAAIAApAFwAbgAgACAAIAAgACAAIAAgACAAIAAgACAAIAAgACAAIAAgACAAIAAgACAAIAAgACAAIAApACwAXABuACAAIAAgACAAIAAgACAAIAAgACAAIAAgACAAIAAgACAAIAAgACAAIAAgACAAIAAgAF8AcwBZAGUAYQByACwAIABDAEgAUgBPAE4ATwAuAEYATwBSAE0AQQBUAF8ATABJAFQARQBSAEEAUgBZAF8AWQBFAEEAUgAoAEkATgBEAEUAWAAoAF8AcgBlAHMAbwBsAHYAZQBZAE0ARAAsACAAMQAsACAAMQApACwAIABfAHkAZQBhAHIATwBwAHQAaQBvAG4AcwApACwAXABuACAAIAAgACAAIAAgACAAIAAgACAAIAAgACAAIAAgACAAIAAgACAAIAAgACAAIAAgAF8AcwBNAG8AbgB0AGgALAAgAEMASABSAE8ATgBPAC4ATQBPAE4AVABIAF8ATgBBAE0ARQAoAEkATgBEAEUAWAAoAF8AcgBlAHMAbwBsAHYAZQBZAE0ARAAsACAAMQAsACAAMgApACwAIABfAHMAaABvAHIAdAAsACAAXwBsAGEAbgBnAHUAYQBnAGUASQBEACkALABcAG4AIAAgACAAIAAgACAAIAAgACAAIAAgACAAIAAgACAAIAAgACAAIAAgACAAIAAgACAAXwBzAEQAYQB5ACwAIABGAE4ALgBGAE8AUgBNAEEAVABfAE8AUgBEAEkATgBBAEwAKABJAE4ARABFAFgAKABfAHIAZQBzAG8AbAB2AGUAWQBNAEQALAAgADEALAAgADMAKQApACwAXABuACAAIAAgACAAIAAgACAAIAAgACAAIAAgACAAIAAgACAAIAAgACAAIAAgACAAIAAgAF8AcwBNAG8AbgB0AGgARABhAHkALAAgAFQARQBYAFQASgBPAEkATgAoAFwAIgAgAFwAIgAsACAAVABSAFUARQAsACAAXwBzAE0AbwBuAHQAaAAsACAAXwBzAEQAYQB5ACkALABcAG4AIAAgACAAIAAgACAAIAAgACAAIAAgACAAIAAgACAAIAAgACAAIAAgACAAIAAgACAAXwBzAEQAYQB0AGUALAAgAFQARQBYAFQASgBPAEkATgAoAF8AZABlAGwAaQBtACwAIABUAFIAVQBFACwAIABfAHMATQBvAG4AdABoAEQAYQB5ACwAIABfAHMAWQBlAGEAcgApACwAXABuACAAIAAgACAAIAAgACAAIAAgACAAIAAgACAAIAAgACAAIAAgACAAIAAgACAAIAAgAEgAUwBUAEEAQwBLACgAXwBzAEQAYQB0AGUALAAgAF8AcgBlAHMAbwBsAHYAZQBZAE0ARAApAFwAbgAgACAAIAAgACAAIAAgACAAIAAgACAAIAAgACAAIAAgACAAIAAgACAAKQBcAG4AIAAgACAAIAAgACAAIAAgACAAIAAgACAAIAAgACAAIAApAFwAbgAgACAAIAAgACAAIAAgACAAIAAgACAAIAApAFwAbgAgACAAIAAgACAAIAAgACAAKQAsAFwAbgBcAG4AIAAgACAAIAAgACAAIAAgAGYAbgBSAGUAcwBvAGwAdgBlAFcAZQBlAGsAZABhAHkALAAgAEwAQQBNAEIARABBACgAXwBZAE0ARAAsACAAXwBEAG8AVwAsAFwAbgAgACAAIAAgACAAIAAgACAAIAAgACAAIABJAEYAKABBAFIAUgBBAFkAUwAuAEkAUwBfAEUATQBQAFQAWQAoAF8AWQBNAEQAKQAgACoAIABGAE4ALgBJAFMAXwBFAE0AUABUAFkAKABfAEQAbwBXACkALAAgAFwAIgBcACIALABcAG4AIAAgACAAIAAgACAAIAAgACAAIAAgACAAIAAgACAAIABMAEUAVAAoAFwAbgAgACAAIAAgACAAIAAgACAAIAAgACAAIAAgACAAIAAgACAAIAAgACAAXwByAGUAcwBvAGwAdgBlAGQARABvAFcALAAgAEkARgAoAEEAUgBSAEEAWQBTAC4ASABBAFMAXwBFAE0AUABUAFkAKABfAFkATQBEACkALAAgAF8ARABvAFcALABcAG4AIAAgACAAIAAgACAAIAAgACAAIAAgACAAIAAgACAAIAAgACAAIAAgACAAIAAgACAATABFAFQAKABcAG4AIAAgACAAIAAgACAAIAAgACAAIAAgACAAIAAgACAAIAAgACAAIAAgACAAIAAgACAAIAAgACAAIABfAE0ASgBEAE4ALAAgAEMASABSAE8ATgBPAC4ATQBKAEQATgAoAF8AWQBNAEQALAAgAF8AagB1AGwAaQBhAG4AQwBhAGwAZQBuAGQAYQByACkALABcAG4AIAAgACAAIAAgACAAIAAgACAAIAAgACAAIAAgACAAIAAgACAAIAAgACAAIAAgACAAIAAgACAAIABDAEgAUgBPAE4ATwAuAE0ASgBEAE4AXwBUAE8AXwBXAEUARQBLAEQAQQBZACgAXwBNAEoARABOACkAXABuACAAIAAgACAAIAAgACAAIAAgACAAIAAgACAAIAAgACAAIAAgACAAIAAgACAAIAAgACkAXABuACAAIAAgACAAIAAgACAAIAAgACAAIAAgACAAIAAgACAAIAAgACAAIAApACwAXABuACAAIAAgACAAIAAgACAAIAAgACAAIAAgACAAIAAgACAAIAAgACAAIABDAEgAUgBPAE4ATwAuAFcARQBFAEsARABBAFkAXwBOAEEATQBFACgAXwByAGUAcwBvAGwAdgBlAGQARABvAFcALAAgAF8AcwBoAG8AcgB0ACwAIABfAGwAYQBuAGcAdQBhAGcAZQBJAEQAKQBcAG4AIAAgACAAIAAgACAAIAAgACAAIAAgACAAIAAgACAAIAApAFwAbgAgACAAIAAgACAAIAAgACAAIAAgACAAIAApAFwAbgAgACAAIAAgACAAIAAgACAAKQAsAFwAbgAgACAAIAAgACAAIAAgACAAXABuACAAIAAgACAAIAAgACAAIABmAG4ARgBvAHIAbQBhAHQATABpAHQAZQByAGEAcgB5AEQAYQB0AGUAVABpAG0AZQAsACAATABBAE0AQgBEAEEAKABfAGQAYQB0AGUAXwBZAE0ARABXAFQALABcAG4AIAAgACAAIAAgACAAIAAgACAAIAAgACAATABFAFQAKABcAG4AIAAgACAAIAAgACAAIAAgACAAIAAgACAAIAAgACAAIABfAHYAYQBsAGkAZABhAHQAZQBZAE0ARABXAFQALAAgAGYAbgBWAGEAbABpAGQAYQB0AGUAKABfAGQAYQB0AGUAXwBZAE0ARABXAFQAKQAsAFwAbgAgACAAIAAgACAAIAAgACAAIAAgACAAIAAgACAAIAAgAEkARgAoAEMATwBMAFUATQBOAFMAKABfAHYAYQBsAGkAZABhAHQAZQBZAE0ARABXAFQAKQAgAD0AIAAxACwAIABJAE4ARABFAFgAKABfAHYAYQBsAGkAZABhAHQAZQBZAE0ARABXAFQALAAgADEALAAgADEAKQAsAFwAbgAgACAAIAAgACAAIAAgACAAIAAgACAAIAAgACAAIAAgACAAIAAgACAATABFAFQAKABcAG4AIAAgACAAIAAgACAAIAAgACAAIAAgACAAIAAgACAAIAAgACAAIAAgACAAIAAgACAAXwB0AGkAbQBlACwAIABJAE4ARABFAFgAKABfAHYAYQBsAGkAZABhAHQAZQBZAE0ARABXAFQALAAgADEALAAgADUAKQAsAFwAbgAgACAAIAAgACAAIAAgACAAIAAgACAAIAAgACAAIAAgACAAIAAgACAAIAAgACAAIABfAEQAVAAsACAAXwBGAE8AUgBNAEEAVABfAFQASQBNAEUAXwBPAEYAXwBEAEEAWQAoAF8AdABpAG0AZQAsACAAXwB0AGkAbQBlAE8AZgBEAGEAeQBPAHAAdABpAG8AbgBTAGUAdAApACwAXABuACAAIAAgACAAIAAgACAAIAAgACAAIAAgACAAIAAgACAAIAAgACAAIAAgACAAIAAgAF8AYwBhAHIAcgB5AEQAYQB5ACwAIABJAE4ARABFAFgAKABfAEQAVAAsACAAMQAsACAAMQApACwAXABuACAAIAAgACAAIAAgACAAIAAgACAAIAAgACAAIAAgACAAIAAgACAAIAAgACAAIAAgAF8AdABpAG0AZQBQAGEAcgB0ACwAIABJAE4ARABFAFgAKABfAEQAVAAsACAAMQAsACAAMgApACwAXABuACAAIAAgACAAIAAgACAAIAAgACAAIAAgACAAIAAgACAAIAAgACAAIAAgACAAIAAgAF8AZABhAHQAZQBJAG4AZgBvACwAIABmAG4AUgBlAHMAbwBsAHYAZQBEAGEAdABlAFAAYQByAHQAKABfAHYAYQBsAGkAZABhAHQAZQBZAE0ARABXAFQALAAgAF8AYwBhAHIAcgB5AEQAYQB5ACkALABcAG4AIAAgACAAIAAgACAAIAAgACAAIAAgACAAIAAgACAAIAAgACAAIAAgACAAIAAgACAAXwBkAGEAdABlAFAAYQByAHQALAAgAEkATgBEAEUAWAAoAF8AZABhAHQAZQBJAG4AZgBvACwAIAAxACwAIAAxACkALABcAG4AIAAgACAAIAAgACAAIAAgACAAIAAgACAAIAAgACAAIAAgACAAIAAgACAAIAAgACAAXwByAGUAcwBvAGwAdgBlAFkATQBEACwAIABEAFIATwBQACgAXwBkAGEAdABlAEkAbgBmAG8ALAAsADEAKQAsAFwAbgAgACAAIAAgACAAIAAgACAAIAAgACAAIAAgACAAIAAgACAAIAAgACAAIAAgACAAIABfAHMARABhAHQAZQBUAGkAbQBlACwAIABUAEUAWABUAEoATwBJAE4AKABfAGQAZQBsAGkAbQAsACAAVABSAFUARQAsACAAXwBkAGEAdABlAFAAYQByAHQALAAgAF8AdABpAG0AZQBQAGEAcgB0ACkALABcAG4AIAAgACAAIAAgACAAIAAgACAAIAAgACAAIAAgACAAIAAgACAAIAAgACAAIAAgACAASQBGACgATgBPAFQAKABfAHMAaABvAHcAVwBlAGUAawBkAGEAeQApACwAIABfAHMARABhAHQAZQBUAGkAbQBlACwAIABcAG4AIAAgACAAIAAgACAAIAAgACAAIAAgACAAIAAgACAAIAAgACAAIAAgACAAIAAgACAAIAAgACAAIABMAEUAVAAoAFwAbgAgACAAIAAgACAAIAAgACAAIAAgACAAIAAgACAAIAAgACAAIAAgACAAIAAgACAAIAAgACAAIAAgACAAIAAgACAAXwBzAEQAbwBXACwAIABmAG4AUgBlAHMAbwBsAHYAZQBXAGUAZQBrAGQAYQB5ACgAXwByAGUAcwBvAGwAdgBlAFkATQBEACwAIABJAE4ARABFAFgAKABfAHYAYQBsAGkAZABhAHQAZQBZAE0ARABXAFQALAAgADEALAAgADQAKQApACwAXABuACAAIAAgACAAIAAgACAAIAAgACAAIAAgACAAIAAgACAAIAAgACAAIAAgACAAIAAgACAAIAAgACAAIAAgACAAIABUAEUAWABUAEoATwBJAE4AKABfAGQAZQBsAGkAbQAsACAAVABSAFUARQAsACAAXwBzAEQAbwBXACwAIABfAHMARABhAHQAZQBUAGkAbQBl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wAbgAgACAAIAAgACAAIAAgACAAQgBZAFIATwBXACgARgBOAC4ATgBVAEwATABJAEYAWQAoAEQAYQB0AGUAXwBZAE0ARABXAFQAKQAsAFwAbgAgACAAIAAgACAAIAAgACAAIAAgACAAIABMAEEATQBCAEQAQQAoAF8AcgBvAHcALABcAG4AIAAgACAAIAAgACAAIAAgACAAIAAgACAAIAAgACAAIABmAG4ARgBvAHIAbQBhAHQATABpAHQAZQByAGEAcgB5AEQAYQB0AGUAVABpAG0AZQAoAF8AcgBvAH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0ASQBMAF8ARABUAEcAXABuAFwAbgBQAGEAcgBzAGUAcwAgAGEAIABkAGEAdABlAC0AdABpAG0AZQAgAGcAcgBvAHUAcAAgAGkAbgAgAHQAaABlACAAZgBvAHIAbQBhAHQAIAB1AHMAZQBkACAAYgB5ACAAVQBTACAATQBpAGwAaQB0AGEAcgB5ACAAbQBlAHMAcwBhAGcAZQAgAHQAcgBhAGYAZgBpAGMALAAgAGkAbgB0AG8AIAByAGUAcwBwAGUAYwB0AGkAdgBlACAAcABhAHIAdABzACAAbwBmACAAeQBlAGEAcgAsAFwAbgBtAG8AbgB0AGgALAAgAGQAYQB5ACwAIAB0AGkAbQBlACAAbwBmACAAZABhAHkAIABhAG4AZAAgAHQAaQBtAGUAIAB6AG8AbgBlACAAbwBmAGYAcwBlAHQAIABpAG4AIABtAGkAbgB1AHQAZQBzAC4AXABuAFwAbgBBAHIAcgBhAHkAIABjAG8AbQBwAGEAdABpAGIAbABlADoAIABFAHgAcAByAGUAcwBzAGkAbwBu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EAOQA1ADEALgAuADIAMAA1ADAAXQAgAHwAIABZAGUAYQByAFwAbgAgADIAIAB8ACAAaQBuAHQAZQBnAGUAcgAgAFsAMQAuAC4AMQAyAF0AIAAgACAAIAAgACAAfAAgAE0AbwBuAHQAaABcAG4AIAAzACAAfAAgAGkAbgB0AGUAZwBlAHIAIABbADEALgAuADMAMQBdACAAIAAgACAAIAAgAHwAIABEAGEAeQBcAG4AIAA0ACAAfAAgAGQAZQBjAGkAbQBhAGwAIABbADAALgAuADEAKQAgACAAIAAgACAAIAAgAHwAIABUAGkAbQBlAFwAbgAgADUAIAB8ACAAZABlAGMAaQBtAGEAbAAgAFsALQA5ADAAMAAuAC4AOQAwADAAXQAgACAAfAAgAFQAaQBtAGUAIAB6AG8AbgBlACAAbwBmAGYAcwBlAHQAIABtAGkAbgB1AHQAZQ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UAEcAIAB8ACAAdABlAHgAdAAgAHwAIABEAGEAdABlAC0AdABpAG0AZQAgAGcAcgBvAHUAcAAgAGkAbgAgAFUAUwAgAE0AaQBsAGkAdABhAHIAeQAgAGYAbwByAG0AYQB0ACAAaQBlAC4AIABkAGQASABIAG0AbQBzAHMAWgBtAG0AbQBZAFk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0ASQBMAF8ARABUAEcAKABcACIAMQAyACAAMQA1ACAAMwAwACAANAA1ACAAQgAgAE0AQQBZACAAMgAzAFwAIgApAFwAbgBSAGUAdAB1AHIAbgBzADoAIAB7ADIAMAAyADMALAAgADUALAAgADEAMgAsACAAMAAuADcANwAxADEAOAAwADUANQAsACAAMQAyADAAfQBcAG4AXABuAFAAQQBSAFMARQBfAE0ASQBMAF8ARABUAEcAKABcACIAMAA1ADAANgA0ADUAMQA1AEsASgBVAE4AMAAwAFwAIgApAFwAbgBSAGUAdAB1AHIAbgBzADoAIAB7ADIAMAAwADAALAAgADYALAAgADUALAAgADAALgAyADgAMQA0ADIAMwA2ADEAMQAsACAANgAwADAAfQBcAG4AXABuAFAAQQBSAFMARQBfAE0ASQBMAF8ARABUAEcAKABcACIAMQA1ADAANgAwADAAWgBcACIAKQBcAG4AUgBlAHQAdQByAG4AcwA6ACAAewAgACwAIAAsACAAMQA1ACwAIAAwAC4AMgA1ACwAIAAw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0ASQBMAF8ARABUAEcAIAA9ACAATABBAE0AQgBEAEEAKABFAHgAcAByAGUAcwBzAGkAbwBuACwAXABuACAAIAAgACAATABFAFQAKABcAG4AIAAgACAAIAAgACAAIAAgAF8AdgBhAGwARQByAHIALAAgAHsAIwBWAEEATABVAEUAIQAsACAAIwBWAEEATABVAEUAIQAsACAAIwBWAEEATABVAEUAIQAsACAAIwBWAEEATABVAEUAIQAsACAAIwBWAEEATABVAEUAIQB9ACwAXABuAFwAbgAgACAAIAAgACAAIAAgACAAZgBuAFAAYQByAHMAZQBEAFQARwAsACAATABBAE0AQgBEAEEAKABfAGUAeABwAHIALABcAG4AIAAgACAAIAAgACAAIAAgACAAIAAgACAASQBGACgASQBTAEUAUgBSAE8AUgAoAF8AZQB4AHAAcgApACwAIABfAGUAeABwAHIAIAAqACAAewAxACwAIAAyACwAIAAzACwAIAA0ACwAIAA1AH0ALABcAG4AIAAgACAAIAAgACAAIAAgACAAIAAgACAAIAAgACAAIABMAEUAVAAoAFwAbgAgACAAIAAgACAAIAAgACAAIAAgACAAIAAgACAAIAAgACAAIAAgACAAXwBEAFQARwAsACAAUwBVAEIAUwBUAEkAVABVAFQARQAoAF8AZQB4AHAAcgAsACAAXAAiACAAXAAiACwAIABcACIAXAAiACkALABcAG4AIAAgACAAIAAgACAAIAAgACAAIAAgACAAIAAgACAAIAAgACAAIAAgAEkARgAoAF8ARABUAEcAIAA9ACAAXAAiAFwAIgAsACAAewBcACIAXAAiACwAIABcACIAXAAiACwAIABcACIAXAAiACwAIABcACIAXAAiACwAIABcACIAXAAiAH0ALABcAG4AIAAgACAAIAAgACAAIAAgACAAIAAgACAAIAAgACAAIAAgACAAIAAgACAAIAAgACAASQBGACgATgBPAFQAKABGAE4ALgBWAEEATABJAEQAQQBUAEUAXwBDAEgAQQBSAFMARQBUACgAXwBEAFQARwAsACAAXAAiADAAMQAyADMANAA1ADYANwA4ADkAQQBCAEMARABFAEYARwBIAEkASgBLAEwATQBOAE8AUABRAFIAUwBUAFUAVgBXAFgAWQBaAFwAIgAsACAAMQApACkALAAgAF8AdgBhAGwARQByAHIALABcAG4AIAAgACAAIAAgACAAIAAgACAAIAAgACAAIAAgACAAIAAgACAAIAAgACAAIAAgACAAIAAgACAAIABMAEUAVAAoAFwAbgAgACAAIAAgACAAIAAgACAAIAAgACAAIAAgACAAIAAgACAAIAAgACAAIAAgACAAIAAgACAAIAAgACAAIAAgACAAZgBuAFkAZQBhAHIALAAgAEwAQQBNAEIARABBACgAXwBzAFkAZQBhAHIALABcAG4AIAAgACAAIAAgACAAIAAgACAAIAAgACAAIAAgACAAIAAgACAAIAAgACAAIAAgACAAIAAgACAAIAAgACAAIAAgACAAIAAgACAATABFAFQAKABcAG4AIAAgACAAIAAgACAAIAAgACAAIAAgACAAIAAgACAAIAAgACAAIAAgACAAIAAgACAAIAAgACAAIAAgACAAIAAgACAAIAAgACAAIAAgACAAIABfAHkAeQAsACAAVgBBAEwAVQBFACgAXwBzAFkAZQBhAHIAKQAsAFwAbgAgACAAIAAgACAAIAAgACAAIAAgACAAIAAgACAAIAAgACAAIAAgACAAIAAgACAAIAAgACAAIAAgACAAIAAgACAAIAAgACAAIAAgACAAIAAgAEkARgAoAF8AeQB5ACAAPAAgADUAMQAsACAAMgAwADAAMAAgACsAIABfAHkAeQAsACAAMQA5ADAAMAAgACsAIABfAHkAeQApAFwAbgAgACAAIAAgACAAIAAgACAAIAAgACAAIAAgACAAIAAgACAAIAAgACAAIAAgACAAIAAgACAAIAAgACAAIAAgACAAIAAgACAAIAApAFwAbgAgACAAIAAgACAAIAAgACAAIAAgACAAIAAgACAAIAAgACAAIAAgACAAIAAgACAAIAAgACAAIAAgACAAIAAgACAAKQAsAFwAbgBcAG4AIAAgACAAIAAgACAAIAAgACAAIAAgACAAIAAgACAAIAAgACAAIAAgACAAIAAgACAAIAAgACAAIAAgACAAIAAgAGYAbgBQAGEAcgBzAGUARgB1AGwAbAAsACAATABBAE0AQgBEAEEAKABfAEQAVABHACwAXABuACAAIAAgACAAIAAgACAAIAAgACAAIAAgACAAIAAgACAAIAAgACAAIAAgACAAIAAgACAAIAAgACAAIAAgACAAIAAgACAAIAAgAEwARQBUACgAXABuACAAIAAgACAAIAAgACAAIAAgACAAIAAgACAAIAAgACAAIAAgACAAIAAgACAAIAAgACAAIAAgACAAIAAgACAAIAAgACAAIAAgACAAIAAgACAAXwBZAE0ARAAsACAASABTAFQAQQBDAEsAKABcAG4AIAAgACAAIAAgACAAIAAgACAAIAAgACAAIAAgACAAIAAgACAAIAAgACAAIAAgACAAIAAgACAAIAAgACAAIAAgACAAIAAgACAAIAAgACAAIAAgACAAIAAgAGYAbgBZAGUAYQByACgAUgBJAEcASABUACgAXwBEAFQARwAsACAAMgApACkALABcAG4AIAAgACAAIAAgACAAIAAgACAAIAAgACAAIAAgACAAIAAgACAAIAAgACAAIAAgACAAIAAgACAAIAAgACAAIAAgACAAIAAgACAAIAAgACAAIAAgACAAIAAgAEMASABSAE8ATgBPAC4AUABBAFIAUwBFAF8ATQBPAE4AVABIACgATQBJAEQAKABfAEQAVABHACwAIAAxADAALAAgADMAKQApACwAXABuACAAIAAgACAAIAAgACAAIAAgACAAIAAgACAAIAAgACAAIAAgACAAIAAgACAAIAAgACAAIAAgACAAIAAgACAAIAAgACAAIAAgACAAIAAgACAAIAAgACAAIABWAEEATABVAEUAKABMAEUARgBUACgAXwBEAFQARwAsACAAMgApACkAXABuACAAIAAgACAAIAAgACAAIAAgACAAIAAgACAAIAAgACAAIAAgACAAIAAgACAAIAAgACAAIAAgACAAIAAgACAAIAAgACAAIAAgACAAIAAgACAAKQAsAFwAbgAgACAAIAAgACAAIAAgACAAIAAgACAAIAAgACAAIAAgACAAIAAgACAAIAAgACAAIAAgACAAIAAgACAAIAAgACAAIAAgACAAIAAgACAAIAAgAEkARgAoAE4ATwBUACgAQwBIAFIATwBOAE8ALgBJAFMAXwBWAEEATABJAEQAXwBDAEEATABFAE4ARABBAFIAXwBEAEEAVABFACgAXwBZAE0ARAAsACAAVABSAFUARQAsACAARgBBAEwAUwBFACkAKQAsACAAXwB2AGEAbABFAHIAcgAsAFwAbgAgACAAIAAgACAAIAAgACAAIAAgACAAIAAgACAAIAAgACAAIAAgACAAIAAgACAAIAAgACAAIAAgACAAIAAgACAAIAAgACAAIAAgACAAIAAgACAAIAAgACAATABFAFQAKABcAG4AIAAgACAAIAAgACAAIAAgACAAIAAgACAAIAAgACAAIAAgACAAIAAgACAAIAAgACAAIAAgACAAIAAgACAAIAAgACAAIAAgACAAIAAgACAAIAAgACAAIAAgACAAIAAgACAAXwBIAE0AUwAsACAASABTAFQAQQBDAEsAKABcAG4AIAAgACAAIAAgACAAIAAgACAAIAAgACAAIAAgACAAIAAgACAAIAAgACAAIAAgACAAIAAgACAAIAAgACAAIAAgACAAIAAgACAAIAAgACAAIAAgACAAIAAgACAAIAAgACAAIAAgACAAIABWAEEATABVAEUAKABNAEkARAAoAF8ARABUAEcALAAgADMALAAgADIAKQApACwAXABuACAAIAAgACAAIAAgACAAIAAgACAAIAAgACAAIAAgACAAIAAgACAAIAAgACAAIAAgACAAIAAgACAAIAAgACAAIAAgACAAIAAgACAAIAAgACAAIAAgACAAIAAgACAAIAAgACAAIAAgACAAVgBBAEwAVQBFACgATQBJAEQAKABfAEQAVABHACwAIAA1ACwAIAAyACkAKQAsAFwAbgAgACAAIAAgACAAIAAgACAAIAAgACAAIAAgACAAIAAgACAAIAAgACAAIAAgACAAIAAgACAAIAAgACAAIAAgACAAIAAgACAAIAAgACAAIAAgACAAIAAgACAAIAAgACAAIAAgACAAIAAgAFYAQQBMAFUARQAoAE0ASQBEACgAXwBEAFQARwAsACAANwAsACAAMgApACkAXABuACAAIAAgACAAIAAgACAAIAAgACAAIAAgACAAIAAgACAAIAAgACAAIAAgACAAIAAgACAAIAAgACAAIAAgACAAIAAgACAAIAAgACAAIAAgACAAIAAgACAAIAAgACAAIAAgACkALABcAG4AIAAgACAAIAAgACAAIAAgACAAIAAgACAAIAAgACAAIAAgACAAIAAgACAAIAAgACAAIAAgACAAIAAgACAAIAAgACAAIAAgACAAIAAgACAAIAAgACAAIAAgACAAIAAgACAAXwBUAG8ARAAsACAAQwBIAFIATwBOAE8ALgBUAEkATQBFAF8ATwBGAF8ARABBAFkAKABfAEgATQBTACkALABcAG4AIAAgACAAIAAgACAAIAAgACAAIAAgACAAIAAgACAAIAAgACAAIAAgACAAIAAgACAAIAAgACAAIAAgACAAIAAgACAAIAAgACAAIAAgACAAIAAgACAAIAAgACAAIAAgACAAXwBUAFoALAAgAEkARgBOAEEAKABDAEgAUgBPAE4ATwAuAE0ASQBMAEkAVABBAFIAWQBfAFQAWgBPACgATQBJAEQAKABfAEQAVABHACwAIAA5ACwAIAAxACkAKQAsACAAXAAiAFwAIgApACwAXABuACAAIAAgACAAIAAgACAAIAAgACAAIAAgACAAIAAgACAAIAAgACAAIAAgACAAIAAgACAAIAAgACAAIAAgACAAIAAgACAAIAAgACAAIAAgACAAIAAgACAAIAAgACAAIAAgAEgAUwBUAEEAQwBLACgAXwBZAE0ARAAsACAAXwBUAG8ARAAsACAAXwBUAFo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LABcAG4AXABuACAAIAAgACAAIAAgACAAIAAgACAAIAAgACAAIAAgACAAIAAgACAAIAAgACAAIAAgACAAIAAgACAAIAAgACAAIABmAG4AUABhAHIAcwBlAFMAaABvAHIAdAAsACAATABBAE0AQgBEAEEAKABfAEQAVABHACwAXABuACAAIAAgACAAIAAgACAAIAAgACAAIAAgACAAIAAgACAAIAAgACAAIAAgACAAIAAgACAAIAAgACAAIAAgACAAIAAgACAAIAAgAEwARQBUACgAXABuACAAIAAgACAAIAAgACAAIAAgACAAIAAgACAAIAAgACAAIAAgACAAIAAgACAAIAAgACAAIAAgACAAIAAgACAAIAAgACAAIAAgACAAIAAgACAAXwBZAE0ARAAsACAASABTAFQAQQBDAEsAKABcAG4AIAAgACAAIAAgACAAIAAgACAAIAAgACAAIAAgACAAIAAgACAAIAAgACAAIAAgACAAIAAgACAAIAAgACAAIAAgACAAIAAgACAAIAAgACAAIAAgACAAIAAgAGYAbgBZAGUAYQByACgAUgBJAEcASABUACgAXwBEAFQARwAsACAAMgApACkALABcAG4AIAAgACAAIAAgACAAIAAgACAAIAAgACAAIAAgACAAIAAgACAAIAAgACAAIAAgACAAIAAgACAAIAAgACAAIAAgACAAIAAgACAAIAAgACAAIAAgACAAIAAgAEMASABSAE8ATgBPAC4AUABBAFIAUwBFAF8ATQBPAE4AVABIACgATQBJAEQAKABfAEQAVABHACwAIAA4ACwAIAAzACkAKQAsAFwAbgAgACAAIAAgACAAIAAgACAAIAAgACAAIAAgACAAIAAgACAAIAAgACAAIAAgACAAIAAgACAAIAAgACAAIAAgACAAIAAgACAAIAAgACAAIAAgACAAIAAgACAAVgBBAEwAVQBFACgATABFAEYAVAAoAF8ARABUAEcALAAgADIAKQApAFwAbgAgACAAIAAgACAAIAAgACAAIAAgACAAIAAgACAAIAAgACAAIAAgACAAIAAgACAAIAAgACAAIAAgACAAIAAgACAAIAAgACAAIAAgACAAIAAgACkALABcAG4AIAAgACAAIAAgACAAIAAgACAAIAAgACAAIAAgACAAIAAgACAAIAAgACAAIAAgACAAIAAgACAAIAAgACAAIAAgACAAIAAgACAAIAAgACAAIABJAEYAKABOAE8AVAAoAEMASABSAE8ATgBPAC4ASQBTAF8AVgBBAEwASQBEAF8AQwBBAEwARQBOAEQAQQBSAF8ARABBAFQARQAoAF8AWQBNAEQALAAgAFQAUgBVAEUALAAgAEYAQQBMAFMARQApACkALAAgAF8AdgBhAGwARQByAHIALABcAG4AIAAgACAAIAAgACAAIAAgACAAIAAgACAAIAAgACAAIAAgACAAIAAgACAAIAAgACAAIAAgACAAIAAgACAAIAAgACAAIAAgACAAIAAgACAAIAAgACAAIAAgAEwARQBUACgAXABuACAAIAAgACAAIAAgACAAIAAgACAAIAAgACAAIAAgACAAIAAgACAAIAAgACAAIAAgACAAIAAgACAAIAAgACAAIAAgACAAIAAgACAAIAAgACAAIAAgACAAIAAgACAAIAAgAF8ASABNAFMALAAgAEgAUwBUAEEAQwBLACgAXABuACAAIAAgACAAIAAgACAAIAAgACAAIAAgACAAIAAgACAAIAAgACAAIAAgACAAIAAgACAAIAAgACAAIAAgACAAIAAgACAAIAAgACAAIAAgACAAIAAgACAAIAAgACAAIAAgACAAIAAgACAAVgBBAEwAVQBFACgATQBJAEQAKABfAEQAVABHACwAIAAzACwAIAAyACkAKQAsAFwAbgAgACAAIAAgACAAIAAgACAAIAAgACAAIAAgACAAIAAgACAAIAAgACAAIAAgACAAIAAgACAAIAAgACAAIAAgACAAIAAgACAAIAAgACAAIAAgACAAIAAgACAAIAAgACAAIAAgACAAIAAgAFYAQQBMAFUARQAoAE0ASQBEACgAXwBEAFQARwAsACAANQAsACAAMgApACkALABcAG4AIAAgACAAIAAgACAAIAAgACAAIAAgACAAIAAgACAAIAAgACAAIAAgACAAIAAgACAAIAAgACAAIAAgACAAIAAgACAAIAAgACAAIAAgACAAIAAgACAAIAAgACAAIAAgACAAIAAgACAAIAAwAFwAbgAgACAAIAAgACAAIAAgACAAIAAgACAAIAAgACAAIAAgACAAIAAgACAAIAAgACAAIAAgACAAIAAgACAAIAAgACAAIAAgACAAIAAgACAAIAAgACAAIAAgACAAIAAgACAAIAApACwAXABuACAAIAAgACAAIAAgACAAIAAgACAAIAAgACAAIAAgACAAIAAgACAAIAAgACAAIAAgACAAIAAgACAAIAAgACAAIAAgACAAIAAgACAAIAAgACAAIAAgACAAIAAgACAAIAAgAF8AVABvAEQALAAgAEMASABSAE8ATgBPAC4AVABJAE0ARQBfAE8ARgBfAEQAQQBZACgAXwBIAE0AUwApACwAXABuACAAIAAgACAAIAAgACAAIAAgACAAIAAgACAAIAAgACAAIAAgACAAIAAgACAAIAAgACAAIAAgACAAIAAgACAAIAAgACAAIAAgACAAIAAgACAAIAAgACAAIAAgACAAIAAgAF8AVABaACwAIABJAEYATgBBACgAQwBIAFIATwBOAE8ALgBNAEkATABJAFQAQQBSAFkAXwBUAFoATwAoAE0ASQBEACgAXwBEAFQARwAsACAANwAsACAAMQApACkALAAgAFwAIgBcACIAKQAsAFwAbgAgACAAIAAgACAAIAAgACAAIAAgACAAIAAgACAAIAAgACAAIAAgACAAIAAgACAAIAAgACAAIAAgACAAIAAgACAAIAAgACAAIAAgACAAIAAgACAAIAAgACAAIAAgACAAIABIAFMAVABBAEMASwAoAF8AWQBNAEQALAAgAF8AVABvAEQALAAgAF8AVABa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CwAXABuAFwAbgAgACAAIAAgACAAIAAgACAAIAAgACAAIAAgACAAIAAgACAAIAAgACAAIAAgACAAIAAgACAAIAAgACAAIAAgACAAZgBuAFAAYQByAHMAZQBQAGwAYQBuACwAIABMAEEATQBCAEQAQQAoAF8ARABUAEcALABcAG4AIAAgACAAIAAgACAAIAAgACAAIAAgACAAIAAgACAAIAAgACAAIAAgACAAIAAgACAAIAAgACAAIAAgACAAIAAgACAAIAAgACAATABFAFQAKABcAG4AIAAgACAAIAAgACAAIAAgACAAIAAgACAAIAAgACAAIAAgACAAIAAgACAAIAAgACAAIAAgACAAIAAgACAAIAAgACAAIAAgACAAIAAgACAAIABfAFkATQBEACwAIABIAFMAVABBAEMASwAoAFwAIgBcACIALAAgAFwAIgBcACIALAAgAFYAQQBMAFUARQAoAEwARQBGAFQAKABfAEQAVABHACwAIAAyACkAKQApACwAXABuACAAIAAgACAAIAAgACAAIAAgACAAIAAgACAAIAAgACAAIAAgACAAIAAgACAAIAAgACAAIAAgACAAIAAgACAAIAAgACAAIAAgACAAIAAgACAAXwBIAE0AUwAsACAASABTAFQAQQBDAEsAKABcAG4AIAAgACAAIAAgACAAIAAgACAAIAAgACAAIAAgACAAIAAgACAAIAAgACAAIAAgACAAIAAgACAAIAAgACAAIAAgACAAIAAgACAAIAAgACAAIAAgACAAIAAgAFYAQQBMAFUARQAoAE0ASQBEACgAXwBEAFQARwAsACAAMwAsACAAMgApACkALABcAG4AIAAgACAAIAAgACAAIAAgACAAIAAgACAAIAAgACAAIAAgACAAIAAgACAAIAAgACAAIAAgACAAIAAgACAAIAAgACAAIAAgACAAIAAgACAAIAAgACAAIAAgAFYAQQBMAFUARQAoAE0ASQBEACgAXwBEAFQARwAsACAANQAsACAAMgApACkALABcAG4AIAAgACAAIAAgACAAIAAgACAAIAAgACAAIAAgACAAIAAgACAAIAAgACAAIAAgACAAIAAgACAAIAAgACAAIAAgACAAIAAgACAAIAAgACAAIAAgACAAIAAgADAAXABuACAAIAAgACAAIAAgACAAIAAgACAAIAAgACAAIAAgACAAIAAgACAAIAAgACAAIAAgACAAIAAgACAAIAAgACAAIAAgACAAIAAgACAAIAAgACAAKQAsAFwAbgAgACAAIAAgACAAIAAgACAAIAAgACAAIAAgACAAIAAgACAAIAAgACAAIAAgACAAIAAgACAAIAAgACAAIAAgACAAIAAgACAAIAAgACAAIAAgAF8AVABvAEQALAAgAEMASABSAE8ATgBPAC4AVABJAE0ARQBfAE8ARgBfAEQAQQBZACgAXwBIAE0AUwApACwAXABuACAAIAAgACAAIAAgACAAIAAgACAAIAAgACAAIAAgACAAIAAgACAAIAAgACAAIAAgACAAIAAgACAAIAAgACAAIAAgACAAIAAgACAAIAAgACAAXwBUAFoALAAgAEkARgBOAEEAKABDAEgAUgBPAE4ATwAuAE0ASQBMAEkAVABBAFIAWQBfAFQAWgBPACgATQBJAEQAKABfAEQAVABHACwAIAA3ACwAIAAxACkAKQAsACAAXAAiAFwAIgApACwAXABuACAAIAAgACAAIAAgACAAIAAgACAAIAAgACAAIAAgACAAIAAgACAAIAAgACAAIAAgACAAIAAgACAAIAAgACAAIAAgACAAIAAgACAAIAAgACAASABTAFQAQQBDAEsAKABfAFkATQBEACwAIABfAFQAbwBEACwAIABfAFQAWgApAFwAbgAgACAAIAAgACAAIAAgACAAIAAgACAAIAAgACAAIAAgACAAIAAgACAAIAAgACAAIAAgACAAIAAgACAAIAAgACAAIAAgACAAIAApAFwAbgAgACAAIAAgACAAIAAgACAAIAAgACAAIAAgACAAIAAgACAAIAAgACAAIAAgACAAIAAgACAAIAAgACAAIAAgACAAKQAsAFwAbgBcAG4AIAAgACAAIAAgACAAIAAgACAAIAAgACAAIAAgACAAIAAgACAAIAAgACAAIAAgACAAIAAgACAAIAAgACAAIAAgAF8AbABlAG4ALAAgAEwARQBOACgAXwBEAFQARwApACwAXABuACAAIAAgACAAIAAgACAAIAAgACAAIAAgACAAIAAgACAAIAAgACAAIAAgACAAIAAgACAAIAAgACAAIAAgACAAIABTAFcASQBUAEMASAAoAF8AbABlAG4ALABcAG4AIAAgACAAIAAgACAAIAAgACAAIAAgACAAIAAgACAAIAAgACAAIAAgACAAIAAgACAAIAAgACAAIAAgACAAIAAgACAAIAAgACAAMQA0ACwAIABmAG4AUABhAHIAcwBlAEYAdQBsAGwAKABfAEQAVABHACkALABcAG4AIAAgACAAIAAgACAAIAAgACAAIAAgACAAIAAgACAAIAAgACAAIAAgACAAIAAgACAAIAAgACAAIAAgACAAIAAgACAAIAAgACAAMQAyACwAIABmAG4AUABhAHIAcwBlAFMAaABvAHIAdAAoAF8ARABUAEcAKQAsAFwAbgAgACAAIAAgACAAIAAgACAAIAAgACAAIAAgACAAIAAgACAAIAAgACAAIAAgACAAIAAgACAAIAAgACAAIAAgACAAIAAgACAAIAA3ACwAIABmAG4AUABhAHIAcwBlAFAAbABhAG4AKABfAEQAVABHACkALABcAG4AIAAgACAAIAAgACAAIAAgACAAIAAgACAAIAAgACAAIAAgACAAIAAgACAAIAAgACAAIAAgACAAIAAgACAAIAAgACAAIAAgACAAXwB2AGEAbABFAHIAcg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UAeABwAHIAZQBzAHMAaQBvAG4ALAAgAEYATgAuAE4AVQBMAEwASQBGAFkAKABJAE4ARABFAFgAKABFAHgAcAByAGUAcwBzAGkAbwBuACwAIAAsACAAMQApACkALABcAG4AIAAgACAAIAAgACAAIAAgAF8AcgBvAHcAQwBvAHUAbgB0ACwAIABSAE8AVwBTACgAXwBlAHgAcAByAGUAcwBzAGkAbw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AAYQByAHMAZQBEAFQARwAoAEkATgBEAEUAWAAoAF8AZQB4AHAAcgBlAHMAcwBpAG8AbgAsACAAXwBjAHUAcgByACwAIAAx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TQBJAEwAXwBEAFQARwBcAG4AXABuAFIAZQB0AHUAcgBuAHMAIABhACAAZABhAHQAZQAgAGYAbwByAG0AYQB0AHQAZQBkACAAaQBuACAAVQBTACAATQBpAGwAaQB0AGEAcgB5ACAAbQBlAHMAcwBhAGcAZQAgAHQAcgBhAGYAZgBpAGMAIABzAHQAeQBsAGUALgBcAG4AXABuAEEAcgByAGEAeQAgAGMAbwBtAHAAYQB0AGkAYgBsAGUAOgAgAEQAYQB0AGUAXwBZAE0ARABU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EAFQARwAgAGYAbwByAG0AYQB0AHQAZQBk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IAAgACAAIAAgACAAIAAgACAAfAAgAGkAbgB0AGUAZwBlAHIAIAAgACAAIAAgACAAIAAgACAAfABcAG4AIAAgACAAIAAgACAAIAAgACAAIAAgACAAIAB8ACAAWwAxADkANQAxAC4ALgAyADAANQAwAF0AIAAgACAAIAB8AFwAbgBNAG8AbgB0AGgAIAAgACAAIAAgACAAIAAgAHwAIABpAG4AdABlAGcAZQByACAAWwAxAC4ALgAxADIAXQAgAHwAXABuAEQAYQB5ACAAIAAgACAAIAAgACAAIAAgACAAfAAgAGkAbgB0AGUAZwBlAHIAIABbADEALgAuADMAMQBdACAAfABcAG4AVABpAG0AZQAgACAAIAAgACAAIAAgACAAIAB8ACAAZABlAGMAaQBtAGEAbAAgAFsAMAAuAC4AMQApACAAIAB8ACAAVABpAG0AZQAgAG8AZgAgAGQAYQB5ACAAYQBzACAAZABlAGMAaQBtAGEAbAAgAGYAcgBhAGMAdABpAG8AbgAgAG8AZgAgAGEAIABkAGEAeQAuAFwAbgBbAFQAWgBPAE0AaQBuAHUAdABlAHMAXQAgAHwAIABkAGUAYwBpAG0AYQBsACAAIAAgACAAIAAgACAAIAAgAHwAIABUAGkAbQBlACAAegBvAG4AZQAgAG8AZgBmAHMAZQB0ACAAZgByAG8AbQAgAFUAVABDACAAaQBuACAAbQBpAG4AdQB0AGUAcwBcAG4AIAAgACAAIAAgACAAIAAgACAAIAAgACAAIAB8ACAAWwAtADkAMAAwAC4ALgA5ADAAMABdACAAIAAgACAAIAB8ACAAQQBzAHMAdQBtAGUAZAAgAHQAbwAgAGIAZQAgAFUAVABDACAAaQBmACAAbwBtAGkAdAB0AGUAZAAuACAAWwAtADEANQA6ADAAMAAuAC4AKwAxADUAOgAwADAAXQBcAG4AIAAgACAAIAAgACAAIAAgACAAIAAgACAAIAB8ACAAIAAgACAAIAAgACAAIAAgACAAIAAgACAAIAAgACAAIAB8ACAAVABpAG0AZQAgAHcAaQBsAGwAIABiAGUAIABjAG8AbgB2AGUAcgB0AGUAZAAgAGkAZgAgAHQAaABlACAAbwBmAGYAcwBlAHQAIABkAG8AZQBzACAAbgBvAHQAIABhAGwAaQBnAG4AIAB3AGkAdABoACAAbQBpAGwAaQB0AGEAcgB5AFwAbgAgACAAIAAgACAAIAAgACAAIAAgACAAIAAgAHwAIAAgACAAIAAgACAAIAAgACAAIAAgACAAIAAgACAAIAAgAHwAIAB0AGkAbQBlACAAegBvAG4AZQBzAC4AXABuAFsATwBwAHQAaQBvAG4AcwBdACAAIAAgACAAfAAgAHQAZQB4AHQAIAAgACAAIAAgACAAIAAgACAAIAAgACAAfAAgAFMAdAByAGkAbgBnACAAdwBpAHQAaAAgAGUAbABlAG0AZQBuAHQAcwA6ACAAWwBNAF0AWwBYAF0AWwBOAHwARgBdAFwAbgAgACAAIAAgACAAIAAgACAAIAAgACAAIAAgAHwAIAAgACAAIAAgACAAIAAgACAAIAAgACAAIAAgACAAIAAgAHwAIAAgACAAIAAgAE0AIAA6ACAAUwBoAG8AcgB0ACAAZgBvAHIAbQBhAHQALAAgAG8AbQBpAHQAcwAgAHMAZQBjAG8AbgBkAHMALgBcAG4AIAAgACAAIAAgACAAIAAgACAAIAAgACAAIAB8ACAAIAAgACAAIAAgACAAIAAgACAAIAAgACAAIAAgACAAIAB8ACAAIAAgACAAIABYACAAOgAgAEkAbgBzAGUAcgB0ACAAcwBwAGEAYwBpAG4AZwAgAGIAZQB0AHcAZQBlAG4AIABjAG8AbQBwAG8AbgBlAG4AdABzAC4AXABuACAAIAAgACAAIAAgACAAIAAgACAAIAAgACAAfAAgACAAIAAgACAAIAAgACAAIAAgACAAIAAgACAAIAAgACAAfAAgACAATgAsACAARgAgADoAIABPAHYAZQByAHIAaQBkAGUAIAByAG8AdQBuAGQAaQBuAGcAIABiAGUAaABhAHYAaQBvAHUAcgAuAFwAbgAgACAAIAAgACAAIAAgACAAIAAgACAAIAAgAHwAIAAgACAAIAAgACAAIAAgACAAIAAgACAAIAAgACAAIAAgAHwAIAAgACAAIAAgACAAIAAgACAARABlAGYAYQB1AGwAdAAgAG0AZQB0AGgAbwBkACAAcgBvAHUAbgBkAHMAIAB0AG8AIABuAGUAYQByAGUAcwB0ACAAcwBlAGMAbwBuAGQAIABhAG4AZAAgAHQAaABlAG4AIAB0AHIAdQBuAGMAYQB0AGUAcwAgAHQAbwAgAGwAbwB3ACAAbwByAGQAZQByACAAYwBvAG0AcABvAG4AZQBuAHQALgBcAG4AIAAgACAAIAAgACAAIAAgACAAIAAgACAAIAB8ACAAIAAgACAAIAAgACAAIAAgACAAIAAgACAAIAAgACAAIAB8ACAAIAAgACAAIAAgACAAIAAgAE4AOgAgAGEAbAB3AGEAeQBzACAAcgBvAHUAbgBkACAAdABvACAAbgBlAGEAcgBlAHMAdAAuAFwAbgAgACAAIAAgACAAIAAgACAAIAAgACAAIAAgAHwAIAAgACAAIAAgACAAIAAgACAAIAAgACAAIAAgACAAIAAgAHwAIAAgACAAIAAgACAAIAAgACAARgA6ACAAYQBsAHcAYQB5AHMAIAByAG8AdQBuAGQAIABkAG8AdwBu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TQBJAEwAXwBEAFQARwAoADIAMAAyADMALAAgADIALAAgADEAMgAsACAAMAAuADcANQAsACAANgAwADAALAAgADEAKQBcAG4AUgBlAHQAdQByAG4AcwA6ACAAMQAyADEAOAAwADAASwBGAEUAQgAyADMAXABuAFwAbgBGAE8AUgBNAEEAVABfAE0ASQBMAF8ARABUAEcAKAAgACwAIAAsACAAMQAyACwAIAAwAC4AMgA1ACkAXABuAFIAZQB0AHUAcgBuAHMAOgAgADEAMgAwADYAMAAwAEo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TQBJAEwAXwBEAFQARwAgAD0AIABMAEEATQBCAEQAQQAoAEQAYQB0AGUAXwBZAE0ARABUACwAIABbAFQAWgBPAE0AaQBuAHUAdABlAHMAXQAsACAAWwBPAHAAdABpAG8AbgBzAF0ALABcAG4AIAAgACAAIABMAEUAVAAoAFwAbgAgACAAIAAgACAAIAAgACAAXwB0AHoAbwAsACAARgBOAC4ATgBVAEwATABJAEYAWQAoAFQAWgBPAE0AaQBuAHUAdABlAHMAKQAsAFwAbgAgACAAIAAgACAAIAAgACAAXwBtAGkAbABpAHQAYQByAHkAVABaACwAIABMAEUAVAAoAFwAbgAgACAAIAAgACAAIAAgACAAIAAgACAAIABfAHoALAAgAEkARgAoAF8AdAB6AG8AIAA9ACAAXAAiAFwAIgAsACAAewAjAE4ALwBBAH0ALAAgAF8AdAB6AG8AKQAsAFwAbgAgACAAIAAgACAAIAAgACAAIAAgACAAIABDAEgAUgBPAE4ATwAuAFQAWgBPAF8AVABPAF8ATQBJAEwASQBUAEEAUgBZACgAXwB6ACkAXABuACAAIAAgACAAIAAgACAAIAApACwAXABuACAAIAAgACAAIAAgACAAIABfAHMAVABaACwAIABJAE4ARABFAFgAKABfAG0AaQBsAGkAdABhAHIAeQBUAFoALAAgADEALAAgADEAKQAsAFwAbgAgACAAIAAgACAAIAAgACAAXwBtAGkAbABPAGYAZgBzAGUAdAAsACAASQBOAEQARQBYACgAXwBtAGkAbABpAHQAYQByAHkAVABaACwAIAAxACwAIAAzACkALABcAG4AXABuACAAIAAgACAAIAAgACAAIABfAG8AcAB0AGkAbwBuAHMALAAgAEYATgAuAE4AVQBMAEwASQBGAFkAKABPAHAAdABpAG8AbgBzACkALABcAG4AIAAgACAAIAAgACAAIAAgAF8AcwBoAG8AcgB0ACwAIABJAEYARQBSAFIATwBSACgAUwBFAEEAUgBDAEgAKABcACIAUwBcACIALAAgAF8AbwBwAHQAaQBvAG4AcwApACwAIAAwACkAIAA+ACAAMAAsAFwAbgAgACAAIAAgACAAIAAgACAAXwBzAHAAYQBjAGkAbgBnACwAIABJAEYARQBSAFIATwBSACgAUwBFAEEAUgBDAEgAKABcACIAWABcACIALAAgAF8AbwBwAHQAaQBvAG4AcwApACwAIAAwACkAIAA+ACAAMAAsAFwAbgAgACAAIAAgACAAIAAgACAAXwBzAHAAYwAsACAASQBGACgAXwBzAHAAYQBjAGkAbgBnACwAIABcACIAIABcACIALAAgAFwAIgBcACIAKQAsAFwAbgAgACAAIAAgACAAIAAgACAAXwB0AGkAbQBlAEYAbQB0ACwAIABJAEYAKABfAHMAaABvAHIAdAAsAFwAbgAgACAAIAAgACAAIAAgACAAIAAgACAAIABJAEYAKABfAHMAcABhAGMAaQBuAGcALAAgAFwAIgBbAEgASABdACAAbQBtAFwAIgAsACAAXAAiAFsASABIAF0AbQBtAFwAIgApACwAXABuACAAIAAgACAAIAAgACAAIAAgACAAIAAgAEkARgAoAF8AcwBwAGEAYwBpAG4AZwAsACAAXAAiAFsASABIAF0AIABtAG0AIABzAHMAXAAiACwAIABcACIAWwBIAEgAXQBtAG0AcwBzAFwAIgApAFwAbgAgACAAIAAgACAAIAAgACAAKQAsAFwAbgAgACAAIAAgACAAIAAgACAAXABuACAAIAAgACAAIAAgACAAIABfAGwAbwB3AE8AcgBkAGUAcgAsACAANAAgAC0AIABOACgAXwBzAGgAbwByAHQAKQAsACAAXABuACAAIAAgACAAIAAgACAAIABfAHIAbwB1AG4AZABpAG4AZwBPAHYAZQByAHIAaQBkAGUALAAgAEwARQBUACgAXABuACAAIAAgACAAIAAgACAAIAAgACAAIAAgAF8AcgAsACAATABFAEYAVAAoAEYATgAuAFMASQBGAFQAXwBGAE8AUgBfAEMASABBAFIAUwAoAF8AbwBwAHQAaQBvAG4AcwAsACAAXAAiAE4ARgBcACIAKQApACwAXABuACAAIAAgACAAIAAgACAAIAAgACAAIAAgAFMAVwBJAFQAQwBIACgAXwByACwAXABuACAAIAAgACAAIAAgACAAIAAgACAAIAAgACAAIAAgACAAXAAiAE4AXAAiACwAIAAxACwAXABuACAAIAAgACAAIAAgACAAIAAgACAAIAAgACAAIAAgACAAXAAiAEYAXAAiACwAIAAtADEALABcAG4AIAAgACAAIAAgACAAIAAgACAAIAAgACAAIAAgACAAIAAwAFwAbgAgACAAIAAgACAAIAAgACAAIAAgACAAIAApAFwAbgAgACAAIAAgACAAIAAgACAAKQAsAFwAbgBcAG4AIAAgACAAIAAgACAAIAAgAGYAbgBGAG8AcgBtAGEAdABUAGkAbQBlACwAIABMAEEATQBCAEQAQQAoAF8AdABpAG0AZQAsAFwAbgAgACAAIAAgACAAIAAgACAAIAAgACAAIABMAEUAVAAoAFwAbgAgACAAIAAgACAAIAAgACAAIAAgACAAIAAgACAAIAAgAF8AbgBvAG0AaQBuAGEAbABUAGkAbQBlACwAIABOACgAXwB0AGkAbQBlACkAIAArACAAXwBtAGkAbABPAGYAZgBzAGUAdAAsAFwAbgAgACAAIAAgACAAIAAgACAAIAAgACAAIAAgACAAIAAgAEkARgAoAF8AbgBvAG0AaQBuAGEAbABUAGkAbQBlACAAPQAgADEALAAgAEgAUwBUAEEAQwBLACgAMAAsACAAVABFAFgAVAAoADEALAAgAF8AdABpAG0AZQBGAG0AdAApACkALABcAG4AIAAgACAAIAAgACAAIAAgACAAIAAgACAAIAAgACAAIAAgACAAIAAgAEwARQBUACgAXABuACAAIAAgACAAIAAgACAAIAAgACAAIAAgACAAIAAgACAAIAAgACAAIAAgACAAIAAgAF8ARABUACwAIABDAEgAUgBPAE4ATwAuAFIATwBVAE4ARABfAFQATwBfAEQAVAAoAF8AbgBvAG0AaQBuAGEAbABUAGkAbQBlACwAIABfAGwAbwB3AE8AcgBkAGUAcgAsACAAMAAsACAAXwByAG8AdQBuAGQAaQBuAGcATwB2AGUAcgByAGkAZABlACkALABcAG4AIAAgACAAIAAgACAAIAAgACAAIAAgACAAIAAgACAAIAAgACAAIAAgACAAIAAgACAAXwBUAG8ARAAsACAASQBOAEQARQBYACgAXwBEAFQALAAgADEALAAgADIAKQAsAFwAbgAgACAAIAAgACAAIAAgACAAIAAgACAAIAAgACAAIAAgACAAIAAgACAAIAAgACAAIABfAGMAYQByAHIAeQBEAGEAeQAsACAASQBOAEQARQBYACgAXwBEAFQALAAgADEALAAgADEAKQAsAFwAbgAgACAAIAAgACAAIAAgACAAIAAgACAAIAAgACAAIAAgACAAIAAgACAAIAAgACAAIABfAHMAVABpAG0AZQAsACAAVABFAFgAVAAoAF8AVABvAEQALAAgAF8AdABpAG0AZQBGAG0AdAApACwAXABuACAAIAAgACAAIAAgACAAIAAgACAAIAAgACAAIAAgACAAIAAgACAAIAAgACAAIAAgAEgAUwBUAEEAQwBLACgAXwBjAGEAcgByAHkARABhAHkALAAgAF8AcwBUAGkAbQBlACkAXABuACAAIAAgACAAIAAgACAAIAAgACAAIAAgACAAIAAgACAAIAAgACAAIAApAFwAbgAgACAAIAAgACAAIAAgACAAIAAgACAAIAAgACAAIAAgACkAXABuACAAIAAgACAAIAAgACAAIAAgACAAIAAgACkAXABuACAAIAAgACAAIAAgACAAIAApACwAXABuAFwAbgAgACAAIAAgACAAIAAgACAAZgBuAEYAbwByAG0AYQB0AEQAVABHACwAIABMAEEATQBCAEQAQQAoAF8AZABhAHQAZQBfAFkATQBEAFQALABcAG4AIAAgACAAIAAgACAAIAAgACAAIAAgACAASQBGACgAQwBPAEwAVQBNAE4AUwAoAF8AZABhAHQAZQBfAFkATQBEAFQAKQAgADwAPgAgADQALAAgAHsAIwBSAEUARgAhAH0ALABcAG4AIAAgACAAIAAgACAAIAAgACAAIAAgACAAIAAgACAAIABJAEYAKABBAFIAUgBBAFkAUwAuAEkAUwBfAEUATQBQAFQAWQAoAF8AZABhAHQAZQBfAFkATQBEAFQAKQAsACAAXAAiAFwAIgAsAFwAbgAgACAAIAAgACAAIAAgACAAIAAgACAAIAAgACAAIAAgACAAIAAgACAATABFAFQAKABcAG4AIAAgACAAIAAgACAAIAAgACAAIAAgACAAIAAgACAAIAAgACAAIAAgACAAIAAgACAAXwBmAGkAcgBzAHQARQByAHIAbwByACwAIABBAFIAUgBBAFkAUwAuAEgAXwBFAFIAUgBPAFIAKABfAGQAYQB0AGUAXwBZAE0ARABUACkALABcAG4AIAAgACAAIAAgACAAIAAgACAAIAAgACAAIAAgACAAIAAgACAAIAAgACAAIAAgACAASQBGACgASQBTAEUAUgBSAE8AUgAoAF8AZgBpAHIAcwB0AEUAcgByAG8AcgApACwAIABfAGYAaQByAHMAdABFAHIAcgBvAHIAIAAqACAAewAxAH0ALABcAG4AIAAgACAAIAAgACAAIAAgACAAIAAgACAAIAAgACAAIAAgACAAIAAgACAAIAAgACAAIAAgACAAIABJAEYAKABOAE8AVAAoAEEAUgBSAEEAWQBTAC4ASQBTAF8ATgBVAE0ARQBSAEkAQwBfAE4AVQBMAEwAKABfAGQAYQB0AGUAXwBZAE0ARABUACkAKQAsACAAewAjAFYAQQBMAFUARQAhAH0ALABcAG4AIAAgACAAIAAgACAAIAAgACAAIAAgACAAIAAgACAAIAAgACAAIAAgACAAIAAgACAAIAAgACAAIAAgACAAIAAgAEkARgAoAEkATgBEAEUAWAAoAF8AZABhAHQAZQBfAFkATQBEAFQALAAgADEALAAgADMAKQAgAD0AIABcACIAXAAiACwAIAB7ACMAVgBBAEwAVQBFACEAfQAsAFwAbgAgACAAIAAgACAAIAAgACAAIAAgACAAIAAgACAAIAAgACAAIAAgACAAIAAgACAAIAAgACAAIAAgACAAIAAgACAAIAAgACAAIABMAEUAVAAoAFwAbgAgACAAIAAgACAAIAAgACAAIAAgACAAIAAgACAAIAAgACAAIAAgACAAIAAgACAAIAAgACAAIAAgACAAIAAgACAAIAAgACAAIAAgACAAIAAgAF8AaQBzAFAAbABhAG4AbgBlAHIALAAgAEEAUgBSAEEAWQBTAC4ASQBTAF8ARQBNAFAAVABZACgAVABBAEsARQAoAF8AZABhAHQAZQBfAFkATQBEAFQALAAgADEALAAgADIAKQApACwAXABuACAAIAAgACAAIAAgACAAIAAgACAAIAAgACAAIAAgACAAIAAgACAAIAAgACAAIAAgACAAIAAgACAAIAAgACAAIAAgACAAIAAgACAAIAAgACAASQBGACgAXwBpAHMAUABsAGEAbgBuAGUAcgAsAFwAbgAgACAAIAAgACAAIAAgACAAIAAgACAAIAAgACAAIAAgACAAIAAgACAAIAAgACAAIAAgACAAIAAgACAAIAAgACAAIAAgACAAIAAgACAAIAAgACAAIAAgACAATABFAFQAKABcAG4AIAAgACAAIAAgACAAIAAgACAAIAAgACAAIAAgACAAIAAgACAAIAAgACAAIAAgACAAIAAgACAAIAAgACAAIAAgACAAIAAgACAAIAAgACAAIAAgACAAIAAgACAAIAAgACAAXwBEAFQALAAgAGYAbgBGAG8AcgBtAGEAdABUAGkAbQBlACgASQBOAEQARQBYACgAXwBkAGEAdABlAF8AWQBNAEQAVAAsACAAMQAsACAANAApACkALABcAG4AIAAgACAAIAAgACAAIAAgACAAIAAgACAAIAAgACAAIAAgACAAIAAgACAAIAAgACAAIAAgACAAIAAgACAAIAAgACAAIAAgACAAIAAgACAAIAAgACAAIAAgACAAIAAgACAAXwBkAGEAeQAsACAATgAoAEkATgBEAEUAWAAoAF8AZABhAHQAZQBfAFkATQBEAFQALAAgADEALAAgADMAKQApACAAKwAgAEkATgBEAEUAWAAoAF8ARABUACwAIAAxACwAIAAxACkALABcAG4AIAAgACAAIAAgACAAIAAgACAAIAAgACAAIAAgACAAIAAgACAAIAAgACAAIAAgACAAIAAgACAAIAAgACAAIAAgACAAIAAgACAAIAAgACAAIAAgACAAIAAgACAAIAAgACAAXwBzAEQAYQB5ACwAIABUAEUAWABUACgAXwBkAGEAeQAsACAAXAAiADAAMABcACIAKQAsAFwAbgAgACAAIAAgACAAIAAgACAAIAAgACAAIAAgACAAIAAgACAAIAAgACAAIAAgACAAIAAgACAAIAAgACAAIAAgACAAIAAgACAAIAAgACAAIAAgACAAIAAgACAAIAAgACAAIABfAHMAVABpAG0AZQAsACAASQBOAEQARQBYACgAXwBEAFQALAAgADEALAAgADIAKQAsAFwAbgAgACAAIAAgACAAIAAgACAAIAAgACAAIAAgACAAIAAgACAAIAAgACAAIAAgACAAIAAgACAAIAAgACAAIAAgACAAIAAgACAAIAAgACAAIAAgACAAIAAgACAAIAAgACAAIABDAE8ATgBDAEEAVAAoAF8AcwBEAGEAeQAsACAAXwBzAHAAYwAsACAAXwBzAFQAaQBtAGUALAAgAF8AcwBwAGMALAAgAF8AcwBUAFoAKQBcAG4AIAAgACAAIAAgACAAIAAgACAAIAAgACAAIAAgACAAIAAgACAAIAAgACAAIAAgACAAIAAgACAAIAAgACAAIAAgACAAIAAgACAAIAAgACAAIAAgACAAIAAgACkALABcAG4AIAAgACAAIAAgACAAIAAgACAAIAAgACAAIAAgACAAIAAgACAAIAAgACAAIAAgACAAIAAgACAAIAAgACAAIAAgACAAIAAgACAAIAAgACAAIAAgACAAIAAgAEwARQBUACgAXABuACAAIAAgACAAIAAgACAAIAAgACAAIAAgACAAIAAgACAAIAAgACAAIAAgACAAIAAgACAAIAAgACAAIAAgACAAIAAgACAAIAAgACAAIAAgACAAIAAgACAAIAAgACAAIAAgAF8AdgBhAGwAaQBkAGEAdABlAFkATQBEACwAIABDAEgAUgBPAE4ATwAuAFYAQQBMAEkARABBAFQARQBfAEMAQQBMAEUATgBEAEEAUgBfAEQAQQBUAEUAKABUAEEASwBFACgAXwBkAGEAdABlAF8AWQBNAEQAVAAsACAAMQAsACAAMwApACwAIABGAEEATABTAEUAKQAsAFwAbgAgACAAIAAgACAAIAAgACAAIAAgACAAIAAgACAAIAAgACAAIAAgACAAIAAgACAAIAAgACAAIAAgACAAIAAgACAAIAAgACAAIAAgACAAIAAgACAAIAAgACAAIAAgACAAIABfAGYAaQByAHMAdABFAHIAcgBvAHIAMQAsACAAQQBSAFIAQQBZAFMALgBIAF8ARQBSAFIATwBSACgAXwB2AGEAbABpAGQAYQB0AGUAWQBNAEQAKQAsAFwAbgAgACAAIAAgACAAIAAgACAAIAAgACAAIAAgACAAIAAgACAAIAAgACAAIAAgACAAIAAgACAAIAAgACAAIAAgACAAIAAgACAAIAAgACAAIAAgACAAIAAgACAAIAAgACAAIABJAEYAKABJAFMARQBSAFIATwBSACgAXwBmAGkAcgBzAHQARQByAHIAbwByADEAKQAsACAAXwBmAGkAcgBzAHQARQByAHIAbwByADEAIAAqACAAewAxAH0ALABcAG4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XwBEAFQALAAgAGYAbgBGAG8AcgBtAGEAdABUAGkAbQBlACgASQBOAEQARQBYACgAXwBkAGEAdABlAF8AWQBNAEQAVAAsACAAMQAsACAANAApACkALABcAG4AIAAgACAAIAAgACAAIAAgACAAIAAgACAAIAAgACAAIAAgACAAIAAgACAAIAAgACAAIAAgACAAIAAgACAAIAAgACAAIAAgACAAIAAgACAAIAAgACAAIAAgACAAIAAgACAAIAAgACAAIAAgACAAIAAgAF8AZABhAHkALAAgAEkATgBEAEUAWAAoAF8AdgBhAGwAaQBkAGEAdABlAFkATQBEACwAIAAxACwAIAAzACkAIAArACAASQBOAEQARQBYACgAXwBEAFQALAAgADEALAAgADEAKQAsAFwAbgAgACAAIAAgACAAIAAgACAAIAAgACAAIAAgACAAIAAgACAAIAAgACAAIAAgACAAIAAgACAAIAAgACAAIAAgACAAIAAgACAAIAAgACAAIAAgACAAIAAgACAAIAAgACAAIAAgACAAIAAgACAAIAAgACAAXwByAGUAcwBvAGwAdgBlAFkATQBEACwAIABDAEgAUgBPAE4ATwAuAFIARQBTAE8ATABWAEUAXwBDAEEATABFAE4ARABBAFIAXwBEAEEAVABFACgASABTAFQAQQBDAEsAKABUAEEASwBFACgAXwB2AGEAbABpAGQAYQB0AGUAWQBNAEQALAAgADEALAAgADIAKQAsACAAXwBkAGEAeQApACwAIABGAEEATABTAEUAKQAsAFwAbgAgACAAIAAgACAAIAAgACAAIAAgACAAIAAgACAAIAAgACAAIAAgACAAIAAgACAAIAAgACAAIAAgACAAIAAgACAAIAAgACAAIAAgACAAIAAgACAAIAAgACAAIAAgACAAIAAgACAAIAAgACAAIAAgACAAXwB5AGUAYQByACwAIABJAE4ARABFAFgAKABfAHIAZQBzAG8AbAB2AGUAWQBNAEQALAAgADEALAAgADEAKQAsAFwAbgAgACAAIAAgACAAIAAgACAAIAAgACAAIAAgACAAIAAgACAAIAAgACAAIAAgACAAIAAgACAAIAAgACAAIAAgACAAIAAgACAAIAAgACAAIAAgACAAIAAgACAAIAAgACAAIAAgACAAIAAgACAAIAAgACAASQBGACgAKABfAHkAZQBhAHIAIAA8ACAAMQA5ADUAMQApACAAKwAgACgAXwB5AGUAYQByACAAPgAgADIAMAA1ADAAKQAsACAAewAjAE4AVQBNACEAfQAsAFwAbgAgACAAIAAgACAAIAAgACA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IAAgACAAIAAgACAAIAAgAF8AcwBUAGkAbQBlACwAIABJAE4ARABFAFgAKABfAEQAVAAsACAAMQAsACAAMgApACwAXABuACAAIAAgACAAIAAgACAAIAAgACAAIAAgACAAIAAgACAAIAAgACAAIAAgACAAIAAgACAAIAAgACAAIAAgACAAIAAgACAAIAAgACAAIAAgACAAIAAgACAAIAAgACAAIAAgACAAIAAgACAAIAAgACAAIAAgACAAIAAgACAAIAAgACAAXwBzAEQAYQB5ACwAIABUAEUAWABUACgASQBOAEQARQBYACgAXwByAGUAcwBvAGwAdgBlAFkATQBEACwAIAAxACwAIAAzACkALAAgAFwAIgAwADAAXAAiACkALABcAG4AIAAgACAAIAAgACAAIAAgACAAIAAgACAAIAAgACAAIAAgACAAIAAgACAAIAAgACAAIAAgACAAIAAgACAAIAAgACAAIAAgACAAIAAgACAAIAAgACAAIAAgACAAIAAgACAAIAAgACAAIAAgACAAIAAgACAAIAAgACAAIAAgACAAIABfAHMATQBvAG4AdABoACwAIABVAFAAUABFAFIAKABNAE8ATgBUAEgAXwBOAEEATQBFACgASQBOAEQARQBYACgAXwByAGUAcwBvAGwAdgBlAFkATQBEACwAIAAxACwAIAAyACkALAAgAFQAUgBVAEUALAAgAFQAUgBVAEUAKQApACwAXABuACAAIAAgACAAIAAgACAAIAAgACAAIAAgACAAIAAgACAAIAAgACAAIAAgACAAIAAgACAAIAAgACAAIAAgACAAIAAgACAAIAAgACAAIAAgACAAIAAgACAAIAAgACAAIAAgACAAIAAgACAAIAAgACAAIAAgACAAIAAgACAAIAAgACAAXwBzAFkAWQAsACAAVABFAFgAVAAoAE0ATwBEACgAXwB5AGUAYQByACwAIAAxADAAMAApACwAIABcACIAMAAwAFwAIgApACwAXABuACAAIAAgACAAIAAgACAAIAAgACAAIAAgACAAIAAgACAAIAAgACAAIAAgACAAIAAgACAAIAAgACAAIAAgACAAIAAgACAAIAAgACAAIAAgACAAIAAgACAAIAAgACAAIAAgACAAIAAgACAAIAAgACAAIAAgACAAIAAgACAAIAAgACAAQwBPAE4AQwBBAFQAKABfAHMARABhAHkALAAgAF8AcwBwAGMALAAgAF8AcwBUAGkAbQBlACwAIABfAHMAcABjACwAIABfAHMAVABaACwAIABfAHMAcABjACwAIABfAHMATQBvAG4AdABoACwAIABfAHMAcABjACwAIABfAHMAWQBZACkAXABuACAAIAAgACA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FwAbgAgACAAIAAgACAAIAAgACAAIAAgACAAIAApAFwAbgAgACAAIAAgACAAIAAgACAAKQAsAFwAbgBcAG4AIAAgACAAIAAgACAAIAAgAF8AZABhAHQAZQBfAFkATQBEAFQALAAgAEYATgAuAE4AVQBMAEwASQBGAFkAKABEAGEAdABlAF8AWQBNAEQAVAApACwAXABuACAAIAAgACAAIAAgACAAIABCAFkAUgBPAFcAKABfAGQAYQB0AGUAXwBZAE0ARABUACwAXABuACAAIAAgACAAIAAgACAAIAAgACAAIAAgAEwAQQBNAEIARABBACgAXwByAG8AdwAsAFwAbgAgACAAIAAgACAAIAAgACAAIAAgACAAIAAgACAAIAAgAGYAbgBGAG8AcgBtAGEAdABEAFQARwAoAF8AcgBvAHcAKQBcAG4AIAAgACAAIAAgACAAIAAgACAAIAAgACAAKQBcAG4AIAAgACAAIAAgACAAIAAgACkAXABuACAAIAAgACAAKQBcAG4AKQA7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VwBFAEUASwAgAEQAQQBUAEU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UwBfAEkATgBfAFkARQBBAFIAXABuAFwAbgBSAGUAdAB1AHIAbgBzACAAdABoAGUAIABjAG8AdQBuAHQAIABvAGYAIABJAFMATwAgAGQAZQBmAGkAbgBlAGQAIAB3AGUAZQBrAHMAIABpAG4AIABhACAAZwBpAHYAZQBuACAAeQBlAGEAcgAgAG8AZgAgAHQAaABlACAAcwBwAGUAYwBpAGYAaQBlAGQAIABjAGEAbABlAG4AZABhAHIALgBcAG4AXABuAEEAcgByAGEAeQAgAGMAbwBtAHAAYQB0AGkAYgBsAGUAOgAgAFkAZQBhAHIAQwBFACAAbwBuAGwAe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NQAyACwANQAz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B8ACAAWQBlAGEAcgAgAGkAbgAgAEMAbwBtAG0AbwBuACAARQByAGEALgAgAE4AbwB0AGUAIAB0AGgAYQB0ACAAMQAgAEIAQwAgAD0AIAAwACAAQwBFACwAIAAyACAAQgBDACAAPQAgAC0AMQAgAEMARQ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cARQBFAEsAUwBfAEkATgBfAFkARQBBAFIAIAA9ACAATABBAE0AQgBEAEEAKABZAGUAYQByAEMARQAsACAAWwBKAHUAbABpAGEAbgBDAGEAbABlAG4AZABhAHIAXQAsAFwAbgAgACAAIAAgAEwARQBUACgAXABuACAAIAAgACAAIAAgACAAIABfAGoAdQBpAGwAaQBhAG4AQwBhAGwAZQBuAGQAYQByACwAIABGAE4ALgBDAE8ARQBSAEMARQAoAEoAdQBsAGkAYQBuAEMAYQBsAGUAbgBkAGEAcgApACAAPAA+ACAAMAAsAFwAbgBcAG4AIAAgACAAIAAgACAAIAAgAGYAbgBMAGEAcwB0AFcAZQBlAGsAZABhAHkATwBmAFkAZQBhAHIALAAgAEwAQQBNAEIARABBACgAXwB5AGUAYQByAEMARQAsAFwAbgAgACAAIAAgACAAIAAgACAAIAAgACAAIABMAEUAVAAoAFwAbgAgACAAIAAgACAAIAAgACAAIAAgACAAIAAgACAAIAAgAF8AZABhAHkAUAByAGUAYwBlAHMAcwBpAG8AbgAsACAASQBGACgAXwBqAHUAaQBsAGkAYQBuAEMAYQBsAGUAbgBkAGEAcgAsAFwAbgAgACAAIAAgACAAIAAgACAAIAAgACAAIAAgACAAIAAgACAAIAAgACAAXwB5AGUAYQByAEMARQAgACsAIABJAE4AVAAoAF8AeQBlAGEAcgBDAEUAIAAvACAANAApACAAKwAgADQALABcAG4AIAAgACAAIAAgACAAIAAgACAAIAAgACAAIAAgACAAIAAgACAAIAAgAF8AeQBlAGEAcgBDAEUAIAArACAASQBOAFQAKABfAHkAZQBhAHIAQwBFACAALwAgADQAKQAgAC0AIABJAE4AVAAoAF8AeQBlAGEAcgBDAEUAIAAvACAAMQAwADAAKQAgACsAIABJAE4AVAAoAF8AeQBlAGEAcgBDAEUAIAAvACAANAAwADAAKQAgACsAIAA2AFwAbgAgACAAIAAgACAAIAAgACAAIAAgACAAIAAgACAAIAAgACkALABcAG4AIAAgACAAIAAgACAAIAAgACAAIAAgACAAIAAgACAAIABNAE8ARAAoAF8AZABhAHkAUAByAGUAYwBlAHMAcwBpAG8AbgAsACAANwApACAAKwAgADEAXABuACAAIAAgACAAIAAgACAAIAAgACAAIAAgACkAXABuACAAIAAgACAAIAAgACAAIAApACwAXABuAFwAbgAgACAAIAAgACAAIAAgACAAZgBuAFcAZQBlAGsAcwBJAG4AWQBlAGEAcgAsACAATABBAE0AQgBEAEEAKABfAHkAZQBhAHIAQwBFACwAXABuACAAIAAgACAAIAAgACAAIAAgACAAIAAgAEkARgAoAEkAUwBFAFIAUgBPAFIAKABfAHkAZQBhAHIAQwBFACkALAAgAF8AeQBlAGEAcgBDAEUAIAAqACAAewAxAH0ALABcAG4AIAAgACAAIAAgACAAIAAgACAAIAAgACAAIAAgACAAIABJAEYAKABfAHkAZQBhAHIAQwBFACAAPQAgAFwAIgBcACIALAAgAFwAIgBcACIALABcAG4AIAAgACAAIAAgACAAIAAgACAAIAAgACAAIAAgACAAIAAgACAAIAAgAEkARgAoAE4ATwBUACgASQBTAE4AVQBNAEIARQBSACgAXwB5AGUAYQByAEMARQApACkALAAgAHsAIwBWAEEATABVAEUAIQB9ACwAXABuACAAIAAgACAAIAAgACAAIAAgACAAIAAgACAAIAAgACAAIAAgACAAIAAgACAAIAAgAEwARQBUACgAXABuACAAIAAgACAAIAAgACAAIAAgACAAIAAgACAAIAAgACAAIAAgACAAIAAgACAAIAAgACAAIAAgACAAXwBpAFkAZQBhAHIALAAgAEkATgBUACgAXwB5AGUAYQByAEMARQApACwAXABuACAAIAAgACAAIAAgACAAIAAgACAAIAAgACAAIAAgACAAIAAgACAAIAAgACAAIAAgACAAIAAgACAAXwBkAG8AdwBMAGEAcwB0AEQAYQB5ACwAIABmAG4ATABhAHMAdABXAGUAZQBrAEQAYQB5AE8AZgBZAGUAYQByACgAXwBpAFkAZQBhAHIAKQAsAFwAbgAgACAAIAAgACAAIAAgACAAIAAgACAAIAAgACAAIAAgACAAIAAgACAAIAAgACAAIAAgACAAIAAgAEkARgAoAF8AZABvAHcATABhAHMAdABEAGEAeQAgAD0AIAA0ACwAIAA1ADMALAAgACAALwAvACAAaQBmACAAbABhAHMAdAAgAGQAYQB5ACAAbwBmACAAeQBlAGEAcgAgAGkAcwAgAGEAIABUAGgAdQByAHMAZABhAHkALAAgAHQAaABlAG4AIABoAGEAcwAgAGEAbgAgAGUAeAB0AHIAYQAgAHcAZQBlAGsAXABuACAAIAAgACAAIAAgACAAIAAgACAAIAAgACAAIAAgACAAIAAgACAAIAAgACAAIAAgACAAIAAgACAAIAAgACAAIABMAEUAVAAoAFwAbgAgACAAIAAgACAAIAAgACAAIAAgACAAIAAgACAAIAAgACAAIAAgACAAIAAgACAAIAAgACAAIAAgACAAIAAgACAAIAAgACAAIABfAGQAbwB3AEwAYQBzAHQARABhAHkAUAByAGUAdgBZAHIALAAgAGYAbgBMAGEAcwB0AFcAZQBlAGsARABhAHkATwBmAFkAZQBhAHIAKABfAGkAWQBlAGEAcgAgAC0AIAAxACkALABcAG4AIAAgACAAIAAgACAAIAAgACAAIAAgACAAIAAgACAAIAAgACAAIAAgACAAIAAgACAAIAAgACAAIAAgACAAIAAgACAAIAAgACAASQBGACgAXwBkAG8AdwBMAGEAcwB0AEQAYQB5AFAAcgBlAHYAWQByACAAPQAgADMALAAgADUAMwAsACAANQAyACkAIAAgAC8ALwAgAGkAZgAgAGwAYQBzAHQAIABkAGEAeQAgAG8AZgAgAHAAcgBlAHYAaQBvAHUAcwAgAHkAZQBhAHIAIABpAHMAIABhACAAVwBlAGQAbgBlAHMAZABhAHkALAAgAHQAaABlAG4AIABoAGEAcwAgAGEAbgAgAGUAeAB0AHIAYQAgAHcAZQBlAGs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GAE4ALgBOAFUATABMAEkARgBZACgAWQBlAGEAcgBDAEUAKQAsAFwAbgAgACAAIAAgACAAIAAgACAAIAAgACAAIABMAEEATQBCAEQAQQAoAF8AZQBsAGUAbQBlAG4AdAAsAFwAbgAgACAAIAAgACAAIAAgACAAIAAgACAAIAAgACAAIAAgAGYAbgBXAGUAZQBrAHMASQBuAFkAZQBhAHI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YAQQBMAEkARABBAFQARQBfAEkAUwBPAF8AVwBFAEUASwBfAEQAQQBUAEUAXABuAFwAbgBWAGEAbABpAGQAYQB0AGUAIABhACAAeQBlAGEAcgAsACAAdwBlAGUAawAgAGEAbgBkACAAdwBlAGUAawBkAGEAeQAgAHIAZQBwAHIAZQBzAGUAbgB0AGEAdABpAG8AbgAgAG8AZgAgAGEAIABJAFMATwAgAHcAZQBlAGsAIABkAGEAdABlACAAaQBuACAAYQAgAGcAaQB2AGUAbgAgAGMAYQBsAGUAbgBkAGEAcgAuAFwAbgBcAG4AQQByAHIAYQB5ACAAYwBvAG0AcABhAHQAaQBiAGwAZQA6ACAARABhAHQAZQBfAFkAVwBE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DAEUAXABuACAAMgAgAHwAIABpAG4AdABlAGcAZQByACAAWwAxAC4ALgA1ADMAXQAgAHwAIABJAFMATwAgAFcAZQBlAGsAXABuACAAMwAgAHwAIABpAG4AdABlAGcAZQByACAAWwAxAC4ALgA3AF0AIAAgAHwAIABJAFMATwAgAFcAZQBlAGs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XAEQAIAAgACAAIAAgACAAIAAgACAAfAAgAGEAcgByAGEAeQAgACAAIABDAFsAMQAuAC4AMwBdACAAfABcAG4AIAAgACAAWQBlAGEAcgBDAEUAIAAgACAAIAAgACAAIAAgAHwAIABpAG4AdABlAGcAZQByACAAIAAgACAAIAAgACAAIAAgAHwAIABZAGUAYQByACAAaQBuACAAQwBvAG0AbQBvAG4AIABFAHIAYQAuACAATgBvAHQAZQAgAHQAaABhAHQAIAAxACAAQgBDACAAPQAgADAAIABDAEUALAAgADIAIABCAEMAIAA9ACAALQAxACAAQwBFAC4AXABuACAAIAAgAFsASQBTAE8AVwBlAGUAawBdACAAIAAgACAAIAB8ACAAaQBuAHQAZQBnAGUAcgAgAFsAMQAuAC4ANQAzAF0AIAB8ACAASQBTAE8AIAB3AGUAZQBrACAAbwBmACAAeQBlAGEAcgAuAFwAbgAgACAAIABbAFcAZQBlAGsAZABhAHkAXQAgACAAIAAgACAAfAAgAGQAZQBjAGkAbQBhAGwAIABbADEALgAuADgAKQAgACAAfAAgAEkAUwBPACAAZABhAHkAIABvAGYAIAB3AGUAZQBr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YAQQBMAEkARABBAFQARQBfAEkAUwBPAF8AVwBFAEUASwBfAEQAQQBUAEUAIAA9ACAATABBAE0AQgBEAEEAKABEAGEAdABlAF8AWQBXAEQALAAgAFsASgB1AGwAaQBhAG4AQwBhAGwAZQBuAGQAYQByAF0ALABcAG4AIAAgACAAIABMAEUAVAAoAFwAbgAgACAAIAAgACAAIAAgACAAXwBqAHUAbABpAGEAbgBDAGEAbABlAG4AZABhAHIALAAgAEYATgAuAEMATwBFAFIAQwBFACgASgB1AGwAaQBhAG4AQwBhAGwAZQBuAGQAYQByACkAIAA8AD4AIAAwACwAXABuACAAIAAgACAAIAAgACAAIABcAG4AIAAgACAAIAAgACAAIAAgAGYAbgBWAGEAbABpAGQAYQB0AGUAVwBlAGUAawBEAGEAdABlACwAIABMAEEATQBCAEQAQQAoAF8AZABhAHQAZQBfAFkAVwBEACwAXABuACAAIAAgACAAIAAgACAAIAAgACAAIAAgAEkARgAoAEMATwBMAFUATQBOAFMAKABfAGQAYQB0AGUAXwBZAFcARAApACAAPgAgADMALAAgAHsAIwBSAEUARgAhACwAIAAjAFIARQBGACEALAAgACMAUgBFAEYAIQB9ACwAXABuACAAIAAgACAAIAAgACAAIAAgACAAIAAgACAAIAAgACAASQBGACgAQQBSAFIAQQBZAFMALgBJAFMAXwBFAE0AUABUAFkAKABfAGQAYQB0AGUAXwBZAFcARAApACwAIAB7AFwAIgBcACIALAAgAFwAIgBcACIALAAgAFwAIgBcACIAfQAsAFwAbgAgACAAIAAgACAAIAAgACAAIAAgACAAIAAgACAAIAAgACAAIAAgACAATABFAFQAKABcAG4AIAAgACAAIAAgACAAIAAgACAAIAAgACAAIAAgACAAIAAgACAAIAAgACAAIAAgACAAXwBZAFcARAAsACAARQBYAFAAQQBOAEQAKABfAGQAYQB0AGUAXwBZAFcARAAsACAAMQAsACAAMwAsACAAXAAiAFwAIgApACwAXABuACAAIAAgACAAIAAgACAAIAAgACAAIAAgACAAIAAgACAAIAAgACAAIAAgACAAIAAgAF8AeQAsACAASQBOAEQARQBYACgAXwBZAFcARAAsACAAMQAsACAAMQApACwAXABuACAAIAAgACAAIAAgACAAIAAgACAAIAAgACAAIAAgACAAIAAgACAAIAAgACAAIAAgAF8AdwAsACAASQBOAEQARQBYACgAXwBZAFcARAAsACAAMQAsACAAMgApACwAXABuACAAIAAgACAAIAAgACAAIAAgACAAIAAgACAAIAAgACAAIAAgACAAIAAgACAAIAAgAF8AZAAsACAASQBOAEQARQBYACgAXwBZAFcARAAsACAAMQAsACAAMwApACwAXABuACAAIAAgACAAIAAgACAAIAAgACAAIAAgACAAIAAgACAAIAAgACAAIAAgACAAIAAgACAAIAAgACAAIAAgACAAIAAgACAAIAAgAFwAbgAgACAAIAAgACAAIAAgACAAIAAgACAAIAAgACAAIAAgACAAIAAgACAAIAAgACAAIABfAHkAZQBhAHIALAAgAEkARgAoAEkAUwBFAFIAUgBPAFIAKABfAHkAKQAsACAAXwB5ACAAKgAgAHsAMQB9ACwAXABuACAAIAAgACAAIAAgACAAIAAgACAAIAAgACAAIAAgACAAIAAgACAAIAAgACAAIAAgACAAIAAgACAASQBGACgATgBPAFQAKABJAFMATgBVAE0AQgBFAFIAKABfAHkAKQApACwAIAB7ACMAVgBBAEwAVQBFACEAfQAsAFwAbgAgACAAIAAgACAAIAAgACAAIAAgACAAIAAgACAAIAAgACAAIAAgACAAIAAgACAAIAAgACAAIAAgACAAIAAgACAASQBGACgARgBOAC4ASQBTAF8ASQBOAFQARQBHAEUAUgAoAF8AeQApACwAIABfAHkALAAgAHsAIwBOAFUATQAhAH0AKQBcAG4AIAAgACAAIAAgACAAIAAgACAAIAAgACAAIAAgACAAIAAgACAAIAAgACAAIAAgACAAIAAgACAAIAApAFwAbgAgACAAIAAgACAAIAAgACAAIAAgACAAIAAgACAAIAAgACAAIAAgACAAIAAgACAAIAApACwAXABuAFwAbgAgACAAIAAgACAAIAAgACAAIAAgACAAIAAgACAAIAAgACAAIAAgACAAIAAgACAAIABfAHcAZQBlAGsALAAgAEkARgAoAEkAUwBFAFIAUgBPAFIAKABfAHcAKQAsACAAXwB3ACAAKgAgAHsAMQB9ACwAXABuACAAIAAgACAAIAAgACAAIAAgACAAIAAgACAAIAAgACAAIAAgACAAIAAgACAAIAAgACAAIAAgACAASQBGACgATgBPAFQAKABJAFMATgBVAE0AQgBFAFIAKABfAHcAKQApACwAIAB7ACMAVgBBAEwAVQBFACEAfQAsAFwAbgAgACAAIAAgACAAIAAgACAAIAAgACAAIAAgACAAIAAgACAAIAAgACAAIAAgACAAIAAgACAAIAAgACAAIAAgACAASQBGACgATgBPAFQAKABGAE4ALgBJAFMAXwBJAE4AVABFAEcARQBSACgAXwB3ACkAKQAsACAAewAjAE4AVQBNACEAfQAsAFwAbgAgACAAIAAgACAAIAAgACAAIAAgACAAIAAgACAAIAAgACAAIAAgACAAIAAgACAAIAAgACAAIAAgACAAIAAgACAAIAAgACAAIABJAEYAKAAoAF8AdwAgADwAIAAxACkAIAArACAAKABfAHcAIAA+ACAANQAzACkALAAgAHsAIwBOAFUATQAhAH0ALABcAG4AIAAgACAAIAAgACAAIAAgACAAIAAgACAAIAAgACAAIAAgACAAIAAgACAAIAAgACAAIAAgACAAIAAgACAAIAAgACAAIAAgACAAIAAgACAAIABJAEYAKABfAHcAIAA9ACAANQAzACwAXABuACAAIAAgACAAIAAgACAAIAAgACAAIAAgACAAIAAgACAAIAAgACAAIAAgACAAIAAgACAAIAAgACAAIAAgACAAIAAgACAAIAAgACAAIAAgACAAIAAgACAAIABJAEYAKABJAFMARQBSAFIATwBSACgAXwB5AGUAYQByACkALAAgAF8AdwAsAFwAbg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F8AdwBlAGUAawBzAEkAbgBZAGUAYQByACwAIABDAEgAUgBPAE4ATwAuAFcARQBFAEsAUwBfAEkATgBfAFkARQBBAFIAKABfAHkAZQBhAHIALAAgAF8AagB1AGwAaQBhAG4AQwBhAGwAZQBuAGQAYQByACkALABcAG4AIAAgACAAIAAgACAAIAAgACAAIAAgACAAIAAgACAAIAAgACAAIAAgACAAIAAgACAAIAAgACAAIAAgACAAIAAgACAAIAAgACAAIAAgACAAIAAgACAAIAAgACAAIAAgACAAIAAgACAAIABJAEYAKABfAHcAIAA9ACAAXwB3AGUAZQBrAHMASQBuAFkAZQBhAHIALAAgADUAMwAsACAAewAjAE4AVQBNACEAfQApAFwAbgAgACAAIAAgACAAIAAgACAAIAAgACAAIAAgACAAIAAgACAAIAAgACAAIAAgACAAIAAgACAAIAAgACAAIAAgACAAIAAgACAAIAAgACAAIAAgACAAIAAgACAAIAAgACAAIAApAFwAbgAgACAAIAAgACAAIAAgACAAIAAgACAAIAAgACAAIAAgACAAIAAgACAAIAAgACAAIAAgACAAIAAgACAAIAAgACAAIAAgACAAIAAgACAAIAAgACAAIAAgACAAKQAsAFwAbgAgACAAIAAgACAAIAAgACAAIAAgACAAIAAgACAAIAAgACAAIAAgACAAIAAgACAAIAAgACAAIAAgACAAIAAgACAAIAAgACAAIAAgACAAIAAgACAAIAAgACAAIABfAHc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IAAgACAAIAAgACAAIAAgACAAIAAgACAAIAAgACAAIABcAG4AIAAgACAAIAAgACAAIAAgACAAIAAgACAAIAAgACAAIAAgACAAIAAgACAAIAAgACAAXwB3AGUAZQBrAGQAYQB5ACwAIABJAEYAKABJAFMARQBSAFIATwBSACgAXwBkACkALAAgAF8AZAAgACoAIAB7ADEAfQAsAFwAbgAgACAAIAAgACAAIAAgACAAIAAgACAAIAAgACAAIAAgACAAIAAgACAAIAAgACAAIAAgACAAIAAgAEkARgAoAF8AZAAgAD0AIABcACIAXAAiACwAIABcACIAXAAiACwAXABuACAAIAAgACAAIAAgACAAIAAgACAAIAAgACAAIAAgACAAIAAgACAAIAAgACAAIAAgACAAIAAgACAAIAAgACAAIABJAEYAKABOAE8AVAAoAEkAUwBOAFUATQBCAEUAUgAoAF8AZAApACkALAAgAHsAIwBWAEEATABVAEUAIQB9ACwAXABuACAAIAAgACAAIAAgACAAIAAgACAAIAAgACAAIAAgACAAIAAgACAAIAAgACAAIAAgACAAIAAgACAAIAAgACAAIAAgACAAIAAgAEwARQBUACgAXABuACAAIAAgACAAIAAgACAAIAAgACAAIAAgACAAIAAgACAAIAAgACAAIAAgACAAIAAgACAAIAAgACAAIAAgACAAIAAgACAAIAAgACAAIAAgACAAXwBpAEQAYQB5ACwAIABJAE4AVAAoAF8AZAApACwAXABuACAAIAAgACAAIAAgACAAIAAgACAAIAAgACAAIAAgACAAIAAgACAAIAAgACAAIAAgACAAIAAgACAAIAAgACAAIAAgACAAIAAgACAAIAAgACAASQBGACgAKABfAGkARABhAHkAIAA+AD0AIAAxACkAIAAqACAAKABfAGkARABhAHkAIAA8AD0AIAA3ACkALAAgAF8AaQBEAGEAeQAsACAAewAjAE4AVQBNACEAfQ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CwAXABuACAAIAAgACAAIAAgACAAIAAgACAAIAAgACAAIAAgACAAIAAgACAAIAAgACAAIAAgAFwAbgAgACAAIAAgACAAIAAgACAAIAAgACAAIAAgACAAIAAgACAAIAAgACAAIAAgACAAIABIAFMAVABBAEMASwAoAF8AeQBlAGEAcgAsACAAXwB3AGUAZQBrACwAIABfAHcAZQBlAGsAZABhAHkAKQBcAG4AIAAgACAAIAAgACAAIAAgACAAIAAgACAAIAAgACAAIAAgACAAIAAgACkAXABuACAAIAAgACAAIAAgACAAIAAgACAAIAAgACAAIAAgACAAKQBcAG4AIAAgACAAIAAgACAAIAAgACAAIAAgACAAKQBcAG4AIAAgACAAIAAgACAAIAAgACkALABcAG4AXABuACAAIAAgACAAIAAgACAAIABfAGQAYQB0AGUAXwBZAFcARAAsACAARgBOAC4ATgBVAEwATABJAEYAWQAoAEQAYQB0AGUAXwBZAFcARAApACwAXABuACAAIAAgACAAIAAgACAAIABfAHIAbwB3AEMAbwB1AG4AdAAsACAAUgBPAFcAUwAoAF8AZABhAHQAZQBfAFkAVwBE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YAYQBsAGkAZABhAHQAZQBXAGUAZQBrAEQAYQB0AGUAKABJAE4ARABFAFgAKABfAGQAYQB0AGUAXwBZAFcARAAsACAAXwBjAHUAcgByACw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SQBTAE8AXwBXAEUARQBLAF8ARABBAFQARQBcAG4AXABuAFQAZQBzAHQAcwAgAGkAZgAgAGEAIAB5AGUAYQByACwAIAB3AGUAZQBrACAAYQBuAGQAIAB3AGUAZQBrAGQAYQB5ACAAcgBlAHAAcgBlAHMAZQBuAHQAYQB0AGkAbwBuACAAbwBmACAAYQAgAEkAUwBPACAAdwBlAGUAawAgAGQAYQB0AGUAIABpAHMAIAB2AGEAbABpAGQAIABmAG8AcgAgAHQAaABlACAAZwBpAHYAZQBuACAAYwBhAGwAZQBuAGQAYQByAC4AXABuAFwAbgBBAHIAcgBhAHkAIABjAG8AbQBwAGEAdABpAGIAbABlADoAIABEAGEAdABlAF8AWQBXAEQ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FcARAAgACAAIAAgACAAIAAgACAAIAB8ACAAYQByAHIAYQB5ACAAIAAgAEMAWwAxAC4ALgAzAF0AIAB8AFwAbgAgACAAIABZAGUAYQByAEMARQAgACAAIAAgACAAIAAgACAAfAAgAGkAbgB0AGUAZwBlAHIAIAAgACAAIAAgACAAIAAgACAAfAAgAFkAZQBhAHIAIABpAG4AIABDAG8AbQBtAG8AbgAgAEUAcgBhAC4AIABOAG8AdABlACAAdABoAGEAdAAgADEAIABCAEMAIAA9ACAAMAAgAEMARQAsACAAMgAgAEIAQwAgAD0AIAAtADEAIABDAEUALgBcAG4AIAAgACAAWwBJAFMATwBXAGUAZQBrAF0AIAAgACAAIAAgAHwAIABpAG4AdABlAGcAZQByACAAWwAxAC4ALgA1ADMAXQAgAHwAIABJAFMATwAgAHcAZQBlAGsAIABvAGYAIAB5AGUAYQByAC4AXABuACAAIAAgAFsAVwBlAGUAawBkAGEAeQBdACAAIAAgACAAIAB8ACAAZABlAGMAaQBtAGEAbAAgAFsAMQAuAC4AOAApACAAIAB8ACAASQBTAE8AIABkAGEAeQAgAG8AZgAgAHcAZQBlAGsALg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SQBTAE8AXwBXAEUARQBLAF8ARABBAFQARQAgAD0AIABMAEEATQBCAEQAQQAoAEQAYQB0AGUAXwBZAFcARAAsACAAWwBKAHUAbABpAGEAbgBDAGEAbABlAG4AZABhAHIAXQAsAFwAbgAgACAAIAAgAEwARQBUACgAXABuACAAIAAgACAAIAAgACAAIABfAGoAdQBsAGkAYQBuAEMAYQBsAGUAbgBkAGEAcgAsACAARgBOAC4AQwBPAEUAUgBDAEUAKABKAHUAbABpAGEAbgBDAGEAbABlAG4AZABhAHIAKQAgADwAPgAgADAALABcAG4AXABuACAAIAAgACAAIAAgACAAIABmAG4ASQBzAFYAYQBsAGkAZABXAGUAZQBrAEQAYQB0AGUALAAgAEwAQQBNAEIARABBACgAXwBkAGEAdABlAF8AWQBXAEQALABcAG4AIAAgACAAIAAgACAAIAAgACAAIAAgACAASQBGACgAQQBSAFIAQQBZAFMALgBJAFMAXwBFAE0AUABUAFkAKABfAGQAYQB0AGUAXwBZAFcARAApACwAIABGAEEATABTAEUALABcAG4AIAAgACAAIAAgACAAIAAgACAAIAAgACAAIAAgACAAIABMAEUAVAAoAFwAbgAgACAAIAAgACAAIAAgACAAIAAgACAAIAAgACAAIAAgACAAIAAgACAAXwB2AGEAbABpAGQAYQB0AGUAWQBXAEQALAAgAEMASABSAE8ATgBPAC4AVgBBAEwASQBEAEEAVABFAF8ASQBTAE8AXwBXAEUARQBLAF8ARABBAFQARQAoAF8AZABhAHQAZQBfAFkAVwBEACwAIABfAGoAdQBsAGkAYQBuAEMAYQBsAGUAbgBkAGEAcgApACwAXABuACAAIAAgACAAIAAgACAAIAAgACAAIAAgACAAIAAgACAAIAAgACAAIABOAE8AVAAoAEEAUgBSAEEAWQBTAC4ASABBAFMAXwBFAFIAUgBPAFIAKABfAHYAYQBsAGkAZABhAHQAZQBZAFcARAApACkAXABuACAAIAAgACAAIAAgACAAIAAgACAAIAAgACAAIAAgACAAKQBcAG4AIAAgACAAIAAgACAAIAAgACAAIAAgACAAKQBcAG4AIAAgACAAIAAgACAAIAAgACkALABcAG4AIAAgACAAIAAgACAAIAAgAFwAbgAgACAAIAAgACAAIAAgACAAXwBkAGEAdABlAF8AWQBXAEQALAAgAEYATgAuAE4AVQBMAEwASQBGAFkAKABEAGEAdABlAF8AWQBXAEQAKQAsAFwAbgAgACAAIAAgACAAIAAgACAAQgBZAFIATwBXACgAXwBkAGEAdABlAF8AWQBXAEQALABcAG4AIAAgACAAIAAgACAAIAAgACAAIAAgACAATABBAE0AQgBEAEEAKABfAHIAbwB3ACwAXABuACAAIAAgACAAIAAgACAAIAAgACAAIAAgACAAIAAgACAAZgBuAEkAcwBWAGEAbABpAGQAVwBlAGUAawBEAGEAdABlACgAXwByAG8Adw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MATwBMAFYARQBfAEkAUwBPAF8AVwBFAEUASwBfAEQAQQBUAEUAXABuAFwAbgBSAGUAcwBvAGwAdgBlAHMAIABhAG4AIABJAFMATwAgAHcAZQBlAGsAIABkAGEAdABlACAAdwBoAGUAcgBlACAAdwBlAGUAawAgAGEAbgBkACAAdwBlAGUAawBkAGEAeQAgAHYAYQBsAHUAZQBzACAAbQBhAHkAIABlAHgAYwBlAGUAZAAgAHQAaABlAGkAcgAgAG0AbwBkAHUAbAB1AHMALgBcAG4AXABuAEEAcgByAGEAeQAgAGMAbwBtAHAAYQB0AGkAYgBsAGUAOgAgAEQAYQB0AGUAXwBZAFcARA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QwBFAFwAbgAgADIAIAB8ACAAaQBuAHQAZQBnAGUAcgAgAFsAMQAuAC4ANQAzAF0AIAB8ACAASQBTAE8AIAB3AGUAZQBrAFwAbgAgADMAIAB8ACAAaQBuAHQAZQBnAGUAcgAgAFsAMQAuAC4ANwBdACAAIAB8ACAASQBTAE8AIAB3AGUAZQBrAGQAYQB5AFwAbgAgADQAIAB8ACAAaQBuAHQAZQBnAGUAcgAgAFsANQAyACwANQAzAF0AIAB8ACAASQBTAE8AIAB3AGUAZQBrAHMAIABpAG4AIAB5AGUAY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VwBEACAAIAAgACAAIAAgACAAIAAgAHwAIABhAHIAcgBhAHkAIAAgACAAQwBbADEALgAuADMAXQAgAHwAXABuACAAIAAgAFkAZQBhAHIAQwBFACAAIAAgACAAIAAgACAAIAB8ACAAaQBuAHQAZQBnAGUAcgAgACAAIAAgACAAIAAgACAAIAB8ACAAWQBlAGEAcgAgAGkAbgAgAEMAbwBtAG0AbwBuACAARQByAGEALgAgAE4AbwB0AGUAIAB0AGgAYQB0ACAAMQAgAEIAQwAgAD0AIAAwACAAQwBFACwAIAAyACAAQgBDACAAPQAgAC0AMQAgAEMARQAuAFwAbgAgACAAIABbAEkAUwBPAFcAZQBlAGsAXQAgACAAIAAgACAAfAAgAGkAbgB0AGUAZwBlAHIAIAAgACAAIAAgACAAIAAgACAAfAAgAEkAUwBPACAAdwBlAGUAawAgAG8AZgAgAHkAZQBhAHIALgBcAG4AIAAgACAAWwBXAGUAZQBrAGQAYQB5AF0AIAAgACAAIAAgAHwAIABkAGUAYwBpAG0AYQBsACAAIAAgACAAIAAgACAAIAAgAHwAIABJAFMATwAgAGQAYQB5ACAAbwBmACAAdwBlAGUAawAu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UAUwBPAEwAVgBFAF8ASQBTAE8AXwBXAEUARQBLAF8ARABBAFQARQAgAD0AIABMAEEATQBCAEQAQQAoAEQAYQB0AGUAXwBZAFcARAAsACAAWwBKAHUAbABpAGEAbgBDAGEAbABlAG4AZABhAHIAXQAsAFwAbgAgACAAIAAgAEwARQBUACgAXABuACAAIAAgACAAIAAgACAAIABfAGoAdQBsAGkAYQBuAEMAYQBsAGUAbgBkAGEAcgAsACAARgBOAC4AQwBPAEUAUgBDAEUAKABKAHUAbABpAGEAbgBDAGEAbABlAG4AZABhAHIAKQAgADwAPgAgADAALABcAG4AIAAgACAAIAAgACAAIABcAG4AIAAgACAAIAAgACAAIAAgAGYAbgBSAGUAcwBvAGwAdgBlAFcAZQBlAGsARABhAHQAZQAsACAATABBAE0AQgBEAEEAKABfAGQAYQB0AGUAXwBZAFcARAAsAFwAbgAgACAAIAAgACAAIAAgACAAIAAgACAAIABJAEYAKABDAE8ATABVAE0ATgBTACgAXwBkAGEAdABlAF8AWQBXAEQAKQAgAD4AIAAzACwAIAB7ACMAUgBFAEYAIQAsACAAIwBSAEUARgAhACwAIAAjAFIARQBGACEALAAgACMAUgBFAEYAIQB9ACwAXABuACAAIAAgACAAIAAgACAAIAAgACAAIAAgACAAIAAgACAASQBGACgAQQBSAFIAQQBZAFMALgBJAFMAXwBFAE0AUABUAFkAKABfAGQAYQB0AGUAXwBZAFcARAApACwAIAB7AFwAIgBcACIALAAgAFwAIgBcACIALAAgAFwAIgBcACIALAAgAFwAIgBcACIAfQAsAFwAbgAgACAAIAAgACAAIAAgACAAIAAgACAAIAAgACAAIAAgACAAIAAgACAATABFAFQAKABcAG4AIAAgACAAIAAgACAAIAAgACAAIAAgACAAIAAgACAAIAAgACAAIAAgACAAIAAgACAAXwBmAGkAcgBzAHQARQByAHIAbwByACwAIABBAFIAUgBBAFkAUwAuAEgAXwBFAFIAUgBPAFIAKABfAGQAYQB0AGUAXwBZAFcARAApACwAXABuACAAIAAgACAAIAAgACAAIAAgACAAIAAgACAAIAAgACAAIAAgACAAIAAgACAAIAAgAEkARgAoAEkAUwBFAFIAUgBPAFIAKABfAGYAaQByAHMAdABFAHIAcgBvAHIAKQAsACAAXwBmAGkAcgBzAHQARQByAHIAbwByACAAKgAgAHsAMQAsACAAMgAsACAAMwAsACAANAB9ACwAXABuACAAIAAgACAAIAAgACAAIAAgACAAIAAgACAAIAAgACAAIAAgACAAIAAgACAAIAAgACAAIAAgACAASQBGACgATgBPAFQAKABBAFIAUgBBAFkAUwAuAEkAUwBfAE4AVQBNAEUAUgBJAEMAXwBOAFUATABMACgAXwBkAGEAdABlAF8AWQBXAEQAKQApACwAIAB7ACMAVgBBAEwAVQBFACEALAAgACMAVgBBAEwAVQBFACEALAAgACMAVgBBAEwAVQBFACEALAAgACMAVgBBAEwAVQBFACEAfQAsAFwAbgAgACAAIAAgACAAIAAgACAAIAAgACAAIAAgACAAIAAgACAAIAAgACAAIAAgACAAIAAgACAAIAAgACAAIAAgACAASQBGACgATgBPAFQAKABGAE4ALgBJAFMAXwBJAE4AVABFAEcARQBSACgASQBOAEQARQBYACgAXwBkAGEAdABlAF8AWQBXAEQALAAgADEALAAgADEAKQApACkALAAgAHsAIwBOAFUATQAhACwAIAAjAE4AVQBNACEALAAgACMATgBVAE0AIQAsACAAIwBOAFUATQAhAH0ALABcAG4AIAAgACAAIAAgACAAIAAgACAAIAAgACAAIAAgACAAIAAgACAAIAAgACAAIAAgACAAIAAgACAAIAAgACAAIAAgACAAIAAgACAATABFAFQAKABcAG4AIAAgACAAIAAgACAAIAAgACAAIAAgACAAIAAgACAAIAAgACAAIAAgACAAIAAgACAAIAAgACAAIAAgACAAIAAgACAAIAAgACAAIAAgACAAIABfAFkAVwBEACwAIABFAFgAUABBAE4ARAAoAF8AZABhAHQAZQBfAFkAVwBEACwAIAAxACwAIAAzACwAIAAxACkALABcAG4AIAAgACAAIAAgACAAIAAgACAAIAAgACAAIAAgACAAIAAgACAAIAAgACAAIAAgACAAIAAgACAAIAAgACAAIAAgACAAIAAgACAAIAAgACAAIABfAGIAYQBzAGUAWQBlAGEAcgAsACAASQBOAEQARQBYACgAXwBZAFcARAAsACAAMQAsACAAMQApACwAXABuACAAIAAgACAAIAAgACAAIAAgACAAIAAgACAAIAAgACAAIAAgACAAIAAgACAAIAAgACAAIAAgACAAIAAgACAAIAAgACAAIAAgACAAIAAgACAAXwB3ACwAIABJAE4ARABFAFgAKABfAFkAVwBEACwAIAAxACwAIAAyACkALABcAG4AIAAgACAAIAAgACAAIAAgACAAIAAgACAAIAAgACAAIAAgACAAIAAgACAAIAAgACAAIAAgACAAIAAgACAAIAAgACAAIAAgACAAIAAgACAAIABfAGQALAAgAEkATgBEAEUAWAAoAF8AWQBXAEQALAAgADEALAAgADMAKQAsAFwAbgAgACAAIAAgACAAIAAgACAAIAAgACAAIAAgACAAIAAgACAAIAAgACAAIAAgACAAIABcAG4AIAAgACAAIAAgACAAIAAgACAAIAAgACAAIAAgACAAIAAgACAAIAAgACAAIAAgACAAIAAgACAAIAAgACAAIAAgACAAIAAgACAAIAAgACAAIABfAG4AbwBtAGkAbgBhAGwAVwBlAGUAawAsACAASQBGACgAXwB3ACAAPQAgAFwAIgBcACIALAAgADEALAAgAEkATgBUACgAXwB3ACkAKQAsAFwAbgAgACAAIAAgACAAIAAgACAAIAAgACAAIAAgACAAIAAgACAAIAAgACAAIAAgACAAIAAgACAAIAAgACAAIAAgACAAIAAgACAAIAAgACAAIAAgAF8AbgBvAG0AaQBuAGEAbABXAGUAZQBrAGQAYQB5ACwAIABJAEYAKABfAGQAIAA9ACAAXAAiAFwAIgAsACAAMQAsACAASQBOAFQAKABfAGQAKQApACwAXABuACAAIAAgACAAIAAgACAAIAAgACAAIAAgACAAIAAgACAAIAAgACAAIAAgACAAIAAgACAAIAAgACAAIAAgACAAIAAgACAAIAAgACAAIAAgACAAXABuACAAIAAgACAAIAAgACAAIAAgACAAIAAgACAAIAAgACAAIAAgACAAIAAgACAAIAAgACAAIAAgACAAIAAgACAAIAAgACAAIAAgACAAIAAgACAAXwBNAEoARABOAG8AZgBJAFMATwBZAGUAYQByACwAIABDAEgAUgBPAE4ATwAuAEkAUwBPAF8AVwBFAEUASwBfAEQAQQBUAEUAXwBUAE8AXwBNAEoARABOACgASABTAFQAQQBDAEsAKABfAGIAYQBzAGUAWQBlAGEAcgAsACAAMQAsACAAMQApACwAIABfAGoAdQBsAGkAYQBuAEMAYQBsAGUAbgBkAGEAcgApACAALQAgADEALABcAG4AIAAgACAAIAAgACAAIAAgACAAIAAgACAAIAAgACAAIAAgACAAIAAgACAAIAAgACAAIAAgACAAIAAgACAAIAAgACAAIAAgACAAIAAgACAAIABfAE0ASgBEAE4AbwBmAFcAZQBlAGsARABhAHQAZQAsACAAXwBNAEoARABOAG8AZgBJAFMATwBZAGUAYQByACAAKwAgACgAKABfAG4AbwBtAGkAbgBhAGwAVwBlAGUAawAgAC0AIAAxACkAIAAqACAANwApACAAKwAgAF8AbgBvAG0AaQBuAGEAbABXAGUAZQBrAGQAYQB5ACwAXABuACAAIAAgACAAIAAgACAAIAAgACAAIAAgACAAIAAgACAAIAAgACAAIAAgACAAIAAgACAAIAAgACAAIAAgACAAIAAgACAAIAAgACAAIAAgACAAQwBIAFIATwBOAE8ALgBNAEoARABOAF8AVABPAF8ASQBTAE8AXwBXAEUARQBLAF8ARABBAFQARQAoAF8ATQBKAEQATgBvAGYAVwBlAGUAawBEAGEAdABlACwAIABfAGoAdQBsAGkAYQBuAEMAYQBsAGUAbgBkAGEAcg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fAGQAYQB0AGUAXwBZAFcARAAsACAARgBOAC4ATgBVAEwATABJAEYAWQAoAEQAYQB0AGUAXwBZAFcARAApACwAXABuACAAIAAgACAAIAAgACAAIABfAHIAbwB3AEMAbwB1AG4AdAAsACAAUgBPAFcAUwAoAF8AZABhAHQAZQBfAFkAVwBE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IAZQBzAG8AbAB2AGUAVwBlAGUAawBEAGEAdABlACgASQBOAEQARQBYACgAXwBkAGEAdABlAF8AWQBXAEQALAAgAF8AYwB1AHIAcgAsACA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XwBXAEUARQBLAF8ARABBAFQARQBfAFQATwBfAE0ASgBEAE4AXABuAFwAbgBDAG8AbgB2AGUAcgB0AHMAIABhACAASQBTAE8AIAB3AGUAZQBrACAAZABhAHQAZQAgAGkAbgAgAHQAaABlACAAcwBwAGUAYwBpAGYAaQBlAGQAIABjAGEAbABlAG4AZABhAHIAIAB0AG8AIABhACAATQBvAGQAaQBmAGkAZQBkACAASgB1AGwAaQBhAG4AIABEAGEAeQAgAE4AdQBtAGIAZQByACAAKABNAEoARABOAC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NAG8AZABpAGYAaQBlAGQ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XAEQAIAAgACAAIAAgACAAIAAgACAAfAAgAGEAcgByAGEAeQAgACAAIABDAFsAMQAuAC4AMwBdACAAfABcAG4AIAAgACAAWQBlAGEAcgBDAEUAIAAgACAAIAAgACAAIAAgAHwAIABpAG4AdABlAGcAZQByACAAIAAgACAAIAAgACAAIAAgAHwAIABZAGUAYQByACAAaQBuACAAQwBvAG0AbQBvAG4AIABFAHIAYQAuACAATgBvAHQAZQAgAHQAaABhAHQAIAAxACAAQgBDACAAPQAgADAAIABDAEUALAAgADIAIABCAEMAIAA9ACAALQAxACAAQwBFAC4AXABuACAAIAAgAFsASQBTAE8AVwBlAGUAawBdACAAIAAgACAAIAB8ACAAaQBuAHQAZQBnAGUAcgAgAFsAMQAuAC4ANQAzAF0AIAB8ACAASQBTAE8AIAB3AGUAZQBrACAAbwBmACAAeQBlAGEAcgAuAFwAbgAgACAAIABbAFcAZQBlAGsAZABhAHkAXQAgACAAIAAgACAAfAAgAGQAZQBjAGkAbQBhAGwAIABbADEALgAuADgAKQAgACAAfAAgAEkAUwBPACAAZABhAHkAIABvAGYAIAB3AGUAZQBr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PAF8AVwBFAEUASwBfAEQAQQBUAEUAXwBUAE8AXwBNAEoARABOACAAPQAgAEwAQQBNAEIARABBACgARABhAHQAZQBfAFkAVwBEACwAIABbAEoAdQBsAGkAYQBuAEMAYQBsAGUAbgBkAGEAcgBdACwAXABuACAAIAAgACAATABFAFQAKABcAG4AIAAgACAAIAAgACAAIAAgAF8AagB1AGwAaQBhAG4AQwBhAGwAZQBuAGQAYQByACwAIABGAE4ALgBDAE8ARQBSAEMARQAoAEoAdQBsAGkAYQBuAEMAYQBsAGUAbgBkAGEAcgApACAAPAA+ACAAMAAsAFwAbgBcAG4AIAAgACAAIAAgACAAIAAgAGYAbgBJAFMATwBXAGUAZQBrAGQAYQB0AGUAVABvAE0ASgBEAE4ALAAgAEwAQQBNAEIARABBACgAXwBkAGEAdABlAF8AWQBXAEQALABcAG4AIAAgACAAIAAgACAAIAAgACAAIAAgACAASQBGACgAQQBSAFIAQQBZAFMALgBJAFMAXwBFAE0AUABUAFkAKABfAGQAYQB0AGUAXwBZAFcARAApACwAIABcACIAXAAiACwAXABuACAAIAAgACAAIAAgACAAIAAgACAAIAAgACAAIAAgACAATABFAFQAKABcAG4AIAAgACAAIAAgACAAIAAgACAAIAAgACAAIAAgACAAIAAgACAAIAAgAF8AZgBpAHIAcwB0AEUAcgByAG8AcgAsACAAQQBSAFIAQQBZAFMALgBIAF8ARQBSAFIATwBSACgAXwBkAGEAdABlAF8AWQBXAEQAKQAsAFwAbgAgACAAIAAgACAAIAAgACAAIAAgACAAIAAgACAAIAAgACAAIAAgACAASQBGACgASQBTAEUAUgBSAE8AUgAoAF8AZgBpAHIAcwB0AEUAcgByAG8AcgApACwAIABfAGYAaQByAHMAdABFAHIAcgBvAHIAIAAqACAAewAxAH0ALABcAG4AIAAgACAAIAAgACAAIAAgACAAIAAgACAAIAAgACAAIAAgACAAIAAgACAAIAAgACAATABFAFQAKABcAG4AIAAgACAAIAAgACAAIAAgACAAIAAgACAAIAAgACAAIAAgACAAIAAgACAAIAAgACAAIAAgACAAIABfAHYAYQBsAGkAZABhAHQAZQBZAFcARAAsACAAQwBIAFIATwBOAE8ALgBWAEEATABJAEQAQQBUAEUAXwBJAFMATwBfAFcARQBFAEsAXwBEAEEAVABFACgAXwBkAGEAdABlAF8AWQBXAEQALAAgAF8AagB1AGwAaQBhAG4AQwBhAGwAZQBuAGQAYQByACkALABcAG4AIAAgACAAIAAgACAAIAAgACAAIAAgACAAIAAgACAAIAAgACAAIAAgACAAIAAgACAAIAAgACAAIABfAGYAaQByAHMAdABFAHIAcgBvAHIAMQAsACAAQQBSAFIAQQBZAFMALgBIAF8ARQBSAFIATwBSACgAXwB2AGEAbABpAGQAYQB0AGUAWQBXAEQAKQAsAFwAbgAgACAAIAAgACAAIAAgACAAIAAgACAAIAAgACAAIAAgACAAIAAgACAAIAAgACAAIAAgACAAIAAgAEkARgAoAEkAUwBFAFIAUgBPAFIAKABfAGYAaQByAHMAdABFAHIAcgBvAHIAMQApACwAIABfAGYAaQByAHMAdABFAHIAcgBvAHIAMQAgACoAIAB7ADEAfQAsAFwAbgAgACAAIAAgACAAIAAgACAAIAAgACAAIAAgACAAIAAgACAAIAAgACAAIAAgACAAIAAgACAAIAAgACAAIAAgACAATABFAFQAKABcAG4AIAAgACAAIAAgACAAIAAgACAAIAAgACAAIAAgACAAIAAgACAAIAAgACAAIAAgACAAIAAgACAAIAAgACAAIAAgACAAIAAgACAAXwB5AGUAYQByACwAIABJAE4ARABFAFgAKABfAHYAYQBsAGkAZABhAHQAZQBZAFcARAAsACAAMQAsACAAMQApACwAXABuACAAIAAgACAAIAAgACAAIAAgACAAIAAgACAAIAAgACAAIAAgACAAIAAgACAAIAAgACAAIAAgACAAIAAgACAAIAAgACAAIAAgAF8AdwBlAGUAawAsACAASQBOAEQARQBYACgAXwB2AGEAbABpAGQAYQB0AGUAWQBXAEQALAAgADEALAAgADIAKQAsAFwAbgAgACAAIAAgACAAIAAgACAAIAAgACAAIAAgACAAIAAgACAAIAAgACAAIAAgACAAIAAgACAAIAAgACAAIAAgACAAIAAgACAAIABfAHcAZQBlAGsAZABhAHkALAAgAEwARQBUACgAXABuACAAIAAgACAAIAAgACAAIAAgACAAIAAgACAAIAAgACAAIAAgACAAIAAgACAAIAAgACAAIAAgACAAIAAgACAAIAAgACAAIAAgACAAIAAgACAAXwBkACwAIABJAE4ARABFAFgAKABfAHYAYQBsAGkAZABhAHQAZQBZAFcARAAsACAAMQAsACAAMwApACwAXABuACAAIAAgACAAIAAgACAAIAAgACAAIAAgACAAIAAgACAAIAAgACAAIAAgACAAIAAgACAAIAAgACAAIAAgACAAIAAgACAAIAAgACAAIAAgACAASQBGACgAXwBkACAAPQAgAFwAIgBcACIALAAgADEALAAgAF8AZAApAFwAbgAgACAAIAAgACAAIAAgACAAIAAgACAAIAAgACAAIAAgACAAIAAgACAAIAAgACAAIAAgACAAIAAgACAAIAAgACAAIAAgACAAIAApACwAXABuACAAIAAgACAAIAAgACAAIAAgACAAIAAgACAAIAAgACAAIAAgACAAIAAgACAAIAAgACAAIAAgACAAIAAgACAAIAAgACAAIAAgAF8AcwBoAGkAZgB0AFcAZQBlAGsALAAgACgAXwB3AGUAZQBrACAALQAgADEAKQAgACoAIAA3ACwAXABuACAAIAAgACAAIAAgACAAIAAgACAAIAAgACAAIAAgACAAIAAgACAAIAAgACAAIAAgACAAIAAgACAAIAAgACAAIAAgACAAIAAgAF8AcwBoAGkAZgB0AEQAYQB5AE8AZgBXAGUAZQBrACwAIABNAE8ARAAoAF8AdwBlAGUAawBkAGEAeQAgAC0AIAAxACwAIAA3ACkALABcAG4AIAAgACAAIAAgACAAIAAgACAAIAAgACAAIAAgACAAIAAgACAAIAAgACAAIAAgACAAIAAgACAAIAAgACAAIAAgACAAIAAgACAAXwBmAGkAcgBzAHQARABhAHkATwBmAFkAZQBhAHIALAAgAEMASABSAE8ATgBPAC4ATQBKAEQATgAoAF8AeQBlAGEAcgAsACAAXwBqAHUAbABpAGEAbgBDAGEAbABlAG4AZABhAHIAKQAsAFwAbgAgACAAIAAgACAAIAAgACAAIAAgACAAIAAgACAAIAAgACAAIAAgACAAIAAgACAAIAAgACAAIAAgACAAIAAgACAAIAAgACAAIABfAGYAaQByAHMAdABXAGUAZQBrAEQAYQB5ACwAIABDAEgAUgBPAE4ATwAuAE0ASgBEAE4AXwBUAE8AXwBXAEUARQBLAEQAQQBZACgAXwBmAGkAcgBzAHQARABhAHkATwBmAFkAZQBhAHIAKQAsAFwAbgAgACAAIAAgACAAIAAgACAAIAAgACAAIAAgACAAIAAgACAAIAAgACAAIAAgACAAIAAgACAAIAAgACAAIAAgACAAIAAgACAAIABfAHkAZQBhAHIAQwBvAHIAcgBlAGMAdABpAG8AbgAsACAATQBPAEQAKAA0ACAALQAgAF8AZgBpAHIAcwB0AFcAZQBlAGsARABhAHkALAAgADcAKQAgAC0AIAAzACwAXABuACAAIAAgACAAIAAgACAAIAAgACAAIAAgACAAIAAgACAAIAAgACAAIAAgACAAIAAgACAAIAAgACAAIAAgACAAIAAgACAAIAAgAF8AZgBpAHIAcwB0AEQAYQB5AE8AZgBZAGUAYQByACAAKwAgAF8AeQBlAGEAcgBDAG8AcgByAGUAYwB0AGkAbwBuACAAKwAgAF8AcwBoAGkAZgB0AFcAZQBlAGsAIAArACAAXwBzAGgAaQBmAHQARABhAHkATwBmAFcAZQBlAGs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kAGEAdABlAF8AWQBXAEQALAAgAEYATgAuAE4AVQBMAEwASQBGAFkAKABEAGEAdABlAF8AWQBXAEQAKQAsAFwAbgAgACAAIAAgACAAIAAgACAAQgBZAFIATwBXACgAXwBkAGEAdABlAF8AWQBXAEQALABcAG4AIAAgACAAIAAgACAAIAAgACAAIAAgACAATABBAE0AQgBEAEEAKABfAHIAbwB3ACwAXABuACAAIAAgACAAIAAgACAAIAAgACAAIAAgACAAIAAgACAAZgBuAEkAUwBPAFcAZQBlAGsAZABhAHQAZQBUAG8ATQBKAEQATgAoAF8AcgBvAH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XwBUAE8AXwBJAFMATwBfAFcARQBFAEsAXwBEAEEAVABFAFwAbgBcAG4AQwBvAG4AdgBlAHIAdABzACAAYQAgAE0AbwBkAGkAZgBpAGUAZAAgAEoAdQBsAGkAYQBuACAARABhAHkAIABOAHUAbQBiAGUAcgAgACgATQBKAEQATgApACAAdABvACAAYQBuACAASQBTAE8AIAB3AGUAZQBrACAAZABhAHQAZQAg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DAEUAXABuACAAMgAgAHwAIABpAG4AdABlAGcAZQByACAAWwAxAC4ALgA1ADMAXQAgAHwAIABJAFMATwAgAFcAZQBlAGsAXABuACAAMwAgAHwAIABpAG4AdABlAGcAZQByACAAWwAxAC4ALgA3AF0AIAAgAHwAIABJAFMATwAgAFcAZQBlAGsAZABhAHkAXABuACAANAAgAHwAIABpAG4AdABlAGcAZQByACAAWwA1ADIALAA1ADMAXQAgAHwAIABJAFMATwAgAHcAZQBlAGsAcwAgAGkAbgAgAHkAZQBh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CAAIAAgACAAIAAgACAAIAAgACAAIAAgACAAfAAgAGkAbgB0AGUAZwBlAHIAIAB8ACAATQBvAGQAaQBmAGkAZQBkACAASgB1AGwAaQBhAG4AIABEAGEAeQAgAE4AdQBtAGIAZQBy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TgBfAFQATwBfAEkAUwBPAF8AVwBFAEUASwBfAEQAQQBUAEUAIAA9ACAATABBAE0AQgBEAEEAKABNAEoARABOACwAIABbAEoAdQBsAGkAYQBuAEMAYQBsAGUAbgBkAGEAcgBdACwAXABuACAAIAAgACAATABFAFQAKABcAG4AIAAgACAAIAAgACAAIAAgAF8AagB1AGwAaQBhAG4AQwBhAGwAZQBuAGQAYQByACwAIABGAE4ALgBDAE8ARQBSAEMARQAoAEoAdQBsAGkAYQBuAEMAYQBsAGUAbgBkAGEAcgApACAAPAA+ACAAMAAsAFwAbgBcAG4AIAAgACAAIAAgACAAIAAgAGYAbgBNAEoARABOAHQAbwBJAFMATwBXAGUAZQBrAEQAYQB0AGUALAAgAEwAQQBNAEIARABBACgAXwBNAEoARABOACwAXABuACAAIAAgACAAIAAgACAAIAAgACAAIAAgAEkARgAoAEkAUwBFAFIAUgBPAFIAKABfAE0ASgBEAE4AKQAsACAAXwBNAEoARABOACAAKgAgAHsAMQAsACAAMgAsACAAMwAsACAANAB9ACwAXABuACAAIAAgACAAIAAgACAAIAAgACAAIAAgACAAIAAgACAASQBGACgAXwBNAEoARABOACAAPQAgAFwAIgBcACIALAAgAHsAXAAiAFwAIgAsACAAXAAiAFwAIgAsACAAXAAiAFwAIgAsACAAXAAiAFwAIgB9ACwAIABcAG4AIAAgACAAIAAgACAAIAAgACAAIAAgACAAIAAgACAAIAAgACAAIAAgAEkARgAoAE4ATwBUACgASQBTAE4AVQBNAEIARQBSACgAXwBNAEoARABOACkAKQAsACAAewAjAFYAQQBMAFUARQAhACwAIAAjAFYAQQBMAFUARQAhACwAIAAjAFYAQQBMAFUARQAhACwAIAAjAFYAQQBMAFUARQAhAH0ALABcAG4AIAAgACAAIAAgACAAIAAgACAAIAAgACAAIAAgACAAIAAgACAAIAAgACAAIAAgACAATABFAFQAKABcAG4AIAAgACAAIAAgACAAIAAgACAAIAAgACAAIAAgACAAIAAgACAAIAAgACAAIAAgACAAIAAgACAAIABfAGMARABhAHQAZQAsACAAQwBIAFIATwBOAE8ALgBNAEoARABOAF8AVABPAF8AQwBBAEwARQBOAEQAQQBSAF8ARABBAFQARQAoAF8ATQBKAEQATgAsACAAXwBqAHUAbABpAGEAbgBDAGEAbABlAG4AZABhAHIAKQAsAFwAbgAgACAAIAAgACAAIAAgACAAIAAgACAAIAAgACAAIAAgACAAIAAgACAAIAAgACAAIAAgACAAIAAgAF8AeQBlAGEAcgAsACAASQBOAEQARQBYACgAXwBjAEQAYQB0AGUALAAgADEALAAgADEAKQAsAFwAbgAgACAAIAAgACAAIAAgACAAIAAgACAAIAAgACAAIAAgACAAIAAgACAAIAAgACAAIAAgACAAIAAgAF8AdwBlAGUAawBkAGEAeQAsACAAQwBIAFIATwBOAE8ALgBNAEoARABOAF8AVABPAF8AVwBFAEUASwBEAEEAWQAoAF8ATQBKAEQATgApACwAXABuACAAIAAgACAAIAAgACAAIAAgACAAIAAgACAAIAAgACAAIAAgACAAIAAgACAAIAAgACAAIAAgACAAXwBNAEoARABOAG8AZgBZAGUAYQByACwAIABDAEgAUgBPAE4ATwAuAE0ASgBEAE4AKABfAHkAZQBhAHIALAAgAF8AagB1AGwAaQBhAG4AQwBhAGwAZQBuAGQAYQByACkAIAAtACAAMQAsAFwAbgAgACAAIAAgACAAIAAgACAAIAAgACAAIAAgACAAIAAgACAAIAAgACAAIAAgACAAIAAgACAAIAAgAF8AZABhAHkATwBmAFkAZQBhAHIALAAgAF8ATQBKAEQATgAgAC0AIABfAE0ASgBEAE4AbwBmAFkAZQBhAHIALABcAG4AIAAgACAAIAAgACAAIAAgACAAIAAgACAAIAAgACAAIAAgACAAIAAgACAAIAAgACAAIAAgACAAIABfAG4AbwBtAGkAbgBhAGwAVwBlAGUAawAsACAASQBOAFQAKAAoAF8AZABhAHkATwBmAFkAZQBhAHIAIAAtACAAXwB3AGUAZQBrAGQAYQB5ACAAKwAgADEAMAApACAALwAgADcAKQAsAFwAbgAgACAAIAAgACAAIAAgACAAIAAgACAAIAAgACAAIAAgACAAIAAgACAAIAAgACAAIAAgACAAIAAgAEkARgAoAF8AbgBvAG0AaQBuAGEAbABXAGUAZQBrACAAPQAgADAALABcAG4AIAAgACAAIAAgACAAIAAgACAAIAAgACAAIAAgACAAIAAgACAAIAAgACAAIAAgACAAIAAgACAAIAAgACAAIAAgAC8ALwAgAGwAYQBzAHQAIAB3AGUAZQBrACAAbwBmACAAcAByAGUAdgBpAG8AdQBzACAAeQBlAGEAcgBcAG4AIAAgACAAIAAgACAAIAAgACAAIAAgACAAIAAgACAAIAAgACAAIAAgACAAIAAgACAAIAAgACAAIAAgACAAIAAgAEwARQBUACgAXABuACAAIAAgACAAIAAgACAAIAAgACAAIAAgACAAIAAgACAAIAAgACAAIAAgACAAIAAgACAAIAAgACAAIAAgACAAIAAgACAAIAAgAF8AcAByAGUAdgBpAG8AdQBzAFkAZQBhAHIALAAgAF8AeQBlAGEAcgAgAC0AIAAxACwAXABuACAAIAAgACAAIAAgACAAIAAgACAAIAAgACAAIAAgACAAIAAgACAAIAAgACAAIAAgACAAIAAgACAAIAAgACAAIAAgACAAIAAgAF8AdwBlAGUAawBzAEkAbgBZAGUAYQByACwAIABDAEgAUgBPAE4ATwAuAFcARQBFAEsAUwBfAEkATgBfAFkARQBBAFIAKABfAHAAcgBlAHYAaQBvAHUAcwBZAGUAYQByACwAIABfAGoAdQBsAGkAYQBuAEMAYQBsAGUAbgBkAGEAcgApACwAXABuACAAIAAgACAAIAAgACAAIAAgACAAIAAgACAAIAAgACAAIAAgACAAIAAgACAAIAAgACAAIAAgACAAIAAgACAAIAAgACAAIAAgAEgAUwBUAEEAQwBLACgAXwBwAHIAZQB2AGkAbwB1AHMAWQBlAGEAcgAsACAAXwB3AGUAZQBrAHMASQBuAFkAZQBhAHIALAAgAF8AdwBlAGUAawBkAGEAeQAsACAAXwB3AGUAZQBrAHMASQBuAFkAZQBhAHIAKQBcAG4AIAAgACAAIAAgACAAIAAgACAAIAAgACAAIAAgACAAIAAgACAAIAAgACAAIAAgACAAIAAgACAAIAAgACAAIAAgACkALABcAG4AIAAgACAAIAAgACAAIAAgACAAIAAgACAAIAAgACAAIAAgACAAIAAgACAAIAAgACAAIAAgACAAIAAgACAAIAAgAEkARgAoAF8AbgBvAG0AaQBuAGEAbABXAGUAZQBrACAAPQAgADUAMwAsAFwAbgAgACAAIAAgACAAIAAgACAAIAAgACAAIAAgACAAIAAgACAAIAAgACAAIAAgACAAIAAgACAAIAAgACAAIAAgACAAIAAgACAAIAAvAC8AIABhAHUAeABpAGwAbABhAHIAeQAgAHcAZQBlAGsAXABuACAAIAAgACAAIAAgACAAIAAgACAAIAAgACAAIAAgACAAIAAgACAAIAAgACAAIAAgACAAIAAgACAAIAAgACAAIAAgACAAIAAgAEkARgAoAEMASABSAE8ATgBPAC4AVwBFAEUASwBTAF8ASQBOAF8AWQBFAEEAUgAoAF8AeQBlAGEAcgAsACAAXwBqAHUAbABpAGEAbgBDAGEAbABlAG4AZABhAHIAKQAgAD0AIAA1ADMALABcAG4AIAAgACAAIAAgACAAIAAgACAAIAAgACAAIAAgACAAIAAgACAAIAAgACAAIAAgACAAIAAgACAAIAAgACAAIAAgACAAIAAgACAAIAAgACAAIAAvAC8AIABsAGUAYQBwACAAdwBlAGUAawBcAG4AIAAgACAAIAAgACAAIAAgACAAIAAgACAAIAAgACAAIAAgACAAIAAgACAAIAAgACAAIAAgACAAIAAgACAAIAAgACAAIAAgACAAIAAgACAAIABIAFMAVABBAEMASwAoAF8AeQBlAGEAcgAsACAANQAzACwAIABfAHcAZQBlAGsAZABhAHkALAAgADUAMwApACwAXABuACAAIAAgACAAIAAgACAAIAAgACAAIAAgACAAIAAgACAAIAAgACAAIAAgACAAIAAgACAAIAAgACAAIAAgACAAIAAgACAAIAAgACAAIAAgACAATABFAFQAKABcAG4AIAAgACAAIAAgACAAIAAgACAAIAAgACAAIAAgACAAIAAgACAAIAAgACAAIAAgACAAIAAgACAAIAAgACAAIAAgACAAIAAgACAAIAAgACAAIAAgACAAIAAgAC8ALwAgAGYAaQByAHMAdAAgAHcAZQBlAGsAIABvAGYAIABmAG8AbABsAG8AdwBpAG4AZwAgAHkAZQBhAHIAXABuACAAIAAgACAAIAAgACAAIAAgACAAIAAgACAAIAAgACAAIAAgACAAIAAgACAAIAAgACAAIAAgACAAIAAgACAAIAAgACAAIAAgACAAIAAgACAAIAAgACAAIABfAG4AZQB4AHQAWQBlAGEAcgAsACAAXwB5AGUAYQByACAAKwAgADEALABcAG4AIAAgACAAIAAgACAAIAAgACAAIAAgACAAIAAgACAAIAAgACAAIAAgACAAIAAgACAAIAAgACAAIAAgACAAIAAgACAAIAAgACAAIAAgACAAIAAgACAAIAAgAF8AdwBlAGUAawBzAEkAbgBZAGUAYQByACwAIABDAEgAUgBPAE4ATwAuAFcARQBFAEsAUwBfAEkATgBfAFkARQBBAFIAKABfAG4AZQB4AHQAWQBlAGEAcgAsACAAXwBqAHUAbABpAGEAbgBDAGEAbABlAG4AZABhAHIAKQAsAFwAbgAgACAAIAAgACAAIAAgACAAIAAgACAAIAAgACAAIAAgACAAIAAgACAAIAAgACAAIAAgACAAIAAgACAAIAAgACAAIAAgACAAIAAgACAAIAAgACAAIAAgACAASABTAFQAQQBDAEsAKABfAG4AZQB4AHQAWQBlAGEAcgAsACAAMQAsACAAXwB3AGUAZQBrAGQAYQB5ACwAIABfAHcAZQBlAGsAcwBJAG4AWQBlAGEAcgApAFwAbg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TABFAFQAKABcAG4AIAAgACAAIAAgACAAIAAgACAAIAAgACAAIAAgACAAIAAgACAAIAAgACAAIAAgACAAIAAgACAAIAAgACAAIAAgACAAIAAgACAAIAAgACAAIAAvAC8AIABhAG4AeQAgAG8AdABoAGUAcgAgAHcAZQBlAGsAIABpAG4AIAB0AGgAZQAgAHkAZQBhAHIAXABuACAAIAAgACAAIAAgACAAIAAgACAAIAAgACAAIAAgACAAIAAgACAAIAAgACAAIAAgACAAIAAgACAAIAAgACAAIAAgACAAIAAgACAAIAAgACAAXwB3AGUAZQBrAHMASQBuAFkAZQBhAHIALAAgAEMASABSAE8ATgBPAC4AVwBFAEUASwBTAF8ASQBOAF8AWQBFAEEAUgAoAF8AeQBlAGEAcgAsACAAXwBqAHUAbABpAGEAbgBDAGEAbABlAG4AZABhAHIAKQAsAFwAbgAgACAAIAAgACAAIAAgACAAIAAgACAAIAAgACAAIAAgACAAIAAgACAAIAAgACAAIAAgACAAIAAgACAAIAAgACAAIAAgACAAIAAgACAAIAAgAEgAUwBUAEEAQwBLACgAXwB5AGUAYQByACwAIABfAG4AbwBtAGkAbgBhAGwAVwBlAGUAawAsACAAXwB3AGUAZQBrAGQAYQB5ACwAIABfAHcAZQBlAGsAcwBJAG4AWQBlAGEAcg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TQBKAEQATgAsACAARgBOAC4ATgBVAEwATABJAEYAWQAoAEkATgBEAEUAWAAoAE0ASgBEAE4ALAAgACwAIAAxACkAKQAsAFwAbgAgACAAIAAgACAAIAAgACAAXwByAG8AdwBDAG8AdQBuAHQALAAgAFIATwBXAFMAKABfAE0ASgBEAE4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TQBKAEQATgB0AG8ASQBTAE8AVwBlAGUAawBEAGEAdABlACgASQBOAEQARQBYACgAXwBNAEoARABOACwAIABfAGMAdQByAHIALAAgADE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wBFAEUASwBEAEEAWQBfAE8ARgBfAE0ATwBOAFQASABfAFQATwBfAE0ASgBEAE4AXABuAFwAbgBSAGUAdAB1AHIAbgBzACAAYQAgAE0AbwBkAGkAZgBpAGUAZAAgAEoAdQBsAGkAYQBuACAARABhAHQAZQAgAGYAbwByACAAYQAgAGcAaQB2AGUAbgAgAGQAYQB5ACAAbwBmACAAdwBlAGUAawAsACAAcgBlAGwAYQB0AGkAdgBlACAAdwBlAGUAawAgAGYAbwByACAAdABoAGUAIAB5AGUAYQByACAAYQBuAGQAIABtAG8AbgB0AGgAIABvAGYAIAB0AGgAZQAgAHMAcABlAGMAaQBmAGkAZQBkACAAYwBhAGwAZQBuAGQAYQByAC4AXABuAFwAbgBBAHIAcgBhAHkAIABjAG8AbQBwAGEAdABpAGIAbABlADoAIABEAGEAdABlAF8AWQBNAFcARA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TQBvAGQAaQBmAGkAZQBk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VwBEACAAIAAgACAAIAAgACAAIAAgAHwAIABhAHIAcgBhAHkAIAAgACAAQwBbADEALgAuADMAXQAgAHwAXABuACAAIAAgAFkAZQBhAHIAQwBFACAAIAAgACAAIAAgACAAIAB8ACAAaQBuAHQAZQBnAGUAcgAgACAAIAAgACAAIAAgACAAIAB8ACAAWQBlAGEAcgAgAGkAbgAgAEMAbwBtAG0AbwBuACAARQByAGEALgAgAE4AbwB0AGUAIAB0AGgAYQB0ACAAMQAgAEIAQwAgAD0AIAAwACAAQwBFACwAIAAyACAAQgBDACAAPQAgAC0AMQAgAEMARQAuAFwAbgAgACAAIABNAG8AbgB0AGgAIAAgACAAIAAgACAAIAAgACAAfAAgAGkAbgB0AGUAZwBlAHIAIABbADEALgAuADEAMgBdACAAfAAgAE0AbwBuAHQAaABcAG4AIAAgACAAVwBlAGUAawAgACAAIAAgACAAIAAgACAAIAAgAHwAIABpAG4AdABlAGcAZQByACAAIAAgACAAIAAgACAAIAAgAHwAIABXAGUAZQBrACAAcgBlAGwAYQB0AGkAdgBlACAAdABvACAAbQBvAG4AdABoAC4AXABuACAAIAAgAFsAVwBlAGUAawBkAGEAeQBdACAAIAAgACAAIAB8ACAAZABlAGMAaQBtAGEAbAAgAFsAMQAuAC4AOAApACAAIAB8ACAASQBTAE8AIABkAGEAeQAgAG8AZgAgAHcAZQBlAGsALg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IAAgACAAIA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EQAQQBZAF8ATwBGAF8ATQBPAE4AVABIAF8AVABPAF8ATQBKAEQATgAoAHsAMgAwADIAMwAsACAANgAsACAAMAAsACAANwB9ACkAXABuAFIAZQB0AHUAcgBuAHMAOgAgAE0ASgBEAGEAdABlACAANgAwADEAMgAwAC4AMAAgACgAMgA1AC8AMAA2AC8AMgAwADIAMwApACAAaQBlAC4AIAB0AGgAZQAgAGwAYQBzAHQAIABTAHUAbgBkAGEAeQAgAG8AZgAgAEoAdQBuAGUAIAAyADAAMgAzAFwAbgBcAG4AVwBFAEUASwBEAEEAWQBfAE8ARgBfAE0ATwBOAFQASABfAFQATwBfAE0ASgBEAE4AKAB7ADIAMAAyADMALAAgADEALAAgADIALAAgADIAKQBcAG4AUgBlAHQAdQByAG4AcwA6ACAATQBKAEQAYQB0AGUAIAA1ADkAOQA1ADQALgA1ACAAKAAxADAALwAwADEALwAyADAAMgAzACkAIABpAGUALgAgAG0AaQBkAGQAYQB5ACAAbwBmACAAdABoAGUAIABzAGUAYwBvAG4AZAAgAFQAdQBlAHMAZABhAHkAIABvAGYAIABKAGEAbgB1AGEAcgB5ACAAMgAwADIAM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wBFAEUASwBEAEEAWQBfAE8ARgBfAE0ATwBOAFQASABfAFQATwBfAE0ASgBEAE4AIAA9ACAATABBAE0AQgBEAEEAKABEAGEAdABlAF8AWQBNAFcARAAsACAAWwBKAHUAbABpAGEAbgBDAGEAbABlAG4AZABhAHIAXQAsAFwAbgAgACAAIAAgAEwARQBUACgAXABuACAAIAAgACAAIAAgACAAIABfAGoAdQBsAGkAYQBuAEMAYQBsAGUAbgBkAGEAcgAsACAARgBOAC4AQwBPAEUAUgBDAEUAKABKAHUAbABpAGEAbgBDAGEAbABlAG4AZABhAHIAKQAgADwAPgAgADAALABcAG4AIAAgACAAIAAgACAAIABcAG4AIAAgACAAIAAgACAAIAAgAGYAbgBXAGUAZQBrAGQAYQB5AE0AbwBuAHQAaABUAG8ATQBKAEQATgAsACAATABBAE0AQgBEAEEAKABfAGQAYQB0AGUAXwBZAE0AVwBEACwAXABuACAAIAAgACAAIAAgACAAIAAgACAAIAAgAEkARgAoAEMATwBMAFUATQBOAFMAKABfAGQAYQB0AGUAXwBZAE0AVwBEACkAIAA+ACAANAAsACAAewAjAFIARQBGACEAfQAsAFwAbgAgACAAIAAgACAAIAAgACAAIAAgACAAIAAgACAAIAAgAEkARgAoAEEAUgBSAEEAWQBTAC4ASQBTAF8ARQBNAFAAVABZACgAXwBkAGEAdABlAF8AWQBNAFcARAApACwAIABcACIAXAAiACwAXABuACAAIAAgACAAIAAgACAAIAAgACAAIAAgACAAIAAgACAAIAAgACAAIABMAEUAVAAoAFwAbgAgACAAIAAgACAAIAAgACAAIAAgACAAIAAgACAAIAAgACAAIAAgACAAIAAgACAAIABfAGYAaQByAHMAdABFAHIAcgBvAHIALAAgAEEAUgBSAEEAWQBTAC4ASABfAEUAUgBSAE8AUgAoAF8AZABhAHQAZQBfAFkATQBXAEQAKQAsAFwAbgAgACAAIAAgACAAIAAgACAAIAAgACAAIAAgACAAIAAgACAAIAAgACAAIAAgACAAIABJAEYAKABJAFMARQBSAFIATwBSACgAXwBmAGkAcgBzAHQARQByAHIAbwByACkALAAgAF8AZgBpAHIAcwB0AEUAcgByAG8AcgAgACoAIAB7ADEAfQAsAFwAbgAgACAAIAAgACAAIAAgACAAIAAgACAAIAAgACAAIAAgACAAIAAgACAAIAAgACAAIAAgACAAIAAgAEkARgAoAE4ATwBUACgAQQBSAFIAQQBZAFMALgBJAFMAXwBOAFUATQBFAFIASQBDAF8ATgBVAEwATAAoAF8AZABhAHQAZQBfAFkATQBXAEQAKQApACwAIAB7ACMAVgBBAEwAVQBFACEAfQAsAFwAbgAgACAAIAAgACAAIAAgACAAIAAgACAAIAAgACAAIAAgACAAIAAgACAAIAAgACAAIAAgACAAIAAgACAAIAAgACAATABFAFQAKABcAG4AIAAgACAAIAAgACAAIAAgACAAIAAgACAAIAAgACAAIAAgACAAIAAgACAAIAAgACAAIAAgACAAIAAgACAAIAAgACAAIAAgACAAXwBlAHgAcABhAG4AZABZAE0AVwBEACwAIABFAFgAUABBAE4ARAAoAF8AZABhAHQAZQBfAFkATQBXAEQALAAgADEALAAgADQALAAgADEAKQAsAFwAbgAgACAAIAAgACAAIAAgACAAIAAgACAAIAAgACAAIAAgACAAIAAgACAAIAAgACAAIAAgACAAIAAgACAAIAAgACAAIAAgACAAIABJAEYAKABOAE8AVAAoAEEAUgBSAEEAWQBTAC4ASQBTAF8ASQBOAFQARQBHAEUAUgAoAFQAQQBLAEUAKABfAGUAeABwAGEAbgBkAFkATQBXAEQALAAgADEALAAgADIAKQApACkALAAgAHsAIwBOAFUATQAhAH0ALABcAG4AIAAgACAAIAAgACAAIAAgACAAIAAgACAAIAAgACAAIAAgACAAIAAgACAAIAAgACAAIAAgACAAIAAgACAAIAAgACAAIAAgACAAIAAgACAAIABMAEUAVAAoAFwAbgAgACAAIAAgACAAIAAgACAAIAAgACAAIAAgACAAIAAgACAAIAAgACAAIAAgACAAIAAgACAAIAAgACAAIAAgACAAIAAgACAAIAAgACAAIAAgACAAIAAgACAAXwB5AGUAYQByACwAIABJAE4ARABFAFgAKABfAGUAeABwAGEAbgBkAFkATQBXAEQALAAgADEALAAgADEAKQAsAFwAbgAgACAAIAAgACAAIAAgACAAIAAgACAAIAAgACAAIAAgACAAIAAgACAAIAAgACAAIAAgACAAIAAgACAAIAAgACAAIAAgACAAIAAgACAAIAAgACAAIAAgACAAXwBtAG8AbgB0AGgALAAgAEkATgBEAEUAWAAoAF8AZQB4AHAAYQBuAGQAWQBNAFcARAAsACAAMQAsACAAMgApACwAXABuACAAIAAgACAAIAAgACAAIAAgACAAIAAgACAAIAAgACAAIAAgACAAIAAgACAAIAAgACAAIAAgACAAIAAgACAAIAAgACAAIAAgACAAIAAgACAAIAAgACAAIABfAHcAZQBlAGsATwBmAE0AbwBuAHQAaAAsACAATABFAFQAKABcAG4AIAAgACAAIAAgACAAIAAgACAAIAAgACAAIAAgACAAIAAgACAAIAAgACAAIAAgACAAIAAgACAAIAAgACAAIAAgACAAIAAgACAAIAAgACAAIAAgACAAIAAgACAAIAAgACAAXwB3ACwAIABJAE4ARABFAFgAKABfAGUAeABwAGEAbgBkAFkATQBXAEQALAAgADEALAAgADMAKQAsAFwAbgAgACAAIAAgACAAIAAgACAAIAAgACAAIAAgACAAIAAgACAAIAAgACAAIAAgACAAIAAgACAAIAAgACAAIAAgACAAIAAgACAAIAAgACAAIAAgACAAIAAgACAAIAAgACAAIABJAEYAKABfAHcAIAA9ACAAXAAiAFwAIgAsACAAMQAsACAASQBOAFQAKABfAHcAKQApAFwAbgAgACAAIAAgACAAIAAgACAAIAAgACAAIAAgACAAIAAgACAAIAAgACAAIAAgACAAIAAgACAAIAAgACAAIAAgACAAIAAgACAAIAAgACAAIAAgACAAIAAgACAAKQAsAFwAbgAgACAAIAAgACAAIAAgACAAIAAgACAAIAAgACAAIAAgACAAIAAgACAAIAAgACAAIAAgACAAIAAgACAAIAAgACAAIAAgACAAIAAgACAAIAAgACAAIAAgACAASQBGACgAKABfAHcAZQBlAGsATwBmAE0AbwBuAHQAaAAgAD4AIAA1ACkAIAArACAAKABfAHcAZQBlAGsATwBmAE0AbwBuAHQAaAAgADwAIAAtADQAKQAsACAAewAjAE4AVQBNACEAfQAsAFwAbg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F8AdwBlAGUAawBkAGEAeQAsACAATABFAFQAKABcAG4AIAAgACAAIAAgACAAIAAgACAAIAAgACAAIAAgACAAIAAgACAAIAAgACAAIAAgACAAIAAgACAAIAAgACAAIAAgACAAIAAgACAAIAAgACAAIAAgACAAIAAgACAAIAAgACAAIAAgACAAIAAgACAAIAAgAF8AZAAsACAASQBOAEQARQBYACgAXwBlAHgAcABhAG4AZABZAE0AVwBEACwAIAAxACwAIAA0ACkALABcAG4AIAAgACAAIAAgACAAIAAgACAAIAAgACAAIAAgACAAIAAgACAAIAAgACAAIAAgACAAIAAgACAAIAAgACAAIAAgACAAIAAgACAAIAAgACAAIAAgACAAIAAgACAAIAAgACAAIAAgACAAIAAgACAAIAAgAEkARgAoAF8AZAAgAD0AIABcACIAXAAiACwAIAAxACwAIABJAE4AVAAoAF8AZAApACkAXABuACAAIAAgACAAIAAgACAAIAAgACAAIAAgACAAIAAgACAAIAAgACAAIAAgACAAIAAgACAAIAAgACAAIAAgACAAIAAgACAAIAAgACAAIAAgACAAIAAgACAAIAAgACAAIAAgACAAIAAgACAAKQAsAFwAbgAgACAAIAAgACAAIAAgACAAIAAgACAAIAAgACAAIAAgACAAIAAgACAAIAAgACAAIAAgACAAIAAgACAAIAAgACAAIAAgACAAIAAgACAAIAAgACAAIAAgACAAIAAgACAAIAAgACAAIAAgAEkARgAoACgAXwB3AGUAZQBrAGQAYQB5ACAAPAAgADEAKQAgACsAIAAoAF8AdwBlAGUAawBkAGEAeQAgAD4AIAA3ACkALAAgAHsAIwBOAFUATQAhAH0ALABcAG4AIAAgACAAIAAgACAAIAAg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IAAgACAAIAAgACAAIAAgAF8AbQBvAG4AdABoAE8AZgBmAHMAZQB0ACwAIABfAG0AbwBuAHQAaAAgACsAIABOACgAXwB3AGUAZQBrAE8AZgBNAG8AbgB0AGgAIAA8ACAAMAApACAALQAgADEALABcAG4AIAAgACAAIAAgACAAIAAgACAAIAAgACAAIAAgACAAIAAgACAAIAAgACAAIAAgACAAIAAgACAAIAAgACAAIAAgACAAIAAgACAAIAAgACAAIAAgACAAIAAgACAAIAAgACAAIAAgACAAIAAgACAAIAAgACAAIAAgACAAXwB3AGUAZQBrAE8AZgBmAHMAZQB0ACwAIABfAHcAZQBlAGsATwBmAE0AbwBuAHQAaAAgAC0AIABOACgAXwB3AGUAZQBrAE8AZgBNAG8AbgB0AGgAIAA+AD0AIAAwACkALABcAG4AIAAgACAAIAAgACAAIAAgACAAIAAgACAAIAAgACAAIAAgACAAIAAgACAAIAAgACAAIAAgACAAIAAgACAAIAAgACAAIAAgACAAIAAgACAAIAAgACAAIAAgACAAIAAgACAAIAAgACAAIAAgACAAIAAgACAAIAAgACAAXwBmAGkAcgBzAHQATwBmAFkAZQBhAHIALAAgAEMASABSAE8ATgBPAC4ATQBKAEQATgAoAEgAUwBUAEEAQwBLACgAXwB5AGUAYQByACwAIAAxACwAIAAxACkALAAgAF8AagB1AGwAaQBhAG4AQwBhAGwAZQBuAGQAYQByACkALABcAG4AIAAgACAAIAAgACAAIAAgACAAIAAgACAAIAAgACAAIAAgACAAIAAgACAAIAAgACAAIAAgACAAIAAgACAAIAAgACAAIAAgACAAIAAgACAAIAAgACAAIAAgACAAIAAgACAAIAAgACAAIAAgACAAIAAgACAAIAAgACAAXwBmAGkAcgBzAHQATwBmAE0AbwBuAHQAaAAsACAAQwBIAFIATwBOAE8ALgBNAEoARABBAFQARQBfAEEARABEAEkAVABJAE8ATgAoAF8AZgBpAHIAcwB0AE8AZgBZAGUAYQByACwAIABfAG0AbwBuAHQAaABPAGYAZgBzAGUAdAAsACAAXAAiAEwAXAAiACwAIABfAGoAdQBsAGkAYQBuAEMAYQBsAGUAbgBkAGEAcgApACwAXABuACAAIAAgACAAIAAgACAAIAAgACAAIAAgACAAIAAgACAAIAAgACAAIAAgACAAIAAgACAAIAAgACAAIAAgACAAIAAgACAAIAAgACAAIAAgACAAIAAgACAAIAAgACAAIAAgACAAIAAgACAAIAAgACAAIAAgACAAIAAgAF8AZgBpAHIAcwB0AEQAbwBXACwAIABDAEgAUgBPAE4ATwAuAE0ASgBEAE4AXwBUAE8AXwBXAEUARQBLAEQAQQBZACgAXwBmAGkAcgBzAHQATwBmAE0AbwBuAHQAaAApACwAXABuACAAIAAgACAAIAAgACAAIAAgACAAIAAgACAAIAAgACAAIAAgACAAIAAgACAAIAAgACAAIAAgACAAIAAgACAAIAAgACAAIAAgACAAIAAgACAAIAAgACAAIAAgACAAIAAgACAAIAAgACAAIAAgACAAIAAgACAAIAAgAF8AZgBpAHIAcwB0AE8AZgBNAG8AbgB0AGgAIAArACAAKABfAHcAZQBlAGsATwBmAGYAcwBlAHQAIAAqACAANwApACAAKwAgAE0ATwBEACgAXwB3AGUAZQBrAGQAYQB5ACAALQAgAF8AZgBpAHIAcwB0AEQAbwBXACwAIAA3ACkAXABu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F8AZABhAHQAZQBfAFkATQBXAEQALAAgAEYATgAuAE4AVQBMAEwASQBGAFkAKABEAGEAdABlAF8AWQBNAFcARAApACwAXABuACAAIAAgACAAIAAgACAAIABCAFkAUgBPAFcAKABfAGQAYQB0AGUAXwBZAE0AVwBEACwAXABuACAAIAAgACAAIAAgACAAIAAgACAAIAAgAEwAQQBNAEIARABBACgAXwByAG8AdwAsAFwAbgAgACAAIAAgACAAIAAgACAAIAAgACAAIAAgACAAIAAgAGYAbgBXAGUAZQBrAGQAYQB5AE0AbwBuAHQAaABUAG8ATQBKAEQATgAoAF8AcgBvAH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VwBFAEUASwBfAEQAQQBUAEUAXABuAFwAbgBQAGEAcgBzAGUAcwAgAGEAbgAgAEkAUwBPACAAZgBvAHIAbQBhAHQAdABlAGQAIAB3AGUAZQBrACAAZABhAHQAZQAgAGkAbgB0AG8AIAByAGUAcwBwAGUAYwB0AGkAdgBlACAAcABhAHIAdABzACAAbwBmACAAeQBlAGEAcgAsACAAdwBlAGUAawAgAGEAbgBkACAAdwBlAGUAawBkAGEAeQAuAFwAbgBcAG4AQQByAHIAYQB5ACAAYwBvAG0AcABhAHQAaQBiAGwAZQA6ACAARQB4AHAAcgBlAHMAcwBpAG8Abg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EMARQBcAG4AIAAyACAAfAAgAGkAbgB0AGUAZwBlAHIAIABbADEALgAuADUAMwBdACAAfAAgAEkAUwBPACAAdwBlAGUAawBcAG4AIAAzACAAfAAgAGkAbgB0AGUAZwBlAHIAIABbADEALgAuADcAXQAgACAAfAAgAEkAUwBPACAAdwBlAGUAaw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CAAIAAgACAAIAAgAHwAIAB0AGUAeAB0ACAAIAAgAHwAIABXAGUAZQBrACAAZABhAHQAZQAgAGkAbgAgAEkAUwBPACAAZgBvAHIAbQBhAHQAIABpAGUALgAgAHkAeQB5AHkALQBXAHcAdwAtAGQAXABuAFsASgB1AGwAaQBhAG4AQwBhAGwAZQBuAGQAYQByAF0AIAB8ACAAcwB3AGkAdABjAGgAIAB8ACAAVgBhAGwAaQBkAGEAdABlACAAaQBuACAAdABoAGUAIABKAHUAbABpAGEAbgAgAHAAcgBvAGwAZQBwAHQAaQBjACAAYwBhAGwAZQBuAGQAYQByAC4AIABEAGUAZgBhAHUAbAB0ACAAaQBzACAARwByAGUAZwBvAHIAaQBhAG4AXABuACAAIAAgACAAIAAgACAAIAAgACAAIAAgACAAIAAgACAAIAB8ACAAIAAgACAAIAAgACAAIAB8ACAAcAByAG8AbABlAHAAdABpAGM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XAEUARQBLAF8ARABBAFQARQAoAFwAIgAyADAAMgAzAC0AVwAwADUALQAxAFwAIgApAFwAbgBSAGUAdAB1AHIAbgBzADoAIAB7ADIAMAAyADMALAAgADUALAAgADE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XwBXAEUARQBLAF8ARABBAFQARQAgAD0AIABMAEEATQBCAEQAQQAoAEUAeABwAHIAZQBzAHMAaQBvAG4ALAAgAFsASgB1AGwAaQBhAG4AQwBhAGwAZQBuAGQAYQByAF0ALABcAG4AIAAgACAAIABMAEUAVAAoAFwAbgAgACAAIAAgACAAIAAgACAAXwBqAHUAbABpAGEAbgBDAGEAbABlAG4AZABhAHIALAAgAEYATgAuAEMATwBFAFIAQwBFACgASgB1AGwAaQBhAG4AQwBhAGwAZQBuAGQAYQByACkAIAA8AD4AIAAwACwAXABuACAAIAAgACAAIAAgACAAIABfAHYAYQBsAGkAZABDAGgAYQByAFMAZQB0ACwAIABcACIAMAAxADIAMwA0ADUANgA3ADgAOQBXACsALQASIlwAIgAsACAALwAvACAAEiIgAFUATgBJAEMASABBAFIAKAA4ADcAMgAyACkAXABuACAAIAAgACAAIAAgACAAIABfAHYAYQBsAEUAcgByACwAIAB7ACMAVgBBAEwAVQBFACEALAAgACMAVgBBAEwAVQBFACEALAAgACMAVgBBAEwAVQBFACEAfQAsAFwAbgAgACAAIAAgAFwAbgAgACAAIAAgACAAIAAgACAAZgBuAFAAYQByAHMAZQBJAFMATwBXAGUAZQBrAEQAYQB0AGUALAAgAEwAQQBNAEIARABBACgAXwBlAHgAcAByACwAXABuACAAIAAgACAAIAAgACAAIAAgACAAIAAgAEkARgAoAEkAUwBFAFIAUgBPAFIAKABfAGUAeABwAHIAKQAsACAAXwBlAHgAcAByACAAKgAgAHsAMQAsACAAMgAsACAAMwB9ACwAXABuACAAIAAgACAAIAAgACAAIAAgACAAIAAgACAAIAAgACAASQBGACgAXwBlAHgAcAByACAAPQAgAFwAIgBcACIALAAgAHsAXAAiAFwAIgAsACAAXAAiAFwAIgAsACAAXAAiAFwAIgB9ACwAXABuACAAIAAgACAAIAAgACAAIAAgACAAIAAgACAAIAAgACAAIAAgACAAIABJAEYAKABOAE8AVAAoAEYATgAuAFYAQQBMAEkARABBAFQARQBfAEMASABBAFIAUwBFAFQAKABfAGUAeABwAHIALAAgAF8AdgBhAGwAaQBkAEMAaABhAHIAUwBlAHQAKQApACwAIABfAHYAYQBsAEUAcgByACwAXABuACAAIAAgACAAIAAgACAAIAAgACAAIAAgACAAIAAgACAAIAAgACAAIAAgACAAIAAgAEwARQBUACgAXABuACAAIAAgACAAIAAgACAAIAAgACAAIAAgACAAIAAgACAAIAAgACAAIAAgACAAIAAgACAAIAAgACAAXwBmAGkAcgBzAHQAQwBoAGEAcgAsACAATABFAEYAVAAoAF8AZQB4AHAAcgApACwAXABuACAAIAAgACAAIAAgACAAIAAgACAAIAAgACAAIAAgACAAIAAgACAAIAAgACAAIAAgACAAIAAgACAAXwBpAHMAUwBpAGcAbgBlAGQALAAgAFMAVwBJAFQAQwBIACgAXwBmAGkAcgBzAHQAQwBoAGEAcgAsAFwAbgAgACAAIAAgACAAIAAgACAAIAAgACAAIAAgACAAIAAgACAAIAAgACAAIAAgACAAIAAgACAAIAAgACAAIAAgACAAXAAiACsAXAAiACwAIABUAFIAVQBFACwAXABuACAAIAAgACAAIAAgACAAIAAgACAAIAAgACAAIAAgACAAIAAgACAAIAAgACAAIAAgACAAIAAgACAAIAAgACAAIABcACIALQBcACIALAAgAFQAUgBVAEUALABcAG4AIAAgACAAIAAgACAAIAAgACAAIAAgACAAIAAgACAAIAAgACAAIAAgACAAIAAgACAAIAAgACAAIAAgACAAIAAgAFwAIgASIlwAIgAsACAAVABSAFUARQAsACAALwAvACAAEiIgAFUATgBJAEMASABBAFIAKAA4ADcAMgAyACkAXABuACAAIAAgACAAIAAgACAAIAAgACAAIAAgACAAIAAgACAAIAAgACAAIAAgACAAIAAgACAAIAAgACAAIAAgACAAIABGAEEATABTAEUAXABuACAAIAAgACAAIAAgACAAIAAgACAAIAAgACAAIAAgACAAIAAgACAAIAAgACAAIAAgACAAIAAgACAAKQAsAFwAbgAgACAAIAAgACAAIAAgACAAIAAgACAAIAAgACAAIAAgACAAIAAgACAAIAAgACAAIAAgACAAIAAgAF8AcwBpAGcAbgAsACAASQBGACgATgBPAFQAKABfAGkAcwBTAGkAZwBuAGUAZAApACwAIAAxACwAXABuACAAIAAgACAAIAAgACAAIAAgACAAIAAgACAAIAAgACAAIAAgACAAIAAgACAAIAAgACAAIAAgACAAIAAgACAAIABTAFcASQBUAEMASAAoAF8AZgBpAHIAcwB0AEMAaABhAHIALABcAG4AIAAgACAAIAAgACAAIAAgACAAIAAgACAAIAAgACAAIAAgACAAIAAgACAAIAAgACAAIAAgACAAIAAgACAAIAAgACAAIAAgACAAXAAiAC0AXAAiACwAIAAtADEALABcAG4AIAAgACAAIAAgACAAIAAgACAAIAAgACAAIAAgACAAIAAgACAAIAAgACAAIAAgACAAIAAgACAAIAAgACAAIAAgACAAIAAgACAAXAAiABIiXAAiACwAIAAtADEALAAgAC8ALwAgABIiIABVAE4ASQBDAEgAQQBSACgAOAA3ADIAMgApAFwAbgAgACAAIAAgACAAIAAgACAAIAAgACAAIAAgACAAIAAgACAAIAAgACAAIAAgACAAIAAgACAAIAAgACAAIAAgACAAIAAgACAAIAAxAFwAbgAgACAAIAAgACAAIAAgACAAIAAgACAAIAAgACAAIAAgACAAIAAgACAAIAAgACAAIAAgACAAIAAgACAAIAAgACAAKQBcAG4AIAAgACAAIAAgACAAIAAgACAAIAAgACAAIAAgACAAIAAgACAAIAAgACAAIAAgACAAIAAgACAAIAApACwAXABuACAAIAAgACAAIAAgACAAIAAgACAAIAAgACAAIAAgACAAIAAgACAAIAAgACAAIAAgACAAIAAgACAAXwB1AG4AUwBpAGcAbgBlAGQALAAgAEkARgAoAF8AaQBzAFMAaQBnAG4AZQBkACwAXABuACAAIAAgACAAIAAgACAAIAAgACAAIAAgACAAIAAgACAAIAAgACAAIAAgACAAIAAgACAAIAAgACAAIAAgACAAIABSAEkARwBIAFQAKABfAGUAeABwAHIALAAgAEwARQBOACgAXwBlAHgAcAByACkAIAAtACAAMQApACwAXABuACAAIAAgACAAIAAgACAAIAAgACAAIAAgACAAIAAgACAAIAAgACAAIAAgACAAIAAgACAAIAAgACAAIAAgACAAIABfAGUAeABwAHIAXABuACAAIAAgACAAIAAgACAAIAAgACAAIAAgACAAIAAgACAAIAAgACAAIAAgACAAIAAgACAAIAAgACAAKQAsAFwAbgAgACAAIAAgACAAIAAgACAAIAAgACAAIAAgACAAIAAgACAAIAAgACAAIAAgACAAIAAgACAAIAAgAF8AbABlAG4ALAAgAEwARQBOACgAXwB1AG4AUwBpAGcAbgBlAGQAKQAsAFwAbgAgACAAIAAgACAAIAAgACAAIAAgACAAIAAgACAAIAAgACAAIAAgACAAIAAgACAAIAAgACAAIAAgAF8AcABhAHQAdABlAHIAbgAsACAARgBOAC4AUgBFAFAATABBAEMARQBfAEMASABBAFIAUwAoAF8AdQBuAFMAaQBnAG4AZQBkACwAIABcACIAMAAxADIAMwA0ADUANgA3ADgAOQBcACIALAAgAFwAIgBfAFwAIgApACwAXABuACAAIAAgACAAIAAgACAAIAAgACAAIAAgAFwAbgAgACAAIAAgACAAIAAgACAAIAAgACAAIAAgACAAIAAgACAAIAAgACAAIAAgACAAIAAgACAAIAAgAGYAbgBUAHIAeQBQAGEAcgBzAGUAMQAwACwAIABMAEEATQBCAEQAQQAoAFwAbgAgACAAIAAgACAAIAAgACAAIAAgACAAIAAgACAAIAAgACAAIAAgACAAIAAgACAAIAAgACAAIAAgACAAIAAgACAASQBGACgAXwBwAGEAdAB0AGUAcgBuACAAPQAgAFIASQBHAEgAVAAoAFwAIgBfAF8AXwBfAF8AXwBfAF8AXwBfAF8AXwBfAF8AXwAtAFcAXwBfAC0AXwBcACIALAAgAF8AbABlAG4AKQAsAFwAbgAgACAAIAAgACAAIAAgACAAIAAgACAAIAAgACAAIAAgACAAIAAgACAAIAAgACAAIAAgACAAIAAgACAAIAAgACAAIAAgACAAIABIAFMAVABBAEMASwAoAFwAbgAgACAAIAAgACAAIAAgACAAIAAgACAAIAAgACAAIAAgACAAIAAgACAAIAAgACAAIAAgACAAIAAgACAAIAAgACAAIAAgACAAIAAgACAAIAAgAF8AcwBpAGcAbgAgACoAIABWAEEATABVAEUAKABMAEUARgBUACgAXwB1AG4AUwBpAGcAbgBlAGQALAAgAF8AbABlAG4AIAAtACAANgApACkALABcAG4AIAAgACAAIAAgACAAIAAgACAAIAAgACAAIAAgACAAIAAgACAAIAAgACAAIAAgACAAIAAgACAAIAAgACAAIAAgACAAIAAgACAAIAAgACAAIABWAEEATABVAEUAKABNAEkARAAoAF8AdQBuAFMAaQBnAG4AZQBkACwAIABfAGwAZQBuACAALQAgADMALAAgADIAKQApACwAXABuACAAIAAgACAAIAAgACAAIAAgACAAIAAgACAAIAAgACAAIAAgACAAIAAgACAAIAAgACAAIAAgACAAIAAgACAAIAAgACAAIAAgACAAIAAgACAAVgBBAEwAVQBFACgAUgBJAEcASABUACgAXwB1AG4AUwBpAGcAbgBlAGQALAAgADEAKQApAFwAbgAgACAAIAAgACAAIAAgACAAIAAgACAAIAAgACAAIAAgACAAIAAgACAAIAAgACAAIAAgACAAIAAgACAAIAAgACAAIAAgACAAIAApACwAXABuACAAIAAgACAAIAAgACAAIAAgACAAIAAgACAAIAAgACAAIAAgACAAIAAgACAAIAAgACAAIAAgACAAIAAgACAAIAAgACAAIAAgAEkARgAoAF8AcABhAHQAdABlAHIAbgAgAD0AIABSAEkARwBIAFQAKABcACIAXwBfAF8AXwBfAF8AXwBfAF8AXwBfAF8AXwBfAF8ALQBXAF8AXwBcACIALAAgAF8AbABlAG4AKQAsAFwAbgAgACAAIAAgACAAIAAgACAAIAAgACAAIAAgACAAIAAgACAAIAAgACAAIAAgACAAIAAgACAAIAAgACAAIAAgACAAIAAgACAAIAAgACAAIAAgAEgAUwBUAEEAQwBLACgAXABuACAAIAAgACAAIAAgACAAIAAgACAAIAAgACAAIAAgACAAIAAgACAAIAAgACAAIAAgACAAIAAgACAAIAAgACAAIAAgACAAIAAgACAAIAAgACAAIAAgACAAIABfAHMAaQBnAG4AIAAqACAAVgBBAEwAVQBFACgATABFAEYAVAAoAF8AdQBuAFMAaQBnAG4AZQBkACwAIABfAGwAZQBuACAALQAgADQAKQApACwAXABuACAAIAAgACAAIAAgACAAIAAgACAAIAAgACAAIAAgACAAIAAgACAAIAAgACAAIAAgACAAIAAgACAAIAAgACAAIAAgACAAIAAgACAAIAAgACAAIAAgACAAIABWAEEATABVAEUAKABSAEkARwBIAFQAKABfAHUAbgBTAGkAZwBuAGUAZAAsACAAMgApACkALABcAG4AIAAgACAAIAAgACAAIAAgACAAIAAgACAAIAAgACAAIAAgACAAIAAgACAAIAAgACAAIAAgACAAIAAgACAAIAAgACAAIAAgACAAIAAgACAAIAAgACAAIAAgAFwAIgBcACIAXABuACAAIAAgACAAIAAgACAAIAAgACAAIAAgACAAIAAgACAAIAAgACAAIAAgACAAIAAgACAAIAAgACAAIAAgACAAIAAgACAAIAAgACAAIAAgACAAKQAsAFwAbgAgACAAIAAgACAAIAAgACAAIAAgACAAIAAgACAAIAAgACAAIAAgACAAIAAgACAAIAAgACAAIAAgACAAIAAgACAAIAAgACAAIAAgACAAIAAgAEkARgAoAF8AcABhAHQAdABlAHIAbgAgAD0AIABSAEkARwBIAFQAKABcACIAXwBfAF8AXwBfAF8AXwBfAF8AXwBfAF8AXwBfAF8AVwBfAF8AXwBcACIALAAgAF8AbABlAG4AKQAsAFwAbgAgACAAIAAgACAAIAAgACAAIAAgACAAIAAgACAAIAAgACAAIAAgACAAIAAgACAAIAAgACAAIAAgACAAIAAgACAAIAAgACAAIAAgACAAIAAgACAAIAAgACAASABTAFQAQQBDAEsAKABcAG4AIAAgACAAIAAgACAAIAAgACAAIAAgACAAIAAgACAAIAAgACAAIAAgACAAIAAgACAAIAAgACAAIAAgACAAIAAgACAAIAAgACAAIAAgACAAIAAgACAAIAAgACAAIAAgACAAXwBzAGkAZwBuACAAKgAgAFYAQQBMAFUARQAoAEwARQBGAFQAKABfAHUAbgBTAGkAZwBuAGUAZAAsACAAXwBsAGUAbgAgAC0AIAA0ACkAKQAsAFwAbgAgACAAIAAgACAAIAAgACAAIAAgACAAIAAgACAAIAAgACAAIAAgACAAIAAgACAAIAAgACAAIAAgACAAIAAgACAAIAAgACAAIAAgACAAIAAgACAAIAAgACAAIAAgACAAIABWAEEATABVAEUAKABNAEkARAAoAF8AdQBuAFMAaQBnAG4AZQBkACwAIABfAGwAZQBuACAALQAgADIALAAgADIAKQApACwAXABuACAAIAAgACAAIAAgACAAIAAgACAAIAAgACAAIAAgACAAIAAgACAAIAAgACAAIAAgACAAIAAgACAAIAAgACAAIAAgACAAIAAgACAAIAAgACAAIAAgACAAIAAgACAAIAAgAFYAQQBMAFUARQAoAFIASQBHAEgAVAAoAF8AdQBuAFMAaQBnAG4AZQBkACwAIAAxACkAKQBcAG4AIAAgACAAIAAgACAAIAAgACAAIAAgACAAIAAgACAAIAAgACAAIAAgACAAIAAgACAAIAAgACAAIAAgACAAIAAgACAAIAAgACAAIAAgACAAIAAgACAAIAAgACkALABcAG4AIAAgACAAIAAgACAAIAAgACAAIAAgACAAIAAgACAAIAAgACAAIAAgACAAIAAgACAAIAAgACAAIAAgACAAIAAgACAAIAAgACAAIAAgACAAIAAgACAAIAAgAEkARgAoAF8AcABhAHQAdABlAHIAbgAgAD0AIABSAEkARwBIAFQAKABcACIAXwBfAF8AXwBfAF8AXwBfAF8AXwBfAF8AXwBfAF8AVwBfAF8AXAAiACwAIABfAGwAZQBuACkALABcAG4AIAAgACAAIAAgACAAIAAgACAAIAAgACAAIAAgACAAIAAgACAAIAAgACAAIAAgACAAIAAgACAAIAAgACAAIAAgACAAIAAgACAAIAAgACAAIAAgACAAIAAgACAAIAAgACAASABTAFQAQQBDAEsAKABcAG4AIAAgACAAIAAgACAAIAAgACAAIAAgACAAIAAgACAAIAAgACAAIAAgACAAIAAgACAAIAAgACAAIAAgACAAIAAgACAAIAAgACAAIAAgACAAIAAgACAAIAAgACAAIAAgACAAIAAgACAAIABfAHMAaQBnAG4AIAAqACAAVgBBAEwAVQBFACgATABFAEYAVAAoAF8AdQBuAFMAaQBnAG4AZQBkACwAIABfAGwAZQBuACAALQAgADMAKQApACwAXABuACAAIAAgACAAIAAgACAAIAAgACAAIAAgACAAIAAgACAAIAAgACAAIAAgACAAIAAgACAAIAAgACAAIAAgACAAIAAgACAAIAAgACAAIAAgACAAIAAgACAAIAAgACAAIAAgACAAIAAgACAAVgBBAEwAVQBFACgAUgBJAEcASABUACgAXwB1AG4AUwBpAGcAbgBlAGQALAAgADIAKQApACwAXABuACAAIAAgACAAIAAgACAAIAAgACAAIAAgACAAIAAgACAAIAAgACAAIAAgACAAIAAgACAAIAAgACAAIAAgACAAIAAgACAAIAAgACAAIAAgACAAIAAgACAAIAAgACAAIAAgACAAIAAgACAAXAAiAFwAIgBcAG4AIAAgACAAIAAgACAAIAAgACAAIAAgACAAIAAgACAAIAAgACAAIAAgACAAIAAgACAAIAAgACAAIAAgACAAIAAgACAAIAAgACAAIAAgACAAIAAgACAAIAAgACAAIAAgACAAKQAsAFwAbgAgACAAIAAgACAAIAAgACAAIAAgACAAIAAgACAAIAAgACAAIAAgACAAIAAgACAAIAAgACAAIAAgACAAIAAgACAAIAAgACAAIAAgACAAIAAgACAAIAAgACAAIAAgACAAIABfAHYAYQBsAEUAcgBy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FwAbgAgACAAIAAgACAAIAAgACAAIAAgACAAIAAgACAAIAAgACAAIAAgACAAIAAgACAAIAAgACAAIAAgAGYAbgBUAHIAeQBQAGEAcgBzAGUAOAAsACAATABBAE0AQgBEAEEAKABcAG4AIAAgACAAIAAgACAAIAAgACAAIAAgACAAIAAgACAAIAAgACAAIAAgACAAIAAgACAAIAAgACAAIAAgACAAIAAgAEkARgAoAF8AcABhAHQAdABlAHIAbgAgAD0AIABSAEkARwBIAFQAKABcACIAXwBfAF8AXwBfAC0AVwBfAF8AXAAiACwAIABfAGwAZQBuACkALABcAG4AIAAgACAAIAAgACAAIAAgACAAIAAgACAAIAAgACAAIAAgACAAIAAgACAAIAAgACAAIAAgACAAIAAgACAAIAAgACAAIAAgACAASABTAFQAQQBDAEsAKABcAG4AIAAgACAAIAAgACAAIAAgACAAIAAgACAAIAAgACAAIAAgACAAIAAgACAAIAAgACAAIAAgACAAIAAgACAAIAAgACAAIAAgACAAIAAgACAAIABfAHMAaQBnAG4AIAAqACAAVgBBAEwAVQBFACgATABFAEYAVAAoAF8AdQBuAFMAaQBnAG4AZQBkACwAIABfAGwAZQBuACAALQAgADQAKQApACwAXABuACAAIAAgACAAIAAgACAAIAAgACAAIAAgACAAIAAgACAAIAAgACAAIAAgACAAIAAgACAAIAAgACAAIAAgACAAIAAgACAAIAAgACAAIAAgACAAVgBBAEwAVQBFACgAUgBJAEcASABUACgAXwB1AG4AUwBpAGcAbgBlAGQALAAgADIAKQApACwAXABuACAAIAAgACAAIAAgACAAIAAgACAAIAAgACAAIAAgACAAIAAgACAAIAAgACAAIAAgACAAIAAgACAAIAAgACAAIAAgACAAIAAgACAAIAAgACAAXAAiAFwAIgBcAG4AIAAgACAAIAAgACAAIAAgACAAIAAgACAAIAAgACAAIAAgACAAIAAgACAAIAAgACAAIAAgACAAIAAgACAAIAAgACAAIAAgACAAKQAsAFwAbgAgACAAIAAgACAAIAAgACAAIAAgACAAIAAgACAAIAAgACAAIAAgACAAIAAgACAAIAAgACAAIAAgACAAIAAgACAAIAAgACAAIABJAEYAKABfAHAAYQB0AHQAZQByAG4AIAA9ACAAUgBJAEcASABUACgAXAAiAF8AXwBfAF8AXwBXAF8AXwBfAFwAIgAsACAAXwBsAGUAbgApACwAXABuACAAIAAgACAAIAAgACAAIAAgACAAIAAgACAAIAAgACAAIAAgACAAIAAgACAAIAAgACAAIAAgACAAIAAgACAAIAAgACAAIAAgACAAIAAgACAASABTAFQAQQBDAEsAKABcAG4AIAAgACAAIAAgACAAIAAgACAAIAAgACAAIAAgACAAIAAgACAAIAAgACAAIAAgACAAIAAgACAAIAAgACAAIAAgACAAIAAgACAAIAAgACAAIAAgACAAIAAgAF8AcwBpAGcAbgAgACoAIABWAEEATABVAEUAKABMAEUARgBUACgAXwB1AG4AUwBpAGcAbgBlAGQALAAgAF8AbABlAG4AIAAtACAANAApACkALABcAG4AIAAgACAAIAAgACAAIAAgACAAIAAgACAAIAAgACAAIAAgACAAIAAgACAAIAAgACAAIAAgACAAIAAgACAAIAAgACAAIAAgACAAIAAgACAAIAAgACAAIAAgAFYAQQBMAFUARQAoAE0ASQBEACgAXwB1AG4AUwBpAGcAbgBlAGQALAAgAF8AbABlAG4AIAAtACAAMgAsACAAMgApACkALABcAG4AIAAgACAAIAAgACAAIAAgACAAIAAgACAAIAAgACAAIAAgACAAIAAgACAAIAAgACAAIAAgACAAIAAgACAAIAAgACAAIAAgACAAIAAgACAAIAAgACAAIAAgAFYAQQBMAFUARQAoAFIASQBHAEgAVAAoAF8AdQBuAFMAaQBnAG4AZQBkACwAIAAxACkAKQBcAG4AIAAgACAAIAAgACAAIAAgACAAIAAgACAAIAAgACAAIAAgACAAIAAgACAAIAAgACAAIAAgACAAIAAgACAAIAAgACAAIAAgACAAIAAgACAAIAApACwAXABuACAAIAAgACAAIAAgACAAIAAgACAAIAAgACAAIAAgACAAIAAgACAAIAAgACAAIAAgACAAIAAgACAAIAAgACAAIAAgACAAIAAgACAAIAAgACAASQBGACgAXwBwAGEAdAB0AGUAcgBuACAAPQAgAFIASQBHAEgAVAAoAFwAIgBfAF8AXwBfAF8AXwBXAF8AXwBcACIALAAgAF8AbABlAG4AKQAsAFwAbgAgACAAIAAgACAAIAAgACAAIAAgACAAIAAgACAAIAAgACAAIAAgACAAIAAgACAAIAAgACAAIAAgACAAIAAgACAAIAAgACAAIAAgACAAIAAgACAAIAAgACAASABTAFQAQQBDAEsAKABcAG4AIAAgACAAIAAgACAAIAAgACAAIAAgACAAIAAgACAAIAAgACAAIAAgACAAIAAgACAAIAAgACAAIAAgACAAIAAgACAAIAAgACAAIAAgACAAIAAgACAAIAAgACAAIAAgACAAXwBzAGkAZwBuACAAKgAgAFYAQQBMAFUARQAoAEwARQBGAFQAKABfAHUAbgBTAGkAZwBuAGUAZAAsACAAXwBsAGUAbgAgAC0AIAAzACkAKQAsAFwAbgAgACAAIAAgACAAIAAgACAAIAAgACAAIAAgACAAIAAgACAAIAAgACAAIAAgACAAIAAgACAAIAAgACAAIAAgACAAIAAgACAAIAAgACAAIAAgACAAIAAgACAAIAAgACAAIABWAEEATABVAEUAKABSAEkARwBIAFQAKABfAHUAbgBTAGkAZwBuAGUAZAAsACAAMgApACkALABcAG4AIAAgACAAIAAgACAAIAAgACAAIAAgACAAIAAgACAAIAAgACAAIAAgACAAIAAgACAAIAAgACAAIAAgACAAIAAgACAAIAAgACAAIAAgACAAIAAgACAAIAAgACAAIAAgACAAXAAiAFwAIgBcAG4AIAAgACAAIAAgACAAIAAgACAAIAAgACAAIAAgACAAIAAgACAAIAAgACAAIAAgACAAIAAgACAAIAAgACAAIAAgACAAIAAgACAAIAAgACAAIAAgACAAIAAgACkALABcAG4AIAAgACAAIAAgACAAIAAgACAAIAAgACAAIAAgACAAIAAgACAAIAAgACAAIAAgACAAIAAgACAAIAAgACAAIAAgACAAIAAgACAAIAAgACAAIAAgACAAIAAgAF8AdgBhAGwARQByAHI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AsAFwAbgBcAG4AIAAgACAAIAAgACAAIAAgACAAIAAgACAAIAAgACAAIAAgACAAIAAgACAAIAAgACAAIAAgACAAIABmAG4AVAByAHkAUABhAHIAcwBlADcALAAgAEwAQQBNAEIARABBACgAXABuACAAIAAgACAAIAAgACAAIAAgACAAIAAgACAAIAAgACAAIAAgACAAIAAgACAAIAAgACAAIAAgACAAIAAgACAAIABJAEYAKABfAHAAYQB0AHQAZQByAG4AIAA9ACAAXAAiAF8AXwBfAF8AVwBfAF8AXAAiACwAXABuACAAIAAgACAAIAAgACAAIAAgACAAIAAgACAAIAAgACAAIAAgACAAIAAgACAAIAAgACAAIAAgACAAIAAgACAAIAAgACAAIAAgAEgAUwBUAEEAQwBLACgAXABuACAAIAAgACAAIAAgACAAIAAgACAAIAAgACAAIAAgACAAIAAgACAAIAAgACAAIAAgACAAIAAgACAAIAAgACAAIAAgACAAIAAgACAAIAAgACAAXwBzAGkAZwBuACAAKgAgAFYAQQBMAFUARQAoAEwARQBGAFQAKABfAHUAbgBTAGkAZwBuAGUAZAAsACAAXwBsAGUAbgAgAC0AIAAzACkAKQAsAFwAbgAgACAAIAAgACAAIAAgACAAIAAgACAAIAAgACAAIAAgACAAIAAgACAAIAAgACAAIAAgACAAIAAgACAAIAAgACAAIAAgACAAIAAgACAAIAAgAFYAQQBMAFUARQAoAFIASQBHAEgAVAAoAF8AdQBuAFMAaQBnAG4AZQBkACwAIAAyACkAKQAsAFwAbgAgACAAIAAgACAAIAAgACAAIAAgACAAIAAgACAAIAAgACAAIAAgACAAIAAgACAAIAAgACAAIAAgACAAIAAgACAAIAAgACAAIAAgACAAIAAgAFwAIgBcACIAXABuACAAIAAgACAAIAAgACAAIAAgACAAIAAgACAAIAAgACAAIAAgACAAIAAgACAAIAAgACAAIAAgACAAIAAgACAAIAAgACAAIAAgACkALABcAG4AIAAgACAAIAAgACAAIAAgACAAIAAgACAAIAAgACAAIAAgACAAIAAgACAAIAAgACAAIAAgACAAIAAgACAAIAAgACAAIAAgACAAXwB2AGEAbABFAHIAcgBcAG4AIAAgACAAIAAgACAAIAAgACAAIAAgACAAIAAgACAAIAAgACAAIAAgACAAIAAgACAAIAAgACAAIAAgACAAIAAgACkAXABuACAAIAAgACAAIAAgACAAIAAgACAAIAAgACAAIAAgACAAIAAgACAAIAAgACAAIAAgACAAIAAgACAAKQAsAFwAbgBcAG4AIAAgACAAIAAgACAAIAAgACAAIAAgACAAIAAgACAAIAAgACAAIAAgACAAIAAgACAAIAAgACAAIABmAG4AVAByAHkAUABhAHIAcwBlADQALAAgAEwAQQBNAEIARABBACgAXABuACAAIAAgACAAIAAgACAAIAAgACAAIAAgACAAIAAgACAAIAAgACAAIAAgACAAIAAgACAAIAAgACAAIAAgACAAIABJAEYAKABfAHAAYQB0AHQAZQByAG4AIAA9ACAAUgBJAEcASABUACgAXAAiAF8AXwBfAF8AXwBcACIALAAgAF8AbABlAG4AKQAsAFwAbgAgACAAIAAgACAAIAAgACAAIAAgACAAIAAgACAAIAAgACAAIAAgACAAIAAgACAAIAAgACAAIAAgACAAIAAgACAAIAAgACAAIABIAFMAVABBAEMASwAoAFwAbgAgACAAIAAgACAAIAAgACAAIAAgACAAIAAgACAAIAAgACAAIAAgACAAIAAgACAAIAAgACAAIAAgACAAIAAgACAAIAAgACAAIAAgACAAIAAgAF8AcwBpAGcAbgAgACoAIABWAEEATABVAEUAKABfAHUAbgBTAGkAZwBuAGUAZAApACwAXABuACAAIAAgACAAIAAgACAAIAAgACAAIAAgACAAIAAgACAAIAAgACAAIAAgACAAIAAgACAAIAAgACAAIAAgACAAIAAgACAAIAAgACAAIAAgACAAXAAiAFwAIgAsAFwAbgAgACAAIAAgACAAIAAgACAAIAAgACAAIAAgACAAIAAgACAAIAAgACAAIAAgACAAIAAgACAAIAAgACAAIAAgACAAIAAgACAAIAAgACAAIAAgAFwAIgBcACIAXABuACAAIAAgACAAIAAgACAAIAAgACAAIAAgACAAIAAgACAAIAAgACAAIAAgACAAIAAgACAAIAAgACAAIAAgACAAIAAgACAAIAAgACkALABcAG4AIAAgACAAIAAgACAAIAAgACAAIAAgACAAIAAgACAAIAAgACAAIAAgACAAIAAgACAAIAAgACAAIAAgACAAIAAgACAAIAAgACAAXwB2AGEAbABFAHIAcgBcAG4AIAAgACAAIAAgACAAIAAgACAAIAAgACAAIAAgACAAIAAgACAAIAAgACAAIAAgACAAIAAgACAAIAAgACAAIAAgACkAXABuACAAIAAgACAAIAAgACAAIAAgACAAIAAgACAAIAAgACAAIAAgACAAIAAgACAAIAAgACAAIAAgACAAKQAsAFwAbgAgACAAIAAgACAAIAAgACAAIAAgACAAIAAgACAAIAAgACAAIAAgACAAIAAgACAAIAAgACAAIAAgAFwAbgAgACAAIAAgACAAIAAgACAAIAAgACAAIAAgACAAIAAgACAAIAAgACAAIAAgACAAIAAgACAAIAAgAF8AdAByAHkAUABhAHIAcwBlACwAIABJAEYAKABfAGwAZQBuACAAPgA9ACAAMQAwACwAIABmAG4AVAByAHkAUABhAHIAcwBlADEAMAAoACkALABcAG4AIAAgACAAIAAgACAAIAAgACAAIAAgACAAIAAgACAAIAAgACAAIAAgACAAIAAgACAAIAAgACAAIAAgACAAIAAgAEkARgAoAF8AbABlAG4AIAA+AD0AIAA4ACwAIABmAG4AVAByAHkAUABhAHIAcwBlADgAKAApACwAXABuACAAIAAgACAAIAAgACAAIAAgACAAIAAgACAAIAAgACAAIAAgACAAIAAgACAAIAAgACAAIAAgACAAIAAgACAAIAAgACAAIAAgAEkARgAoAF8AbABlAG4AIAA9ACAANwAsACAAZgBuAFQAcgB5AFAAYQByAHMAZQA3ACgAKQAsAFwAbgAgACAAIAAgACAAIAAgACAAIAAgACAAIAAgACAAIAAgACAAIAAgACAAIAAgACAAIAAgACAAIAAgACAAIAAgACAAIAAgACAAIAAgACAAIAAgAEkARgAoACgAXwBsAGUAbgAgAD0AIAA1ACkAIAArACAAKABfAGwAZQBuACAAPQAgADQAKQAsACAAZgBuAFQAcgB5AFAAYQByAHMAZQA0ACgAKQAsAFwAbgAgACAAIAAgACAAIAAgACAAIAAgACAAIAAgACAAIAAgACAAIAAgACAAIAAgACAAIAAgACAAIAAgACAAIAAgACAAIAAgACAAIAAgACAAIAAgACAAIAAgACAAXwB2AGEAbABFAHIAcg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CAAIAAgACAAIAAgACAAIAAgACAAIAAgACAAIAAgACAAIAAgACAAIAAgACAAIAAgACAAIAAgACAAXABuACAAIAAgACAAIAAgACAAIAAgACAAIAAgACAAIAAgACAAIAAgACAAIAAgACAAIAAgACAAIAAgACAASQBGACgASQBTAEUAUgBSAE8AUgAoAEkATgBEAEUAWAAoAF8AdAByAHkAUABhAHIAcwBlACwAIAAxACwAIAAxACkAKQAsACAAXwB0AHIAeQBQAGEAcgBzAGUALABcAG4AIAAgACAAIAAgACAAIAAgACAAIAAgACAAIAAgACAAIAAgACAAIAAgACAAIAAgACAAIAAgACAAIAAgACAAIAAgAEMASABSAE8ATgBPAC4AVgBBAEwASQBEAEEAVABFAF8ASQBTAE8AXwBXAEUARQBLAF8ARABBAFQARQAoAF8AdAByAHkAUABhAHIAcwBlACwAIABfAGoAdQBsAGkAYQBuAEMAYQBsAGUAbgBkAGEAcg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lAHgAcAByAGUAcwBzAGkAbwBuACwAIABGAE4ALgBOAFUATABMAEkARgBZACgASQBOAEQARQBYACgARQB4AHAAcgBlAHMAcwBpAG8AbgAsACAALAAgADEAKQApACwAXABuACAAIAAgACAAIAAgACAAIABfAHIAbwB3AEMAbwB1AG4AdAAsACAAUgBPAFcAUwAoAF8AZQB4AHAAcgBlAHMAcwBpAG8Abg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QAGEAcgBzAGUASQBTAE8AVwBlAGUAawBEAGEAdABlACgASQBOAEQARQBYACgAXwBlAHgAcAByAGUAcwBzAGkAbwBuACwAIABfAGMAdQByAHIALAAg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XAEUARQBLAF8ARABBAFQARQBcAG4AXABuAFIAZQB0AHUAcgBuAHMAIABhACAAdwBlAGUAawAgAGQAYQB0AGUAIABhAHMAIAB0AGUAeAB0ACAAaQBuACAASQBTAE8AIABmAG8AcgBtAGEAdAAuAFwAbgBcAG4AQQByAHIAYQB5ACAAYwBvAG0AcABhAHQAaQBiAGwAZQA6ACAARABhAHQAZQBfAFkAVwBE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dwBlAGUAaw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XAEQAIAAgACAAIAAgACAAIAAgACAAfAAgAGEAcgByAGEAeQAgACAAIABDAFsAMQAuAC4AMwBdACAAIAB8AFwAbgAgACAAIABZAGUAYQByAEMARQAgACAAIAAgACAAIAAgACAAfAAgAGkAbgB0AGUAZwBlAHIAIAAgACAAIAAgACAAIAAgACAAIAB8ACAAWQBlAGEAcgAgAGkAbgAgAEMAbwBtAG0AbwBuACAARQByAGEALgAgAE4AbwB0AGUAIAB0AGgAYQB0ACAAMQAgAEIAQwAgAD0AIAAwACAAQwBFACwAIAAyACAAQgBDACAAPQAgAC0AMQAgAEMARQBcAG4AIAAgACAASQBTAE8AVwBlAGUAawAgACAAIAAgACAAIAAgAHwAIABpAG4AdABlAGcAZQByACAAWwAxAC4ALgA1ADMAXQAgACAAfAAgAEkAUwBPACAAZABlAGYAaQBuAGUAZAAgAHcAZQBlAGsAIABvAGYAIAB5AGUAYQByAC4AXABuACAAIAAgAFsAVwBlAGUAawBkAGEAeQBdACAAIAAgACAAIAB8ACAAZABlAGMAaQBtAGEAbAAgAFsAMQAuAC4ANwApACAAIAAgAHwAIABXAGUAZQBrAGQAYQB5AC4AIABDAGEAbgAgAGIAZQAgAGUAbQBwAHQAeQAuAFwAbgBbAE8AcAB0AGkAbwBuAHMAXQAgACAAIAAgACAAIAAgACAAfAAgAHQAZQB4AHQAIAAgACAAIAAgACAAIAAgACAAIAAgACAAIAB8ACAAWwBCAF0AWwArAF0AXABuACAAIAAgACAAIAAgACAAIAAgACAAIAAgACAAIAAgACAAIAB8ACAAIAAgACAAIAAgACAAIAAgACAAIAAgACAAIAAgACAAIAAgAHwAIAAgACAAQgAgADoAIABEAGkAcwBwAGwAYQB5ACAAaQBuACAAYgBhAHMAaQBjACAASQBTAE8AIABzAHQAeQBsAGUALgBcAG4AIAAgACAAIAAgACAAIAAgACAAIAAgACAAIAAgACAAIAAgAHwAIAAgACAAIAAgACAAIAAgACAAIAAgACAAIAAgACAAIAAgACAAfAAgACAAIAArACAAOgAgAEQAaQBzAHAAbABhAHkAIABwAG8AcwBpAHQAaQB2AGUAIABzAGkAZwBuACAAZgBvAHIAIABuAG8AbgAtAG4AZQBnAGEAdABpAHYAZQAgAHkAZQBhAHIAcwAu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kAUwBPAF8AVwBFAEUASwBfAEQAQQBUAEUAIAA9ACAATABBAE0AQgBEAEEAKABEAGEAdABlAF8AWQBXAEQALAAgAFsATwBwAHQAaQBvAG4AcwBdACwAIABbAEoAdQBsAGkAYQBuAEMAYQBsAGUAbgBkAGEAcgBdACwAXABuACAAIAAgACAATABFAFQAKABcAG4AIAAgACAAIAAgACAAIAAgAF8AbwBwAHQAaQBvAG4AcwAsACAARgBOAC4ATgBVAEwATABJAEYAWQAoAE8AcAB0AGkAbwBuAHMAKQAsAFwAbgAgACAAIAAgACAAIAAgACAAXwBqAHUAbABpAGEAbgBDAGEAbABlAG4AZABhAHIALAAgAEYATgAuAEMATwBFAFIAQwBFACgASgB1AGwAaQBhAG4AQwBhAGwAZQBuAGQAYQByACkAIAA8AD4AIAAwACwAXABuACAAIAAgACAAIAAgACAAIABfAGIAYQBzAGkAYwAsACAASQBGAEUAUgBSAE8AUgAoAFMARQBBAFIAQwBIACgAXAAiAEIAXAAiACwAIABfAG8AcAB0AGkAbwBuAHMAKQAsACAAMAApACAAPgAgADAALABcAG4AIAAgACAAIAAgACAAIAAgAF8AYQBsAHcAYQB5AHMAUwBpAGcAbgAsACAASQBGAEUAUgBSAE8AUgAoAEYASQBOAEQAKABcACIAKwBcACIALAAgAF8AbwBwAHQAaQBvAG4AcwApACwAIAAwACkAIAA+ACAAMAAsACAAXABuACAAIAAgACAAIAAgACAAIABfAHMAZQBwAGEAcgBhAHQAbwByACwAIABJAEYAKABfAGIAYQBzAGkAYwAsACAAXAAiAFwAIgAsACAAXAAiAC0AXAAiACkALABcAG4AIAAgACAAIAAgACAAIAAgAFwAbgAgACAAIAAgACAAIAAgACAAZgBuAEYAbwByAG0AYQB0AEkAUwBPAFcAZQBlAGsARABhAHQAZQAsACAATABBAE0AQgBEAEEAKABfAGQAYQB0AGUAXwBZAFcARAAsAFwAbgAgACAAIAAgACAAIAAgACAAIAAgACAAIABJAEYAKABBAFIAUgBBAFkAUwAuAEkAUwBfAEUATQBQAFQAWQAoAF8AZABhAHQAZQBfAFkAVwBEACkALAAgAFwAIgBcACIALABcAG4AIAAgACAAIAAgACAAIAAgACAAIAAgACAAIAAgACAAIABMAEUAVAAoAFwAbgAgACAAIAAgACAAIAAgACAAIAAgACAAIAAgACAAIAAgACAAIAAgACAAXwB2AGEAbABpAGQAYQB0AGUAWQBXAEQALAAgAEMASABSAE8ATgBPAC4AVgBBAEwASQBEAEEAVABFAF8ASQBTAE8AXwBXAEUARQBLAF8ARABBAFQARQAoAF8AZABhAHQAZQBfAFkAVwBEACwAIABfAGoAdQBsAGkAYQBuAEMAYQBsAGUAbgBkAGEAcgApACwAXABuACAAIAAgACAAIAAgACAAIAAgACAAIAAgACAAIAAgACAAIAAgACAAIABfAGYAaQByAHMAdABFAHIAcgBvAHIALAAgAEEAUgBSAEEAWQBTAC4ASABfAEUAUgBSAE8AUgAoAF8AdgBhAGwAaQBkAGEAdABlAFkAVwBEACkALABcAG4AIAAgACAAIAAgACAAIAAgACAAIAAgACAAIAAgACAAIAAgACAAIAAgAEkARgAoAEkAUwBFAFIAUgBPAFIAKABfAGYAaQByAHMAdABFAHIAcgBvAHIAKQAsACAAXwBmAGkAcgBzAHQARQByAHIAbwByACAAKgAgAHsAMQB9ACwAXABuACAAIAAgACAAIAAgACAAIAAgACAAIAAgACAAIAAgACAAIAAgACAAIAAgACAAIAAgAEwARQBUACgAXABuACAAIAAgACAAIAAgACAAIAAgACAAIAAgACAAIAAgACAAIAAgACAAIAAgACAAIAAgACAAIAAgACAAXwBzAFkAZQBhAHIALAAgAEMASABSAE8ATgBPAC4ARgBPAFIATQBBAFQAXwBJAFMATwBfAFkARQBBAFIAKABJAE4ARABFAFgAKABfAHYAYQBsAGkAZABhAHQAZQBZAFcARAAsACAAMQAsACAAMQApACwAIABfAGEAbAB3AGEAeQBzAFMAaQBnAG4AKQAsACAAXABuACAAIAAgACAAIAAgACAAIAAgACAAIAAgACAAIAAgACAAIAAgACAAIAAgACAAIAAgACAAIAAgACAAXwBzAFcAZQBlAGsALAAgAFQARQBYAFQAKABJAE4ARABFAFgAKABfAHYAYQBsAGkAZABhAHQAZQBZAFcARAAsACAAMQAsACAAMgApACwAIABcACIAVwAwADAAXAAiACkALABcAG4AIAAgACAAIAAgACAAIAAgACAAIAAgACAAIAAgACAAIAAgACAAIAAgACAAIAAgACAAIAAgACAAIABJAEYAKABJAE4ARABFAFgAKABfAHYAYQBsAGkAZABhAHQAZQBZAFcARAAsACAAMQAsACAAMwApACAAPQAgAFwAIgBcACIALABcAG4AIAAgACAAIAAgACAAIAAgACAAIAAgACAAIAAgACAAIAAgACAAIAAgACAAIAAgACAAIAAgACAAIAAgACAAIAAgAEMATwBOAEMAQQBUACgAXwBzAFkAZQBhAHIALAAgAF8AcwBlAHAAYQByAGEAdABvAHIALAAgAF8AcwBXAGUAZQBrACkALABcAG4AIAAgACAAIAAgACAAIAAgACAAIAAgACAAIAAgACAAIAAgACAAIAAgACAAIAAgACAAIAAgACAAIAAgACAAIAAgAEwARQBUACgAXABuACAAIAAgACAAIAAgACAAIAAgACAAIAAgACAAIAAgACAAIAAgACAAIAAgACAAIAAgACAAIAAgACAAIAAgACAAIAAgACAAIAAgAF8AcwBEAGEAeQAsACAAVABFAFgAVAAoAEkATgBEAEUAWAAoAF8AdgBhAGwAaQBkAGEAdABlAFkAVwBEACwAIAAxACwAIAAzACkALAAgAFwAIgAwAFwAIgApACwAXABuACAAIAAgACAAIAAgACAAIAAgACAAIAAgACAAIAAgACAAIAAgACAAIAAgACAAIAAgACAAIAAgACAAIAAgACAAIAAgACAAIAAgAEMATwBOAEMAQQBUACgAXwBzAFkAZQBhAHIALAAgAF8AcwBlAHAAYQByAGEAdABvAHIALAAgAF8AcwBXAGUAZQBrACwAIABfAHMAZQBwAGEAcgBhAHQAbwByACwAIABfAHMARABhAHk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QAYQB0AGUAXwBZAFcARAAsACAARgBOAC4ATgBVAEwATABJAEYAWQAoAEQAYQB0AGUAXwBZAFcARAApACwAXABuACAAIAAgACAAIAAgACAAIABCAFkAUgBPAFcAKABfAGQAYQB0AGUAXwBZAFcARAAsAFwAbgAgACAAIAAgACAAIAAgACAAIAAgACAAIABMAEEATQBCAEQAQQAoAF8AcgBvAHcALABcAG4AIAAgACAAIAAgACAAIAAgACAAIAAgACAAIAAgACAAIABmAG4ARgBvAHIAbQBhAHQASQBTAE8AVwBlAGUAawBEAGEAdABlACgAXwByAG8AdwApAFwAbgAgACAAIAAgACAAIAAgACAAIAAgACAAIAApAFwAbgAgACAAIAAgACAAIAAgACAAKQBcAG4AIAAgACAAIAApAFwAbgApADs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UQBVAEEAUgBUAEUAUgAgAEQAQQBUAEU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MAXwBJAE4AXwBRAFUAQQBSAFQARQBSAFwAbgBcAG4AUgBlAHQAdQByAG4AcwAgAHQAaABlACAAYwBvAHUAbgB0ACAAbwBmACAAZABhAHkAcwAgAGkAbgAgAGEAIABxAHUAYQByAHQAZQByACAAbwBmACAAYQAgAGcAaQB2AGUAbgAgAHkAZQBhAHIAIABpAG4AIAB0AGgAZQAgAHMAcABlAGMAaQBmAGkAZQBkACAAYwBhAGwAZQBuAGQAYQByAC4AXABuAFwAbgBBAHIAcgBhAHkAIABjAG8AbQBwAGEAdABpAGIAbABlADoAIABRAHUAYQByAHQAZQByACAAYQBuAGQAIABGAGkAcwBjAGEAbABZAGUAYQByAEMARQAgAGEAcwAgAGMAbwBsAHUAbQBuAHMAXABuACAAIAAgACAAIAAgACAAIAAgACAAIAAgACAAIAAgACAAIAAgAFEAdQBhAHIAdABlAHI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OAA5AC4ALgA5ADI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EAdQBhAHIAdABlAHIAIAAgACAAIAAgACAAIAAgACAAIAB8ACAAaQBuAHQAZQBnAGUAcgAgAFsAMQAuAC4ANABdACAAIAB8ACAAUQB1AGEAcgB0AGUAcgAgAG8AZgAgAHQAaABlACAAeQBlAGEAcgAgADEALgAuADQALgAgAEMAYQBuACAAZQB4AGMAZQBlAGQAIABtAG8AZAB1AGwAdQBzAC4AXABuAFsARgBpAHMAYwBhAGwAWQBlAGEAcgBDAEUAXQAgACAAIAB8ACAAaQBuAHQAZQBnAGUAcgAgACAAIAAgACAAIAAgACAAIAB8ACAARgBpAHMAYwBhAGwAIAB5AGUAYQByAC4AIABPAHAAdABpAG8AbgBhAGwALgAgAEEAcwBzAHUAbQBlAGQAIABuAG8AdAAgAGEAIABsAGUAYQBwACAAeQBlAGEAcgAgAGkAZgAgAGUAbQBwAHQAeQAuAFwAbgAgACAAIAAgACAAIAAgACAAIAAgACAAIAAgACAAIAAgACAAfAAgACAAIAAgACAAIAAgACAAIAAgACAAIAAgACAAIAAgACAAfAAgAFcAaABlAG4AIABtAG8AbgB0AGgAIABvAGYAZgBzAGUAdAAgAGkAcwAgAG4AbwBuAC0AegBlAHIAbwAgAHQAaABlACAAZgBpAHMAYwBhAGwAIAB5AGUAYQByACAAcwBwAGEAbgBzACAAYwBhAGwAZQBuAGQAYQByACAAeQBlAGEAcgBzACAAYQBuAGQAXABuACAAIAAgACAAIAAgACAAIAAgACAAIAAgACAAIAAgACAAIAB8ACAAIAAgACAAIAAgACAAIAAgACAAIAAgACAAIAAgACAAIAB8ACAAaQBzACAAZABlAGYAaQBuAGUAZAAgAGEAcwAgAHQAaABlACAAeQBlAGEAcgAgAHcAaABlAHIAZQAgAEoAdQBuAGUAIABmAGEAbABsAHMALgBcAG4AWwBNAG8AbgB0AGgATwBmAGYAcwBlAHQAXQAgACAAIAAgAHwAIABpAG4AdABlAGcAZQByACAAWwAtADYALgAuADMAXQAgAHwAIABRAHUAYQByAHQAZQByACAAbQBvAG4AdABoACAAbwBmAGYAcwBlAHQAIABmAHIAbwBtACAASgBhAG4AdQBhAHIAeQAuACAARABlAGYAYQB1AGwAdABzACAAdABvACAAMAAuAFwAbgAgACAAIAAgACAAIAAgACAAIAAgACAAIAAgACAAIAAgACAAfAAgACAAIAAgACAAIAAgACAAIAAgACAAIAAgACAAIAAgACAAfAAgAE8AZgBmAHMAZQB0AHMAIABiAHkAIABjAG8AdQBuAHQAcgB5ADoAXABuACAAIAAgACAAIAAgACAAIAAgACAAIAAgACAAIAAgACAAIAB8ACAAIAAgACAAIAAgACAAIAAgACAAIAAgACAAIAAgACAAIAB8ACAAIAAgAEEAdQBzAHQAcgBhAGwAaQBhACAAIAA6ACAALQA2AFwAbgAgACAAIAAgACAAIAAgACAAIAAgACAAIAAgACAAIAAgACAAfAAgACAAIAAgACAAIAAgACAAIAAgACAAIAAgACAAIAAgACAAfAAgACAAIABDAGEAbgBhAGQAYQAgACAAIAAgACAAOgAgACAAMABcAG4AIAAgACAAIAAgACAAIAAgACAAIAAgACAAIAAgACAAIAAgAHwAIAAgACAAIAAgACAAIAAgACAAIAAgACAAIAAgACAAIAAgAHwAIAAgACAARwBlAHIAbQBhAG4AeQAgACAAIAAgADoAIAAgADAAXABuACAAIAAgACAAIAAgACAAIAAgACAAIAAgACAAIAAgACAAIAB8ACAAIAAgACAAIAAgACAAIAAgACAAIAAgACAAIAAgACAAIAB8ACAAIAAgAFUASwAgACAAIAAgACAAIAAgACAAIAA6ACAAKwAzAFwAbgAgACAAIAAgACAAIAAgACAAIAAgACAAIAAgACAAIAAgACAAfAAgACAAIAAgACAAIAAgACAAIAAgACAAIAAgACAAIAAgACAAfAAgACAAIABVAFMAIABGAGUAZABlAHIAYQBsACAAOgAgAC0AMw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UwBfAEkATgBfAFEAVQBBAFIAVABFAFIAKAAzACwAIAAyADAAMgAwACwAIAAtADYAKQBcAG4AUgBlAHQAdQByAG4AcwA6ACAAOQAxAFwAbgBpAC4AZQAuACAAMwByAGQAIABxAHUAYQByAHQAZQByACAAcwB0AGEAcgB0AGkAbgBnACAAZgByAG8AbQAgAEoAdQBsAHkAIAAyADAAMQA5ACwAIABuAGEAbQBlAGwAeQAgAEoAYQBuACwAIABGAGUAYgAsACAATQBhAHIAIAAyADAAMgAwACAAdwBpAHQAaAAgADMAMQAsACAAMgA5ACwAIAAzADEAIABkAGEAeQBzACAAcgBlAHMAcABlAGMAdABpAHYAZQBsAH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MAXwBJAE4AXwBRAFUAQQBSAFQARQBSACAAPQAgAEwAQQBNAEIARABBACgAUQB1AGEAcgB0AGUAcgAsACAAWwBGAGkAcwBjAGEAbABZAGUAYQByAEMARQBdACwAIABbAE0AbwBuAHQAaABPAGYAZgBzAGUAdABdACwAIABbAEoAdQBsAGkAYQBuAEMAYQBsAGUAbgBkAGEAcgBdACwAXABuACAAIAAgACAATABFAFQAKABcAG4AIAAgACAAIAAgACAAIAAgAF8AbQBvAG4AdABoAE8AZgBmAHMAZQB0ACwAIABMAEUAVAAoAFwAbgAgACAAIAAgACAAIAAgACAAIAAgACAAIABfAG0AbwAsACAASQBOAFQAKABGAE4ALgBDAE8ARQBSAEMARQAoAE0AbwBuAHQAaABPAGYAZgBzAGUAdAApACkALABcAG4AIAAgACAAIAAgACAAIAAgACAAIAAgACAASQBGACgAKABfAG0AbwAgAD4APQAgAC0ANgApACAAKgAgACgAXwBtAG8AIAA8AD0AIAAzACkALAAgAF8AbQBvACwAIAB7ACMATgBVAE0AIQB9ACkAXABuACAAIAAgACAAIAAgACAAIAApACwAXABuACAAIAAgACAAIAAgACAAIABfAGoAdQBsAGkAYQBuAEMAYQBsAGUAbgBkAGEAcgAsACAARgBOAC4AQwBPAEUAUgBDAEUAKABKAHUAbABpAGEAbgBDAGEAbABlAG4AZABhAHIAKQAgADwAPgAgADAALABcAG4AIAAgACAAIAAgACAAIAAgAF8AZABhAHkAcwBJAG4AUQB1AGEAcgB0AGUAcgBDAHkAYwBsAGkAYwBhAGwALAAgAHsAOQAwACwAOAA5ACwAOQAyACwAOQAxACwAOQAyACwAOQAyACwAOQAyACwAOQAyACwAOQAxACwAOQAyACwAOQAyACwAOQAwAH0ALABcAG4AXABuACAAIAAgACAAIAAgACAAIABmAG4ARABhAHkAcwBJAG4AUQB1AGEAcgB0AGUAcgAsACAATABBAE0AQgBEAEEAKABfAHEAdQBhAHIAdABlAHIALAAgAF8AZgBpAHMAYwBhAGwAWQBlAGEAcgAsAFwAbgAgACAAIAAgACAAIAAgACAAIAAgACAAIABJAEYAKABJAFMARQBSAFIATwBSACgAXwBtAG8AbgB0AGgATwBmAGYAcwBlAHQAKQAsACAAXwBtAG8AbgB0AGgATwBmAGYAcwBlAHQAIAAqACAAewAxAH0ALABcAG4AIAAgACAAIAAgACAAIAAgACAAIAAgACAAIAAgACAAIABJAEYAKABJAFMARQBSAFIATwBSACgAXwBxAHUAYQByAHQAZQByACkALAAgAF8AcQB1AGEAcgB0AGUAcgAgACoAIAB7ADEAfQAsAFwAbgAgACAAIAAgACAAIAAgACAAIAAgACAAIAAgACAAIAAgACAAIAAgACAASQBGACgASQBTAEUAUgBSAE8AUgAoAF8AZgBpAHMAYwBhAGwAWQBlAGEAcgApACwAIABfAGYAaQBzAGMAYQBsAFkAZQBhAHIAIAAqACAAewAxAH0ALABcAG4AIAAgACAAIAAgACAAIAAgACAAIAAgACAAIAAgACAAIAAgACAAIAAgACAAIAAgACAASQBGACgATgBPAFQAKABGAE4ALgBJAFMAXwBOAFUATQBFAFIASQBDAF8ATgBVAEwATAAoAF8AZgBpAHMAYwBhAGwAWQBlAGEAcgApACkALAAgAHsAIwBWAEEATABVAEUAIQB9ACwAXABuACAAIAAgACAAIAAgACAAIAAgACAAIAAgACAAIAAgACAAIAAgACAAIAAgACAAIAAgACAAIAAgACAASQBGACgAXwBxAHUAYQByAHQAZQByACAAPQAgAFwAIgBcACIALAAgAFwAIgBcACIALABcAG4AIAAgACAAIAAgACAAIAAgACAAIAAgACAAIAAgACAAIAAgACAAIAAgACAAIAAgACAAIAAgACAAIAAgACAAIAAgAEkARgAoAE4ATwBUACgASQBTAE4AVQBNAEIARQBSACgAXwBxAHUAYQByAHQAZQByACkAKQAsACAAewAjAFYAQQBMAFUARQAhAH0ALABcAG4AIAAgACAAIAAgACAAIAAgACAAIAAgACAAIAAgACAAIAAgACAAIAAgACAAIAAgACAAIAAgACAAIAAgACAAIAAgACAAIAAgACAATABFAFQAKABcAG4AIAAgACAAIAAgACAAIAAgACAAIAAgACAAIAAgACAAIAAgACAAIAAgACAAIAAgACAAIAAgACAAIAAgACAAIAAgACAAIAAgACAAIAAgACAAIABfAG4AbwBtAGkAbgBhAGwAUQB1AGEAcgB0AGUAcgAsACAASQBOAFQAKABfAHEAdQBhAHIAdABlAHIAKQAgAC0AIAAxACwAXABuACAAIAAgACAAIAAgACAAIAAgACAAIAAgACAAIAAgACAAIAAgACAAIAAgACAAIAAgACAAIAAgACAAIAAgACAAIAAgACAAIAAgACAAIAAgACAAXwByAGUAcwBvAGwAdgBlAFEAdQBhAHIAdABlAHIALAAgAE0ATwBEACgAXwBuAG8AbQBpAG4AYQBsAFEAdQBhAHIAdABlAHIALAAgADQAKQAsACAALwAvACAAMAAuAC4AMwBcAG4AIAAgACAAIAAgACAAIAAgACAAIAAgACAAIAAgACAAIAAgACAAIAAgACAAIAAgACAAIAAgACAAIAAgACAAIAAgACAAIAAgACAAIAAgACAAIABfAHIAZQBzAG8AbAB2AGUAWQBlAGEAcgAsACAASQBGACgAXwBmAGkAcwBjAGEAbABZAGUAYQByACAAPQAgAFwAIgBcACIALAAgAFwAIgBcACIALABcAG4AIAAgACAAIAAgACAAIAAgACAAIAAgACAAIAAgACAAIAAgACAAIAAgACAAIAAgACAAIAAgACAAIAAgACAAIAAgACAAIAAgACAAIAAgACAAIAAgACAAIAAgAEkATgBUACgAXwBmAGkAcwBjAGEAbABZAGUAYQByACkAIAArACAASQBOAFQAKABfAG4AbwBtAGkAbgBhAGwAUQB1AGEAcgB0AGUAcgAgAC8AIAA0ACkAXABuACAAIAAgACAAIAAgACAAIAAgACAAIAAgACAAIAAgACAAIAAgACAAIAAgACAAIAAgACAAIAAgACAAIAAgACAAIAAgACAAIAAgACAAIAAgACAAKQAsAFwAbgAgACAAIAAgACAAIAAgACAAIAAgACAAIAAgACAAIAAgACAAIAAgACAAIAAgACAAIAAgACAAIAAgACAAIAAgACAAIAAgACAAIAAgACAAIAAgAF8AcQB1AGEAcgB0AGUAcgBXAGkAdABoAEYAZQBiACwAIABJAE4AVAAoAE0ATwBEACgAMQAgAC0AIABfAG0AbwBuAHQAaABPAGYAZgBzAGUAdAAsACAAMQAyACkAIAAvACAAMwApACwAIAAgAC8ALwAgADAALgAuADMAXABuACAAIAAgACAAIAAgACAAIAAgACAAIAAgACAAIAAgACAAIAAgACAAIAAgACAAIAAgACAAIAAgACAAIAAgACAAIAAgACAAIAAgACAAIAAgACAAXwBxAHUAYQByAHQAZQByAFAAcgBlAGMAZQBzAHMAaQBvAG4ALAAgAE0ATwBEACgAXwBtAG8AbgB0AGgATwBmAGYAcwBlAHQAIAArACAAKABfAHIAZQBzAG8AbAB2AGUAUQB1AGEAcgB0AGUAcgAgACoAIAAzACkALAAgADEAMgApACAAKwAgADEALABcAG4AIAAgACAAIAAgACAAIAAgACAAIAAgACAAIAAgACAAIAAgACAAIAAgACAAIAAgACAAIAAgACAAIAAgACAAIAAgACAAIAAgACAAIAAgACAAIABfAG4AbwBtAGkAbgBhAGwARABhAHkAcwBJAG4AUQB1AGEAcgB0AGUAcgAsACAASQBOAEQARQBYACgAXwBkAGEAeQBzAEkAbgBRAHUAYQByAHQAZQByAEMAeQBjAGwAaQBjAGEAbAAsACAAMQAsACAAXwBxAHUAYQByAHQAZQByAFAAcgBlAGMAZQBzAHMAaQBvAG4AKQAsAFwAbgAgACAAIAAgACAAIAAgACAAIAAgACAAIAAgACAAIAAgACAAIAAgACAAIAAgACAAIAAgACAAIAAgACAAIAAgACAAIAAgACAAIAAgACAAIAAgAF8AbABlAGEAcABEAGEAeQAsACAASQBGACgATgBPAFQAKABJAFMATgBVAE0AQgBFAFIAKABfAHIAZQBzAG8AbAB2AGUAWQBlAGEAcgApACAAKgAgACgAXwBxAHUAYQByAHQAZQByAFcAaQB0AGgARgBlAGIAIAA9ACAAXwByAGUAcwBvAGwAdgBlAFEAdQBhAHIAdABlAHIAKQApACwAIAAwACwAXABuACAAIAAgACAAIAAgACAAIAAgACAAIAAgACAAIAAgACAAIAAgACAAIAAgACAAIAAgACAAIAAgACAAIAAgACAAIAAgACAAIAAgACAAIAAgACAAIAAgACAAIABMAEUAVAAoAFwAbgAgACAAIAAgACAAIAAgACAAIAAgACAAIAAgACAAIAAgACAAIAAgACAAIAAgACAAIAAgACAAIAAgACAAIAAgACAAIAAgACAAIAAgACAAIAAgACAAIAAgACAAIAAgACAAIABfAHkAZQBhAHIATwBmAEYAZQBiACwAIABfAHIAZQBzAG8AbAB2AGUAWQBlAGEAcgAgACsAIABOACgAXwByAGUAcwBvAGwAdgBlAFEAdQBhAHIAdABlAHIAIAA9ACAAMwApACwAXABuACAAIAAgACAAIAAgACAAIAAgACAAIAAgACAAIAAgACAAIAAgACAAIAAgACAAIAAgACAAIAAgACAAIAAgACAAIAAgACAAIAAgACAAIAAgACAAIAAgACAAIAAgACAAIAAgAE4AKABJAFMAXwBMAEUAQQBQAF8AWQBFAEEAUgAoAF8AeQBlAGEAcgBPAGYARgBlAGIALAAgAF8AagB1AGwAaQBhAG4AQwBhAGwAZQBuAGQAYQByACkAKQBcAG4AIAAgACAAIAAgACAAIAAgACAAIAAgACAAIAAgACAAIAAgACAAIAAgACAAIAAgACAAIAAgACAAIAAgACAAIAAgACAAIAAgACAAIAAgACAAIAAgACAAIAAgACkAXABuACAAIAAgACAAIAAgACAAIAAgACAAIAAgACAAIAAgACAAIAAgACAAIAAgACAAIAAgACAAIAAgACAAIAAgACAAIAAgACAAIAAgACAAIAAgACAAKQAsAFwAbgAgACAAIAAgACAAIAAgACAAIAAgACAAIAAgACAAIAAgACAAIAAgACAAIAAgACAAIAAgACAAIAAgACAAIAAgACAAIAAgACAAIAAgACAAIAAgAF8AbgBvAG0AaQBuAGEAbABEAGEAeQBzAEkAbgBRAHUAYQByAHQAZQByACAAKwAgAF8AbABlAGEAcABEAGEAe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HEAdQBhAHIAdABlAHIALAAgAEYATgAuAE4AVQBMAEwASQBGAFkAKABJAE4ARABFAFgAKABRAHUAYQByAHQAZQByACwAIAAsACAAMQApACkALABcAG4AIAAgACAAIAAgACAAIAAgAF8AZgBpAHMAYwBhAGwAWQBlAGEAcgAsACAARgBOAC4ATgBVAEwATABJAEYAWQAoAEkATgBEAEUAWAAoAEYAaQBzAGMAYQBsAFkAZQBhAHIAQwBFACwAIAAsACAAMQApACkALABcAG4AIAAgACAAIAAgACAAIAAgAF8AcwBjAGEAbABhAHIALAAgAFIATwBXAFMAKABfAGYAaQBzAGMAYQBsAFkAZQBhAHIAKQAgAD0AIAAxACwAXABuACAAIAAgACAAIAAgACAAIABfAHIAbwB3AEMAbwB1AG4AdAAsACAATQBBAFgAKABSAE8AVwBTACgAXwBxAHUAYQByAHQAZQByACkALAAgAFIATwBXAFMAKABfAGYAaQBzAGMAYQBsAFkAZQBhAHIAKQApACwAXABuAFwAbgAgACAAIAAgACAAIAAgACAAXwBiAHkAUgBvAHcALAAgAFIARQBEAFUAQwBFACgAXAAiAFwAIgAsACAAUwBFAFEAVQBFAE4AQwBFACgAXwByAG8AdwBDAG8AdQBuAHQAKQAsAFwAbgAgACAAIAAgACAAIAAgACAAIAAgACAAIABMAEEATQBCAEQAQQAoAF8AYQBjAGMALAAgAF8AYwB1AHIAcgAsAFwAbgAgACAAIAAgACAAIAAgACAAIAAgACAAIAAgACAAIAAgAEwARQBUACgAXABuACAAIAAgACAAIAAgACAAIAAgACAAIAAgACAAIAAgACAAIAAgACAAIABfAGYAeQBJAGQAeAAsACAASQBGACgAXwBzAGMAYQBsAGEAcgAsACAAMQAsACAAXwBjAHUAcgByACkALABcAG4AIAAgACAAIAAgACAAIAAgACAAIAAgACAAIAAgACAAIAAgACAAIAAgAF8AZgB5ACwAIABJAE4ARABFAFgAKABfAGYAaQBzAGMAYQBsAFkAZQBhAHIALAAgAF8AZgB5AEkAZAB4ACwAIAAxACkALABcAG4AIAAgACAAIAAgACAAIAAgACAAIAAgACAAIAAgACAAIAAgACAAIAAgAF8AcQAsACAASQBOAEQARQBYACgAXwBxAHUAYQByAHQAZQByACwAIABfAGMAdQByAHIALAAgADEAKQAsAFwAbgAgACAAIAAgACAAIAAgACAAIAAgACAAIAAgACAAIAAgACAAIAAgACAAVgBTAFQAQQBDAEsAKABcAG4AIAAgACAAIAAgACAAIAAgACAAIAAgACAAIAAgACAAIAAgACAAIAAgACAAIAAgACAAXwBhAGMAYwAsAFwAbgAgACAAIAAgACAAIAAgACAAIAAgACAAIAAgACAAIAAgACAAIAAgACAAIAAgACAAIABmAG4ARABhAHkAcwBJAG4AUQB1AGEAcgB0AGUAcgAoAF8AcQAsACAAXwBmAHkAKQBcAG4AIAAgACAAIAAgACAAIAAgACAAIAAgACAAIAAgACAAIAAgACAAIAAg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RAFUAQQBSAFQARQBSAF8ARABBAFQARQBfAFQATwBfAE0ASgBEAE4AXABuACAAXABuAFIAZQB0AHUAcgBuAHMAIAB0AGgAZQAgAE0AbwBkAGkAZgBpAGUAZAAgAEoAdQBsAGkAYQBuACAARABhAHkAIABOAHUAbQBiAGUAcgAgACgATQBKAEQATgApACAAZgBvAHIAIABhACAAZABhAHQAZQAgAGUAeABwAHIAZQBzAHMAZQBkACAAYQBzACAAZgBpAHMAYwBhAGwAIAB5AGUAYQByACwAIABxAHUAYQByAHQAZQByACwAIABhAG4AZAAgAGQAYQB5ACAAbwBmACAAcQB1AGEAcgB0AGUAcgBcAG4AaQBuACAAdABoAGUAIABzAHAAZQBjAGkAZgBpAGUAZAAgAGMAYQBsAGUAbgBkAGEAcgAuAFwAbgBcAG4AQQByAHIAYQB5ACAAYwBvAG0AcABhAHQAaQBiAGwAZQA6ACAARABhAHQAZQBZAFEARA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QBvAGQAaQBmAGkAZQBk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UQBEACAAIAAgACAAIAAgACAAIAAgAHwAIABhAHIAcgBhAHkAIAAgACAAQwBbADEALgAuADMAXQAgAHwAXABuACAAIABGAGkAcwBjAGEAbABZAGUAYQByAEMARQAgACAAIAB8ACAAaQBuAHQAZQBnAGUAcgAgACAAIAAgACAAIAAgACAAIAB8ACAARgBpAHMAYwBhAGwAIAB5AGUAYQByAFwAbgAgACAAIAAgACAAIAAgACAAIAAgACAAIAAgACAAIAAgACAAfAAgACAAIAAgACAAIAAgACAAIAAgACAAIAAgACAAIAAgACAAfAAgAFcAaABlAG4AIABtAG8AbgB0AGgAIABvAGYAZgBzAGUAdAAgAGkAcwAgAG4AbwBuAC0AegBlAHIAbwAgAHQAaABlACAAZgBpAHMAYwBhAGwAIAB5AGUAYQByACAAcwBwAGEAbgBzACAAYwBhAGwAZQBuAGQAYQByACAAeQBlAGEAcgBzACAAYQBuAGQAXABuACAAIAAgACAAIAAgACAAIAAgACAAIAAgACAAIAAgACAAIAB8ACAAIAAgACAAIAAgACAAIAAgACAAIAAgACAAIAAgACAAIAB8ACAAaQBzACAAZABlAGYAaQBuAGUAZAAgAGEAcwAgAHQAaABlACAAeQBlAGEAcgAgAHcAaABlAHIAZQAgAEoAdQBuAGUAIABmAGEAbABsAHMALgBcAG4AIAAgAFEAdQBhAHIAdABlAHIAIAAgACAAIAAgACAAIAAgAHwAIABpAG4AdABlAGcAZQByACAAWwAxAC4ALgA0AF0AIAAgAHwAIABRAHUAYQByAHQAZQByACAAbwBmACAAdABoAGUAIAB5AGUAYQByACAAMQAuAC4ANAAuACAAQwBhAG4AIABlAHgAYwBlAGUAZAAgAG0AbwBkAHUAbAB1AHMALgBcAG4AIAAgAFsARABhAHkATwBmAFEAdQBhAHIAdABlAHIAXQAgAHwAIABpAG4AdABlAGcAZQByACAAWwAxAC4ALgA5ADIAXQAgAHwAIABEAGEAeQAgAG8AZgAgAHEAdQBhAHIAdABlAHIALgAgAEMAYQBuACAAZQB4AGMAZQBlAGQAIABtAG8AZAB1AGwAdQBzAC4AIABDAGEAbgAgAGIAZQAgAGUAbQBwAHQAeQAuAFwAbgBbAE0AbwBuAHQAaABPAGYAZgBzAGUAdABdACAAIAAgACAAfAAgAGkAbgB0AGUAZwBlAHIAIABbAC0ANgAuAC4AMwBdACAAfAAgAFEAdQBhAHIAdABlAHIAIABtAG8AbgB0AGgAIABvAGYAZgBzAGUAdAAgAGYAcgBvAG0AIABKAGEAbgB1AGEAcgB5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RAFUAQQBSAFQARQBSAF8ARABBAFQARQBfAFQATwBfAE0ASgBEAE4AIAA9ACAATABBAE0AQgBEAEEAKABEAGEAdABlAF8AWQBRAEQALAAgAFsATQBvAG4AdABoAE8AZgBmAHMAZQB0AF0ALAAgAFsASgB1AGwAaQBhAG4AQwBhAGwAZQBuAGQAYQByAF0ALABcAG4AIAAgACAAIABMAEUAVAAoAFwAbgAgACAAIAAgACAAIAAgACAAXwBtAG8AbgB0AGgATwBmAGYAcwBlAHQALAAgAEwARQBUACgAXABuACAAIAAgACAAIAAgACAAIAAgACAAIAAgAF8AbQBvACwAIABJAE4AVAAoAEYATgAuAEMATwBFAFIAQwBFACgATQBvAG4AdABoAE8AZgBmAHMAZQB0ACkAKQAsAFwAbgAgACAAIAAgACAAIAAgACAAIAAgACAAIABJAEYAKAAoAF8AbQBvACAAPgA9ACAALQA2ACkAIAAqACAAKABfAG0AbwAgADwAPQAgADMAKQAsACAAXwBtAG8ALAAgAHsAIwBOAFUATQAhAH0AKQBcAG4AIAAgACAAIAAgACAAIAAgACkALABcAG4AIAAgACAAIAAgACAAIAAgAF8AagB1AGwAaQBhAG4AQwBhAGwAZQBuAGQAYQByACwAIABGAE4ALgBDAE8ARQBSAEMARQAoAEoAdQBsAGkAYQBuAEMAYQBsAGUAbgBkAGEAcgApACAAPAA+ACAAMAAsAFwAbgAgACAAIAAgACAAIAAgACAAXABuACAAIAAgACAAIAAgACAAIABmAG4AUQB1AGEAcgB0AGUAcgBEAGEAdABlAFQAbwBNAEoARABOACwAIABMAEEATQBCAEQAQQAoAF8AWQBRAEQALABcAG4AIAAgACAAIAAgACAAIAAgACAAIAAgACAASQBGACgAQQBSAFIAQQBZAFMALgBJAFMAXwBFAE0AUABUAFkAKABfAFkAUQBEACkALAAgAFwAIgBcACIALABcAG4AIAAgACAAIAAgACAAIAAgACAAIAAgACAAIAAgACAAIABMAEUAVAAoAFwAbgAgACAAIAAgACAAIAAgACAAIAAgACAAIAAgACAAIAAgACAAIAAgACAAXwBmAGkAcgBzAHQARQByAHIAbwByACwAIABBAFIAUgBBAFkAUwAuAEgAXwBFAFIAUgBPAFIAKABfAFkAUQBEACkALABcAG4AIAAgACAAIAAgACAAIAAgACAAIAAgACAAIAAgACAAIAAgACAAIAAgAEkARgAoAEkAUwBFAFIAUgBPAFIAKABfAGYAaQByAHMAdABFAHIAcgBvAHIAKQAsACAAXwBmAGkAcgBzAHQARQByAHIAbwByACAAKgAgAHsAMQB9ACwAXABuACAAIAAgACAAIAAgACAAIAAgACAAIAAgACAAIAAgACAAIAAgACAAIAAgACAAIAAgAEkARgAoAE4ATwBUACgASQBTAE4AVQBNAEIARQBSACgASQBOAEQARQBYACgAXwBZAFEARAAsACAAMQAsACAAMQApACkAKQAsACAAewAjAFYAQQBMAFUARQAhAH0ALABcAG4AIAAgACAAIAAgACAAIAAgACAAIAAgACAAIAAgACAAIAAgACAAIAAgACAAIAAgACAAIAAgACAAIABJAEYAKABJAFMARQBSAFIATwBSACgAXwBtAG8AbgB0AGgATwBmAGYAcwBlAHQAKQAsACAAXwBtAG8AbgB0AGgATwBmAGYAcwBlAHQAIAAqACAAewAxAH0ALABcAG4AIAAgACAAIAAgACAAIAAgACAAIAAgACAAIAAgACAAIAAgACAAIAAgACAAIAAgACAAIAAgACAAIAAgACAAIAAgAEwARQBUACgAXABuACAAIAAgACAAIAAgACAAIAAgACAAIAAgACAAIAAgACAAIAAgACAAIAAgACAAIAAgACAAIAAgACAAIAAgACAAIAAgACAAIAAgAF8AZQB4AHAAYQBuAGQAWQBRAEQALAAgAEUAWABQAEEATgBEACgAXwBZAFEARAAsACAAMQAsACAAMwAsACAAMQApACwAXABuACAAIAAgACAAIAAgACAAIAAgACAAIAAgACAAIAAgACAAIAAgACAAIAAgACAAIAAgACAAIAAgACAAIAAgACAAIAAgACAAIAAgAF8AbgBvAG0AaQBuAGEAbABZAFEARAAsACAASQBGACgAXwBlAHgAcABhAG4AZABZAFEARAAgAD0AIABcACIAXAAiACwAIAAxACwAIABJAE4AVAAoAF8AZQB4AHAAYQBuAGQAWQBRAEQAKQApACwAXABuACAAIAAgACAAIAAgACAAIAAgACAAIAAgACAAIAAgACAAIAAgACAAIAAgACAAIAAgACAAIAAgACAAIAAgACAAIAAgACAAIAAgAF8AbgBvAG0AaQBuAGEAbABRAHUAYQByAHQAZQByACwAIABJAE4ARABFAFgAKABfAG4AbwBtAGkAbgBhAGwAWQBRAEQALAAgADEALAAgADIAKQAgAC0AIAAxACwAIAAvAC8AIAAwAC4ALgAzAFwAbgAgACAAIAAgACAAIAAgACAAIAAgACAAIAAgACAAIAAgACAAIAAgACAAIAAgACAAIAAgACAAIAAgACAAIAAgACAAIAAgACAAIABfAHMAaABpAGYAdABNAG8AbgB0AGgALAAgACgAXwBuAG8AbQBpAG4AYQBsAFEAdQBhAHIAdABlAHIAIAAqACAAMwApACAAKwAgAF8AbQBvAG4AdABoAE8AZgBmAHMAZQB0ACwAXABuACAAIAAgACAAIAAgACAAIAAgACAAIAAgACAAIAAgACAAIAAgACAAIAAgACAAIAAgACAAIAAgACAAIAAgACAAIAAgACAAIAAgAF8AeQBlAGEAcgAsACAASQBOAEQARQBYACgAXwBuAG8AbQBpAG4AYQBsAFkAUQBEACwAIAAxACwAIAAxACkAIAArACAASQBOAFQAKABfAHMAaABpAGYAdABNAG8AbgB0AGgAIAAvACAAMQAyACkALABcAG4AIAAgACAAIAAgACAAIAAgACAAIAAgACAAIAAgACAAIAAgACAAIAAgACAAIAAgACAAIAAgACAAIAAgACAAIAAgACAAIAAgACAAXwBtAG8AbgB0AGgALAAgAE0ATwBEACgAXwBzAGgAaQBmAHQATQBvAG4AdABoACwAIAAxADIAKQAgACsAIAAxACwAXABuACAAIAAgACAAIAAgACAAIAAgACAAIAAgACAAIAAgACAAIAAgACAAIAAgACAAIAAgACAAIAAgACAAIAAgACAAIAAgACAAIAAgAF8ATQBKAEQATgBvAGYAUQB1AGEAcgB0AGUAcgAsACAAQwBIAFIATwBOAE8ALgBNAEoARABOACgASABTAFQAQQBDAEsAKABfAHkAZQBhAHIALAAgAF8AbQBvAG4AdABoACwAIAAxACkALAAgAF8AagB1AGwAaQBhAG4AQwBhAGwAZQBuAGQAYQByACkAIAAtACAAMQAsAFwAbgAgACAAIAAgACAAIAAgACAAIAAgACAAIAAgACAAIAAgACAAIAAgACAAIAAgACAAIAAgACAAIAAgACAAIAAgACAAIAAgACAAIABfAE0ASgBEAE4AbwBmAFEAdQBhAHIAdABlAHIAIAArACAASQBOAEQARQBYACgAXwBuAG8AbQBpAG4AYQBsAFkAUQBEACwAIAAxACwAIAAz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kAGEAdABlAF8AWQBRAEQALAAgAEYATgAuAE4AVQBMAEwASQBGAFkAKABEAGEAdABlAF8AWQBRAEQAKQAsAFwAbgAgACAAIAAgACAAIAAgACAAQgBZAFIATwBXACgAXwBkAGEAdABlAF8AWQBRAEQALABcAG4AIAAgACAAIAAgACAAIAAgACAAIAAgACAATABBAE0AQgBEAEEAKABfAHIAbwB3ACwAXABuACAAIAAgACAAIAAgACAAIAAgACAAIAAgACAAIAAgACAAZgBuAFEAdQBhAHIAdABlAHIARABhAHQAZQBUAG8ATQBKAEQATgAoAF8AcgBvAH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XwBUAE8AXwBRAFUAQQBSAFQARQBSAF8ARABBAFQARQBcAG4AXABuAEMAbwBuAHYAZQByAHQAcwAgAE0AbwBkAGkAZgBpAGUAZAAgAEoAdQBsAGkAYQBuACAARABhAHkAIABOAHUAbQBiAGUAcgAgACgATQBKAEQATgApACAAdABvACAAYQAgAGQAYQB0AGUAIABlAHgAcAByAGUAcwBzAGUAZAAgAGEAcwAgAGYAaQBzAGMAYQBsACAAeQBlAGEAcgAsACAAcQB1AGEAcgB0AGUAcgAgAGEAbgBkACAAZABhAHkAIABvAGYAIABxAHUAYQByAHQAZQByACAAaQBuACAAdABoAGUAXABuAHMAcABlAGMAaQBmAGkAZQBkACAAYwBhAGwAZQBuAGQAYQByAC4AXABuAFwAbgBBAHIAcgBhAHkAIABjAG8AbQBwAGEAdABpAGIAbABlADoAIABNAEoARABOACAAYQBzACAAYwBvAGwAdQBtAG4AXABuAFwAbgBPAHUAdABwAHUAdAAgAEMAWwAxAC4ALgAzAF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CAAfAAgAEYAaQBzAGMAYQBsACAAeQBlAGEAcgBcAG4AIAAgACAAfAAgACAAIAAgACAAIAAgACAAIAAgACAAIAAgACAAIAAgACAAIAB8ACAAVwBoAGUAbgAgAG0AbwBuAHQAaAAgAG8AZgBmAHMAZQB0ACAAaQBzACAAbgBvAG4ALQB6AGUAcgBvACAAdABoAGUAIABmAGkAcwBjAGEAbAAgAHkAZQBhAHIAIABzAHAAYQBuAHMAIABjAGEAbABlAG4AZABhAHIAIAB5AGUAYQByAHMAIABhAG4AZABcAG4AIAAgACAAfAAgACAAIAAgACAAIAAgACAAIAAgACAAIAAgACAAIAAgACAAIAB8ACAAaQBzACAAZABlAGYAaQBuAGUAZAAgAGEAcwAgAHQAaABlACAAeQBlAGEAcgAgAHcAaABlAHIAZQAgAEoAdQBuAGUAIABmAGEAbABsAHMALgBcAG4AIAAyACAAfAAgAGkAbgB0AGUAZwBlAHIAIABbADEALgAuADQAXQAgACAAIAB8ACAAUQB1AGEAcgB0AGUAcgAgAG8AZgAgAHQAaABlACAAeQBlAGEAcgAgADEALgAuADQALgBcAG4AIAAzACAAfAAgAGkAbgB0AGUAZwBlAHIAIABbADEALgAuADkAMgBdACAAIAB8ACAARABhAHkAIABvAGYAIABxAHUAYQByAHQAZQByAC4AXABuACAANAAgAHwAIABpAG4AdABlAGcAZQByACAAWwA4ADkALgAuADkAMgBdACAAfAAgAEQAYQB5ACAAaQBuACAAcQB1AGEAcgB0AGUAcg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TgAgACAAIAAgACAAIAAgACAAIAAgACAAIAAgAHwAIABpAG4AdABlAGcAZQByACAAIAAgACAAIAAgACAAIAAgAHwAIABNAG8AZABpAGYAaQBlAGQAIABKAHUAbABpAGEAbgAgAEQAYQB5ACAATgB1AG0AYgBlAHIAXABuAFsATQBvAG4AdABoAE8AZgBmAHMAZQB0AF0AIAAgACAAIAB8ACAAaQBuAHQAZQBnAGUAcgAgAFsALQA2AC4ALgAzAF0AIAB8ACAAUQB1AGEAcgB0AGUAcgAgAG0AbwBuAHQAaAAgAG8AZgBmAHMAZQB0ACAAZgByAG8AbQAgAEoAYQBuAHUAYQByAHk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4AXwBUAE8AXwBRAFUAQQBSAFQARQBSAF8ARABBAFQARQAgAD0AIABMAEEATQBCAEQAQQAoAE0ASgBEAE4ALAAgAFsATQBvAG4AdABoAE8AZgBmAHMAZQB0AF0ALAAgAFsASgB1AGwAaQBhAG4AQwBhAGwAZQBuAGQAYQByAF0ALABcAG4AIAAgACAAIABMAEUAVAAoAFwAbgAgACAAIAAgACAAIAAgACAAXwBtAG8AbgB0AGgATwBmAGYAcwBlAHQALAAgAEwARQBUACgAXABuACAAIAAgACAAIAAgACAAIAAgACAAIAAgAF8AbQBvACwAIABJAE4AVAAoAEYATgAuAEMATwBFAFIAQwBFACgATQBvAG4AdABoAE8AZgBmAHMAZQB0ACkAKQAsAFwAbgAgACAAIAAgACAAIAAgACAAIAAgACAAIABJAEYAKAAoAF8AbQBvACAAPgA9ACAALQA2ACkAIAAqACAAKABfAG0AbwAgADwAPQAgADMAKQAsACAAXwBtAG8ALAAgAHsAIwBOAFUATQAhAH0AKQBcAG4AIAAgACAAIAAgACAAIAAgACkALABcAG4AIAAgACAAIAAgACAAIAAgAF8AagB1AGwAaQBhAG4AQwBhAGwAZQBuAGQAYQByACwAIABGAE4ALgBDAE8ARQBSAEMARQAoAEoAdQBsAGkAYQBuAEMAYQBsAGUAbgBkAGEAcgApACAAPAA+ACAAMAAsAFwAbgAgACAAIAAgACAAIAAgACAAXABuACAAIAAgACAAIAAgACAAIABmAG4ATQBKAEQATgB0AG8AWQBRAEQALAAgAEwAQQBNAEIARABBACgAXwBNAEoARABOACwAXABuACAAIAAgACAAIAAgACAAIAAgACAAIAAgAEkARgAoAEkAUwBFAFIAUgBPAFIAKABfAE0ASgBEAE4AKQAsACAAXwBNAEoARABOACAAKgAgAHsAMQAsACAAMgAsACAAMwAsACAANAB9ACwAXABuACAAIAAgACAAIAAgACAAIAAgACAAIAAgACAAIAAgACAASQBGACgAXwBNAEoARABOACAAPQAgAFwAIgBcACIALAAgAHsAXAAiAFwAIgAsACAAXAAiAFwAIgAsACAAXAAiAFwAIgAsACAAXAAiAFwAIgB9ACwAXABuACAAIAAgACAAIAAgACAAIAAgACAAIAAgACAAIAAgACAAIAAgACAAIABJAEYAKABOAE8AVAAoAEkAUwBOAFUATQBCAEUAUgAoAF8ATQBKAEQATgApACkALAAgAHsAIwBWAEEATABVAEUAIQAsACAAIwBWAEEATABVAEUAIQAsACAAIwBWAEEATABVAEUAIQAsACAAIwBWAEEATABVAEUAIQB9ACwAXABuACAAIAAgACAAIAAgACAAIAAgACAAIAAgACAAIAAgACAAIAAgACAAIAAgACAAIAAgAEkARgAoAEkAUwBFAFIAUgBPAFIAKABfAG0AbwBuAHQAaABPAGYAZgBzAGUAdAApACwAIABfAG0AbwBuAHQAaABPAGYAZgBzAGUAdAAgACoAIAB7ADEALAAgADIALAAgADMALAAgADQAfQAsAFwAbgAgACAAIAAgACAAIAAgACAAIAAgACAAIAAgACAAIAAgACAAIAAgACAAIAAgACAAIAAgACAAIAAgAEwARQBUACgAXABuACAAIAAgACAAIAAgACAAIAAgACAAIAAgACAAIAAgACAAIAAgACAAIAAgACAAIAAgACAAIAAgACAAIAAgACAAIABfAGMARABhAHQAZQAsACAAQwBIAFIATwBOAE8ALgBNAEoARABOAF8AVABPAF8AQwBBAEwARQBOAEQAQQBSAF8ARABBAFQARQAoAE0ASgBEAE4ALAAgAF8AagB1AGwAaQBhAG4AQwBhAGwAZQBuAGQAYQByACkALABcAG4AIAAgACAAIAAgACAAIAAgACAAIAAgACAAIAAgACAAIAAgACAAIAAgACAAIAAgACAAIAAgACAAIAAgACAAIAAgAF8AcwBoAGkAZgB0AE0AbwBuAHQAaAAsACAASQBOAEQARQBYACgAXwBjAEQAYQB0AGUALAAgADEALAAgADIAKQAgAC0AIAAxACAALQAgAF8AbQBvAG4AdABoAE8AZgBmAHMAZQB0ACwAXABuACAAIAAgACAAIAAgACAAIAAgACAAIAAgACAAIAAgACAAIAAgACAAIAAgACAAIAAgACAAIAAgACAAIAAgACAAIABfAGYAaQBzAGMAYQBsAFkAZQBhAHIALAAgAEkATgBEAEUAWAAoAF8AYwBEAGEAdABlACwAIAAxACwAIAAxACkAIAArACAASQBOAFQAKABfAHMAaABpAGYAdABNAG8AbgB0AGgAIAAvACAAMQAyACkALABcAG4AIAAgACAAIAAgACAAIAAgACAAIAAgACAAIAAgACAAIAAgACAAIAAgACAAIAAgACAAIAAgACAAIAAgACAAIAAgAF8AegBlAHIAbwBCAGEAcwBlAGQARgBpAHMAYwBhAGwATQBvAG4AdABoACwAIABNAE8ARAAoAF8AcwBoAGkAZgB0AE0AbwBuAHQAaAAsACAAMQAyACkALABcAG4AIAAgACAAIAAgACAAIAAgACAAIAAgACAAIAAgACAAIAAgACAAIAAgACAAIAAgACAAIAAgACAAIAAgACAAIAAgAF8AcQB1AGEAcgB0AGUAcgAsACAASQBOAFQAKABfAHoAZQByAG8AQgBhAHMAZQBkAEYAaQBzAGMAYQBsAE0AbwBuAHQAaAAgAC8AIAAzACkAIAArACAAMQAsAFwAbgAgACAAIAAgACAAIAAgACAAIAAgACAAIAAgACAAIAAgACAAIAAgACAAIAAgACAAIAAgACAAIAAgACAAIAAgACAAXwBNAEoARABOAG8AZgBRAHUAYQByAHQAZQByACwAIABDAEgAUgBPAE4ATwAuAFEAVQBBAFIAVABFAFIAXwBEAEEAVABFAF8AVABPAF8ATQBKAEQATgAoAEgAUwBUAEEAQwBLACgAXwBmAGkAcwBjAGEAbABZAGUAYQByACwAIABfAHEAdQBhAHIAdABlAHIALAAgADEAKQAsACAAXwBtAG8AbgB0AGgATwBmAGYAcwBlAHQALAAgAF8AagB1AGwAaQBhAG4AQwBhAGwAZQBuAGQAYQByACkALABcAG4AIAAgACAAIAAgACAAIAAgACAAIAAgACAAIAAgACAAIAAgACAAIAAgACAAIAAgACAAIAAgACAAIAAgACAAIAAgAF8AZABhAHkATwBmAFEAdQBhAHIAdABlAHIALAAgAE0ASgBEAE4AIAAtACAAXwBNAEoARABOAG8AZgBRAHUAYQByAHQAZQByACAAKwAgADEALABcAG4AIAAgACAAIAAgACAAIAAgACAAIAAgACAAIAAgACAAIAAgACAAIAAgACAAIAAgACAAIAAgACAAIAAgACAAIAAgAF8AZABhAHkAcwBJAG4AUQB1AGEAcgB0AGUAcgAsACAAQwBIAFIATwBOAE8ALgBEAEEAWQBTAF8ASQBOAF8AUQBVAEEAUgBUAEUAUgAoAF8AcQB1AGEAcgB0AGUAcgAsACAAXwBmAGkAcwBjAGEAbABZAGUAYQByACwAIABfAG0AbwBuAHQAaABPAGYAZgBzAGUAdAAsACAAXwBqAHUAbABpAGEAbgBDAGEAbABlAG4AZABhAHIAKQAsAFwAbgAgACAAIAAgACAAIAAgACAAIAAgACAAIAAgACAAIAAgACAAIAAgACAAIAAgACAAIAAgACAAIAAgACAAIAAgACAASABTAFQAQQBDAEsAKABfAGYAaQBzAGMAYQBsAFkAZQBhAHIALAAgAF8AcQB1AGEAcgB0AGUAcgAsACAAXwBkAGEAeQBPAGYAUQB1AGEAcgB0AGUAcgAsACAAXwBkAGEAeQBzAEkAbgBRAHUAYQByAHQAZQBy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E0ASgBEAE4ALAAgAEYATgAuAE4AVQBMAEwASQBGAFkAKABJAE4ARABFAFgAKABNAEoARABOACwAIAAsACAAMQApACkALABcAG4AIAAgACAAIAAgACAAIAAgAF8AcgBvAHcAQwBvAHUAbgB0ACwAIABSAE8AVwBTACgAXwBNAEoARABO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E0ASgBEAE4AdABvAFkAUQBEACgASQBOAEQARQBYACgAXwBNAEoARABOACwAIABfAGMAdQByAHIALAAgADEAKQApAFwAbgAgACAAIAAgACAAIAAgACAAIAAgACAAIAAgACAAIAAgACkAXABuACAAIAAgACAAIAAgACAAIAAgACAAIAAgACkAXABuACAAIAAgACAAIAAgACAAIAApACwAXABuACAAIAAgACAAIAAgACAAIABEAFIATwBQACgAXwBiAHkAUgBvAHcALAAgADEAKQBcAG4AIAAgACAAIAApAFwAbgApADsAXABuAFwAbgBcAG4AXABuAFwAbg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RABFAEwAVABBAFM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E0ATwBOAFQASABTAFwAbgBcAG4AUgBlAHQAdQByAG4AcwAgAHQAaABlACAAdABpAG0AZQBzAHAAYQBuACAAZABpAGYAZgBlAHIAZQBuAGMAZQAgAGIAZQB0AHcAZQBlAG4AIABNAG8AZABpAGYAaQBlAGQAIABKAHUAbABpAGEAbgAgAEQAYQB0AGUAcwAgAGkAbgAgAG0AbwBuAHQAaABzAC4AIABDAGEAbABjAHUAbABhAHQAZQBkACAAbwBuACAAYgBhAHMAaQBzACAAbwBmACAAYQBuACAAYQB2AGUAcgBhAGcAZQAgAG8AZgBcAG4AZABhAHkAcwAgAHAAZQByACAAbQBvAG4AdABoACAAZgBvAHIAIAB0AGgAZQAgAGMAYQBsAGUAbgBkAGEAcgAuAFwAbgBcAG4AQQByAHIAYQB5ACAAYwBvAG0AcABhAHQAaQBiAGwAZQA6ACAAUwB0AGEAcgB0AE0ASgBEAGEAdABlACAAYQBuAGQAIABFAG4AZABNAEoARABhAHQAZQ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ABpAGYAZgBlAHIAZQBuAGMAZQAgAGkAbgAgAG0AbwBuAHQAaA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0AGEAcgB0AE0ASgBEAGEAdABlACAAIAAgACAAIAAgAHwAIABkAGUAYwBpAG0AYQBsACAAfAAgAFMAdABhAHIAdAAgAE0AbwBkAGkAZgBpAGUAZAAgAEoAdQBsAGkAYQBuACAARABhAHQAZQAgAFwAbgBFAG4AZABNAEoARABhAHQAZQAgACAAIAAgACAAIAAgACAAfAAgAGQAZQBjAGkAbQBhAGwAIAB8ACAARQBuAGQAIABNAG8AZABpAGYAaQBlAGQAIABKAHUAbABpAGEAbgAgAEQAYQB0AGUAXABuAFsASgB1AGwAaQBhAG4AQwBhAGwAZQBuAGQAYQByAF0AIAB8ACAAcwB3AGkAdABjAGgAIAAgAHwAIABDAGEAbABjAHUAbABhAHQAZQAgAGkAb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TQBPAE4AVABIAFMAIAA9ACAATABBAE0AQgBEAEEAKABTAHQAYQByAHQATQBKAEQAYQB0AGUALAAgAEUAbgBkAE0ASgBEAGEAdABlACwAIABbAEoAdQBsAGkAYQBuAEMAYQBsAGUAbgBkAGEAcgBdACwAXABuACAAIAAgACAATABFAFQAKABcAG4AIAAgACAAIAAgACAAIAAgAF8AagB1AGwAaQBhAG4AQwBhAGwAZQBuAGQAYQByACwAIABGAE4ALgBDAE8ARQBSAEMARQAoAEoAdQBsAGkAYQBuAEMAYQBsAGUAbgBkAGEAcgApACAAPAA+ACAAMAAsAFwAbgAgACAAIAAgACAAIAAgACAAXwBhAHYAZwBNAG8AbgB0AGgARABhAHkAcwBHAHIAZQBnAG8AcgBpAGEAbgAsACAAMwAwAC4ANAAzADYAOAA3ADUALABcAG4AIAAgACAAIAAgACAAIAAgAF8AYQB2AGcATQBvAG4AdABoAEQAYQB5AHMASgB1AGwAaQBhAG4ALAAgADMAMAAuADQAMwA3ADUALABcAG4AIAAgACAAIAAgACAAIAAgAF8AYQB2AGcATQBvAG4AdABoAEQAYQB5AHMALAAgAEkARgAoAF8AagB1AGwAaQBhAG4AQwBhAGwAZQBuAGQAYQByACwAIABfAGEAdgBnAE0AbwBuAHQAaABEAGEAeQBzAEoAdQBsAGkAYQBuACwAIABfAGEAdgBnAE0AbwBuAHQAaABEAGEAeQBzAEcAcgBlAGcAbwByAGkAYQBuACkALABcAG4AXABuACAAIAAgACAAIAAgACAAIABmAG4ARABlAGwAdABhAE0AbwBuAHQAaABzACwAIABMAEEATQBCAEQAQQAoAF8AcwB0AGEAcgB0AE0ASgBEAGEAdABlACwAIABfAGUAbgBkAE0ASgBEAGEAdABlACwAXABuACAAIAAgACAAIAAgACAAIAAgACAAIAAgAEkARgAoAEYATgAuAEkAUwBfAEUATQBQAFQAWQAoAF8AcwB0AGEAcgB0AE0ASgBEAGEAdABlACkAIAAqACAARgBOAC4ASQBTAF8ARQBNAFAAVABZACgAXwBlAG4AZABNAEoARABhAHQAZQApACwAIABcACIAXAAiACwAXABuACAAIAAgACAAIAAgACAAIAAgACAAIAAgACAAIAAgACAATABFAFQAKABcAG4AIAAgACAAIAAgACAAIAAgACAAIAAgACAAIAAgACAAIAAgACAAIAAgAF8AbQBvAG4AdABoAHMALAAgACgAXwBlAG4AZABNAEoARABhAHQAZQAgAC0AIABfAHMAdABhAHIAdABNAEoARABhAHQAZQApACAALwAgAF8AYQB2AGcATQBvAG4AdABoAEQAYQB5AHMALABcAG4AIAAgACAAIAAgACAAIAAgACAAIAAgACAAIAAgACAAIAAgACAAIAAgAEkARgAoAEkAUwBFAFIAUgBPAFIAKABfAG0AbwBuAHQAaABzACkALAAgAF8AbQBvAG4AdABoAHMAIAAqACAAewAxAH0ALABcAG4AIAAgACAAIAAgACAAIAAgACAAIAAgACAAIAAgACAAIAAgACAAIAAgACAAIAAgACAAXwBtAG8AbgB0AGgAcwBcAG4AIAAgACAAIAAgACAAIAAgACAAIAAgACAAIAAgACAAIAAgACAAIAAgACkAXABuACAAIAAgACAAIAAgACAAIAAgACAAIAAgACAAIAAgACAAKQBcAG4AIAAgACAAIAAgACAAIAAgACAAIAAgACAAKQBcAG4AIAAgACAAIAAgACAAIAAgACkALABcAG4AXABuACAAIAAgACAAIAAgACAAIABfAHMAdABhAHIAdABNAEoARABhAHQAZQAsACAARgBOAC4ATgBVAEwATABJAEYAWQAoAEkATgBEAEUAWAAoAFMAdABhAHIAdABNAEoARABhAHQAZQAsACAALAAgADEAKQApACwAXABuACAAIAAgACAAIAAgACAAIABfAGUAbgBkAE0ASgBEAGEAdABlACAALAAgAEYATgAuAE4AVQBMAEwASQBGAFkAKABJAE4ARABFAFgAKABFAG4AZABNAEoARABhAHQAZQAsACAALAAgADEAKQApACwAXABuAFwAbgAgACAAIAAgACAAIAAgACAAXwByAG8AdwBzAFMAdABhAHIAdAAsACAAUgBPAFcAUwAoAF8AcwB0AGEAcgB0AE0ASgBEAGEAdABlACkALABcAG4AIAAgACAAIAAgACAAIAAgAF8AcgBvAHcAcwBFAG4AZAAsACAAUgBPAFcAUwAoAF8AZQBuAGQATQBKAEQAYQB0AGUAKQAsAFwAbgAgACAAIAAgACAAIAAgACAAXwByAG8AdwBDAG8AdQBuAHQALAAgAE0AQQBYACgAXwByAG8AdwBzAFMAdABhAHIAdAAsACAAXwByAG8AdwBzAEUAbgBkACkALABcAG4AXABuACAAIAAgACAAIAAgACAAIABfAGIAeQBSAG8AdwAsACAASQBGACgAXwByAG8AdwBzAFMAdABhAHIAdAAgAD0AIAAxACwAXABuACAAIAAgACAAIAAgACAAIAAgACAAIAAgAFIARQBEAFUAQwBFACgAXAAiAFwAIgAsACAAUwBFAFEAVQBFAE4AQwBFACgAXwByAG8AdwBDAG8AdQBuAHQAKQAsAFwAbgAgACAAIAAgACAAIAAgACAAIAAgACAAIAAgACAAIAAgAEwAQQBNAEIARABBACgAXwBhAGMAYwAsACAAXwBjAHUAcgByACwAXABuACAAIAAgACAAIAAgACAAIAAgACAAIAAgACAAIAAgACAAIAAgACAAIABWAFMAVABBAEMASwAoAFwAbgAgACAAIAAgACAAIAAgACAAIAAgACAAIAAgACAAIAAgACAAIAAgACAAIAAgACAAIABfAGEAYwBjACwAXABuACAAIAAgACAAIAAgACAAIAAgACAAIAAgACAAIAAgACAAIAAgACAAIAAgACAAIAAgAGYAbgBEAGUAbAB0AGEATQBvAG4AdABoAHMAKABfAHMAdABhAHIAdABNAEoARABhAHQAZQAsACAASQBOAEQARQBYACgAXwBlAG4AZABNAEoARABhAHQAZQAsACAAXwBjAHUAcgByACwAIAAxACkAKQBcAG4AIAAgACAAIAAgACAAIAAgACAAIAAgACAAIAAgACAAIAAgACAAIAAgACkAXABuACAAIAAgACAAIAAgACAAIAAgACAAIAAgACAAIAAgACAAKQBcAG4AIAAgACAAIAAgACAAIAAgACAAIAAgACAAKQAsAFwAbgAgACAAIAAgACAAIAAgACAAIAAgACAAIABJAEYAKABfAHIAbwB3AHMARQBuAGQAIAA9ACAAMQAsAFwAbgAgACAAIAAgACAAIAAgACAAIAAgACAAIAAgACAAIAAgAFIARQBEAFUAQwBFACgAXAAiAFwAIgAsACAAUwBFAFEAVQBFAE4AQwBFACgAXwByAG8AdwBDAG8AdQBuAHQAKQAsAFwAbgAgACAAIAAgACAAIAAgACAAIAAgACAAIAAgACAAIAAgACAAIAAgACAATABBAE0AQgBEAEEAKABfAGEAYwBjACwAIABfAGMAdQByAHIALABcAG4AIAAgACAAIAAgACAAIAAgACAAIAAgACAAIAAgACAAIAAgACAAIAAgACAAIAAgACAAVgBTAFQAQQBDAEsAKABcAG4AIAAgACAAIAAgACAAIAAgACAAIAAgACAAIAAgACAAIAAgACAAIAAgACAAIAAgACAAIAAgACAAIABfAGEAYwBjACwAXABuACAAIAAgACAAIAAgACAAIAAgACAAIAAgACAAIAAgACAAIAAgACAAIAAgACAAIAAgACAAIAAgACAAZgBuAEQAZQBsAHQAYQBNAG8AbgB0AGgAcwAoAEkATgBEAEUAWAAoAF8AcwB0AGEAcgB0AE0ASgBEAGEAdABlACwAIABfAGMAdQByAHIALAAgADEAKQAsACAAXwBlAG4AZABNAEoARABhAHQAZQApAFwAbgAgACAAIAAgACAAIAAgACAAIAAgACAAIAAgACAAIAAgACAAIAAgACAAIAAgACAAIAApAFwAbgAgACAAIAAgACAAIAAgACAAIAAgACAAIAAgACAAIAAgACAAIAAgACAAKQBcAG4AIAAgACAAIAAgACAAIAAgACAAIAAgACAAIAAgACAAIAApACwAXABuACAAIAAgACAAIAAgACAAIAAgACAAIAAgACAAIAAgACAAUgBFAEQAVQBDAEUAKABcACIAXAAiACwAIABTAEUAUQBVAEUATgBDAEUAKABfAHIAbwB3AEMAbwB1AG4AdAApACwAXABuACAAIAAgACAAIAAgACAAIAAgACAAIAAgACAAIAAgACAAIAAgACAAIABMAEEATQBCAEQAQQAoAF8AYQBjAGMALAAgAF8AYwB1AHIAcgAsAFwAbgAgACAAIAAgACAAIAAgACAAIAAgACAAIAAgACAAIAAgACAAIAAgACAAIAAgACAAIABWAFMAVABBAEMASwAoAFwAbgAgACAAIAAgACAAIAAgACAAIAAgACAAIAAgACAAIAAgACAAIAAgACAAIAAgACAAIAAgACAAIAAgAF8AYQBjAGMALABcAG4AIAAgACAAIAAgACAAIAAgACAAIAAgACAAIAAgACAAIAAgACAAIAAgACAAIAAgACAAIAAgACAAIABmAG4ARABlAGwAdABhAE0AbwBuAHQAaABzACgASQBOAEQARQBYACgAXwBzAHQAYQByAHQATQBKAEQAYQB0AGUALAAgAF8AYwB1AHIAcgAsACAAMQApACwAIABJAE4ARABFAFgAKABfAGUAbgBkAE0ASgBEAGEAdABlACwAIABfAGMAdQByAHIALAAgADEAKQ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ZAEUAQQBSAFMAXABuAFwAbgBSAGUAdAB1AHIAbgBzACAAdABoAGUAIAB0AGkAbQBlAHMAcABhAG4AIABkAGkAZgBmAGUAcgBlAG4AYwBlACAAYgBlAHQAdwBlAGUAbgAgAE0AbwBkAGkAZgBpAGUAZAAgAEoAdQBsAGkAYQBuACAARABhAHQAZQBzACAAaQBuACAAeQBlAGEAcgBzAC4AIABDAGEAbABjAHUAbABhAHQAZQBkACAAbwBuACAAYgBhAHMAaQBzACAAbwBmACAAYQBuACAAYQB2AGUAcgBhAGcAZQAgAG8AZgBcAG4AZABhAHkAcwAgAHAAZQByACAAeQBlAGEAcgAgAGYAbwByACAAdABoAGUAIABjAGEAbABlAG4AZABhAHIALgBcAG4AXABuAEEAcgByAGEAeQAgAGMAbwBtAHAAYQB0AGkAYgBsAGUAOgAgAFMAdABhAHIAdABNAEoARABhAHQAZQAgAGEAbgBkACAARQBuAGQATQBKAEQAYQB0AGU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5AGUAYQBy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HQAYQByAHQATQBKAEQAYQB0AGUAIAAgACAAIAAgACAAfAAgAGQAZQBjAGkAbQBhAGwAIAB8ACAAUwB0AGEAcgB0ACAATQBvAGQAaQBmAGkAZQBkACAASgB1AGwAaQBhAG4AIABEAGEAdABlACAAXABuAEUAbgBkAE0ASgBEAGEAdABlACAAIAAgACAAIAAgACAAIAB8ACAAZABlAGMAaQBtAGEAbAAgAHwAIABFAG4AZAAgAE0AbwBkAGkAZgBpAGUAZAAgAEoAdQBsAGkAYQBuACAARABhAHQAZQBcAG4AWwBKAHUAbABpAGEAbgBDAGEAbABlAG4AZABhAHIAXQAgAHwAIABzAHcAaQB0AGMAaAAgACAAfAAgAEMAYQBsAGMAdQBsAGEAdABlACAAaQBu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ZAEUAQQBSAFMAIAA9ACAATABBAE0AQgBEAEEAKABTAHQAYQByAHQATQBKAEQAYQB0AGUALAAgAEUAbgBkAE0ASgBEAGEAdABlACwAIABbAEoAdQBsAGkAYQBuAEMAYQBsAGUAbgBkAGEAcgBdACwAXABuACAAIAAgACAATABFAFQAKABcAG4AIAAgACAAIAAgACAAIAAgAF8AagB1AGwAaQBhAG4AQwBhAGwAZQBuAGQAYQByACwAIABGAE4ALgBDAE8ARQBSAEMARQAoAEoAdQBsAGkAYQBuAEMAYQBsAGUAbgBkAGEAcgApACAAPAA+ACAAMAAsAFwAbgAgACAAIAAgACAAIAAgACAAXwBhAHYAZwBZAGUAYQByAEQAYQB5AHMARwByAGUAZwBvAHIAaQBhAG4ALAAgADMANgA1AC4AMgA0ADIANQAsAFwAbgAgACAAIAAgACAAIAAgACAAXwBhAHYAZwBZAGUAYQByAEQAYQB5AHMASgB1AGwAaQBhAG4ALAAgADMANgA1AC4AMgA1ACwAXABuACAAIAAgACAAIAAgACAAIABfAGEAdgBnAFkAZQBhAHIARABhAHkAcwAsACAASQBGACgAXwBqAHUAbABpAGEAbgBDAGEAbABlAG4AZABhAHIALAAgAF8AYQB2AGcAWQBlAGEAcgBEAGEAeQBzAEoAdQBsAGkAYQBuACwAIABfAGEAdgBnAFkAZQBhAHIARABhAHkAcwBHAHIAZQBnAG8AcgBpAGEAbgApACwAXABuAFwAbgAgACAAIAAgACAAIAAgACAAZgBuAEQAZQBsAHQAYQBZAGUAYQByAHMALAAgAEwAQQBNAEIARABBACgAXwBzAHQAYQByAHQATQBKAEQAYQB0AGUALAAgAF8AZQBuAGQATQBKAEQAYQB0AGUALABcAG4AIAAgACAAIAAgACAAIAAgACAAIAAgACAASQBGACgARgBOAC4ASQBTAF8ARQBNAFAAVABZACgAXwBzAHQAYQByAHQATQBKAEQAYQB0AGUAKQAgACoAIABGAE4ALgBJAFMAXwBFAE0AUABUAFkAKABfAGUAbgBkAE0ASgBEAGEAdABlACkALAAgAFwAIgBcACIALABcAG4AIAAgACAAIAAgACAAIAAgACAAIAAgACAAIAAgACAAIABMAEUAVAAoAFwAbgAgACAAIAAgACAAIAAgACAAIAAgACAAIAAgACAAIAAgACAAIAAgACAAXwB5AGUAYQByAHMALAAgACgAXwBlAG4AZABNAEoARABhAHQAZQAgAC0AIABfAHMAdABhAHIAdABNAEoARABhAHQAZQApACAALwAgAF8AYQB2AGcAWQBlAGEAcgBEAGEAeQBzACwAXABuACAAIAAgACAAIAAgACAAIAAgACAAIAAgACAAIAAgACAAIAAgACAAIABJAEYAKABJAFMARQBSAFIATwBSACgAXwB5AGUAYQByAHMAKQAsACAAXwB5AGUAYQByAHMAIAAqACAAewAxAH0ALABcAG4AIAAgACAAIAAgACAAIAAgACAAIAAgACAAIAAgACAAIAAgACAAIAAgACAAIAAgACAAXwB5AGUAYQByAHMAXABuACAAIAAgACAAIAAgACAAIAAgACAAIAAgACAAIAAgACAAIAAgACAAIAApAFwAbgAgACAAIAAgACAAIAAgACAAIAAgACAAIAAgACAAIAAgACkAXABuACAAIAAgACAAIAAgACAAIAAgACAAIAAgACkAXABuACAAIAAgACAAIAAgACAAIAApACwAXABuAFwAbgAgACAAIAAgACAAIAAgACAAXwBzAHQAYQByAHQATQBKAEQAYQB0AGUALAAgAEYATgAuAE4AVQBMAEwASQBGAFkAKABJAE4ARABFAFgAKABTAHQAYQByAHQATQBKAEQAYQB0AGUALAAgACwAIAAxACkAKQAsAFwAbgAgACAAIAAgACAAIAAgACAAXwBlAG4AZABNAEoARABhAHQAZQAgACwAIABGAE4ALgBOAFUATABMAEkARgBZACgASQBOAEQARQBYACgARQBuAGQATQBKAEQAYQB0AGUALAAgACwAIAAxACkAKQAsAFwAbgBcAG4AIAAgACAAIAAgACAAIAAgAF8AcgBvAHcAcwBTAHQAYQByAHQALAAgAFIATwBXAFMAKABfAHMAdABhAHIAdABNAEoARABhAHQAZQApACwAXABuACAAIAAgACAAIAAgACAAIABfAHIAbwB3AHMARQBuAGQALAAgAFIATwBXAFMAKABfAGUAbgBkAE0ASgBEAGEAdABlACkALABcAG4AIAAgACAAIAAgACAAIAAgAF8AcgBvAHcAQwBvAHUAbgB0ACwAIABNAEEAWAAoAF8AcgBvAHcAcwBTAHQAYQByAHQALAAgAF8AcgBvAHcAcwBFAG4AZAApACwAXABuAFwAbgAgACAAIAAgACAAIAAgACAAXwBiAHkAUgBvAHcALAAgAEkARgAoAF8AcgBvAHcAcwBTAHQAYQByAHQAIAA9ACAAMQAsAFwAbgAgACAAIAAgACAAIAAgACAAIAAgACAAIABSAEUARABVAEMARQAoAFwAIgBcACIALAAgAFMARQBRAFUARQBOAEMARQAoAF8AcgBvAHcAQwBvAHUAbgB0ACkALABcAG4AIAAgACAAIAAgACAAIAAgACAAIAAgACAAIAAgACAAIABMAEEATQBCAEQAQQAoAF8AYQBjAGMALAAgAF8AYwB1AHIAcgAsAFwAbgAgACAAIAAgACAAIAAgACAAIAAgACAAIAAgACAAIAAgACAAIAAgACAAVgBTAFQAQQBDAEsAKABcAG4AIAAgACAAIAAgACAAIAAgACAAIAAgACAAIAAgACAAIAAgACAAIAAgACAAIAAgACAAXwBhAGMAYwAsAFwAbgAgACAAIAAgACAAIAAgACAAIAAgACAAIAAgACAAIAAgACAAIAAgACAAIAAgACAAIABmAG4ARABlAGwAdABhAFkAZQBhAHIAcwAoAF8AcwB0AGEAcgB0AE0ASgBEAGEAdABlACwAIABJAE4ARABFAFgAKABfAGUAbgBkAE0ASgBEAGEAdABlACwAIABfAGMAdQByAHIALAAgADEAKQApAFwAbgAgACAAIAAgACAAIAAgACAAIAAgACAAIAAgACAAIAAgACAAIAAgACAAKQBcAG4AIAAgACAAIAAgACAAIAAgACAAIAAgACAAIAAgACAAIAApAFwAbgAgACAAIAAgACAAIAAgACAAIAAgACAAIAApACwAXABuACAAIAAgACAAIAAgACAAIAAgACAAIAAgAEkARgAoAF8AcgBvAHcAcwBFAG4AZAAgAD0AIAAxACwAXABuACAAIAAgACAAIAAgACAAIAAgACAAIAAgACAAIAAgACAAUgBFAEQAVQBDAEUAKABcACIAXAAiACwAIABTAEUAUQBVAEUATgBDAEUAKABfAHIAbwB3AEMAbwB1AG4AdAApACwAXABuACAAIAAgACAAIAAgACAAIAAgACAAIAAgACAAIAAgACAAIAAgACAAIABMAEEATQBCAEQAQQAoAF8AYQBjAGMALAAgAF8AYwB1AHIAcgAsAFwAbgAgACAAIAAgACAAIAAgACAAIAAgACAAIAAgACAAIAAgACAAIAAgACAAIAAgACAAIABWAFMAVABBAEMASwAoAFwAbgAgACAAIAAgACAAIAAgACAAIAAgACAAIAAgACAAIAAgACAAIAAgACAAIAAgACAAIAAgACAAIAAgAF8AYQBjAGMALABcAG4AIAAgACAAIAAgACAAIAAgACAAIAAgACAAIAAgACAAIAAgACAAIAAgACAAIAAgACAAIAAgACAAIABmAG4ARABlAGwAdABhAFkAZQBhAHIAcwAoAEkATgBEAEUAWAAoAF8AcwB0AGEAcgB0AE0ASgBEAGEAdABlACwAIABfAGMAdQByAHIALAAgADEAKQAsACAAXwBlAG4AZABNAEoARABhAHQAZQApAFwAbgAgACAAIAAgACAAIAAgACAAIAAgACAAIAAgACAAIAAgACAAIAAgACAAIAAgACAAIAApAFwAbgAgACAAIAAgACAAIAAgACAAIAAgACAAIAAgACAAIAAgACAAIAAgACAAKQBcAG4AIAAgACAAIAAgACAAIAAgACAAIAAgACAAIAAgACAAIAApACwAXABuACAAIAAgACAAIAAgACAAIAAgACAAIAAgACAAIAAgACAAUgBFAEQAVQBDAEUAKABcACIAXAAiACwAIABTAEUAUQBVAEUATgBDAEUAKABfAHIAbwB3AEMAbwB1AG4AdAApACwAXABuACAAIAAgACAAIAAgACAAIAAgACAAIAAgACAAIAAgACAAIAAgACAAIABMAEEATQBCAEQAQQAoAF8AYQBjAGMALAAgAF8AYwB1AHIAcgAsAFwAbgAgACAAIAAgACAAIAAgACAAIAAgACAAIAAgACAAIAAgACAAIAAgACAAIAAgACAAIABWAFMAVABBAEMASwAoAFwAbgAgACAAIAAgACAAIAAgACAAIAAgACAAIAAgACAAIAAgACAAIAAgACAAIAAgACAAIAAgACAAIAAgAF8AYQBjAGMALABcAG4AIAAgACAAIAAgACAAIAAgACAAIAAgACAAIAAgACAAIAAgACAAIAAgACAAIAAgACAAIAAgACAAIABmAG4ARABlAGwAdABhAFkAZQBhAHIAcwAoAEkATgBEAEUAWAAoAF8AcwB0AGEAcgB0AE0ASgBEAGEAdABlACwAIABfAGMAdQByAHIALAAgADEAKQAsACAASQBOAEQARQBYACgAXwBlAG4AZABNAEoARABhAHQAZQAsACAAXwBjAHUAcgByACwAIAAxACk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WQBNAEQAXABuAFwAbgBSAGUAdAB1AHIAbgBzACAAdABoAGUAIAB0AGkAbQBlAHMAcABhAG4AIABkAGkAZgBmAGUAcgBlAG4AYwBlACAAYgBlAHQAdwBlAGUAbgAgAE0AbwBkAGkAZgBpAGUAZAAgAEoAdQBsAGkAYQBuACAARABhAHQAZQBzACAAaQBuACAAeQBlAGEAcgBzACwAIABtAG8AbgB0AGgAcwAgAGEAbgBkACAAZABhAHkAcwAuAFwAbgBEAHUAZQAgAHQAbwAgAG0AbwBuAHQAaABzACAAaABhAHYAaQBuAGcAIABkAGkAZgBmAGUAcgBlAG4AdAAgAGwAZQBuAGcAdABoAHMALAAgAHQAaABlACAAcgBlAHMAdQBsAHQAIABzAGgAbwB1AGwAZAAgAG4AbwB0ACAAYgBlACAAdQBzAGUAZAAgAGkAbgAgAGYAdQByAHQAaABlAHIAIABtAGEAdABoAGUAbQBhAHQAaQBjAGEAbAAgAG8AcABlAHIAYQB0AGkAbwBuAHMALgBcAG4AXABuAEEAcgByAGEAeQAgAGMAbwBtAHAAYQB0AGkAYgBsAGUAOgAgAFMAdABhAHIAdABNAEoARABhAHQAZQAgAGEAbgBkACAARQBuAGQATQBKAEQAYQB0AGU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ZQBsAHQAYQAgAHkAZQBhAHIAcwBcAG4AIAAzACAAfAAgAGkAbgB0AGUAZwBlAHIAIABbADAALgAuADEAMQBdACAAIAB8ACAARABlAGwAdABhACAAbQBvAG4AdABoAHMAXABuACAANAAgAHwAIABkAGUAYwBpAG0AYQBsACAAWwAwAC4ALgAzADEAKQAgACAAfAAgAEQAZQBsAHQAYQAgAGQAYQB5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HQAYQByAHQATQBKAEQAYQB0AGUAIAAgACAAIAAgACAAfAAgAGQAZQBjAGkAbQBhAGwAIAB8ACAAUwB0AGEAcgB0ACAATQBvAGQAaQBmAGkAZQBkACAASgB1AGwAaQBhAG4AIABEAGEAdABlACAAXABuAEUAbgBkAE0ASgBEAGEAdABlACAAIAAgACAAIAAgACAAIAB8ACAAZABlAGMAaQBtAGEAbAAgAHwAIABFAG4AZAAgAE0AbwBkAGkAZgBpAGUAZAAgAEoAdQBsAGkAYQBuACAARABhAHQAZQBcAG4AWwBKAHUAbABpAGEAbgBDAGEAbABlAG4AZABhAHIAXQAgAHwAIABzAHcAaQB0AGMAaAAgACAAfAAgAEMAYQBsAGMAdQBsAGEAdABlACAAaQBu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ZAE0ARAAgAD0AIABMAEEATQBCAEQAQQAoAFMAdABhAHIAdABNAEoARABhAHQAZQAsACAARQBuAGQATQBKAEQAYQB0AGUALAAgAFsASgB1AGwAaQBhAG4AQwBhAGwAZQBuAGQAYQByAF0ALABcAG4AIAAgACAAIABMAEUAVAAoAFwAbgAgACAAIAAgACAAIAAgACAAXwBqAHUAbABpAGEAbgBDAGEAbABlAG4AZABhAHIALAAgAEYATgAuAEMATwBFAFIAQwBFACgASgB1AGwAaQBhAG4AQwBhAGwAZQBuAGQAYQByACkAIAA8AD4AIAAwACwAXABuACAAIAAgACAAIAAgACAAIABcAG4AIAAgACAAIAAgACAAIAAgAGYAbgBEAGUAbAB0AGEAWQBNAEQALAAgAEwAQQBNAEIARABBACgAXwBzAHQAYQByAHQATQBKAEQAYQB0AGUALAAgAF8AZQBuAGQATQBKAEQAYQB0AGUALABcAG4AIAAgACAAIAAgACAAIAAgACAAIAAgACAASQBGACgASQBTAEUAUgBSAE8AUgAoAF8AcwB0AGEAcgB0AE0ASgBEAGEAdABlACkALAAgAF8AcwB0AGEAcgB0AE0ASgBEAGEAdABlACAAKgAgAHsAMQAsACAAMgAsACAAMwAsACAANAB9ACwAXABuACAAIAAgACAAIAAgACAAIAAgACAAIAAgACAAIAAgACAASQBGACgASQBTAEUAUgBSAE8AUgAoAF8AZQBuAGQATQBKAEQAYQB0AGUAKQAsACAAXwBlAG4AZABNAEoARABhAHQAZQAgACoAIAB7ADEALAAgADIALAAgADMALAAgADQAfQAsAFwAbgAgACAAIAAgACAAIAAgACAAIAAgACAAIAAgACAAIAAgACAAIAAgACAASQBGACgARgBOAC4ASQBTAF8ARQBNAFAAVABZACgAXwBzAHQAYQByAHQATQBKAEQAYQB0AGUAKQAgACoAIABGAE4ALgBJAFMAXwBFAE0AUABUAFkAKABfAGUAbgBkAE0ASgBEAGEAdABlACkALAAgAHsAXAAiAFwAIgAsACAAXAAiAFwAIgAsACAAXAAiAFwAIgAsACAAXAAiAFwAIgB9ACwAXABuACAAIAAgACAAIAAgACAAIAAgACAAIAAgACAAIAAgACAAIAAgACAAIAAgACAAIAAgAEkARgAoAF8AcwB0AGEAcgB0AE0ASgBEAGEAdABlACAAPQAgAF8AZQBuAGQATQBKAEQAYQB0AGUALAAgAHsAMAAsACAAMAAsACAAMAAsACAAMAB9ACwAXABuACAAIAAgACAAIAAgACAAIAAgACAAIAAgACAAIAAgACAAIAAgACAAIAAgACAAIAAgACAAIAAgACAATABFAFQAKABcAG4AIAAgACAAIAAgACAAIAAgACAAIAAgACAAIAAgACAAIAAgACAAIAAgACAAIAAgACAAIAAgACAAIAAgACAAIAAgAF8AcwBpAGcAbgAsACAASQBGACgAXwBzAHQAYQByAHQATQBKAEQAYQB0AGUAIAA8AD0AIABfAGUAbgBkAE0ASgBEAGEAdABlACwAIAAxACwAIAAtADEAKQAsAFwAbgAgACAAIAAgACAAIAAgACAAIAAgACAAIAAgACAAIAAgACAAIAAgACAAIAAgACAAIAAgACAAIAAgACAAIAAgACAAXwBkAGEAdABlAF8AQQAsACAAQwBIAFIATwBOAE8ALgBNAEoARABBAFQARQBfAFQATwBfAFkATQBEAFQAKABcAG4AIAAgACAAIAAgACAAIAAgACAAIAAgACAAIAAgACAAIAAgACAAIAAgACAAIAAgACAAIAAgACAAIAAgACAAIAAgACAAIAAgACAASQBGACgAXwBzAGkAZwBuACAAPQAgADEALAAgAF8AcwB0AGEAcgB0AE0ASgBEAGEAdABlACwAIABfAGUAbgBkAE0ASgBEAGEAdABlACkALAAgACwAIAAsACAALABcAG4AIAAgACAAIAAgACAAIAAgACAAIAAgACAAIAAgACAAIAAgACAAIAAgACAAIAAgACAAIAAgACAAIAAgACAAIAAgACAAIAAgACAAXwBqAHUAbABpAGEAbgBDAGEAbABlAG4AZABhAHIAXABuACAAIAAgACAAIAAgACAAIAAgACAAIAAgACAAIAAgACAAIAAgACAAIAAgACAAIAAgACAAIAAgACAAIAAgACAAIAApACwAXABuACAAIAAgACAAIAAgACAAIAAgACAAIAAgACAAIAAgACAAIAAgACAAIAAgACAAIAAgACAAIAAgACAAIAAgACAAIABfAGQAYQB0AGUAXwBCACwAIABDAEgAUgBPAE4ATwAuAE0ASgBEAEEAVABFAF8AVABPAF8AWQBNAEQAVAAoAFwAbgAgACAAIAAgACAAIAAgACAAIAAgACAAIAAgACAAIAAgACAAIAAgACAAIAAgACAAIAAgACAAIAAgACAAIAAgACAAIAAgACAAIABJAEYAKABfAHMAaQBnAG4AIAA9ACAAMQAsACAAXwBlAG4AZABNAEoARABhAHQAZQAsACAAXwBzAHQAYQByAHQATQBKAEQAYQB0AGUAKQAsACAALAAgACwAIAAsAFwAbgAgACAAIAAgACAAIAAgACAAIAAgACAAIAAgACAAIAAgACAAIAAgACAAIAAgACAAIAAgACAAIAAgACAAIAAgACAAIAAgACAAIABfAGoAdQBsAGkAYQBuAEMAYQBsAGUAbgBkAGEAcgBcAG4AIAAgACAAIAAgACAAIAAgACAAIAAgACAAIAAgACAAIAAgACAAIAAgACAAIAAgACAAIAAgACAAIAAgACAAIAAgACkALABcAG4AIAAgACAAIAAgACAAIAAgACAAIAAgACAAIAAgACAAIAAgACAAIAAgACAAIAAgACAAIAAgACAAIAAgACAAIAAgAF8AZABpAGYAZgBEAGEAeQBzACwAIABJAE4ARABFAFgAKABfAGQAYQB0AGUAXwBCACwAIAAxACwAIAAzACkAIAAtACAASQBOAEQARQBYACgAXwBkAGEAdABlAF8AQQAsACAAMQAsACAAMwApAFwAbgAgACAAIAAgACAAIAAgACAAIAAgACAAIAAgACAAIAAgACAAIAAgACAAIAAgACAAIAAgACAAIAAgACAAIAAgACAAIAAgACAAIAArACAASQBOAEQARQBYACgAXwBkAGEAdABlAF8AQgAsACAAMQAsACAANAApACAALQAgAEkATgBEAEUAWAAoAF8AZABhAHQAZQBfAEEALAAgADEALAAgADQAKQAsAFwAbgAgACAAIAAgACAAIAAgACAAIAAgACAAIAAgACAAIAAgACAAIAAgACAAIAAgACAAIAAgACAAIAAgACAAIAAgACAAXwBkAGUAbAB0AGEARABhAHkALAAgAEkARgAoAF8AZABpAGYAZgBEAGEAeQBzACAAPgA9ACAAMAAsACAAXwBkAGkAZgBmAEQAYQB5AHMALABcAG4AIAAgACAAIAAgACAAIAAgACAAIAAgACAAIAAgACAAIAAgACAAIAAgACAAIAAgACAAIAAgACAAIAAgACAAIAAgACAAIAAgACAATABFAFQAKABcAG4AIAAgACAAIAAgACAAIAAgACAAIAAgACAAIAAgACAAIAAgACAAIAAgACAAIAAgACAAIAAgACAAIAAgACAAIAAgACAAIAAgACAAIAAgACAAIABfAGQAYQB5AHMATQBvAG4AdABoAF8AQQAsACAAQwBIAFIATwBOAE8ALgBEAEEAWQBTAF8ASQBOAF8ATQBPAE4AVABIACgASQBOAEQARQBYACgAXwBkAGEAdABlAF8AQQAsACAAMQAsACAAMgApACwAIABJAE4ARABFAFgAKABfAGQAYQB0AGUAXwBBACwAIAAxACwAIAAxACkALAAgAF8AagB1AGwAaQBhAG4AQwBhAGwAZQBuAGQAYQByACkALABcAG4AIAAgACAAIAAgACAAIAAgACAAIAAgACAAIAAgACAAIAAgACAAIAAgACAAIAAgACAAIAAgACAAIAAgACAAIAAgACAAIAAgACAAIAAgACAAIABNAE8ARAAoAF8AZABpAGYAZgBEAGEAeQBzACwAIABfAGQAYQB5AHMATQBvAG4AdABoAF8AQQAp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XwBkAGkAZgBmAE0AbwBuAHQAaABzACwAIABJAE4ARABFAFgAKABfAGQAYQB0AGUAXwBCACwAIAAxACwAIAAyACkAIAAtACAASQBOAEQARQBYACgAXwBkAGEAdABlAF8AQQAsACAAMQAsACAAMgApACAALQAgAE4AKABfAGQAaQBmAGYARABhAHkAcwAgADwAIAAwACkALABcAG4AIAAgACAAIAAgACAAIAAgACAAIAAgACAAIAAgACAAIAAgACAAIAAgACAAIAAgACAAIAAgACAAIAAgACAAIAAgAF8AZABlAGwAdABhAE0AbwBuAHQAaAAsACAATQBPAEQAKABfAGQAaQBmAGYATQBvAG4AdABoAHMALAAgADEAMgApACwAXABuACAAIAAgACAAIAAgACAAIAAgACAAIAAgACAAIAAgACAAIAAgACAAIAAgACAAIAAgACAAIAAgACAAIAAgACAAIABfAGQAZQBsAHQAYQBZAGUAYQByACwAIABJAE4ARABFAFgAKABfAGQAYQB0AGUAXwBCACwAIAAxACwAIAAxACkAIAAtACAASQBOAEQARQBYACgAXwBkAGEAdABlAF8AQQAsACAAMQAsACAAMQApACAALQAgAE4AKABfAGQAaQBmAGYATQBvAG4AdABoAHMAIAA8ACAAMAApACwAXABuACAAIAAgACAAIAAgACAAIAAgACAAIAAgACAAIAAgACAAIAAgACAAIAAgACAAIAAgACAAIAAgACAAIAAgACAAIABIAFMAVABBAEMASwAoAF8AcwBpAGcAbgAsACAAXwBkAGUAbAB0AGEAWQBlAGEAcgAsACAAXwBkAGUAbAB0AGEATQBvAG4AdABoACwAIABfAGQAZQBsAHQAYQBEAGEAeQ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zAHQAYQByAHQATQBKAEQAYQB0AGUALAAgAEYATgAuAE4AVQBMAEwASQBGAFkAKABJAE4ARABFAFgAKABTAHQAYQByAHQATQBKAEQAYQB0AGUALAAgACwAIAAxACkAKQAsAFwAbgAgACAAIAAgACAAIAAgACAAXwBlAG4AZABNAEoARABhAHQAZQAgACwAIABGAE4ALgBOAFUATABMAEkARgBZACgASQBOAEQARQBYACgARQBuAGQATQBKAEQAYQB0AGUALAAgACwAIAAxACkAKQAsAFwAbgBcAG4AIAAgACAAIAAgACAAIAAgAF8AcgBvAHcAcwBTAHQAYQByAHQALAAgAFIATwBXAFMAKABfAHMAdABhAHIAdABNAEoARABhAHQAZQApACwAXABuACAAIAAgACAAIAAgACAAIABfAHIAbwB3AHMARQBuAGQALAAgAFIATwBXAFMAKABfAGUAbgBkAE0ASgBEAGEAdABlACkALABcAG4AIAAgACAAIAAgACAAIAAgAF8AcgBvAHcAQwBvAHUAbgB0ACwAIABNAEEAWAAoAF8AcgBvAHcAcwBTAHQAYQByAHQALAAgAF8AcgBvAHcAcwBFAG4AZAApACwAXABuAFwAbgAgACAAIAAgACAAIAAgACAAXwBiAHkAUgBvAHcALAAgAEkARgAoAF8AcgBvAHcAcwBTAHQAYQByAHQAIAA9ACAAMQAsAFwAbgAgACAAIAAgACAAIAAgACAAIAAgACAAIABSAEUARABVAEMARQAoAFwAIgBcACIALAAgAFMARQBRAFUARQBOAEMARQAoAF8AcgBvAHcAQwBvAHUAbgB0ACkALABcAG4AIAAgACAAIAAgACAAIAAgACAAIAAgACAAIAAgACAAIABMAEEATQBCAEQAQQAoAF8AYQBjAGMALAAgAF8AYwB1AHIAcgAsAFwAbgAgACAAIAAgACAAIAAgACAAIAAgACAAIAAgACAAIAAgACAAIAAgACAAVgBTAFQAQQBDAEsAKABcAG4AIAAgACAAIAAgACAAIAAgACAAIAAgACAAIAAgACAAIAAgACAAIAAgACAAIAAgACAAXwBhAGMAYwAsAFwAbgAgACAAIAAgACAAIAAgACAAIAAgACAAIAAgACAAIAAgACAAIAAgACAAIAAgACAAIABmAG4ARABlAGwAdABhAFkATQBEACgAXwBzAHQAYQByAHQATQBKAEQAYQB0AGUALAAgAEkATgBEAEUAWAAoAF8AZQBuAGQATQBKAEQAYQB0AGUALAAgAF8AYwB1AHIAcgAsACAAMQApACkAXABuACAAIAAgACAAIAAgACAAIAAgACAAIAAgACAAIAAgACAAIAAgACAAIAApAFwAbgAgACAAIAAgACAAIAAgACAAIAAgACAAIAAgACAAIAAgACkAXABuACAAIAAgACAAIAAgACAAIAAgACAAIAAgACkALABcAG4AIAAgACAAIAAgACAAIAAgACAAIAAgACAASQBGACgAXwByAG8AdwBzAEUAbgBkACAAPQAgADEALABcAG4AIAAgACAAIAAgACAAIAAgACAAIAAgACAAIAAgACAAIABSAEUARABVAEMARQAoAFwAIgBcACIALAAgAFMARQBRAFUARQBOAEMARQAoAF8AcgBvAHcAQwBvAHUAbgB0ACkALABcAG4AIAAgACAAIAAgACAAIAAgACAAIAAgACAAIAAgACAAIAAgACAAIAAgAEwAQQBNAEIARABBACgAXwBhAGMAYwAsACAAXwBjAHUAcgByACwAXABuACAAIAAgACAAIAAgACAAIAAgACAAIAAgACAAIAAgACAAIAAgACAAIAAgACAAIAAgAFYAUwBUAEEAQwBLACgAXABuACAAIAAgACAAIAAgACAAIAAgACAAIAAgACAAIAAgACAAIAAgACAAIAAgACAAIAAgACAAIAAgACAAXwBhAGMAYwAsAFwAbgAgACAAIAAgACAAIAAgACAAIAAgACAAIAAgACAAIAAgACAAIAAgACAAIAAgACAAIAAgACAAIAAgAGYAbgBEAGUAbAB0AGEAWQBNAEQAKABJAE4ARABFAFgAKABfAHMAdABhAHIAdABNAEoARABhAHQAZQAsACAAXwBjAHUAcgByACwAIAAxACkALAAgAF8AZQBuAGQATQBKAEQAYQB0AGUAKQBcAG4AIAAgACAAIAAgACAAIAAgACAAIAAgACAAIAAgACAAIAAgACAAIAAgACAAIAAgACAAKQBcAG4AIAAgACAAIAAgACAAIAAgACAAIAAgACAAIAAgACAAIAAgACAAIAAgACkAXABuACAAIAAgACAAIAAgACAAIAAgACAAIAAgACAAIAAgACAAKQAsAFwAbgAgACAAIAAgACAAIAAgACAAIAAgACAAIAAgACAAIAAgAFIARQBEAFUAQwBFACgAXAAiAFwAIgAsACAAUwBFAFEAVQBFAE4AQwBFACgAXwByAG8AdwBDAG8AdQBuAHQAKQAsAFwAbgAgACAAIAAgACAAIAAgACAAIAAgACAAIAAgACAAIAAgACAAIAAgACAATABBAE0AQgBEAEEAKABfAGEAYwBjACwAIABfAGMAdQByAHIALABcAG4AIAAgACAAIAAgACAAIAAgACAAIAAgACAAIAAgACAAIAAgACAAIAAgACAAIAAgACAAVgBTAFQAQQBDAEsAKABcAG4AIAAgACAAIAAgACAAIAAgACAAIAAgACAAIAAgACAAIAAgACAAIAAgACAAIAAgACAAIAAgACAAIABfAGEAYwBjACwAXABuACAAIAAgACAAIAAgACAAIAAgACAAIAAgACAAIAAgACAAIAAgACAAIAAgACAAIAAgACAAIAAgACAAZgBuAEQAZQBsAHQAYQBZAE0ARAAoAEkATgBEAEUAWAAoAF8AcwB0AGEAcgB0AE0ASgBEAGEAdABlACwAIABfAGMAdQByAHIALAAgADEAKQAsACAASQBOAEQARQBYACgAXwBlAG4AZABNAEoARABhAHQAZQAsACAAXwBjAHUAcgByACwAIAAxACk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WQBXAEQAXABuAFwAbgBSAGUAdAB1AHIAbgBzACAAdABoAGUAIAB0AGkAbQBlAHMAcABhAG4AIABkAGkAZgBmAGUAcgBlAG4AYwBlACAAYgBlAHQAdwBlAGUAbgAgAE0AbwBkAGkAZgBpAGUAZAAgAEoAdQBsAGkAYQBuACAARABhAHQAZQBzACAAaQBuACAAeQBlAGEAcgBzACwAIABJAFMATwAgAHcAZQBlAGsAcwAgAGEAbgBkACAAZABhAHkAcwAuAFwAbgBEAHUAZQAgAHQAbwAgAHkAZQBhAHIAcwAgAGgAYQB2AGkAbgBnACAAZABpAGYAZgBlAHIAaQBuAGcAIABuAHUAbQBiAGUAcgBzACAAbwBmACAASQBTAE8AIAB3AGUAZQBrAHMALAAgAHQAaABlACAAcgBlAHMAdQBsAHQAIABzAGgAbwB1AGwAZAAgAG4AbwB0ACAAYgBlACAAdQBzAGUAZAAgAGkAbgAgAGYAdQByAHQAaABlAHIAIABtAGEAdABoAGUAbQBhAHQAaQBjAGEAbAAgAG8AcABlAHIAYQB0AGkAbwBuAHMALgBcAG4AXABuAEEAcgByAGEAeQAgAGMAbwBtAHAAYQB0AGkAYgBsAGUAOgAgAFMAdABhAHIAdABNAEoARABhAHQAZQAgAGEAbgBkACAARQBuAGQATQBKAEQAYQB0AGU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ZQBsAHQAYQAgAHkAZQBhAHIAcwBcAG4AIAAzACAAfAAgAGkAbgB0AGUAZwBlAHIAIABbADAALgAuADUAMgBdACAAIAB8ACAARABlAGwAdABhACAAdwBlAGUAawBzAFwAbgAgADQAIAB8ACAAZABlAGMAaQBtAGEAbAAgAFsAMAAuAC4AMwAxACkAIAAgAHwAIABEAGUAbAB0AGEAIABkAGEAeQ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0AGEAcgB0AE0ASgBEAGEAdABlACAAIAAgACAAIAAgAHwAIABkAGUAYwBpAG0AYQBsACAAfAAgAFMAdABhAHIAdAAgAE0AbwBkAGkAZgBpAGUAZAAgAEoAdQBsAGkAYQBuACAARABhAHQAZQAgAFwAbgBFAG4AZABNAEoARABhAHQAZQAgACAAIAAgACAAIAAgACAAfAAgAGQAZQBjAGkAbQBhAGwAIAB8ACAARQBuAGQAIABNAG8AZABpAGYAaQBlAGQAIABKAHUAbABpAGEAbgAgAEQAYQB0AGUAXABuAFsASgB1AGwAaQBhAG4AQwBhAGwAZQBuAGQAYQByAF0AIAB8ACAAcwB3AGkAdABjAGgAIAAgAHwAIABDAGEAbABjAHUAbABhAHQAZQAgAGkAb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WQBXAEQAIAA9ACAATABBAE0AQgBEAEEAKABTAHQAYQByAHQATQBKAEQAYQB0AGUALAAgAEUAbgBkAE0ASgBEAGEAdABlACwAIABbAEoAdQBsAGkAYQBuAEMAYQBsAGUAbgBkAGEAcgBdACwAXABuACAAIAAgACAATABFAFQAKABcAG4AIAAgACAAIAAgACAAIAAgAF8AagB1AGwAaQBhAG4AQwBhAGwAZQBuAGQAYQByACwAIABGAE4ALgBDAE8ARQBSAEMARQAoAEoAdQBsAGkAYQBuAEMAYQBsAGUAbgBkAGEAcgApACAAPAA+ACAAMAAsAFwAbgAgACAAIAAgACAAIAAgACAAXABuACAAIAAgACAAIAAgACAAIABmAG4ARABlAGwAdABhAFkAVwBEACwAIABMAEEATQBCAEQAQQAoAF8AcwB0AGEAcgB0AE0ASgBEAGEAdABlACwAIABfAGUAbgBkAE0ASgBEAGEAdABlACwAXABuACAAIAAgACAAIAAgACAAIAAgACAAIAAgAEkARgAoAEkAUwBFAFIAUgBPAFIAKABfAHMAdABhAHIAdABNAEoARABhAHQAZQApACwAIABfAHMAdABhAHIAdABNAEoARABhAHQAZQAgACoAIAB7ADEALAAgADIALAAgADMALAAgADQAfQAsAFwAbgAgACAAIAAgACAAIAAgACAAIAAgACAAIAAgACAAIAAgAEkARgAoAEkAUwBFAFIAUgBPAFIAKABfAGUAbgBkAE0ASgBEAGEAdABlACkALAAgAF8AZQBuAGQATQBKAEQAYQB0AGUAIAAqACAAewAxACwAIAAyACwAIAAzACwAIAA0AH0ALABcAG4AIAAgACAAIAAgACAAIAAgACAAIAAgACAAIAAgACAAIAAgACAAIAAgAEkARgAoAEYATgAuAEkAUwBfAEUATQBQAFQAWQAoAF8AcwB0AGEAcgB0AE0ASgBEAGEAdABlACkAIAAqACAARgBOAC4ASQBTAF8ARQBNAFAAVABZACgAXwBlAG4AZABNAEoARABhAHQAZQApACwAIAB7AFwAIgBcACIALAAgAFwAIgBcACIALAAgAFwAIgBcACIALAAgAFwAIgBcACIAfQAsAFwAbgAgACAAIAAgACAAIAAgACAAIAAgACAAIAAgACAAIAAgACAAIAAgACAAIAAgACAAIABJAEYAKABfAHMAdABhAHIAdABNAEoARABhAHQAZQAgAD0AIABfAGUAbgBkAE0ASgBEAGEAdABlACwAIAB7ADAALAAgADAALAAgADAALAAgADAAfQAsAFwAbgAgACAAIAAgACAAIAAgACAAIAAgACAAIAAgACAAIAAgACAAIAAgACAAIAAgACAAIAAgACAAIAAgAEwARQBUACgAXABuACAAIAAgACAAIAAgACAAIAAgACAAIAAgACAAIAAgACAAIAAgACAAIAAgACAAIAAgACAAIAAgACAAIAAgACAAIABfAHMAaQBnAG4ALAAgAEkARgAoAF8AcwB0AGEAcgB0AE0ASgBEAGEAdABlACAAPAA9ACAAXwBlAG4AZABNAEoARABhAHQAZQAsACAAMQAsACAALQAxACkALABcAG4AIAAgACAAIAAgACAAIAAgACAAIAAgACAAIAAgACAAIAAgACAAIAAgACAAIAAgACAAIAAgACAAIAAgACAAIAAgAF8AZABhAHQAZQBfAEEALAAgAEMASABSAE8ATgBPAC4ATQBKAEQAQQBUAEUAXwBUAE8AXwBZAE0ARABUACgAXABuACAAIAAgACAAIAAgACAAIAAgACAAIAAgACAAIAAgACAAIAAgACAAIAAgACAAIAAgACAAIAAgACAAIAAgACAAIAAgACAAIAAgAEkARgAoAF8AcwBpAGcAbgAgAD0AIAAxACwAIABfAHMAdABhAHIAdABNAEoARABhAHQAZQAsACAAXwBlAG4AZABNAEoARABhAHQAZQApACwAIAAsACAALAAgACwAXABuACAAIAAgACAAIAAgACAAIAAgACAAIAAgACAAIAAgACAAIAAgACAAIAAgACAAIAAgACAAIAAgACAAIAAgACAAIAAgACAAIAAgAF8AagB1AGwAaQBhAG4AQwBhAGwAZQBuAGQAYQByAFwAbgAgACAAIAAgACAAIAAgACAAIAAgACAAIAAgACAAIAAgACAAIAAgACAAIAAgACAAIAAgACAAIAAgACAAIAAgACAAKQAsAFwAbgAgACAAIAAgACAAIAAgACAAIAAgACAAIAAgACAAIAAgACAAIAAgACAAIAAgACAAIAAgACAAIAAgACAAIAAgACAAXwBkAGEAdABlAF8AQgAsACAAQwBIAFIATwBOAE8ALgBNAEoARABBAFQARQBfAFQATwBfAFkATQBEAFQAKABcAG4AIAAgACAAIAAgACAAIAAgACAAIAAgACAAIAAgACAAIAAgACAAIAAgACAAIAAgACAAIAAgACAAIAAgACAAIAAgACAAIAAgACAASQBGACgAXwBzAGkAZwBuACAAPQAgADEALAAgAF8AZQBuAGQATQBKAEQAYQB0AGUALAAgAF8AcwB0AGEAcgB0AE0ASgBEAGEAdABlACkALAAgACwAIAAsACAALABcAG4AIAAgACAAIAAgACAAIAAgACAAIAAgACAAIAAgACAAIAAgACAAIAAgACAAIAAgACAAIAAgACAAIAAgACAAIAAgACAAIAAgACAAXwBqAHUAbABpAGEAbgBDAGEAbABlAG4AZABhAHIAXABuACAAIAAgACAAIAAgACAAIAAgACAAIAAgACAAIAAgACAAIAAgACAAIAAgACAAIAAgACAAIAAgACAAIAAgACAAIAApACwAXABuACAAIAAgACAAIAAgACAAIAAgACAAIAAgACAAIAAgACAAIAAgACAAIAAgACAAIAAgACAAIAAgACAAIAAgACAAIABcAG4AIAAgACAAIAAgACAAIAAgACAAIAAgACAAIAAgACAAIAAgACAAIAAgACAAIAAgACAAIAAgACAAIAAgACAAIAAgAF8AZABpAGYAZgBZAGUAYQByAHMALAAgAEkATgBEAEUAWAAoAF8AZABhAHQAZQBfAEIALAAgADEALAAgADEAKQAgAC0AIABJAE4ARABFAFgAKABfAGQAYQB0AGUAXwBBACwAIAAxACwAIAAxACkALABcAG4AIAAgACAAIAAgACAAIAAgACAAIAAgACAAIAAgACAAIAAgACAAIAAgACAAIAAgACAAIAAgACAAIAAgACAAIAAgAF8AZABlAGwAdABhAFkAZQBhAHIALAAgAEkARgAoAF8AZABpAGYAZgBZAGUAYQByAHMAIAA9ACAAMAAsACAAMAAsACAAXwBkAGkAZgBmAFkAZQBhAHIAcwAgAC0AIAAxACkALABcAG4AIAAgACAAIAAgACAAIAAgACAAIAAgACAAIAAgACAAIAAgACAAIAAgACAAIAAgACAAIAAgACAAIAAgACAAIAAgAF8AZABpAGYAZgBEAGEAeQBzACwAIABJAEYAKABfAGQAaQBmAGYAWQBlAGEAcgBzACAAPQAgADAALAAgAF8AcwBpAGcAbgAgACoAIAAoAF8AZQBuAGQATQBKAEQAYQB0AGUAIAAtACAAXwBzAHQAYQByAHQATQBKAEQAYQB0AGUAKQAsAFwAbgAgACAAIAAgACAAIAAgACAAIAAgACAAIAAgACAAIAAgACAAIAAgACAAIAAgACAAIAAgACAAIAAgACAAIAAgACAAIAAgACAAIABMAEUAVAAoAFwAbgAgACAAIAAgACAAIAAgACAAIAAgACAAIAAgACAAIAAgACAAIAAgACAAIAAgACAAIAAgACAAIAAgACAAIAAgACAAIAAgACAAIAAgACAAIAAgAF8AcAByAGUAdgBZAGUAYQByACwAIABJAE4ARABFAFgAKABfAGQAYQB0AGUAXwBCACwAIAAxACwAIAAxACkAIAAtACAAMQAsAFwAbgAgACAAIAAgACAAIAAgACAAIAAgACAAIAAgACAAIAAgACAAIAAgACAAIAAgACAAIAAgACAAIAAgACAAIAAgACAAIAAgACAAIAAgACAAIAAgAF8AcAByAGUAdgBZAGUAYQByAE0ASgBEAGEAdABlACwAIABDAEgAUgBPAE4ATwAuAE0ATwBEAEkARgBJAEUARABfAEoAVQBMAEkAQQBOAF8ARABBAFQARQAoAFwAbgAgACAAIAAgACAAIAAgACAAIAAgACAAIAAgACAAIAAgACAAIAAgACAAIAAgACAAIAAgACAAIAAgACAAIAAgACAAIAAgACAAIAAgACAAIAAgACAAIAAgACAASABTAFQAQQBDAEsAKABfAHAAcgBlAHYAWQBlAGEAcgAsACAARABSAE8AUAAoAF8AZABhAHQAZQBfAEEALAAgACwAIAAxACkAKQAsAFwAbgAgACAAIAAgACAAIAAgACAAIAAgACAAIAAgACAAIAAgACAAIAAgACAAIAAgACAAIAAgACAAIAAgACAAIAAgACAAIAAgACAAIAAgACAAIAAgACAAIAAgACAAXwBqAHUAbABpAGEAbgBDAGEAbABlAG4AZABhAHIAXABuACAAIAAgACAAIAAgACAAIAAgACAAIAAgACAAIAAgACAAIAAgACAAIAAgACAAIAAgACAAIAAgACAAIAAgACAAIAAgACAAIAAgACAAIAAgACAAKQAsAFwAbgAgACAAIAAgACAAIAAgACAAIAAgACAAIAAgACAAIAAgACAAIAAgACAAIAAgACAAIAAgACAAIAAgACAAIAAgACAAIAAgACAAIAAgACAAIAAgAEkARgAoAF8AcwBpAGcAbgAgAD0AIAAxACwAIABfAGUAbgBkAE0ASgBEAGEAdABlACwAIABfAHMAdABhAHIAdABNAEoARABhAHQAZQApACAALQAgAF8AcAByAGUAdgBZAGUAYQByAE0ASgBEAGEAdABlAFwAbgAgACAAIAAgACAAIAAgACAAIAAgACAAIAAgACAAIAAgACAAIAAgACAAIAAgACAAIAAgACAAIAAgACAAIAAgACAAIAAgACAAIAApAFwAbgAgACAAIAAgACAAIAAgACAAIAAgACAAIAAgACAAIAAgACAAIAAgACAAIAAgACAAIAAgACAAIAAgACAAIAAgACAAKQAsAFwAbgBcAG4AIAAgACAAIAAgACAAIAAgACAAIAAgACAAIAAgACAAIAAgACAAIAAgACAAIAAgACAAIAAgACAAIAAgACAAIAAgAF8AZABlAGwAdABhAFcAZQBlAGsALAAgAEkATgBUACgAXwBkAGkAZgBmAEQAYQB5AHMAIAAvACAANwApACwAXABuACAAIAAgACAAIAAgACAAIAAgACAAIAAgACAAIAAgACAAIAAgACAAIAAgACAAIAAgACAAIAAgACAAIAAgACAAIABfAGQAZQBsAHQAYQBEAGEAeQAsACAATQBPAEQAKABfAGQAaQBmAGYARABhAHkAcwAsACAANwApACwAXABuACAAIAAgACAAIAAgACAAIAAgACAAIAAgACAAIAAgACAAIAAgACAAIAAgACAAIAAgACAAIAAgACAAIAAgACAAIABIAFMAVABBAEMASwAoAF8AcwBpAGcAbgAsACAAXwBkAGUAbAB0AGEAWQBlAGEAcgAsACAAXwBkAGUAbAB0AGEAVwBlAGUAawAsACAAXwBkAGUAbAB0AGEARABhAHk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cwB0AGEAcgB0AE0ASgBEAGEAdABlACwAIABGAE4ALgBOAFUATABMAEkARgBZACgASQBOAEQARQBYACgAUwB0AGEAcgB0AE0ASgBEAGEAdABlACwAIAAsACAAMQApACkALABcAG4AIAAgACAAIAAgACAAIAAgAF8AZQBuAGQATQBKAEQAYQB0AGUAIAAsACAARgBOAC4ATgBVAEwATABJAEYAWQAoAEkATgBEAEUAWAAoAEUAbgBkAE0ASgBEAGEAdABlACwAIAAsACAAMQApACkALABcAG4AXABuACAAIAAgACAAIAAgACAAIABfAHIAbwB3AHMAUwB0AGEAcgB0ACwAIABSAE8AVwBTACgAXwBzAHQAYQByAHQATQBKAEQAYQB0AGUAKQAsAFwAbgAgACAAIAAgACAAIAAgACAAXwByAG8AdwBzAEUAbgBkACwAIABSAE8AVwBTACgAXwBlAG4AZABNAEoARABhAHQAZQApACwAXABuACAAIAAgACAAIAAgACAAIABfAHIAbwB3AEMAbwB1AG4AdAAsACAATQBBAFgAKABfAHIAbwB3AHMAUwB0AGEAcgB0ACwAIABfAHIAbwB3AHMARQBuAGQAKQAsAFwAbgBcAG4AIAAgACAAIAAgACAAIAAgAF8AYgB5AFIAbwB3ACwAIABJAEYAKABfAHIAbwB3AHMAUwB0AGEAcgB0ACAAPQAgADEALABcAG4AIAAgACAAIAAgACAAIAAgACAAIAAgACAAUgBFAEQAVQBDAEUAKABcACIAXAAiACwAIABTAEUAUQBVAEUATgBDAEUAKABfAHIAbwB3AEMAbwB1AG4AdAApACwAXABuACAAIAAgACAAIAAgACAAIAAgACAAIAAgACAAIAAgACAATABBAE0AQgBEAEEAKABfAGEAYwBjACwAIABfAGMAdQByAHIALABcAG4AIAAgACAAIAAgACAAIAAgACAAIAAgACAAIAAgACAAIAAgACAAIAAgAFYAUwBUAEEAQwBLACgAXABuACAAIAAgACAAIAAgACAAIAAgACAAIAAgACAAIAAgACAAIAAgACAAIAAgACAAIAAgAF8AYQBjAGMALABcAG4AIAAgACAAIAAgACAAIAAgACAAIAAgACAAIAAgACAAIAAgACAAIAAgACAAIAAgACAAZgBuAEQAZQBsAHQAYQBZAFcARAAoAF8AcwB0AGEAcgB0AE0ASgBEAGEAdABlACwAIABJAE4ARABFAFgAKABfAGUAbgBkAE0ASgBEAGEAdABlACwAIABfAGMAdQByAHIALAAgADEAKQApAFwAbgAgACAAIAAgACAAIAAgACAAIAAgACAAIAAgACAAIAAgACAAIAAgACAAKQBcAG4AIAAgACAAIAAgACAAIAAgACAAIAAgACAAIAAgACAAIAApAFwAbgAgACAAIAAgACAAIAAgACAAIAAgACAAIAApACwAXABuACAAIAAgACAAIAAgACAAIAAgACAAIAAgAEkARgAoAF8AcgBvAHcAcwBFAG4AZAAgAD0AIAAxACwAXABuACAAIAAgACAAIAAgACAAIAAgACAAIAAgACAAIAAgACAAUgBFAEQAVQBDAEUAKABcACIAXAAiACwAIABTAEUAUQBVAEUATgBDAEUAKABfAHIAbwB3AEMAbwB1AG4AdAApACwAXABuACAAIAAgACAAIAAgACAAIAAgACAAIAAgACAAIAAgACAAIAAgACAAIABMAEEATQBCAEQAQQAoAF8AYQBjAGMALAAgAF8AYwB1AHIAcgAsAFwAbgAgACAAIAAgACAAIAAgACAAIAAgACAAIAAgACAAIAAgACAAIAAgACAAIAAgACAAIABWAFMAVABBAEMASwAoAFwAbgAgACAAIAAgACAAIAAgACAAIAAgACAAIAAgACAAIAAgACAAIAAgACAAIAAgACAAIAAgACAAIAAgAF8AYQBjAGMALABcAG4AIAAgACAAIAAgACAAIAAgACAAIAAgACAAIAAgACAAIAAgACAAIAAgACAAIAAgACAAIAAgACAAIABmAG4ARABlAGwAdABhAFkAVwBEACgASQBOAEQARQBYACgAXwBzAHQAYQByAHQATQBKAEQAYQB0AGUALAAgAF8AYwB1AHIAcgAsACAAMQApACwAIABfAGUAbgBkAE0ASgBEAGEAdABlACkAXABuACAAIAAgACAAIAAgACAAIAAgACAAIAAgACAAIAAgACAAIAAgACAAIAAgACAAIAAgACkAXABuACAAIAAgACAAIAAgACAAIAAgACAAIAAgACAAIAAgACAAIAAgACAAIAApAFwAbgAgACAAIAAgACAAIAAgACAAIAAgACAAIAAgACAAIAAgACkALABcAG4AIAAgACAAIAAgACAAIAAgACAAIAAgACAAIAAgACAAIABSAEUARABVAEMARQAoAFwAIgBcACIALAAgAFMARQBRAFUARQBOAEMARQAoAF8AcgBvAHcAQwBvAHUAbgB0ACkALABcAG4AIAAgACAAIAAgACAAIAAgACAAIAAgACAAIAAgACAAIAAgACAAIAAgAEwAQQBNAEIARABBACgAXwBhAGMAYwAsACAAXwBjAHUAcgByACwAXABuACAAIAAgACAAIAAgACAAIAAgACAAIAAgACAAIAAgACAAIAAgACAAIAAgACAAIAAgAFYAUwBUAEEAQwBLACgAXABuACAAIAAgACAAIAAgACAAIAAgACAAIAAgACAAIAAgACAAIAAgACAAIAAgACAAIAAgACAAIAAgACAAXwBhAGMAYwAsAFwAbgAgACAAIAAgACAAIAAgACAAIAAgACAAIAAgACAAIAAgACAAIAAgACAAIAAgACAAIAAgACAAIAAgAGYAbgBEAGUAbAB0AGEAWQBXAEQAKABJAE4ARABFAFgAKABfAHMAdABhAHIAdABNAEoARABhAHQAZQAsACAAXwBjAHUAcgByACwAIAAxACkALAAgAEkATgBEAEUAWAAoAF8AZQBuAGQATQBKAEQAYQB0AGUALAAgAF8AYwB1AHIAcgAsACAAMQAp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RABSAE8AUAAoAF8AYgB5AFIAbwB3ACwAIAAxACkAXABuACAAIAAgACAAKQBcAG4AKQA7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DAE8ATgBWAEUAUgBTAEkATwBOAFM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XwBEAEEAVABFAFQASQBNAEUAXwBUAE8AXwBNAEoARABBAFQARQBcAG4AXABuAEMAbwBuAHYAZQByAHQAcwAgAGEAbgAgAEkAUwBPACAAZgBvAHIAbQBhAHQAdABlAGQAIABkAGEAdABlACAAYQBuAGQAIAB0AGkAbQBlACAAdABvACAAYQAgAE0AbwBkAGkAZgBpAGUAZAAgAEoAdQBsAGkAYQBuACAARABhAHQAZQAgAGEAbgBkACAAdABpAG0AZQAgAHoAbwBuAGUAIABvAGYAZgBzAGUAdAAuAFwAbgBcAG4AQQByAHIAYQB5ACAAYwBvAG0AcABhAHQAaQBiAGwAZQA6ACAARQB4AHAAcgBlAHMAcwBpAG8AbgAgAGEAcwAgAGMAbwBsAHUAbQBu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AgACAAIAAgACAAIAAgACAAfAAgAEwAbwBjAGEAbAAgAE0AbwBkAGkAZgBlAGQAIABKAHUAbABpAGEAbgAgAEQAYQB0AGUAXABuACAAMgAgAHwAIABkAGUAYwBpAG0AYQBsACAAIAAgACAAIAAgACAAIAAgAHwAIABUAGkAbQBlACAAegBvAG4AZQAgAG8AZgBmAHMAZQB0ACAAZgByAG8AbQAgAFUAVABDACAAYQBzACAAZABlAGMAaQBtAGEAbAAgAGYAcgBhAGMAdABpAG8AbgAgAG8AZgAgAGEAIABkAGEAeQAuAFwAbgAgACAAIAB8ACAAWwAtADAALgA2ADIANQAuAC4AMAAuADYAMgA1AF0AIAB8ACAALQAxADUAOgAwADAALgAuACsAMQA1ADoAMAAw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CAAIAAgACAAIAAgACAAIAB8ACAAdABlAHgAdAAgACAAIAB8ACAARABhAHQAZQAsACAAdABpAG0AZQAgAGEAbgBkACAAdABpAG0AZQAgAHoAbwBuAGUAIABvAGYAZgBzAGUAdAAgAGkAbgAgAEkAUwBPACAAZgBvAHIAbQBhAHQAXABuAFsAUwB0AHIAaQBjAHQASQBTAE8AXQAgACAAIAAgACAAIAAgACAAfAAgAHMAdwBpAHQAYwBoACAAfAAgAEUAbgBmAG8AcgBjAGUAIABzAHQAcgBpAGMAdAAgAEkAUwBPACAAdgBhAGwAaQBkAGEAdABpAG8AbgAuACAATgBvACAAbQBpAHgAaQBuAGcAIABvAGYAIABiAGEAcwBpAGMAIABhAG4AZAAgAGUAeAB0AGUAbgBkAGUAZAAgAGYAbwByAG0AYQB0AHMALgAgAGUAZwAuACAAeQB5AHkAeQBNAE0AZABkAFQAaABoADoAbQBtAFwAbgBbAEoAdQBsAGkAYQBuAEMAYQBsAGUAbgBkAGEAcgBdACAAIAAgAHwAIABzAHcAaQB0AGMAaAAgAHwAIABDAGEAbABjAHUAbABhAHQAZQAgAGYAbwByACAAdABoAGUAIABKAHUAbABpAGEAbgAgAHAAcgBvAGwAZQBwAHQAaQBjACAAYwBhAGwAZQBuAGQAYQByAC4AIABEAGUAZgBhAHUAbAB0ACAAaQBzACAARwByAGUAZwBvAHIAaQBhAG4AXABuACAAIAAgACAAIAAgACAAIAAgACAAIAAgACAAIAAgACAAIAAgACAAf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PAF8ARABBAFQARQBUAEkATQBFAF8AVABPAF8ATQBKAEQAQQBUAEUAIAA9ACAATABBAE0AQgBEAEEAKABFAHgAcAByAGUAcwBzAGkAbwBuACwAIABbAFMAdAByAGkAYwB0AEkAUwBPAF0ALAAgAFsASgB1AGwAaQBhAG4AQwBhAGwAZQBuAGQAYQByAF0ALABcAG4AIAAgACAAIABMAEUAVAAoAFwAbgAgACAAIAAgACAAIAAgACAAXwBzAHQAcgBpAGMAdABJAFMATwAsACAARgBOAC4AQwBPAEUAUgBDAEUAKABTAHQAcgBpAGMAdABJAFMATwApACAAPAA+ACAAMAAsAFwAbgAgACAAIAAgACAAIAAgACAAXwBqAHUAbABpAGEAbgBDAGEAbABlAG4AZABhAHIALAAgAEYATgAuAEMATwBFAFIAQwBFACgASgB1AGwAaQBhAG4AQwBhAGwAZQBuAGQAYQByACkAIAA8AD4AIAAwACwAXABuAFwAbgAgACAAIAAgACAAIAAgACAAZgBuAEkAUwBPAHQAbwBNAEoARABhAHQAZQAsACAATABBAE0AQgBEAEEAKABfAGUAeABwAHIALABcAG4AIAAgACAAIAAgACAAIAAgACAAIAAgACAASQBGACgARgBOAC4ASQBTAF8ARQBNAFAAVABZACgAXwBlAHgAcAByACkALAAgAHsAXAAiAFwAIgAsACAAXAAiAFwAIgB9ACwAXABuACAAIAAgACAAIAAgACAAIAAgACAAIAAgACAAIAAgACAATABFAFQAKABcAG4AIAAgACAAIAAgACAAIAAgACAAIAAgACAAIAAgACAAIAAgACAAIAAgAF8AaQBzAG8ARABhAHQAZQBUAGkAbQBlACwAIABDAEgAUgBPAE4ATwAuAFAAQQBSAFMARQBfAEkAUwBPAF8ARABBAFQARQBUAEkATQBFACgAXwBlAHgAcAByACwAIABfAHMAdAByAGkAYwB0AEkAUwBPACwAIABfAGoAdQBsAGkAYQBuAEMAYQBsAGUAbgBkAGEAcgApACwAXABuACAAIAAgACAAIAAgACAAIAAgACAAIAAgACAAIAAgACAAIAAgACAAIABfAHkALAAgAEMASABPAE8AUwBFAEMATwBMAFMAKABfAGkAcwBvAEQAYQB0AGUAVABpAG0AZQAsACAAMQApACwAXABuACAAIAAgACAAIAAgACAAIAAgACAAIAAgACAAIAAgACAAIAAgACAAIABfAHQALAAgAEMASABPAE8AUwBFAEMATwBMAFMAKABfAGkAcwBvAEQAYQB0AGUAVABpAG0AZQAsACAANAApACwAXABuACAAIAAgACAAIAAgACAAIAAgACAAIAAgACAAIAAgACAAIAAgACAAIABfAHQAegBvACwAIABDAEgATwBPAFMARQBDAE8ATABTACgAXwBpAHMAbwBEAGEAdABlAFQAaQBtAGUALAAgADUAKQAsAFwAbgAgACAAIAAgACAAIAAgACAAIAAgACAAIAAgACAAIAAgACAAIAAgACAAXwBkAGEAdABlAFYAYQBsAEUAcgByAG8AcgAsACAASABTAFQAQQBDAEsAKAB7ACMAVgBBAEwAVQBFACEAfQAsACAAXwB0AHoAbwApACwAXABuACAAIAAgACAAIAAgACAAIAAgACAAIAAgACAAIAAgACAAIAAgACAAIABJAEYAKABJAFMARQBSAFIATwBSACgAXwB5ACkALAAgAF8AZABhAHQAZQBWAGEAbABFAHIAcgBvAHIALABcAG4AIAAgACAAIAAgACAAIAAgACAAIAAgACAAIAAgACAAIAAgACAAIAAgACAAIAAgACAASQBGACgATgBPAFQAKABGAE4ALgBJAFMAXwBOAFUATQBFAFIASQBDAF8ATgBVAEwATAAoAF8AdAApACkALAAgAF8AZABhAHQAZQBWAGEAbABFAHIAcgBvAHIALABcAG4AIAAgACAAIAAgACAAIAAgACAAIAAgACAAIAAgACAAIAAgACAAIAAgACAAIAAgACAAIAAgACAAIABJAEYAKABGAE4ALgBJAFMAXwBFAE0AUABUAFkAKABfAHkAKQAsACAAXwBkAGEAdABlAFYAYQBsAEUAcgByAG8AcgAsAFwAbgAgACAAIAAgACAAIAAgACAAIAAgACAAIAAgACAAIAAgACAAIAAgACAAIAAgACAAIAAgACAAIAAgACAAIAAgACAATABFAFQAKABcAG4AIAAgACAAIAAgACAAIAAgACAAIAAgACAAIAAgACAAIAAgACAAIAAgACAAIAAgACAAIAAgACAAIAAgACAAIAAgACAAIAAgACAAXwBNAEoARABhAHQAZQAsACAAQwBIAFIATwBOAE8ALgBNAE8ARABJAEYASQBFAEQAXwBKAFUATABJAEEATgBfAEQAQQBUAEUAKABEAFIATwBQACgAXwBpAHMAbwBEAGEAdABlAFQAaQBtAGUALAAgACwAIAAtADEAKQAsACAAXwBqAHUAbABpAGEAbgBDAGEAbABlAG4AZABhAHIAKQAsAFwAbgAgACAAIAAgACAAIAAgACAAIAAgACAAIAAgACAAIAAgACAAIAAgACAAIAAgACAAIAAgACAAIAAgACAAIAAgACAAIAAgACAAIABIAFMAVABBAEMASwAoAF8ATQBKAEQAYQB0AGUALAAgAF8AdAB6AG8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UAeABwAHIAZQBzAHMAaQBvAG4ALAAgAEYATgAuAE4AVQBMAEwASQBGAFkAKABJAE4ARABFAFgAKABFAHgAcAByAGUAcwBzAGkAbwBuACwAIAAsACAAMQApACkALABcAG4AIAAgACAAIAAgACAAIAAgAF8AcgBvAHcAQwBvAHUAbgB0ACwAIABSAE8AVwBTACgAXwBlAHgAcAByAGUAcwBzAGkAbw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EkAUwBPAHQAbwBNAEoARABhAHQAZQAoAEkATgBEAEUAWAAoAF8AZQB4AHAAcgBlAHMAcwBpAG8AbgAsACAAXwBjAHUAcgByACwAIAAx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VABPAF8ASQBTAE8AXwBEAEEAVABFAFQASQBNAEUAXABuAFwAbgBDAG8AbgB2AGUAcgB0AHMAIABhACAATQBvAGQAaQBmAGkAZQBkACAASgB1AGwAaQBhAG4AIABEAGEAdABlACAAYQBuAGQAIAB0AGkAbQBlACAAegBvAG4AZQAgAG8AZgBmAHMAZQB0ACAAdABvACAAYQBuACAASQBTAE8AIABmAG8AcgBtAGEAdAB0AGUAZAAgAGQAYQB0AGUAIABhAG4AZAAgAHQAaQBtAGUALgBcAG4AXABuAEEAcgByAGEAeQAgAGMAbwBtAHAAYQB0AGkAYgBsAGUAOgAgAE0ASgBEAGEAdABlACAAbwBuAGw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IAB8ACAASQBTAE8AIABmAG8AcgBtAGEAdABlAGQAIABkAGEAdABlACAAYQBuAGQAIAB0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HwAIABkAGUAYwBpAG0AYQBsACAAIAAgACAAIAB8ACAATQBvAGQAaQBmAGkAZQBkACAASgB1AGwAaQBhAG4AIABEAGEAdABlAFwAbgBbAFQAWgBPAE0AaQBuAHUAdABlAHMAXQAgACAAIAAgACAAfAAgAGQAZQBjAGkAbQBhAGwAIAAgACAAIAAgAHwAIABUAGkAbQBlACAAegBvAG4AZQAgAG8AZgBmAHMAZQB0ACAAZgByAG8AbQAgAFUAVABDACAAaQBuACAAbQBpAG4AdQB0AGUAcwBcAG4AIAAgACAAIAAgACAAIAAgACAAIAAgACAAIAAgACAAIAAgAHwAIABbAC0AOQAwADAALgAuADkAMAAwAF0AIAB8ACAAWwAtADEANQA6ADAAMAAuAC4AKwAxADUAOgAwADAAXQBcAG4AWwBPAHAAdABpAG8AbgBzAF0AIAAgACAAIAAgACAAIAAgAHwAIAB0AGUAeAB0ACAAIAAgACAAIAAgACAAIAB8ACAAWwBCAF0AWwArAF0AWwBaAF0AWwBBAF0AWwBOAHwARgBdAFsATABvAHcATwByAGQAZQByAF0AWwAqAF0AWwAwAC0AOQBdAFwAbgAgACAAIAAgACAAIAAgACAAIAAgACAAIAAgACAAIAAgACAAfAAgACAAIAAgACAAIAAgACAAIAAgACAAIAAgAHwAIAAgACAAIAAgACAAIAAgAEIAIAA6ACAARABpAHMAcABsAGEAeQAgAGkAbgAgAGIAYQBzAGkAYwAgAEkAUwBPACAAcwB0AHkAbABlAC4AXABuACAAIAAgACAAIAAgACAAIAAgACAAIAAgACAAIAAgACAAIAB8ACAAIAAgACAAIAAgACAAIAAgACAAIAAgACAAfAAgACAAIAAgACAAIAAgACAAKwAgADoAIABEAGkAcwBwAGwAYQB5ACAAcABvAHMAaQB0AGkAdgBlACAAcwBpAGcAbgAgAGYAbwByACAAbgBvAG4ALQBuAGUAZwBhAHQAaQB2AGUAIAB5AGUAYQByAHMALgBcAG4AIAAgACAAIAAgACAAIAAgACAAIAAgACAAIAAgACAAIAAgAHwAIAAgACAAIAAgACAAIAAgACAAIAAgACAAIAB8ACAAIAAgACAAIAAgACAAIABaACAAOgAgAEQAaQBzAHAAbABhAHkAIAAnAFoAJwAgAGYAbwByACAAWgB1AGwAdQAgAHQAaQBtAGUAIAB6AG8AbgBlACAAKwAwADAAOgAwADAAXABuACAAIAAgACAAIAAgACAAIAAgACAAIAAgACAAIAAgACAAIAB8ACAAIAAgACAAIAAgACAAIAAgACAAIAAgACAAfAAgACAAIAAgACAAIAAgACAAQQAgADoAIABEAGkAcwBwAGwAYQB5ACAAYQAgAHQAaQBtAGUAIAB2AGEAbAB1AGUAIABvAGYAIAAyADQAOgAwADAAIAB0AG8AIAByAGUAcAByAGUAcwBlAG4AdAAgAG0AaQBkAG4AaQBnAGgAdAAgAGEAdAAgAHQAaABlACAAZQBuAGQAIABvAGYAIAB0AGgAZQAgAGMAYQBsAGUAbgBkAGEAcgAgAGQAYQB5AC4AXABuACAAIAAgACAAIAAgACAAIAAgACAAIAAgACAAIAAgACAAIAB8ACAAIAAgACAAIAAgACAAIAAgACAAIAAgACAAfAAgACAAIAAgACAAIAAgACAAIAAgACAAIABOAG8AdAAgAGEAcABwAGwAaQBjAGEAYgBsAGUAIABpAGYAIABMAG8AdwBPAHIAZABlAHIAIABpAHMAIABEAC4AXABuACAAIAAgACAAIAAgACAAIAAgACAAIAAgACAAIAAgACAAIAB8ACAAIAAgACAAIAAgACAAIAAgACAAIAAgACAAfAAgACAAIAAgACAATgAsACAARgAgADoAIABPAHYAZQByAHIAaQBkAGUAIAByAG8AdQBuAGQAaQBuAGcAIABiAGUAaABhAHYAaQBvAHUAcgAuACAARABlAGYAYQB1AGwAdAAgAG0AZQB0AGgAbwBkACAAcgBvAHUAbgBkAHMAIAB0AG8AIABuAGUAYQByAGUAcwB0ACAAcwBlAGMAbwBuAGQALAAgAGEAbgBkAFwAbgAgACAAIAAgACAAIAAgACAAIAAgACAAIAAgACAAIAAgACAAfAAgACAAIAAgACAAIAAgACAAIAAgACAAIAAgAHwAIAAgACAAIAAgACAAIAAgACAAIAAgACAAcgBvAHUAbgBkAHMAIABkAG8AdwBuACAAbwBuACAAbwB0AGgAZQByACAAbABvAHcAIABvAHIAZABlAHIAIABjAG8AbQBwAG8AbgBlAG4AdABzAC4AXABuACAAIAAgACAAIAAgACAAIAAgACAAIAAgACAAIAAgACAAIAB8ACAAIAAgACAAIAAgACAAIAAgACAAIAAgACAAfAAgACAAIAAgACAAIAAgACAAIAAgACAAIABOADoAIABhAGwAdwBhAHkAcwAgAHIAbwB1AG4AZAAgAHQAbwAgAG4AZQBhAHIAZQBzAHQALgBcAG4AIAAgACAAIAAgACAAIAAgACAAIAAgACAAIAAgACAAIAAgAHwAIAAgACAAIAAgACAAIAAgACAAIAAgACAAIAB8ACAAIAAgACAAIAAgACAAIAAgACAAIAAgAEYAOgAgAGEAbAB3AGEAeQBzACAAcgBvAHUAbgBkACAAZABvAHcAbgBcAG4AIAAgACAAIAAgACAAIAAgACAAIAAgACAAIAAgACAAIAAgAHwAIAAgACAAIAAgACAAIAAgACAAIAAgACAAIAB8ACAATABvAHcATwByAGQAZQByACAAOgAgAEwAbwB3ACAAbwByAGQAZQByACAAYwBvAG0AcABvAG4AZQBuAHQALgAgAFUAcABwAGUAcgAgAGMAYQBzAGUAIAB0AG8AIABzAGUAdAAgAGUAeABwAGwAaQBjAGkAdABsAHkALgAgAEwAbwB3AGUAcgAgAGMAYQBzAGUAIABhAGwAbABvAHcAcwAgAGYAbABvAGEAdABpAG4AZwBcAG4AIAAgACAAIAAgACAAIAAgACAAIAAgACAAIAAgACAAIAAgAHwAIAAgACAAIAAgACAAIAAgACAAIAAgACAAIAB8ACAAIAAgACAAIAAgACAAIAAgACAAIAAgAGYAcgBvAG0AIABlAHgAcAByAGUAcwBzAGkAbgBnACAAaQBuACAAdABoAGUAIABnAGkAdgBlAG4AIABjAG8AbQBwAG8AbgBlAG4AdAAgAGQAbwB3AG4AIAB0AG8AIABzAGUAYwBvAG4AZABzACAAYQBzACAAbgBlAGUAZABlAGQALgBcAG4AIAAgACAAIAAgACAAIAAgACAAIAAgACAAIAAgACAAIAAgAHwAIAAgACAAIAAgACAAIAAgACAAIAAgACAAIAB8ACAAIAAgACAAIAAgACAAIAAgACAAIAAgAFQAYQBrAGUAcwAgAHQAaABlACAAZgBvAGwAbABvAHcAaQBuAGcAOgBcAG4AIAAgACAAIAAgACAAIAAgACAAIAAgACAAIAAgACAAIAAgAHwAIAAgACAAIAAgACAAIAAgACAAIAAgACAAIAB8ACAAIAAgACAAIAAgACAAIAAgACAAIAAgAEQALAAgAGQAIAA6ACAARABhAHkAXABuACAAIAAgACAAIAAgACAAIAAgACAAIAAgACAAIAAgACAAIAB8ACAAIAAgACAAIAAgACAAIAAgACAAIAAgACAAfAAgACAAIAAgACAAIAAgACAAIAAgACAAIABIACwAIABoACAAOgAgAEgAbwB1AHIAXABuACAAIAAgACAAIAAgACAAIAAgACAAIAAgACAAIAAgACAAIAB8ACAAIAAgACAAIAAgACAAIAAgACAAIAAgACAAfAAgACAAIAAgACAAIAAgACAAIAAgACAAIABNACwAIABtACAAOgAgAE0AaQBuAHUAdABlAFwAbgAgACAAIAAgACAAIAAgACAAIAAgACAAIAAgACAAIAAgACAAfAAgACAAIAAgACAAIAAgACAAIAAgACAAIAAgAHwAIAAgACAAIAAgACAAIAAgACAAIAAgACAAUwAsACAAcwAgADoAIABTAGUAYwBvAG4AZAAgAFwAbgAgACAAIAAgACAAIAAgACAAIAAgACAAIAAgACAAIAAgACAAfAAgACAAIAAgACAAIAAgACAAIAAgACAAIAAgAHwAIAAgACAAIAAgACAAIAAgACoAIAA6ACAAQQBsAGwAbwB3AHMAIABmAGwAbwBhAHQAaQBuAGcAIABkAG8AdwBuACAAdABoAGUAIABsAG8AdwBlAHMAdAAgAG8AcgBkAGUAcgAgAGMAbwBtAHAAbwBuAGUAbgB0ACAAbgBlAGUAZABlAGQALAAgAGkAbgBjAGwAdQBkAGkAbgBnACAAdABoAGUAIABtAGEAeABpAG0AdQBtACAAcAByAGUAYwBpAHMAaQBvAG4AXABuACAAIAAgACAAIAAgACAAIAAgACAAIAAgACAAIAAgACAAIAB8ACAAIAAgACAAIAAgACAAIAAgACAAIAAgACAAfAAgACAAIAAgACAAIAAgACAAIAAgACAAIABmAG8AcgAgAHMAZQBjAG8AbgBkAHMALgBcAG4AIAAgACAAIAAgACAAIAAgACAAIAAgACAAIAAgACAAIAAgAHwAIAAgACAAIAAgACAAIAAgACAAIAAgACAAIAB8ACAAIAAgACAAIAAgADAALQA5ACAAOgAgAEQAZQBjAGkAbQBhAGwAIABwAGwAYQBjAGUAcwAgAGYAbwByACAAcwBlAGMAbwBuAGQAcwAuACAAKgAgAGYAbABvAGEAdABzACAAdQBwACAAdABvACAAYQAgAG0AYQB4AGkAbQB1AG0AIABwAHIAZQBjAGkAcwBpAG8AbgAgAG8AZgAgADkALgBcAG4AWwBKAHUAbABpAGEAbgBDAGEAbABlAG4AZABhAHIAXQAgAHwAIABzAHcAaQB0AGMAa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FQATwBfAEkAUwBPAF8ARABBAFQARQBUAEkATQBFACAAPQAgAEwAQQBNAEIARABBACgATQBKAEQAYQB0AGUALAAgAFsAVABaAE8ATQBpAG4AdQB0AGUAcwBdACwAIABbAE8AcAB0AGkAbwBuAHMAXQAsACAAWwBKAHUAbABpAGEAbgBDAGEAbABlAG4AZABhAHIAXQAsAFwAbgAgACAAIAAgAEwARQBUACgAXABuACAAIAAgACAAIAAgACAAIABfAFQAWgBPAE0AaQBuAHUAdABlAHMALAAgAEYATgAuAE4AVQBMAEwASQBGAFkAKABUAFoATwBNAGkAbgB1AHQAZQBzACkALABcAG4AIAAgACAAIAAgACAAIAAgAF8AbwBwAHQAaQBvAG4AcwAsACAARgBOAC4ATgBVAEwATABJAEYAWQAoAE8AcAB0AGkAbwBuAHMAKQAsAFwAbgAgACAAIAAgACAAIAAgACAAXwBqAHUAbABpAGEAbgBDAGEAbABlAG4AZABhAHIALAAgAEYATgAuAEMATwBFAFIAQwBFACgASgB1AGwAaQBhAG4AQwBhAGwAZQBuAGQAYQByACkAIAA8AD4AIAAwACwAXABuACAAIAAgACAAIAAgACAAIABcAG4AIAAgACAAIAAgACAAIAAgAGYAbgBJAFMATwBEAGEAdABlAFQAaQBtAGUALAAgAEwAQQBNAEIARABBACgAXwBNAEoARABhAHQAZQAsAFwAbgAgACAAIAAgACAAIAAgACAAIAAgACAAIABJAEYAKABJAFMARQBSAFIATwBSACgAXwBNAEoARABhAHQAZQApACwAIABfAE0ASgBEAGEAdABlACAAKgAgAHsAMQB9ACwAXABuACAAIAAgACAAIAAgACAAIAAgACAAIAAgACAAIAAgACAASQBGACgAXwBNAEoARABhAHQAZQAgAD0AIABcACIAXAAiACwAIABcACIAXAAiACwAXABuACAAIAAgACAAIAAgACAAIAAgACAAIAAgACAAIAAgACAAIAAgACAAIABMAEUAVAAoAFwAbgAgACAAIAAgACAAIAAgACAAIAAgACAAIAAgACAAIAAgACAAIAAgACAAIAAgACAAIABfAGQAYQB0AGUAXwBZAE0ARABUACwAIABDAEgAUgBPAE4ATwAuAE0ASgBEAEEAVABFAF8AVABPAF8AWQBNAEQAVAAoAF8ATQBKAEQAYQB0AGUALAAgACwAIAAsACAALAAgAF8AagB1AGwAaQBhAG4AQwBhAGwAZQBuAGQAYQByACkALABcAG4AIAAgACAAIAAgACAAIAAgACAAIAAgACAAIAAgACAAIAAgACAAIAAgACAAIAAgACAARgBPAFIATQBBAFQAXwBJAFMATwBfAEQAQQBUAEUAVABJAE0ARQAoAF8AZABhAHQAZQBfAFkATQBEAFQALAAgAFQAWgBPAE0AaQBuAHUAdABlAHMALAAgAE8AcAB0AGkAbwBuAHMALAAgAF8AagB1AGwAaQBhAG4AQwBhAGwAZQBuAGQAYQByACkAXABuACAAIAAgACAAIAAgACAAIAAgACAAIAAgACAAIAAgACAAIAAgACAAIAApAFwAbgAgACAAIAAgACAAIAAgACAAIAAgACAAIAAgACAAIAAgACkAXABuACAAIAAgACAAIAAgACAAIAAgACAAIAAgACkAXABuACAAIAAgACAAIAAgACAAIAApACwAXABuAFwAbgAgACAAIAAgACAAIAAgACAATQBBAFAAKABGAE4ALgBOAFUATABMAEkARgBZACgATQBKAEQAYQB0AGUAKQAsAFwAbgAgACAAIAAgACAAIAAgACAAIAAgACAAIABMAEEATQBCAEQAQQAoAF8AZQBsAGUAbQBlAG4AdAAsAFwAbgAgACAAIAAgACAAIAAgACAAIAAgACAAIAAgACAAIAAgAGYAbgBJAFMATwBEAGEAdABlAFQAaQBtAGU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DAEUATABEAEEAVABFAF8AVABPAF8ATQBKAEQAQQBUAEUAXABuAFwAbgBDAG8AbgB2AGUAcgB0AHMAIABhAG4AIABFAHgAYwBlAGwAIABEAGEAdABlAC8AVABpAG0AZQAgAHQAbwAgAGEAIABNAG8AZABpAGYAaQBlAGQAIABKAHUAbABpAGEAbgAgAEQAYQB0AGUALgBcAG4ATgBvAHQAZQAgAEUAeABjAGUAbAAgAEQAYQB0AGUALwBUAGkAbQBlACAAdQBzAGUAcwAgAHQAaABlACAARwByAGUAZwBvAHIAaQBhAG4AIABjAGEAbABlAG4AZABhAHI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IAAgACAAIAAgACAAIAAgACAAfAAgAE0AbwBkAGkAZgBpAGUAZAAgAEoAdQBsAGkAYQBuACAARABhAHQAZQAuAFwAbgAgACAAIAB8ACAAWwAxADUAMAAxADkALgAuADIAOQA3ADMANAA4ADQAKQ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YwBlAGwARABhAHQAZQAgAHwAIABkAGUAYwBpAG0AYQBsACAAIAAgACAAIAAgAHwAIABFAHgAYwBlAGwAIABEAGEAdABlAC8AVABpAG0AZQBcAG4AIAAgACAAIAAgACAAIAAgACAAIAB8ACAAWwAxAC4ALgAyADkANQA4ADQANgA2ACkAIAB8ACAAMQA5ADAAMAAtADAAMQAtADAAMQAuAC4AOQA5ADkAOQAtADEAMgAtADMAM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YAEMARQBMAEQAQQBUAEUAXwBUAE8AXwBNAEoARABBAFQARQAgAD0AIABMAEEATQBCAEQAQQAoAEUAeABjAGUAbABEAGEAdABlACwAXABuACAAIAAgACAASQBGACgARgBOAC4ASQBTAF8ARQBNAFAAVABZACgARQB4AGMAZQBsAEQAYQB0AGUAKQAsACAAXAAiAFwAIgAsACAARQB4AGMAZQBsAEQAYQB0AGUAIAArACAAMQA1ADAAMQA4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BAFQARQBfAFQATwBfAEUAWABDAEUATABEAEEAVABFAFwAbgBcAG4AQwBvAG4AdgBlAHIAdABzACAAYQAgAE0AbwBkAGkAZgBpAGUAZAAgAEoAdQBsAGkAYQBuACAARABhAHQAZQAgAHQAbwAgAGEAbgAgAEUAeABjAGUAbAAgAEQAYQB0AGUALwBUAGkAbQBlAC4AXABuAE4AbwB0AGUAIABFAHgAYwBlAGwAIABEAGEAdABlAC8AVABpAG0AZQAgAHUAcwBlAHMAIAB0AGgAZQAgAEcAcgBlAGcAbwByAGkAYQBuACAAYwBhAGwAZQBuAGQAYQBy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CAAIAAgACAAIAAgACAAIAB8ACAARQB4AGMAZQBsACAARABhAHQAZQAvAFQAaQBtAGUALgBcAG4AIAAgACAAfAAgAFsAMQAuAC4AMgA5ADUAOAA0ADYANgApACAAIAAgACAAfAAgADEAOQAwADAALQAwADEALQAwADEALgAuADkAOQA5ADkALQAxADIALQAzADE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fAAgAGQAZQBjAGkAbQBhAGwAIAAgACAAIAAgACAAIAAgACAAIAB8ACAATQBvAGQAaQBmAGkAZQBkACAASgB1AGwAaQBhAG4AIABEAGEAdABlAFwAbgAgACAAIAAgACAAIAAgACAAfAAgAFsAMQA1ADAAMQA5AC4ALgAyADkANwAzADQAOAA0ACk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FQATwBfAEUAWABDAEUATABEAEEAVABFACAAPQAgAEwAQQBNAEIARABBACgATQBKAEQAYQB0AGUALABcAG4AIAAgACAAIABJAEYAKABGAE4ALgBJAFMAXwBFAE0AUABUAFkAKABNAEoARABhAHQAZQApACwAIABcACIAXAAiACwAXABuACAAIAAgACAAIAAgACAAIABJAEYAKABOAE8AVAAoACgATQBKAEQAYQB0AGUAIAA+AD0AIAAxADUAMAAxADkAKQAgACoAIAAoAE0ASgBEAGEAdABlACAAPAAgADIAOQA3ADMANAA4ADQAKQApACwAIAB7ACMATgBVAE0AIQB9ACwAXABuACAAIAAgACAAIAAgACAAIAAgACAAIAAgAE0ASgBEAGEAdABlACAALQAgADEANQAwADEAOA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F8ARABBAFQARQBUAEkATQBFAF8AVABPAF8ARQBYAEMARQBMAEQAQQBUAEUAXABuAFwAbgBDAG8AbgB2AGUAcgB0AHMAIABhAG4AIABJAFMATwAgAGYAbwByAG0AYQB0AHQAZQBkACAAZABhAHQAZQAgAGEAbgBkACAAdABpAG0AZQAgAHQAbwAgAGEAbgAgAEUAeABjAGUAbAAgAEQAYQB0AGUALwBUAGkAbQBlACAAYQBuAGQAIAB0AGkAbQBlACAAegBvAG4AZQAgAG8AZgBmAHMAZQB0AC4AXABuAE4AbwB0AGUAIABFAHgAYwBlAGwAIABEAGEAdABlAC8AVABpAG0AZQAgAHUAcwBlAHMAIAB0AGgAZQAgAEcAcgBlAGcAbwByAGkAYQBuACAAYwBhAGwAZQBuAGQAYQByAC4AXABuAFwAbgBBAHIAcgBhAHkAIABjAG8AbQBwAGEAdABpAGIAbABlADoAIABFAHgAcAByAGUAcwBzAGkAbwBuACAAYQBzACAAYwBvAGwAdQBtAG4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CAAIAAgACAAIAAgACAAIAB8ACAARQB4AGMAZQBsACAARABhAHQAZQAvAFQAaQBtAGUALgBcAG4AIAAgACAAfAAgAFsAMQAuAC4AMgA5ADUAOAA0ADYANgApACAAIAAgACAAfAAgADEAOQAwADAALQAwADEALQAwADEALgAuADkAOQA5ADkALQAxADIALQAzADEAXABuACAAMgAgAHwAIABkAGUAYwBpAG0AYQBsACAAIAAgACAAIAAgACAAIAAgAHwAIABUAGkAbQBlACAAegBvAG4AZQAgAG8AZgBmAHMAZQB0ACAAZgByAG8AbQAgAFUAVABDACAAYQBzACAAZABlAGMAaQBtAGEAbAAgAGYAcgBhAGMAdABpAG8AbgAgAG8AZgAgAGEAIABkAGEAeQAuAFwAbgAgACAAIAB8ACAAWwAtADAALgA2ADIANQAuAC4AMAAuADYAMgA1AF0AIAB8ACAALQAxADUAOgAwADAALgAuACsAMQA1ADoAMAAw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CAAIAAgACAAIAAgACAAIAB8ACAAdABlAHgAdAAgACAAIAB8ACAARABhAHQAZQAsACAAdABpAG0AZQAgAGEAbgBkACAAdABpAG0AZQAgAHoAbwBuAGUAIABvAGYAZgBzAGUAdAAgAGkAbgAgAEkAUwBPACAAZgBvAHIAbQBhAHQAXABuACAAIAAgACAAIAAgACAAIAAgACAAIAAgACAAIAAgACAAIAAgACAAfAAgACAAIAAgACAAIAAgACAAfAAgADEAOQAwADAALQAwADEALQAwADEAVAAwADAAOgAwADAAOgAwADAAIAAuAC4AIAA5ADkAOQA5AC0AMQAyAC0AMwAxAFQAMgAzADoANQA5ADoANQA5AFwAbgBbAFMAdAByAGkAYwB0AEkAUwBPAF0AIAAgACAAIAAgACAAIAAgAHwAIABzAHcAaQB0AGMAaAAgAHwAIABFAG4AZgBvAHIAYwBlACAAcwB0AHIAaQBjAHQAIABJAFMATwAgAHYAYQBsAGkAZABhAHQAaQBvAG4ALgAgAE4AbwAgAG0AaQB4AGkAbgBnACAAbwBmACAAYgBhAHMAaQBjACAAYQBuAGQAIABlAHgAdABlAG4AZABlAGQAIABmAG8AcgBtAGEAdABzAC4AIABlAGcALgAgAHkAeQB5AHkATQBNAGQAZABUAGgAaAA6AG0Ab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E8AXwBEAEEAVABFAFQASQBNAEUAXwBUAE8AXwBFAFgAQwBFAEwARABBAFQARQAgAD0AIABMAEEATQBCAEQAQQAoAEUAeABwAHIAZQBzAHMAaQBvAG4ALAAgAFsAUwB0AHIAaQBjAHQASQBTAE8AXQAsAFwAbgAgACAAIAAgAEwARQBUACgAXABuACAAIAAgACAAIAAgACAAIABfAE0ASgBEAGEAdABlAFQAWgBPACwAIABDAEgAUgBPAE4ATwAuAEkAUwBPAF8ARABBAFQARQBUAEkATQBFAF8AVABPAF8ATQBKAEQAQQBUAEUAKABFAHgAcAByAGUAcwBzAGkAbwBuACwAIABTAHQAcgBpAGMAdABJAFMATwAsACAARgBBAEwAUwBFACkALABcAG4AIAAgACAAIAAgACAAIAAgAF8AZQB4AGMAZQBsAEQAYQB0AGUALAAgAEMASABSAE8ATgBPAC4ATQBKAEQAQQBUAEUAXwBUAE8AXwBFAFgAQwBFAEwARABBAFQARQAoAEMASABPAE8AUwBFAEMATwBMAFMAKABfAE0ASgBEAGEAdABlAFQAWgBPACwAIAAxACkAKQAsAFwAbgAgACAAIAAgACAAIAAgACAAXwBUAFoATwAsACAAQwBIAE8ATwBTAEUAQwBPAEwAUwAoAF8ATQBKAEQAYQB0AGUAVABaAE8ALAAgADIAKQAsAFwAbgAgACAAIAAgACAAIAAgACAASABTAFQAQQBDAEsAKABfAGUAeABjAGUAbABEAGEAdABlACwAIABfAFQAWgBP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DAEUATABEAEEAVABFAF8AVABPAF8ASQBTAE8AXwBEAEEAVABFAFQASQBNAEUAXABuAFwAbgBDAG8AbgB2AGUAcgB0AHMAIABhAG4AIABFAHgAYwBlAGwAIABEAGEAdABlAC8AVABpAG0AZQAgAGEAbgBkACAAdABpAG0AZQAgAHoAbwBuAGUAIABvAGYAZgBzAGUAdAAgAHQAbwAgAGEAbgAgAEkAUwBPACAAZgBvAHIAbQBhAHQAdABlAGQAIABkAGEAdABlACAAYQBuAGQAIAB0AGkAbQBlAC4AXABuAE4AbwB0AGUAIABFAHgAYwBlAGwAIABEAGEAdABlAC8AVABpAG0AZQAgAHUAcwBlAHMAIAB0AGgAZQAgAEcAcgBlAGcAbwByAGkAYQBuACAAYwBhAGwAZQBuAGQAYQByAC4AXABuAFwAbgBBAHIAcgBhAHkAIABjAG8AbQBwAGEAdABpAGIAbABlADoAIABFAHgAYwBlAGwARABhAHQAZQAgAG8AbgBs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CAAfAAgAEkAUwBPACAAZgBvAHIAbQBhAHQAZQBkACAAZABhAHQAZQAgAGEAbgBkACAAd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jAGUAbABEAGEAdABlACAAIAAgACAAfAAgAGQAZQBjAGkAbQBhAGwAIAAgACAAIAAgACAAfAAgAEUAeABjAGUAbAAgAEQAYQB0AGUALwBUAGkAbQBlAC4AXABuACAAIAAgACAAIAAgACAAIAAgACAAIAAgACAAfAAgAFsAMQAuAC4AMgA5ADUAOAA0ADYANgApACAAfAAgADEAOQAwADAALQAwADEALQAwADEALgAuADkAOQA5ADkALQAxADIALQAzADEAXABuAFsAVABaAE8ATQBpAG4AdQB0AGUAcwBdACAAfAAgAGQAZQBjAGkAbQBhAGwAIAAgACAAIAAgACAAfAAgAFQAaQBtAGUAIAB6AG8AbgBlACAAbwBmAGYAcwBlAHQAIABmAHIAbwBtACAAVQBUAEMAIABpAG4AIABtAGkAbgB1AHQAZQBzAFwAbgAgACAAIAAgACAAIAAgACAAIAAgACAAIAAgAHwAIABbAC0AOQAwADAALgAuADkAMAAwAF0AIAAgAHwAIABBAHMAcwB1AG0AZQBkACAAdABvACAAYgBlACAAVQBUAEMAIABpAGYAIABvAG0AaQB0AHQAZQBkAC4AIABbAC0AMQA1ADoAMAAwAC4ALgArADEANQA6ADAAMABdAFwAbgBbAE8AcAB0AGkAbwBuAHMAXQAgACAAIAAgAHwAIAB0AGUAeAB0ACAAIAAgACAAIAAgACAAIAAgAHwAIABbAEIAXQBbACsAXQBbAFoAXQBbAEEAXQBbAE4AfABGAF0AWwBMAG8AdwBPAHIAZABlAHIAXQBbACoAXQBbADAALQA5AF0AXABuACAAIAAgACAAIAAgACAAIAAgACAAIAAgACAAfAAgACAAIAAgACAAIAAgACAAIAAgACAAIAAgACAAfAAgACAAIAAgACAAIAAgACAAQgAgADoAIABEAGkAcwBwAGwAYQB5ACAAaQBuACAAYgBhAHMAaQBjACAASQBTAE8AIABzAHQAeQBsAGUALgBcAG4AIAAgACAAIAAgACAAIAAgACAAIAAgACAAIAB8ACAAIAAgACAAIAAgACAAIAAgACAAIAAgACAAIAB8ACAAIAAgACAAIAAgACAAIAArACAAOgAgAEQAaQBzAHAAbABhAHkAIABwAG8AcwBpAHQAaQB2AGUAIABzAGkAZwBuACAAZgBvAHIAIABuAG8AbgAtAG4AZQBnAGEAdABpAHYAZQAgAHkAZQBhAHIAcwAuAFwAbgAgACAAIAAgACAAIAAgACAAIAAgACAAIAAgAHwAIAAgACAAIAAgACAAIAAgACAAIAAgACAAIAAgAHwAIAAgACAAIAAgACAAIAAgAFoAIAA6ACAARABpAHMAcABsAGEAeQAgACcAWgAnACAAZgBvAHIAIABaAHUAbAB1ACAAdABpAG0AZQAgAHoAbwBuAGUAIAArADAAMAA6ADAAMABcAG4AIAAgACAAIAAgACAAIAAgACAAIAAgACAAIAB8ACAAIAAgACAAIAAgACAAIAAgACAAIAAgACAAIAB8ACAAIAAgACAAIAAgACAAIABBACAAOgAgAEQAaQBzAHAAbABhAHkAIABhACAAdABpAG0AZQAgAHYAYQBsAHUAZQAgAG8AZgAgADIANAA6ADAAMAAgAHQAbwAgAHIAZQBwAHIAZQBzAGUAbgB0ACAAbQBpAGQAbgBpAGcAaAB0ACAAYQB0ACAAdABoAGUAIABlAG4AZAAgAG8AZgAgAHQAaABlACAAYwBhAGwAZQBuAGQAYQByACAAZABhAHkALgBcAG4AIAAgACAAIAAgACAAIAAgACAAIAAgACAAIAB8ACAAIAAgACAAIAAgACAAIAAgACAAIAAgACAAIAB8ACAAIAAgACAAIAAgACAAIAAgACAAIAAgAE4AbwB0ACAAYQBwAHAAbABpAGMAYQBiAGwAZQAgAGkAZgAgAEwAbwB3AE8AcgBkAGUAcgAgAGkAcwAgAEQALgBcAG4AIAAgACAAIAAgACAAIAAgACAAIAAgACAAIAB8ACAAIAAgACAAIAAgACAAIAAgACAAIAAgACAAIAB8ACAAIAAgACAAIABOACwAIABGACAAOgAgAE8AdgBlAHIAcgBpAGQAZQAgAHIAbwB1AG4AZABpAG4AZwAgAGIAZQBoAGEAdgBpAG8AdQByAC4AIABEAGUAZgBhAHUAbAB0ACAAbQBlAHQAaABvAGQAIAByAG8AdQBuAGQAcwAgAHQAbwAgAG4AZQBhAHIAZQBzAHQAIABzAGUAYwBvAG4AZAAsACAAYQBuAGQAXABuACAAIAAgACAAIAAgACAAIAAgACAAIAAgACAAfAAgACAAIAAgACAAIAAgACAAIAAgACAAIAAgACAAfAAgACAAIAAgACAAIAAgACAAIAAgACAAIAByAG8AdQBuAGQAcwAgAGQAbwB3AG4AIABvAG4AIABvAHQAaABlAHIAIABsAG8AdwAgAG8AcgBkAGUAcgAgAGMAbwBtAHAAbwBuAGUAbgB0AHMALgBcAG4AIAAgACAAIAAgACAAIAAgACAAIAAgACAAIAB8ACAAIAAgACAAIAAgACAAIAAgACAAIAAgACAAIAB8ACAAIAAgACAAIAAgACAAIAAgACAAIAAgAE4AOgAgAGEAbAB3AGEAeQBzACAAcgBvAHUAbgBkACAAdABvACAAbgBlAGEAcgBlAHMAdAAuAFwAbgAgACAAIAAgACAAIAAgACAAIAAgACAAIAAgAHwAIAAgACAAIAAgACAAIAAgACAAIAAgACAAIAAgAHwAIAAgACAAIAAgACAAIAAgACAAIAAgACAARgA6ACAAYQBsAHcAYQB5AHMAIAByAG8AdQBuAGQAIABkAG8AdwBuAFwAbgAgACAAIAAgACAAIAAgACAAIAAgACAAIAAgAHwAIAAgACAAIAAgACAAIAAgACAAIAAgACAAIAAgAHwAIABMAG8AdwBPAHIAZABlAHIAIAA6ACAATABvAHcAIABvAHIAZABlAHIAIABjAG8AbQBwAG8AbgBlAG4AdAAuACAAVQBwAHAAZQByACAAYwBhAHMAZQAgAHQAbwAgAHMAZQB0ACAAZQB4AHAAbABpAGMAaQB0AGwAeQAuACAATABvAHcAZQByACAAYwBhAHMAZQAgAGEAbABsAG8AdwBzACAAZgBsAG8AYQB0AGkAbgBnAFwAbgAgACAAIAAgACAAIAAgACAAIAAgACAAIAAgAHwAIAAgACAAIAAgACAAIAAgACAAIAAgACAAIAAgAHwAIAAgACAAIAAgACAAIAAgACAAIAAgACAAZgByAG8AbQAgAGUAeABwAHIAZQBzAHMAaQBuAGcAIABpAG4AIAB0AGgAZQAgAGcAaQB2AGUAbgAgAGMAbwBtAHAAbwBuAGUAbgB0ACAAZABvAHcAbgAgAHQAbwAgAHMAZQBjAG8AbgBkAHMAIABhAHMAIABuAGUAZQBkAGUAZAAuAFwAbgAgACAAIAAgACAAIAAgACAAIAAgACAAIAAgAHwAIAAgACAAIAAgACAAIAAgACAAIAAgACAAIAAgAHwAIAAgACAAIAAgACAAIAAgACAAIAAgACAAVABhAGsAZQBzACAAdABoAGUAIABmAG8AbABsAG8AdwBpAG4AZwA6AFwAbgAgACAAIAAgACAAIAAgACAAIAAgACAAIAAgAHwAIAAgACAAIAAgACAAIAAgACAAIAAgACAAIAAgAHwAIAAgACAAIAAgACAAIAAgACAAIAAgACAARAAsACAAZAAgADoAIABEAGEAeQBcAG4AIAAgACAAIAAgACAAIAAgACAAIAAgACAAIAB8ACAAIAAgACAAIAAgACAAIAAgACAAIAAgACAAIAB8ACAAIAAgACAAIAAgACAAIAAgACAAIAAgAEgALAAgAGgAIAA6ACAASABvAHUAcgBcAG4AIAAgACAAIAAgACAAIAAgACAAIAAgACAAIAB8ACAAIAAgACAAIAAgACAAIAAgACAAIAAgACAAIAB8ACAAIAAgACAAIAAgACAAIAAgACAAIAAgAE0ALAAgAG0AIAA6ACAATQBpAG4AdQB0AGUAXABuACAAIAAgACAAIAAgACAAIAAgACAAIAAgACAAfAAgACAAIAAgACAAIAAgACAAIAAgACAAIAAgACAAfAAgACAAIAAgACAAIAAgACAAIAAgACAAIABTACwAIABzACAAOgAgAFMAZQBjAG8AbgBkACAAXABuACAAIAAgACAAIAAgACAAIAAgACAAIAAgACAAfAAgACAAIAAgACAAIAAgACAAIAAgACAAIAAgACAAfAAgACAAIAAgACAAIAAgACAAKgAgADoAIABBAGwAbABvAHcAcwAgAGYAbABvAGEAdABpAG4AZwAgAGQAbwB3AG4AIAB0AGgAZQAgAGwAbwB3AGUAcwB0ACAAbwByAGQAZQByACAAYwBvAG0AcABvAG4AZQBuAHQAIABuAGUAZQBkAGUAZAAsACAAaQBuAGMAbAB1AGQAaQBuAGcAIAB0AGgAZQAgAG0AYQB4AGkAbQB1AG0AIABwAHIAZQBjAGkAcwBpAG8AbgBcAG4AIAAgACAAIAAgACAAIAAgACAAIAAgACAAIAB8ACAAIAAgACAAIAAgACAAIAAgACAAIAAgACAAIAB8ACAAIAAgACAAIAAgACAAIAAgACAAIAAgAGYAbwByACAAcwBlAGMAbwBuAGQAcwAuAFwAbgAgACAAIAAgACAAIAAgACAAIAAgACAAIAAgAHwAIAAgACAAIAAgACAAIAAgACAAIAAgACAAIAAgAHwAIAAgACAAIAAgACAAMAAtADkAIAA6ACAARABlAGMAaQBtAGEAbAAgAHAAbABhAGMAZQBzACAAZgBvAHIAIABzAGUAYwBvAG4AZABzAC4AIAAqACAAZgBsAG8AYQB0AHMAIAB1AHAAIAB0AG8AIABhACAAbQBhAHgAaQBtAHUAbQAgAHAAcgBlAGMAaQBzAGkAbwBuACAAbwBmACAAO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QwBFAEwARABBAFQARQBfAFQATwBfAEkAUwBPAF8ARABBAFQARQBUAEkATQBFACAAPQAgAEwAQQBNAEIARABBACgARQB4AGMAZQBsAEQAYQB0AGUALAAgAFsAVABaAE8ATQBpAG4AdQB0AGUAcwBdACwAIABbAE8AcAB0AGkAbwBuAHMAXQAsAFwAbgAgACAAIAAgAEwARQBUACgAXABuACAAIAAgACAAIAAgACAAIABfAE0ASgBEAGEAdABlACwAIABDAEgAUgBPAE4ATwAuAEUAWABDAEUATABEAEEAVABFAF8AVABPAF8ATQBKAEQAQQBUAEUAKABFAHgAYwBlAGwARABhAHQAZQApACwAXABuACAAIAAgACAAIAAgACAAIABDAEgAUgBPAE4ATwAuAE0ASgBEAEEAVABFAF8AVABPAF8ASQBTAE8AXwBEAEEAVABFAFQASQBNAEUAKABfAE0ASgBEAGEAdABlACwAIABUAFoATwBNAGkAbgB1AHQAZQBzACwAIABPAHAAdABpAG8AbgBzACwAIABGAEEATABTAEU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QBTAEQAQQBUAEUAXwBUAE8AXwBFAFgAQwBFAEwARABBAFQARQBcAG4AXABuAEMAbwBuAHYAZQByAHQAcwAgAGEAIABVAFMAIABmAG8AcgBtAGEAdAAgAGQAYQB0AGUAIAB0AG8AIABhAG4AIABFAHgAYwBlAGwAIABEAGEAdABlAC8AVABpAG0AZQAuAFwAbgBOAG8AdABlACAARQB4AGMAZQBsACAARABhAHQAZQAvAFQAaQBtAGUAIAB1AHMAZQBzACAAdABoAGUAIABHAHIAZQBnAG8AcgBpAGEAbgAgAGMAYQBsAGUAbgBkAGEAcgAuAFwAbgBcAG4AQQByAHIAYQB5ACAAYwBvAG0AcABhAHQAaQBiAGwAZQA6ACAARQB4AHAAcgBlAHMAcwBpAG8AbgAgAGEAcwAgAGMAbwBsAHUAbQBu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AgACAAIAAgACAAfAAgAEUAeABjAGUAbAAgAEQAYQB0AGUALwBUAGkAbQBlAC4AXABuACAAIAAgAHwAIABbADEALgAuADIAOQA1ADgANAA2ADYAKQAgAHwAIAAxADkAMAAwAC0AMAAxAC0AMAAxAC4ALgA5ADkAOQA5AC0AMQAyAC0AMwAx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QBTAEQAYQB0AGUAIAB8ACAAdABlAHgAdAAgAHwAIABEAGEAdABlACAAaQBuACAAVQBTACAAZgBvAHIAbQBhAHQAIABpAGUALgAgAE0ATQAvAGQAZAAvAHkAeQB5AHkAIABoAGgAOgBtAG0AOgBz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UAUwBEAEEAVABFAF8AVABPAF8ARQBYAEMARQBMAEQAQQBUAEUAIAA9ACAATABBAE0AQgBEAEEAKABFAHgAcAByAGUAcwBzAGkAbwBuACwAXABuACAAIAAgACAASQBGACgARgBOAC4ASQBTAF8ARQBNAFAAVABZACgARQB4AHAAcgBlAHMAcwBpAG8AbgApACwAIABcACIAXAAiACwAXABuACAAIAAgACAAIAAgACAAIABMAEUAVAAoAFwAbgAgACAAIAAgACAAIAAgACAAIAAgACAAIABfAGQAYQB0AGUAXwBZAE0ARABUACwAIABDAEgAUgBPAE4ATwAuAFAAQQBSAFMARQBfAEQAQQBUAEUAVABJAE0ARQAoAEUAeABwAHIAZQBzAHMAaQBvAG4ALAAgAFQAUgBVAEUALAAgAEYAQQBMAFMARQApACwAXABuACAAIAAgACAAIAAgACAAIAAgACAAIAAgAEQAQQBUAEUAKABcAG4AIAAgACAAIAAgACAAIAAgACAAIAAgACAAIAAgACAAIABDAEgATwBPAFMARQBDAE8ATABTACgAXwBkAGEAdABlAF8AWQBNAEQAVAAsACAAMQApACwAXABuACAAIAAgACAAIAAgACAAIAAgACAAIAAgACAAIAAgACAAQwBIAE8ATwBTAEUAQwBPAEwAUwAoAF8AZABhAHQAZQBfAFkATQBEAFQALAAgADIAKQAsAFwAbgAgACAAIAAgACAAIAAgACAAIAAgACAAIAAgACAAIAAgAEMASABPAE8AUwBFAEMATwBMAFMAKABfAGQAYQB0AGUAXwBZAE0ARABUACwAIAAzACkAXABuACAAIAAgACAAIAAgACAAIAAgACAAIAAgACkAIAArACAATgAoAEMASABPAE8AUwBFAEMATwBMAFMAKABfAGQAYQB0AGUAXwBZAE0ARABUACwAIAA0ACk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DAEUATABEAEEAVABFAF8AVABPAF8AVQBTAEQAQQBUAEUAXABuAFwAbgBDAG8AbgB2AGUAcgB0AHMAIABhAG4AIABFAHgAYwBlAGwAIABEAGEAdABlAC8AVABpAG0AZQAgAHQAbwAgAGEAIABVAFMAIABmAG8AcgBtAGEAdAAgAGQAYQB0AGUALgBcAG4ATgBvAHQAZQAgAEUAeABjAGUAbAAgAEQAYQB0AGUALwBUAGkAbQBlACAAdQBzAGUAcwAgAHQAaABlACAARwByAGUAZwBvAHIAaQBhAG4AIABjAGEAbABlAG4AZABhAHIALgBcAG4AXABuAEEAcgByAGEAeQAgAGMAbwBtAHAAYQB0AGkAYgBsAGUAOgAgAEUAeABwAHIAZQBzAHMAaQBvAG4AIABhAHMAIABjAG8AbAB1AG0Ab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FUAUwAgAGYAbwByAG0AYQB0ACAAZABhAHQAZQAgAGEAbgBkACAAd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jAGUAbABEAGEAdABlACAAfAAgAGQAZQBjAGkAbQBhAGwAIAB8ACAARQB4AGMAZQBsACAARABhAHQAZQAvAFQAaQBtAGUALgBcAG4AWwBPAHAAdABpAG8AbgBzAF0AIAB8ACAAdABlAHgAdAAgACAAIAAgAHwAIABTAHQAcgBpAG4AZwAgAHcAaQB0AGgAIABlAGwAZQBtAGUAbgB0AHMAOgAgAFsAPABdAFsATABvAHcATwByAGQAZQByAF0AWwBEAGEAdABlAFMAZQBwAGEAcgBhAHQAbwByAF0AWwBUAGkAbQBlAFMAZQBwAGEAcgBhAHQAbwByAF0AXABuACAAIAAgACAAIAAgACAAIAAgACAAfAAgACAAIAAgACAAIAAgACAAIAB8ACAAIAAgACAAIAAgAEwAbwB3AE8AcgBkAGUAcgAgADoAIABsAG8AdwAgAG8AcgBkAGUAcgAgAGMAbwBtAHAAbwBuAGUAbgB0ACAAdABvACAAZABpAHMAcABsAGEAeQBcAG4AIAAgACAAIAAgACAAIAAgACAAIAB8ACAAIAAgACAAIAAgACAAIAAgAHwAIAAgACAAIAAgACAAIAAgACAAIABOAHUAbABsACAAOgAgAEQAZQBmAGEAdQBsAHQAcwAgAHQAbwAgAG0AaQBuAHUAdABlAHMAIABpAGYAIAB0AGkAbQBlACAAcAByAGUAcwBlAG4AdAAsACAAbwB0AGgAZQByAHcAaQBzAGUAIABkAGEAeQBcAG4AIAAgACAAIAAgACAAIAAgACAAIAB8ACAAIAAgACAAIAAgACAAIAAgAHwAIAAgACAAIAAgACAAIAAgACAAIAAgACAAIABEACAAOgAgAEQAYQB5AFwAbgAgACAAIAAgACAAIAAgACAAIAAgAHwAIAAgACAAIAAgACAAIAAgACAAfAAgACAAIAAgACAAIAAgACAAIAAgACAAIAAgAEgAIAA6ACAASABvAHUAcgBcAG4AIAAgACAAIAAgACAAIAAgACAAIAB8ACAAIAAgACAAIAAgACAAIAAgAHwAIAAgACAAIAAgACAAIAAgACAAIAAgACAAIABNACAAOgAgAE0AaQBuAHUAdABlAFwAbgAgACAAIAAgACAAIAAgACAAIAAgAHwAIAAgACAAIAAgACAAIAAgACAAfAAgACAAIAAgACAAIAAgACAAIAAgACAAIAAgAFMAIAA6ACAAUwBlAGMAbwBuAGQAXABuACAAIAAgACAAIAAgACAAIAAgACAAfAAgACAAIAAgACAAIAAgACAAIAB8ACAAIAAgACAAIAAgACAAIAAgACAAIAAgACAAVAAgADoAIABNAGkAbABsAGkAcwBlAGMAbwBuAGQAIAAoAHQAaQBjAGsAcwApAFwAbgAgACAAIAAgACAAIAAgACAAIAAgAHwAIAAgACAAIAAgACAAIAAgACAAfAAgACAAIAAgACAAIAAgACAAIAAgACAAIAAgADwAIAA6ACAAUgBvAHUAbgBkACAAYgB5ACAAdAByAHUAbgBjAGEAdABpAG4AZwAgAGMAbwBtAHAAbwBuAGUAbgB0AHMALgAgAEQAZQBmAGEAdQBsAHQAIABpAHMAIAByAG8AdQBuAGQAaQBuAGcAIAB0AG8AIABuAGUAYQByAGUAcwB0AC4AXABuACAAIAAgACAAIAAgACAAIAAgACAAfAAgACAAIAAgACAAIAAgACAAIAB8ACAARABhAHQAZQBTAGUAcABhAHIAYQB0AG8AcgAgADoAIABDAGgAYQByAGEAYwB0AGUAcgAgAHQAbwAgAHMAZQBwAGEAcgBhAHQAZQAgAGQAYQB0AGUAIABjAG8AbQBwAG8AbgBlAG4AdABzAC4AIABbACwALgAvAC0AXwBdAFwAbgAgACAAIAAgACAAIAAgACAAIAAgAHwAIAAgACAAIAAgACAAIAAgACAAfAAgAFQAaQBtAGUAUwBlAHAAYQByAGEAdABvAHIAIAA6ACAAQwBoAGEAcgBhAGMAdABlAHIAIAB0AG8AIABzAGUAcABhAHIAYQB0AGUAIAB0AGkAbQBlACAAYwBvAG0AcABvAG4AZQBuAHQAcwAuACAAWwAsAC4AOgAtAF8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YAEMARQBMAEQAQQBUAEUAXwBUAE8AXwBVAFMARABBAFQARQAgAD0AIABMAEEATQBCAEQAQQAoAEUAeABjAGUAbABEAGEAdABlACwAIABbAE8AcAB0AGkAbwBuAHMAXQAsAFwAbgAgACAAIAAgAEwARQBUACgAXABuACAAIAAgACAAIAAgACAAIABfAG8AcAB0AGkAbwBuAHMALAAgAFwAIgBWAFwAIgAgACYAIABGAE4ALgBOAFUATABMAEkARgBZACgATwBwAHQAaQBvAG4AcwApACwAXABuACAAIAAgACAAIAAgACAAIABcAG4AIAAgACAAIAAgACAAIAAgAF8AWQBNAEQAVAAsACAASABTAFQAQQBDAEsAKABcAG4AIAAgACAAIAAgACAAIAAgACAAIAAgACAAWQBFAEEAUgAoAEUAeABjAGUAbABEAGEAdABlACkALABcAG4AIAAgACAAIAAgACAAIAAgACAAIAAgACAATQBPAE4AVABIACgARQB4AGMAZQBsAEQAYQB0AGUAKQAsAFwAbgAgACAAIAAgACAAIAAgACAAIAAgACAAIABEAEEAWQAoAEUAeABjAGUAbABEAGEAdABlACkALABcAG4AIAAgACAAIAAgACAAIAAgACAAIAAgACAATQBPAEQAKABFAHgAYwBlAGwARABhAHQAZQAsACAAMQApAFwAbgAgACAAIAAgACAAIAAgACAAKQAsAFwAbgAgACAAIAAgACAAIAAgACAAQwBIAFIATwBOAE8ALgBGAE8AUgBNAEEAVABfAEQAQQBUAEUAVABJAE0ARQAoAF8AWQBNAEQAVAAsACAAXwBvAHAAdABpAG8AbgBzACwAIABGAEEATABTAEUAKQBcAG4AIAAgACAAIAApAFwAbgApADs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FAE4ARAAgAEMAQQBMAEUATgBEAEEAUgAgAE0ATwBEAFUATABF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CIAfQBdACwAIgBwAHIAbwBqAGUAYwB0AE4AYQBtAGUAcwAiADoAWwAiAEEAUgBSAEEAWQBTAC4ASABBAFMAXwBWAEEATABVAEUAIgAsACIAQQBSAFIAQQBZAFMALgBBAFIARQBfAEUAUQBVAEEATAAiACwAIgBBAFIAUgBBAFkAUwAuAEkAUwBfAEUATQBQAFQAWQAiACwAIgBBAFIAUgBBAFkAUwAuAEgAQQBTAF8ARQBNAFAAVABZACIALAAiAEEAUgBSAEEAWQBTAC4AWABfAEUATQBQAFQAWQAiACwAIgBBAFIAUgBBAFkAUwAuAEkAUwBfAE4AVQBNAEUAUgBJAEMAIgAsACIAQQBSAFIAQQBZAFMALgBJAFMAXwBOAFUATQBFAFIASQBDAF8ATgBVAEwATAAiACwAIgBBAFIAUgBBAFkAUwAuAEkAUwBfAEkATgBUAEUARwBFAFIAIgAsACIAQQBSAFIAQQBZAFMALgBJAFMAXwBaAEUAUgBPACIALAAiAEEAUgBSAEEAWQBTAC4ASQBTAF8ATgBPAE4AWgBFAFIATwAiACwAIgBBAFIAUgBBAFkAUwAuAEkAUwBfAFAATwBTAEkAVABJAFYARQAiACwAIgBBAFIAUgBBAFkAUwAuAEkAUwBfAE4ARQBHAEEAVABJAFYARQAiACwAIgBBAFIAUgBBAFkAUwAuAEgAQQBTAF8ATgBPAE4AWgBFAFIATwAiACwAIgBBAFIAUgBBAFkAUwAuAEgAQQBTAF8AUABPAFMASQBUAEkAVgBFACIALAAiAEEAUgBSAEEAWQBTAC4ASABBAFMAXwBOAEUARwBBAFQASQBWAEUAIgAsACIAQQBSAFIAQQBZAFMALgBIAEEAUwBfAEQARQBDAEkATQBBAEwAIgAsACIAQQBSAFIAQQBZAFMALgBJAFMAXwBFAFIAUgBPAFIAIgAsACIAQQBSAFIAQQBZAFMALgBIAEEAUwBfAEUAUgBSAE8AUgAiACwAIgBBAFIAUgBBAFkAUwAuAEgAXwBFAFIAUgBPAFIAIgAsACIAQQBSAFIAQQBZAFMALgBWAF8ARQBSAFIATwBSACIALAAiAEYATgAuAE4AVQBMAEwASQBGAFkAIgAsACIARgBOAC4AQwBPAEUAUgBDAEUAIgAsACIARgBOAC4ATABBAE4ARwBVAEEARwBFAF8ASQBEACIALAAiAEYATgAuAE4ATwBSAFQASABfAEEATQBFAFIASQBDAEEATgBfAFIARQBHAEkATwBOACIALAAiAEYATgAuAEkAUwBfAEUATQBQAFQAWQAiACwAIgBGAE4ALgBJAFMAXwBOAFUATQBFAFIASQBDAF8ATgBVAEwATAAiACwAIgBGAE4ALgBJAFMAXwBJAE4AVABFAEcARQBSACIALAAiAEYATgAuAEkAUwBfAEQARQBDAEkATQBBAEwAIgAsACIARgBOAC4ARABFAEMASQBNAEEATABTACIALAAiAEYATgAuAE8AUgBEAEkATgBBAEwAXwBWAEEATABVAEUAIgAsACIARgBOAC4ARgBPAFIATQBBAFQAXwBPAFIARABJAE4AQQBMACIALAAiAEYATgAuAEUAUwBDAEEAUABFAF8AUwBFAEEAUgBDAEgAXwBUAEUAUgBNACIALAAiAEYATgAuAEYASQBOAEQAXwBMAEkAVABFAFIAQQBMACIALAAiAEYATgAuAFYAQQBMAEkARABBAFQARQBfAEMASABBAFIAUwBFAFQAIgAsACIARgBOAC4AUgBFAFAATABBAEMARQBfAEMASABBAFIAUwAiACwAIgBGAE4ALgBTAFUAQgBTAFQASQBUAFUAVABFAF8ASQAiACwAIgBGAE4ALgBGAEkATgBEAF8ATgBUAEgAXwBDAEgAQQBSACIALAAiAEYATgAuAFMAUABMAEkAVAAiACwAIgBGAE4ALgBTAFAATABJAFQAXwBBAFQAXwBBAE4AWQAiACwAIgBGAE4ALgBTAFAATABJAFQAXwBBAFIATwBVAE4ARAAiACwAIgBGAE4ALgBTAEkARgBUAF8ARgBPAFIAXwBDAEgAQQBSAFMAIgAsACIARgBOAC4AQwBPAE4ARABFAE4AUwBFAF8AVwBIAEkAVABFAFMAUABBAEMARQAiACwAIgBDAEgAUgBPAE4ATwAuAEkAUwBfAFYAQQBMAEkARABfAFQASQBNAEUAUwBQAEEATgAiACwAIgBDAEgAUgBPAE4ATwAuAFQASQBNAEUAUwBQAEEATgAiACwAIgBDAEgAUgBPAE4ATwAuAFIATwBVAE4ARABfAFQASQBNAEUAUwBQAEEATgAiACwAIgBDAEgAUgBPAE4ATwAuAFQASQBNAEUAUwBQAEEATgBfAFQATwBfAEQASABNAFMAIgAsACIAQwBIAFIATwBOAE8ALgBSAEUAUwBPAEwAVgBFAF8AVABJAE0ARQBTAFAAQQBOAF8ARABIAE0AUwAiACwAIgBDAEgAUgBPAE4ATwAuAFAAQQBSAFMARQBfAFQASQBNAEUAUwBQAEEATgBfAEQASABNAFMAIgAsACIAQwBIAFIATwBOAE8ALgBQAEEAUgBTAEUAXwBUAEkATQBFAFMAUABBAE4AIgAsACIAQwBIAFIATwBOAE8ALgBGAE8AUgBNAEEAVABfAFQASQBNAEUAUwBQAEEATgAiACwAIgBDAEgAUgBPAE4ATwAuAF8ARgBPAFIATQBBAFQAXwBUAEkATQBFAFMAUABBAE4AXwBPAFAAVABJAE8ATgBTACIALAAiAEMASABSAE8ATgBPAC4AXwBGAE8AUgBNAEEAVABfAFQASQBNAEUAUwBQAEEATgAiACwAIgBDAEgAUgBPAE4ATwAuAF8AVABJAE0ARQBTAFAAQQBOAF8ARgBPAFIATQBBAFQAVABFAFIAIgAsACIAQwBIAFIATwBOAE8ALgBfAFQASQBNAEUAUwBQAEEATgBfAEUAWABQAFIARQBTAFMARQBEAF8ATwBSAEQARQBSACIALAAiAEMASABSAE8ATgBPAC4AXwBUAEkATQBFAFMAUABBAE4AXwBDAE8ATQBQAE8ATgBFAE4AVABTACIALAAiAEMASABSAE8ATgBPAC4AXwBUAEkATQBFAFMAUABBAE4AXwBDAE8ATQBQAE8ATgBFAE4AVABTAF8ATQBPAEQARQBSAE4AIgAsACIAQwBIAFIATwBOAE8ALgBfAFQASQBNAEUAUwBQAEEATgBfAEMATwBNAFAATwBOAEUATgBUAFMAXwBUAFIAQQBEAEkAVABJAE8ATgBBAEwAIgAsACIAQwBIAFIATwBOAE8ALgBfAEYATwBSAE0AQQBUAF8AUABSAE8AVgBJAEQARQBSAF8AVABJAE0ARQBTAFAAQQBOAF8ATQBPAEQARQBSAE4AIgAsACIAQwBIAFIATwBOAE8ALgBfAEYATwBSAE0AQQBUAF8AUABSAE8AVgBJAEQARQBSAF8AVABJAE0ARQBTAFAAQQBOAF8AVABSAEEARABJAFQASQBPAE4AQQBMACIALAAiAEMASABSAE8ATgBPAC4AXwBGAE8AUgBNAEEAVABfAFAAUgBPAFYASQBEAEUAUgBfAFQASQBNAEUAUwBQAEEATgBfAEUAVQBSAE8AUABFAEEATgAiACwAIgBDAEgAUgBPAE4ATwAuAFYAQQBMAEkARABBAFQARQBfAEQAVAAiACwAIgBDAEgAUgBPAE4ATwAuAEkAUwBfAFYAQQBMAEkARABfAEQAVAAiACwAIgBDAEgAUgBPAE4ATwAuAFIARQBTAE8ATABWAEUAXwBEAFQAIgAsACIAQwBIAFIATwBOAE8ALgBDAE8ATQBCAEkATgBFAF8ARABUACIALAAiAEMASABSAE8ATgBPAC4ARABUAF8AQwBPAE0AUABMAEkAQwBBAFQASQBPAE4AIgAsACIAQwBIAFIATwBOAE8ALgBSAE8AVQBOAEQAXwBUAE8AXwBEAFQAIgAsACIAQwBIAFIATwBOAE8ALgBJAFMAXwBWAEEATABJAEQAXwBUAEkATQBFAF8ATwBGAF8ARABBAFkAIgAsACIAQwBIAFIATwBOAE8ALgBUAEkATQBFAF8ATwBGAF8ARABBAFkAIgAsACIAQwBIAFIATwBOAE8ALgBEAEEAWQBfAEEATgBEAF8AVABJAE0ARQBfAFQATwBfAEQASABNAFMAIgAsACIAQwBIAFIATwBOAE8ALgBSAEUAUwBPAEwAVgBFAF8ARABIAE0AUwAiACwAIgBDAEgAUgBPAE4ATwAuAFAAQQBSAFMARQBfAFQASQBNAEUAXwBPAEYAXwBEAEEAWQBfAEgATQBTACIALAAiAEMASABSAE8ATgBPAC4AUABBAFIAUwBFAF8AVABJAE0ARQBfAE8ARgBfAEQAQQBZACIALAAiAEMASABSAE8ATgBPAC4ARgBPAFIATQBBAFQAXwBUAEkATQBFAF8ATwBGAF8ARABBAFkAIgAsACIAQwBIAFIATwBOAE8ALgBfAEYATwBSAE0AQQBUAF8AVABJAE0ARQBfAE8ARgBfAEQAQQBZAF8ATwBQAFQASQBPAE4AUwAiACwAIgBDAEgAUgBPAE4ATwAuAF8ARgBPAFIATQBBAFQAXwBUAEkATQBFAF8ATwBGAF8ARABBAFkAIgAsACIAQwBIAFIATwBOAE8ALgBfAFQASQBNAEUAXwBPAEYAXwBEAEEAWQBfAEYATwBSAE0AQQBUAFQARQBSACIALAAiAEMASABSAE8ATgBPAC4AXwBUAEkATQBFAF8ATwBGAF8ARABBAFkAXwBDAE8ATQBQAE8ATgBFAE4AVABTACIALAAiAEMASABSAE8ATgBPAC4AXwBUAEkATQBFAF8ATwBGAF8ARABBAFkAXwBDAE8ATQBQAE8ATgBFAE4AVABTAF8AMgA0AEgAUgAiACwAIgBDAEgAUgBPAE4ATwAuAF8AVABJAE0ARQBfAE8ARgBfAEQAQQBZAF8AQwBPAE0AUABPAE4ARQBOAFQAUwBfAEMASQBWAEkATAAiACwAIgBDAEgAUgBPAE4ATwAuAF8AVABJAE0ARQBfAE8ARgBfAEQAQQBZAF8AQwBPAE0AUABPAE4ARQBOAFQAUwBfAEkAUwBPACIALAAiAEMASABSAE8ATgBPAC4AXwBGAE8AUgBNAEEAVABfAFAAUgBPAFYASQBEAEUAUgBfAFQASQBNAEUAXwBPAEYAXwBEAEEAWQBfADIANABIAFIAIgAsACIAQwBIAFIATwBOAE8ALgBfAEYATwBSAE0AQQBUAF8AUABSAE8AVgBJAEQARQBSAF8AVABJAE0ARQBfAE8ARgBfAEQAQQBZAF8AQwBJAFYASQBMACIALAAiAEMASABSAE8ATgBPAC4AXwBGAE8AUgBNAEEAVABfAFAAUgBPAFYASQBEAEUAUgBfAFQASQBNAEUAXwBPAEYAXwBEAEEAWQBfAEkAUwBPACIALAAiAEMASABSAE8ATgBPAC4ASQBTAF8AVgBBAEwASQBEAF8AVABaAE8AIgAsACIAQwBIAFIATwBOAE8ALgBUAEkATQBFAFMAUABBAE4AXwBUAE8AXwBUAFoATwAiACwAIgBDAEgAUgBPAE4ATwAuAFQAWgBPAF8AVABPAF8AVABJAE0ARQBTAFAAQQBOACIALAAiAEMASABSAE8ATgBPAC4AUABBAFIAUwBFAF8ASQBTAE8AXwBUAFoATwAiACwAIgBDAEgAUgBPAE4ATwAuAEYATwBSAE0AQQBUAF8ASQBTAE8AXwBUAFoATwAiACwAIgBDAEgAUgBPAE4ATwAuAE0ASQBMAEkAVABBAFIAWQBfAFQAWgBPACIALAAiAEMASABSAE8ATgBPAC4AVABaAE8AXwBUAE8AXwBNAEkATABJAFQAQQBSAFkAIgAsACIAQwBIAFIATwBOAE8ALgBTAEgASQBGAFQAXwBUAEkATQBFAFoATwBOAEUAIgAsACIAQwBIAFIATwBOAE8ALgBZAEUAQQBSAF8AQgBDAEUAXwBUAE8AXwBDAEUAIgAsACIAQwBIAFIATwBOAE8ALgBJAFMAXwBMAEUAQQBQAF8AWQBFAEEAUgAiACwAIgBDAEgAUgBPAE4ATwAuAEQAQQBZAFMAXwBJAE4AXwBZAEUAQQBSACIALAAiAEMASABSAE8ATgBPAC4AUABBAFIAUwBFAF8ASQBTAE8AXwBZAEUAQQBSACIALAAiAEMASABSAE8ATgBPAC4ARgBPAFIATQBBAFQAXwBJAFMATwBfAFkARQBBAFIAIgAsACIAQwBIAFIATwBOAE8ALgBQAEEAUgBTAEUAXwBMAEkAVABFAFIAQQBSAFkAXwBZAEUAQQBSACIALAAiAEMASABSAE8ATgBPAC4ARgBPAFIATQBBAFQAXwBMAEkAVABFAFIAQQBSAFkAXwBZAEUAQQBSACIALAAiAEMASABSAE8ATgBPAC4AUABBAFIAUwBFAF8ATQBPAE4AVABIACIALAAiAEMASABSAE8ATgBPAC4ATQBPAE4AVABIAF8ATgBBAE0ARQAiACwAIgBDAEgAUgBPAE4ATwAuAEQAQQBZAFMAXwBJAE4AXwBNAE8ATgBUAEgAIgAsACIAQwBIAFIATwBOAE8ALgBDAE8ATgBWAEUAUgBUAF8AVwBFAEUASwBEAEEAWQBfAE4AVQBNAEIARQBSACIALAAiAEMASABSAE8ATgBPAC4AUABBAFIAUwBFAF8AVwBFAEUASwBEAEEAWQAiACwAIgBDAEgAUgBPAE4ATwAuAFcARQBFAEsARABBAFkAXwBOAEEATQBFACIALAAiAEMASABSAE8ATgBPAC4AVgBBAEwASQBEAEEAVABFAF8AQwBBAEwARQBOAEQAQQBSAF8ARABBAFQARQAiACwAIgBDAEgAUgBPAE4ATwAuAEkAUwBfAFYAQQBMAEkARABfAEMAQQBMAEUATgBEAEEAUgBfAEQAQQBUAEUAIgAsACIAQwBIAFIATwBOAE8ALgBSAEUAUwBPAEwAVgBFAF8AQwBBAEwARQBOAEQAQQBSAF8ARABBAFQARQAiACwAIgBDAEgAUgBPAE4ATwAuAEcAUgBFAEcATwBSAEkAQQBOAF8AVABPAF8ASgBVAEwASQBBAE4AIgAsACIAQwBIAFIATwBOAE8ALgBKAFUATABJAEEATgBfAFQATwBfAEcAUgBFAEcATwBSAEkAQQBOACIALAAiAEMASABSAE8ATgBPAC4AUwBFAEMAVQBMAEEAUgBfAEQASQBGAEYARQBSAEUATgBDAEUAIgAsACIAQwBIAFIATwBOAE8ALgBQAEEAUgBTAEUAXwBJAFMATwBfAEMAQQBMAEUATgBEAEEAUgBfAEQAQQBUAEUAIgAsACIAQwBIAFIATwBOAE8ALgBGAE8AUgBNAEEAVABfAEkAUwBPAF8AQwBBAEwARQBOAEQAQQBSAF8ARABBAFQARQAiACwAIgBDAEgAUgBPAE4ATwAuAFAAQQBSAFMARQBfAEMAQQBMAEUATgBEAEEAUgBfAEQAQQBUAEUAIgAsACIAQwBIAFIATwBOAE8ALgBfAFAAQQBSAFMARQBfAEQAQQBUAEUAXwBQAEEAUgBUAFMAIgAsACIAQwBIAFIATwBOAE8ALgBGAE8AUgBNAEEAVABfAEMAQQBMAEUATgBEAEEAUgBfAEQAQQBUAEUAIgAsACIAQwBIAFIATwBOAE8ALgBQAEEAUgBTAEUAXwBMAEkAVABFAFIAQQBSAFkAXwBEAEEAVABFACIALAAiAEMASABSAE8ATgBPAC4ARgBPAFIATQBBAFQAXwBMAEkAVABFAFIAQQBSAFkAXwBEAEEAVABFACIALAAiAEMASABSAE8ATgBPAC4AXwBKAFUATABJAEEATgBfAEQAQQBZAF8ATgBVAE0AQgBFAFIAIgAsACIAQwBIAFIATwBOAE8ALgBKAEQATgAiACwAIgBDAEgAUgBPAE4ATwAuAE0ASgBEAE4AIgAsACIAQwBIAFIATwBOAE8ALgBKAEQATgBfAFQATwBfAE0ASgBEAE4AIgAsACIAQwBIAFIATwBOAE8ALgBNAEoARABOAF8AVABPAF8ASgBEAE4AIgAsACIAQwBIAFIATwBOAE8ALgBKAEQATgBfAFQATwBfAEMAQQBMAEUATgBEAEEAUgBfAEQAQQBUAEUAIgAsACIAQwBIAFIATwBOAE8ALgBNAEoARABOAF8AVABPAF8AQwBBAEwARQBOAEQAQQBSAF8ARABBAFQARQAiACwAIgBDAEgAUgBPAE4ATwAuAEoARABOAF8AVABPAF8AVwBFAEUASwBEAEEAWQAiACwAIgBDAEgAUgBPAE4ATwAuAE0ASgBEAE4AXwBUAE8AXwBXAEUARQBLAEQAQQBZACIALAAiAEMASABSAE8ATgBPAC4ASgBVAEwASQBBAE4AXwBEAEEAVABFACIALAAiAEMASABSAE8ATgBPAC4ATQBPAEQASQBGAEkARQBEAF8ASgBVAEwASQBBAE4AXwBEAEEAVABFACIALAAiAEMASABSAE8ATgBPAC4ASgBEAEEAVABFAF8AVABPAF8ATQBKAEQAQQBUAEUAIgAsACIAQwBIAFIATwBOAE8ALgBNAEoARABBAFQARQBfAFQATwBfAEoARABBAFQARQAiACwAIgBDAEgAUgBPAE4ATwAuAEoARABBAFQARQBfAFQATwBfAEoARABOACIALAAiAEMASABSAE8ATgBPAC4ASgBEAE4AXwBUAE8AXwBKAEQAQQBUAEUAIgAsACIAQwBIAFIATwBOAE8ALgBNAEoARABBAFQARQBfAFQATwBfAE0ASgBEAE4AIgAsACIAQwBIAFIATwBOAE8ALgBKAEQAQQBUAEUAXwBUAE8AXwBZAE0ARABUACIALAAiAEMASABSAE8ATgBPAC4ATQBKAEQAQQBUAEUAXwBUAE8AXwBZAE0ARABUACIALAAiAEMASABSAE8ATgBPAC4AUgBPAFUATgBEAF8ASgBEAEEAVABFACIALAAiAEMASABSAE8ATgBPAC4AUgBPAFUATgBEAF8ATQBKAEQAQQBUAEUAIgAsACIAQwBIAFIATwBOAE8ALgBKAEQAQQBUAEUAXwBBAEQARABJAFQASQBPAE4AIgAsACIAQwBIAFIATwBOAE8ALgBNAEoARABBAFQARQBfAEEARABEAEkAVABJAE8ATgAiACwAIgBDAEgAUgBPAE4ATwAuAFYAQQBMAEkARABBAFQARQBfAFkATQBEAFQAIgAsACIAQwBIAFIATwBOAE8ALgBJAFMAXwBWAEEATABJAEQAXwBZAE0ARABUACIALAAiAEMASABSAE8ATgBPAC4AUgBFAFMATwBMAFYARQBfAFkATQBEAFQAIgAsACIAQwBIAFIATwBOAE8ALgBSAE8AVQBOAEQAXwBZAE0ARABUACIALAAiAEMASABSAE8ATgBPAC4AUABBAFIAUwBFAF8ASQBTAE8AXwBEAEEAVABFAFQASQBNAEUAIgAsACIAQwBIAFIATwBOAE8ALgBGAE8AUgBNAEEAVABfAEkAUwBPAF8ARABBAFQARQBUAEkATQBFACIALAAiAEMASABSAE8ATgBPAC4AUABBAFIAUwBFAF8ARABBAFQARQBUAEkATQBFACIALAAiAEMASABSAE8ATgBPAC4ARgBPAFIATQBBAFQAXwBEAEEAVABFAFQASQBNAEUAIgAsACIAQwBIAFIATwBOAE8ALgBQAEEAUgBTAEUAXwBMAEkAVABFAFIAQQBSAFkAXwBEAEEAVABFAFQASQBNAEUAIgAsACIAQwBIAFIATwBOAE8ALgBfAFAAQQBSAFMARQBfAEwASQBUAEUAUgBBAFIAWQBfAEQAQQBUAEUAXwBUAEUAWABUAF8AUABBAFIAVABTACIALAAiAEMASABSAE8ATgBPAC4AXwBQAEEAUgBTAEUAXwBMAEkAVABFAFIAQQBSAFkAXwBEAEEAVABFAF8ATgBVAE0ARQBSAEkAQwBfAFAAQQBSAFQAUwAiACwAIgBDAEgAUgBPAE4ATwAuAEYATwBSAE0AQQBUAF8ATABJAFQARQBSAEEAUgBZAF8ARABBAFQARQBUAEkATQBFACIALAAiAEMASABSAE8ATgBPAC4AUABBAFIAUwBFAF8ATQBJAEwAXwBEAFQARwAiACwAIgBDAEgAUgBPAE4ATwAuAEYATwBSAE0AQQBUAF8ATQBJAEwAXwBEAFQARwAiACwAIgBDAEgAUgBPAE4ATwAuAFcARQBFAEsAUwBfAEkATgBfAFkARQBBAFIAIgAsACIAQwBIAFIATwBOAE8ALgBWAEEATABJAEQAQQBUAEUAXwBJAFMATwBfAFcARQBFAEsAXwBEAEEAVABFACIALAAiAEMASABSAE8ATgBPAC4ASQBTAF8AVgBBAEwASQBEAF8ASQBTAE8AXwBXAEUARQBLAF8ARABBAFQARQAiACwAIgBDAEgAUgBPAE4ATwAuAFIARQBTAE8ATABWAEUAXwBJAFMATwBfAFcARQBFAEsAXwBEAEEAVABFACIALAAiAEMASABSAE8ATgBPAC4ASQBTAE8AXwBXAEUARQBLAF8ARABBAFQARQBfAFQATwBfAE0ASgBEAE4AIgAsACIAQwBIAFIATwBOAE8ALgBNAEoARABOAF8AVABPAF8ASQBTAE8AXwBXAEUARQBLAF8ARABBAFQARQAiACwAIgBDAEgAUgBPAE4ATwAuAFcARQBFAEsARABBAFkAXwBPAEYAXwBNAE8ATgBUAEgAXwBUAE8AXwBNAEoARABOACIALAAiAEMASABSAE8ATgBPAC4AUABBAFIAUwBFAF8ASQBTAE8AXwBXAEUARQBLAF8ARABBAFQARQAiACwAIgBDAEgAUgBPAE4ATwAuAEYATwBSAE0AQQBUAF8ASQBTAE8AXwBXAEUARQBLAF8ARABBAFQARQAiACwAIgBDAEgAUgBPAE4ATwAuAEQAQQBZAFMAXwBJAE4AXwBRAFUAQQBSAFQARQBSACIALAAiAEMASABSAE8ATgBPAC4AUQBVAEEAUgBUAEUAUgBfAEQAQQBUAEUAXwBUAE8AXwBNAEoARABOACIALAAiAEMASABSAE8ATgBPAC4ATQBKAEQATgBfAFQATwBfAFEAVQBBAFIAVABFAFIAXwBEAEEAVABFACIALAAiAEMASABSAE8ATgBPAC4ARABFAEwAVABBAF8ATQBPAE4AVABIAFMAIgAsACIAQwBIAFIATwBOAE8ALgBEAEUATABUAEEAXwBZAEUAQQBSAFMAIgAsACIAQwBIAFIATwBOAE8ALgBEAEUATABUAEEAXwBZAE0ARAAiACwAIgBDAEgAUgBPAE4ATwAuAEQARQBMAFQAQQBfAFkAVwBEACIALAAiAEMASABSAE8ATgBPAC4ASQBTAE8AXwBEAEEAVABFAFQASQBNAEUAXwBUAE8AXwBNAEoARABBAFQARQAiACwAIgBDAEgAUgBPAE4ATwAuAE0ASgBEAEEAVABFAF8AVABPAF8ASQBTAE8AXwBEAEEAVABFAFQASQBNAEUAIgAsACIAQwBIAFIATwBOAE8ALgBFAFgAQwBFAEwARABBAFQARQBfAFQATwBfAE0ASgBEAEEAVABFACIALAAiAEMASABSAE8ATgBPAC4ATQBKAEQAQQBUAEUAXwBUAE8AXwBFAFgAQwBFAEwARABBAFQARQAiACwAIgBDAEgAUgBPAE4ATwAuAEkAUwBPAF8ARABBAFQARQBUAEkATQBFAF8AVABPAF8ARQBYAEMARQBMAEQAQQBUAEUAIgAsACIAQwBIAFIATwBOAE8ALgBFAFgAQwBFAEwARABBAFQARQBfAFQATwBfAEkAUwBPAF8ARABBAFQARQBUAEkATQBFACIALAAiAEMASABSAE8ATgBPAC4AVQBTAEQAQQBUAEUAXwBUAE8AXwBFAFgAQwBFAEwARABBAFQARQAiACwAIgBDAEgAUgBPAE4ATwAuAEUAWABDAEUATABEAEEAVABFAF8AVABPAF8AVQBTAEQAQQBUAEU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EAE0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AFEJSONBlob>
</file>

<file path=customXml/itemProps1.xml><?xml version="1.0" encoding="utf-8"?>
<ds:datastoreItem xmlns:ds="http://schemas.openxmlformats.org/officeDocument/2006/customXml" ds:itemID="{605DAEFF-E249-4472-9843-5847B50E8CF8}">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FN</vt:lpstr>
      <vt:lpstr>ARRAYS</vt:lpstr>
      <vt:lpstr>CHRONO_TIMESPAN</vt:lpstr>
      <vt:lpstr>CHRONO_COMPLICATIONS</vt:lpstr>
      <vt:lpstr>CHRONO_TIMEZONE</vt:lpstr>
      <vt:lpstr>CHRONO_YEAR</vt:lpstr>
      <vt:lpstr>CHRONO_MONTH</vt:lpstr>
      <vt:lpstr>CHRONO_WEEKDAY</vt:lpstr>
      <vt:lpstr>CHRONO_CALENDAR_DATE</vt:lpstr>
      <vt:lpstr>CHRONO_JULIAN_DATES</vt:lpstr>
      <vt:lpstr>CHRONO_DATE_AND_TIME</vt:lpstr>
      <vt:lpstr>CHRONO_WEEK_DATE</vt:lpstr>
      <vt:lpstr>CHRONO_QUARTER_DATE</vt:lpstr>
      <vt:lpstr>CHRONO_DELTAS</vt:lpstr>
      <vt:lpstr>CHRONO_CONVERSION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Shayne H</dc:creator>
  <cp:lastModifiedBy>Shayne H</cp:lastModifiedBy>
  <dcterms:created xsi:type="dcterms:W3CDTF">2015-06-05T18:19:34Z</dcterms:created>
  <dcterms:modified xsi:type="dcterms:W3CDTF">2024-05-13T15:35:45Z</dcterms:modified>
</cp:coreProperties>
</file>