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946914" documentId="8_{EC863CD5-8208-420A-82DC-FA001A6233C7}" xr6:coauthVersionLast="47" xr6:coauthVersionMax="47" xr10:uidLastSave="{970DD700-AAAA-4D56-81EF-83CA8A5D6EAE}"/>
  <bookViews>
    <workbookView xWindow="28680" yWindow="-120" windowWidth="29040" windowHeight="15720" tabRatio="806" firstSheet="2" activeTab="3" xr2:uid="{00000000-000D-0000-FFFF-FFFF00000000}"/>
  </bookViews>
  <sheets>
    <sheet name="CALENDAR_GENERAL" sheetId="26" r:id="rId1"/>
    <sheet name="CALENDAR_TIMESPAN" sheetId="29" r:id="rId2"/>
    <sheet name="CALENDAR_DATES" sheetId="3" r:id="rId3"/>
    <sheet name="CALENDAR_TIMEZONES" sheetId="33" r:id="rId4"/>
    <sheet name="CALENDAR_DATETIME" sheetId="6" r:id="rId5"/>
    <sheet name="CALENDAR_ORDINALDATES" sheetId="31" r:id="rId6"/>
    <sheet name="CALENDAR_WEEKS" sheetId="4" r:id="rId7"/>
    <sheet name="CALENDAR_QUARTERS" sheetId="18" r:id="rId8"/>
    <sheet name="CALENDAR_DELTAS" sheetId="16" r:id="rId9"/>
    <sheet name="CALENDAR_EXTENTS" sheetId="21" r:id="rId10"/>
    <sheet name="CALENDAR_CONVERSION" sheetId="8" r:id="rId11"/>
  </sheets>
  <definedNames>
    <definedName name="CALENDAR._FORMAT_PROVIDER_TIMESPAN_MODERN" hidden="1">_xlfn.LAMBDA(_xlpm.TimeSpan,_xlpm.SignPositive,_xlpm.Fixed,_xlpm.Padding,_xlpm.Precision,_xlpm.Truncate,_xlpm.HighOrder,_xlpm.LowOrder, _xlfn.LET(_xlpm._setHighOrder, ISNUMBER(_xlpm.HighOrder), _xlpm._setLowOrder, ISNUMBER(_xlpm.LowOrder), _xlpm._setPrecision, ISNUMBER(_xlpm.Precision), _xlpm._resolveHighOrder, _xlfn.IFS(_xlpm._setHighOrder * (_xlpm.HighOrder &gt; 2), 2, _xlpm._setHighOrder, _xlpm.HighOrder, TRUE, 1), _xlpm._resolveLowOrder, _xlfn.IFS(_xlpm._setLowOrder * (_xlpm.LowOrder &lt; 3), 3, _xlpm._setLowOrder, _xlpm.LowOrder, TRUE, 4), _xlpm._resolvePrecision, _xlfn.IFS(_xlpm._resolveLowOrder &lt; 4, 0, _xlpm._setPrecision, _xlpm.Precision, _xlpm.Fixed, 0, TRUE, 9), _xlpm._resolveTimeSpan, CALENDAR.RESOLVE_TIMESPAN(_xlpm.TimeSpan, _xlpm._resolveHighOrder, _xlpm._resolveLowOrder, _xlpm._resolvePrecision, _xlpm.Truncate), _xlpm._showHighOrder, IF(_xlpm.Fixed, _xlpm._resolveHighOrder, _xlfn.LET(_xlpm._hasHighOrder, IFERROR(CALENDAR.TIMESPAN_HIGH_ORDER(INDEX(_xlpm._resolveTimeSpan, 1, 2), INDEX(_xlpm._resolveTimeSpan, 1, 3), INDEX(_xlpm._resolveTimeSpan, 1, 4), INDEX(_xlpm._resolveTimeSpan, 1, 5)), 2), MIN(2, MAX(_xlpm._resolveHighOrder, _xlpm._hasHighOrder)))), _xlpm._showLowOrder, IF(_xlpm.Fixed, _xlpm._resolveLowOrder, _xlfn.LET(_xlpm._hasLowOrder, IFERROR(CALENDAR.TIMESPAN_LOW_ORDER(INDEX(_xlpm._resolveTimeSpan, 1, 2), INDEX(_xlpm._resolveTimeSpan, 1, 3), INDEX(_xlpm._resolveTimeSpan, 1, 4), INDEX(_xlpm._resolveTimeSpan, 1, 5)), 3), MAX(3, MIN(_xlpm._resolveLowOrder, _xlpm._hasLowOrder)))), _xlpm._showPrecision, _xlfn.IFS(_xlpm.Fixed, _xlpm._resolvePrecision, _xlpm._showLowOrder &lt; 4, 0, TRUE, MIN(_xlpm._resolvePrecision, CALENDAR.DECIMALS(INDEX(_xlpm._resolveTimeSpan, 1, 5)))), _xlpm._leadFmt, IF(_xlpm.Padding, "00", "0"), _xlpm._midFmt, "00", _xlpm._lastFmt, IF(_xlpm._showPrecision = 0, _xlpm._midFmt, _xlpm._midFmt &amp; LEFT(".000000000", _xlpm._showPrecision + 1)), _xlpm._designator, _xlfn.IFS(INDEX(_xlpm._resolveTimeSpan, 1, 1) &lt; 0, _xlfn.UNICHAR(8722), _xlpm.SignPositive, "+", TRUE, ""), _xlpm._delims, IF(_xlpm._showLowOrder = 4, {".",":",":",""}, {".",":","",""}), _xlfn.VSTACK(_xlfn.HSTACK(_xlpm._showHighOrder, _xlpm._showLowOrder, _xlpm._leadFmt, _xlpm._midFmt, _xlpm._lastFmt, FALSE), _xlfn.HSTACK(_xlpm._designator, _xlpm._delims), _xlpm._resolveTimeSpan)))</definedName>
    <definedName name="CALENDAR._FORMAT_PROVIDER_TIMESPAN_TRADITIONAL" hidden="1">_xlfn.LAMBDA(_xlpm.TimeSpan,_xlpm.SignPositive,_xlpm.Fixed,_xlpm.Padding,_xlpm.Spacing,_xlpm.Precision,_xlpm.Truncate,_xlpm.HighOrder,_xlpm.LowOrder, _xlfn.LET(_xlpm._setHighOrder, ISNUMBER(_xlpm.HighOrder), _xlpm._setLowOrder, ISNUMBER(_xlpm.LowOrder), _xlpm._setPrecision, ISNUMBER(_xlpm.Precision), _xlpm._resolveHighOrder, IF(_xlpm._setHighOrder, _xlpm.HighOrder, 1), _xlpm._resolveLowOrder, IF(_xlpm._setLowOrder, _xlpm.LowOrder, 4), _xlpm._resolvePrecision, _xlfn.IFS(_xlpm._setPrecision, _xlpm.Precision, _xlpm.Fixed, 0, TRUE, 9), _xlpm._resolveTimeSpan, CALENDAR.RESOLVE_TIMESPAN(_xlpm.TimeSpan, _xlpm._resolveHighOrder, _xlpm._resolveLowOrder, _xlpm._resolvePrecision, _xlpm.Truncate), _xlpm._showLowOrder, IF(_xlpm.Fixed, _xlpm._resolveLowOrder, _xlfn.LET(_xlpm._hasLowOrder, IFERROR(CALENDAR.TIMESPAN_LOW_ORDER(INDEX(_xlpm._resolveTimeSpan, 1, 2), INDEX(_xlpm._resolveTimeSpan, 1, 3), INDEX(_xlpm._resolveTimeSpan, 1, 4), INDEX(_xlpm._resolveTimeSpan, 1, 5)), 4), MIN(_xlpm._resolveLowOrder, _xlpm._hasLowOrder))), _xlpm._showHighOrder, IF(_xlpm.Fixed, _xlpm._resolveHighOrder, _xlfn.LET(_xlpm._hasHighOrder, IFERROR(CALENDAR.TIMESPAN_HIGH_ORDER(INDEX(_xlpm._resolveTimeSpan, 1, 2), INDEX(_xlpm._resolveTimeSpan, 1, 3), INDEX(_xlpm._resolveTimeSpan, 1, 4), INDEX(_xlpm._resolveTimeSpan, 1, 5)), _xlpm._showLowOrder), MAX(_xlpm._resolveHighOrder, _xlpm._hasHighOrder))), _xlpm._showPrecision, IF(_xlpm.Fixed, _xlpm._resolvePrecision, MIN(_xlpm._resolvePrecision, CALENDAR.DECIMALS(INDEX(_xlpm._resolveTimeSpan, 1, _xlpm._showLowOrder + 1)))), _xlpm._leadFmt, IF(_xlpm.Padding, "00", "0"), _xlpm._midFmt, _xlpm._leadFmt, _xlpm._lastFmt, IF(_xlpm._showPrecision = 0, _xlpm._midFmt, _xlpm._midFmt &amp; LEFT(".000000000", _xlpm._showPrecision + 1)), _xlpm._designator, _xlfn.IFS(INDEX(_xlpm._resolveTimeSpan, 1, 1) &lt; 0, _xlfn.UNICHAR(8722), _xlpm.SignPositive, "+", TRUE, ""), _xlpm._delims, {"d","h","'",""""}, _xlfn.VSTACK(_xlfn.HSTACK(_xlpm._showHighOrder, _xlpm._showLowOrder, _xlpm._leadFmt, _xlpm._midFmt, _xlpm._lastFmt, _xlpm.Spacing), _xlfn.HSTACK(_xlpm._designator, _xlpm._delims), _xlpm._resolveTimeSpan)))</definedName>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_OF_WEEK">_xlfn.LAMBDA(_xlpm.MJDate, _xlfn.IFS(_xlpm.MJDate = "", "", NOT(ISNUMBER(_xlpm.MJDate)), {#VALUE!}, TRUE, _xlfn.LET(_xlpm._MJDN, INT(_xlpm.MJDate), MOD(_xlpm._MJDN + 2, 7) + 1)))</definedName>
    <definedName name="CALENDAR.DAYS_IN_MONTH">_xlfn.LAMBDA(_xlpm.Month,_xlop.YearCE,_xlop.JulianCalendar, _xlfn.IFS(_xlpm.Month = "", "", NOT(ISNUMBER(_xlpm.Month)), {#VALUE!}, TRUE,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_xlfn.IFS(_xlpm.Quarter = "", "", NOT(ISNUMBER(_xlpm.Quarter)), {#VALUE!}, NOT(CALENDAR.IS_INTEGER(_xlpm.Quarter)), {#NUM!}, TRUE,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_xlfn.IFS(_xlpm.YearCE = "", "", NOT(ISNUMBER(_xlpm.YearCE)), {#VALUE!}, CALENDAR.IS_LEAP_YEAR(_xlpm.YearCE, _xlpm.JulianCalendar),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DHMS">_xlfn.LAMBDA(_xlpm.MJDateStart,_xlpm.MJDateEnd,_xlop.HighOrder,_xlop.LowOrder,_xlop.Precision,_xlop.Truncate, _xlfn.IFS((_xlpm.MJDateStart = "") * (_xlpm.MJDateEnd = ""), {"","","",""}, NOT(ISNUMBER(_xlpm.MJDateStart)), {#VALUE!,"","",""}, NOT(ISNUMBER(_xlpm.MJDateEnd)), {#VALUE!,"","",""}, TRUE, CALENDAR.RESOLVE_TIMESPAN(_xlpm.MJDateEnd - _xlpm.MJDateStart, _xlpm.HighOrder, _xlpm.LowOrder, _xlpm.Precision, _xlpm.Truncate)))</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CALENDAR.DELTA_MONTHS(_xlpm.MJDateStart, _xlpm.MJDateEnd, _xlpm.JulianCalendar), _xlpm.Units = "Q", CALENDAR.DELTA_QUARTERS(_xlpm.MJDateStart, _xlpm.MJDateEnd, _xlpm.MonthOffset, _xlpm.JulianCalendar), _xlpm.Units = "Y", CALENDAR.DELTA_YEARS(_xlpm.MJDateStart, _xlpm.MJDateEnd, _xlpm.JulianCalendar), _xlpm.Units = "WD", CALENDAR.DELTA_WEEK_DAYS(_xlpm.MJDateStart, _xlpm.MJDateEnd), _xlpm.Units = "YWD", CALENDAR.DELTA_YEAR_WEEK_DAYS(_xlpm.MJDateStart, _xlpm.MJDateEnd, _xlpm.JulianCalendar), _xlpm.Units = "MD", CALENDAR.DELTA_MONTH_DAYS(_xlpm.MJDateStart, _xlpm.MJDateEnd, _xlpm.JulianCalendar), _xlpm.Units = "QD", 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CALENDAR.DELTA_MONTH_DAYS(_xlpm.MJDateStart, _xlpm.MJDateEnd, _xlpm.JulianCalendar), _xlpm._years, INT(INDEX(_xlpm._monthDays, 1, 2) / 12), _xlpm._months, INDEX(_xlpm._monthDays, 1, 2) - _xlpm._years * 12, _xlpm._hms, CALENDAR.RESOLVE_TIMESPAN(INDEX(_xlpm._monthDays, 1, 4), 1, 4, 0, 1), _xlpm._carryDay, INDEX(_xlpm._hms, 1, 2), _xlfn.HSTACK(INDEX(_xlpm._monthDays, 1, 1), _xlpm._years, _xlpm._months, INDEX(_xlpm._monthDays, 1, 3) + _xlpm._carryDay, _xlfn.CHOOSECOLS(_xlpm._hms, {3,4,5}))),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TIMESPAN">_xlfn.LAMBDA(_xlpm.MJDateStart,_xlpm.MJDateEnd, _xlfn.IFS((_xlpm.MJDateStart = "") * (_xlpm.MJDateEnd = ""), "", NOT(ISNUMBER(_xlpm.MJDateStart)), {#VALUE!}, NOT(ISNUMBER(_xlpm.MJDateEnd)), {#VALUE!}, TRUE, (_xlpm.MJDateEnd - _xlpm.MJDateStart)))</definedName>
    <definedName name="CALENDAR.DELTA_WEEK_DAYS">_xlfn.LAMBDA(_xlpm.MJDateStart,_xlpm.MJDateEnd, _xlfn.IFS((_xlpm.MJDateStart = "") * (_xlpm.MJDateEnd = ""), {"","","",""}, NOT(ISNUMBER(_xlpm.MJDateStart)), {#VALUE!,"","",""}, NOT(ISNUMBER(_xlpm.MJDateEnd)), {#VALUE!,"","",""}, TRUE, _xlfn.LET(_xlpm._diffDays, (_xlpm.MJDateEnd - _xlpm.MJDateStart), IF(_xlpm._diffDays = 0, {0,0,0,0}, _xlfn.LET(_xlpm._sign, IF(_xlpm._diffDays &gt;= 0, 1, -1), _xlpm._absDiffDays, _xlpm._sign * _xlpm._diffDays, _xlpm._deltaWeek, INT(_xlpm._absDiffDays / 7), _xlpm._remDays, _xlpm._absDiffDays - _xlpm._deltaWeek * 7, _xlpm._deltaDay, INT(_xlpm._remDays), _xlpm._deltaTime, _xlpm._remDays - _xlpm._deltaDay, _xlfn.HSTACK(_xlpm._sign, _xlpm._deltaWeek, _xlpm._deltaDay, _xlpm._deltaTime))))))</definedName>
    <definedName name="CALENDAR.DELTA_WEEKS">_xlfn.LAMBDA(_xlpm.MJDateStart,_xlpm.MJDateEnd, _xlfn.IFS((_xlpm.MJDateStart = "") * (_xlpm.MJDateEnd = ""), "", NOT(ISNUMBER(_xlpm.MJDateStart)), {#VALUE!}, NOT(ISNUMBER(_xlpm.MJDateEnd)), {#VALUE!}, TRUE, (_xlpm.MJDateEnd - _xlpm.MJDateStart) / 7))</definedName>
    <definedName name="CALENDAR.DELTA_YEAR_WEEK_DAYS">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CALENDAR.MJDATE_TO_WEEK_DATE(IF(_xlpm._sign = 1, _xlpm.MJDateStart, _xlpm.MJDateEnd), _xlpm.JulianCalendar), _xlpm._weekDate_B, 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CALENDAR.MJDATE_TO_ORDINAL_DATE(IF(_xlpm._sign = 1, _xlpm.MJDateStart, _xlpm.MJDateEnd), _xlpm.JulianCalendar), _xlpm._ordinalDate_B, 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XCELDATE_TO_ISO_DATETIME">_xlfn.LAMBDA(_xlpm.ExcelDate,_xlop.TZOMinutes,_xlop.Options, _xlfn.IFS(CALENDAR.IS_EMPTY(_xlpm.ExcelDate), "", NOT(ISNUMBER(_xlpm.ExcelDate)), {#VALUE!}, _xlpm.ExcelDate &lt;= 1, CALENDAR.FORMAT_ISO_DATETIME("", "", "", _xlpm.ExcelDate, _xlpm.TZOMinutes, _xlpm.Options), TRUE, _xlfn.LET(_xlpm._yearCE, YEAR(_xlpm.ExcelDate), _xlpm._month, MONTH(_xlpm.ExcelDate), _xlpm._day, DAY(_xlpm.ExcelDate), _xlpm._time, _xlpm.ExcelDate - INT(_xlpm.ExcelDate), CALENDAR.FORMAT_ISO_DATETIME(_xlpm._yearCE, _xlpm._month, _xlpm._day, _xlpm._time, _xlpm.TZOMinutes, _xlpm.Options))))</definedName>
    <definedName name="CALENDAR.EXCELDATE_TO_MJDATE">_xlfn.LAMBDA(_xlpm.ExcelDate, _xlfn.IFS(CALENDAR.IS_EMPTY(_xlpm.ExcelDate), "", NOT(ISNUMBER(_xlpm.ExcelDate)), {#VALUE!}, TRUE, _xlpm.ExcelDate + 15018))</definedName>
    <definedName name="CALENDAR.EXCELDATE_TO_USDATE">_xlfn.LAMBDA(_xlpm.ExcelDate,_xlop.Options, _xlfn.IFS(CALENDAR.IS_EMPTY(_xlpm.ExcelDate), "", NOT(ISNUMBER(_xlpm.ExcelDate)), {#VALUE!}, _xlpm.ExcelDate &lt;= 1, CALENDAR.FORMAT_US_DATE("", "", "", _xlpm.ExcelDate, _xlpm.Options, 0), TRUE, _xlfn.LET(_xlpm._yearCE, YEAR(_xlpm.ExcelDate), _xlpm._month, MONTH(_xlpm.ExcelDate), _xlpm._day, DAY(_xlpm.ExcelDate), _xlpm._time, _xlpm.ExcelDate - INT(_xlpm.ExcelDate), CALENDAR.FORMAT_US_DATE(_xlpm._yearCE, _xlpm._month, _xlpm._day, _xlpm._time, _xlpm.Options, 0))))</definedName>
    <definedName name="CALENDAR.EXCELTIME_TO_TIMESPAN">_xlfn.LAMBDA(_xlpm.Sign,_xlpm.ExcelTime, _xlfn.IFS(CALENDAR.IS_EMPTY(_xlpm.ExcelTime), "", NOT(ISNUMBER(_xlpm.ExcelTime)), {#VALUE!}, TRUE, _xlfn.LET(_xlpm._sign, _xlfn.IFS(NOT(ISNUMBER(_xlpm.Sign)), 1, _xlpm.Sign &lt; 0, -1, TRUE, 1), _xlpm._sign * _xlpm.ExcelTime)))</definedName>
    <definedName name="CALENDAR.EXTENT_OF_DAY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_xlpm._deltaDay, INT(_xlpm.LocalMJDateEnd) - INT(_xlpm.LocalMJDateStart), _xlpm._sign * (ABS(_xlpm._deltaDay) + 1))))</definedName>
    <definedName name="CALENDAR.EXTENT_OF_MONTH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_xlfn.LAMBDA(_xlpm.LocalMJDateStart,_xlpm.LocalMJDateEnd,_xlop.MonthOffset,_xlop.JulianCalendar, _xlfn.IFS(CALENDAR.IS_EMPTY(_xlpm.LocalMJDateStart) * CALENDAR.IS_EMPTY(_xlpm.LocalMJDateEnd),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CALENDAR.MJDATE_TO_QUARTER_DATE(IF(_xlpm._sign = 1, _xlpm.LocalMJDateStart, _xlpm.LocalMJDateEnd), _xlpm._monthOffset, _xlpm.JulianCalendar), _xlpm._quarterDate_B, 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WEEK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_xlpm._startMonday, INT(_xlpm.LocalMJDateStart) + 1 - CALENDAR.DAY_OF_WEEK(_xlpm.LocalMJDateStart), _xlpm._endMonday, INT(_xlpm.LocalMJDateEnd) + 1 - CALENDAR.DAY_OF_WEEK(_xlpm.LocalMJDateEnd), _xlpm._sign * (INT(ABS(_xlpm._endMonday - _xlpm._startMonday) / 7) + 1))))</definedName>
    <definedName name="CALENDAR.EXTENT_OF_YEAR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_xlpm._sign * (_xlpm._deltaYear + 1))))</definedName>
    <definedName name="CALENDAR.FIND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0), IF((_xlpm._startPos &gt; _xlpm._len) + (_xlpm._startPos &gt; _xlpm._endPos) + (_xlpm.Chars = "") + (_xlpm._n = 0), IF(_xlpm._outChar, {0,""}, 0), _xlfn.LET(_xlpm._text, MID(_xlpm.Text, _xlpm._startPos, _xlpm._endPos - _xlpm._startPos + 1), _xlpm._searchLen, LEN(_xlpm._text), _xlpm._chars, MID(_xlpm.Chars, _xlfn.SEQUENCE(1, LEN(_xlpm.Chars)), 1), _xlpm._findCount, _xlfn.LET(_xlpm._removed, _xlfn.REDUCE(_xlpm._text, _xlpm._chars, _xlfn.LAMBDA(_xlpm._acc,_xlpm._curr, SUBSTITUTE(_xlpm._acc, _xlpm._curr, ""))), _xlpm._searchLen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FORMAT_ISO_CALENDAR_DATE">_xlfn.LAMBDA(_xlpm.YearCE,_xlpm.Month,_xlpm.Day,_xlop.Basic,_xlop.JulianCalendar, _xlfn.IFS((_xlpm.YearCE = "") * (_xlpm.Month = "") * (_xlpm.Day = ""), "", NOT(ISNUMBER(_xlpm.YearCE)), {#VALUE!}, NOT(CALENDAR.IS_NUMERIC_NULL(_xlpm.Month)), {#VALUE!}, NOT(CALENDAR.IS_NUMERIC_NULL(_xlpm.Day)), {#VALUE!}, NOT(ISNUMBER(_xlpm.Month)) * ISNUMBER(_xlpm.Day), {#VALUE!}, NOT(ISNUMBER(_xlpm.Month)), CALENDAR.FORMAT_ISO_YEAR(_xlpm.YearCE), NOT(CALENDAR.IS_VALID_DATE(_xlpm.YearCE, _xlpm.Month, _xlpm.Day, _xlpm.JulianCalendar)), {#NUM!}, TRUE, _xlfn.LET(_xlpm._basic, N(_xlpm.Basic) &lt;&gt; 0, _xlpm._delim, IF(_xlpm._basic, "", "-"), _xlfn.IFS(_xlpm._basic * (ABS(_xlpm.YearCE) &gt; 9999), {#VALUE!}, ISNUMBER(_xlpm.Day), _xlfn.CONCAT(CALENDAR.FORMAT_ISO_YEAR(_xlpm.YearCE), _xlpm._delim, TEXT(_xlpm.Month, "00"), _xlpm._delim, TEXT(_xlpm.Day, "00")), TRUE, _xlfn.CONCAT(CALENDAR.FORMAT_ISO_YEAR(_xlpm.YearCE), _xlpm._delim, TEXT(_xlpm.Month, "00"))))))</definedName>
    <definedName name="CALENDAR.FORMAT_ISO_DATETIME">_xlfn.LAMBDA(_xlpm.YearCE,_xlpm.Month,_xlpm.Day,_xlop.Time,_xlop.TZOMinutes,_xlop.Options,_xlop.JulianCalendar, IF(CALENDAR.IS_EMPTY(_xlpm.YearCE) * CALENDAR.IS_EMPTY(_xlpm.Month) * CALENDAR.IS_EMPTY(_xlpm.Day) * CALENDAR.IS_EMPTY(_xlpm.Time), "", _xlfn.LET(_xlpm._hasDate, NOT(CALENDAR.IS_EMPTY(_xlpm.YearCE)) * NOT(CALENDAR.IS_EMPTY(_xlpm.Month)) * NOT(CALENDAR.IS_EMPTY(_xlpm.Day)), _xlpm._hasTime, NOT(CALENDAR.IS_EMPTY(_xlpm.Time)), IF(NOT(_xlpm._hasDate) * NOT(_xlpm._hasTime), {#VALUE!}, _xlfn.LET(_xlpm._basic, IFERROR(SEARCH("B", _xlpm.Options), 0) &gt; 0, _xlpm._truncate, IFERROR(FIND("&lt;", _xlpm.Options), 0) &gt; 0, _xlpm._tryLowOrderChar, CALENDAR.SEARCH_NTH_CHAR("DHMS", _xlpm.Options, 1, 1), _xlpm._lowOrder, _xlfn.IFS(INDEX(_xlpm._tryLowOrderChar, 1, 1) = 0, IF(_xlpm._hasTime, 4, 1), INDEX(_xlpm._tryLowOrderChar, 1, 2) = "D", 1, INDEX(_xlpm._tryLowOrderChar, 1, 2) = "H", 2, INDEX(_xlpm._tryLowOrderChar, 1, 2) = "M", 3, INDEX(_xlpm._tryLowOrderChar, 1, 2) = "S", 4), _xlpm._precision, IF(_xlpm._lowOrder &lt; 4, 0, _xlfn.LET(_xlpm._tryPrecisionChar, CALENDAR.FIND_NTH_CHAR("0123456789", _xlpm.Options, 1, 1), IF(INDEX(_xlpm._tryPrecisionChar, 1, 1) = 0, 0, VALUE(INDEX(_xlpm._tryPrecisionChar, 1, 2))))), _xlpm._sTZO, IFERROR(CALENDAR.FORMAT_ISO_TZO(_xlpm.TZOMinutes, _xlpm.Options), "#TZO!"), _xlfn.IFS(_xlpm._hasDate * _xlpm._hasTime, _xlfn.LET(_xlpm._rDateTime, _xlfn.LET(_xlpm._dt, _xlfn.HSTACK(_xlpm.YearCE, _xlpm.Month, _xlpm.Day, _xlpm.Time), _xlfn.IFS(MAX(N(ISERROR(_xlpm._dt))), _xlpm._dt, (_xlpm._lowOrder &gt; 1) * (_xlpm.Time = 1), _xlpm._dt, TRUE, _xlfn.LET(_xlpm._tryResolve, CALENDAR.RESOLVE_DATETIME(_xlpm.YearCE, _xlpm.Month, _xlpm.Day, _xlpm.Time, _xlpm._lowOrder, _xlpm._precision, _xlpm._truncate, _xlpm.JulianCalendar), IF(MAX(N(ISERROR(_xlpm._tryResolve))), _xlpm._dt, _xlpm._tryResolve)))), _xlpm._sDate, IFERROR(CALENDAR.FORMAT_ISO_CALENDAR_DATE(INDEX(_xlpm._rDateTime, 1, 1), INDEX(_xlpm._rDateTime, 1, 2), INDEX(_xlpm._rDateTime, 1, 3), _xlpm._basic, _xlpm.JulianCalendar), "#DATE!"), IF(_xlpm._lowOrder = 1, _xlfn.CONCAT(_xlpm._sDate, "T", _xlpm._sTZO), _xlfn.LET(_xlpm._sTime, IFERROR(CALENDAR.FORMAT_ISO_TIME(INDEX(_xlpm._rDateTime, 1, 4), _xlpm.Options), "T#TIME!"), _xlfn.CONCAT(_xlpm._sDate, _xlpm._sTime, _xlpm._sTZO)))), _xlpm._hasDate * NOT(_xlpm._hasTime), CALENDAR.FORMAT_ISO_CALENDAR_DATE(_xlpm.YearCE, _xlpm.Month, _xlpm.Day, _xlpm._basic, _xlpm.JulianCalendar), NOT(_xlpm._hasDate) * _xlpm._hasTime, _xlfn.LET(_xlpm._rTime, CALENDAR.ROUND_TIMESPAN(_xlpm.Time, _xlpm._lowOrder, _xlpm._precision, _xlpm._truncate), _xlpm._sTime, IFERROR(CALENDAR.FORMAT_ISO_TIME(_xlpm._rTime, _xlpm.Options), "T#TIME!"), _xlpm._sTime &amp; _xlpm._sTZO)))))))</definedName>
    <definedName name="CALENDAR.FORMAT_ISO_ORDINAL_DATE">_xlfn.LAMBDA(_xlpm.YearCE,_xlpm.OrdinalDay,_xlop.Basic,_xlop.JulianCalendar, _xlfn.IFS(CALENDAR.IS_EMPTY(_xlpm.YearCE) * CALENDAR.IS_EMPTY(_xlpm.OrdinalDay), "", NOT(ISNUMBER(_xlpm.YearCE)), {#VALUE!}, NOT(CALENDAR.IS_NUMERIC_NULL(_xlpm.OrdinalDay)), {#VALUE!}, CALENDAR.IS_EMPTY(_xlpm.OrdinalDay), CALENDAR.FORMAT_ISO_YEAR(_xlpm.YearCE), TRUE, _xlfn.LET(_xlpm._basic, N(_xlpm.Basic) &lt;&gt; 0, IF(_xlpm._basic * (ABS(_xlpm.YearCE) &gt; 9999), {#VALUE!}, _xlfn.LET(_xlpm._delim, IF(_xlpm._basic, "", "-"), IF(NOT(CALENDAR.IS_VALID_ORDINAL_DATE(_xlpm.YearCE, _xlpm.OrdinalDay, _xlpm.JulianCalendar)), {#NUM!}, _xlfn.CONCAT(CALENDAR.FORMAT_ISO_YEAR(_xlpm.YearCE), _xlpm._delim, TEXT(_xlpm.OrdinalDay, "000"))))))))</definedName>
    <definedName name="CALENDAR.FORMAT_ISO_TIME">_xlfn.LAMBDA(_xlpm.Time,_xlop.Options, _xlfn.IFS(_xlpm.Time = "", "", NOT(ISNUMBER(_xlpm.Time)), {#VALUE!}, (_xlpm.Time &lt; 0) + (_xlpm.Time &gt; 1), {#NUM!}, TRUE, _xlfn.LET(_xlpm._basic, IFERROR(SEARCH("B", _xlpm.Options), 0) &gt; 0, _xlpm._truncate, IFERROR(FIND("&lt;", _xlpm.Options), 0) &gt; 0, _xlpm._tryLowOrderChar, CALENDAR.SEARCH_NTH_CHAR("HMS", _xlpm.Options, 1, 1), _xlpm._lowOrder, _xlfn.IFS(INDEX(_xlpm._tryLowOrderChar, 1, 1) = 0, 4, INDEX(_xlpm._tryLowOrderChar, 1, 2) = "H", 2, INDEX(_xlpm._tryLowOrderChar, 1, 2) = "M", 3, INDEX(_xlpm._tryLowOrderChar, 1, 2) = "S", 4), _xlpm._precision, IF(_xlpm._lowOrder &lt; 4, 0, _xlfn.LET(_xlpm._tryPrecisionChar, CALENDAR.SEARCH_NTH_CHAR("0123456789", _xlpm.Options, 1, 1), IF(INDEX(_xlpm._tryPrecisionChar, 1, 1) = 0, 0, VALUE(INDEX(_xlpm._tryPrecisionChar, 1, 2))))), _xlpm._rTime, CALENDAR.RESOLVE_TIMESPAN(_xlpm.Time, 2, _xlpm._lowOrder, _xlpm._precision, _xlpm._truncate), _xlpm._delim, IF(_xlpm._basic, "", ":"), _xlfn.IFS(_xlpm._lowOrder = 4, _xlfn.LET(_xlpm._secFmt, IF(_xlpm._precision = 0, "00", LEFT("00.000000000", _xlpm._precision + 3)), _xlfn.CONCAT("T", TEXT(INDEX(_xlpm._rTime, 1, 3), "00"), _xlpm._delim, TEXT(INDEX(_xlpm._rTime, 1, 4), "00"), _xlpm._delim, TEXT(INDEX(_xlpm._rTime, 1, 5), _xlpm._secFmt))), _xlpm._lowOrder = 3, _xlfn.CONCAT("T", TEXT(INDEX(_xlpm._rTime, 1, 3), "00"), _xlpm._delim, TEXT(INDEX(_xlpm._rTime, 1, 4), "00")), _xlpm._lowOrder = 2, "T" &amp; TEXT(INDEX(_xlpm._rTime, 1, 3), "00")))))</definedName>
    <definedName name="CALENDAR.FORMAT_ISO_TZO">_xlfn.LAMBDA(_xlpm.TZOMinutes,_xlop.Options, _xlfn.IFS(CALENDAR.IS_EMPTY(_xlpm.TZOMinutes), "", NOT(ISNUMBER(_xlpm.TZOMinutes)), {#VALUE!}, NOT(CALENDAR.IS_VALID_TZO(_xlpm.TZOMinutes)), {#NUM!}, TRUE, _xlfn.LET(_xlpm._basic, IFERROR(SEARCH("B", _xlpm.Options), 0) &gt; 0, _xlpm._zulu, IFERROR(SEARCH("Z", _xlpm.Options), 0) &gt; 0, _xlpm._tzo, ABS(_xlpm.TZOMinutes), IF((_xlpm._tzo = 0) * _xlpm._zulu, "Z", _xlfn.LET(_xlpm._sign, IF(_xlpm.TZOMinutes &gt;= 0, "+", _xlfn.UNICHAR(8722)), _xlpm._delim, IF(_xlpm._basic, "", ":"), _xlpm._rTZO, CALENDAR.RESOLVE_TIMESPAN(CALENDAR.TZO_TO_TIMESPAN(_xlpm._tzo), 2, 4, 0), IF(INDEX(_xlpm._rTZO, 5) &gt; 0, _xlfn.CONCAT(_xlpm._sign, TEXT(INDEX(_xlpm._rTZO, 1, 3), "00"), _xlpm._delim, TEXT(INDEX(_xlpm._rTZO, 1, 4), "00"), _xlpm._delim, TEXT(INDEX(_xlpm._rTZO, 1, 5), "00")), _xlfn.CONCAT(_xlpm._sign, TEXT(INDEX(_xlpm._rTZO, 1, 3), "00"), _xlpm._delim, TEXT(INDEX(_xlpm._rTZO, 1, 4), "00"))))))))</definedName>
    <definedName name="CALENDAR.FORMAT_ISO_WEEK_DATE">_xlfn.LAMBDA(_xlpm.YearCE,_xlpm.ISOWeek,_xlop.ISOWeekDay,_xlop.Basic,_xlop.JulianCalendar, _xlfn.IFS(CALENDAR.IS_EMPTY(_xlpm.YearCE) * CALENDAR.IS_EMPTY(_xlpm.ISOWeek) * CALENDAR.IS_EMPTY(_xlpm.ISOWeekDay), "", NOT(ISNUMBER(_xlpm.YearCE)), {#VALUE!}, NOT(CALENDAR.IS_NUMERIC_NULL(_xlpm.ISOWeek)) + NOT(CALENDAR.IS_NUMERIC_NULL(_xlpm.ISOWeekDay)), {#VALUE!}, NOT(ISNUMBER(_xlpm.ISOWeek)) * ISNUMBER(_xlpm.ISOWeekDay), {#VALUE!}, TRUE, _xlfn.LET(_xlpm._delim, IF(N(_xlpm.Basic) = 0, "-", ""), _xlfn.IFS(CALENDAR.IS_EMPTY(_xlpm.ISOWeek), CALENDAR.FORMAT_ISO_YEAR(_xlpm.YearCE), NOT(CALENDAR.IS_VALID_WEEK_DATE(_xlpm.YearCE, _xlpm.ISOWeek, _xlpm.ISOWeekDay, _xlpm.JulianCalendar)), {#NUM!}, CALENDAR.IS_EMPTY(_xlpm.ISOWeekDay), _xlfn.CONCAT(CALENDAR.FORMAT_ISO_YEAR(_xlpm.YearCE), _xlpm._delim, "W", TEXT(_xlpm.ISOWeek, "00")), TRUE, _xlfn.CONCAT(CALENDAR.FORMAT_ISO_YEAR(_xlpm.YearCE), _xlpm._delim, "W", TEXT(_xlpm.ISOWeek, "00"), _xlpm._delim, TEXT(_xlpm.ISOWeekDay, "0"))))))</definedName>
    <definedName name="CALENDAR.FORMAT_ISO_YEAR">_xlfn.LAMBDA(_xlpm.YearCE, _xlfn.IFS(_xlpm.YearCE = "", "", NOT(ISNUMBER(_xlpm.YearCE)), {#VALUE!}, NOT(CALENDAR.IS_INTEGER(_xlpm.YearCE)), {#NUM!}, TRUE, _xlfn.LET(_xlpm._yearFmt, IF((_xlpm.YearCE &gt;= 1000) * (_xlpm.YearCE &lt;= 9999), "0000;" &amp; _xlfn.UNICHAR(8722) &amp; "0000", "+0000;" &amp; _xlfn.UNICHAR(8722) &amp; "0000"), TEXT(_xlpm.YearCE, _xlpm._yearFmt))))</definedName>
    <definedName name="CALENDAR.FORMAT_LITERARY_DATE">_xlfn.LAMBDA(_xlpm.YearCE,_xlpm.Month,_xlpm.Day,_xlop.Time,_xlop.Options,_xlop.JulianCalendar, _xlfn.IFS(CALENDAR.IS_EMPTY(_xlpm.YearCE) * CALENDAR.IS_EMPTY(_xlpm.Month) * CALENDAR.IS_EMPTY(_xlpm.Day), "", NOT(ISNUMBER(_xlpm.Month)) + (NOT(ISNUMBER(_xlpm.YearCE)) * NOT(ISNUMBER(_xlpm.Day))), {#VALUE!}, TRUE, _xlfn.LET(_xlpm._short, IFERROR(SEARCH("S", _xlpm.Options), 0) &gt; 0, _xlpm._intEnglish, IFERROR(SEARCH("I", _xlpm.Options), 0) &gt; 0, _xlpm._era, IFERROR(SEARCH("E", _xlpm.Options), 0) &gt; 0, _xlpm._sDate, _xlfn.LET(_xlpm._nominalYear, IF(CALENDAR.IS_EMPTY(_xlpm.YearCE), 2000, _xlpm.YearCE), _xlpm._nominalDay, IF(ISNUMBER(_xlpm.Day), INT(_xlpm.Day), 1), IF(NOT(CALENDAR.IS_VALID_DATE(_xlpm._nominalYear, _xlpm.Month, _xlpm._nominalDay, _xlpm.JulianCalendar)), "#DATE!", _xlfn.LET(_xlpm._sMonth, CALENDAR.MONTH_NAME(_xlpm.Month, _xlpm._short, _xlpm._intEnglish), _xlpm._sDay, IF(ISNUMBER(_xlpm.Day), " " &amp; _xlpm._nominalDay, ""), _xlpm._sYear, IF(ISNUMBER(_xlpm.YearCE), ", " &amp; CALENDAR.FORMAT_LITERARY_YEAR(_xlpm.YearCE, _xlpm._era), ""), _xlfn.CONCAT(_xlpm._sMonth, _xlpm._sDay, _xlpm._sYear)))), _xlpm._sTime, _xlfn.IFS(CALENDAR.IS_EMPTY(_xlpm.Time), "", NOT(ISNUMBER(_xlpm.Time)), "#TIME!", _xlpm.Time &lt; 0, "#TIME!", _xlpm.Time &gt; 1, "#TIME!", TRUE, _xlfn.LET(_xlpm._rTime, CALENDAR.ROUND_TIMESPAN(_xlpm.Time, 3, 0, 1), _xlpm._fmt, IF(_xlpm._rTime = 1, "[hh]:mm", "h:mm AM/PM"), TEXT(_xlpm._rTime, _xlpm._fmt))), IF(_xlpm._sTime = "", _xlpm._sDate, _xlpm._sDate &amp; ", " &amp; _xlpm._sTime))))</definedName>
    <definedName name="CALENDAR.FORMAT_LITERARY_YEAR">_xlfn.LAMBDA(_xlpm.YearCE,_xlop.AlwaysShowEra, IF(CALENDAR.IS_EMPTY(_xlpm.YearCE),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_xlfn.LAMBDA(_xlpm.Year,_xlpm.Month,_xlpm.Day,_xlpm.Time,_xlop.TZOMinutes,_xlop.Options, _xlfn.IFS(CALENDAR.IS_EMPTY(_xlpm.Year) * CALENDAR.IS_EMPTY(_xlpm.Month) * CALENDAR.IS_EMPTY(_xlpm.Day) * CALENDAR.IS_EMPTY(_xlpm.Time), "", NOT(CALENDAR.IS_NUMERIC_NULL(_xlpm.Year)), {#VALUE!}, NOT(CALENDAR.IS_NUMERIC_NULL(_xlpm.Month)), {#VALUE!}, NOT(CALENDAR.IS_NUMERIC_NULL(_xlpm.Day)), {#VALUE!}, NOT(CALENDAR.IS_EMPTY(_xlpm.Month)) * NOT(CALENDAR.IS_VALID_DATE(_xlpm.Year, _xlpm.Month, _xlpm.Day, 0)), "#DATE!", TRUE, _xlfn.LET(_xlpm._tzo, N(_xlpm.TZOMinutes), _xlpm._short, IFERROR(SEARCH("S", _xlpm.Options), 0) &gt; 0, _xlpm._spacing, IFERROR(FIND("_", _xlpm.Options), 0) &gt; 0, _xlpm._truncate, IFERROR(FIND("&lt;", _xlpm.Options), 0) &gt; 0, _xlpm.fnFmtTime, _xlfn.LAMBDA(_xlpm._time, _xlfn.LET(_xlpm._timeFmt, _xlfn.IFS(_xlpm._short * _xlpm._spacing, "hh mm", _xlpm._short * NOT(_xlpm._spacing), "hhmm", NOT(_xlpm._short) * _xlpm._spacing, "hh mm ss", TRUE, "hhmmss"), TEXT(_xlpm._time, _xlpm._timeFmt))), _xlpm._day, INT(_xlpm.Day), _xlpm._nominalYear, IF(CALENDAR.IS_EMPTY(_xlpm.Year), 2001, _xlpm.Year), _xlpm._nominalMonth, IF(CALENDAR.IS_EMPTY(_xlpm.Year), 3, _xlpm.Month), _xlpm._militaryTZ, CALENDAR.TZO_TO_MILITARY(_xlpm.TZOMinutes), _xlpm._nominalTime, N(_xlpm.Time) + INDEX(_xlpm._militaryTZ, 1, 3), _xlpm._rDateTime, CALENDAR.RESOLVE_DATETIME(_xlpm._nominalYear, _xlpm._nominalMonth, _xlpm._day, _xlpm._nominalTime, 4 - N(_xlpm._short), _xlpm._truncate, 0), _xlpm._sDay, TEXT(INDEX(_xlpm._rDateTime, 3), "00"), _xlpm._sTime, _xlpm.fnFmtTime(INDEX(_xlpm._rDateTime, 4)), _xlpm._sTZ, INDEX(_xlpm._militaryTZ, 1, 1), _xlpm._spc, IF(_xlpm._spacing, " ", ""), IF(CALENDAR.IS_EMPTY(_xlpm.Year), _xlfn.CONCAT(_xlpm._sDay, _xlpm._spc, _xlpm._sTime, _xlpm._spc, _xlpm._sTZ), IF((INDEX(_xlpm._rDateTime, 1) &lt; 1951) + (INDEX(_xlpm._rDateTime, 1) &gt; 2050), "#RANGE!", _xlfn.LET(_xlpm._sMonth, UPPER(CALENDAR.MONTH_NAME(INDEX(_xlpm._rDateTime, 2), 1, 1)), _xlpm._sYY, TEXT(MOD(INDEX(_xlpm._rDateTime, 1), 100), "00"), _xlfn.CONCAT(_xlpm._sDay, _xlpm._spc, _xlpm._sTime, _xlpm._spc, _xlpm._sTZ, _xlpm._spc, _xlpm._sMonth, _xlpm._spc, _xlpm._sYY)))))))</definedName>
    <definedName name="CALENDAR.FORMAT_TIMESPAN">_xlfn.LAMBDA(_xlpm.TimeSpan,_xlop.Options, _xlfn.IFS(CALENDAR.IS_EMPTY(_xlpm.TimeSpan), "", NOT(ISNUMBER(_xlpm.TimeSpan)), {#VALUE!}, TRUE, _xlfn.LET(_xlpm._modernStyle, IFERROR(SEARCH("T", _xlpm.Options), 0) = 0, _xlpm._signPositive, IFERROR(FIND("+", _xlpm.Options), 0) &gt; 0, _xlpm._fixed, IFERROR(FIND("~", _xlpm.Options), 0) = 0, _xlpm._padding, IFERROR(SEARCH("P", _xlpm.Options), 0) &gt; 0, _xlpm._spacing, IFERROR(FIND("_", _xlpm.Options), 0) &gt; 0, _xlpm._truncate, IFERROR(FIND("&lt;", _xlpm.Options), 0) &gt; 0, _xlpm._tryHighOrderChar, CALENDAR.SEARCH_NTH_CHAR("DHMS", _xlpm.Options, 1, 1), _xlpm._passedHighOrder, _xlfn.IFS(INDEX(_xlpm._tryHighOrderChar, 1, 1) = 0, "", INDEX(_xlpm._tryHighOrderChar, 1, 2) = "D", 1, INDEX(_xlpm._tryHighOrderChar, 1, 2) = "H", 2, INDEX(_xlpm._tryHighOrderChar, 1, 2) = "M", 3, INDEX(_xlpm._tryHighOrderChar, 1, 2) = "S", 4), _xlpm._tryLowOrderChar, CALENDAR.SEARCH_NTH_CHAR("DHMS", _xlpm.Options, 1, 1, INDEX(_xlpm._tryHighOrderChar, 1, 1) + 1), _xlpm._passedLowOrder, _xlfn.IFS(INDEX(_xlpm._tryLowOrderChar, 1, 1) = 0, "", INDEX(_xlpm._tryLowOrderChar, 1, 2) = "D", 1, INDEX(_xlpm._tryLowOrderChar, 1, 2) = "H", 2, INDEX(_xlpm._tryLowOrderChar, 1, 2) = "M", 3, INDEX(_xlpm._tryLowOrderChar, 1, 2) = "S", 4), _xlpm._lowOrder, _xlfn.IFS(ISNUMBER(_xlpm._passedLowOrder) * ISNUMBER(_xlpm._passedHighOrder), MAX(_xlpm._passedHighOrder, _xlpm._passedLowOrder), ISNUMBER(_xlpm._passedLowOrder) * NOT(ISNUMBER(_xlpm._passedHighOrder)), IF(_xlpm._passedLowOrder &lt;= 2, "", _xlpm._passedLowOrder), NOT(ISNUMBER(_xlpm._passedLowOrder)) * ISNUMBER(_xlpm._passedHighOrder), IF(_xlpm._passedHighOrder &gt;= 3, _xlpm._passedHighOrder, ""), TRUE, ""), _xlpm._highOrder, _xlfn.IFS(ISNUMBER(_xlpm._passedLowOrder) * ISNUMBER(_xlpm._passedHighOrder), MIN(_xlpm._passedHighOrder, _xlpm._passedLowOrder), ISNUMBER(_xlpm._passedLowOrder) * NOT(ISNUMBER(_xlpm._passedHighOrder)), IF(_xlpm._passedLowOrder &lt;= 2, _xlpm._passedLowOrder, ""), NOT(ISNUMBER(_xlpm._passedLowOrder)) * ISNUMBER(_xlpm._passedHighOrder), IF(_xlpm._passedHighOrder &gt;= 3, "", _xlpm._passedHighOrder), TRUE, ""), _xlpm._tryPrecision, CALENDAR.SEARCH_NTH_CHAR("0123456789", _xlpm.Options, 1, 1), _xlpm._precision, IF(INDEX(_xlpm._tryPrecision, 1, 1) = 0, "", VALUE(INDEX(_xlpm._tryPrecision, 1, 2))), _xlpm._provider, IF(_xlpm._modernStyle, CALENDAR._FORMAT_PROVIDER_TIMESPAN_MODERN(_xlpm.TimeSpan, _xlpm._signPositive, _xlpm._fixed, _xlpm._padding, _xlpm._precision, _xlpm._truncate, _xlpm._highOrder, _xlpm._lowOrder), CALENDAR._FORMAT_PROVIDER_TIMESPAN_TRADITIONAL(_xlpm.TimeSpan, _xlpm._signPositive, _xlpm._fixed, _xlpm._padding, _xlpm._spacing, _xlpm._precision, _xlpm._truncate, _xlpm._highOrder, _xlpm._lowOrder)), _xlpm._count, INDEX(_xlpm._provider, 1, 2) - INDEX(_xlpm._provider, 1, 1) + 1, IF(_xlpm._count &lt; 1, "", _xlfn.LET(_xlpm._designator, IF(INDEX(_xlpm._provider, 2, 1) = "", "", INDEX(_xlpm._provider, 2, 1) &amp; IF(INDEX(_xlpm._provider, 1, 6), " ", "")), _xlpm._parts, _xlfn.MAP(_xlfn.SEQUENCE(1, _xlpm._count), _xlfn.LAMBDA(_xlpm._n, _xlfn.LET(_xlpm._fmt, _xlfn.IFS(_xlpm._n = _xlpm._count, INDEX(_xlpm._provider, 1, 5), _xlpm._n = 1, INDEX(_xlpm._provider, 1, 3), TRUE, INDEX(_xlpm._provider, 1, 4)), _xlpm._col, INDEX(_xlpm._provider, 1, 1) + _xlpm._n, _xlpm._part, TEXT(INDEX(_xlpm._provider, 3, _xlpm._col), _xlpm._fmt), _xlpm._delim, INDEX(_xlpm._provider, 2, _xlpm._col), _xlpm._spc, IF(INDEX(_xlpm._provider, 1, 6) * (_xlpm._n &lt; _xlpm._count), " ", ""), _xlpm._part &amp; _xlpm._delim &amp; _xlpm._spc))), _xlfn.CONCAT(_xlpm._designator, _xlpm._parts))))))</definedName>
    <definedName name="CALENDAR.FORMAT_US_DATE">_xlfn.LAMBDA(_xlpm.YearCE,_xlpm.Month,_xlpm.Day,_xlop.Time,_xlop.Options,_xlop.JulianCalendar, IF(CALENDAR.IS_EMPTY(_xlpm.YearCE) * CALENDAR.IS_EMPTY(_xlpm.Month) * CALENDAR.IS_EMPTY(_xlpm.Day) * CALENDAR.IS_EMPTY(_xlpm.Time), "", _xlfn.LET(_xlpm._hasTime, ISNUMBER(_xlpm.Time), _xlpm._hasDate, ISNUMBER(_xlpm.YearCE) * ISNUMBER(_xlpm.Month) * ISNUMBER(_xlpm.Day), IF(NOT(_xlpm._hasDate + _xlpm._hasTime), {#VALUE!}, _xlfn.LET(_xlpm.fnFormatDate, _xlfn.LAMBDA(_xlpm._separator,_xlpm._yearCE,_xlpm._month,_xlpm._day, IF(NOT(CALENDAR.IS_VALID_DATE(_xlpm._yearCE, _xlpm._month, _xlpm._day, _xlpm.JulianCalendar)), "#DATE!", _xlfn.LET(_xlpm._sYear, TEXT(_xlpm._yearCE, "0000;" &amp; _xlfn.UNICHAR(8722) &amp; "0000;0000"), _xlpm._sMonth, TEXT(_xlpm._month, "0"), _xlpm._sDay, TEXT(_xlpm._day, "0"), _xlfn.CONCAT(_xlpm._sMonth, _xlpm._separator, _xlpm._sDay, _xlpm._separator, _xlpm._sYear)))), _xlpm.fnFormatTime, _xlfn.LAMBDA(_xlpm._separator,_xlpm._lowOrder,_xlpm._timeOfDay, _xlfn.IFS(CALENDAR.IS_EMPTY(_xlpm._timeOfDay), "", _xlpm._lowOrder = 1, "", NOT(ISNUMBER(_xlpm._timeOfDay)), "#TIME!", _xlpm._timeOfDay &lt; 0, "#TIME!", _xlpm._timeOfDay &gt; 1, "#TIME!", TRUE, _xlfn.LET(_xlpm._fmt, _xlfn.IFS(_xlpm._lowOrder = 1, "", _xlpm._lowOrder = 2, "h AM/PM", _xlpm._lowOrder = 3, "h\" &amp; _xlpm._separator &amp; "mm AM/PM", _xlpm._lowOrder = 4, "h\" &amp; _xlpm._separator &amp; "mm\" &amp; _xlpm._separator &amp; "ss AM/PM", _xlpm._lowOrder = 5, "h\" &amp; _xlpm._separator &amp; "mm\" &amp; _xlpm._separator &amp; "ss.000 AM/PM"), TEXT(_xlpm._timeOfDay, _xlpm._fmt)))), _xlpm._truncate, IFERROR(FIND("&lt;", _xlpm.Options), 0) &gt; 0, _xlpm._lowOrder, IF(NOT(_xlpm._hasTime), 1, _xlfn.LET(_xlpm._tryLowOrderChar, CALENDAR.SEARCH_NTH_CHAR("DHMST", _xlpm.Options, 1, 1), _xlfn.IFS(INDEX(_xlpm._tryLowOrderChar, 1, 1) = 0, 3, INDEX(_xlpm._tryLowOrderChar, 1, 2) = "D", 1, INDEX(_xlpm._tryLowOrderChar, 1, 2) = "H", 2, INDEX(_xlpm._tryLowOrderChar, 1, 2) = "M", 3, INDEX(_xlpm._tryLowOrderChar, 1, 2) = "S", 4, INDEX(_xlpm._tryLowOrderChar, 1, 2) = "T", 5))), _xlpm._useLowOrder, IF(_xlpm._lowOrder = 5, 4, _xlpm._lowOrder), _xlpm._precision, IF(_xlpm._lowOrder = 5, 3, 0), _xlpm._tryDateSepChar, CALENDAR.FIND_NTH_CHAR(",./-_", _xlpm.Options, 1, 1), _xlpm._dateSeparator, IF(INDEX(_xlpm._tryDateSepChar, 1, 1) = 0, "/", INDEX(_xlpm._tryDateSepChar, 1, 2)), _xlpm._tryTimeSepChar, CALENDAR.FIND_NTH_CHAR(",.:-_", _xlpm.Options, 1, 1, INDEX(_xlpm._tryDateSepChar, 1, 1) + 1), _xlpm._timeSeparator, IF(INDEX(_xlpm._tryTimeSepChar, 1, 1) = 0, ":", INDEX(_xlpm._tryTimeSepChar, 1, 2)), _xlfn.IFS(_xlpm._hasDate * _xlpm._hasTime, _xlfn.LET(_xlpm._rDateTime, CALENDAR.RESOLVE_DATETIME(_xlpm.YearCE, _xlpm.Month, INT(_xlpm.Day), _xlpm.Time, _xlpm._useLowOrder, _xlpm._precision, _xlpm._truncate, _xlpm.JulianCalendar), _xlpm._sDate, _xlpm.fnFormatDate(_xlpm._dateSeparator, INDEX(_xlpm._rDateTime, 1, 1), INDEX(_xlpm._rDateTime, 1, 2), INDEX(_xlpm._rDateTime, 1, 3)), _xlpm._sTime, _xlpm.fnFormatTime(_xlpm._timeSeparator, _xlpm._lowOrder, INDEX(_xlpm._rDateTime, 1, 4)), IF(_xlpm._sTime = "", _xlpm._sDate, _xlfn.CONCAT(_xlpm._sDate, " ", _xlpm._sTime))), _xlpm._hasTime, _xlfn.LET(_xlpm._rTimeOfDay, CALENDAR.ROUND_TIMESPAN(_xlpm.Time, _xlpm._useLowOrder, _xlpm._precision, _xlpm._truncate), _xlpm.fnFormatTime(_xlpm._timeSeparator, _xlpm._lowOrder, _xlpm._rTimeOfDay)), TRUE, _xlpm.fnFormatDate(_xlpm._dateSeparator, _xlpm.YearCE, _xlpm.Month, INT(_xlpm.Day))))))))</definedName>
    <definedName name="CALENDAR.GREGORIAN_TO_JULIAN">_xlfn.LAMBDA(_xlpm.YearCE,_xlpm.Month,_xlpm.Day, _xlfn.LET(_xlpm._JDN, CALENDAR.JULIAN_DAY_NUMBER(_xlpm.YearCE, _xlpm.Month, _xlpm.Day, 0), _xlfn.IFS(ISERROR(_xlpm._JDN), {#VALUE!,"",""}, _xlpm._JDN = "", {"","",""}, TRUE,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_xlfn.IFS(_xlpm.YearCE = "", "", NOT(ISNUMBER(_xlpm.YearCE)), {#VALUE!}, TRUE, _xlfn.LET(_xlpm._yearCE, INT(_xlpm.YearCE), IF(N(_xlpm.JulianCalendar) = 0, _xlfn.IFS(MOD(_xlpm._yearCE, 400) = 0, TRUE, MOD(_xlpm._yearCE, 100) = 0, FALSE, TRUE, MOD(_xlpm._yearCE, 4) = 0), MOD(_xlpm._yearCE, 4) = 0))))</definedName>
    <definedName name="CALENDAR.IS_NUMERIC_NULL">_xlfn.LAMBDA(_xlpm.Value, _xlfn.IFS(ISERROR(_xlpm.Value), FALSE, _xlpm.Value = "", TRUE, ISNUMBER(_xlpm.Value), TRUE, TRUE, FALSE))</definedName>
    <definedName name="CALENDAR.IS_VALID_DATE">_xlfn.LAMBDA(_xlpm.YearCE,_xlpm.Month,_xlop.Day,_xlop.JulianCalendar, _xlfn.IFS(NOT(ISNUMBER(_xlpm.YearCE)) + NOT(ISNUMBER(_xlpm.Month)), FALSE, NOT(CALENDAR.IS_INTEGER(_xlpm.YearCE) * CALENDAR.IS_INTEGER(_xlpm.Month)), FALSE, (_xlpm.Month &lt; 1) + (_xlpm.Month &gt; 12), FALSE, _xlpm.Day = "", TRUE, TRUE, _xlfn.LET(_xlpm._day, INT(_xlpm.Day), IF(_xlpm._day &lt; 1, FALSE, _xlfn.LET(_xlpm._daysInMonth, CALENDAR.DAYS_IN_MONTH(_xlpm.Month, _xlpm.YearCE, _xlpm.JulianCalendar), IF(ISERROR(_xlpm._daysInMonth), FALSE, _xlpm._day &lt;= _xlpm._daysInMonth))))))</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_xlfn.LAMBDA(_xlpm.Hour,_xlpm.Minute,_xlpm.Second,_xlop.Accept24Hour, _xlfn.LET(_xlpm._accept24hour, N(_xlpm.Accept24Hour) &lt;&gt; 0, _xlfn.IFS(ISNUMBER(_xlpm.Hour) * ISNUMBER(_xlpm.Minute) * ISNUMBER(_xlpm.Second), _xlfn.IFS((_xlpm._accept24hour * (_xlpm.Hour = 24) * (_xlpm.Minute = 0) * (_xlpm.Second = 0)) &gt; 0, TRUE, NOT(CALENDAR.IS_INTEGER(_xlpm.Hour) * CALENDAR.IS_INTEGER(_xlpm.Minute)), FALSE, (_xlpm.Hour &lt; 0) + (_xlpm.Hour &gt; 23), FALSE, (_xlpm.Minute &lt; 0) + (_xlpm.Minute &gt; 59), FALSE, (_xlpm.Second &lt; 0) + (_xlpm.Second &gt;= 60), FALSE, TRUE, TRUE), ISNUMBER(_xlpm.Hour) * ISNUMBER(_xlpm.Minute) * (_xlpm.Second = ""), _xlfn.IFS((_xlpm._accept24hour * (_xlpm.Hour = 24) * (_xlpm.Minute = 0)) &gt; 0, TRUE, NOT(CALENDAR.IS_INTEGER(_xlpm.Hour)), FALSE, (_xlpm.Hour &lt; 0) + (_xlpm.Hour &gt; 23), FALSE, (_xlpm.Minute &lt; 0) + (_xlpm.Minute &gt;= 60), FALSE, TRUE, TRUE), ISNUMBER(_xlpm.Hour) * (_xlpm.Minute = "") * (_xlpm.Second = ""), IF((_xlpm._accept24hour * (_xlpm.Hour = 24)) &gt; 0, TRUE, ((_xlpm.Hour &gt;= 0) * (_xlpm.Hour &lt; 24)) &gt; 0), (_xlpm.Hour = "") * ISNUMBER(_xlpm.Minute) * ISNUMBER(_xlpm.Second), _xlfn.IFS(NOT(CALENDAR.IS_INTEGER(_xlpm.Minute)),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_VALID_TIMESPAN">_xlfn.LAMBDA(_xlpm.Sign,_xlpm.Days,_xlop.Hours,_xlop.Minutes,_xlop.Seconds, _xlfn.IFS(ISERROR(_xlpm.Sign), FALSE, NOT(ISNUMBER(_xlpm.Sign)), FALSE, _xlpm.Sign &lt; -1, FALSE, _xlpm.Sign &gt; 1, FALSE, NOT(CALENDAR.IS_INTEGER(_xlpm.Sign)), FALSE, TRUE, _xlfn.LET(_xlpm._high, _xlfn.IFS(ISNUMBER(_xlpm.Days), 1, ISNUMBER(_xlpm.Hours), 2, ISNUMBER(_xlpm.Minutes), 3, ISNUMBER(_xlpm.Seconds), 4, TRUE, 0), IF(_xlpm._high = 0, FALSE, _xlfn.LET(_xlpm._low, _xlfn.IFS(ISNUMBER(_xlpm.Seconds), 4, ISNUMBER(_xlpm.Minutes), 3, ISNUMBER(_xlpm.Hours), 2, ISNUMBER(_xlpm.Days), 1), _xlpm.fnInvalidElement, _xlfn.LAMBDA(_xlpm._element,_xlpm._max,_xlpm._level,_xlpm._zeroSign, _xlfn.IFS(ISERROR(_xlpm._element), TRUE, (_xlpm._element = "") * (_xlpm._high &lt; _xlpm._level) * (_xlpm._low &gt; _xlpm._level), TRUE, _xlpm._element = "", FALSE, NOT(ISNUMBER(_xlpm._element)), TRUE, (_xlpm._low &gt; _xlpm._level) * NOT(CALENDAR.IS_INTEGER(_xlpm._element)), TRUE, _xlpm._element &lt; 0, TRUE, _xlpm._zeroSign * (_xlpm._element &gt; 0), TRUE, IF(_xlpm._max = "", 0, (_xlpm._high &lt; _xlpm._level) * (_xlpm._element &gt;= _xlpm._max)), TRUE, TRUE, FALSE)), _xlpm._zeroSign, _xlpm.Sign = 0, _xlfn.IFS(_xlpm.fnInvalidElement(_xlpm.Days, "", 1, _xlpm._zeroSign), FALSE, _xlpm.fnInvalidElement(_xlpm.Hours, 24, 2, _xlpm._zeroSign), FALSE, _xlpm.fnInvalidElement(_xlpm.Minutes, 60, 3, _xlpm._zeroSign), FALSE, _xlpm.fnInvalidElement(_xlpm.Seconds, 60, 4, _xlpm._zeroSign), FALSE, TRUE, TRUE))))))</definedName>
    <definedName name="CALENDAR.IS_VALID_TZO">_xlfn.LAMBDA(_xlpm.TZOMinutes, _xlfn.IFS(CALENDAR.IS_EMPTY(_xlpm.TZOMinutes), FALSE, NOT(ISNUMBER(_xlpm.TZOMinutes)), FALSE, ABS(_xlpm.TZOMinutes) &gt; 900,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ISO_DATETIME_TO_EXCELDATE">_xlfn.LAMBDA(_xlpm.ISODateTime,_xlop.AllowMixedStyles, IF(CALENDAR.IS_EMPTY(_xlpm.ISODateTime), {"",""}, _xlfn.LET(_xlpm._isoDateTime, CALENDAR.PARSE_ISO_DATETIME(_xlpm.ISODateTime, _xlpm.AllowMixedStyles), _xlfn.IFS(ISERROR(INDEX(_xlpm._isoDateTime, 1, 1)), _xlfn.HSTACK({#VALUE!}, INDEX(_xlpm._isoDateTime, 1, 5)), ISERROR(INDEX(_xlpm._isoDateTime, 1, 4)), _xlfn.HSTACK({#VALUE!}, INDEX(_xlpm._isoDateTime, 1, 5)), CALENDAR.IS_EMPTY(INDEX(_xlpm._isoDateTime, 1, 1)), _xlfn.HSTACK(INDEX(_xlpm._isoDateTime, 1, 4), INDEX(_xlpm._isoDateTime, 1, 5)), TRUE, _xlfn.LET(_xlpm._date, DATE(INDEX(_xlpm._isoDateTime, 1, 1), INDEX(_xlpm._isoDateTime, 1, 2), INDEX(_xlpm._isoDateTime, 1, 3)), _xlfn.HSTACK(_xlpm._date + N(INDEX(_xlpm._isoDateTime, 1, 4)), INDEX(_xlpm._isoDateTime, 1, 5)))))))</definedName>
    <definedName name="CALENDAR.ISO_DATETIME_TO_MJDATE">_xlfn.LAMBDA(_xlpm.ISODateTime,_xlop.AllowMixedStyles,_xlop.JulianCalendar, IF(CALENDAR.IS_EMPTY(_xlpm.ISODateTime), {"",""}, _xlfn.LET(_xlpm._isoDateTime, CALENDAR.PARSE_ISO_DATETIME(_xlpm.ISODateTime, _xlpm.AllowMixedStyles), _xlfn.IFS(ISERROR(INDEX(_xlpm._isoDateTime, 1, 1)), _xlfn.HSTACK({#VALUE!}, INDEX(_xlpm._isoDateTime, 1, 5)), NOT(CALENDAR.IS_NUMERIC_NULL(INDEX(_xlpm._isoDateTime, 1, 4))), _xlfn.HSTACK({#VALUE!}, INDEX(_xlpm._isoDateTime, 1, 5)), CALENDAR.IS_EMPTY(INDEX(_xlpm._isoDateTime, 1, 1)), _xlfn.HSTACK({#VALUE!}, INDEX(_xlpm._isoDateTime, 1, 5)), TRUE, _xlfn.LET(_xlpm._MJDate, CALENDAR.MODIFIED_JULIAN_DATE(INDEX(_xlpm._isoDateTime, 1, 1), INDEX(_xlpm._isoDateTime, 1, 2), INDEX(_xlpm._isoDateTime, 1, 3), INDEX(_xlpm._isoDateTime, 1, 4), _xlpm.JulianCalendar), _xlfn.HSTACK(_xlpm._MJDate, INDEX(_xlpm._isoDateTime, 1, 5)))))))</definedName>
    <definedName name="CALENDAR.JDATE_TO_CALENDAR_DATE">_xlfn.LAMBDA(_xlpm.JDate,_xlop.JulianCalendar, _xlfn.IFS(_xlpm.JDate = "", {"","","",""}, NOT(ISNUMBER(_xlpm.JDate)), {#VALUE!,"","",""}, TRUE, _xlfn.LET(_xlpm._JDN, INT(_xlpm.JDate + 0.5), _xlpm._timeOfDay, _xlpm.JDate - _xlpm._JDN + 0.5, _xlpm._cDate, CALENDAR.JDN_TO_CALENDAR_DATE(_xlpm._JDN, _xlpm.JulianCalendar), _xlfn.HSTACK(_xlpm._cDate, _xlpm._timeOfDay))))</definedName>
    <definedName name="CALENDAR.JDATE_TO_MODIFIED">_xlfn.LAMBDA(_xlpm.JDate, IF(_xlpm.JDate = "", "", _xlpm.JDate - 2400000.5))</definedName>
    <definedName name="CALENDAR.JDN_TO_CALENDAR_DATE">_xlfn.LAMBDA(_xlpm.JDN,_xlop.JulianCalendar, _xlfn.IFS(_xlpm.JDN = "", {"","",""}, NOT(ISNUMBER(_xlpm.JDN)), {#VALUE!,"",""}, TRUE,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MODIFIED">_xlfn.LAMBDA(_xlpm.JDN, IF(_xlpm.JDN = "", "", INT(_xlpm.JDN) - 2400001))</definedName>
    <definedName name="CALENDAR.JULIAN_DATE">_xlfn.LAMBDA(_xlpm.YearCE,_xlpm.Month,_xlpm.Day,_xlop.Time,_xlop.JulianCalendar, _xlfn.LET(_xlpm._JDN, CALENDAR.JULIAN_DAY_NUMBER(_xlpm.YearCE, _xlpm.Month, _xlpm.Day, _xlpm.JulianCalendar), IF(NOT(ISNUMBER(_xlpm._JDN)), _xlpm._JDN, _xlfn.LET(_xlpm._timeAfterMidday, N(_xlpm.Time) - 0.5, _xlpm._JDN + _xlpm._timeAfterMidday))))</definedName>
    <definedName name="CALENDAR.JULIAN_DAY_NUMBER">_xlfn.LAMBDA(_xlpm.YearCE,_xlpm.Month,_xlpm.Day,_xlop.JulianCalendar, _xlfn.IFS((_xlpm.YearCE = "") * (_xlpm.Month = "") * (_xlpm.Day = ""), "", NOT(CALENDAR.IS_VALID_DATE(_xlpm.YearCE, _xlpm.Month, _xlpm.Day, _xlpm.JulianCalendar)), {#NUM!}, TRUE, _xlfn.LET(_xlpm._day, INT(_xlpm.Day), _xlpm._gregorian, N(_xlpm.JulianCalendar) = 0, _xlpm._YEAR4801BCE, -4800, _xlpm._G4801BCE_JD, -32045, _xlpm._J4801BCE_JD, -32083, _xlpm._DaysIn5MonthsFromMarch, 153, _xlpm._MarchShiftYear, INT((14 - _xlpm.Month) / 12), _xlpm._years, _xlpm.YearCE - _xlpm._YEAR4801BCE - _xlpm._MarchShiftYear, _xlpm._MarchShiftMonth, _xlpm.Month + (12 * _xlpm._MarchShiftYear) - 3, _xlpm._days, 365 * _xlpm._years + INT(_xlpm._years / 4) + INT((_xlpm._DaysIn5MonthsFromMarch * _xlpm._MarchShiftMonth + 2) / 5) + _xlpm._day, _xlpm._days + IF(_xlpm._gregorian, _xlpm._G4801BCE_JD - INT(_xlpm._years / 100) + INT(_xlpm._years / 400), _xlpm._J4801BCE_JD))))</definedName>
    <definedName name="CALENDAR.JULIAN_TO_GREGORIAN">_xlfn.LAMBDA(_xlpm.YearCE,_xlpm.Month,_xlpm.Day, _xlfn.LET(_xlpm._JDN, CALENDAR.JULIAN_DAY_NUMBER(_xlpm.YearCE, _xlpm.Month, _xlpm.Day, 1), _xlfn.IFS(ISERROR(_xlpm._JDN), {#VALUE!,"",""}, _xlpm._JDN = "", {"","",""}, TRUE, CALENDAR.JDN_TO_CALENDAR_DATE(_xlpm._JDN, 0))))</definedName>
    <definedName name="CALENDAR.MILITARY_TZO">_xlfn.LAMBDA(_xlpm.Designator, IF(CALENDAR.IS_EMPTY(_xlpm.Designator), "", _xlfn.LET(_xlpm._code, CODE(_xlpm.Designator) - 64, _xlfn.IFS(_xlpm._code &lt;= 0, {#VALUE!}, _xlpm._code &gt; 26, {#VALUE!}, _xlpm._code = 10, {#N/A}, _xlpm._code = 26, 0, _xlpm._code &lt;= 9, _xlpm._code * 60, _xlpm._code &lt;= 13, (_xlpm._code - 1) * 60, _xlpm._code &lt;= 25, (13 - _xlpm._code) * 60))))</definedName>
    <definedName name="CALENDAR.MJDATE_ADDITION">_xlfn.LAMBDA(_xlpm.LocalMJDate,_xlop.AddTimeSpan,_xlop.AddWeeks,_xlop.AddMonths,_xlop.AddQuarters,_xlop.AddYears,_xlop.JulianCalendar, _xlfn.IFS(_xlpm.LocalMJDate = "", "", NOT(ISNUMBER(_xlpm.LocalMJDate)), {#VALUE!}, (N(_xlpm.AddTimeSpan) = 0) * (N(_xlpm.AddWeeks) = 0) * (N(_xlpm.AddMonths) = 0) * (N(_xlpm.AddQuarters) = 0) * (N(_xlpm.AddYears) = 0), _xlpm.LocalMJDate, TRUE, _xlfn.LET(_xlpm._hasDatePartsAdded, ((N(_xlpm.AddMonths) &lt;&gt; 0) + (N(_xlpm.AddQuarters) &lt;&gt; 0) + (N(_xlpm.AddYears) &lt;&gt; 0)) &lt;&gt; 0, _xlpm._baseMJDate, IF(NOT(_xlpm._hasDatePartsAdded), _xlpm.LocalMJDate, _xlfn.LET(_xlpm._decMonths, (N(_xlpm.AddYears) * 12) + (N(_xlpm.AddQuarters) * 3) + N(_xlpm.AddMonths), _xlpm._addTotalMonths, INT(_xlpm._decMonths), _xlpm._partialMonths, _xlpm._decMonths - _xlpm._addTotalMonths, _xlpm._startDate, CALENDAR.MJDATE_TO_CALENDAR_DATE(_xlpm.LocalMJDate, _xlpm.JulianCalendar), _xlpm._shiftMonths, INDEX(_xlpm._startDate, 1, 2) - 1 + _xlpm._addTotalMonths, _xlpm._resultYear, INDEX(_xlpm._startDate, 1, 1) + INT(_xlpm._shiftMonths / 12), _xlpm._resultMonth, MOD(_xlpm._shiftMonths, 12) + 1, _xlpm._MJDateMonth, CALENDAR.MODIFIED_JULIAN_DATE(_xlpm._resultYear, _xlpm._resultMonth, 1, 0, _xlpm.JulianCalendar) - 1, _xlpm._avgDaysMonth, IF(N(_xlpm.JulianCalendar), 30.4375, 30.436875), _xlpm._MJDateMonth + INDEX(_xlpm._startDate, 1, 3) + ROUND(_xlpm._partialMonths * _xlpm._avgDaysMonth, 0) + INDEX(_xlpm._startDate, 1, 4))), _xlpm._baseMJDate + N(_xlpm.AddTimeSpan) + ROUND(N(_xlpm.AddWeeks) * 7, 0))))</definedName>
    <definedName name="CALENDAR.MJDATE_TO_CALENDAR_DATE">_xlfn.LAMBDA(_xlpm.MJDate,_xlop.JulianCalendar, IF(_xlpm.MJDate = "", {"","","",""}, IF(NOT(ISNUMBER(_xlpm.MJDate)), {#VALUE!,"","",""}, _xlfn.LET(_xlpm._JDate, CALENDAR.MODIFIED_TO_JDATE(_xlpm.MJDate), CALENDAR.JDATE_TO_CALENDAR_DATE(_xlpm._JDate, _xlpm.JulianCalendar)))))</definedName>
    <definedName name="CALENDAR.MJDATE_TO_EXCELDATE">_xlfn.LAMBDA(_xlpm.MJDate, _xlfn.IFS(CALENDAR.IS_EMPTY(_xlpm.MJDate), "", NOT(ISNUMBER(_xlpm.MJDate)), {#VALUE!}, _xlpm.MJDate &lt; 15019, {#NUM!}, _xlpm.MJDate &gt;= 2973484, {#NUM!}, TRUE, _xlpm.MJDate - 15018))</definedName>
    <definedName name="CALENDAR.MJDATE_TO_ISO_DATETIME">_xlfn.LAMBDA(_xlpm.MJDate,_xlop.TZOMinutes,_xlop.Options,_xlop.JulianCalendar, _xlfn.IFS(CALENDAR.IS_EMPTY(_xlpm.MJDate), "", NOT(ISNUMBER(_xlpm.MJDate)), {#VALUE!}, TRUE, _xlfn.LET(_xlpm._cDate, CALENDAR.MJDATE_TO_CALENDAR_DATE(_xlpm.MJDate, _xlpm.JulianCalendar), CALENDAR.FORMAT_ISO_DATETIME(INDEX(_xlpm._cDate, 1, 1), INDEX(_xlpm._cDate, 1, 2), INDEX(_xlpm._cDate, 1, 3), INDEX(_xlpm._cDate, 1, 4), _xlpm.TZOMinutes, _xlpm.Options, _xlpm.JulianCalendar))))</definedName>
    <definedName name="CALENDAR.MJDATE_TO_ORDINAL_DATE">_xlfn.LAMBDA(_xlpm.MJDate,_xlop.JulianCalendar, _xlfn.IFS(_xlpm.MJDate = "", {"","","",""}, NOT(ISNUMBER(_xlpm.MJDate)), {#VALUE!,"","",""}, TRUE, _xlfn.LET(_xlpm._cDate, CALENDAR.MJDATE_TO_CALENDAR_DATE(_xlpm.MJDate,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_xlfn.LAMBDA(_xlpm.MJDate,_xlop.MonthOffset,_xlop.JulianCalendar, _xlfn.IFS(_xlpm.MJDate = "", {"","","","",""}, NOT(ISNUMBER(_xlpm.MJDate)), {#VALUE!,"","","",""}, TRUE, _xlfn.LET(_xlpm._monthOffset, ROUND(N(_xlpm.MonthOffset), 0), _xlfn.IFS(_xlpm._monthOffset &lt; -6, {#NUM!,"","","",""}, _xlpm._monthOffset &gt; 3, {#NUM!,"","","",""}, TRUE, _xlfn.LET(_xlpm._cDate, CALENDAR.MJDATE_TO_CALENDAR_DATE(_xlpm.MJDate,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_xlfn.LAMBDA(_xlpm.MJDate,_xlop.JulianCalendar, _xlfn.IFS(_xlpm.MJDate = "", {"","","","",""}, NOT(ISNUMBER(_xlpm.MJDate)), {#VALUE!,"","","",""}, TRUE, _xlfn.LET(_xlpm._cDate, CALENDAR.MJDATE_TO_CALENDAR_DATE(_xlpm.MJDate,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N_TO_CALENDAR_DATE">_xlfn.LAMBDA(_xlpm.MJDN,_xlop.JulianCalendar, _xlfn.LET(_xlpm._JDN, CALENDAR.MODIFIED_TO_JDN(_xlpm.MJDN), IF(NOT(ISNUMBER(_xlpm._JDN)), _xlpm._JDN, CALENDAR.JDN_TO_CALENDAR_DATE(_xlpm._JDN, _xlpm.JulianCalendar))))</definedName>
    <definedName name="CALENDAR.MODIFIED_JULIAN_DATE">_xlfn.LAMBDA(_xlpm.YearCE,_xlpm.Month,_xlpm.Day,_xlop.Time,_xlop.JulianCalendar, _xlfn.LET(_xlpm._MJDN, CALENDAR.MODIFIED_JULIAN_DAY_NUMBER(_xlpm.YearCE, _xlpm.Month, _xlpm.Day, _xlpm.JulianCalendar), IF(NOT(ISNUMBER(_xlpm._MJDN)), _xlpm._MJDN, _xlpm._MJDN + N(_xlpm.Time))))</definedName>
    <definedName name="CALENDAR.MODIFIED_JULIAN_DAY_NUMBER">_xlfn.LAMBDA(_xlpm.YearCE,_xlpm.Month,_xlpm.Day,_xlop.JulianCalendar, _xlfn.LET(_xlpm._JDN, CALENDAR.JULIAN_DAY_NUMBER(_xlpm.YearCE, _xlpm.Month, _xlpm.Day, _xlpm.JulianCalendar), IF(NOT(ISNUMBER(_xlpm._JDN)), _xlpm._JDN, CALENDAR.JDN_TO_MODIFIED(_xlpm._JDN))))</definedName>
    <definedName name="CALENDAR.MODIFIED_TO_JDATE">_xlfn.LAMBDA(_xlpm.MJDate, IF(_xlpm.MJDate = "", "", _xlpm.MJDate + 2400000.5))</definedName>
    <definedName name="CALENDAR.MODIFIED_TO_JDN">_xlfn.LAMBDA(_xlpm.MJDN, IF(_xlpm.MJDN = "", "", INT(_xlpm.MJDN) + 2400001))</definedName>
    <definedName name="CALENDAR.MONTH_NAME">_xlfn.LAMBDA(_xlpm.Month,_xlop.Short,_xlop.InternationalEnglish, _xlfn.IFS(_xlpm.Month = "", "", NOT(ISNUMBER(_xlpm.Month)), #VALUE!, TRUE,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NULLIFY">_xlfn.LAMBDA(_xlpm.Value, IF(ISBLANK(_xlpm.Value), "", _xlpm.Value))</definedName>
    <definedName name="CALENDAR.ORDINAL_DATE_TO_MJDATE">_xlfn.LAMBDA(_xlpm.YearCE,_xlpm.OrdinalDay,_xlop.Time,_xlop.JulianCalendar, _xlfn.IFS((_xlpm.YearCE = "") * (_xlpm.OrdinalDay = "") * (_xlpm.Time = ""), "", NOT(ISNUMBER(_xlpm.YearCE)) + NOT(ISNUMBER(_xlpm.OrdinalDay)), {#VALUE!}, TRUE, _xlfn.LET(_xlpm._ordinalDay, INT(_xlpm.OrdinalDay), _xlpm._MJDNYear, CALENDAR.MODIFIED_JULIAN_DAY_NUMBER(_xlpm.YearCE, 1, 1, _xlpm.JulianCalendar) - 1, _xlpm._MJDNYear + _xlpm._ordinalDay + N(_xlpm.Time))))</definedName>
    <definedName name="CALENDAR.PARSE_ISO_CALENDAR_DATE">_xlfn.LAMBDA(_xlpm.ISOCalendarDate,_xlop.JulianCalendar, _xlfn.IFS(_xlpm.ISOCalendarDate = "", {"","",""}, NOT(CALENDAR.VALIDATE_CHARSET("+-0123456789" &amp; _xlfn.UNICHAR(8722), _xlpm.ISOCalendarDate)), {#VALUE!,"",""}, TRUE, _xlfn.LET(_xlpm._firstChar, LEFT(_xlpm.ISOCalendarDate, 1), _xlpm._isSigned, _xlfn.IFS(_xlpm._firstChar = "+", TRUE, _xlpm._firstChar = "-", TRUE, _xlpm._firstChar = _xlfn.UNICHAR(8722), TRUE, TRUE, FALSE), _xlpm._sign, _xlfn.IFS(NOT(_xlpm._isSigned), 1, _xlpm._firstChar = "-", -1, _xlpm._firstChar = _xlfn.UNICHAR(8722), -1, TRUE, 1), _xlpm._unSigned, IF(_xlpm._isSigned, RIGHT(_xlpm.ISOCalendarDate, LEN(_xlpm.ISOCalendarDate) - 1), _xlpm.ISOCalendarDate), _xlpm._len, LEN(_xlpm._unSigned), _xlpm._pattern, CALENDAR.REPLACE_CHARS(_xlpm._unSigned, "0123456789", "_"), _xlpm._tryParse, _xlfn.IFS(_xlpm._len &gt;= 10, _xlfn.IFS(_xlpm._pattern = RIGHT("_______________-__-__", _xlpm._len), _xlfn.HSTACK(VALUE(LEFT(_xlpm._unSigned, _xlpm._len - 6)), VALUE(MID(_xlpm._unSigned, _xlpm._len - 4, 2)), VALUE(RIGHT(_xlpm._unSigned, 2))), _xlpm._pattern = RIGHT("_______________-__", _xlpm._len), _xlfn.HSTACK(VALUE(LEFT(_xlpm._unSigned, _xlpm._len - 3)), VALUE(RIGHT(_xlpm._unSigned, 2)), ""), _xlpm._pattern = RIGHT("___________________", _xlpm._len), _xlfn.HSTACK(VALUE(LEFT(_xlpm._unSigned, _xlpm._len - 4)), VALUE(MID(_xlpm._unSigned, _xlpm._len - 3, 2)), VALUE(RIGHT(_xlpm._unSigned, 2))), TRUE, ""), _xlpm._len &gt;= 8, _xlfn.IFS(_xlpm._pattern = RIGHT("______-__", _xlpm._len), _xlfn.HSTACK(VALUE(LEFT(_xlpm._unSigned, _xlpm._len - 3)), VALUE(RIGHT(_xlpm._unSigned, 2)), ""), _xlpm._pattern = RIGHT("_________", _xlpm._len), _xlfn.HSTACK(VALUE(LEFT(_xlpm._unSigned, _xlpm._len - 4)), VALUE(MID(_xlpm._unSigned, _xlpm._len - 3, 2)), VALUE(RIGHT(_xlpm._unSigned, 2))), TRUE, ""), _xlpm._len = 7, IF(_xlpm._pattern = "____-__", _xlfn.HSTACK(VALUE(LEFT(_xlpm._unSigned, 4)), VALUE(RIGHT(_xlpm._unSigned, 2)), ""), ""), (_xlpm._len &gt;= 4) * (_xlpm._len &lt;= 5), IF(_xlpm._pattern = RIGHT("_____", _xlpm._len), _xlfn.HSTACK(VALUE(_xlpm._unSigned), "", ""), ""), TRUE, ""), IF(INDEX(_xlpm._tryParse, 1, 1) = "", {#VALUE!,"",""}, _xlfn.LET(_xlpm._year, _xlpm._sign * INDEX(_xlpm._tryParse, 1, 1), _xlpm._month, INDEX(_xlpm._tryParse, 1, 2), _xlfn.IFS(_xlpm._month = "", _xlfn.HSTACK(_xlpm._year, "", ""), (_xlpm._month &lt; 1) + (_xlpm._month &gt; 12), _xlfn.HSTACK(_xlpm._year, {#NUM!}, ""), TRUE, _xlfn.LET(_xlpm._day, INDEX(_xlpm._tryParse, 1, 3), IF(_xlpm._day = "", _xlfn.HSTACK(_xlpm._year, _xlpm._month, ""), IF(CALENDAR.IS_VALID_DATE(_xlpm._year, _xlpm._month, _xlpm._day, _xlpm.JulianCalendar), _xlfn.HSTACK(_xlpm._year, _xlpm._month, _xlpm._day), _xlfn.HSTACK(_xlpm._year, _xlpm._month, {#NUM!}))))))))))</definedName>
    <definedName name="CALENDAR.PARSE_ISO_DATETIME">_xlfn.LAMBDA(_xlpm.ISODateTime,_xlop.AllowMixedStyles,_xlop.JulianCalendar, _xlfn.IFS(CALENDAR.IS_EMPTY(_xlpm.ISODateTime), {"","","","",""}, NOT(CALENDAR.VALIDATE_CHARSET("+,-.0123456789:TWZ" &amp; _xlfn.UNICHAR(8722), _xlpm.ISODateTime)), {#VALUE!,"","","",""}, TRUE, _xlfn.LET(_xlpm._Tpos, IFERROR(FIND("T", _xlpm.ISODateTime), 0), _xlpm._parts, IF(_xlpm._Tpos = 0, _xlfn.HSTACK(_xlpm.ISODateTime, "", ""), _xlfn.LET(_xlpm._len, LEN(_xlpm.ISODateTime), _xlpm._datePart, LEFT(_xlpm.ISODateTime, _xlpm._Tpos - 1), _xlpm._TZpos, CALENDAR.FIND_NTH_CHAR("Z+-" &amp; _xlfn.UNICHAR(8722), _xlpm.ISODateTime,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IF(N(_xlpm.AllowMixedStyles) &lt;&gt; 0,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CALENDAR.PARSE_ISO_TIME(INDEX(_xlpm._parts, 1, 2)), _xlpm._tzo, CALENDAR.PARSE_ISO_TZO(INDEX(_xlpm._parts, 1, 3)), IF(INDEX(_xlpm._parts, 1, 1) = "", IF(CALENDAR.IS_EMPTY(_xlpm._time), _xlfn.HSTACK("", "", "", {#VALUE!}, _xlpm._tzo), _xlfn.HSTACK("", "", "", _xlpm._time, _xlpm._tzo)), _xlfn.LET(_xlpm._date, CALENDAR.PARSE_ISO_CALENDAR_DATE(INDEX(_xlpm._parts, 1, 1), _xlpm.JulianCalendar), _xlfn.HSTACK(_xlpm._date, _xlpm._time, _xlpm._tzo))))))))</definedName>
    <definedName name="CALENDAR.PARSE_ISO_ORDINAL_DATE">_xlfn.LAMBDA(_xlpm.ISOOrdinalDate,_xlop.JulianCalendar, _xlfn.IFS(CALENDAR.IS_EMPTY(_xlpm.ISOOrdinalDate), {"",""}, NOT(CALENDAR.VALIDATE_CHARSET("+-0123456789" &amp; _xlfn.UNICHAR(8722), _xlpm.ISOOrdinalDate)), {#VALUE!,""}, TRUE, _xlfn.LET(_xlpm._firstChar, LEFT(_xlpm.ISOOrdinalDate, 1), _xlpm._isSigned, _xlfn.IFS(_xlpm._firstChar = "+", TRUE, _xlpm._firstChar = "-", TRUE, _xlpm._firstChar = _xlfn.UNICHAR(8722), TRUE, TRUE, FALSE), _xlpm._sign, _xlfn.IFS(NOT(_xlpm._isSigned), 1, _xlpm._firstChar = "-", -1, _xlpm._firstChar = _xlfn.UNICHAR(8722), -1, TRUE, 1), _xlpm._unSigned, IF(_xlpm._isSigned, RIGHT(_xlpm.ISOOrdinalDate, LEN(_xlpm.ISOOrdinalDate) - 1), _xlpm.ISOOrdinalDate), _xlpm._len, LEN(_xlpm._unSigned), _xlpm._pattern, CALENDAR.REPLACE_CHARS(_xlpm._unSigned, "0123456789", "_"), _xlpm._tryParse, _xlfn.IFS(_xlpm._len &gt;= 8, IF(_xlpm._pattern = RIGHT("_______________-___", _xlpm._len), _xlfn.HSTACK(VALUE(LEFT(_xlpm._unSigned, _xlpm._len - 4)), VALUE(RIGHT(_xlpm._unSigned, 3))), ""), _xlpm._len = 7, IF(_xlpm._pattern = "_______", _xlfn.HSTACK(VALUE(LEFT(_xlpm._unSigned, _xlpm._len - 3)), VALUE(RIGHT(_xlpm._unSigned, 3))), ""), (_xlpm._len &gt;= 4) * (_xlpm._len &lt;= 5), IF(_xlpm._pattern = RIGHT("_____", _xlpm._len), _xlfn.HSTACK(VALUE(_xlpm._unSigned), ""), ""), TRUE, #N/A), IF(ISERROR(INDEX(_xlpm._tryParse, 1, 1)), {#VALUE!,""}, _xlfn.LET(_xlpm._year, _xlpm._sign * INDEX(_xlpm._tryParse, 1, 1), _xlpm._ordinalDay, INDEX(_xlpm._tryParse, 1, 2), _xlfn.IFS(_xlpm._ordinalDay = "", _xlfn.HSTACK(_xlpm._year, ""), CALENDAR.IS_VALID_ORDINAL_DATE(_xlpm._year, _xlpm._ordinalDay, _xlpm.JulianCalendar), _xlfn.HSTACK(_xlpm._year, _xlpm._ordinalDay), TRUE, _xlfn.HSTACK(_xlpm._year, {#NUM!})))))))</definedName>
    <definedName name="CALENDAR.PARSE_ISO_TIME">_xlfn.LAMBDA(_xlpm.ISOTime,_xlop.AsComplication, IF(_xlpm.ISOTime = "", "", _xlfn.LET(_xlpm._asValue, N(_xlpm.AsComplication) = 0, IF(CODE(_xlpm.ISOTime) &lt;&gt; 84, IF(_xlpm._asValue, {#VALUE!}, {#VALUE!,"",""}), _xlfn.LET(_xlpm._len, LEN(_xlpm.ISOTime) - 1, _xlpm._timePart, RIGHT(_xlpm.ISOTime, _xlpm._len), _xlpm._pattern, CALENDAR.REPLACE_CHARS(_xlpm._timePart, "0123456789", "_"), _xlpm._tryParse, _xlfn.IFS(LEFT(_xlpm._pattern, 10) = "__:__:__._", _xlfn.LET(_xlpm._decimals, _xlpm._len - 9, _xlfn.HSTACK(VALUE(LEFT(_xlpm._timePart, 2)), VALUE(MID(_xlpm._timePart, 4, 2)), VALUE(MID(_xlpm._timePart, 7, 2)) + (VALUE(RIGHT(_xlpm._timePart, _xlpm._decimals)) / (10 ^ _xlpm._decimals)))), _xlpm._pattern = "__:__:__", _xlfn.HSTACK(VALUE(LEFT(_xlpm._timePart, 2)), VALUE(MID(_xlpm._timePart, 4, 2)), VALUE(RIGHT(_xlpm._timePart, 2))), _xlpm._pattern = "__:__", _xlfn.HSTACK(VALUE(LEFT(_xlpm._timePart, 2)), VALUE(RIGHT(_xlpm._timePart, 2)), 0), LEFT(_xlpm._pattern, 8) = "______._", _xlfn.LET(_xlpm._decimals, _xlpm._len - 7, _xlfn.HSTACK(VALUE(LEFT(_xlpm._timePart, 2)), VALUE(MID(_xlpm._timePart, 3, 2)), VALUE(MID(_xlpm._timePart, 5, 2)) + (VALUE(RIGHT(_xlpm._timePart, _xlpm._decimals)) / (10 ^ _xlpm._decimals)))), _xlpm._pattern = "______", _xlfn.HSTACK(VALUE(LEFT(_xlpm._timePart, 2)), VALUE(MID(_xlpm._timePart, 3, 2)), VALUE(RIGHT(_xlpm._timePart, 2))), _xlpm._pattern = "____", _xlfn.HSTACK(VALUE(LEFT(_xlpm._timePart, 2)), VALUE(RIGHT(_xlpm._timePart, 2)), 0), _xlpm._pattern = "__", _xlfn.HSTACK(VALUE(_xlpm._timePart), 0, 0), TRUE, {#VALUE!}), _xlfn.IFS(ISERROR(INDEX(_xlpm._tryParse, 1, 1)), IF(_xlpm._asValue, {#VALUE!}, {#VALUE!,"",""}), NOT(CALENDAR.IS_VALID_TIME_OF_DAY(INDEX(_xlpm._tryParse, 1, 1), INDEX(_xlpm._tryParse, 1, 2), INDEX(_xlpm._tryParse, 1, 3), 1)), IF(_xlpm._asValue, {#NUM!}, {#NUM!,"",""}), _xlpm._asValue, CALENDAR.TIMESPAN(1, 0, INDEX(_xlpm._tryParse, 1, 1), INDEX(_xlpm._tryParse, 1, 2), INDEX(_xlpm._tryParse, 1, 3)), TRUE, _xlfn.HSTACK(INDEX(_xlpm._tryParse, 1, 1), INDEX(_xlpm._tryParse, 1, 2), INDEX(_xlpm._tryParse, 1, 3))))))))</definedName>
    <definedName name="CALENDAR.PARSE_ISO_TZO">_xlfn.LAMBDA(_xlpm.ISOTimeZoneOffset, _xlfn.IFS(CALENDAR.IS_EMPTY(_xlpm.ISOTimeZoneOffset), "", (LEN(_xlpm.ISOTimeZoneOffset) = 1) * (CODE(_xlpm.ISOTimeZoneOffset) = 90), 0, TRUE, _xlfn.LET(_xlpm._sChar, LEFT(_xlpm.ISOTimeZoneOffset, 1), _xlpm._sign, _xlfn.IFS(_xlpm._sChar = "+", 1, _xlpm._sChar = "-", -1, _xlfn.UNICODE(_xlpm._sChar) = 8722, -1, TRUE, 0), IF(_xlpm._sign = 0, {#VALUE!}, _xlfn.LET(_xlpm._tz, MID(_xlpm.ISOTimeZoneOffset, 2, LEN(_xlpm.ISOTimeZoneOffset)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{#VALUE!}), _xlfn.IFS(ISERROR(INDEX(_xlpm._tryParse, 1, 1)), {#VALUE!}, NOT(CALENDAR.IS_VALID_TIME_OF_DAY(INDEX(_xlpm._tryParse, 1, 1), INDEX(_xlpm._tryParse, 1, 2), INDEX(_xlpm._tryParse, 1, 3))), {#NUM!}, TRUE, CALENDAR.TIMESPAN_TO_TZO(_xlpm._sign * CALENDAR.TIMESPAN(1, 0, INDEX(_xlpm._tryParse, 1, 1), INDEX(_xlpm._tryParse, 1, 2), INDEX(_xlpm._tryParse, 1, 3)))))))))</definedName>
    <definedName name="CALENDAR.PARSE_ISO_WEEK_DATE">_xlfn.LAMBDA(_xlpm.ISOWeekDate,_xlop.JulianCalendar, _xlfn.IFS(CALENDAR.IS_EMPTY(_xlpm.ISOWeekDate), {"","",""}, NOT(CALENDAR.VALIDATE_CHARSET("+-0123456789W" &amp; _xlfn.UNICHAR(8722), _xlpm.ISOWeekDate)), {#VALUE!,"",""}, TRUE, _xlfn.LET(_xlpm._firstChar, LEFT(_xlpm.ISOWeekDate, 1), _xlpm._isSigned, _xlfn.IFS(_xlpm._firstChar = "+", TRUE, _xlpm._firstChar = "-", TRUE, _xlpm._firstChar = _xlfn.UNICHAR(8722), TRUE, TRUE, FALSE), _xlpm._sign, _xlfn.IFS(NOT(_xlpm._isSigned), 1, _xlpm._firstChar = "-", -1, _xlpm._firstChar = _xlfn.UNICHAR(8722), -1, TRUE, 1), _xlpm._unSigned, IF(_xlpm._isSigned, RIGHT(_xlpm.ISOWeekDate, LEN(_xlpm.ISOWeekDate) - 1), _xlpm.ISOWeekDate), _xlpm._len, LEN(_xlpm._unSigned), _xlpm._pattern, CALENDAR.REPLACE_CHARS(_xlpm._unSigned, "0123456789", "_"), _xlpm._tryParse, _xlfn.IFS(_xlpm._len &gt;= 10, _xlfn.IFS(_xlpm._pattern = RIGHT("_______________-W__-_", _xlpm._len), _xlfn.HSTACK(VALUE(LEFT(_xlpm._unSigned, _xlpm._len - 6)), VALUE(MID(_xlpm._unSigned, _xlpm._len - 3, 2)), VALUE(RIGHT(_xlpm._unSigned, 1))), _xlpm._pattern = RIGHT("_______________-W__", _xlpm._len), _xlfn.HSTACK(VALUE(LEFT(_xlpm._unSigned, _xlpm._len - 4)), VALUE(RIGHT(_xlpm._unSigned, 2)), ""), _xlpm._pattern = RIGHT("_______________W___", _xlpm._len), _xlfn.HSTACK(VALUE(LEFT(_xlpm._unSigned, _xlpm._len - 4)), VALUE(MID(_xlpm._unSigned, _xlpm._len - 2, 2)), VALUE(RIGHT(_xlpm._unSigned, 1))), _xlpm._pattern = RIGHT("_______________W__", _xlpm._len), _xlfn.HSTACK(VALUE(LEFT(_xlpm._unSigned, _xlpm._len - 3)), VALUE(RIGHT(_xlpm._unSigned, 2)), ""), TRUE, ""), _xlpm._len &gt;= 8, _xlfn.IFS(_xlpm._pattern = RIGHT("_____-W__", _xlpm._len), _xlfn.HSTACK(VALUE(LEFT(_xlpm._unSigned, _xlpm._len - 4)), VALUE(RIGHT(_xlpm._unSigned, 2)), ""), _xlpm._pattern = RIGHT("_____W___", _xlpm._len), _xlfn.HSTACK(VALUE(LEFT(_xlpm._unSigned, _xlpm._len - 4)), VALUE(MID(_xlpm._unSigned, _xlpm._len - 2, 2)), VALUE(RIGHT(_xlpm._unSigned, 1))), _xlpm._pattern = RIGHT("______W__", _xlpm._len), _xlfn.HSTACK(VALUE(LEFT(_xlpm._unSigned, _xlpm._len - 3)), VALUE(RIGHT(_xlpm._unSigned, 2)), ""), TRUE, ""), _xlpm._len = 7, IF(_xlpm._pattern = "____W__", _xlfn.HSTACK(VALUE(LEFT(_xlpm._unSigned, _xlpm._len - 3)), VALUE(RIGHT(_xlpm._unSigned, 2)), ""), ""), (_xlpm._len &gt;= 4) * (_xlpm._len &lt;= 5), IF(_xlpm._pattern = RIGHT("_____", _xlpm._len), _xlfn.HSTACK(VALUE(_xlpm._unSigned), "", ""), ""), TRUE, #N/A), IF(ISERROR(INDEX(_xlpm._tryParse, 1, 1)), {#VALUE!,"",""}, _xlfn.LET(_xlpm._year, _xlpm._sign * INDEX(_xlpm._tryParse, 1, 1), _xlpm._week, INDEX(_xlpm._tryParse, 1, 2), IF(_xlpm._week = "", _xlfn.HSTACK(_xlpm._year, "", ""), _xlfn.LET(_xlpm._invalidWeek, _xlfn.IFS(_xlpm._week &lt; 1, TRUE, _xlpm._week &lt;= 52, FALSE, _xlpm._week &gt; 53, TRUE, TRUE, CALENDAR.WEEKS_IN_YEAR(_xlpm._year, _xlpm.JulianCalendar) &lt; 53), IF(_xlpm._invalidWeek, _xlfn.HSTACK(_xlpm._year, {#NUM!}, ""), _xlfn.LET(_xlpm._day, INDEX(_xlpm._tryParse, 1, 3), IF(_xlpm._day = "", _xlfn.HSTACK(_xlpm._year, _xlpm._week, ""), IF((_xlpm._day &gt;= 1) * (_xlpm._day &lt;= 7), _xlfn.HSTACK(_xlpm._year, _xlpm._week, _xlpm._day), _xlfn.HSTACK(_xlpm._year, _xlpm._week, {#NUM!}))))))))))))</definedName>
    <definedName name="CALENDAR.PARSE_LITERARY_DATE">_xlfn.LAMBDA(_xlpm.LiteraryDate,_xlop.JulianCalendar, IF(CALENDAR.IS_EMPTY(_xlpm.LiteraryDate), {"","","",""}, _xlfn.LET(_xlpm.fnParseTime, _xlfn.LAMBDA(_xlpm._timePart, _xlfn.LET(_xlpm._tryTime, DATEVALUE(_xlpm._timePart) + TIMEVALUE(_xlpm._timePart), _xlfn.IFS(ISERROR(_xlpm._tryTime), "", _xlpm._tryTime &gt; 1, {#NUM!}, TRUE, _xlpm._tryTime))), _xlpm.fnParseDay, _xlfn.LAMBDA(_xlpm._dayPart,_xlpm._year,_xlpm._month, _xlfn.LET(_xlpm._day, INT(VALUE(_xlpm._dayPart)), _xlfn.IFS(_xlpm._day &lt;= 0, {#NUM!}, _xlpm._day &lt;= CALENDAR.DAYS_IN_MONTH(_xlpm._month, _xlpm._year, _xlpm.JulianCalendar), _xlpm._day, TRUE, {#NUM!}))), _xlpm._parts, TRIM(_xlfn.TEXTSPLIT(_xlpm.LiteraryDate,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IFERROR(FIND("C", _xlpm._remain), 0) &gt; 0, _xlpm._val, IF(_xlpm._denotedYear, CALENDAR.PARSE_LITERARY_YEAR(_xlpm._remain), INT(VALUE(_xlpm._remain))),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definedName>
    <definedName name="CALENDAR.PARSE_LITERARY_YEAR">_xlfn.LAMBDA(_xlpm.LiteraryYear, _xlfn.IFS(CALENDAR.IS_EMPTY(_xlpm.LiteraryYear), "", NOT(CALENDAR.VALIDATE_CHARSET(" -+0123456789BCE" &amp; _xlfn.UNICHAR(8722), _xlpm.LiteraryYear)), {#VALUE!}, TRUE,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_xlfn.LET(_xlpm._DTG, SUBSTITUTE(_xlpm.DTG, " ", ""), _xlfn.IFS(CALENDAR.IS_EMPTY(_xlpm._DTG), {"","","","",""}, NOT(CALENDAR.VALIDATE_CHARSET("0123456789ABCDEFGHIJKLMNOPQRSTUVWXYZ", _xlpm._DTG)), {#VALUE!,"","","",""}, TRUE, _xlfn.LET(_xlpm.fnYear, _xlfn.LAMBDA(_xlpm._sYear, _xlfn.LET(_xlpm._yy, VALUE(_xlpm._sYear), IF(_xlpm._yy &lt; 51, 2000 + _xlpm._yy, 1900 + _xlpm._yy))), _xlpm.fnTime, _xlfn.LAMBDA(_xlpm._hour,_xlpm._minute,_xlpm._second, IF(NOT(CALENDAR.IS_VALID_TIME_OF_DAY(_xlpm._hour, _xlpm._minute, _xlpm._second, 0)), {#NUM!}, CALENDAR.TIMESPAN(1, 0, _xlpm._hour, _xlpm._minute, _xlpm._second))), _xlpm.fnParseFull, _xlfn.LAMBDA(_xlpm._DTG, _xlfn.LET(_xlpm._day, VALUE(LEFT(_xlpm._DTG, 2)), _xlpm._month, CALENDAR.PARSE_MONTH(MID(_xlpm._DTG, 10, 3)), _xlpm._year, _xlpm.fnYear(RIGHT(_xlpm._DTG, 2)), IF(NOT(CALENDAR.IS_VALID_DATE(_xlpm._year, _xlpm._month, _xlpm._day, 0)), {#VALUE!,"","","",""}, _xlfn.LET(_xlpm._hour, VALUE(MID(_xlpm._DTG, 3, 2)), _xlpm._minute, VALUE(MID(_xlpm._DTG, 5, 2)), _xlpm._second, VALUE(MID(_xlpm._DTG, 7, 2)), _xlpm._time, _xlpm.fnTime(_xlpm._hour, _xlpm._minute, _xlpm._second), _xlpm._tz, _xlfn.IFNA(CALENDAR.MILITARY_TZO(MID(_xlpm._DTG, 9, 1)), ""),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 _xlfn.LET(_xlpm._hour, VALUE(MID(_xlpm._DTG, 3, 2)), _xlpm._minute, VALUE(MID(_xlpm._DTG, 5, 2)), _xlpm._time, _xlpm.fnTime(_xlpm._hour, _xlpm._minute, 0), _xlpm._tz, _xlfn.IFNA(CALENDAR.MILITARY_TZO(MID(_xlpm._DTG, 7, 1)), ""), _xlfn.HSTACK(_xlpm._year, _xlpm._month, _xlpm._day, _xlpm._time, _xlpm._tz))))), _xlpm.fnParsePlan, _xlfn.LAMBDA(_xlpm._DTG, _xlfn.LET(_xlpm._day, VALUE(LEFT(_xlpm._DTG, 2)), _xlpm._hour, VALUE(MID(_xlpm._DTG, 3, 2)), _xlpm._minute, VALUE(MID(_xlpm._DTG, 5, 2)), _xlpm._time, _xlpm.fnTime(_xlpm._hour, _xlpm._minute, 0), _xlpm._tz, _xlfn.IFNA(CALENDAR.MILITARY_TZO(MID(_xlpm._DTG, 7, 1)), ""), _xlfn.HSTACK("", "", _xlpm._day, _xlpm._time, _xlpm._tz))), _xlpm._len, LEN(_xlpm._DTG), _xlpm._fmt, _xlfn.IFS(_xlpm._len = 14, "F", _xlpm._len = 12, "S", _xlpm._len = 7, "P", TRUE, #N/A), _xlfn.IFS(ISNA(_xlpm._fmt), {#VALUE!,"","","",""}, _xlpm._fmt = "F", _xlpm.fnParseFull(_xlpm._DTG), _xlpm._fmt = "S", _xlpm.fnParseShort(_xlpm._DTG), _xlpm._fmt = "P", _xlpm.fnParsePlan(_xlpm._DTG))))))</definedName>
    <definedName name="CALENDAR.PARSE_MONTH">_xlfn.LAMBDA(_xlpm.MonthText, IF(_xlpm.MonthText = "", "", MONTH(DATEVALUE(_xlpm.MonthText &amp; " 2000"))))</definedName>
    <definedName name="CALENDAR.PARSE_TIMESPAN">_xlfn.LAMBDA(_xlpm.TimeSpanText,_xlop.AsComplication, _xlfn.LET(_xlpm._asValue, N(_xlpm.AsComplication) = 0, _xlfn.IFS(_xlpm.TimeSpanText = "", IF(_xlpm._asValue, "", {"","","","",""}), _xlpm._asValue * ISNUMBER(_xlpm.TimeSpanText), _xlpm.TimeSpanText, TRUE, _xlfn.LET(_xlpm.fnParseModernFmt, _xlfn.LAMBDA(_xlpm._text, _xlfn.LET(_xlpm._split, CALENDAR.SPLIT_AROUND_CHARS("0123456789", _xlpm._text), _xlpm._pattern, INDEX(_xlpm._split, 1), _xlfn.IFS(_xlpm._pattern = ".::.", _xlfn.LET(_xlpm._decimals, MIN(LEN(INDEX(_xlpm._split, 6)), 9), _xlfn.HSTACK(VALUE(INDEX(_xlpm._split, 2)), VALUE(INDEX(_xlpm._split, 3)), VALUE(INDEX(_xlpm._split, 4)), VALUE(INDEX(_xlpm._split, 5)) + (VALUE(LEFT(INDEX(_xlpm._split, 6), _xlpm._decimals)) / (10 ^ _xlpm._decimals)))), _xlpm._pattern = ".::", _xlfn.HSTACK(VALUE(INDEX(_xlpm._split, 2)), VALUE(INDEX(_xlpm._split, 3)), VALUE(INDEX(_xlpm._split, 4)), VALUE(INDEX(_xlpm._split, 5))), _xlpm._pattern = ".:", _xlfn.HSTACK(VALUE(INDEX(_xlpm._split, 2)), VALUE(INDEX(_xlpm._split, 3)), VALUE(INDEX(_xlpm._split, 4)), ""), _xlpm._pattern = "::.", _xlfn.LET(_xlpm._decimals, MIN(LEN(INDEX(_xlpm._split, 5)), 9), _xlfn.HSTACK("", VALUE(INDEX(_xlpm._split, 2)), VALUE(INDEX(_xlpm._split, 3)), VALUE(INDEX(_xlpm._split, 4)) + (VALUE(LEFT(INDEX(_xlpm._split, 5), _xlpm._decimals)) / (10 ^ _xlpm._decimals)))), _xlpm._pattern = "::", _xlfn.HSTACK("", VALUE(INDEX(_xlpm._split, 2)), VALUE(INDEX(_xlpm._split, 3)), VALUE(INDEX(_xlpm._split, 4))), _xlpm._pattern = ":.", _xlfn.LET(_xlpm._decimals, MIN(LEN(INDEX(_xlpm._split, 4)), 9), _xlfn.HSTACK("", "", VALUE(INDEX(_xlpm._split, 2)), VALUE(INDEX(_xlpm._split, 3)) + (VALUE(LEFT(INDEX(_xlpm._split, 4), _xlpm._decimals)) / (10 ^ _xlpm._decimals)))), _xlpm._pattern = ":", _xlfn.HSTACK("", VALUE(INDEX(_xlpm._split, 2)), VALUE(INDEX(_xlpm._split, 3)), ""), _xlpm._pattern = ".", _xlfn.LET(_xlpm._decimals, MIN(LEN(INDEX(_xlpm._split, 3)), 9), _xlfn.HSTACK(VALUE(INDEX(_xlpm._split, 2)) + (VALUE(LEFT(INDEX(_xlpm._split, 3), _xlpm._decimals)) / (10 ^ _xlpm._decimals)), "", "", "")), TRUE, {#VALUE!}))), _xlpm.fnParseTraditionalFmt, _xlfn.LAMBDA(_xlpm._text, _xlfn.LET(_xlpm._text1, SUBSTITUTE(_xlpm._text, " ", ""), _xlpm._split, CALENDAR.SPLIT_AROUND_CHARS("0123456789", _xlpm._text1), _xlpm._pattern, INDEX(_xlpm._split, 1), _xlfn.IFS(_xlpm._pattern = "dh'.""", _xlfn.LET(_xlpm._decimals, MIN(LEN(INDEX(_xlpm._split, 6)), 9), _xlfn.HSTACK(VALUE(INDEX(_xlpm._split, 2)), VALUE(INDEX(_xlpm._split, 3)), VALUE(INDEX(_xlpm._split, 4)), VALUE(INDEX(_xlpm._split, 5)) + (VALUE(LEFT(INDEX(_xlpm._split, 6), _xlpm._decimals)) / (10 ^ _xlpm._decimals)))), _xlpm._pattern = "dh'""", _xlfn.HSTACK(VALUE(INDEX(_xlpm._split, 2)), VALUE(INDEX(_xlpm._split, 3)), VALUE(INDEX(_xlpm._split, 4)), VALUE(INDEX(_xlpm._split, 5))), _xlpm._pattern = "dh.'", _xlfn.LET(_xlpm._decimals, MIN(LEN(INDEX(_xlpm._split, 5)), 9), _xlfn.HSTACK(VALUE(INDEX(_xlpm._split, 2)), VALUE(INDEX(_xlpm._split, 3)), VALUE(INDEX(_xlpm._split, 4)) + (VALUE(LEFT(INDEX(_xlpm._split, 5), _xlpm._decimals)) / (10 ^ _xlpm._decimals)), "")), _xlpm._pattern = "dh'", _xlfn.HSTACK(VALUE(INDEX(_xlpm._split, 2)), VALUE(INDEX(_xlpm._split, 3)), VALUE(INDEX(_xlpm._split, 4)), ""), _xlpm._pattern = "d.h", _xlfn.LET(_xlpm._decimals, MIN(LEN(INDEX(_xlpm._split, 4)), 9), _xlfn.HSTACK(VALUE(INDEX(_xlpm._split, 2)), VALUE(INDEX(_xlpm._split, 3)) + (VALUE(LEFT(INDEX(_xlpm._split, 4), _xlpm._decimals)) / (10 ^ _xlpm._decimals)), "", "")), _xlpm._pattern = "dh", _xlfn.HSTACK(VALUE(INDEX(_xlpm._split, 2)), VALUE(INDEX(_xlpm._split, 3)), "", ""), _xlpm._pattern = ".d", _xlfn.LET(_xlpm._decimals, MIN(LEN(INDEX(_xlpm._split, 3)), 9), _xlfn.HSTACK(VALUE(INDEX(_xlpm._split, 2)) + (VALUE(LEFT(INDEX(_xlpm._split, 3), _xlpm._decimals)) / (10 ^ _xlpm._decimals)), "", "", "")), _xlpm._pattern = "d", _xlfn.HSTACK(VALUE(INDEX(_xlpm._split, 2)), "", "", ""), _xlpm._pattern = "h'.""", _xlfn.LET(_xlpm._decimals, MIN(LEN(INDEX(_xlpm._split, 5)), 9), _xlfn.HSTACK("", VALUE(INDEX(_xlpm._split, 2)), VALUE(INDEX(_xlpm._split, 3)), VALUE(INDEX(_xlpm._split, 4)) + (VALUE(LEFT(INDEX(_xlpm._split, 5), _xlpm._decimals)) / (10 ^ _xlpm._decimals)))), _xlpm._pattern = "h'""", _xlfn.HSTACK("", VALUE(INDEX(_xlpm._split, 2)), VALUE(INDEX(_xlpm._split, 3)), VALUE(INDEX(_xlpm._split, 4))), _xlpm._pattern = "h.'", _xlfn.LET(_xlpm._decimals, MIN(LEN(INDEX(_xlpm._split, 4)), 9), _xlfn.HSTACK("", VALUE(INDEX(_xlpm._split, 2)), VALUE(INDEX(_xlpm._split, 3)) + (VALUE(LEFT(INDEX(_xlpm._split, 4), _xlpm._decimals)) / (10 ^ _xlpm._decimals)), "")), _xlpm._pattern = "h'", _xlfn.HSTACK("", VALUE(INDEX(_xlpm._split, 2)), VALUE(INDEX(_xlpm._split, 3)), ""), _xlpm._pattern = ".h", _xlfn.LET(_xlpm._decimals, MIN(LEN(INDEX(_xlpm._split, 3)), 9), _xlfn.HSTACK("", VALUE(INDEX(_xlpm._split, 2)) + (VALUE(LEFT(INDEX(_xlpm._split, 3), _xlpm._decimals)) / (10 ^ _xlpm._decimals)), "", "")), _xlpm._pattern = "h", _xlfn.HSTACK("", VALUE(INDEX(_xlpm._split, 2)), "", ""), _xlpm._pattern = "'.""", _xlfn.LET(_xlpm._decimals, MIN(LEN(INDEX(_xlpm._split, 4)), 9), _xlfn.HSTACK("", "", VALUE(INDEX(_xlpm._split, 2)), VALUE(INDEX(_xlpm._split, 3)) + (VALUE(LEFT(INDEX(_xlpm._split, 4), _xlpm._decimals)) / (10 ^ _xlpm._decimals)))), _xlpm._pattern = "'""", _xlfn.HSTACK("", "", VALUE(INDEX(_xlpm._split, 2)), VALUE(INDEX(_xlpm._split, 3))), _xlpm._pattern = ".'", _xlfn.LET(_xlpm._decimals, MIN(LEN(INDEX(_xlpm._split, 3)), 9), _xlfn.HSTACK("", "", VALUE(INDEX(_xlpm._split, 2)) + (VALUE(LEFT(INDEX(_xlpm._split, 3), _xlpm._decimals)) / (10 ^ _xlpm._decimals)), "")), _xlpm._pattern = "'", _xlfn.HSTACK("", "", VALUE(INDEX(_xlpm._split, 2)), ""), _xlpm._pattern = ".""", _xlfn.LET(_xlpm._decimals, MIN(LEN(INDEX(_xlpm._split, 3)), 9), _xlfn.HSTACK("", "", "", VALUE(INDEX(_xlpm._split, 2)) + (VALUE(LEFT(INDEX(_xlpm._split, 3), _xlpm._decimals)) / (10 ^ _xlpm._decimals)))), _xlpm._pattern = """", _xlfn.HSTACK("", "", "", VALUE(INDEX(_xlpm._split, 2))), _xlpm._pattern = ".", _xlfn.LET(_xlpm._decimals, MIN(LEN(INDEX(_xlpm._split, 3)), 9), _xlfn.HSTACK(VALUE(INDEX(_xlpm._split, 2)) + (VALUE(LEFT(INDEX(_xlpm._split, 3), _xlpm._decimals)) / (10 ^ _xlpm._decimals)), "", "", "")), _xlpm._pattern = "", _xlfn.HSTACK(VALUE(INDEX(_xlpm._split, 2)), "", "", ""), TRUE, {#VALUE!}))), _xlpm._complication, IF(ISNUMBER(_xlpm.TimeSpanText), CALENDAR.RESOLVE_TIMESPAN(_xlpm.TimeSpanText), _xlfn.LET(_xlpm._isModernFmt, IFERROR(FIND(":", _xlpm.TimeSpanText), 0) &gt; 0, _xlpm._timeSpanText, IF(_xlpm._isModernFmt, _xlpm.TimeSpanText, SUBSTITUTE(_xlpm.TimeSpanText, " ", "")), _xlpm._firstChar, LEFT(_xlpm._timeSpanText, 1), _xlpm._hasSign, _xlfn.IFS(_xlpm._firstChar = "+", TRUE, _xlpm._firstChar = "-", TRUE, _xlpm._firstChar = _xlfn.UNICHAR(8722), TRUE, TRUE, FALSE), _xlpm._nominalSign, _xlfn.IFS(_xlpm._firstChar = "-", -1, _xlpm._firstChar = _xlfn.UNICHAR(8722), -1, TRUE, 1), _xlpm._uTimeSpan, IF(_xlpm._hasSign, MID(_xlpm._timeSpanText, 2, LEN(_xlpm._timeSpanText) - 1), _xlpm._timeSpanText), _xlpm._tryParse, IF(_xlpm._isModernFmt, _xlpm.fnParseModernFmt(_xlpm._uTimeSpan), _xlpm.fnParseTraditionalFmt(_xlpm._uTimeSpan)), IF(ISERROR(INDEX(_xlpm._tryParse, 1, 1)), {#VALUE!,"","","",""}, _xlfn.LET(_xlpm._sign, _xlfn.IFS(INDEX(_xlpm._tryParse, 1, 1) &gt; 0, _xlpm._nominalSign, INDEX(_xlpm._tryParse, 1, 2) &gt; 0, _xlpm._nominalSign, INDEX(_xlpm._tryParse, 1, 3) &gt; 0, _xlpm._nominalSign, INDEX(_xlpm._tryParse, 1, 4) &gt; 0, _xlpm._nominalSign, TRUE, 0), CALENDAR.VALIDATE_TIMESPAN(_xlpm._sign, INDEX(_xlpm._tryParse, 1, 1), INDEX(_xlpm._tryParse, 1, 2), INDEX(_xlpm._tryParse, 1, 3), INDEX(_xlpm._tryParse, 1, 4)))))), IF(_xlpm._asValue, CALENDAR.TIMESPAN(INDEX(_xlpm._complication, 1, 1), INDEX(_xlpm._complication, 1, 2), INDEX(_xlpm._complication, 1, 3), INDEX(_xlpm._complication, 1, 4), INDEX(_xlpm._complication, 1, 5)), _xlpm._complication)))))</definedName>
    <definedName name="CALENDAR.PARSE_US_DATE">_xlfn.LAMBDA(_xlpm.USDate,_xlop.JulianCalendar, _xlfn.IFS(CALENDAR.IS_EMPTY(_xlpm.USDate), {"","","",""}, NOT(CALENDAR.VALIDATE_CHARSET(" ,-./0123456789:AMPTamp_" &amp; _xlfn.UNICHAR(8722), _xlpm.USDate)), {#VALUE!}, TRUE, _xlfn.LET(_xlpm._tryDate, DATEVALUE(_xlpm.USDate), _xlpm._tryTime, TIMEVALUE(_xlpm.USDate), _xlpm._isTimeOnly, _xlfn.IFS(ISERROR(_xlpm._tryTime), FALSE, ISERROR(_xlpm._tryDate), FALSE, TRUE, ISNUMBER(_xlpm._tryTime) * (_xlpm._tryDate = 0)), IF(_xlpm._isTimeOnly, _xlfn.HSTACK("", "", "", _xlpm._tryTime), _xlfn.LET(_xlpm.fnYearValue, _xlfn.LAMBDA(_xlpm._text, _xlfn.LET(_xlpm._char1, LEFT(_xlpm._text, 1), _xlpm._sign, _xlfn.IFS(_xlpm._char1 = "+", 1, _xlpm._char1 = "-", -1, _xlfn.UNICODE(_xlpm._char1) = 8722, -1, TRUE, ""), IF(_xlpm._sign = "", INT(VALUE(_xlpm._text)), _xlpm._sign * INT(VALUE(RIGHT(_xlpm._text, LEN(_xlpm._text) - 1)))))), _xlpm._pos1, CALENDAR.FIND_NTH_CHAR(",./-_", _xlpm.USDate, 1), _xlpm._pos2, CALENDAR.FIND_NTH_CHAR(",./-_", _xlpm.USDate, 2), _xlpm._pos3, IF(_xlpm._pos2 = 0, 0, CALENDAR.FIND_NTH_CHAR(",./-_T ", _xlpm.USDate, 1, 0, _xlpm._pos2 + 2)), _xlpm._pos4, IF(_xlpm._pos3 = 0, 0, CALENDAR.FIND_NTH_CHAR("0123456789", _xlpm.USDate, 1, 0, MAX(_xlpm._pos2, _xlpm._pos3) + 1)), _xlpm._month, IF(_xlpm._pos1 = 0, {#VALUE!}, INT(VALUE(LEFT(_xlpm.USDate, _xlpm._pos1 - 1)))), _xlpm._year, IF(ISERROR(_xlpm._month), {#VALUE!}, _xlpm.fnYearValue(IF(_xlpm._pos3 = 0, RIGHT(_xlpm.USDate, LEN(_xlpm.USDate) - _xlpm._pos2), MID(_xlpm.USDate, _xlpm._pos2 + 1, _xlpm._pos3 - _xlpm._pos2 - 1)))), _xlpm._time, IF(_xlpm._pos4 = 0, "", _xlfn.LET(_xlpm._timePart, RIGHT(_xlpm.USDate, LEN(_xlpm.USDate) - _xlpm._pos4 + 1), _xlpm._timeVal, DATEVALUE(_xlpm._timePart) + TIMEVALUE(_xlpm._timePart), IF(_xlpm._timeVal &gt;= 1, {#NUM!}, _xlpm._timeVal))), _xlpm._day, IF(_xlpm._pos2 = 0, {#VALUE!}, _xlfn.LET(_xlpm._d, INT(VALUE(MID(_xlpm.USDate, _xlpm._pos1 + 1, _xlpm._pos2 - _xlpm._pos1 - 1))), IF(NOT(IFERROR(CALENDAR.IS_VALID_DATE(_xlpm._year, _xlpm._month, _xlpm._d, _xlpm.JulianCalendar), FALSE)), {#NUM!}, _xlpm._d))), _xlfn.HSTACK(_xlpm._year, _xlpm._month, _xlpm._day, _xlpm._time))))))</definedName>
    <definedName name="CALENDAR.PARSE_WEEKDAY">_xlfn.LAMBDA(_xlpm.DayOfWeekText,_xlop.Traditional, IF(_xlpm.DayOfWeekText = "", "", _xlfn.LET(_xlpm.fnMatchIntEng, _xlfn.LAMBDA(_xlpm.DoW, _xlfn.LET(_xlpm._dow, IF(LEN(_xlpm.DayOfWeekText) = 3, _xlfn.XMATCH(_xlpm.DayOfWeekText, {"Mon";"Tue";"Wed";"Thu";"Fri";"Sat";"Sun"}), _xlfn.XMATCH(_xlpm.DayOfWeekText, {"Monday";"Tuesday";"Wednesday";"Thursday";"Friday";"Saturday";"Sunday"})), _xlfn.IFNA(_xlpm._dow, 0))), _xlpm.fnMatchLocalLang, _xlfn.LAMBDA(_xlpm.DoW, _xlfn.LET(_xlpm._days, _xlfn.SEQUENCE(7, 1, 36528), _xlpm._dow, IF(LEN(_xlpm.DayOfWeekText) = 3, _xlfn.XMATCH(_xlpm.DayOfWeekText, TEXT(_xlpm._days, "ddd")), _xlfn.XMATCH(_xlpm.DayOfWeekText, TEXT(_xlpm._days, "dddd"))), _xlfn.IFNA(_xlpm._dow, 0))), _xlpm._ISOWeekday, _xlfn.LET(_xlpm._idx, _xlpm.fnMatchIntEng(_xlpm.DayOfWeekText), IF(_xlpm._idx &gt; 0, _xlpm._idx, _xlpm.fnMatchLocalLang(_xlpm.DayOfWeekText))), _xlfn.IFS(_xlpm._ISOWeekday = 0, {#VALUE!}, N(_xlpm.Traditional) = 0, _xlpm._ISOWeekday, TRUE, MOD(_xlpm._ISOWeekday, 7) + 1))))</definedName>
    <definedName name="CALENDAR.QUARTER_DATE_TO_MJDATE">_xlfn.LAMBDA(_xlpm.FiscalYearCE,_xlpm.Quarter,_xlpm.DayOfQuarter,_xlop.Time,_xlop.MonthOffset,_xlop.JulianCalendar, _xlfn.IFS((_xlpm.FiscalYearCE = "") * (_xlpm.Quarter = "") * (_xlpm.DayOfQuarter = ""), "", NOT(ISNUMBER(_xlpm.FiscalYearCE)), {#VALUE!}, NOT(ISNUMBER(_xlpm.Quarter)), {#VALUE!}, NOT(ISNUMBER(_xlpm.DayOfQuarter)), {#VALUE!}, NOT(CALENDAR.IS_INTEGER(_xlpm.Quarter)), {#NUM!}, TRUE,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_xlpm._MJDNQuarter, CALENDAR.MODIFIED_JULIAN_DAY_NUMBER(_xlpm._yearCE, _xlpm._month, 1, _xlpm.JulianCalendar) - 1, _xlpm._MJDNQuarter + INT(_xlpm.DayOfQuarter) + N(_xlpm.Time))))))</definedName>
    <definedName name="CALENDAR.REPLACE_CHARS">_xlfn.LAMBDA(_xlpm.Text,_xlpm.CharSet,_xlpm.CharReplaceWith, _xlfn.IFS(_xlpm.Text = "", "", _xlpm.CharSet = "", _xlpm.Text, TRUE, _xlfn.LET(_xlpm._charNew, LEFT(_xlpm.CharReplaceWith), _xlfn.REDUCE(_xlpm.Text, _xlfn.SEQUENCE(LEN(_xlpm.CharSet)), _xlfn.LAMBDA(_xlpm.acc,_xlpm.curr, SUBSTITUTE(_xlpm.acc, MID(_xlpm.CharSet, _xlpm.curr, 1), _xlpm._charNew))))))</definedName>
    <definedName name="CALENDAR.RESOLVE_DATETIME">_xlfn.LAMBDA(_xlpm.YearCE,_xlpm.Month,_xlpm.Day,_xlop.TimeSpan,_xlop.LowOrder,_xlop.Precision,_xlop.Truncate,_xlop.JulianCalendar, _xlfn.IFS(CALENDAR.IS_EMPTY(_xlpm.YearCE) * CALENDAR.IS_EMPTY(_xlpm.Month) * CALENDAR.IS_EMPTY(_xlpm.Day) * CALENDAR.IS_EMPTY(_xlpm.TimeSpan), {"","","",""}, NOT(CALENDAR.IS_VALID_DATE(_xlpm.YearCE, _xlpm.Month, N(_xlpm.Day), _xlpm.JulianCalendar)), {#VALUE!,"","",""}, TRUE, _xlfn.LET(_xlpm._day, INT(_xlpm.Day), _xlpm._timeSpan, N(_xlpm.TimeSpan), _xlpm._lowOrder, _xlfn.IFS(NOT(ISNUMBER(_xlpm.LowOrder)), 4, _xlpm.LowOrder &lt; -1, -1, _xlpm.LowOrder &gt; 4, 4, TRUE, INT(_xlpm.LowOrder)), _xlpm._precision, _xlfn.IFS(NOT(ISNUMBER(_xlpm.Precision)), 0, _xlpm.Precision &lt; 0, 0, _xlpm.Precision &gt; 9, 9, TRUE, INT(_xlpm.Precision)), _xlpm._truncate, N(_xlpm.Truncate) &lt;&gt; 0, _xlpm._rDayTime, _xlfn.IFS(_xlpm._lowOrder = -1, _xlfn.HSTACK(IF(_xlpm._truncate, INT(_xlpm._timeSpan), ROUND(_xlpm._timeSpan, 0)), 0), _xlpm._lowOrder = 0, _xlfn.LET(_xlpm._carryDay, INT(_xlpm._timeSpan), _xlpm._timeOfDay, _xlpm._timeSpan - _xlpm._carryDay, _xlfn.HSTACK(_xlpm._carryDay, _xlpm._timeOfDay)), TRUE, _xlfn.LET(_xlpm._roundTime, CALENDAR.ROUND_TIMESPAN(_xlpm._timeSpan, _xlpm._lowOrder, _xlpm._precision, _xlpm._truncate), _xlpm._carryDay, INT(_xlpm._roundTime), _xlpm._timeOfDay, _xlpm._roundTime - _xlpm._carryDay, _xlfn.HSTACK(_xlpm._carryDay, _xlpm._timeOfDay))), _xlpm._rCarryDays, INDEX(_xlpm._rDayTime, 1, 1), _xlpm._rTime, INDEX(_xlpm._rDayTime, 1, 2), _xlpm._rDate, IF(_xlpm._rCarryDays = 0, _xlfn.HSTACK(_xlpm.YearCE, _xlpm.Month, _xlpm._day), _xlfn.LET(_xlpm._MJDN, CALENDAR.MODIFIED_JULIAN_DAY_NUMBER(_xlpm.YearCE, _xlpm.Month, _xlpm._day), CALENDAR.MJDN_TO_CALENDAR_DATE(_xlpm._MJDN + _xlpm._rCarryDays))), _xlpm._rYear, INDEX(_xlpm._rDate, 1, 1), _xlpm._rMonth, INDEX(_xlpm._rDate, 1, 2), _xlpm._rDay, INDEX(_xlpm._rDate, 1, 3), _xlfn.IFS(_xlpm._lowOrder = -1, _xlpm._rYear + IF(_xlpm._truncate, 0, N(_xlpm._rMonth &gt; 6)), _xlpm._lowOrder = 0, IF(_xlpm._truncate, _xlfn.HSTACK(_xlpm._rYear, _xlpm._rMonth), _xlfn.LET(_xlpm._daysInMonth, CALENDAR.DAYS_IN_MONTH(_xlpm._rMonth, _xlpm._rYear, _xlpm.JulianCalendar), _xlpm._carryMonth, ROUND(((_xlpm._rDay - 1 + _xlpm._rTime) / _xlpm._daysInMonth), 0), _xlfn.IFS(_xlpm._carryMonth = 0, _xlfn.HSTACK(_xlpm._rYear, _xlpm._rMonth), _xlpm._rMonth = 12, _xlfn.HSTACK(_xlpm._rYear + 1, 1), TRUE, _xlfn.HSTACK(_xlpm._rYear, _xlpm._rMonth + 1)))), _xlpm._lowOrder = 1, _xlfn.HSTACK(_xlpm._rYear, _xlpm._rMonth, _xlpm._rDay + _xlpm._rTime), TRUE, _xlfn.HSTACK(_xlpm._rYear, _xlpm._rMonth, _xlpm._rDay, _xlpm._rTime)))))</definedName>
    <definedName name="CALENDAR.RESOLVE_MJDATE">_xlfn.LAMBDA(_xlpm.MJDate,_xlop.LowOrder,_xlop.Precision,_xlop.Truncate,_xlop.JulianCalendar, _xlfn.IFS(CALENDAR.IS_EMPTY(_xlpm.MJDate), {"","","","","",""}, NOT(ISNUMBER(_xlpm.MJDate)), {#VALUE!,"","","","",""}, TRUE, _xlfn.LET(_xlpm._lowOrder, _xlfn.IFS(NOT(ISNUMBER(_xlpm.LowOrder)), 4, _xlpm.LowOrder &lt; -1, -1, _xlpm.LowOrder &gt; 4, 4, TRUE, INT(_xlpm.LowOrder)), _xlpm._precision, _xlfn.IFS(NOT(ISNUMBER(_xlpm.Precision)), 0, _xlpm.Precision &lt; 0, 0, _xlpm.Precision &gt; 9, 9, TRUE, INT(_xlpm.Precision)), _xlpm._truncate, N(_xlpm.Truncate) &lt;&gt; 0, _xlpm._MJDN, INT(_xlpm.MJDate), _xlpm._timeOfDay, _xlpm.MJDate - _xlpm._MJDN, _xlpm._rDayTime, IF(_xlpm._lowOrder &lt;= 0, {0,0,0,0,0}, CALENDAR.RESOLVE_TIMESPAN(_xlpm._timeOfDay, 1, _xlpm._lowOrder, _xlpm._precision, _xlpm._truncate)), _xlpm._rCarryDays, INT(INDEX(_xlpm._rDayTime, 1, 2)), _xlpm._rFractionalDay, IF(_xlpm._lowOrder = 1, INDEX(_xlpm._rDayTime, 1, 2) - _xlpm._rCarryDays, 0), _xlpm._rHour, INDEX(_xlpm._rDayTime, 1, 3), _xlpm._rMinute, INDEX(_xlpm._rDayTime, 1, 4), _xlpm._rSecond, INDEX(_xlpm._rDayTime, 1, 5), _xlpm._rDate, CALENDAR.MJDN_TO_CALENDAR_DATE(_xlpm._MJDN + _xlpm._rCarryDays), _xlpm._rYear, INDEX(_xlpm._rDate, 1, 1), _xlpm._rMonth, INDEX(_xlpm._rDate, 1, 2), _xlpm._rDay, INDEX(_xlpm._rDate, 1, 3) + IF(_xlpm._lowOrder &lt;&gt; 1, 0, ), _xlfn.IFS(_xlpm._lowOrder = -1, _xlfn.HSTACK(_xlpm._rYear + IF(_xlpm._truncate, 0, N(_xlpm._rMonth &gt; 6)), "", "", "", "", ""), _xlpm._lowOrder = 0, IF(_xlpm._truncate, _xlfn.HSTACK(_xlpm._rYear, _xlpm._rMonth, "", "", "", ""), _xlfn.LET(_xlpm._daysInMonth, CALENDAR.DAYS_IN_MONTH(_xlpm._rMonth, _xlpm._rYear, _xlpm.JulianCalendar), _xlpm._carryMonth, ROUND((_xlpm._rDay - 1 + _xlpm._timeOfDay) / _xlpm._daysInMonth, 0), _xlfn.IFS(_xlpm._carryMonth = 0, _xlfn.HSTACK(_xlpm._rYear, _xlpm._rMonth, "", "", "", ""), _xlpm._rMonth = 12, _xlfn.HSTACK(_xlpm._rYear + 1, 1, "", "", "", ""), TRUE, _xlfn.HSTACK(_xlpm._rYear, _xlpm._rMonth + 1, "", "", "", "")))), _xlpm._lowOrder = 1, _xlfn.HSTACK(_xlpm._rYear, _xlpm._rMonth, _xlpm._rDay + _xlpm._rFractionalDay, "", "", ""), _xlpm._lowOrder = 2, _xlfn.HSTACK(_xlpm._rYear, _xlpm._rMonth, _xlpm._rDay, _xlpm._rHour, "", ""), _xlpm._lowOrder = 3, _xlfn.HSTACK(_xlpm._rYear, _xlpm._rMonth, _xlpm._rDay, _xlpm._rHour, _xlpm._rMinute, ""), _xlpm._lowOrder = 4, _xlfn.HSTACK(_xlpm._rYear, _xlpm._rMonth, _xlpm._rDay, _xlpm._rHour, _xlpm._rMinute, _xlpm._rSecond)))))</definedName>
    <definedName name="CALENDAR.RESOLVE_TIMESPAN">_xlfn.LAMBDA(_xlpm.TimeSpan,_xlop.HighOrder,_xlop.LowOrder,_xlop.Precision,_xlop.Truncate, _xlfn.LET(_xlpm._lowOrder,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_xlfn.IFS(_xlpm.TimeSpan = "", {"","","","",""}, NOT(ISNUMBER(_xlpm.TimeSpan)), {#VALUE!,"","","",""}, _xlpm.TimeSpan = 0, _xlfn.CHOOSECOLS({0,0,0,0,0,"","",""}, _xlfn.SEQUENCE(1, 5, 5 - _xlpm._lowOrder)), TRUE, _xlfn.LET(_xlpm._truncate, N(_xlpm.Truncate) &lt;&gt; 0, _xlpm._absTimeSpan, ABS(_xlpm.TimeSpan), _xlpm._sign, SIGN(_xlpm.TimeSpan), _xlpm._precision, _xlfn.IFS(_xlpm.Precision = "", "", _xlpm.Precision &lt; 0, 0, _xlpm.Precision &gt; 9, 9, TRUE, INT(_xlpm.Precision)), _xlfn.IFS(_xlpm._highOrder = 1, _xlfn.IFS(_xlpm._lowOrder = 4, _xlfn.LET(_xlpm._seconds, _xlpm._absTimeSpan * 86400, _xlpm._minutes, INT(_xlpm._seconds / 60), _xlpm._decSecond, _xlpm._seconds - (_xlpm._minutes * 60), _xlpm._hours, INT(_xlpm._minutes / 60), _xlpm._rMinute, _xlpm._minutes - (_xlpm._hours * 60), _xlpm._rDay, INT(_xlpm._hours / 24), _xlpm._rHour, _xlpm._hours - (_xlpm._rDay * 24), _xlpm._rSecond, _xlfn.IFS(_xlpm._precision = "", _xlpm._decSecond, _xlpm._truncate, ROUNDDOWN(_xlpm._decSecond, _xlpm._precision), TRUE, ROUND(_xlpm._decSecond, _xlpm._precision)), _xlpm._rSign, _xlfn.IFS(_xlpm._rSecond &gt; 0, _xlpm._sign, _xlpm._rMinute &gt; 0, _xlpm._sign, _xlpm._rHour &gt; 0, _xlpm._sign, _xlpm._rDay &gt; 0, _xlpm._sign, TRUE, 0),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_xlfn.LET(_xlpm._minutes, _xlpm._absTimeSpan * 1440, _xlpm._hours, INT(_xlpm._minutes / 60), _xlpm._decMinute, _xlpm._minutes - (_xlpm._hours * 60), _xlpm._rDay, INT(_xlpm._hours / 24), _xlpm._rHour, _xlpm._hours - (_xlpm._rDay * 24), _xlpm._rMinute, _xlfn.IFS(_xlpm._precision = "", _xlpm._decMinute, _xlpm._truncate, ROUNDDOWN(_xlpm._decMinute, _xlpm._precision), TRUE, ROUND(_xlpm._decMinute, _xlpm._precision)), _xlpm._rSign, _xlfn.IFS(_xlpm._rMinute &gt; 0, _xlpm._sign, _xlpm._rHour &gt; 0, _xlpm._sign, _xlpm._rDay &gt; 0, _xlpm._sign, TRUE, 0), _xlfn.IFS(_xlpm._rMinute &lt; 60, _xlfn.HSTACK(_xlpm._rSign, _xlpm._rDay, _xlpm._rHour, _xlpm._rMinute, ""), _xlpm._rHour &lt;= 22, _xlfn.HSTACK(_xlpm._rSign, _xlpm._rDay, _xlpm._rHour + 1, 0, ""), TRUE, _xlfn.HSTACK(_xlpm._rSign, _xlpm._rDay + 1, 0, 0, ""))), _xlpm._lowOrder = 2, _xlfn.LET(_xlpm._hours, _xlpm._absTimeSpan * 24, _xlpm._rDay, INT(_xlpm._hours / 24), _xlpm._decHour, _xlpm._hours - (_xlpm._rDay * 24), _xlpm._rHour, _xlfn.IFS(_xlpm._precision = "", _xlpm._decHour, _xlpm._truncate, ROUNDDOWN(_xlpm._decHour, _xlpm._precision), TRUE, ROUND(_xlpm._decHour, _xlpm._precision)), _xlpm._rSign, _xlfn.IFS(_xlpm._rHour &gt; 0, _xlpm._sign, _xlpm._rDay &gt; 0, _xlpm._sign, TRUE, 0), _xlfn.IFS(_xlpm._rHour &lt; 24, _xlfn.HSTACK(_xlpm._rSign, _xlpm._rDay, _xlpm._rHour, "", ""), TRUE, _xlfn.HSTACK(_xlpm._rSign, _xlpm._rDay + 1, 0, "", ""))), _xlpm._lowOrder = 1, _xlfn.LET(_xlpm._decDay, _xlpm._absTimeSpan, _xlpm._rDay, _xlfn.IFS(_xlpm._precision = "", _xlpm._decDay, _xlpm._truncate, ROUNDDOWN(_xlpm._decDay, _xlpm._precision), TRUE, ROUND(_xlpm._decDay, _xlpm._precision)), _xlpm._rSign, _xlfn.IFS(_xlpm._rDay &gt; 0, _xlpm._sign, TRUE, 0), _xlfn.HSTACK(_xlpm._rSign, _xlpm._rDay, "", "", ""))), _xlpm._highOrder = 2, _xlfn.IFS(_xlpm._lowOrder = 4, _xlfn.LET(_xlpm._seconds, _xlpm._absTimeSpan * 86400, _xlpm._minutes, INT(_xlpm._seconds / 60), _xlpm._decSecond, _xlpm._seconds - (_xlpm._minutes * 60), _xlpm._rHour, INT(_xlpm._minutes / 60), _xlpm._rMinute, _xlpm._minutes - (_xlpm._rHour * 60), _xlpm._rSecond, _xlfn.IFS(_xlpm._precision = "", _xlpm._decSecond, _xlpm._truncate, ROUNDDOWN(_xlpm._decSecond, _xlpm._precision), TRUE, ROUND(_xlpm._decSecond, _xlpm._precision)), _xlpm._rSign, _xlfn.IFS(_xlpm._rSecond &gt; 0, _xlpm._sign, _xlpm._rMinute &gt; 0, _xlpm._sign, _xlpm._rHour &gt; 0, _xlpm._sign, TRUE, 0), _xlfn.IFS(_xlpm._rSecond &lt; 60, _xlfn.HSTACK(_xlpm._rSign, "", _xlpm._rHour, _xlpm._rMinute, _xlpm._rSecond), _xlpm._rMinute &lt;= 58, _xlfn.HSTACK(_xlpm._rSign, "", _xlpm._rHour, _xlpm._rMinute + 1, 0), TRUE, _xlfn.HSTACK(_xlpm._rSign, "", _xlpm._rHour + 1, 0,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_xlpm._lowOrder = 2, _xlfn.LET(_xlpm._decHour, _xlpm._absTimeSpan * 24, _xlpm._rHour, _xlfn.IFS(_xlpm._precision = "", _xlpm._decHour, _xlpm._truncate, ROUNDDOWN(_xlpm._decHour, _xlpm._precision), TRUE, ROUND(_xlpm._decHour, _xlpm._precision)), _xlpm._rSign, IF(_xlpm._rHour &gt; 0, _xlpm._sign, 0), _xlfn.HSTACK(_xlpm._rSign, "", _xlpm._rHour, "", ""))), _xlpm._highOrder = 3, _xlfn.IFS(_xlpm._lowOrder = 4, _xlfn.LET(_xlpm._seconds, _xlpm._absTimeSpan * 86400, _xlpm._rMinute, INT(_xlpm._seconds / 60), _xlpm._decSecond, _xlpm._seconds - (_xlpm._rMinute * 60), _xlpm._rSecond, _xlfn.IFS(_xlpm._precision = "", _xlpm._decSecond, _xlpm._truncate, ROUNDDOWN(_xlpm._decSecond, _xlpm._precision), TRUE, ROUND(_xlpm._decSecond, _xlpm._precision)), _xlpm._rSign, _xlfn.IFS(_xlpm._rSecond &gt; 0, _xlpm._sign, _xlpm._rMinute &gt; 0, _xlpm._sign, TRUE, 0), IF(_xlpm._rSecond &lt; 60, _xlfn.HSTACK(_xlpm._rSign, "", "", _xlpm._rMinute, _xlpm._rSecond), _xlfn.HSTACK(_xlpm._rSign, "", "", _xlpm._rMinute + 1,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_xlpm._highOrder = 4, _xlfn.IFS(_xlpm._lowOrder = 4, _xlfn.LET(_xlpm._decSecond, _xlpm._absTimeSpan * 86400, _xlpm._rSecond, _xlfn.IFS(_xlpm._precision = "", _xlpm._decSecond, _xlpm._truncate, ROUNDDOWN(_xlpm._decSecond, _xlpm._precision), TRUE, ROUND(_xlpm._decSecond, _xlpm._precision)), _xlpm._rSign, IF(_xlpm._rSecond &gt; 0, _xlpm._sign, 0), _xlfn.HSTACK(_xlpm._rSign, "", "", "", _xlpm._rSecond))))))))</definedName>
    <definedName name="CALENDAR.ROUND_TIMESPAN">_xlfn.LAMBDA(_xlpm.TimeSpan,_xlop.LowOrder,_xlop.Precision,_xlop.Truncate, _xlfn.IFS(CALENDAR.IS_EMPTY(_xlpm.TimeSpan), "", NOT(ISNUMBER(_xlpm.TimeSpan)), {#VALUE!}, _xlpm.TimeSpan = 0, 0, TRUE, _xlfn.LET(_xlpm._lowOrder, _xlfn.IFS(NOT(ISNUMBER(_xlpm.LowOrder)), 4, _xlpm.LowOrder &lt; 1, 1, _xlpm.LowOrder &gt; 4, 4, TRUE, INT(_xlpm.LowOrder)), _xlpm._precision, _xlfn.IFS(NOT(ISNUMBER(_xlpm.Precision)), 0, _xlpm.Precision &lt; 0, 0, _xlpm.Precision &gt; 9, 9, TRUE, INT(_xlpm.Precision)), IF(N(_xlpm.Truncate) = 0, _xlfn.IFS(_xlpm._lowOrder = 1, ROUND(_xlpm.TimeSpan, _xlpm._precision), _xlpm._lowOrder = 2, ROUND(_xlpm.TimeSpan * 24, _xlpm._precision) / 24, _xlpm._lowOrder = 3, ROUND(_xlpm.TimeSpan * 1440, _xlpm._precision) / 1440, _xlpm._lowOrder = 4, ROUND(_xlpm.TimeSpan * 86400, _xlpm._precision) / 86400), _xlfn.IFS(_xlpm._lowOrder = 1, ROUNDDOWN(_xlpm.TimeSpan, _xlpm._precision), _xlpm._lowOrder = 2, ROUNDDOWN(_xlpm.TimeSpan * 24, _xlpm._precision) / 24, _xlpm._lowOrder = 3, ROUNDDOWN(_xlpm.TimeSpan * 1440, _xlpm._precision) / 1440, _xlpm._lowOrder = 4, ROUNDDOWN(_xlpm.TimeSpan * 86400, _xlpm._precision) / 86400)))))</definedName>
    <definedName name="CALENDAR.SEARCH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0), IF((_xlpm._startPos &gt; _xlpm._len) + (_xlpm._startPos &gt; _xlpm._endPos) + (_xlpm.Chars = "") + (_xlpm._n = 0), IF(_xlpm._outChar, {0,""}, 0), _xlfn.LET(_xlpm._text, MID(_xlpm.Text, _xlpm._startPos, _xlpm._endPos - _xlpm._startPos + 1), _xlpm._searchLen, LEN(_xlpm._text), _xlpm._searchText, UPPER(_xlpm._text), _xlpm._chars, UPPER(MID(_xlpm.Chars, _xlfn.SEQUENCE(1, LEN(_xlpm.Chars)), 1)), _xlpm._findCount, _xlfn.LET(_xlpm._removed, _xlfn.REDUCE(_xlpm._searchText, _xlpm._chars, _xlfn.LAMBDA(_xlpm._acc,_xlpm._curr, SUBSTITUTE(_xlpm._acc, _xlpm._curr, ""))), _xlpm._searchLen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_xlpm._searchText,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SECULAR_DIFFERENCE">_xlfn.LAMBDA(_xlpm.YearCE,_xlpm.Month,_xlpm.Day,_xlop.FromJulianCalendar, IF(N(_xlpm.FromJulianCalendar) = 0,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SHIFT_TIMEZONE">_xlfn.LAMBDA(_xlpm.MJDate,_xlop.ReferenceTZOMinutes,_xlop.TranslateTZOMinutes, _xlfn.IFS(CALENDAR.IS_EMPTY(_xlpm.MJDate), "", NOT(ISNUMBER(_xlpm.MJDate)), {#VALUE!}, TRUE, _xlfn.LET(_xlpm._referenceTZ, N(_xlpm.ReferenceTZOMinutes), _xlpm._translateTZ, N(_xlpm.TranslateTZOMinutes), _xlpm._difference, (_xlpm._translateTZ - _xlpm._referenceTZ) / 1440, _xlfn.HSTACK(_xlpm.MJDate + _xlpm._difference, _xlpm._translateTZ))))</definedName>
    <definedName name="CALENDAR.SPLIT_AROUND_CHARS">_xlfn.LAMBDA(_xlpm.Chars,_xlpm.Text,_xlop.Limit, IF((_xlpm.Chars = "") + (_xlpm.Text = ""), _xlfn.VSTACK("", CALENDAR.NULLIFY(_xlpm.Text)), _xlfn.LET(_xlpm._chars, MID(_xlpm.Chars, _xlfn.SEQUENCE(1, LEN(_xlpm.Chars)), 1), _xlpm._limit, MAX(INT(N(_xlpm.Limit)), 0), _xlpm._len, LEN(_xlpm.Text), _xlpm._pos, _xlfn.VSTACK(_xlfn.REDUCE({0}, _xlfn.SEQUENCE(_xlpm._len), _xlfn.LAMBDA(_xlpm._acc,_xlpm._curr, _xlfn.LET(_xlpm._isMatch, MAX(N(CODE(MID(_xlpm.Text, _xlpm._curr, 1)) = CODE(_xlpm._chars))), IF(_xlpm._isMatch, _xlpm._acc, _xlfn.VSTACK(_xlpm._acc, _xlpm._curr)))))), _xlpm._count, IF(_xlpm._limit, MIN(_xlpm._limit, ROWS(_xlpm._pos) - 1), ROWS(_xlpm._pos) - 1), _xlpm._limitPos, _xlfn.VSTACK(IFERROR(_xlfn.TAKE(_xlpm._pos, _xlpm._count + 1), 0), _xlpm._len + 1), _xlpm._sift, _xlfn.CONCAT(IFERROR(MID(_xlpm.Text, _xlfn.DROP(_xlpm._limitPos, 1), 1), "")), _xlpm._idx, _xlfn.SEQUENCE(_xlpm._count + 1), _xlfn.VSTACK(_xlpm._sift, IFERROR(MID(_xlpm.Text, INDEX(_xlpm._limitPos, _xlpm._idx) + 1, INDEX(_xlpm._limitPos, _xlpm._idx + 1) - INDEX(_xlpm._limitPos, _xlpm._idx) - 1), _xlpm.Text)))))</definedName>
    <definedName name="CALENDAR.TIMESPAN">_xlfn.LAMBDA(_xlpm.Sign,_xlpm.Days,_xlop.Hours,_xlop.Minutes,_xlop.Seconds, _xlfn.IFS(CALENDAR.IS_EMPTY(_xlpm.Days) * CALENDAR.IS_EMPTY(_xlpm.Hours) * CALENDAR.IS_EMPTY(_xlpm.Minutes) * CALENDAR.IS_EMPTY(_xlpm.Seconds), "", ISERROR(_xlpm.Sign), _xlpm.Sign, ISERROR(_xlpm.Days), _xlpm.Days, ISERROR(_xlpm.Hours), _xlpm.Hours, ISERROR(_xlpm.Minutes), _xlpm.Minutes, ISERROR(_xlpm.Seconds), _xlpm.Seconds, NOT(CALENDAR.IS_NUMERIC_NULL(_xlpm.Sign)), {#VALUE!}, NOT(CALENDAR.IS_NUMERIC_NULL(_xlpm.Days)), {#VALUE!}, NOT(CALENDAR.IS_NUMERIC_NULL(_xlpm.Hours)), {#VALUE!}, NOT(CALENDAR.IS_NUMERIC_NULL(_xlpm.Minutes)), {#VALUE!}, NOT(CALENDAR.IS_NUMERIC_NULL(_xlpm.Seconds)), {#VALUE!}, TRUE, _xlfn.LET(_xlpm._sign, _xlfn.IFS(_xlpm.Sign = 0, 0, _xlpm.Sign &lt; 0, -1, TRUE, 1), _xlpm._sign * (N(_xlpm.Days) + (N(_xlpm.Hours) / 24) + (N(_xlpm.Minutes) / 1440) + (N(_xlpm.Seconds) / 86400)))))</definedName>
    <definedName name="CALENDAR.TIMESPAN_HIGH_ORDER">_xlfn.LAMBDA(_xlpm.Days,_xlop.Hours,_xlop.Minutes,_xlop.Seconds, _xlfn.IFS((_xlpm.Days = "") * (_xlpm.Hours = "") * (_xlpm.Minutes = "") * (_xlpm.Seconds = ""), "", ISNUMBER(_xlpm.Days) * CALENDAR.IS_EMPTY(_xlpm.Hours) * CALENDAR.IS_EMPTY(_xlpm.Minutes) * CALENDAR.IS_EMPTY(_xlpm.Seconds), _xlfn.LET(_xlpm._absTimeSpan, ABS(_xlpm.Days), _xlfn.IFS(_xlpm._absTimeSpan = 0, {#N/A}, _xlpm._absTimeSpan &gt;= 1, 1, _xlpm._absTimeSpan * 24 &gt;= 1, 2, _xlpm._absTimeSpan * 1440 &gt;= 1, 3, TRUE, 4)), ISNUMBER(_xlpm.Days) + ISNUMBER(_xlpm.Hours) + ISNUMBER(_xlpm.Minutes) + ISNUMBER(_xlpm.Seconds), _xlfn.IFS(ABS(N(_xlpm.Days)) &gt; 0, 1, ABS(N(_xlpm.Hours)) &gt; 0, 2, ABS(N(_xlpm.Minutes)) &gt; 0, 3, ABS(N(_xlpm.Seconds)) &gt; 0, 4, TRUE, {#N/A}), TRUE, {#VALUE!}))</definedName>
    <definedName name="CALENDAR.TIMESPAN_LOW_ORDER">_xlfn.LAMBDA(_xlpm.Days,_xlop.Hours,_xlop.Minutes,_xlop.Seconds, _xlfn.IFS((_xlpm.Days = "") * (_xlpm.Hours = "") * (_xlpm.Minutes = "") * (_xlpm.Seconds = ""), "", ISNUMBER(_xlpm.Days) * CALENDAR.IS_EMPTY(_xlpm.Hours) * CALENDAR.IS_EMPTY(_xlpm.Minutes) * CALENDAR.IS_EMPTY(_xlpm.Seconds), _xlfn.IFS(_xlpm.Days = 0, {#N/A}, NOT(CALENDAR.IS_INTEGER(_xlpm.Days * 1440)), 4, NOT(CALENDAR.IS_INTEGER(_xlpm.Days * 24)), 3, NOT(CALENDAR.IS_INTEGER(_xlpm.Days)), 2, ISNUMBER(_xlpm.Days), 1, TRUE, {#N/A}), ISNUMBER(_xlpm.Hours) + ISNUMBER(_xlpm.Minutes) + ISNUMBER(_xlpm.Seconds), _xlfn.IFS(ABS(N(_xlpm.Seconds)) &gt; 0, 4, ABS(N(_xlpm.Minutes)) &gt; 0, 3, ABS(N(_xlpm.Hours)) &gt; 0, 2, ABS(N(_xlpm.Days)) &gt; 0, 1, TRUE, {#N/A}), TRUE, {#VALUE!}))</definedName>
    <definedName name="CALENDAR.TIMESPAN_TO_EXCELTIME">_xlfn.LAMBDA(_xlpm.TimeSpan, _xlfn.IFS(CALENDAR.IS_EMPTY(_xlpm.TimeSpan), {"",""}, NOT(ISNUMBER(_xlpm.TimeSpan)), {#VALUE!,""}, TRUE, _xlfn.LET(_xlpm._absTimeSpan, ABS(_xlpm.TimeSpan), _xlpm._sign, SIGN(_xlpm.TimeSpan), IF(_xlpm._absTimeSpan &gt;= 2958466, _xlfn.HSTACK(_xlpm._sign, {#NUM!}), _xlfn.HSTACK(_xlpm._sign, _xlpm._absTimeSpan)))))</definedName>
    <definedName name="CALENDAR.TIMESPAN_TO_TZO">_xlfn.LAMBDA(_xlpm.TZOTimeSpan, IF(CALENDAR.IS_EMPTY(_xlpm.TZOTimeSpan), "", _xlfn.LET(_xlpm._tzo, _xlpm.TZOTimeSpan * 1440, IF(CALENDAR.IS_VALID_TZO(_xlpm._tzo), _xlpm._tzo, {#NUM!}))))</definedName>
    <definedName name="CALENDAR.TZO_TO_MILITARY">_xlfn.LAMBDA(_xlpm.TZOMinutes, _xlfn.IFS(CALENDAR.IS_EMPTY(_xlpm.TZOMinutes), {"J","",0}, NOT(CALENDAR.IS_VALID_TZO(_xlpm.TZOMinutes)), {#VALUE!,"",""}, TRUE, _xlfn.IFS(_xlpm.TZOMinutes = 0, _xlfn.HSTACK("Z", 0, 0), _xlpm.TZOMinutes &gt; 720, _xlfn.HSTACK("M", 720, (720 - _xlpm.TZOMinutes) / 1440), _xlpm.TZOMinutes &lt; -720, _xlfn.HSTACK("Y", -720, (-720 - _xlpm.TZOMinutes) / 1440), TRUE, _xlfn.LET(_xlpm._militaryTZO, SIGN(_xlpm.TZOMinutes) * MROUND(ABS(_xlpm.TZOMinutes), 60), _xlpm._idx, INT(_xlpm._militaryTZO / 60) + 13, _xlpm._militaryTZ, CHOOSE(_xlpm._idx, "Y", "X", "W", "V", "U", "T", "S", "R", "Q", "P", "O", "N", "Z", "A", "B", "C", "D", "E", "F", "G", "H", "I", "K", "L", "M"), _xlfn.HSTACK(_xlpm._militaryTZ, _xlpm._militaryTZO, (_xlpm._militaryTZO - _xlpm.TZOMinutes) / 1440)))))</definedName>
    <definedName name="CALENDAR.TZO_TO_TIMESPAN">_xlfn.LAMBDA(_xlpm.TZOMinutes, _xlfn.IFS(CALENDAR.IS_EMPTY(_xlpm.TZOMinutes), "", NOT(CALENDAR.IS_VALID_TZO(_xlpm.TZOMinutes)), {#NUM!}, TRUE, _xlpm.TZOMinutes / 1440))</definedName>
    <definedName name="CALENDAR.USDATE_TO_EXCELDATE">_xlfn.LAMBDA(_xlpm.USDate, IF(CALENDAR.IS_EMPTY(_xlpm.USDate), "", _xlfn.LET(_xlpm._USDate, CALENDAR.PARSE_US_DATE(_xlpm.USDate), _xlpm._time, N(INDEX(_xlpm._USDate, 1, 4)), _xlpm._year, INDEX(_xlpm._USDate, 1, 1), _xlpm._excelDate, IF(CALENDAR.IS_EMPTY(_xlpm._year), 0, DATE(_xlpm._year, INDEX(_xlpm._USDate, 1, 2), INDEX(_xlpm._USDate, 1, 3))), _xlpm._excelDate + _xlpm._time)))</definedName>
    <definedName name="CALENDAR.VALIDATE_CHARSET">_xlfn.LAMBDA(_xlpm.CharSet,_xlpm.Text,_xlop.IgnoreCase, IF((_xlpm.CharSet = "") + (_xlpm.Text = ""), FALSE, _xlfn.LET(_xlpm._ignoreCase, N(_xlpm.IgnoreCase) &lt;&gt; 0, _xlpm._text, IF(_xlpm._ignoreCase, UPPER(_xlpm.Text), _xlpm.Text), _xlpm._chars, IF(_xlpm._ignoreCase, UPPER(_xlpm.CharSet), _xlpm.CharSet), _xlpm._escapeText, SUBSTITUTE(SUBSTITUTE(_xlpm._text, "&amp;", "&amp;amp;"), "&lt;", "&amp;lt;"), _xlpm._xml, "&lt;xml&gt;&lt;s&gt;" &amp; _xlpm._escapeText &amp; "&lt;/s&gt;&lt;/xml&gt;", _xlpm._xpath, "//s[translate(.,'" &amp; _xlpm._chars &amp; "','')='']", NOT(ISERROR(_xlfn.FILTERXML(_xlpm._xml, _xlpm._xpath))))))</definedName>
    <definedName name="CALENDAR.VALIDATE_TIMESPAN">_xlfn.LAMBDA(_xlpm.Sign,_xlpm.Days,_xlop.Hours,_xlop.Minutes,_xlop.Seconds, _xlfn.LET(_xlpm._high, _xlfn.IFS(ISNUMBER(_xlpm.Days), 1, ISNUMBER(_xlpm.Hours), 2, ISNUMBER(_xlpm.Minutes), 3, ISNUMBER(_xlpm.Seconds), 4, TRUE, 0), _xlpm._low, _xlfn.IFS(ISNUMBER(_xlpm.Seconds), 4, ISNUMBER(_xlpm.Minutes), 3, ISNUMBER(_xlpm.Hours), 2, ISNUMBER(_xlpm.Days), 1, TRUE, 0), _xlpm.fnCheckElement, _xlfn.LAMBDA(_xlpm._element,_xlpm._max,_xlpm._level,_xlpm._zeroSign, _xlfn.IFS(ISERROR(_xlpm._element), _xlpm._element, (_xlpm._element = "") * (_xlpm._high &lt; _xlpm._level) * (_xlpm._low &gt; _xlpm._level), {#VALUE!}, _xlpm._element = "", "", NOT(ISNUMBER(_xlpm._element)), {#VALUE!}, (_xlpm._low &gt; _xlpm._level) * NOT(CALENDAR.IS_INTEGER(_xlpm._element)), {#NUM!}, _xlpm._element &lt; 0, {#NUM!}, _xlpm._zeroSign * (_xlpm._element &gt; 0), {#NUM!}, IF(_xlpm._max = "", 0, (_xlpm._high &lt; _xlpm._level) * (_xlpm._element &gt;= _xlpm._max)), {#NUM!}, TRUE, _xlpm._element)), _xlpm._sign, _xlfn.IFS(NOT(ISNUMBER(_xlpm.Sign)), {#VALUE!}, _xlpm.Sign &lt; -1, {#NUM!}, _xlpm.Sign &gt; 1, {#NUM!}, NOT(CALENDAR.IS_INTEGER(_xlpm.Sign)), {#NUM!}, TRUE, _xlpm.Sign), _xlpm._zeroSign, IF(ISNUMBER(_xlpm._sign), _xlpm._sign = 0, FALSE), _xlpm._days, _xlpm.fnCheckElement(_xlpm.Days, "", 1, _xlpm._zeroSign), _xlpm._hours, _xlpm.fnCheckElement(_xlpm.Hours, 24, 2, _xlpm._zeroSign), _xlpm._minutes, _xlpm.fnCheckElement(_xlpm.Minutes, 60, 3, _xlpm._zeroSign), _xlpm._seconds, _xlpm.fnCheckElement(_xlpm.Seconds, 60, 4, _xlpm._zeroSign), IF(ISNUMBER(_xlpm._sign) * CALENDAR.IS_EMPTY(_xlpm._days) * CALENDAR.IS_EMPTY(_xlpm._hours) * CALENDAR.IS_EMPTY(_xlpm._minutes) * CALENDAR.IS_EMPTY(_xlpm._seconds), _xlfn.HSTACK(_xlpm._sign, {#VALUE!,#VALUE!,#VALUE!,#VALUE!}), _xlfn.HSTACK(_xlpm._sign, _xlpm._days, _xlpm._hours, _xlpm._minutes, _xlpm._seconds))))</definedName>
    <definedName name="CALENDAR.WEEK_DATE_TO_MJDATE">_xlfn.LAMBDA(_xlpm.YearCE,_xlpm.ISOWeek,_xlpm.ISOWeekDay,_xlop.Time,_xlop.JulianCalendar, _xlfn.IFS((_xlpm.YearCE = "") * (_xlpm.ISOWeek = "") * (_xlpm.ISOWeekDay = ""), "", NOT(ISNUMBER(_xlpm.YearCE)) + NOT(ISNUMBER(_xlpm.ISOWeek)) + NOT(ISNUMBER(_xlpm.ISOWeekDay)), {#VALUE!}, TRUE, _xlfn.LET(_xlpm._invalid, _xlfn.IFS(NOT(CALENDAR.IS_INTEGER(_xlpm.YearCE)), TRUE, NOT(CALENDAR.IS_INTEGER(_xlpm.ISOWeek)), TRUE, _xlpm.ISOWeek &lt; 1, TRUE, _xlpm.ISOWeek &gt; 53, TRUE, _xlpm.ISOWeek = 53, (CALENDAR.WEEKS_IN_YEAR(_xlpm.YearCE, _xlpm.JulianCalendar) &lt; 53), TRUE, FALSE), IF(_xlpm._invalid, {#NUM!}, _xlfn.LET(_xlpm._shiftByWeeks, (_xlpm.ISOWeek - 1) * 7, _xlpm._shiftDayOfWeek, MOD(INT(_xlpm.ISOWeekDay) - 1, 7), _xlpm._firstDayYear, CALENDAR.MODIFIED_JULIAN_DAY_NUMBER(_xlpm.YearCE, 1, 1, _xlpm.JulianCalendar), _xlpm._firstWeekDay, CALENDAR.DAY_OF_WEEK(_xlpm._firstDayYear), _xlpm._yearCorrection, MOD(4 - _xlpm._firstWeekDay, 7) - 3, _xlpm._firstDayYear + _xlpm._yearCorrection + _xlpm._shiftByWeeks + _xlpm._shiftDayOfWeek + N(_xlpm.Time))))))</definedName>
    <definedName name="CALENDAR.WEEK_NUMBER">_xlfn.LAMBDA(_xlpm.MJDate,_xlop.JulianCalendar, _xlfn.IFS(_xlpm.MJDate = "", "", NOT(ISNUMBER(_xlpm.MJDate)), {#VALUE!}, TRUE, _xlfn.LET(_xlpm._weekDate, CALENDAR.MJDATE_TO_WEEK_DATE(_xlpm.MJDate, _xlpm.JulianCalendar), _xlfn.CHOOSECOLS(_xlpm._weekDate, 2))))</definedName>
    <definedName name="CALENDAR.WEEKDAY_NAME">_xlfn.LAMBDA(_xlpm.ISOWeekDay,_xlop.Short,_xlop.InternationalEnglish, _xlfn.IFS(_xlpm.ISOWeekDay = "", "", NOT(ISNUMBER(_xlpm.ISOWeekDay)), {#VALUE!}, TRUE,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_xlfn.LAMBDA(_xlpm.YearCE,_xlpm.Month,_xlpm.WeekOfMonth,_xlpm.ISOWeekDay,_xlop.Time,_xlop.JulianCalendar, _xlfn.IFS((_xlpm.YearCE = "") * (_xlpm.Month = "") * (_xlpm.WeekOfMonth = "") * (_xlpm.ISOWeekDay = ""), "", NOT(ISNUMBER(_xlpm.YearCE)) + NOT(ISNUMBER(_xlpm.Month)) + NOT(ISNUMBER(_xlpm.WeekOfMonth)) + NOT(ISNUMBER(_xlpm.ISOWeekDay)), {#VALUE!}, NOT(CALENDAR.IS_INTEGER(_xlpm.YearCE) * CALENDAR.IS_INTEGER(_xlpm.Month) * CALENDAR.IS_INTEGER(_xlpm.WeekOfMonth) * CALENDAR.IS_INTEGER(_xlpm.ISOWeekDay)), {#NUM!}, (_xlpm.WeekOfMonth &lt; -4) + (_xlpm.WeekOfMonth &gt; 5), {#NUM!}, TRUE, _xlfn.LET(_xlpm._month, _xlpm.Month + N(_xlpm.WeekOfMonth &lt; 0), _xlpm._weekOffset, _xlpm.WeekOfMonth - N(_xlpm.WeekOfMonth &gt;= 0), _xlpm._isoDoW, MOD(_xlpm.ISOWeekDay - 1, 7) + 1, _xlpm._firstOfMonth, CALENDAR.MODIFIED_JULIAN_DATE(_xlpm.YearCE, _xlpm._month, 1, 0, _xlpm.JulianCalendar), _xlpm._firstDoW, CALENDAR.DAY_OF_WEEK(_xlpm._firstOfMonth), _xlpm._firstOfMonth + (_xlpm._weekOffset * 7) + MOD(_xlpm._isoDoW - _xlpm._firstDoW, 7) + N(_xlpm.Time))))</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_xlfn.IFS(_xlpm.Year = "", "", NOT(ISNUMBER(_xlpm.Year)), {#VALUE!}, TRUE, _xlfn.LET(_xlpm._year, INT(_xlpm.Year), IF(_xlpm._year &lt; 1, {#NUM!}, IF(N(_xlpm.BCE), 1 - _xlpm._year, _xlpm._year)))))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33" l="1" a="1"/>
  <c r="C52" i="33" s="1"/>
  <c r="B51" i="33" a="1"/>
  <c r="B51" i="33" s="1"/>
  <c r="C51" i="33" s="1" a="1"/>
  <c r="C51" i="33" s="1"/>
  <c r="B50" i="33" a="1"/>
  <c r="B50" i="33" s="1"/>
  <c r="C50" i="33" s="1" a="1"/>
  <c r="C50" i="33" s="1"/>
  <c r="B49" i="33" a="1"/>
  <c r="B49" i="33" s="1"/>
  <c r="C49" i="33" s="1" a="1"/>
  <c r="C49" i="33" s="1"/>
  <c r="B48" i="33" a="1"/>
  <c r="B48" i="33" s="1"/>
  <c r="C48" i="33" s="1" a="1"/>
  <c r="C48" i="33" s="1"/>
  <c r="B47" i="33" a="1"/>
  <c r="B47" i="33" s="1"/>
  <c r="C47" i="33" s="1" a="1"/>
  <c r="C47" i="33" s="1"/>
  <c r="D148" i="6" a="1"/>
  <c r="D148" i="6" s="1"/>
  <c r="J148" i="6" s="1" a="1"/>
  <c r="J148" i="6" s="1"/>
  <c r="F235" i="6"/>
  <c r="B41" i="33" a="1"/>
  <c r="B41" i="33" s="1"/>
  <c r="E41" i="33" s="1" a="1"/>
  <c r="E41" i="33" s="1"/>
  <c r="G41" i="33" s="1" a="1"/>
  <c r="G41" i="33" s="1"/>
  <c r="B40" i="33" a="1"/>
  <c r="B40" i="33" s="1"/>
  <c r="E40" i="33" s="1" a="1"/>
  <c r="E40" i="33" s="1"/>
  <c r="G40" i="33" s="1" a="1"/>
  <c r="G40" i="33" s="1"/>
  <c r="B39" i="33" a="1"/>
  <c r="B39" i="33" s="1"/>
  <c r="E39" i="33" s="1" a="1"/>
  <c r="E39" i="33" s="1"/>
  <c r="G39" i="33" s="1" a="1"/>
  <c r="G39" i="33" s="1"/>
  <c r="B38" i="33" a="1"/>
  <c r="B38" i="33" s="1"/>
  <c r="E38" i="33" s="1" a="1"/>
  <c r="E38" i="33" s="1"/>
  <c r="G38" i="33" s="1" a="1"/>
  <c r="G38" i="33" s="1"/>
  <c r="B37" i="33" a="1"/>
  <c r="B37" i="33" s="1"/>
  <c r="E37" i="33" s="1" a="1"/>
  <c r="E37" i="33" s="1"/>
  <c r="G37" i="33" s="1" a="1"/>
  <c r="G37" i="33" s="1"/>
  <c r="B36" i="33" a="1"/>
  <c r="B36" i="33" s="1"/>
  <c r="E36" i="33" s="1" a="1"/>
  <c r="E36" i="33" s="1"/>
  <c r="G36" i="33" s="1" a="1"/>
  <c r="G36" i="33" s="1"/>
  <c r="I93" i="6" a="1"/>
  <c r="I93" i="6" s="1"/>
  <c r="I92" i="6" a="1"/>
  <c r="I92" i="6" s="1"/>
  <c r="I91" i="6" a="1"/>
  <c r="I91" i="6" s="1"/>
  <c r="I90" i="6" a="1"/>
  <c r="I90" i="6" s="1"/>
  <c r="I89" i="6" a="1"/>
  <c r="I89" i="6" s="1"/>
  <c r="I88" i="6" a="1"/>
  <c r="I88" i="6" s="1"/>
  <c r="I87" i="6" a="1"/>
  <c r="I87" i="6" s="1"/>
  <c r="I86" i="6" a="1"/>
  <c r="I86" i="6" s="1"/>
  <c r="I85" i="6" a="1"/>
  <c r="I85" i="6" s="1"/>
  <c r="I84" i="6" a="1"/>
  <c r="I84" i="6" s="1"/>
  <c r="I83" i="6" a="1"/>
  <c r="I83" i="6" s="1"/>
  <c r="I82" i="6" a="1"/>
  <c r="I82" i="6" s="1"/>
  <c r="I81" i="6" a="1"/>
  <c r="I81" i="6" s="1"/>
  <c r="I80" i="6" a="1"/>
  <c r="I80" i="6" s="1"/>
  <c r="I79" i="6" a="1"/>
  <c r="I79" i="6" s="1"/>
  <c r="E94" i="29" a="1"/>
  <c r="E94" i="29" s="1"/>
  <c r="E95" i="29" a="1"/>
  <c r="E95" i="29" s="1"/>
  <c r="E96" i="29" a="1"/>
  <c r="E96" i="29" s="1"/>
  <c r="E97" i="29" a="1"/>
  <c r="E97" i="29" s="1"/>
  <c r="E98" i="29" a="1"/>
  <c r="E98" i="29" s="1"/>
  <c r="E99" i="29" a="1"/>
  <c r="E99" i="29" s="1"/>
  <c r="E100" i="29" a="1"/>
  <c r="E100" i="29" s="1"/>
  <c r="E101" i="29" a="1"/>
  <c r="E101" i="29" s="1"/>
  <c r="D162" i="6" a="1"/>
  <c r="D162" i="6" s="1"/>
  <c r="J162" i="6" s="1" a="1"/>
  <c r="J162" i="6" s="1"/>
  <c r="B30" i="33" a="1"/>
  <c r="B30" i="33" s="1"/>
  <c r="D30" i="33" s="1" a="1"/>
  <c r="D30" i="33" s="1"/>
  <c r="B29" i="33" a="1"/>
  <c r="B29" i="33" s="1"/>
  <c r="D29" i="33" s="1" a="1"/>
  <c r="D29" i="33" s="1"/>
  <c r="B28" i="33" a="1"/>
  <c r="B28" i="33" s="1"/>
  <c r="D28" i="33" s="1" a="1"/>
  <c r="D28" i="33" s="1"/>
  <c r="B27" i="33" a="1"/>
  <c r="B27" i="33" s="1"/>
  <c r="D27" i="33" s="1" a="1"/>
  <c r="D27" i="33" s="1"/>
  <c r="B26" i="33" a="1"/>
  <c r="B26" i="33" s="1"/>
  <c r="D26" i="33" s="1" a="1"/>
  <c r="D26" i="33" s="1"/>
  <c r="B25" i="33" a="1"/>
  <c r="B25" i="33" s="1"/>
  <c r="D25" i="33" s="1" a="1"/>
  <c r="D25" i="33" s="1"/>
  <c r="B24" i="33" a="1"/>
  <c r="B24" i="33" s="1"/>
  <c r="D24" i="33" s="1" a="1"/>
  <c r="D24" i="33" s="1"/>
  <c r="B15" i="33" a="1"/>
  <c r="B15" i="33" s="1"/>
  <c r="C15" i="33" s="1" a="1"/>
  <c r="C15" i="33" s="1"/>
  <c r="B16" i="33" a="1"/>
  <c r="B16" i="33" s="1"/>
  <c r="C16" i="33" s="1" a="1"/>
  <c r="C16" i="33" s="1"/>
  <c r="B17" i="33" a="1"/>
  <c r="B17" i="33" s="1"/>
  <c r="C17" i="33" s="1" a="1"/>
  <c r="C17" i="33" s="1"/>
  <c r="B18" i="33" a="1"/>
  <c r="B18" i="33" s="1"/>
  <c r="C18" i="33" s="1" a="1"/>
  <c r="C18" i="33" s="1"/>
  <c r="B4" i="33" a="1"/>
  <c r="B4" i="33" s="1"/>
  <c r="B5" i="33" a="1"/>
  <c r="B5" i="33" s="1"/>
  <c r="B6" i="33" a="1"/>
  <c r="B6" i="33" s="1"/>
  <c r="B7" i="33" a="1"/>
  <c r="B7" i="33" s="1"/>
  <c r="B8" i="33" a="1"/>
  <c r="B8" i="33" s="1"/>
  <c r="B9" i="33" a="1"/>
  <c r="B9" i="33" s="1"/>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4" i="8" a="1"/>
  <c r="B24" i="8" s="1"/>
  <c r="D24" i="8" s="1" a="1"/>
  <c r="D24" i="8" s="1"/>
  <c r="B25" i="8" a="1"/>
  <c r="B25" i="8" s="1"/>
  <c r="D25" i="8" s="1" a="1"/>
  <c r="D25" i="8" s="1"/>
  <c r="B26" i="8" a="1"/>
  <c r="B26" i="8" s="1"/>
  <c r="D26" i="8" s="1" a="1"/>
  <c r="D26" i="8" s="1"/>
  <c r="B27" i="8" a="1"/>
  <c r="B27" i="8" s="1"/>
  <c r="D27" i="8" s="1" a="1"/>
  <c r="D27" i="8" s="1"/>
  <c r="B18" i="8" a="1"/>
  <c r="B18" i="8" s="1"/>
  <c r="C18" i="8" s="1" a="1"/>
  <c r="C18" i="8" s="1"/>
  <c r="B15" i="8" a="1"/>
  <c r="B15" i="8" s="1"/>
  <c r="C15" i="8" s="1" a="1"/>
  <c r="C15" i="8" s="1"/>
  <c r="B16" i="8" a="1"/>
  <c r="B16" i="8" s="1"/>
  <c r="C16" i="8" s="1" a="1"/>
  <c r="C16" i="8" s="1"/>
  <c r="B17" i="8" a="1"/>
  <c r="B17" i="8" s="1"/>
  <c r="C17" i="8" s="1" a="1"/>
  <c r="C17" i="8" s="1"/>
  <c r="B9" i="8" a="1"/>
  <c r="B8" i="8" a="1"/>
  <c r="B8" i="8" s="1"/>
  <c r="D8" i="8" s="1" a="1"/>
  <c r="D8" i="8" s="1"/>
  <c r="B7" i="8" a="1"/>
  <c r="B6" i="8" a="1"/>
  <c r="B6" i="8" s="1"/>
  <c r="B5" i="8" a="1"/>
  <c r="B4" i="8" a="1"/>
  <c r="B4" i="8" s="1"/>
  <c r="D4" i="8" s="1" a="1"/>
  <c r="D4" i="8" s="1"/>
  <c r="B209" i="6" a="1"/>
  <c r="B209" i="6" s="1"/>
  <c r="G209" i="6" s="1" a="1"/>
  <c r="G209" i="6" s="1"/>
  <c r="B210" i="6" a="1"/>
  <c r="B210" i="6" s="1"/>
  <c r="G210" i="6" s="1" a="1"/>
  <c r="G210" i="6" s="1"/>
  <c r="B211" i="6" a="1"/>
  <c r="B211" i="6" s="1"/>
  <c r="G211" i="6" s="1" a="1"/>
  <c r="G211" i="6" s="1"/>
  <c r="B212" i="6" a="1"/>
  <c r="B212" i="6" s="1"/>
  <c r="G212" i="6" s="1" a="1"/>
  <c r="G212" i="6" s="1"/>
  <c r="B213" i="6" a="1"/>
  <c r="B213" i="6" s="1"/>
  <c r="G213" i="6" s="1" a="1"/>
  <c r="G213" i="6" s="1"/>
  <c r="B214" i="6" a="1"/>
  <c r="B214" i="6" s="1"/>
  <c r="G214" i="6" s="1" a="1"/>
  <c r="G214" i="6" s="1"/>
  <c r="B215" i="6" a="1"/>
  <c r="B215" i="6" s="1"/>
  <c r="G215" i="6" s="1" a="1"/>
  <c r="G215" i="6" s="1"/>
  <c r="B216" i="6" a="1"/>
  <c r="B216" i="6" s="1"/>
  <c r="G216" i="6" s="1" a="1"/>
  <c r="G216" i="6" s="1"/>
  <c r="B217" i="6" a="1"/>
  <c r="B217" i="6" s="1"/>
  <c r="G217" i="6" s="1" a="1"/>
  <c r="G217" i="6" s="1"/>
  <c r="B218" i="6" a="1"/>
  <c r="B218" i="6" s="1"/>
  <c r="G218" i="6" s="1" a="1"/>
  <c r="G218" i="6" s="1"/>
  <c r="B224" i="6" a="1"/>
  <c r="B224" i="6" s="1"/>
  <c r="H224" i="6" s="1" a="1"/>
  <c r="H224" i="6" s="1"/>
  <c r="B225" i="6" a="1"/>
  <c r="B225" i="6" s="1"/>
  <c r="H225" i="6" s="1" a="1"/>
  <c r="H225" i="6" s="1"/>
  <c r="B226" i="6" a="1"/>
  <c r="B226" i="6" s="1"/>
  <c r="H226" i="6" s="1" a="1"/>
  <c r="H226" i="6" s="1"/>
  <c r="B227" i="6" a="1"/>
  <c r="B227" i="6" s="1"/>
  <c r="H227" i="6" s="1" a="1"/>
  <c r="H227" i="6" s="1"/>
  <c r="B228" i="6" a="1"/>
  <c r="B228" i="6" s="1"/>
  <c r="H228" i="6" s="1" a="1"/>
  <c r="H228" i="6" s="1"/>
  <c r="B229" i="6" a="1"/>
  <c r="B229" i="6" s="1"/>
  <c r="H229" i="6" s="1" a="1"/>
  <c r="H229" i="6" s="1"/>
  <c r="B230" i="6" a="1"/>
  <c r="B230" i="6" s="1"/>
  <c r="H230" i="6" s="1" a="1"/>
  <c r="H230" i="6" s="1"/>
  <c r="B231" i="6" a="1"/>
  <c r="B231" i="6" s="1"/>
  <c r="H231" i="6" s="1" a="1"/>
  <c r="H231" i="6" s="1"/>
  <c r="B187" i="6" a="1"/>
  <c r="B187" i="6" s="1"/>
  <c r="G187" i="6" s="1" a="1"/>
  <c r="G187" i="6" s="1"/>
  <c r="B188" i="6" a="1"/>
  <c r="B188" i="6" s="1"/>
  <c r="G188" i="6" s="1" a="1"/>
  <c r="G188" i="6" s="1"/>
  <c r="B189" i="6" a="1"/>
  <c r="B189" i="6" s="1"/>
  <c r="G189" i="6" s="1" a="1"/>
  <c r="G189" i="6" s="1"/>
  <c r="B190" i="6" a="1"/>
  <c r="B190" i="6" s="1"/>
  <c r="G190" i="6" s="1" a="1"/>
  <c r="G190" i="6" s="1"/>
  <c r="B191" i="6" a="1"/>
  <c r="B191" i="6" s="1"/>
  <c r="G191" i="6" s="1" a="1"/>
  <c r="G191" i="6" s="1"/>
  <c r="B192" i="6" a="1"/>
  <c r="B192" i="6" s="1"/>
  <c r="G192" i="6" s="1" a="1"/>
  <c r="G192" i="6" s="1"/>
  <c r="B193" i="6" a="1"/>
  <c r="B193" i="6" s="1"/>
  <c r="G193" i="6" s="1" a="1"/>
  <c r="G193" i="6" s="1"/>
  <c r="B194" i="6" a="1"/>
  <c r="B194" i="6" s="1"/>
  <c r="G194" i="6" s="1" a="1"/>
  <c r="G194" i="6" s="1"/>
  <c r="B195" i="6" a="1"/>
  <c r="B195" i="6" s="1"/>
  <c r="G195" i="6" s="1" a="1"/>
  <c r="G195" i="6" s="1"/>
  <c r="B196" i="6" a="1"/>
  <c r="B196" i="6" s="1"/>
  <c r="G196" i="6" s="1" a="1"/>
  <c r="G196" i="6" s="1"/>
  <c r="B197" i="6" a="1"/>
  <c r="B197" i="6" s="1"/>
  <c r="G197" i="6" s="1" a="1"/>
  <c r="G197" i="6" s="1"/>
  <c r="B198" i="6" a="1"/>
  <c r="B198" i="6" s="1"/>
  <c r="G198" i="6" s="1" a="1"/>
  <c r="G198" i="6" s="1"/>
  <c r="B199" i="6" a="1"/>
  <c r="B199" i="6" s="1"/>
  <c r="G199" i="6" s="1" a="1"/>
  <c r="G199" i="6" s="1"/>
  <c r="B200" i="6" a="1"/>
  <c r="B200" i="6" s="1"/>
  <c r="G200" i="6" s="1" a="1"/>
  <c r="G200" i="6" s="1"/>
  <c r="B201" i="6" a="1"/>
  <c r="B201" i="6" s="1"/>
  <c r="G201" i="6" s="1" a="1"/>
  <c r="G201" i="6" s="1"/>
  <c r="B202" i="6" a="1"/>
  <c r="B202" i="6" s="1"/>
  <c r="G202" i="6" s="1" a="1"/>
  <c r="G202" i="6" s="1"/>
  <c r="B203" i="6" a="1"/>
  <c r="B203" i="6" s="1"/>
  <c r="G203" i="6" s="1" a="1"/>
  <c r="G203" i="6" s="1"/>
  <c r="B168" i="6" a="1"/>
  <c r="B168" i="6" s="1"/>
  <c r="D168" i="6" s="1" a="1"/>
  <c r="D168" i="6" s="1"/>
  <c r="B169" i="6" a="1"/>
  <c r="B169" i="6" s="1"/>
  <c r="D169" i="6" s="1" a="1"/>
  <c r="D169" i="6" s="1"/>
  <c r="B170" i="6" a="1"/>
  <c r="B170" i="6" s="1"/>
  <c r="D170" i="6" s="1" a="1"/>
  <c r="D170" i="6" s="1"/>
  <c r="B171" i="6" a="1"/>
  <c r="B171" i="6" s="1"/>
  <c r="D171" i="6" s="1" a="1"/>
  <c r="D171" i="6" s="1"/>
  <c r="B172" i="6" a="1"/>
  <c r="B172" i="6" s="1"/>
  <c r="D172" i="6" s="1" a="1"/>
  <c r="D172" i="6" s="1"/>
  <c r="B173" i="6" a="1"/>
  <c r="B173" i="6" s="1"/>
  <c r="D173" i="6" s="1" a="1"/>
  <c r="D173" i="6" s="1"/>
  <c r="B174" i="6" a="1"/>
  <c r="B174" i="6" s="1"/>
  <c r="D174" i="6" s="1" a="1"/>
  <c r="D174" i="6" s="1"/>
  <c r="B175" i="6" a="1"/>
  <c r="B175" i="6" s="1"/>
  <c r="D175" i="6" s="1" a="1"/>
  <c r="D175" i="6" s="1"/>
  <c r="B176" i="6" a="1"/>
  <c r="B176" i="6" s="1"/>
  <c r="D176" i="6" s="1" a="1"/>
  <c r="D176" i="6" s="1"/>
  <c r="B177" i="6" a="1"/>
  <c r="B177" i="6" s="1"/>
  <c r="D177" i="6" s="1" a="1"/>
  <c r="D177" i="6" s="1"/>
  <c r="B178" i="6" a="1"/>
  <c r="B178" i="6" s="1"/>
  <c r="D178" i="6" s="1" a="1"/>
  <c r="D178" i="6" s="1"/>
  <c r="B179" i="6" a="1"/>
  <c r="B179" i="6" s="1"/>
  <c r="D179" i="6" s="1" a="1"/>
  <c r="D179" i="6" s="1"/>
  <c r="B180" i="6" a="1"/>
  <c r="B180" i="6" s="1"/>
  <c r="D180" i="6" s="1" a="1"/>
  <c r="D180" i="6" s="1"/>
  <c r="B181" i="6" a="1"/>
  <c r="B181" i="6" s="1"/>
  <c r="D181" i="6" s="1" a="1"/>
  <c r="D181" i="6" s="1"/>
  <c r="C97" i="4" a="1"/>
  <c r="C97" i="4" s="1"/>
  <c r="G97" i="4" s="1" a="1"/>
  <c r="G97" i="4" s="1"/>
  <c r="C98" i="4" a="1"/>
  <c r="C98" i="4" s="1"/>
  <c r="G98" i="4" s="1" a="1"/>
  <c r="G98" i="4" s="1"/>
  <c r="C99" i="4" a="1"/>
  <c r="C99" i="4" s="1"/>
  <c r="G99" i="4" s="1" a="1"/>
  <c r="G99" i="4" s="1"/>
  <c r="C100" i="4" a="1"/>
  <c r="C100" i="4" s="1"/>
  <c r="G100" i="4" s="1" a="1"/>
  <c r="G100" i="4" s="1"/>
  <c r="C101" i="4" a="1"/>
  <c r="C101" i="4" s="1"/>
  <c r="G101" i="4" s="1" a="1"/>
  <c r="G101" i="4" s="1"/>
  <c r="C102" i="4" a="1"/>
  <c r="C102" i="4" s="1"/>
  <c r="G102" i="4" s="1" a="1"/>
  <c r="G102" i="4" s="1"/>
  <c r="C103" i="4" a="1"/>
  <c r="C103" i="4" s="1"/>
  <c r="G103" i="4" s="1" a="1"/>
  <c r="G103" i="4" s="1"/>
  <c r="C104" i="4" a="1"/>
  <c r="C104" i="4" s="1"/>
  <c r="G104" i="4" s="1" a="1"/>
  <c r="G104" i="4" s="1"/>
  <c r="C105" i="4" a="1"/>
  <c r="C105" i="4" s="1"/>
  <c r="G105" i="4" s="1" a="1"/>
  <c r="G105" i="4" s="1"/>
  <c r="C22" i="31" a="1"/>
  <c r="C22" i="31" s="1"/>
  <c r="F22" i="31" s="1" a="1"/>
  <c r="F22" i="31" s="1"/>
  <c r="C21" i="31" a="1"/>
  <c r="C21" i="31" s="1"/>
  <c r="F21" i="31" s="1" a="1"/>
  <c r="F21" i="31" s="1"/>
  <c r="C20" i="31" a="1"/>
  <c r="C20" i="31" s="1"/>
  <c r="F20" i="31" s="1" a="1"/>
  <c r="F20" i="31" s="1"/>
  <c r="C19" i="31" a="1"/>
  <c r="C19" i="31" s="1"/>
  <c r="F19" i="31" s="1" a="1"/>
  <c r="F19" i="31" s="1"/>
  <c r="C18" i="31" a="1"/>
  <c r="C18" i="31" s="1"/>
  <c r="F18" i="31" s="1" a="1"/>
  <c r="F18" i="31" s="1"/>
  <c r="C17" i="31" a="1"/>
  <c r="C17" i="31" s="1"/>
  <c r="F17" i="31" s="1" a="1"/>
  <c r="F17" i="31" s="1"/>
  <c r="C16" i="31" a="1"/>
  <c r="C16" i="31" s="1"/>
  <c r="F16" i="31" s="1" a="1"/>
  <c r="F16" i="31" s="1"/>
  <c r="C15" i="31" a="1"/>
  <c r="C15" i="31" s="1"/>
  <c r="F15" i="31" s="1" a="1"/>
  <c r="F15" i="31" s="1"/>
  <c r="C14" i="31" a="1"/>
  <c r="C14" i="31" s="1"/>
  <c r="F14" i="31" s="1" a="1"/>
  <c r="F14" i="31" s="1"/>
  <c r="D149" i="6" a="1"/>
  <c r="D149" i="6" s="1"/>
  <c r="J149" i="6" s="1" a="1"/>
  <c r="J149" i="6" s="1"/>
  <c r="D150" i="6" a="1"/>
  <c r="D150" i="6" s="1"/>
  <c r="J150" i="6" s="1" a="1"/>
  <c r="J150" i="6" s="1"/>
  <c r="D151" i="6" a="1"/>
  <c r="D151" i="6" s="1"/>
  <c r="J151" i="6" s="1" a="1"/>
  <c r="J151" i="6" s="1"/>
  <c r="D152" i="6" a="1"/>
  <c r="D152" i="6" s="1"/>
  <c r="J152" i="6" s="1" a="1"/>
  <c r="J152" i="6" s="1"/>
  <c r="D153" i="6" a="1"/>
  <c r="D153" i="6" s="1"/>
  <c r="J153" i="6" s="1" a="1"/>
  <c r="J153" i="6" s="1"/>
  <c r="D154" i="6" a="1"/>
  <c r="D154" i="6" s="1"/>
  <c r="J154" i="6" s="1" a="1"/>
  <c r="J154" i="6" s="1"/>
  <c r="D155" i="6" a="1"/>
  <c r="D155" i="6" s="1"/>
  <c r="J155" i="6" s="1" a="1"/>
  <c r="J155" i="6" s="1"/>
  <c r="D156" i="6" a="1"/>
  <c r="D156" i="6" s="1"/>
  <c r="J156" i="6" s="1" a="1"/>
  <c r="J156" i="6" s="1"/>
  <c r="D157" i="6" a="1"/>
  <c r="D157" i="6" s="1"/>
  <c r="J157" i="6" s="1" a="1"/>
  <c r="J157" i="6" s="1"/>
  <c r="D158" i="6" a="1"/>
  <c r="D158" i="6" s="1"/>
  <c r="J158" i="6" s="1" a="1"/>
  <c r="J158" i="6" s="1"/>
  <c r="D159" i="6" a="1"/>
  <c r="D159" i="6" s="1"/>
  <c r="J159" i="6" s="1" a="1"/>
  <c r="J159" i="6" s="1"/>
  <c r="D160" i="6" a="1"/>
  <c r="D160" i="6" s="1"/>
  <c r="J160" i="6" s="1" a="1"/>
  <c r="J160" i="6" s="1"/>
  <c r="D161" i="6" a="1"/>
  <c r="D161" i="6" s="1"/>
  <c r="J161" i="6" s="1" a="1"/>
  <c r="J161" i="6" s="1"/>
  <c r="B91" i="3" a="1"/>
  <c r="B91" i="3" s="1"/>
  <c r="B90" i="3" a="1"/>
  <c r="B90" i="3" s="1"/>
  <c r="B89" i="3" a="1"/>
  <c r="B89" i="3" s="1"/>
  <c r="B88" i="3" a="1"/>
  <c r="B88" i="3" s="1"/>
  <c r="B87" i="3" a="1"/>
  <c r="B87" i="3" s="1"/>
  <c r="B86" i="3" a="1"/>
  <c r="B86" i="3" s="1"/>
  <c r="B85" i="3" a="1"/>
  <c r="B85" i="3" s="1"/>
  <c r="B84" i="3" a="1"/>
  <c r="B84" i="3" s="1"/>
  <c r="B83" i="3" a="1"/>
  <c r="B83" i="3" s="1"/>
  <c r="C104" i="3" a="1"/>
  <c r="C104" i="3" s="1"/>
  <c r="G104" i="3" s="1" a="1"/>
  <c r="G104" i="3" s="1"/>
  <c r="C103" i="3" a="1"/>
  <c r="C103" i="3" s="1"/>
  <c r="G103" i="3" s="1" a="1"/>
  <c r="G103" i="3" s="1"/>
  <c r="C102" i="3" a="1"/>
  <c r="C102" i="3" s="1"/>
  <c r="G102" i="3" s="1" a="1"/>
  <c r="G102" i="3" s="1"/>
  <c r="C101" i="3" a="1"/>
  <c r="C101" i="3" s="1"/>
  <c r="G101" i="3" s="1" a="1"/>
  <c r="G101" i="3" s="1"/>
  <c r="C100" i="3" a="1"/>
  <c r="C100" i="3" s="1"/>
  <c r="G100" i="3" s="1" a="1"/>
  <c r="G100" i="3" s="1"/>
  <c r="C99" i="3" a="1"/>
  <c r="C99" i="3" s="1"/>
  <c r="G99" i="3" s="1" a="1"/>
  <c r="G99" i="3" s="1"/>
  <c r="C98" i="3" a="1"/>
  <c r="C98" i="3" s="1"/>
  <c r="G98" i="3" s="1" a="1"/>
  <c r="G98" i="3" s="1"/>
  <c r="C97" i="3" a="1"/>
  <c r="C97" i="3" s="1"/>
  <c r="G97" i="3" s="1" a="1"/>
  <c r="G97" i="3" s="1"/>
  <c r="B136" i="6" a="1"/>
  <c r="B136" i="6" s="1"/>
  <c r="D136" i="6" s="1" a="1"/>
  <c r="D136" i="6" s="1"/>
  <c r="B137" i="6" a="1"/>
  <c r="B137" i="6" s="1"/>
  <c r="D137" i="6" s="1" a="1"/>
  <c r="D137" i="6" s="1"/>
  <c r="B138" i="6" a="1"/>
  <c r="B138" i="6" s="1"/>
  <c r="D138" i="6" s="1" a="1"/>
  <c r="D138" i="6" s="1"/>
  <c r="B139" i="6" a="1"/>
  <c r="B139" i="6" s="1"/>
  <c r="D139" i="6" s="1" a="1"/>
  <c r="D139" i="6" s="1"/>
  <c r="B140" i="6" a="1"/>
  <c r="B140" i="6" s="1"/>
  <c r="D140" i="6" s="1" a="1"/>
  <c r="D140" i="6" s="1"/>
  <c r="B141" i="6" a="1"/>
  <c r="B141" i="6" s="1"/>
  <c r="D141" i="6" s="1" a="1"/>
  <c r="D141" i="6" s="1"/>
  <c r="B142" i="6" a="1"/>
  <c r="B142" i="6" s="1"/>
  <c r="D142" i="6" s="1" a="1"/>
  <c r="D142" i="6" s="1"/>
  <c r="C29" i="4" a="1"/>
  <c r="C29" i="4" s="1"/>
  <c r="D29" i="4" s="1" a="1"/>
  <c r="D29" i="4" s="1"/>
  <c r="G29" i="4" s="1" a="1"/>
  <c r="G29" i="4" s="1"/>
  <c r="C30" i="4" a="1"/>
  <c r="C30" i="4" s="1"/>
  <c r="D30" i="4" s="1" a="1"/>
  <c r="D30" i="4" s="1"/>
  <c r="G30" i="4" s="1" a="1"/>
  <c r="G30" i="4" s="1"/>
  <c r="C31" i="4" a="1"/>
  <c r="C31" i="4" s="1"/>
  <c r="D31" i="4" s="1" a="1"/>
  <c r="D31" i="4" s="1"/>
  <c r="G31" i="4" s="1" a="1"/>
  <c r="G31" i="4" s="1"/>
  <c r="C32" i="4" a="1"/>
  <c r="C32" i="4" s="1"/>
  <c r="D32" i="4" s="1" a="1"/>
  <c r="D32" i="4" s="1"/>
  <c r="G32" i="4" s="1" a="1"/>
  <c r="G32" i="4" s="1"/>
  <c r="C33" i="4" a="1"/>
  <c r="C33" i="4" s="1"/>
  <c r="D33" i="4" s="1" a="1"/>
  <c r="D33" i="4" s="1"/>
  <c r="G33" i="4" s="1" a="1"/>
  <c r="G33" i="4" s="1"/>
  <c r="C34" i="4" a="1"/>
  <c r="C34" i="4" s="1"/>
  <c r="D34" i="4" s="1" a="1"/>
  <c r="D34" i="4" s="1"/>
  <c r="G34" i="4" s="1" a="1"/>
  <c r="G34" i="4" s="1"/>
  <c r="C35" i="4" a="1"/>
  <c r="C35" i="4" s="1"/>
  <c r="D35" i="4" s="1" a="1"/>
  <c r="D35" i="4" s="1"/>
  <c r="G35" i="4" s="1" a="1"/>
  <c r="G35" i="4" s="1"/>
  <c r="C36" i="4" a="1"/>
  <c r="C36" i="4" s="1"/>
  <c r="D36" i="4" s="1" a="1"/>
  <c r="D36" i="4" s="1"/>
  <c r="G36" i="4" s="1" a="1"/>
  <c r="G36" i="4" s="1"/>
  <c r="E67" i="4" a="1"/>
  <c r="E67" i="4" s="1"/>
  <c r="E68" i="4" a="1"/>
  <c r="E68" i="4" s="1"/>
  <c r="E69" i="4" a="1"/>
  <c r="E69" i="4" s="1"/>
  <c r="E70" i="4" a="1"/>
  <c r="E70" i="4" s="1"/>
  <c r="E71" i="4" a="1"/>
  <c r="E71" i="4" s="1"/>
  <c r="E72" i="4" a="1"/>
  <c r="E72" i="4" s="1"/>
  <c r="E73" i="4" a="1"/>
  <c r="E73" i="4" s="1"/>
  <c r="E74" i="4" a="1"/>
  <c r="E74" i="4" s="1"/>
  <c r="D8" i="31" a="1"/>
  <c r="D8" i="31" s="1"/>
  <c r="D7" i="31" a="1"/>
  <c r="D7" i="31" s="1"/>
  <c r="D6" i="31" a="1"/>
  <c r="D6" i="31" s="1"/>
  <c r="D5" i="31" a="1"/>
  <c r="D5" i="31" s="1"/>
  <c r="D4" i="31" a="1"/>
  <c r="D4" i="31" s="1"/>
  <c r="F19" i="6" a="1"/>
  <c r="F19" i="6" s="1"/>
  <c r="F20" i="6" a="1"/>
  <c r="F20" i="6" s="1"/>
  <c r="F21" i="6" a="1"/>
  <c r="F21" i="6" s="1"/>
  <c r="F22" i="6" a="1"/>
  <c r="F22" i="6" s="1"/>
  <c r="F23" i="6" a="1"/>
  <c r="F23" i="6" s="1"/>
  <c r="F24" i="6" a="1"/>
  <c r="F24" i="6" s="1"/>
  <c r="F25" i="6" a="1"/>
  <c r="F25" i="6" s="1"/>
  <c r="F26" i="6" a="1"/>
  <c r="F26" i="6" s="1"/>
  <c r="E13" i="6" a="1"/>
  <c r="E13" i="6" s="1"/>
  <c r="E12" i="6" a="1"/>
  <c r="E12" i="6" s="1"/>
  <c r="E11" i="6" a="1"/>
  <c r="E11" i="6" s="1"/>
  <c r="E10" i="6" a="1"/>
  <c r="E10" i="6" s="1"/>
  <c r="E9" i="6" a="1"/>
  <c r="E9" i="6" s="1"/>
  <c r="E8" i="6" a="1"/>
  <c r="E8" i="6" s="1"/>
  <c r="E7" i="6" a="1"/>
  <c r="E7" i="6" s="1"/>
  <c r="E6" i="6" a="1"/>
  <c r="E6" i="6" s="1"/>
  <c r="E5" i="6" a="1"/>
  <c r="E5" i="6" s="1"/>
  <c r="E4" i="6" a="1"/>
  <c r="E4" i="6" s="1"/>
  <c r="E45" i="3" a="1"/>
  <c r="E45" i="3" s="1"/>
  <c r="E46" i="3" a="1"/>
  <c r="E46" i="3" s="1"/>
  <c r="E47" i="3" a="1"/>
  <c r="E47" i="3" s="1"/>
  <c r="E48" i="3" a="1"/>
  <c r="E48" i="3" s="1"/>
  <c r="E49" i="3" a="1"/>
  <c r="E49" i="3" s="1"/>
  <c r="E50" i="3" a="1"/>
  <c r="E50" i="3" s="1"/>
  <c r="E51" i="3" a="1"/>
  <c r="E51" i="3" s="1"/>
  <c r="E52" i="3" a="1"/>
  <c r="E52" i="3" s="1"/>
  <c r="E53" i="3" a="1"/>
  <c r="E53" i="3" s="1"/>
  <c r="E54" i="3" a="1"/>
  <c r="E54"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B17" i="3" a="1"/>
  <c r="B17" i="3" s="1"/>
  <c r="E17" i="3" s="1" a="1"/>
  <c r="E17" i="3" s="1"/>
  <c r="B18" i="3" a="1"/>
  <c r="B18" i="3" s="1"/>
  <c r="E18" i="3" s="1" a="1"/>
  <c r="E18" i="3" s="1"/>
  <c r="B19" i="3" a="1"/>
  <c r="B19" i="3" s="1"/>
  <c r="E19" i="3" s="1" a="1"/>
  <c r="E19" i="3" s="1"/>
  <c r="B20" i="3" a="1"/>
  <c r="B20" i="3" s="1"/>
  <c r="E20" i="3" s="1" a="1"/>
  <c r="E20" i="3" s="1"/>
  <c r="B21" i="3" a="1"/>
  <c r="B21" i="3" s="1"/>
  <c r="E21" i="3" s="1" a="1"/>
  <c r="E21" i="3" s="1"/>
  <c r="B22" i="3" a="1"/>
  <c r="B22" i="3" s="1"/>
  <c r="E22" i="3" s="1" a="1"/>
  <c r="E22" i="3" s="1"/>
  <c r="B23" i="3" a="1"/>
  <c r="B23" i="3" s="1"/>
  <c r="E23" i="3" s="1" a="1"/>
  <c r="E23" i="3" s="1"/>
  <c r="D103" i="26" a="1"/>
  <c r="D103" i="26" s="1"/>
  <c r="D97" i="26" a="1"/>
  <c r="D97" i="26" s="1"/>
  <c r="B15" i="26" a="1"/>
  <c r="B15" i="26" s="1"/>
  <c r="B16" i="26" a="1"/>
  <c r="B16" i="26" s="1"/>
  <c r="B17" i="26" a="1"/>
  <c r="B17" i="26" s="1"/>
  <c r="B18" i="26" a="1"/>
  <c r="B18" i="26" s="1"/>
  <c r="B19" i="26" a="1"/>
  <c r="B19" i="26" s="1"/>
  <c r="B20" i="26" a="1"/>
  <c r="B20" i="26" s="1"/>
  <c r="I310" i="29" a="1"/>
  <c r="I310" i="29" s="1"/>
  <c r="I309" i="29" a="1"/>
  <c r="I309" i="29" s="1"/>
  <c r="I308" i="29" a="1"/>
  <c r="I308" i="29" s="1"/>
  <c r="I307" i="29" a="1"/>
  <c r="I307" i="29" s="1"/>
  <c r="I306" i="29" a="1"/>
  <c r="I306" i="29" s="1"/>
  <c r="I305" i="29" a="1"/>
  <c r="I305" i="29" s="1"/>
  <c r="I304" i="29" a="1"/>
  <c r="I304" i="29" s="1"/>
  <c r="I303" i="29" a="1"/>
  <c r="I303" i="29" s="1"/>
  <c r="I302" i="29" a="1"/>
  <c r="I302" i="29" s="1"/>
  <c r="I301" i="29" a="1"/>
  <c r="I301" i="29" s="1"/>
  <c r="I300" i="29" a="1"/>
  <c r="I300" i="29" s="1"/>
  <c r="I299" i="29" a="1"/>
  <c r="I299" i="29" s="1"/>
  <c r="I298" i="29" a="1"/>
  <c r="I298" i="29" s="1"/>
  <c r="I297" i="29" a="1"/>
  <c r="I297" i="29" s="1"/>
  <c r="I296" i="29" a="1"/>
  <c r="I296" i="29" s="1"/>
  <c r="I295" i="29" a="1"/>
  <c r="I295" i="29" s="1"/>
  <c r="I294" i="29" a="1"/>
  <c r="I294" i="29" s="1"/>
  <c r="I293" i="29" a="1"/>
  <c r="I293" i="29" s="1"/>
  <c r="I292" i="29" a="1"/>
  <c r="I292" i="29" s="1"/>
  <c r="I291" i="29" a="1"/>
  <c r="I291" i="29" s="1"/>
  <c r="I290" i="29" a="1"/>
  <c r="I290" i="29" s="1"/>
  <c r="I289" i="29" a="1"/>
  <c r="I289" i="29" s="1"/>
  <c r="I288" i="29" a="1"/>
  <c r="I288" i="29" s="1"/>
  <c r="I287" i="29" a="1"/>
  <c r="I287" i="29" s="1"/>
  <c r="I286" i="29" a="1"/>
  <c r="I286" i="29" s="1"/>
  <c r="I285" i="29" a="1"/>
  <c r="I285" i="29" s="1"/>
  <c r="I284" i="29" a="1"/>
  <c r="I284" i="29" s="1"/>
  <c r="I283" i="29" a="1"/>
  <c r="I283" i="29" s="1"/>
  <c r="I282" i="29" a="1"/>
  <c r="I282" i="29" s="1"/>
  <c r="I281" i="29" a="1"/>
  <c r="I281" i="29" s="1"/>
  <c r="I280" i="29" a="1"/>
  <c r="I280" i="29" s="1"/>
  <c r="I279" i="29" a="1"/>
  <c r="I279" i="29" s="1"/>
  <c r="I278" i="29" a="1"/>
  <c r="I278" i="29" s="1"/>
  <c r="I277" i="29" a="1"/>
  <c r="I277" i="29" s="1"/>
  <c r="I276" i="29" a="1"/>
  <c r="I276" i="29" s="1"/>
  <c r="I275" i="29" a="1"/>
  <c r="I275" i="29" s="1"/>
  <c r="I274" i="29" a="1"/>
  <c r="I274" i="29" s="1"/>
  <c r="I273" i="29" a="1"/>
  <c r="I273" i="29" s="1"/>
  <c r="I272" i="29" a="1"/>
  <c r="I272" i="29" s="1"/>
  <c r="I271" i="29" a="1"/>
  <c r="I271" i="29" s="1"/>
  <c r="I270" i="29" a="1"/>
  <c r="I270" i="29" s="1"/>
  <c r="I269" i="29" a="1"/>
  <c r="I269" i="29" s="1"/>
  <c r="I268" i="29" a="1"/>
  <c r="I268" i="29" s="1"/>
  <c r="I267" i="29" a="1"/>
  <c r="I267" i="29" s="1"/>
  <c r="I266" i="29" a="1"/>
  <c r="I266" i="29" s="1"/>
  <c r="I265" i="29" a="1"/>
  <c r="I265" i="29" s="1"/>
  <c r="I264" i="29" a="1"/>
  <c r="I264" i="29" s="1"/>
  <c r="I263" i="29" a="1"/>
  <c r="I263" i="29" s="1"/>
  <c r="I262" i="29" a="1"/>
  <c r="I262" i="29" s="1"/>
  <c r="I261" i="29" a="1"/>
  <c r="I261" i="29" s="1"/>
  <c r="I260" i="29" a="1"/>
  <c r="I260" i="29" s="1"/>
  <c r="I259" i="29" a="1"/>
  <c r="I259" i="29" s="1"/>
  <c r="I258" i="29" a="1"/>
  <c r="I258" i="29" s="1"/>
  <c r="I257" i="29" a="1"/>
  <c r="I257" i="29" s="1"/>
  <c r="I256" i="29" a="1"/>
  <c r="I256" i="29" s="1"/>
  <c r="I255" i="29" a="1"/>
  <c r="I255" i="29" s="1"/>
  <c r="I254" i="29" a="1"/>
  <c r="I254" i="29" s="1"/>
  <c r="I253" i="29" a="1"/>
  <c r="I253" i="29" s="1"/>
  <c r="I252" i="29" a="1"/>
  <c r="I252" i="29" s="1"/>
  <c r="I251" i="29" a="1"/>
  <c r="I251" i="29" s="1"/>
  <c r="I250" i="29" a="1"/>
  <c r="I250" i="29" s="1"/>
  <c r="I249" i="29" a="1"/>
  <c r="I249" i="29" s="1"/>
  <c r="I248" i="29" a="1"/>
  <c r="I248" i="29" s="1"/>
  <c r="I247" i="29" a="1"/>
  <c r="I247" i="29" s="1"/>
  <c r="I246" i="29" a="1"/>
  <c r="I246" i="29" s="1"/>
  <c r="I245" i="29" a="1"/>
  <c r="I245" i="29" s="1"/>
  <c r="I244" i="29" a="1"/>
  <c r="I244" i="29" s="1"/>
  <c r="I243" i="29" a="1"/>
  <c r="I243" i="29" s="1"/>
  <c r="I242" i="29" a="1"/>
  <c r="I242" i="29" s="1"/>
  <c r="I241" i="29" a="1"/>
  <c r="I241" i="29" s="1"/>
  <c r="I240" i="29" a="1"/>
  <c r="I240" i="29" s="1"/>
  <c r="I239" i="29" a="1"/>
  <c r="I239" i="29" s="1"/>
  <c r="I238" i="29" a="1"/>
  <c r="I238" i="29" s="1"/>
  <c r="I237" i="29" a="1"/>
  <c r="I237" i="29" s="1"/>
  <c r="I236" i="29" a="1"/>
  <c r="I236" i="29" s="1"/>
  <c r="I235" i="29" a="1"/>
  <c r="I235" i="29" s="1"/>
  <c r="I234" i="29" a="1"/>
  <c r="I234" i="29" s="1"/>
  <c r="I233" i="29" a="1"/>
  <c r="I233" i="29" s="1"/>
  <c r="I232" i="29" a="1"/>
  <c r="I232" i="29" s="1"/>
  <c r="I231" i="29" a="1"/>
  <c r="I231" i="29" s="1"/>
  <c r="I230" i="29" a="1"/>
  <c r="I230" i="29" s="1"/>
  <c r="I229" i="29" a="1"/>
  <c r="I229" i="29" s="1"/>
  <c r="I228" i="29" a="1"/>
  <c r="I228" i="29" s="1"/>
  <c r="I227" i="29" a="1"/>
  <c r="I227" i="29" s="1"/>
  <c r="I226" i="29" a="1"/>
  <c r="I226" i="29" s="1"/>
  <c r="I225" i="29" a="1"/>
  <c r="I225" i="29" s="1"/>
  <c r="I224" i="29" a="1"/>
  <c r="I224" i="29" s="1"/>
  <c r="I223" i="29" a="1"/>
  <c r="I223" i="29" s="1"/>
  <c r="I222" i="29" a="1"/>
  <c r="I222" i="29" s="1"/>
  <c r="I221" i="29" a="1"/>
  <c r="I221" i="29" s="1"/>
  <c r="I220" i="29" a="1"/>
  <c r="I220" i="29" s="1"/>
  <c r="I219" i="29" a="1"/>
  <c r="I219" i="29" s="1"/>
  <c r="I218" i="29" a="1"/>
  <c r="I218" i="29" s="1"/>
  <c r="I217" i="29" a="1"/>
  <c r="I217" i="29" s="1"/>
  <c r="I216" i="29" a="1"/>
  <c r="I216" i="29" s="1"/>
  <c r="I215" i="29" a="1"/>
  <c r="I215" i="29" s="1"/>
  <c r="I214" i="29" a="1"/>
  <c r="I214" i="29" s="1"/>
  <c r="I213" i="29" a="1"/>
  <c r="I213" i="29" s="1"/>
  <c r="I212" i="29" a="1"/>
  <c r="I212" i="29" s="1"/>
  <c r="I211" i="29" a="1"/>
  <c r="I211" i="29" s="1"/>
  <c r="I210" i="29" a="1"/>
  <c r="I210" i="29" s="1"/>
  <c r="I209" i="29" a="1"/>
  <c r="I209" i="29" s="1"/>
  <c r="I208" i="29" a="1"/>
  <c r="I208" i="29" s="1"/>
  <c r="I207" i="29" a="1"/>
  <c r="I207" i="29" s="1"/>
  <c r="I206" i="29" a="1"/>
  <c r="I206" i="29" s="1"/>
  <c r="I205" i="29" a="1"/>
  <c r="I205" i="29" s="1"/>
  <c r="I204" i="29" a="1"/>
  <c r="I204" i="29" s="1"/>
  <c r="I203" i="29" a="1"/>
  <c r="I203" i="29" s="1"/>
  <c r="I202" i="29" a="1"/>
  <c r="I202" i="29" s="1"/>
  <c r="I201" i="29" a="1"/>
  <c r="I201" i="29" s="1"/>
  <c r="I200" i="29" a="1"/>
  <c r="I200" i="29" s="1"/>
  <c r="I199" i="29" a="1"/>
  <c r="I199" i="29" s="1"/>
  <c r="I198" i="29" a="1"/>
  <c r="I198" i="29" s="1"/>
  <c r="I197" i="29" a="1"/>
  <c r="I197" i="29" s="1"/>
  <c r="I196" i="29" a="1"/>
  <c r="I196" i="29" s="1"/>
  <c r="I195" i="29" a="1"/>
  <c r="I195" i="29" s="1"/>
  <c r="I194" i="29" a="1"/>
  <c r="I194" i="29" s="1"/>
  <c r="I193" i="29" a="1"/>
  <c r="I193" i="29" s="1"/>
  <c r="I192" i="29" a="1"/>
  <c r="I192" i="29" s="1"/>
  <c r="I191" i="29" a="1"/>
  <c r="I191" i="29" s="1"/>
  <c r="I190" i="29" a="1"/>
  <c r="I190" i="29" s="1"/>
  <c r="I189" i="29" a="1"/>
  <c r="I189" i="29" s="1"/>
  <c r="I188" i="29" a="1"/>
  <c r="I188" i="29" s="1"/>
  <c r="I187" i="29" a="1"/>
  <c r="I187" i="29" s="1"/>
  <c r="I186" i="29" a="1"/>
  <c r="I186" i="29" s="1"/>
  <c r="I185" i="29" a="1"/>
  <c r="I185" i="29" s="1"/>
  <c r="I184" i="29" a="1"/>
  <c r="I184" i="29" s="1"/>
  <c r="I183" i="29" a="1"/>
  <c r="I183" i="29" s="1"/>
  <c r="I182" i="29" a="1"/>
  <c r="I182" i="29" s="1"/>
  <c r="I181" i="29" a="1"/>
  <c r="I181" i="29" s="1"/>
  <c r="I180" i="29" a="1"/>
  <c r="I180" i="29" s="1"/>
  <c r="I179" i="29" a="1"/>
  <c r="I179" i="29" s="1"/>
  <c r="I178" i="29" a="1"/>
  <c r="I178" i="29" s="1"/>
  <c r="I177" i="29" a="1"/>
  <c r="I177" i="29" s="1"/>
  <c r="I176" i="29" a="1"/>
  <c r="I176" i="29" s="1"/>
  <c r="I175" i="29" a="1"/>
  <c r="I175" i="29" s="1"/>
  <c r="I174" i="29" a="1"/>
  <c r="I174" i="29" s="1"/>
  <c r="I173" i="29" a="1"/>
  <c r="I173" i="29" s="1"/>
  <c r="I172" i="29" a="1"/>
  <c r="I172" i="29" s="1"/>
  <c r="I171" i="29" a="1"/>
  <c r="I171" i="29" s="1"/>
  <c r="I170" i="29" a="1"/>
  <c r="I170" i="29" s="1"/>
  <c r="I169" i="29" a="1"/>
  <c r="I169" i="29" s="1"/>
  <c r="I168" i="29" a="1"/>
  <c r="I168" i="29" s="1"/>
  <c r="I167" i="29" a="1"/>
  <c r="I167" i="29" s="1"/>
  <c r="D310" i="29" a="1"/>
  <c r="D310" i="29" s="1"/>
  <c r="D309" i="29" a="1"/>
  <c r="D309" i="29" s="1"/>
  <c r="D308" i="29" a="1"/>
  <c r="D308" i="29" s="1"/>
  <c r="D307" i="29" a="1"/>
  <c r="D307" i="29" s="1"/>
  <c r="D306" i="29" a="1"/>
  <c r="D306" i="29" s="1"/>
  <c r="D305" i="29" a="1"/>
  <c r="D305" i="29" s="1"/>
  <c r="D304" i="29" a="1"/>
  <c r="D304" i="29" s="1"/>
  <c r="D303" i="29" a="1"/>
  <c r="D303" i="29" s="1"/>
  <c r="D302" i="29" a="1"/>
  <c r="D302" i="29" s="1"/>
  <c r="D301" i="29" a="1"/>
  <c r="D301" i="29" s="1"/>
  <c r="D300" i="29" a="1"/>
  <c r="D300" i="29" s="1"/>
  <c r="D299" i="29" a="1"/>
  <c r="D299" i="29" s="1"/>
  <c r="D298" i="29" a="1"/>
  <c r="D298" i="29" s="1"/>
  <c r="D297" i="29" a="1"/>
  <c r="D297" i="29" s="1"/>
  <c r="D296" i="29" a="1"/>
  <c r="D296" i="29" s="1"/>
  <c r="D295" i="29" a="1"/>
  <c r="D295" i="29" s="1"/>
  <c r="D294" i="29" a="1"/>
  <c r="D294" i="29" s="1"/>
  <c r="D293" i="29" a="1"/>
  <c r="D293" i="29" s="1"/>
  <c r="D292" i="29" a="1"/>
  <c r="D292" i="29" s="1"/>
  <c r="D291" i="29" a="1"/>
  <c r="D291" i="29" s="1"/>
  <c r="D290" i="29" a="1"/>
  <c r="D290" i="29" s="1"/>
  <c r="D289" i="29" a="1"/>
  <c r="D289" i="29" s="1"/>
  <c r="D288" i="29" a="1"/>
  <c r="D288" i="29" s="1"/>
  <c r="D287" i="29" a="1"/>
  <c r="D287" i="29" s="1"/>
  <c r="D286" i="29" a="1"/>
  <c r="D286" i="29" s="1"/>
  <c r="D285" i="29" a="1"/>
  <c r="D285" i="29" s="1"/>
  <c r="D284" i="29" a="1"/>
  <c r="D284" i="29" s="1"/>
  <c r="D283" i="29" a="1"/>
  <c r="D283" i="29" s="1"/>
  <c r="D282" i="29" a="1"/>
  <c r="D282" i="29" s="1"/>
  <c r="D281" i="29" a="1"/>
  <c r="D281" i="29" s="1"/>
  <c r="D280" i="29" a="1"/>
  <c r="D280" i="29" s="1"/>
  <c r="D279" i="29" a="1"/>
  <c r="D279" i="29" s="1"/>
  <c r="D278" i="29" a="1"/>
  <c r="D278" i="29" s="1"/>
  <c r="D277" i="29" a="1"/>
  <c r="D277" i="29" s="1"/>
  <c r="D276" i="29" a="1"/>
  <c r="D276" i="29" s="1"/>
  <c r="D275" i="29" a="1"/>
  <c r="D275" i="29" s="1"/>
  <c r="D274" i="29" a="1"/>
  <c r="D274" i="29" s="1"/>
  <c r="D273" i="29" a="1"/>
  <c r="D273" i="29" s="1"/>
  <c r="D272" i="29" a="1"/>
  <c r="D272" i="29" s="1"/>
  <c r="D271" i="29" a="1"/>
  <c r="D271" i="29" s="1"/>
  <c r="D270" i="29" a="1"/>
  <c r="D270" i="29" s="1"/>
  <c r="D269" i="29" a="1"/>
  <c r="D269" i="29" s="1"/>
  <c r="D268" i="29" a="1"/>
  <c r="D268" i="29" s="1"/>
  <c r="D267" i="29" a="1"/>
  <c r="D267" i="29" s="1"/>
  <c r="D266" i="29" a="1"/>
  <c r="D266" i="29" s="1"/>
  <c r="D265" i="29" a="1"/>
  <c r="D265" i="29" s="1"/>
  <c r="D264" i="29" a="1"/>
  <c r="D264" i="29" s="1"/>
  <c r="D263" i="29" a="1"/>
  <c r="D263" i="29" s="1"/>
  <c r="D262" i="29" a="1"/>
  <c r="D262" i="29" s="1"/>
  <c r="D261" i="29" a="1"/>
  <c r="D261" i="29" s="1"/>
  <c r="D260" i="29" a="1"/>
  <c r="D260" i="29" s="1"/>
  <c r="D259" i="29" a="1"/>
  <c r="D259" i="29" s="1"/>
  <c r="D258" i="29" a="1"/>
  <c r="D258" i="29" s="1"/>
  <c r="D257" i="29" a="1"/>
  <c r="D257" i="29" s="1"/>
  <c r="D256" i="29" a="1"/>
  <c r="D256" i="29" s="1"/>
  <c r="D255" i="29" a="1"/>
  <c r="D255" i="29" s="1"/>
  <c r="D254" i="29" a="1"/>
  <c r="D254" i="29" s="1"/>
  <c r="D253" i="29" a="1"/>
  <c r="D253" i="29" s="1"/>
  <c r="D252" i="29" a="1"/>
  <c r="D252" i="29" s="1"/>
  <c r="D251" i="29" a="1"/>
  <c r="D251" i="29" s="1"/>
  <c r="D250" i="29" a="1"/>
  <c r="D250" i="29" s="1"/>
  <c r="D249" i="29" a="1"/>
  <c r="D249" i="29" s="1"/>
  <c r="D248" i="29" a="1"/>
  <c r="D248" i="29" s="1"/>
  <c r="D247" i="29" a="1"/>
  <c r="D247" i="29" s="1"/>
  <c r="D246" i="29" a="1"/>
  <c r="D246" i="29" s="1"/>
  <c r="D245" i="29" a="1"/>
  <c r="D245" i="29" s="1"/>
  <c r="D244" i="29" a="1"/>
  <c r="D244" i="29" s="1"/>
  <c r="D243" i="29" a="1"/>
  <c r="D243" i="29" s="1"/>
  <c r="D242" i="29" a="1"/>
  <c r="D242" i="29" s="1"/>
  <c r="D241" i="29" a="1"/>
  <c r="D241" i="29" s="1"/>
  <c r="D240" i="29" a="1"/>
  <c r="D240" i="29" s="1"/>
  <c r="D239" i="29" a="1"/>
  <c r="D239" i="29" s="1"/>
  <c r="D238" i="29" a="1"/>
  <c r="D238" i="29" s="1"/>
  <c r="D237" i="29" a="1"/>
  <c r="D237" i="29" s="1"/>
  <c r="D236" i="29" a="1"/>
  <c r="D236" i="29" s="1"/>
  <c r="D235" i="29" a="1"/>
  <c r="D235" i="29" s="1"/>
  <c r="D234" i="29" a="1"/>
  <c r="D234" i="29" s="1"/>
  <c r="D233" i="29" a="1"/>
  <c r="D233" i="29" s="1"/>
  <c r="D232" i="29" a="1"/>
  <c r="D232" i="29" s="1"/>
  <c r="D231" i="29" a="1"/>
  <c r="D231" i="29" s="1"/>
  <c r="D230" i="29" a="1"/>
  <c r="D230" i="29" s="1"/>
  <c r="D229" i="29" a="1"/>
  <c r="D229" i="29" s="1"/>
  <c r="D228" i="29" a="1"/>
  <c r="D228" i="29" s="1"/>
  <c r="D227" i="29" a="1"/>
  <c r="D227" i="29" s="1"/>
  <c r="D226" i="29" a="1"/>
  <c r="D226" i="29" s="1"/>
  <c r="D225" i="29" a="1"/>
  <c r="D225" i="29" s="1"/>
  <c r="D224" i="29" a="1"/>
  <c r="D224" i="29" s="1"/>
  <c r="D223" i="29" a="1"/>
  <c r="D223" i="29" s="1"/>
  <c r="D222" i="29" a="1"/>
  <c r="D222" i="29" s="1"/>
  <c r="D221" i="29" a="1"/>
  <c r="D221" i="29" s="1"/>
  <c r="D220" i="29" a="1"/>
  <c r="D220" i="29" s="1"/>
  <c r="D219" i="29" a="1"/>
  <c r="D219" i="29" s="1"/>
  <c r="D218" i="29" a="1"/>
  <c r="D218" i="29" s="1"/>
  <c r="D217" i="29" a="1"/>
  <c r="D217" i="29" s="1"/>
  <c r="D216" i="29" a="1"/>
  <c r="D216" i="29" s="1"/>
  <c r="D215" i="29" a="1"/>
  <c r="D215" i="29" s="1"/>
  <c r="D214" i="29" a="1"/>
  <c r="D214" i="29" s="1"/>
  <c r="D213" i="29" a="1"/>
  <c r="D213" i="29" s="1"/>
  <c r="D212" i="29" a="1"/>
  <c r="D212" i="29" s="1"/>
  <c r="D211" i="29" a="1"/>
  <c r="D211" i="29" s="1"/>
  <c r="D210" i="29" a="1"/>
  <c r="D210" i="29" s="1"/>
  <c r="F114" i="29" a="1"/>
  <c r="F114" i="29" s="1"/>
  <c r="F113" i="29" a="1"/>
  <c r="F113" i="29" s="1"/>
  <c r="F112" i="29" a="1"/>
  <c r="F112" i="29" s="1"/>
  <c r="F111" i="29" a="1"/>
  <c r="F111" i="29" s="1"/>
  <c r="F110" i="29" a="1"/>
  <c r="F110" i="29" s="1"/>
  <c r="F109" i="29" a="1"/>
  <c r="F109" i="29" s="1"/>
  <c r="F108" i="29" a="1"/>
  <c r="F108" i="29" s="1"/>
  <c r="F107" i="29" a="1"/>
  <c r="F107" i="29" s="1"/>
  <c r="D209" i="29" a="1"/>
  <c r="D209" i="29" s="1"/>
  <c r="D208" i="29" a="1"/>
  <c r="D208" i="29" s="1"/>
  <c r="D207" i="29" a="1"/>
  <c r="D207" i="29" s="1"/>
  <c r="D206" i="29" a="1"/>
  <c r="D206" i="29" s="1"/>
  <c r="D205" i="29" a="1"/>
  <c r="D205" i="29" s="1"/>
  <c r="D204" i="29" a="1"/>
  <c r="D204" i="29" s="1"/>
  <c r="D203" i="29" a="1"/>
  <c r="D203" i="29" s="1"/>
  <c r="D202" i="29" a="1"/>
  <c r="D202" i="29" s="1"/>
  <c r="D201" i="29" a="1"/>
  <c r="D201" i="29" s="1"/>
  <c r="D200" i="29" a="1"/>
  <c r="D200" i="29" s="1"/>
  <c r="D199" i="29" a="1"/>
  <c r="D199" i="29" s="1"/>
  <c r="D198" i="29" a="1"/>
  <c r="D198" i="29" s="1"/>
  <c r="D197" i="29" a="1"/>
  <c r="D197" i="29" s="1"/>
  <c r="D196" i="29" a="1"/>
  <c r="D196" i="29" s="1"/>
  <c r="D195" i="29" a="1"/>
  <c r="D195" i="29" s="1"/>
  <c r="D194" i="29" a="1"/>
  <c r="D194" i="29" s="1"/>
  <c r="D193" i="29" a="1"/>
  <c r="D193" i="29" s="1"/>
  <c r="D192" i="29" a="1"/>
  <c r="D192" i="29" s="1"/>
  <c r="D191" i="29" a="1"/>
  <c r="D191" i="29" s="1"/>
  <c r="D190" i="29" a="1"/>
  <c r="D190" i="29" s="1"/>
  <c r="D189" i="29" a="1"/>
  <c r="D189" i="29" s="1"/>
  <c r="D188" i="29" a="1"/>
  <c r="D188" i="29" s="1"/>
  <c r="D187" i="29" a="1"/>
  <c r="D187" i="29" s="1"/>
  <c r="D186" i="29" a="1"/>
  <c r="D186" i="29" s="1"/>
  <c r="D185" i="29" a="1"/>
  <c r="D185" i="29" s="1"/>
  <c r="D184" i="29" a="1"/>
  <c r="D184" i="29" s="1"/>
  <c r="D183" i="29" a="1"/>
  <c r="D183" i="29" s="1"/>
  <c r="D182" i="29" a="1"/>
  <c r="D182" i="29" s="1"/>
  <c r="D181" i="29" a="1"/>
  <c r="D181" i="29" s="1"/>
  <c r="D180" i="29" a="1"/>
  <c r="D180" i="29" s="1"/>
  <c r="D179" i="29" a="1"/>
  <c r="D179" i="29" s="1"/>
  <c r="D178" i="29" a="1"/>
  <c r="D178" i="29" s="1"/>
  <c r="D177" i="29" a="1"/>
  <c r="D177" i="29" s="1"/>
  <c r="D176" i="29" a="1"/>
  <c r="D176" i="29" s="1"/>
  <c r="D175" i="29" a="1"/>
  <c r="D175" i="29" s="1"/>
  <c r="D174" i="29" a="1"/>
  <c r="D174" i="29" s="1"/>
  <c r="D173" i="29" a="1"/>
  <c r="D173" i="29" s="1"/>
  <c r="D172" i="29" a="1"/>
  <c r="D172" i="29" s="1"/>
  <c r="D171" i="29" a="1"/>
  <c r="D171" i="29" s="1"/>
  <c r="D170" i="29" a="1"/>
  <c r="D170" i="29" s="1"/>
  <c r="D169" i="29" a="1"/>
  <c r="D169" i="29" s="1"/>
  <c r="D168" i="29" a="1"/>
  <c r="D168" i="29" s="1"/>
  <c r="D167" i="29" a="1"/>
  <c r="D167" i="29" s="1"/>
  <c r="G122" i="29" a="1"/>
  <c r="G122" i="29" s="1"/>
  <c r="G161" i="29" a="1"/>
  <c r="G161" i="29" s="1"/>
  <c r="G160" i="29" a="1"/>
  <c r="G160" i="29" s="1"/>
  <c r="G159" i="29" a="1"/>
  <c r="G159" i="29" s="1"/>
  <c r="G158" i="29" a="1"/>
  <c r="G158" i="29" s="1"/>
  <c r="G157" i="29" a="1"/>
  <c r="G157" i="29" s="1"/>
  <c r="G156" i="29" a="1"/>
  <c r="G156" i="29" s="1"/>
  <c r="G155" i="29" a="1"/>
  <c r="G155" i="29" s="1"/>
  <c r="G154" i="29" a="1"/>
  <c r="G154" i="29" s="1"/>
  <c r="G153" i="29" a="1"/>
  <c r="G153" i="29" s="1"/>
  <c r="G152" i="29" a="1"/>
  <c r="G152" i="29" s="1"/>
  <c r="G151" i="29" a="1"/>
  <c r="G151" i="29" s="1"/>
  <c r="G150" i="29" a="1"/>
  <c r="G150" i="29" s="1"/>
  <c r="G149" i="29" a="1"/>
  <c r="G149" i="29" s="1"/>
  <c r="G148" i="29" a="1"/>
  <c r="G148" i="29" s="1"/>
  <c r="G147" i="29" a="1"/>
  <c r="G147" i="29" s="1"/>
  <c r="G146" i="29" a="1"/>
  <c r="G146" i="29" s="1"/>
  <c r="G145" i="29" a="1"/>
  <c r="G145" i="29" s="1"/>
  <c r="G144" i="29" a="1"/>
  <c r="G144" i="29" s="1"/>
  <c r="G143" i="29" a="1"/>
  <c r="G143" i="29" s="1"/>
  <c r="G142" i="29" a="1"/>
  <c r="G142" i="29" s="1"/>
  <c r="G141" i="29" a="1"/>
  <c r="G141" i="29" s="1"/>
  <c r="G140" i="29" a="1"/>
  <c r="G140" i="29" s="1"/>
  <c r="G139" i="29" a="1"/>
  <c r="G139" i="29" s="1"/>
  <c r="G138" i="29" a="1"/>
  <c r="G138" i="29" s="1"/>
  <c r="G137" i="29" a="1"/>
  <c r="G137" i="29" s="1"/>
  <c r="G136" i="29" a="1"/>
  <c r="G136" i="29" s="1"/>
  <c r="G135" i="29" a="1"/>
  <c r="G135" i="29" s="1"/>
  <c r="G134" i="29" a="1"/>
  <c r="G134" i="29" s="1"/>
  <c r="G133" i="29" a="1"/>
  <c r="G133" i="29" s="1"/>
  <c r="G132" i="29" a="1"/>
  <c r="G132" i="29" s="1"/>
  <c r="G131" i="29" a="1"/>
  <c r="G131" i="29" s="1"/>
  <c r="G130" i="29" a="1"/>
  <c r="G130" i="29" s="1"/>
  <c r="G129" i="29" a="1"/>
  <c r="G129" i="29" s="1"/>
  <c r="G128" i="29" a="1"/>
  <c r="G128" i="29" s="1"/>
  <c r="G127" i="29" a="1"/>
  <c r="G127" i="29" s="1"/>
  <c r="G126" i="29" a="1"/>
  <c r="G126" i="29" s="1"/>
  <c r="G125" i="29" a="1"/>
  <c r="G125" i="29" s="1"/>
  <c r="G124" i="29" a="1"/>
  <c r="G124" i="29" s="1"/>
  <c r="G123" i="29" a="1"/>
  <c r="G123" i="29" s="1"/>
  <c r="G121" i="29" a="1"/>
  <c r="G121" i="29" s="1"/>
  <c r="G120" i="29" a="1"/>
  <c r="G120" i="29" s="1"/>
  <c r="B161" i="29" a="1"/>
  <c r="B161" i="29" s="1"/>
  <c r="B160" i="29" a="1"/>
  <c r="B160" i="29" s="1"/>
  <c r="B159" i="29" a="1"/>
  <c r="B159" i="29" s="1"/>
  <c r="B158" i="29" a="1"/>
  <c r="B158" i="29" s="1"/>
  <c r="B157" i="29" a="1"/>
  <c r="B157" i="29" s="1"/>
  <c r="B156" i="29" a="1"/>
  <c r="B156" i="29" s="1"/>
  <c r="B155" i="29" a="1"/>
  <c r="B155" i="29" s="1"/>
  <c r="B154" i="29" a="1"/>
  <c r="B154" i="29" s="1"/>
  <c r="B153" i="29" a="1"/>
  <c r="B153" i="29" s="1"/>
  <c r="B152" i="29" a="1"/>
  <c r="B152" i="29" s="1"/>
  <c r="B151" i="29" a="1"/>
  <c r="B151" i="29" s="1"/>
  <c r="B150" i="29" a="1"/>
  <c r="B150" i="29" s="1"/>
  <c r="B149" i="29" a="1"/>
  <c r="B149" i="29" s="1"/>
  <c r="B148" i="29" a="1"/>
  <c r="B148" i="29" s="1"/>
  <c r="B147" i="29" a="1"/>
  <c r="B147" i="29" s="1"/>
  <c r="B146" i="29" a="1"/>
  <c r="B146" i="29" s="1"/>
  <c r="B145" i="29" a="1"/>
  <c r="B145" i="29" s="1"/>
  <c r="B144" i="29" a="1"/>
  <c r="B144" i="29" s="1"/>
  <c r="B143" i="29" a="1"/>
  <c r="B143" i="29" s="1"/>
  <c r="B142" i="29" a="1"/>
  <c r="B142" i="29" s="1"/>
  <c r="B141" i="29" a="1"/>
  <c r="B141" i="29" s="1"/>
  <c r="B140" i="29" a="1"/>
  <c r="B140" i="29" s="1"/>
  <c r="B139" i="29" a="1"/>
  <c r="B139" i="29" s="1"/>
  <c r="B138" i="29" a="1"/>
  <c r="B138" i="29" s="1"/>
  <c r="B137" i="29" a="1"/>
  <c r="B137" i="29" s="1"/>
  <c r="B136" i="29" a="1"/>
  <c r="B136" i="29" s="1"/>
  <c r="B135" i="29" a="1"/>
  <c r="B135" i="29" s="1"/>
  <c r="B134" i="29" a="1"/>
  <c r="B134" i="29" s="1"/>
  <c r="B133" i="29" a="1"/>
  <c r="B133" i="29" s="1"/>
  <c r="B132" i="29" a="1"/>
  <c r="B132" i="29" s="1"/>
  <c r="B131" i="29" a="1"/>
  <c r="B131" i="29" s="1"/>
  <c r="B130" i="29" a="1"/>
  <c r="B130" i="29" s="1"/>
  <c r="B129" i="29" a="1"/>
  <c r="B129" i="29" s="1"/>
  <c r="B128" i="29" a="1"/>
  <c r="B128" i="29" s="1"/>
  <c r="B127" i="29" a="1"/>
  <c r="B127" i="29" s="1"/>
  <c r="B126" i="29" a="1"/>
  <c r="B126" i="29" s="1"/>
  <c r="B125" i="29" a="1"/>
  <c r="B125" i="29" s="1"/>
  <c r="B124" i="29" a="1"/>
  <c r="B124" i="29" s="1"/>
  <c r="B123" i="29" a="1"/>
  <c r="B123" i="29" s="1"/>
  <c r="B122" i="29" a="1"/>
  <c r="B122" i="29" s="1"/>
  <c r="B121" i="29" a="1"/>
  <c r="B121" i="29" s="1"/>
  <c r="B120" i="29" a="1"/>
  <c r="B120" i="29" s="1"/>
  <c r="L162" i="6" l="1" a="1"/>
  <c r="L162" i="6" s="1"/>
  <c r="D6" i="8" a="1"/>
  <c r="D6" i="8" s="1"/>
  <c r="B5" i="8"/>
  <c r="D5" i="8" s="1" a="1"/>
  <c r="D5" i="8" s="1"/>
  <c r="B7" i="8"/>
  <c r="D7" i="8" s="1" a="1"/>
  <c r="D7" i="8" s="1"/>
  <c r="B9" i="8"/>
  <c r="D9" i="8" s="1" a="1"/>
  <c r="D9" i="8" s="1"/>
  <c r="G46" i="29" a="1"/>
  <c r="G46" i="29" s="1"/>
  <c r="F46" i="29" a="1"/>
  <c r="F46" i="29" s="1"/>
  <c r="G45" i="29" a="1"/>
  <c r="G45" i="29" s="1"/>
  <c r="F45" i="29" a="1"/>
  <c r="F45" i="29" s="1"/>
  <c r="N7" i="29"/>
  <c r="M4" i="29"/>
  <c r="N4" i="29" s="1"/>
  <c r="G44" i="29" a="1"/>
  <c r="G44" i="29" s="1"/>
  <c r="G43" i="29" a="1"/>
  <c r="G43" i="29" s="1"/>
  <c r="G42" i="29" a="1"/>
  <c r="G42" i="29" s="1"/>
  <c r="G41" i="29" a="1"/>
  <c r="G41" i="29" s="1"/>
  <c r="G40" i="29" a="1"/>
  <c r="G40" i="29" s="1"/>
  <c r="G39" i="29" a="1"/>
  <c r="G39" i="29" s="1"/>
  <c r="G38" i="29" a="1"/>
  <c r="G38" i="29" s="1"/>
  <c r="G37" i="29" a="1"/>
  <c r="G37" i="29" s="1"/>
  <c r="G36" i="29" a="1"/>
  <c r="G36" i="29" s="1"/>
  <c r="G35" i="29" a="1"/>
  <c r="G35" i="29" s="1"/>
  <c r="G34" i="29" a="1"/>
  <c r="G34" i="29" s="1"/>
  <c r="G33" i="29" a="1"/>
  <c r="G33" i="29" s="1"/>
  <c r="G32" i="29" a="1"/>
  <c r="G32" i="29" s="1"/>
  <c r="G31" i="29" a="1"/>
  <c r="G31" i="29" s="1"/>
  <c r="G30" i="29" a="1"/>
  <c r="G30" i="29" s="1"/>
  <c r="G29" i="29" a="1"/>
  <c r="G29" i="29" s="1"/>
  <c r="G28" i="29" a="1"/>
  <c r="G28" i="29" s="1"/>
  <c r="G27" i="29" a="1"/>
  <c r="G27" i="29" s="1"/>
  <c r="G26" i="29" a="1"/>
  <c r="G26" i="29" s="1"/>
  <c r="G25" i="29" a="1"/>
  <c r="G25" i="29" s="1"/>
  <c r="G24" i="29" a="1"/>
  <c r="G24" i="29" s="1"/>
  <c r="G23" i="29" a="1"/>
  <c r="G23" i="29" s="1"/>
  <c r="G22" i="29" a="1"/>
  <c r="G22" i="29" s="1"/>
  <c r="G21" i="29" a="1"/>
  <c r="G21" i="29" s="1"/>
  <c r="G20" i="29" a="1"/>
  <c r="G20" i="29" s="1"/>
  <c r="G19" i="29" a="1"/>
  <c r="G19" i="29" s="1"/>
  <c r="G18" i="29" a="1"/>
  <c r="G18" i="29" s="1"/>
  <c r="G17" i="29" a="1"/>
  <c r="G17" i="29" s="1"/>
  <c r="G16" i="29" a="1"/>
  <c r="G16" i="29" s="1"/>
  <c r="G15" i="29" a="1"/>
  <c r="G15" i="29" s="1"/>
  <c r="G14" i="29" a="1"/>
  <c r="G14" i="29" s="1"/>
  <c r="G13" i="29" a="1"/>
  <c r="G13" i="29" s="1"/>
  <c r="G12" i="29" a="1"/>
  <c r="G12" i="29" s="1"/>
  <c r="G11" i="29" a="1"/>
  <c r="G11" i="29" s="1"/>
  <c r="G10" i="29" a="1"/>
  <c r="G10" i="29" s="1"/>
  <c r="G9" i="29" a="1"/>
  <c r="G9" i="29" s="1"/>
  <c r="G8" i="29" a="1"/>
  <c r="G8" i="29" s="1"/>
  <c r="G7" i="29" a="1"/>
  <c r="G7" i="29" s="1"/>
  <c r="G6" i="29" a="1"/>
  <c r="G6" i="29" s="1"/>
  <c r="G5" i="29" a="1"/>
  <c r="G5" i="29" s="1"/>
  <c r="G4" i="29" a="1"/>
  <c r="G4" i="29" s="1"/>
  <c r="B4" i="26" a="1"/>
  <c r="B4" i="26" s="1"/>
  <c r="B5" i="26" a="1"/>
  <c r="B5" i="26" s="1"/>
  <c r="B6" i="26" a="1"/>
  <c r="B6" i="26" s="1"/>
  <c r="B7" i="26" a="1"/>
  <c r="B7" i="26" s="1"/>
  <c r="B8" i="26" a="1"/>
  <c r="B8" i="26" s="1"/>
  <c r="B9" i="26" a="1"/>
  <c r="B9" i="26" s="1"/>
  <c r="F4" i="29" a="1"/>
  <c r="F4" i="29" s="1"/>
  <c r="F5" i="29" a="1"/>
  <c r="F5" i="29" s="1"/>
  <c r="F6" i="29" a="1"/>
  <c r="F6" i="29" s="1"/>
  <c r="F7" i="29" a="1"/>
  <c r="F7" i="29" s="1"/>
  <c r="F8" i="29" a="1"/>
  <c r="F8" i="29" s="1"/>
  <c r="F9" i="29" a="1"/>
  <c r="F9" i="29" s="1"/>
  <c r="F10" i="29" a="1"/>
  <c r="F10" i="29" s="1"/>
  <c r="F11" i="29" a="1"/>
  <c r="F11" i="29" s="1"/>
  <c r="F12" i="29" a="1"/>
  <c r="F12" i="29" s="1"/>
  <c r="F13" i="29" a="1"/>
  <c r="F13" i="29" s="1"/>
  <c r="F14" i="29" a="1"/>
  <c r="F14" i="29" s="1"/>
  <c r="F15" i="29" a="1"/>
  <c r="F15" i="29" s="1"/>
  <c r="F16" i="29" a="1"/>
  <c r="F16" i="29" s="1"/>
  <c r="F17" i="29" a="1"/>
  <c r="F17" i="29" s="1"/>
  <c r="F18" i="29" a="1"/>
  <c r="F18" i="29" s="1"/>
  <c r="F19" i="29" a="1"/>
  <c r="F19" i="29" s="1"/>
  <c r="F20" i="29" a="1"/>
  <c r="F20" i="29" s="1"/>
  <c r="F21" i="29" a="1"/>
  <c r="F21" i="29" s="1"/>
  <c r="F22" i="29" a="1"/>
  <c r="F22" i="29" s="1"/>
  <c r="F23" i="29" a="1"/>
  <c r="F23" i="29" s="1"/>
  <c r="F24" i="29" a="1"/>
  <c r="F24" i="29" s="1"/>
  <c r="F25" i="29" a="1"/>
  <c r="F25" i="29" s="1"/>
  <c r="F26" i="29" a="1"/>
  <c r="F26" i="29" s="1"/>
  <c r="F27" i="29" a="1"/>
  <c r="F27" i="29" s="1"/>
  <c r="F28" i="29" a="1"/>
  <c r="F28" i="29" s="1"/>
  <c r="F29" i="29" a="1"/>
  <c r="F29" i="29" s="1"/>
  <c r="F30" i="29" a="1"/>
  <c r="F30" i="29" s="1"/>
  <c r="F31" i="29" a="1"/>
  <c r="F31" i="29" s="1"/>
  <c r="F32" i="29" a="1"/>
  <c r="F32" i="29" s="1"/>
  <c r="F33" i="29" a="1"/>
  <c r="F33" i="29" s="1"/>
  <c r="F34" i="29" a="1"/>
  <c r="F34" i="29" s="1"/>
  <c r="F35" i="29" a="1"/>
  <c r="F35" i="29" s="1"/>
  <c r="F36" i="29" a="1"/>
  <c r="F36" i="29" s="1"/>
  <c r="F37" i="29" a="1"/>
  <c r="F37" i="29" s="1"/>
  <c r="F38" i="29" a="1"/>
  <c r="F38" i="29" s="1"/>
  <c r="F39" i="29" a="1"/>
  <c r="F39" i="29" s="1"/>
  <c r="F40" i="29" a="1"/>
  <c r="F40" i="29" s="1"/>
  <c r="F41" i="29" a="1"/>
  <c r="F41" i="29" s="1"/>
  <c r="F42" i="29" a="1"/>
  <c r="F42" i="29" s="1"/>
  <c r="F43" i="29" a="1"/>
  <c r="F43" i="29" s="1"/>
  <c r="F44" i="29" a="1"/>
  <c r="F44" i="29" s="1"/>
  <c r="B32" i="26" a="1"/>
  <c r="B32" i="26" s="1"/>
  <c r="B26" i="26" a="1"/>
  <c r="B26" i="26" s="1"/>
  <c r="B27" i="26" a="1"/>
  <c r="B27" i="26" s="1"/>
  <c r="B28" i="26" a="1"/>
  <c r="B28" i="26" s="1"/>
  <c r="B29" i="26" a="1"/>
  <c r="B29" i="26" s="1"/>
  <c r="B30" i="26" a="1"/>
  <c r="B30" i="26" s="1"/>
  <c r="B31" i="26" a="1"/>
  <c r="B31" i="26" s="1"/>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C46" i="31" a="1"/>
  <c r="C46" i="31" s="1"/>
  <c r="C45" i="31" a="1"/>
  <c r="C45" i="31" s="1"/>
  <c r="C44" i="31" a="1"/>
  <c r="C44" i="31" s="1"/>
  <c r="C43" i="31" a="1"/>
  <c r="C43" i="31" s="1"/>
  <c r="C42" i="31" a="1"/>
  <c r="C42" i="31" s="1"/>
  <c r="C41" i="31" a="1"/>
  <c r="C41" i="31" s="1"/>
  <c r="C40" i="31" a="1"/>
  <c r="C40" i="31" s="1"/>
  <c r="H120" i="6" a="1"/>
  <c r="H120" i="6" s="1"/>
  <c r="H119" i="6" a="1"/>
  <c r="H119" i="6" s="1"/>
  <c r="F113" i="6" a="1"/>
  <c r="F113" i="6" s="1"/>
  <c r="F112" i="6" a="1"/>
  <c r="F112" i="6" s="1"/>
  <c r="F111" i="6" a="1"/>
  <c r="F111" i="6" s="1"/>
  <c r="F110" i="6" a="1"/>
  <c r="F110" i="6" s="1"/>
  <c r="F109" i="6" a="1"/>
  <c r="F109" i="6" s="1"/>
  <c r="F108" i="6" a="1"/>
  <c r="F108" i="6" s="1"/>
  <c r="F107" i="6" a="1"/>
  <c r="F107" i="6" s="1"/>
  <c r="F106" i="6" a="1"/>
  <c r="F106" i="6" s="1"/>
  <c r="F105" i="6" a="1"/>
  <c r="F105" i="6" s="1"/>
  <c r="F104" i="6" a="1"/>
  <c r="F104" i="6" s="1"/>
  <c r="F103" i="6" a="1"/>
  <c r="F103" i="6" s="1"/>
  <c r="F102" i="6" a="1"/>
  <c r="F102" i="6" s="1"/>
  <c r="F101" i="6" a="1"/>
  <c r="F101" i="6" s="1"/>
  <c r="F100" i="6" a="1"/>
  <c r="F100" i="6" s="1"/>
  <c r="F99" i="6" a="1"/>
  <c r="F99" i="6" s="1"/>
  <c r="E34" i="31" a="1"/>
  <c r="E34" i="31" s="1"/>
  <c r="E33" i="31" a="1"/>
  <c r="E33" i="31" s="1"/>
  <c r="E32" i="31" a="1"/>
  <c r="E32" i="31" s="1"/>
  <c r="E31" i="31" a="1"/>
  <c r="E31" i="31" s="1"/>
  <c r="E30" i="31" a="1"/>
  <c r="E30" i="31" s="1"/>
  <c r="E29" i="31" a="1"/>
  <c r="E29" i="31" s="1"/>
  <c r="E28" i="31" a="1"/>
  <c r="E28" i="31" s="1"/>
  <c r="C73" i="6" a="1"/>
  <c r="C73" i="6" s="1"/>
  <c r="C72" i="6" a="1"/>
  <c r="C72" i="6" s="1"/>
  <c r="C71" i="6" a="1"/>
  <c r="C71" i="6" s="1"/>
  <c r="C70" i="6" a="1"/>
  <c r="C70" i="6" s="1"/>
  <c r="C69" i="6" a="1"/>
  <c r="C69" i="6" s="1"/>
  <c r="C68" i="6" a="1"/>
  <c r="C68" i="6" s="1"/>
  <c r="C67" i="6" a="1"/>
  <c r="C67" i="6" s="1"/>
  <c r="C61" i="6" a="1"/>
  <c r="C61" i="6" s="1"/>
  <c r="C60" i="6" a="1"/>
  <c r="C60" i="6" s="1"/>
  <c r="C59" i="6" a="1"/>
  <c r="C59" i="6" s="1"/>
  <c r="C58" i="6" a="1"/>
  <c r="C58" i="6" s="1"/>
  <c r="C57" i="6" a="1"/>
  <c r="C57" i="6" s="1"/>
  <c r="C56" i="6" a="1"/>
  <c r="C56" i="6" s="1"/>
  <c r="C55" i="6" a="1"/>
  <c r="C55" i="6" s="1"/>
  <c r="F32" i="6" a="1"/>
  <c r="F32" i="6" s="1"/>
  <c r="F33" i="6" a="1"/>
  <c r="F33" i="6" s="1"/>
  <c r="F34" i="6" a="1"/>
  <c r="F34" i="6" s="1"/>
  <c r="F35" i="6" a="1"/>
  <c r="F35" i="6" s="1"/>
  <c r="F36" i="6" a="1"/>
  <c r="F36" i="6" s="1"/>
  <c r="F37" i="6" a="1"/>
  <c r="F37" i="6" s="1"/>
  <c r="F38" i="6" a="1"/>
  <c r="F38" i="6" s="1"/>
  <c r="F39" i="6" a="1"/>
  <c r="F39" i="6" s="1"/>
  <c r="B45" i="6" a="1"/>
  <c r="B45" i="6" s="1"/>
  <c r="B46" i="6" a="1"/>
  <c r="B46" i="6" s="1"/>
  <c r="B47" i="6" a="1"/>
  <c r="B47" i="6" s="1"/>
  <c r="B48" i="6" a="1"/>
  <c r="B48" i="6" s="1"/>
  <c r="B49" i="6" a="1"/>
  <c r="B49" i="6" s="1"/>
  <c r="E45" i="6" a="1"/>
  <c r="E45" i="6" s="1"/>
  <c r="E46" i="6" a="1"/>
  <c r="E46" i="6" s="1"/>
  <c r="E47" i="6" a="1"/>
  <c r="E47" i="6" s="1"/>
  <c r="E48" i="6" a="1"/>
  <c r="E48" i="6" s="1"/>
  <c r="E49" i="6" a="1"/>
  <c r="E49" i="6" s="1"/>
  <c r="E65" i="29" a="1"/>
  <c r="E65" i="29" s="1"/>
  <c r="E66" i="29" a="1"/>
  <c r="E66" i="29" s="1"/>
  <c r="E67" i="29" a="1"/>
  <c r="E67" i="29" s="1"/>
  <c r="E68" i="29" a="1"/>
  <c r="E68" i="29" s="1"/>
  <c r="E69" i="29" a="1"/>
  <c r="E69" i="29" s="1"/>
  <c r="E70" i="29" a="1"/>
  <c r="E70" i="29" s="1"/>
  <c r="E71" i="29" a="1"/>
  <c r="E71" i="29" s="1"/>
  <c r="E72" i="29" a="1"/>
  <c r="E72" i="29" s="1"/>
  <c r="E52" i="29" a="1"/>
  <c r="E52" i="29" s="1"/>
  <c r="E53" i="29" a="1"/>
  <c r="E53" i="29" s="1"/>
  <c r="E54" i="29" a="1"/>
  <c r="E54" i="29" s="1"/>
  <c r="E55" i="29" a="1"/>
  <c r="E55" i="29" s="1"/>
  <c r="E56" i="29" a="1"/>
  <c r="E56" i="29" s="1"/>
  <c r="E57" i="29" a="1"/>
  <c r="E57" i="29" s="1"/>
  <c r="E58" i="29" a="1"/>
  <c r="E58" i="29" s="1"/>
  <c r="E59" i="29" a="1"/>
  <c r="E59" i="29" s="1"/>
  <c r="C173" i="3" a="1"/>
  <c r="C173" i="3" s="1"/>
  <c r="C172" i="3" a="1"/>
  <c r="C172" i="3" s="1"/>
  <c r="C171" i="3" a="1"/>
  <c r="C171" i="3" s="1"/>
  <c r="C170" i="3" a="1"/>
  <c r="C170" i="3" s="1"/>
  <c r="C169" i="3" a="1"/>
  <c r="C169" i="3" s="1"/>
  <c r="C168" i="3" a="1"/>
  <c r="C168" i="3" s="1"/>
  <c r="C167" i="3" a="1"/>
  <c r="C167" i="3" s="1"/>
  <c r="E147" i="3" a="1"/>
  <c r="E147" i="3" s="1"/>
  <c r="E148" i="3" a="1"/>
  <c r="E148" i="3" s="1"/>
  <c r="E149" i="3" a="1"/>
  <c r="E149" i="3" s="1"/>
  <c r="B147" i="3" a="1"/>
  <c r="B147" i="3" s="1"/>
  <c r="B148" i="3" a="1"/>
  <c r="B148" i="3" s="1"/>
  <c r="B149" i="3" a="1"/>
  <c r="B149" i="3" s="1"/>
  <c r="E137" i="3" a="1"/>
  <c r="E137" i="3" s="1"/>
  <c r="E138" i="3" a="1"/>
  <c r="E138" i="3" s="1"/>
  <c r="E139" i="3" a="1"/>
  <c r="E139" i="3" s="1"/>
  <c r="E140" i="3" a="1"/>
  <c r="E140" i="3" s="1"/>
  <c r="E141" i="3" a="1"/>
  <c r="E141" i="3" s="1"/>
  <c r="F78" i="29" a="1"/>
  <c r="F78" i="29" s="1"/>
  <c r="F79" i="29" a="1"/>
  <c r="F79" i="29" s="1"/>
  <c r="F80" i="29" a="1"/>
  <c r="F80" i="29" s="1"/>
  <c r="F81" i="29" a="1"/>
  <c r="F81" i="29" s="1"/>
  <c r="F82" i="29" a="1"/>
  <c r="F82" i="29" s="1"/>
  <c r="F83" i="29" a="1"/>
  <c r="F83" i="29" s="1"/>
  <c r="F84" i="29" a="1"/>
  <c r="F84" i="29" s="1"/>
  <c r="F85" i="29" a="1"/>
  <c r="F85" i="29" s="1"/>
  <c r="F86" i="29" a="1"/>
  <c r="F86" i="29" s="1"/>
  <c r="F87" i="29" a="1"/>
  <c r="F87" i="29" s="1"/>
  <c r="F88" i="29" a="1"/>
  <c r="F88" i="29" s="1"/>
  <c r="J140" i="16" a="1"/>
  <c r="J140" i="16" s="1"/>
  <c r="C131" i="16" a="1"/>
  <c r="C131" i="16" s="1"/>
  <c r="D131" i="16" a="1"/>
  <c r="D131" i="16" s="1"/>
  <c r="B44" i="26" a="1"/>
  <c r="B44" i="26" s="1"/>
  <c r="A42" i="26"/>
  <c r="B42" i="26" s="1" a="1"/>
  <c r="B42" i="26" s="1"/>
  <c r="B38" i="26" a="1"/>
  <c r="B38" i="26" s="1"/>
  <c r="B39" i="26" a="1"/>
  <c r="B39" i="26" s="1"/>
  <c r="B40" i="26" a="1"/>
  <c r="B40" i="26" s="1"/>
  <c r="B41" i="26" a="1"/>
  <c r="B41" i="26" s="1"/>
  <c r="B43" i="26" a="1"/>
  <c r="B43" i="26" s="1"/>
  <c r="G91" i="26" a="1"/>
  <c r="G91" i="26" s="1"/>
  <c r="G90" i="26" a="1"/>
  <c r="G90" i="26" s="1"/>
  <c r="G89" i="26" a="1"/>
  <c r="G89" i="26" s="1"/>
  <c r="G88" i="26" a="1"/>
  <c r="G88" i="26" s="1"/>
  <c r="G87" i="26" a="1"/>
  <c r="G87" i="26" s="1"/>
  <c r="G86" i="26" a="1"/>
  <c r="G86" i="26" s="1"/>
  <c r="G85" i="26" a="1"/>
  <c r="G85" i="26" s="1"/>
  <c r="G84" i="26" a="1"/>
  <c r="G84" i="26" s="1"/>
  <c r="G74" i="26" a="1"/>
  <c r="G74" i="26" s="1"/>
  <c r="G78" i="26" a="1"/>
  <c r="G78" i="26" s="1"/>
  <c r="G77" i="26" a="1"/>
  <c r="G77" i="26" s="1"/>
  <c r="G76" i="26" a="1"/>
  <c r="G76" i="26" s="1"/>
  <c r="G75" i="26" a="1"/>
  <c r="G75" i="26" s="1"/>
  <c r="G73" i="26" a="1"/>
  <c r="G73" i="26" s="1"/>
  <c r="G72" i="26" a="1"/>
  <c r="G72" i="26" s="1"/>
  <c r="G71" i="26" a="1"/>
  <c r="G71" i="26" s="1"/>
  <c r="D61" i="26" a="1"/>
  <c r="D61" i="26" s="1"/>
  <c r="D62" i="26" a="1"/>
  <c r="D62" i="26" s="1"/>
  <c r="D63" i="26" a="1"/>
  <c r="D63" i="26" s="1"/>
  <c r="D64" i="26" a="1"/>
  <c r="D64" i="26" s="1"/>
  <c r="D65" i="26" a="1"/>
  <c r="D65" i="26" s="1"/>
  <c r="E131" i="16" l="1" a="1"/>
  <c r="E131" i="16" s="1"/>
  <c r="D50" i="26" a="1"/>
  <c r="D50" i="26" s="1"/>
  <c r="D51" i="26" a="1"/>
  <c r="D51" i="26" s="1"/>
  <c r="D52" i="26" a="1"/>
  <c r="D52" i="26" s="1"/>
  <c r="D53" i="26" a="1"/>
  <c r="D53" i="26" s="1"/>
  <c r="D54" i="26" a="1"/>
  <c r="D54" i="26" s="1"/>
  <c r="D55" i="26" a="1"/>
  <c r="D55" i="26" s="1"/>
  <c r="D44" i="21" a="1"/>
  <c r="D44" i="21" s="1"/>
  <c r="C44" i="21" a="1"/>
  <c r="C44" i="21" s="1"/>
  <c r="D43" i="21" a="1"/>
  <c r="D43" i="21" s="1"/>
  <c r="C43" i="21" a="1"/>
  <c r="C43" i="21" s="1"/>
  <c r="D42" i="21" a="1"/>
  <c r="D42" i="21" s="1"/>
  <c r="C42" i="21" a="1"/>
  <c r="C42" i="21" s="1"/>
  <c r="D41" i="21" a="1"/>
  <c r="D41" i="21" s="1"/>
  <c r="C41" i="21" a="1"/>
  <c r="C41" i="21" s="1"/>
  <c r="D35" i="21" a="1"/>
  <c r="D35" i="21" s="1"/>
  <c r="C35" i="21" a="1"/>
  <c r="C35" i="21" s="1"/>
  <c r="D34" i="21" a="1"/>
  <c r="D34" i="21" s="1"/>
  <c r="C34" i="21" a="1"/>
  <c r="C34" i="21" s="1"/>
  <c r="D33" i="21" a="1"/>
  <c r="D33" i="21" s="1"/>
  <c r="C33" i="21" a="1"/>
  <c r="C33" i="21" s="1"/>
  <c r="D32" i="21" a="1"/>
  <c r="D32" i="21" s="1"/>
  <c r="C32" i="21" a="1"/>
  <c r="C32" i="21" s="1"/>
  <c r="D31" i="21" a="1"/>
  <c r="D31" i="21" s="1"/>
  <c r="C31" i="21" a="1"/>
  <c r="C31" i="21" s="1"/>
  <c r="D30" i="21" a="1"/>
  <c r="D30" i="21" s="1"/>
  <c r="C30" i="21" a="1"/>
  <c r="C30" i="21" s="1"/>
  <c r="D24" i="21" a="1"/>
  <c r="D24" i="21" s="1"/>
  <c r="C24" i="21" a="1"/>
  <c r="C24" i="21" s="1"/>
  <c r="D23" i="21" a="1"/>
  <c r="D23" i="21" s="1"/>
  <c r="C23" i="21" a="1"/>
  <c r="C23" i="21" s="1"/>
  <c r="D22" i="21" a="1"/>
  <c r="D22" i="21" s="1"/>
  <c r="C22" i="21" a="1"/>
  <c r="C22" i="21" s="1"/>
  <c r="D21" i="21" a="1"/>
  <c r="D21" i="21" s="1"/>
  <c r="C21" i="21" a="1"/>
  <c r="C21" i="21" s="1"/>
  <c r="D15" i="21" a="1"/>
  <c r="D15" i="21" s="1"/>
  <c r="C15" i="21" a="1"/>
  <c r="C15" i="21" s="1"/>
  <c r="D14" i="21" a="1"/>
  <c r="D14" i="21" s="1"/>
  <c r="C14" i="21" a="1"/>
  <c r="C14" i="21" s="1"/>
  <c r="D13" i="21" a="1"/>
  <c r="D13" i="21" s="1"/>
  <c r="C13" i="21" a="1"/>
  <c r="C13" i="21" s="1"/>
  <c r="D12" i="21" a="1"/>
  <c r="D12" i="21" s="1"/>
  <c r="C12" i="21" a="1"/>
  <c r="C12" i="21" s="1"/>
  <c r="D6" i="21" a="1"/>
  <c r="D6" i="21" s="1"/>
  <c r="C6" i="21" a="1"/>
  <c r="C6" i="21" s="1"/>
  <c r="D5" i="21" a="1"/>
  <c r="D5" i="21" s="1"/>
  <c r="C5" i="21" a="1"/>
  <c r="C5" i="21" s="1"/>
  <c r="D4" i="21" a="1"/>
  <c r="D4" i="21" s="1"/>
  <c r="C4" i="21" a="1"/>
  <c r="C4" i="21" s="1"/>
  <c r="D147" i="16" a="1"/>
  <c r="D147" i="16" s="1"/>
  <c r="P147" i="16" s="1" a="1"/>
  <c r="P147" i="16" s="1"/>
  <c r="C147" i="16" a="1"/>
  <c r="C147" i="16" s="1"/>
  <c r="K147" i="16" s="1" a="1"/>
  <c r="K147" i="16" s="1"/>
  <c r="D146" i="16" a="1"/>
  <c r="D146" i="16" s="1"/>
  <c r="P146" i="16" s="1" a="1"/>
  <c r="P146" i="16" s="1"/>
  <c r="C146" i="16" a="1"/>
  <c r="C146" i="16" s="1"/>
  <c r="K146" i="16" s="1" a="1"/>
  <c r="K146" i="16" s="1"/>
  <c r="D145" i="16" a="1"/>
  <c r="D145" i="16" s="1"/>
  <c r="P145" i="16" s="1" a="1"/>
  <c r="P145" i="16" s="1"/>
  <c r="C145" i="16" a="1"/>
  <c r="C145" i="16" s="1"/>
  <c r="K145" i="16" s="1" a="1"/>
  <c r="K145" i="16" s="1"/>
  <c r="D144" i="16" a="1"/>
  <c r="D144" i="16" s="1"/>
  <c r="P144" i="16" s="1" a="1"/>
  <c r="P144" i="16" s="1"/>
  <c r="C144" i="16" a="1"/>
  <c r="C144" i="16" s="1"/>
  <c r="K144" i="16" s="1" a="1"/>
  <c r="K144" i="16" s="1"/>
  <c r="D143" i="16" a="1"/>
  <c r="D143" i="16" s="1"/>
  <c r="P143" i="16" s="1" a="1"/>
  <c r="P143" i="16" s="1"/>
  <c r="C143" i="16" a="1"/>
  <c r="C143" i="16" s="1"/>
  <c r="K143" i="16" s="1" a="1"/>
  <c r="K143" i="16" s="1"/>
  <c r="D142" i="16" a="1"/>
  <c r="D142" i="16" s="1"/>
  <c r="P142" i="16" s="1" a="1"/>
  <c r="C142" i="16" a="1"/>
  <c r="C142" i="16" s="1"/>
  <c r="K142" i="16" s="1" a="1"/>
  <c r="K142" i="16" s="1"/>
  <c r="D141" i="16" a="1"/>
  <c r="D141" i="16" s="1"/>
  <c r="P141" i="16" s="1" a="1"/>
  <c r="P141" i="16" s="1"/>
  <c r="C141" i="16" a="1"/>
  <c r="C141" i="16" s="1"/>
  <c r="K141" i="16" s="1" a="1"/>
  <c r="K141" i="16" s="1"/>
  <c r="D140" i="16" a="1"/>
  <c r="D140" i="16" s="1"/>
  <c r="P140" i="16" s="1" a="1"/>
  <c r="P140" i="16" s="1"/>
  <c r="C140" i="16" a="1"/>
  <c r="C140" i="16"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D134" i="16" a="1"/>
  <c r="D134" i="16" s="1"/>
  <c r="C134" i="16" a="1"/>
  <c r="C134" i="16" s="1"/>
  <c r="D133" i="16" a="1"/>
  <c r="D133" i="16" s="1"/>
  <c r="C133" i="16" a="1"/>
  <c r="C133" i="16" s="1"/>
  <c r="D132" i="16" a="1"/>
  <c r="D132" i="16" s="1"/>
  <c r="C132" i="16" a="1"/>
  <c r="C132" i="16" s="1"/>
  <c r="D130" i="16" a="1"/>
  <c r="D130" i="16" s="1"/>
  <c r="C130" i="16" a="1"/>
  <c r="C130" i="16" s="1"/>
  <c r="D129" i="16" a="1"/>
  <c r="D129" i="16" s="1"/>
  <c r="C129" i="16" a="1"/>
  <c r="C129" i="16" s="1"/>
  <c r="D128" i="16" a="1"/>
  <c r="D128" i="16" s="1"/>
  <c r="C128" i="16" a="1"/>
  <c r="C128" i="16" s="1"/>
  <c r="D127" i="16" a="1"/>
  <c r="D127" i="16" s="1"/>
  <c r="C127" i="16" a="1"/>
  <c r="C127" i="16" s="1"/>
  <c r="J114" i="16" a="1"/>
  <c r="J114" i="16" s="1"/>
  <c r="D121" i="16" a="1"/>
  <c r="D121" i="16" s="1"/>
  <c r="P121" i="16" s="1" a="1"/>
  <c r="P121" i="16" s="1"/>
  <c r="C121" i="16" a="1"/>
  <c r="C121" i="16" s="1"/>
  <c r="D120" i="16" a="1"/>
  <c r="D120" i="16" s="1"/>
  <c r="P120" i="16" s="1" a="1"/>
  <c r="P120" i="16" s="1"/>
  <c r="C120" i="16" a="1"/>
  <c r="C120" i="16" s="1"/>
  <c r="D119" i="16" a="1"/>
  <c r="D119" i="16" s="1"/>
  <c r="P119" i="16" s="1" a="1"/>
  <c r="P119" i="16" s="1"/>
  <c r="C119" i="16" a="1"/>
  <c r="C119" i="16" s="1"/>
  <c r="K119" i="16" s="1" a="1"/>
  <c r="K119" i="16" s="1"/>
  <c r="D118" i="16" a="1"/>
  <c r="D118" i="16" s="1"/>
  <c r="P118" i="16" s="1" a="1"/>
  <c r="P118" i="16" s="1"/>
  <c r="C118" i="16" a="1"/>
  <c r="C118" i="16" s="1"/>
  <c r="D117" i="16" a="1"/>
  <c r="D117" i="16" s="1"/>
  <c r="P117" i="16" s="1" a="1"/>
  <c r="P117" i="16" s="1"/>
  <c r="C117" i="16" a="1"/>
  <c r="C117" i="16" s="1"/>
  <c r="D116" i="16" a="1"/>
  <c r="D116" i="16" s="1"/>
  <c r="P116" i="16" s="1" a="1"/>
  <c r="P116" i="16" s="1"/>
  <c r="C116" i="16" a="1"/>
  <c r="C116" i="16" s="1"/>
  <c r="D115" i="16" a="1"/>
  <c r="D115" i="16" s="1"/>
  <c r="P115" i="16" s="1" a="1"/>
  <c r="P115" i="16" s="1"/>
  <c r="C115" i="16" a="1"/>
  <c r="C115" i="16" s="1"/>
  <c r="D114" i="16" a="1"/>
  <c r="D114" i="16" s="1"/>
  <c r="P114" i="16" s="1" a="1"/>
  <c r="P114" i="16" s="1"/>
  <c r="C114" i="16" a="1"/>
  <c r="C114" i="16" s="1"/>
  <c r="I108" i="16" a="1"/>
  <c r="I108" i="16" s="1"/>
  <c r="J108" i="16" s="1"/>
  <c r="L108" i="16" s="1"/>
  <c r="I107" i="16" a="1"/>
  <c r="I107" i="16" s="1"/>
  <c r="J107" i="16" s="1"/>
  <c r="K107" i="16" s="1"/>
  <c r="I106" i="16" a="1"/>
  <c r="I106" i="16" s="1"/>
  <c r="J106" i="16" s="1"/>
  <c r="I105" i="16" a="1"/>
  <c r="I105" i="16" s="1"/>
  <c r="J105" i="16" s="1"/>
  <c r="I104" i="16" a="1"/>
  <c r="I104" i="16" s="1"/>
  <c r="J104" i="16" s="1"/>
  <c r="I103" i="16" a="1"/>
  <c r="I103" i="16" s="1"/>
  <c r="J103" i="16" s="1"/>
  <c r="D108" i="16" a="1"/>
  <c r="D108" i="16" s="1"/>
  <c r="C108" i="16" a="1"/>
  <c r="C108" i="16" s="1"/>
  <c r="D107" i="16" a="1"/>
  <c r="D107" i="16" s="1"/>
  <c r="C107" i="16" a="1"/>
  <c r="C107" i="16" s="1"/>
  <c r="D106" i="16" a="1"/>
  <c r="D106" i="16" s="1"/>
  <c r="C106" i="16" a="1"/>
  <c r="C106" i="16" s="1"/>
  <c r="D105" i="16" a="1"/>
  <c r="D105" i="16" s="1"/>
  <c r="C105" i="16" a="1"/>
  <c r="C105" i="16" s="1"/>
  <c r="D104" i="16" a="1"/>
  <c r="D104" i="16" s="1"/>
  <c r="C104" i="16" a="1"/>
  <c r="C104" i="16" s="1"/>
  <c r="D103" i="16" a="1"/>
  <c r="D103" i="16" s="1"/>
  <c r="C103" i="16" a="1"/>
  <c r="C103" i="16" s="1"/>
  <c r="W81" i="16"/>
  <c r="S92" i="16"/>
  <c r="F93" i="16" a="1"/>
  <c r="F93" i="16" s="1"/>
  <c r="F92" i="16" a="1"/>
  <c r="F92" i="16" s="1"/>
  <c r="D97" i="16" a="1"/>
  <c r="D97" i="16" s="1"/>
  <c r="K97" i="16" s="1" a="1"/>
  <c r="K97" i="16" s="1"/>
  <c r="C97" i="16" a="1"/>
  <c r="C97" i="16" s="1"/>
  <c r="G97" i="16" s="1" a="1"/>
  <c r="G97" i="16" s="1"/>
  <c r="D96" i="16" a="1"/>
  <c r="D96" i="16" s="1"/>
  <c r="K96" i="16" s="1" a="1"/>
  <c r="K96" i="16" s="1"/>
  <c r="C96" i="16" a="1"/>
  <c r="C96" i="16" s="1"/>
  <c r="G96" i="16" s="1" a="1"/>
  <c r="G96" i="16" s="1"/>
  <c r="D95" i="16" a="1"/>
  <c r="D95" i="16" s="1"/>
  <c r="K95" i="16" s="1" a="1"/>
  <c r="K95" i="16" s="1"/>
  <c r="C95" i="16" a="1"/>
  <c r="C95" i="16" s="1"/>
  <c r="G95" i="16" s="1" a="1"/>
  <c r="G95" i="16" s="1"/>
  <c r="D94" i="16" a="1"/>
  <c r="D94" i="16" s="1"/>
  <c r="K94" i="16" s="1" a="1"/>
  <c r="K94" i="16" s="1"/>
  <c r="C94" i="16" a="1"/>
  <c r="C94" i="16" s="1"/>
  <c r="G94" i="16" s="1" a="1"/>
  <c r="G94" i="16" s="1"/>
  <c r="D93" i="16" a="1"/>
  <c r="D93" i="16" s="1"/>
  <c r="K93" i="16" s="1" a="1"/>
  <c r="K93" i="16" s="1"/>
  <c r="C93" i="16" a="1"/>
  <c r="C93" i="16" s="1"/>
  <c r="G93" i="16" s="1" a="1"/>
  <c r="G93" i="16" s="1"/>
  <c r="D92" i="16" a="1"/>
  <c r="D92" i="16" s="1"/>
  <c r="K92" i="16" s="1" a="1"/>
  <c r="K92" i="16" s="1"/>
  <c r="C92" i="16" a="1"/>
  <c r="C92" i="16" s="1"/>
  <c r="G92" i="16" s="1" a="1"/>
  <c r="G92" i="16" s="1"/>
  <c r="W86" i="16"/>
  <c r="W85" i="16"/>
  <c r="W84" i="16"/>
  <c r="W83" i="16"/>
  <c r="W82" i="16"/>
  <c r="D86" i="16" a="1"/>
  <c r="D86" i="16" s="1"/>
  <c r="M86" i="16" s="1" a="1"/>
  <c r="C86" i="16" a="1"/>
  <c r="C86" i="16" s="1"/>
  <c r="H86" i="16" s="1" a="1"/>
  <c r="H86" i="16" s="1"/>
  <c r="D85" i="16" a="1"/>
  <c r="D85" i="16" s="1"/>
  <c r="M85" i="16" s="1" a="1"/>
  <c r="C85" i="16" a="1"/>
  <c r="C85" i="16" s="1"/>
  <c r="H85" i="16" s="1" a="1"/>
  <c r="D84" i="16" a="1"/>
  <c r="D84" i="16" s="1"/>
  <c r="M84" i="16" s="1" a="1"/>
  <c r="C84" i="16" a="1"/>
  <c r="C84" i="16" s="1"/>
  <c r="H84" i="16" s="1" a="1"/>
  <c r="D83" i="16" a="1"/>
  <c r="D83" i="16" s="1"/>
  <c r="M83" i="16" s="1" a="1"/>
  <c r="C83" i="16" a="1"/>
  <c r="C83" i="16" s="1"/>
  <c r="H83" i="16" s="1" a="1"/>
  <c r="D82" i="16" a="1"/>
  <c r="D82" i="16" s="1"/>
  <c r="M82" i="16" s="1" a="1"/>
  <c r="C82" i="16" a="1"/>
  <c r="C82" i="16" s="1"/>
  <c r="H82" i="16" s="1" a="1"/>
  <c r="D81" i="16" a="1"/>
  <c r="D81" i="16" s="1"/>
  <c r="M81" i="16" s="1" a="1"/>
  <c r="C81" i="16" a="1"/>
  <c r="C81" i="16" s="1"/>
  <c r="H81" i="16" s="1" a="1"/>
  <c r="H81" i="16" s="1"/>
  <c r="D75" i="16" a="1"/>
  <c r="D75" i="16" s="1"/>
  <c r="C75" i="16" a="1"/>
  <c r="C75" i="16" s="1"/>
  <c r="D74" i="16" a="1"/>
  <c r="D74" i="16" s="1"/>
  <c r="C74" i="16" a="1"/>
  <c r="C74" i="16" s="1"/>
  <c r="D73" i="16" a="1"/>
  <c r="D73" i="16" s="1"/>
  <c r="C73" i="16" a="1"/>
  <c r="C73" i="16" s="1"/>
  <c r="D72" i="16" a="1"/>
  <c r="D72" i="16" s="1"/>
  <c r="C72" i="16" a="1"/>
  <c r="C72" i="16" s="1"/>
  <c r="D71" i="16" a="1"/>
  <c r="D71" i="16" s="1"/>
  <c r="C71" i="16" a="1"/>
  <c r="C71" i="16" s="1"/>
  <c r="D70" i="16" a="1"/>
  <c r="D70" i="16" s="1"/>
  <c r="C70" i="16" a="1"/>
  <c r="C70" i="16" s="1"/>
  <c r="E64" i="16" a="1"/>
  <c r="E64" i="16" s="1"/>
  <c r="D64" i="16" a="1"/>
  <c r="D64" i="16" s="1"/>
  <c r="E63" i="16" a="1"/>
  <c r="E63" i="16" s="1"/>
  <c r="D63" i="16" a="1"/>
  <c r="D63" i="16" s="1"/>
  <c r="E62" i="16" a="1"/>
  <c r="E62" i="16" s="1"/>
  <c r="D62" i="16" a="1"/>
  <c r="D62" i="16" s="1"/>
  <c r="E61" i="16" a="1"/>
  <c r="E61" i="16" s="1"/>
  <c r="D61" i="16" a="1"/>
  <c r="D61" i="16" s="1"/>
  <c r="E60" i="16" a="1"/>
  <c r="E60" i="16" s="1"/>
  <c r="D60" i="16" a="1"/>
  <c r="D60" i="16" s="1"/>
  <c r="E59" i="16" a="1"/>
  <c r="E59" i="16" s="1"/>
  <c r="D59" i="16" a="1"/>
  <c r="D59" i="16" s="1"/>
  <c r="E53" i="16" a="1"/>
  <c r="E53" i="16" s="1"/>
  <c r="D53" i="16" a="1"/>
  <c r="D53" i="16" s="1"/>
  <c r="E52" i="16" a="1"/>
  <c r="E52" i="16" s="1"/>
  <c r="D52" i="16" a="1"/>
  <c r="D52" i="16" s="1"/>
  <c r="E51" i="16" a="1"/>
  <c r="E51" i="16" s="1"/>
  <c r="D51" i="16" a="1"/>
  <c r="D51" i="16" s="1"/>
  <c r="E50" i="16" a="1"/>
  <c r="E50" i="16" s="1"/>
  <c r="D50" i="16" a="1"/>
  <c r="D50" i="16" s="1"/>
  <c r="E49" i="16" a="1"/>
  <c r="E49" i="16" s="1"/>
  <c r="D49" i="16" a="1"/>
  <c r="D49" i="16" s="1"/>
  <c r="E48" i="16" a="1"/>
  <c r="E48" i="16" s="1"/>
  <c r="D48" i="16" a="1"/>
  <c r="D48" i="16" s="1"/>
  <c r="J42" i="16" a="1"/>
  <c r="J42" i="16" s="1"/>
  <c r="I42" i="16" a="1"/>
  <c r="I42" i="16" s="1"/>
  <c r="J41" i="16" a="1"/>
  <c r="J41" i="16" s="1"/>
  <c r="I41" i="16" a="1"/>
  <c r="I41" i="16" s="1"/>
  <c r="J40" i="16" a="1"/>
  <c r="J40" i="16" s="1"/>
  <c r="I40" i="16" a="1"/>
  <c r="I40" i="16" s="1"/>
  <c r="J39" i="16" a="1"/>
  <c r="J39" i="16" s="1"/>
  <c r="I39" i="16" a="1"/>
  <c r="I39" i="16" s="1"/>
  <c r="J38" i="16" a="1"/>
  <c r="J38" i="16" s="1"/>
  <c r="I38" i="16" a="1"/>
  <c r="I38" i="16" s="1"/>
  <c r="J37" i="16" a="1"/>
  <c r="J37" i="16" s="1"/>
  <c r="I37" i="16" a="1"/>
  <c r="I37" i="16" s="1"/>
  <c r="E31" i="16" a="1"/>
  <c r="E31" i="16" s="1"/>
  <c r="D31" i="16" a="1"/>
  <c r="D31" i="16" s="1"/>
  <c r="E30" i="16" a="1"/>
  <c r="E30" i="16" s="1"/>
  <c r="D30" i="16" a="1"/>
  <c r="D30" i="16" s="1"/>
  <c r="E29" i="16" a="1"/>
  <c r="E29" i="16" s="1"/>
  <c r="D29" i="16" a="1"/>
  <c r="D29" i="16" s="1"/>
  <c r="E28" i="16" a="1"/>
  <c r="E28" i="16" s="1"/>
  <c r="D28" i="16" a="1"/>
  <c r="D28" i="16" s="1"/>
  <c r="E27" i="16" a="1"/>
  <c r="E27" i="16" s="1"/>
  <c r="D27" i="16" a="1"/>
  <c r="D27" i="16" s="1"/>
  <c r="E26" i="16" a="1"/>
  <c r="E26" i="16" s="1"/>
  <c r="D26" i="16" a="1"/>
  <c r="D26" i="16" s="1"/>
  <c r="E20" i="16" a="1"/>
  <c r="E20" i="16" s="1"/>
  <c r="D20" i="16" a="1"/>
  <c r="D20" i="16" s="1"/>
  <c r="E19" i="16" a="1"/>
  <c r="E19" i="16" s="1"/>
  <c r="D19" i="16" a="1"/>
  <c r="D19" i="16" s="1"/>
  <c r="E18" i="16" a="1"/>
  <c r="E18" i="16" s="1"/>
  <c r="D18" i="16" a="1"/>
  <c r="D18" i="16" s="1"/>
  <c r="E17" i="16" a="1"/>
  <c r="E17" i="16" s="1"/>
  <c r="D17" i="16" a="1"/>
  <c r="D17" i="16" s="1"/>
  <c r="E16" i="16" a="1"/>
  <c r="E16" i="16" s="1"/>
  <c r="D16" i="16" a="1"/>
  <c r="D16" i="16" s="1"/>
  <c r="E15" i="16" a="1"/>
  <c r="E15" i="16" s="1"/>
  <c r="D15" i="16" a="1"/>
  <c r="D15" i="16" s="1"/>
  <c r="E9" i="16" a="1"/>
  <c r="E9" i="16" s="1"/>
  <c r="D9" i="16" a="1"/>
  <c r="D9" i="16" s="1"/>
  <c r="E8" i="16" a="1"/>
  <c r="E8" i="16" s="1"/>
  <c r="D8" i="16" a="1"/>
  <c r="D8" i="16" s="1"/>
  <c r="E7" i="16" a="1"/>
  <c r="E7" i="16" s="1"/>
  <c r="D7" i="16" a="1"/>
  <c r="D7" i="16" s="1"/>
  <c r="E6" i="16" a="1"/>
  <c r="E6" i="16" s="1"/>
  <c r="D6" i="16" a="1"/>
  <c r="D6" i="16" s="1"/>
  <c r="E5" i="16" a="1"/>
  <c r="E5" i="16" s="1"/>
  <c r="D5" i="16" a="1"/>
  <c r="D5" i="16" s="1"/>
  <c r="E4" i="16" a="1"/>
  <c r="E4" i="16" s="1"/>
  <c r="D4" i="16" a="1"/>
  <c r="D4" i="16" s="1"/>
  <c r="B130" i="6" a="1"/>
  <c r="B130" i="6" s="1"/>
  <c r="K38" i="16" l="1" a="1"/>
  <c r="K38" i="16" s="1"/>
  <c r="K42" i="16" a="1"/>
  <c r="K42" i="16" s="1"/>
  <c r="K39" i="16" a="1"/>
  <c r="K39" i="16" s="1"/>
  <c r="K40" i="16" a="1"/>
  <c r="K40" i="16" s="1"/>
  <c r="K37" i="16" a="1"/>
  <c r="K37" i="16" s="1"/>
  <c r="K41" i="16" a="1"/>
  <c r="K41" i="16" s="1"/>
  <c r="F48" i="16" a="1"/>
  <c r="F48" i="16" s="1"/>
  <c r="F52" i="16" a="1"/>
  <c r="F52" i="16" s="1"/>
  <c r="F51" i="16" a="1"/>
  <c r="F51" i="16" s="1"/>
  <c r="F49" i="16" a="1"/>
  <c r="F49" i="16" s="1"/>
  <c r="F53" i="16" a="1"/>
  <c r="F53" i="16" s="1"/>
  <c r="F50" i="16" a="1"/>
  <c r="F50" i="16" s="1"/>
  <c r="H130" i="6" a="1"/>
  <c r="H130" i="6" s="1"/>
  <c r="I130" i="6" s="1"/>
  <c r="P142" i="16"/>
  <c r="F140" i="16" a="1"/>
  <c r="F140" i="16" s="1"/>
  <c r="K140" i="16" a="1"/>
  <c r="K140" i="16" s="1"/>
  <c r="N108" i="16"/>
  <c r="M108" i="16"/>
  <c r="F34" i="21" a="1"/>
  <c r="F34" i="21" s="1"/>
  <c r="E43" i="21" a="1"/>
  <c r="E43" i="21" s="1"/>
  <c r="F35" i="21" a="1"/>
  <c r="F35" i="21" s="1"/>
  <c r="E44" i="21" a="1"/>
  <c r="E44" i="21" s="1"/>
  <c r="E41" i="21" a="1"/>
  <c r="E41" i="21" s="1"/>
  <c r="E42" i="21" a="1"/>
  <c r="E42" i="21" s="1"/>
  <c r="F32" i="21" a="1"/>
  <c r="F32" i="21" s="1"/>
  <c r="E24" i="21" a="1"/>
  <c r="E24" i="21" s="1"/>
  <c r="F33" i="21" a="1"/>
  <c r="F33" i="21" s="1"/>
  <c r="F30" i="21" a="1"/>
  <c r="F30" i="21" s="1"/>
  <c r="F31" i="21" a="1"/>
  <c r="F31" i="21" s="1"/>
  <c r="E21" i="21" a="1"/>
  <c r="E21" i="21" s="1"/>
  <c r="E22" i="21" a="1"/>
  <c r="E22" i="21" s="1"/>
  <c r="E23" i="21" a="1"/>
  <c r="E23" i="21" s="1"/>
  <c r="E5" i="21" a="1"/>
  <c r="E5" i="21" s="1"/>
  <c r="E14" i="21" a="1"/>
  <c r="E14" i="21" s="1"/>
  <c r="E15" i="21" a="1"/>
  <c r="E15" i="21" s="1"/>
  <c r="E4" i="21" a="1"/>
  <c r="E4" i="21" s="1"/>
  <c r="E13" i="21" a="1"/>
  <c r="E13" i="21" s="1"/>
  <c r="E12" i="21" a="1"/>
  <c r="E12" i="21" s="1"/>
  <c r="E6" i="21" a="1"/>
  <c r="E6" i="21" s="1"/>
  <c r="G154" i="16" a="1"/>
  <c r="G154" i="16" s="1"/>
  <c r="G158" i="16" a="1"/>
  <c r="G158" i="16" s="1"/>
  <c r="G162" i="16" a="1"/>
  <c r="G162" i="16" s="1"/>
  <c r="G166" i="16" a="1"/>
  <c r="G166" i="16" s="1"/>
  <c r="G170" i="16" a="1"/>
  <c r="G170" i="16" s="1"/>
  <c r="G153" i="16" a="1"/>
  <c r="G153" i="16" s="1"/>
  <c r="G160" i="16" a="1"/>
  <c r="G160" i="16" s="1"/>
  <c r="G168" i="16" a="1"/>
  <c r="G168" i="16" s="1"/>
  <c r="G157" i="16" a="1"/>
  <c r="G157" i="16" s="1"/>
  <c r="G161" i="16" a="1"/>
  <c r="G161" i="16" s="1"/>
  <c r="G165" i="16" a="1"/>
  <c r="G165" i="16" s="1"/>
  <c r="G169" i="16" a="1"/>
  <c r="G169" i="16" s="1"/>
  <c r="F146" i="16" a="1"/>
  <c r="F146" i="16" s="1"/>
  <c r="F141" i="16" a="1"/>
  <c r="F141" i="16" s="1"/>
  <c r="F142" i="16" a="1"/>
  <c r="F142" i="16" s="1"/>
  <c r="F143" i="16" a="1"/>
  <c r="F143" i="16" s="1"/>
  <c r="F144" i="16" a="1"/>
  <c r="F144" i="16" s="1"/>
  <c r="F145" i="16" a="1"/>
  <c r="F145" i="16" s="1"/>
  <c r="F147" i="16" a="1"/>
  <c r="F147" i="16" s="1"/>
  <c r="E129" i="16" a="1"/>
  <c r="E129" i="16" s="1"/>
  <c r="E133" i="16" a="1"/>
  <c r="E133" i="16" s="1"/>
  <c r="G155" i="16" a="1"/>
  <c r="G155" i="16" s="1"/>
  <c r="G159" i="16" a="1"/>
  <c r="G159" i="16" s="1"/>
  <c r="G163" i="16" a="1"/>
  <c r="G163" i="16" s="1"/>
  <c r="G167" i="16" a="1"/>
  <c r="G167" i="16" s="1"/>
  <c r="G156" i="16" a="1"/>
  <c r="G156" i="16" s="1"/>
  <c r="G164" i="16" a="1"/>
  <c r="G164" i="16" s="1"/>
  <c r="E130" i="16" a="1"/>
  <c r="E130" i="16" s="1"/>
  <c r="E134" i="16" a="1"/>
  <c r="E134" i="16" s="1"/>
  <c r="E128" i="16" a="1"/>
  <c r="E128" i="16" s="1"/>
  <c r="E132" i="16" a="1"/>
  <c r="E132" i="16" s="1"/>
  <c r="E127" i="16" a="1"/>
  <c r="E127" i="16" s="1"/>
  <c r="E116" i="16" a="1"/>
  <c r="E116" i="16" s="1"/>
  <c r="E120" i="16" a="1"/>
  <c r="E120" i="16" s="1"/>
  <c r="E117" i="16" a="1"/>
  <c r="E117" i="16" s="1"/>
  <c r="E121" i="16" a="1"/>
  <c r="E121" i="16" s="1"/>
  <c r="E114" i="16" a="1"/>
  <c r="E114" i="16" s="1"/>
  <c r="E118" i="16" a="1"/>
  <c r="E118" i="16" s="1"/>
  <c r="K114" i="16" a="1"/>
  <c r="K114" i="16" s="1"/>
  <c r="U114" i="16" s="1"/>
  <c r="E115" i="16" a="1"/>
  <c r="E115" i="16" s="1"/>
  <c r="K115" i="16" a="1"/>
  <c r="K115" i="16" s="1"/>
  <c r="K116" i="16" a="1"/>
  <c r="K116" i="16" s="1"/>
  <c r="K117" i="16" a="1"/>
  <c r="K117" i="16" s="1"/>
  <c r="K118" i="16" a="1"/>
  <c r="K118" i="16" s="1"/>
  <c r="K120" i="16" a="1"/>
  <c r="K120" i="16" s="1"/>
  <c r="E119" i="16" a="1"/>
  <c r="E119" i="16" s="1"/>
  <c r="K121" i="16" a="1"/>
  <c r="K121" i="16" s="1"/>
  <c r="K103" i="16"/>
  <c r="L103" i="16"/>
  <c r="K105" i="16"/>
  <c r="L105" i="16"/>
  <c r="K106" i="16"/>
  <c r="L106" i="16"/>
  <c r="L104" i="16"/>
  <c r="K104" i="16"/>
  <c r="K108" i="16"/>
  <c r="L107" i="16"/>
  <c r="E103" i="16" a="1"/>
  <c r="E103" i="16" s="1"/>
  <c r="E97" i="16" a="1"/>
  <c r="E97" i="16" s="1"/>
  <c r="O93" i="16"/>
  <c r="E96" i="16" a="1"/>
  <c r="E96" i="16" s="1"/>
  <c r="O92" i="16"/>
  <c r="P92" i="16"/>
  <c r="P93" i="16"/>
  <c r="E92" i="16" a="1"/>
  <c r="E92" i="16" s="1"/>
  <c r="E93" i="16" a="1"/>
  <c r="E93" i="16" s="1"/>
  <c r="Q92" i="16"/>
  <c r="E94" i="16" a="1"/>
  <c r="E94" i="16" s="1"/>
  <c r="Q93" i="16"/>
  <c r="E95" i="16" a="1"/>
  <c r="E95" i="16" s="1"/>
  <c r="F81" i="16" a="1"/>
  <c r="F81" i="16" s="1"/>
  <c r="F86" i="16" a="1"/>
  <c r="F86" i="16" s="1"/>
  <c r="E74" i="16" a="1"/>
  <c r="E74" i="16" s="1"/>
  <c r="F82" i="16" a="1"/>
  <c r="F82" i="16" s="1"/>
  <c r="F83" i="16" a="1"/>
  <c r="F83" i="16" s="1"/>
  <c r="F84" i="16" a="1"/>
  <c r="F84" i="16" s="1"/>
  <c r="F85" i="16" a="1"/>
  <c r="F85" i="16" s="1"/>
  <c r="H85" i="16"/>
  <c r="M84" i="16"/>
  <c r="M85" i="16"/>
  <c r="H82" i="16"/>
  <c r="H84" i="16"/>
  <c r="M82" i="16"/>
  <c r="M86" i="16"/>
  <c r="M83" i="16"/>
  <c r="M81" i="16"/>
  <c r="H83" i="16"/>
  <c r="E71" i="16" a="1"/>
  <c r="E71" i="16" s="1"/>
  <c r="E75" i="16" a="1"/>
  <c r="E75" i="16" s="1"/>
  <c r="E72" i="16" a="1"/>
  <c r="E72" i="16" s="1"/>
  <c r="E73" i="16" a="1"/>
  <c r="E73" i="16" s="1"/>
  <c r="E70" i="16" a="1"/>
  <c r="E70" i="16" s="1"/>
  <c r="I120" i="6"/>
  <c r="I119" i="6"/>
  <c r="B129" i="6" a="1"/>
  <c r="B129" i="6" s="1"/>
  <c r="B128" i="6" a="1"/>
  <c r="B128" i="6" s="1"/>
  <c r="B127" i="6" a="1"/>
  <c r="B127" i="6" s="1"/>
  <c r="B126" i="6" a="1"/>
  <c r="B126" i="6" s="1"/>
  <c r="B125" i="6" a="1"/>
  <c r="B125" i="6" s="1"/>
  <c r="B124" i="6" a="1"/>
  <c r="B124" i="6" s="1"/>
  <c r="B123" i="6" a="1"/>
  <c r="B123" i="6" s="1"/>
  <c r="B122" i="6" a="1"/>
  <c r="B122" i="6" s="1"/>
  <c r="B121" i="6" a="1"/>
  <c r="B121" i="6"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C133" i="4" a="1"/>
  <c r="C133" i="4" s="1"/>
  <c r="C132" i="4" a="1"/>
  <c r="C132" i="4" s="1"/>
  <c r="C131" i="4" a="1"/>
  <c r="C131" i="4" s="1"/>
  <c r="C130" i="4" a="1"/>
  <c r="C130" i="4" s="1"/>
  <c r="C129" i="4" a="1"/>
  <c r="C129" i="4" s="1"/>
  <c r="C128" i="4" a="1"/>
  <c r="C128" i="4" s="1"/>
  <c r="C127" i="4" a="1"/>
  <c r="C127" i="4" s="1"/>
  <c r="C126" i="4" a="1"/>
  <c r="C126" i="4" s="1"/>
  <c r="F120" i="4" a="1"/>
  <c r="F120" i="4" s="1"/>
  <c r="I120" i="4" s="1" a="1"/>
  <c r="I120" i="4" s="1"/>
  <c r="F119" i="4" a="1"/>
  <c r="F119" i="4" s="1"/>
  <c r="I119" i="4" s="1" a="1"/>
  <c r="I119" i="4" s="1"/>
  <c r="F118" i="4" a="1"/>
  <c r="F118" i="4" s="1"/>
  <c r="I118" i="4" s="1" a="1"/>
  <c r="I118" i="4" s="1"/>
  <c r="F117" i="4" a="1"/>
  <c r="F117" i="4" s="1"/>
  <c r="I117" i="4" s="1" a="1"/>
  <c r="I117" i="4" s="1"/>
  <c r="F116" i="4" a="1"/>
  <c r="F116" i="4" s="1"/>
  <c r="I116" i="4" s="1" a="1"/>
  <c r="I116" i="4" s="1"/>
  <c r="F115" i="4" a="1"/>
  <c r="F115" i="4" s="1"/>
  <c r="I115" i="4" s="1" a="1"/>
  <c r="I115" i="4" s="1"/>
  <c r="F114" i="4" a="1"/>
  <c r="F114" i="4" s="1"/>
  <c r="I114" i="4" s="1" a="1"/>
  <c r="I114" i="4" s="1"/>
  <c r="F113" i="4" a="1"/>
  <c r="F113" i="4" s="1"/>
  <c r="I113" i="4" s="1" a="1"/>
  <c r="I113" i="4" s="1"/>
  <c r="F112" i="4" a="1"/>
  <c r="F112" i="4" s="1"/>
  <c r="I112" i="4" s="1" a="1"/>
  <c r="I112" i="4" s="1"/>
  <c r="F111" i="4" a="1"/>
  <c r="F111" i="4" s="1"/>
  <c r="I111" i="4" s="1" a="1"/>
  <c r="I111" i="4" s="1"/>
  <c r="G61" i="4" a="1"/>
  <c r="G61" i="4" s="1"/>
  <c r="G60" i="4" a="1"/>
  <c r="G60" i="4" s="1"/>
  <c r="G59" i="4" a="1"/>
  <c r="G59" i="4" s="1"/>
  <c r="G58" i="4" a="1"/>
  <c r="G58" i="4" s="1"/>
  <c r="H58" i="4" s="1" a="1"/>
  <c r="H58" i="4" s="1"/>
  <c r="G57" i="4" a="1"/>
  <c r="G57" i="4" s="1"/>
  <c r="G56" i="4" a="1"/>
  <c r="G56" i="4" s="1"/>
  <c r="B50" i="4" a="1"/>
  <c r="B50" i="4" s="1"/>
  <c r="B49" i="4" a="1"/>
  <c r="B49" i="4" s="1"/>
  <c r="B48" i="4" a="1"/>
  <c r="B48" i="4" s="1"/>
  <c r="B47" i="4" a="1"/>
  <c r="B47" i="4" s="1"/>
  <c r="B46" i="4" a="1"/>
  <c r="B46" i="4" s="1"/>
  <c r="B45" i="4" a="1"/>
  <c r="B45" i="4" s="1"/>
  <c r="B44" i="4" a="1"/>
  <c r="B44" i="4" s="1"/>
  <c r="H126" i="6" l="1" a="1"/>
  <c r="H126" i="6" s="1"/>
  <c r="I126" i="6" s="1"/>
  <c r="H125" i="6" a="1"/>
  <c r="H125" i="6" s="1"/>
  <c r="I125" i="6" s="1"/>
  <c r="H127" i="6" a="1"/>
  <c r="H127" i="6" s="1"/>
  <c r="I127" i="6" s="1"/>
  <c r="H128" i="6" a="1"/>
  <c r="H128" i="6" s="1"/>
  <c r="I128" i="6" s="1"/>
  <c r="H121" i="6" a="1"/>
  <c r="H121" i="6" s="1"/>
  <c r="I121" i="6" s="1"/>
  <c r="H129" i="6" a="1"/>
  <c r="H129" i="6" s="1"/>
  <c r="I129" i="6" s="1"/>
  <c r="H122" i="6" a="1"/>
  <c r="H122" i="6" s="1"/>
  <c r="I122" i="6" s="1"/>
  <c r="H123" i="6" a="1"/>
  <c r="H123" i="6" s="1"/>
  <c r="I123" i="6" s="1"/>
  <c r="H124" i="6" a="1"/>
  <c r="H124" i="6" s="1"/>
  <c r="I124" i="6" s="1"/>
  <c r="N105" i="16"/>
  <c r="M105" i="16"/>
  <c r="N106" i="16"/>
  <c r="M106" i="16"/>
  <c r="N107" i="16"/>
  <c r="M107" i="16"/>
  <c r="N103" i="16"/>
  <c r="M103" i="16"/>
  <c r="N104" i="16"/>
  <c r="M104" i="16"/>
  <c r="H61" i="4" a="1"/>
  <c r="H61" i="4" s="1"/>
  <c r="L61" i="4" s="1"/>
  <c r="H56" i="4" a="1"/>
  <c r="H56" i="4" s="1"/>
  <c r="L56" i="4" s="1"/>
  <c r="H57" i="4" a="1"/>
  <c r="H57" i="4" s="1"/>
  <c r="L57" i="4" s="1"/>
  <c r="H60" i="4" a="1"/>
  <c r="H60" i="4" s="1"/>
  <c r="L60" i="4" s="1"/>
  <c r="H59" i="4" a="1"/>
  <c r="H59" i="4" s="1"/>
  <c r="L59" i="4" s="1"/>
  <c r="G114" i="4"/>
  <c r="G117" i="4"/>
  <c r="G116" i="4"/>
  <c r="G119" i="4"/>
  <c r="G111" i="4"/>
  <c r="G112" i="4"/>
  <c r="G120" i="4"/>
  <c r="G115" i="4"/>
  <c r="G113" i="4"/>
  <c r="V114" i="16"/>
  <c r="W114" i="16"/>
  <c r="AB114" i="16" s="1"/>
  <c r="R93" i="16"/>
  <c r="U93" i="16" s="1"/>
  <c r="R92" i="16"/>
  <c r="G118" i="4"/>
  <c r="O103" i="16" l="1"/>
  <c r="AD114" i="16"/>
  <c r="AC114" i="16"/>
  <c r="X114" i="16"/>
  <c r="T92" i="16"/>
  <c r="U92" i="16"/>
  <c r="J119" i="6"/>
  <c r="K119" i="6" s="1"/>
  <c r="M119" i="6" s="1"/>
  <c r="J130" i="6"/>
  <c r="J129" i="6"/>
  <c r="K129" i="6" s="1"/>
  <c r="J128" i="6"/>
  <c r="J127" i="6"/>
  <c r="K127" i="6" s="1"/>
  <c r="J126" i="6"/>
  <c r="J125" i="6"/>
  <c r="K125" i="6" s="1"/>
  <c r="J124" i="6"/>
  <c r="J123" i="6"/>
  <c r="K123" i="6" s="1"/>
  <c r="J121" i="6"/>
  <c r="K121" i="6" s="1"/>
  <c r="M121" i="6" s="1"/>
  <c r="J120" i="6"/>
  <c r="K120" i="6" s="1"/>
  <c r="M120" i="6" s="1"/>
  <c r="J122" i="6"/>
  <c r="K122" i="6" s="1"/>
  <c r="M122" i="6" s="1"/>
  <c r="F44" i="21" a="1"/>
  <c r="F44" i="21" s="1"/>
  <c r="G44" i="21" s="1"/>
  <c r="F43" i="21" a="1"/>
  <c r="F43" i="21" s="1"/>
  <c r="G43" i="21" s="1"/>
  <c r="F42" i="21" a="1"/>
  <c r="F42" i="21" s="1"/>
  <c r="G42" i="21" s="1"/>
  <c r="F41" i="21" a="1"/>
  <c r="F41" i="21" s="1"/>
  <c r="G41" i="21" s="1"/>
  <c r="G35" i="21" a="1"/>
  <c r="G35" i="21" s="1"/>
  <c r="L35" i="21" s="1"/>
  <c r="M35" i="21" s="1"/>
  <c r="G34" i="21" a="1"/>
  <c r="G34" i="21" s="1"/>
  <c r="G33" i="21" a="1"/>
  <c r="G33" i="21" s="1"/>
  <c r="G32" i="21" a="1"/>
  <c r="G32" i="21" s="1"/>
  <c r="G31" i="21" a="1"/>
  <c r="G31" i="21" s="1"/>
  <c r="G30" i="21" a="1"/>
  <c r="G30" i="21" s="1"/>
  <c r="L30" i="21" s="1"/>
  <c r="F24" i="21" a="1"/>
  <c r="F24" i="21" s="1"/>
  <c r="G24" i="21" s="1"/>
  <c r="F23" i="21" a="1"/>
  <c r="F23" i="21" s="1"/>
  <c r="G23" i="21" s="1"/>
  <c r="F22" i="21" a="1"/>
  <c r="F22" i="21" s="1"/>
  <c r="G22" i="21" s="1"/>
  <c r="F21" i="21" a="1"/>
  <c r="F21" i="21" s="1"/>
  <c r="G21" i="21" s="1"/>
  <c r="F15" i="21" a="1"/>
  <c r="F15" i="21" s="1"/>
  <c r="G15" i="21" s="1"/>
  <c r="F14" i="21" a="1"/>
  <c r="F14" i="21" s="1"/>
  <c r="G14" i="21" s="1"/>
  <c r="F13" i="21" a="1"/>
  <c r="F13" i="21" s="1"/>
  <c r="G13" i="21" s="1"/>
  <c r="F12" i="21" a="1"/>
  <c r="F12" i="21" s="1"/>
  <c r="G12" i="21" s="1"/>
  <c r="F6" i="21" a="1"/>
  <c r="F6" i="21" s="1"/>
  <c r="G6" i="21" s="1"/>
  <c r="F5" i="21" a="1"/>
  <c r="F5" i="21" s="1"/>
  <c r="G5" i="21" s="1"/>
  <c r="F4" i="21" a="1"/>
  <c r="F4" i="21" s="1"/>
  <c r="G4" i="21" s="1"/>
  <c r="J147" i="16" a="1"/>
  <c r="J147" i="16" s="1"/>
  <c r="J146" i="16" a="1"/>
  <c r="J146" i="16" s="1"/>
  <c r="J145" i="16" a="1"/>
  <c r="J145" i="16" s="1"/>
  <c r="J144" i="16" a="1"/>
  <c r="J144" i="16" s="1"/>
  <c r="J143" i="16" a="1"/>
  <c r="J143" i="16" s="1"/>
  <c r="J142" i="16" a="1"/>
  <c r="J142" i="16" s="1"/>
  <c r="V142" i="16" s="1"/>
  <c r="J141" i="16" a="1"/>
  <c r="J141" i="16" s="1"/>
  <c r="I134" i="16" a="1"/>
  <c r="I134" i="16" s="1"/>
  <c r="K134" i="16" s="1"/>
  <c r="I133" i="16" a="1"/>
  <c r="I133" i="16" s="1"/>
  <c r="K133" i="16" s="1"/>
  <c r="I132" i="16" a="1"/>
  <c r="I132" i="16" s="1"/>
  <c r="K132" i="16" s="1"/>
  <c r="I131" i="16" a="1"/>
  <c r="I131" i="16" s="1"/>
  <c r="K131" i="16" s="1"/>
  <c r="I130" i="16" a="1"/>
  <c r="I130" i="16" s="1"/>
  <c r="K130" i="16" s="1"/>
  <c r="I129" i="16" a="1"/>
  <c r="I129" i="16" s="1"/>
  <c r="K129" i="16" s="1"/>
  <c r="I128" i="16" a="1"/>
  <c r="I128" i="16" s="1"/>
  <c r="K128" i="16" s="1"/>
  <c r="I127" i="16" a="1"/>
  <c r="I127" i="16" s="1"/>
  <c r="K127" i="16" s="1"/>
  <c r="F75" i="16" a="1"/>
  <c r="F75" i="16" s="1"/>
  <c r="F74" i="16" a="1"/>
  <c r="F74" i="16" s="1"/>
  <c r="I74" i="16" s="1" a="1"/>
  <c r="I74" i="16" s="1"/>
  <c r="K74" i="16" s="1"/>
  <c r="F73" i="16" a="1"/>
  <c r="F73" i="16" s="1"/>
  <c r="H73" i="16" s="1"/>
  <c r="F72" i="16" a="1"/>
  <c r="F72" i="16" s="1"/>
  <c r="J72" i="16" s="1" a="1"/>
  <c r="J72" i="16" s="1"/>
  <c r="F71" i="16" a="1"/>
  <c r="F71" i="16" s="1"/>
  <c r="F70" i="16" a="1"/>
  <c r="F70" i="16" s="1"/>
  <c r="I70" i="16" s="1" a="1"/>
  <c r="I70" i="16" s="1"/>
  <c r="K70" i="16" s="1"/>
  <c r="G86" i="16" a="1"/>
  <c r="G86" i="16" s="1"/>
  <c r="G85" i="16" a="1"/>
  <c r="G85" i="16" s="1"/>
  <c r="G84" i="16" a="1"/>
  <c r="G84" i="16" s="1"/>
  <c r="G83" i="16" a="1"/>
  <c r="G83" i="16" s="1"/>
  <c r="G82" i="16" a="1"/>
  <c r="G82" i="16" s="1"/>
  <c r="G81" i="16" a="1"/>
  <c r="G81" i="16" s="1"/>
  <c r="F97" i="16" a="1"/>
  <c r="F97" i="16" s="1"/>
  <c r="F96" i="16" a="1"/>
  <c r="F96" i="16" s="1"/>
  <c r="F95" i="16" a="1"/>
  <c r="F95" i="16" s="1"/>
  <c r="F94" i="16" a="1"/>
  <c r="F94" i="16" s="1"/>
  <c r="J121" i="16" a="1"/>
  <c r="J121" i="16" s="1"/>
  <c r="J120" i="16" a="1"/>
  <c r="J120" i="16" s="1"/>
  <c r="J119" i="16" a="1"/>
  <c r="J119" i="16" s="1"/>
  <c r="J118" i="16" a="1"/>
  <c r="J118" i="16" s="1"/>
  <c r="J117" i="16" a="1"/>
  <c r="J117" i="16" s="1"/>
  <c r="J116" i="16" a="1"/>
  <c r="J116" i="16" s="1"/>
  <c r="J115" i="16" a="1"/>
  <c r="J115" i="16" s="1"/>
  <c r="G42" i="16" a="1"/>
  <c r="G42" i="16" s="1"/>
  <c r="G41" i="16" a="1"/>
  <c r="G41" i="16" s="1"/>
  <c r="G40" i="16" a="1"/>
  <c r="G40" i="16" s="1"/>
  <c r="G39" i="16" a="1"/>
  <c r="G39" i="16" s="1"/>
  <c r="G38" i="16" a="1"/>
  <c r="G38" i="16" s="1"/>
  <c r="G37" i="16" a="1"/>
  <c r="G37" i="16" s="1"/>
  <c r="S97" i="16"/>
  <c r="S96" i="16"/>
  <c r="S95" i="16"/>
  <c r="S94" i="16"/>
  <c r="S93" i="16"/>
  <c r="T93" i="16" s="1"/>
  <c r="C64" i="16"/>
  <c r="C63" i="16"/>
  <c r="C62" i="16"/>
  <c r="C61" i="16"/>
  <c r="C60" i="16"/>
  <c r="C59" i="16"/>
  <c r="C53" i="16"/>
  <c r="C52" i="16"/>
  <c r="C51" i="16"/>
  <c r="C50" i="16"/>
  <c r="C49" i="16"/>
  <c r="C48" i="16"/>
  <c r="H42" i="16"/>
  <c r="H41" i="16"/>
  <c r="H40" i="16"/>
  <c r="H39" i="16"/>
  <c r="H38" i="16"/>
  <c r="C31" i="16"/>
  <c r="C30" i="16"/>
  <c r="C29" i="16"/>
  <c r="C28" i="16"/>
  <c r="C27" i="16"/>
  <c r="C20" i="16"/>
  <c r="C19" i="16"/>
  <c r="C18" i="16"/>
  <c r="C17" i="16"/>
  <c r="C16" i="16"/>
  <c r="C9" i="16"/>
  <c r="C8" i="16"/>
  <c r="C7" i="16"/>
  <c r="C6" i="16"/>
  <c r="C5" i="16"/>
  <c r="H37" i="16"/>
  <c r="E19" i="18" a="1"/>
  <c r="E19" i="18" s="1"/>
  <c r="E18" i="18" a="1"/>
  <c r="E18" i="18" s="1"/>
  <c r="E17" i="18" a="1"/>
  <c r="E17" i="18" s="1"/>
  <c r="E16" i="18" a="1"/>
  <c r="E16" i="18" s="1"/>
  <c r="E14" i="18" a="1"/>
  <c r="E14" i="18" s="1"/>
  <c r="E15" i="18" a="1"/>
  <c r="E15" i="18" s="1"/>
  <c r="E4" i="18" a="1"/>
  <c r="E4" i="18" s="1"/>
  <c r="E5" i="18" a="1"/>
  <c r="E5" i="18" s="1"/>
  <c r="E6" i="18" a="1"/>
  <c r="E6" i="18" s="1"/>
  <c r="E7" i="18" a="1"/>
  <c r="E7" i="18" s="1"/>
  <c r="E8" i="18" a="1"/>
  <c r="E8" i="18" s="1"/>
  <c r="E9" i="18" a="1"/>
  <c r="E9" i="18" s="1"/>
  <c r="E10" i="18" a="1"/>
  <c r="E10" i="18" s="1"/>
  <c r="E11" i="18" a="1"/>
  <c r="E11" i="18" s="1"/>
  <c r="E12" i="18" a="1"/>
  <c r="E12" i="18" s="1"/>
  <c r="E13" i="18" a="1"/>
  <c r="E13" i="18" s="1"/>
  <c r="C26" i="16"/>
  <c r="C15" i="16"/>
  <c r="C4" i="16"/>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C50" i="4" a="1"/>
  <c r="C50" i="4" s="1"/>
  <c r="C49" i="4" a="1"/>
  <c r="C49" i="4" s="1"/>
  <c r="C48" i="4" a="1"/>
  <c r="C48" i="4" s="1"/>
  <c r="C47" i="4" a="1"/>
  <c r="C47" i="4" s="1"/>
  <c r="C46" i="4" a="1"/>
  <c r="C46" i="4" s="1"/>
  <c r="C45" i="4" a="1"/>
  <c r="C45" i="4" s="1"/>
  <c r="C44" i="4" a="1"/>
  <c r="C44" i="4" s="1"/>
  <c r="C43" i="4" a="1"/>
  <c r="C43" i="4" s="1"/>
  <c r="C42" i="4" a="1"/>
  <c r="C42"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D191" i="3" a="1"/>
  <c r="D191" i="3" s="1"/>
  <c r="D190" i="3" a="1"/>
  <c r="D190" i="3" s="1"/>
  <c r="D189" i="3" a="1"/>
  <c r="D189" i="3" s="1"/>
  <c r="D188" i="3" a="1"/>
  <c r="D188" i="3" s="1"/>
  <c r="D182" i="3" a="1"/>
  <c r="D182" i="3" s="1"/>
  <c r="D181" i="3" a="1"/>
  <c r="D181" i="3" s="1"/>
  <c r="D180" i="3" a="1"/>
  <c r="D180" i="3" s="1"/>
  <c r="D179" i="3" a="1"/>
  <c r="D179" i="3" s="1"/>
  <c r="C161" i="3" a="1"/>
  <c r="C161" i="3" s="1"/>
  <c r="C160" i="3" a="1"/>
  <c r="C160" i="3" s="1"/>
  <c r="C159" i="3" a="1"/>
  <c r="C159" i="3" s="1"/>
  <c r="C158" i="3" a="1"/>
  <c r="C158" i="3" s="1"/>
  <c r="C157" i="3" a="1"/>
  <c r="C157" i="3" s="1"/>
  <c r="C156" i="3" a="1"/>
  <c r="C156" i="3" s="1"/>
  <c r="C155" i="3" a="1"/>
  <c r="C155" i="3" s="1"/>
  <c r="E131" i="3" a="1"/>
  <c r="E131" i="3" s="1"/>
  <c r="E130" i="3" a="1"/>
  <c r="E130" i="3" s="1"/>
  <c r="E129" i="3" a="1"/>
  <c r="E129" i="3" s="1"/>
  <c r="E128" i="3" a="1"/>
  <c r="E128" i="3" s="1"/>
  <c r="E127" i="3" a="1"/>
  <c r="E127" i="3" s="1"/>
  <c r="E126" i="3" a="1"/>
  <c r="E126" i="3" s="1"/>
  <c r="E125" i="3" a="1"/>
  <c r="E125" i="3" s="1"/>
  <c r="E124" i="3" a="1"/>
  <c r="E124" i="3" s="1"/>
  <c r="D77" i="3" a="1"/>
  <c r="D77" i="3" s="1"/>
  <c r="D76" i="3" a="1"/>
  <c r="D76" i="3" s="1"/>
  <c r="D75" i="3" a="1"/>
  <c r="D75" i="3" s="1"/>
  <c r="D74" i="3" a="1"/>
  <c r="D74" i="3" s="1"/>
  <c r="D73" i="3" a="1"/>
  <c r="D73" i="3" s="1"/>
  <c r="D72" i="3" a="1"/>
  <c r="D72" i="3" s="1"/>
  <c r="D71" i="3" a="1"/>
  <c r="D71" i="3" s="1"/>
  <c r="D70" i="3" a="1"/>
  <c r="D70" i="3" s="1"/>
  <c r="C64" i="3" a="1"/>
  <c r="C64" i="3" s="1"/>
  <c r="C63" i="3" a="1"/>
  <c r="C63" i="3" s="1"/>
  <c r="C62" i="3" a="1"/>
  <c r="C62" i="3" s="1"/>
  <c r="C61" i="3" a="1"/>
  <c r="C61" i="3" s="1"/>
  <c r="C60" i="3" a="1"/>
  <c r="C60" i="3" s="1"/>
  <c r="C11" i="3" a="1"/>
  <c r="C11" i="3" s="1"/>
  <c r="C10" i="3" a="1"/>
  <c r="C10" i="3" s="1"/>
  <c r="C9" i="3" a="1"/>
  <c r="C9" i="3" s="1"/>
  <c r="C8" i="3" a="1"/>
  <c r="C8" i="3" s="1"/>
  <c r="C7" i="3" a="1"/>
  <c r="C7" i="3" s="1"/>
  <c r="C6" i="3" a="1"/>
  <c r="C6" i="3" s="1"/>
  <c r="C5" i="3" a="1"/>
  <c r="C5" i="3" s="1"/>
  <c r="C4" i="3" a="1"/>
  <c r="C4" i="3" s="1"/>
  <c r="V146" i="16" l="1"/>
  <c r="X146" i="16" s="1"/>
  <c r="U146" i="16"/>
  <c r="V147" i="16"/>
  <c r="X147" i="16" s="1"/>
  <c r="U147" i="16"/>
  <c r="V140" i="16"/>
  <c r="X140" i="16" s="1"/>
  <c r="U140" i="16"/>
  <c r="V141" i="16"/>
  <c r="X141" i="16" s="1"/>
  <c r="U141" i="16"/>
  <c r="X142" i="16"/>
  <c r="U142" i="16"/>
  <c r="V143" i="16"/>
  <c r="X143" i="16" s="1"/>
  <c r="U143" i="16"/>
  <c r="V144" i="16"/>
  <c r="X144" i="16" s="1"/>
  <c r="U144" i="16"/>
  <c r="V145" i="16"/>
  <c r="X145" i="16" s="1"/>
  <c r="U145" i="16"/>
  <c r="L130" i="16" a="1"/>
  <c r="L130" i="16" s="1"/>
  <c r="N130" i="16"/>
  <c r="J130" i="16"/>
  <c r="M130" i="16" s="1"/>
  <c r="L131" i="16" a="1"/>
  <c r="L131" i="16" s="1"/>
  <c r="N131" i="16"/>
  <c r="J131" i="16"/>
  <c r="M131" i="16" s="1"/>
  <c r="J132" i="16"/>
  <c r="M132" i="16" s="1"/>
  <c r="L132" i="16" a="1"/>
  <c r="L132" i="16" s="1"/>
  <c r="N132" i="16"/>
  <c r="J133" i="16"/>
  <c r="L133" i="16" a="1"/>
  <c r="L133" i="16" s="1"/>
  <c r="N133" i="16" s="1"/>
  <c r="L129" i="16" a="1"/>
  <c r="L129" i="16" s="1"/>
  <c r="N129" i="16"/>
  <c r="J129" i="16"/>
  <c r="M129" i="16" s="1"/>
  <c r="J134" i="16"/>
  <c r="M134" i="16" s="1"/>
  <c r="L134" i="16" a="1"/>
  <c r="L134" i="16" s="1"/>
  <c r="N134" i="16"/>
  <c r="L127" i="16" a="1"/>
  <c r="L127" i="16" s="1"/>
  <c r="J127" i="16"/>
  <c r="M127" i="16" s="1"/>
  <c r="L128" i="16" a="1"/>
  <c r="L128" i="16" s="1"/>
  <c r="N128" i="16" s="1"/>
  <c r="J128" i="16"/>
  <c r="Y114" i="16"/>
  <c r="Z114" i="16" s="1"/>
  <c r="V115" i="16"/>
  <c r="W115" i="16"/>
  <c r="AB115" i="16" s="1"/>
  <c r="U115" i="16"/>
  <c r="U117" i="16"/>
  <c r="W117" i="16"/>
  <c r="AB117" i="16" s="1"/>
  <c r="V117" i="16"/>
  <c r="U118" i="16"/>
  <c r="W118" i="16"/>
  <c r="AB118" i="16" s="1"/>
  <c r="V118" i="16"/>
  <c r="U119" i="16"/>
  <c r="W119" i="16"/>
  <c r="AB119" i="16" s="1"/>
  <c r="V119" i="16"/>
  <c r="U120" i="16"/>
  <c r="W120" i="16"/>
  <c r="AB120" i="16" s="1"/>
  <c r="V120" i="16"/>
  <c r="U116" i="16"/>
  <c r="W116" i="16"/>
  <c r="AB116" i="16" s="1"/>
  <c r="V116" i="16"/>
  <c r="U121" i="16"/>
  <c r="W121" i="16"/>
  <c r="AB121" i="16" s="1"/>
  <c r="V121" i="16"/>
  <c r="Q94" i="16"/>
  <c r="P94" i="16"/>
  <c r="O94" i="16"/>
  <c r="Q95" i="16"/>
  <c r="P95" i="16"/>
  <c r="O95" i="16"/>
  <c r="Q96" i="16"/>
  <c r="O96" i="16"/>
  <c r="P96" i="16"/>
  <c r="Q97" i="16"/>
  <c r="O97" i="16"/>
  <c r="P97" i="16"/>
  <c r="U86" i="16"/>
  <c r="T86" i="16"/>
  <c r="T84" i="16"/>
  <c r="U84" i="16"/>
  <c r="U81" i="16"/>
  <c r="T81" i="16"/>
  <c r="T82" i="16"/>
  <c r="U82" i="16"/>
  <c r="U85" i="16"/>
  <c r="T85" i="16"/>
  <c r="T83" i="16"/>
  <c r="U83" i="16"/>
  <c r="R85" i="16"/>
  <c r="S85" i="16"/>
  <c r="R81" i="16"/>
  <c r="S81" i="16"/>
  <c r="S84" i="16"/>
  <c r="R84" i="16"/>
  <c r="R86" i="16"/>
  <c r="S86" i="16"/>
  <c r="S82" i="16"/>
  <c r="R82" i="16"/>
  <c r="S83" i="16"/>
  <c r="R83" i="16"/>
  <c r="L122" i="6"/>
  <c r="N122" i="6" s="1"/>
  <c r="L123" i="6"/>
  <c r="M123" i="6"/>
  <c r="N123" i="6" s="1"/>
  <c r="M127" i="6"/>
  <c r="L127" i="6"/>
  <c r="L125" i="6"/>
  <c r="M125" i="6"/>
  <c r="N125" i="6" s="1"/>
  <c r="M129" i="6"/>
  <c r="L129" i="6"/>
  <c r="K124" i="6"/>
  <c r="M124" i="6" s="1"/>
  <c r="K126" i="6"/>
  <c r="M126" i="6" s="1"/>
  <c r="K128" i="6"/>
  <c r="M128" i="6" s="1"/>
  <c r="K130" i="6"/>
  <c r="M130" i="6" s="1"/>
  <c r="L119" i="6"/>
  <c r="L120" i="6"/>
  <c r="N120" i="6" s="1"/>
  <c r="L121" i="6"/>
  <c r="N121" i="6" s="1"/>
  <c r="H42" i="21"/>
  <c r="H44" i="21"/>
  <c r="H43" i="21"/>
  <c r="H41" i="21"/>
  <c r="N35" i="21"/>
  <c r="O35" i="21"/>
  <c r="M30" i="21"/>
  <c r="O30" i="21" s="1"/>
  <c r="L31" i="21"/>
  <c r="M31" i="21" s="1"/>
  <c r="L32" i="21"/>
  <c r="M32" i="21" s="1"/>
  <c r="O32" i="21" s="1"/>
  <c r="L33" i="21"/>
  <c r="M33" i="21" s="1"/>
  <c r="L34" i="21"/>
  <c r="M34" i="21" s="1"/>
  <c r="O34" i="21" s="1"/>
  <c r="H35" i="21"/>
  <c r="I35" i="21" s="1"/>
  <c r="K35" i="21" s="1"/>
  <c r="H31" i="21"/>
  <c r="I31" i="21" s="1"/>
  <c r="K31" i="21" s="1"/>
  <c r="H32" i="21"/>
  <c r="I32" i="21" s="1"/>
  <c r="K32" i="21" s="1"/>
  <c r="H33" i="21"/>
  <c r="I33" i="21" s="1"/>
  <c r="K33" i="21" s="1"/>
  <c r="H34" i="21"/>
  <c r="I34" i="21" s="1"/>
  <c r="K34" i="21" s="1"/>
  <c r="H30" i="21"/>
  <c r="I30" i="21" s="1"/>
  <c r="K30" i="21" s="1"/>
  <c r="H22" i="21"/>
  <c r="H24" i="21"/>
  <c r="H21" i="21"/>
  <c r="H23" i="21"/>
  <c r="H15" i="21"/>
  <c r="H12" i="21"/>
  <c r="H14" i="21"/>
  <c r="H6" i="21"/>
  <c r="H4" i="21"/>
  <c r="H5" i="21"/>
  <c r="E104" i="16" a="1"/>
  <c r="E104" i="16" s="1"/>
  <c r="O104" i="16" s="1"/>
  <c r="E108" i="16" a="1"/>
  <c r="E108" i="16" s="1"/>
  <c r="O108" i="16" s="1"/>
  <c r="E106" i="16" a="1"/>
  <c r="E106" i="16" s="1"/>
  <c r="O106" i="16" s="1"/>
  <c r="E105" i="16" a="1"/>
  <c r="E105" i="16" s="1"/>
  <c r="O105" i="16" s="1"/>
  <c r="E107" i="16" a="1"/>
  <c r="E107" i="16" s="1"/>
  <c r="O107" i="16" s="1"/>
  <c r="J74" i="16" a="1"/>
  <c r="J74" i="16" s="1"/>
  <c r="L74" i="16" s="1"/>
  <c r="G73" i="16"/>
  <c r="I73" i="16" a="1"/>
  <c r="I73" i="16" s="1"/>
  <c r="K73" i="16" s="1"/>
  <c r="J73" i="16" a="1"/>
  <c r="J73" i="16" s="1"/>
  <c r="L73" i="16" s="1"/>
  <c r="J70" i="16" a="1"/>
  <c r="J70" i="16" s="1"/>
  <c r="L70" i="16" s="1"/>
  <c r="G72" i="16"/>
  <c r="H72" i="16"/>
  <c r="I72" i="16" a="1"/>
  <c r="I72" i="16" s="1"/>
  <c r="K72" i="16" s="1"/>
  <c r="G74" i="16"/>
  <c r="H74" i="16"/>
  <c r="L72" i="16"/>
  <c r="H71" i="16"/>
  <c r="H75" i="16"/>
  <c r="G75" i="16"/>
  <c r="I71" i="16" a="1"/>
  <c r="I71" i="16" s="1"/>
  <c r="K71" i="16" s="1"/>
  <c r="I75" i="16" a="1"/>
  <c r="I75" i="16" s="1"/>
  <c r="K75" i="16" s="1"/>
  <c r="J71" i="16" a="1"/>
  <c r="J71" i="16" s="1"/>
  <c r="L71" i="16" s="1"/>
  <c r="J75" i="16" a="1"/>
  <c r="J75" i="16" s="1"/>
  <c r="L75" i="16" s="1"/>
  <c r="G71" i="16"/>
  <c r="G70" i="16"/>
  <c r="H70" i="16"/>
  <c r="G48" i="16"/>
  <c r="F59" i="16" a="1"/>
  <c r="F59" i="16" s="1"/>
  <c r="G59" i="16" s="1"/>
  <c r="F64" i="16" a="1"/>
  <c r="F64" i="16" s="1"/>
  <c r="G64" i="16" s="1"/>
  <c r="F60" i="16" a="1"/>
  <c r="F60" i="16" s="1"/>
  <c r="G60" i="16" s="1"/>
  <c r="F63" i="16" a="1"/>
  <c r="F63" i="16" s="1"/>
  <c r="G63" i="16" s="1"/>
  <c r="F61" i="16" a="1"/>
  <c r="F61" i="16" s="1"/>
  <c r="G61" i="16" s="1"/>
  <c r="F62" i="16" a="1"/>
  <c r="F62" i="16" s="1"/>
  <c r="G62" i="16" s="1"/>
  <c r="G53" i="16"/>
  <c r="G51" i="16"/>
  <c r="G52" i="16"/>
  <c r="G49" i="16"/>
  <c r="G50" i="16"/>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N127" i="6" l="1"/>
  <c r="O127" i="6" s="1"/>
  <c r="N129" i="6"/>
  <c r="O129" i="6" s="1"/>
  <c r="O120" i="6"/>
  <c r="N119" i="6"/>
  <c r="O119" i="6" s="1"/>
  <c r="Z145" i="16"/>
  <c r="Y145" i="16"/>
  <c r="Z141" i="16"/>
  <c r="Y141" i="16"/>
  <c r="Z144" i="16"/>
  <c r="Y144" i="16"/>
  <c r="Z143" i="16"/>
  <c r="Y143" i="16"/>
  <c r="Z147" i="16"/>
  <c r="Y147" i="16"/>
  <c r="Z142" i="16"/>
  <c r="Y142" i="16"/>
  <c r="Z146" i="16"/>
  <c r="Y146" i="16"/>
  <c r="Z140" i="16"/>
  <c r="Y140" i="16"/>
  <c r="P134" i="16"/>
  <c r="O134" i="16"/>
  <c r="P132" i="16"/>
  <c r="O132" i="16"/>
  <c r="P128" i="16"/>
  <c r="O128" i="16"/>
  <c r="P129" i="16"/>
  <c r="O129" i="16"/>
  <c r="P133" i="16"/>
  <c r="O133" i="16"/>
  <c r="P131" i="16"/>
  <c r="O131" i="16"/>
  <c r="P130" i="16"/>
  <c r="O130" i="16"/>
  <c r="AD116" i="16"/>
  <c r="AC116" i="16"/>
  <c r="AD118" i="16"/>
  <c r="AC118" i="16"/>
  <c r="AD120" i="16"/>
  <c r="AC120" i="16"/>
  <c r="AD117" i="16"/>
  <c r="AC117" i="16"/>
  <c r="AD121" i="16"/>
  <c r="AC121" i="16"/>
  <c r="AD119" i="16"/>
  <c r="AC119" i="16"/>
  <c r="AD115" i="16"/>
  <c r="AC115" i="16"/>
  <c r="W145" i="16"/>
  <c r="W141" i="16"/>
  <c r="W142" i="16"/>
  <c r="W146" i="16"/>
  <c r="W144" i="16"/>
  <c r="W140" i="16"/>
  <c r="W143" i="16"/>
  <c r="W147" i="16"/>
  <c r="X116" i="16"/>
  <c r="Y116" i="16" s="1"/>
  <c r="AA116" i="16" s="1"/>
  <c r="M128" i="16"/>
  <c r="N127" i="16"/>
  <c r="M133" i="16"/>
  <c r="X119" i="16"/>
  <c r="Y119" i="16" s="1"/>
  <c r="Z119" i="16" s="1"/>
  <c r="X121" i="16"/>
  <c r="Y121" i="16" s="1"/>
  <c r="AA121" i="16" s="1"/>
  <c r="AA114" i="16"/>
  <c r="AE114" i="16" s="1"/>
  <c r="X117" i="16"/>
  <c r="X120" i="16"/>
  <c r="X118" i="16"/>
  <c r="X115" i="16"/>
  <c r="R97" i="16"/>
  <c r="R94" i="16"/>
  <c r="R96" i="16"/>
  <c r="R95" i="16"/>
  <c r="V86" i="16"/>
  <c r="X86" i="16" s="1"/>
  <c r="V85" i="16"/>
  <c r="X85" i="16" s="1"/>
  <c r="V81" i="16"/>
  <c r="X81" i="16" s="1"/>
  <c r="V82" i="16"/>
  <c r="X82" i="16" s="1"/>
  <c r="V84" i="16"/>
  <c r="X84" i="16" s="1"/>
  <c r="V83" i="16"/>
  <c r="X83" i="16" s="1"/>
  <c r="L124" i="6"/>
  <c r="N124" i="6" s="1"/>
  <c r="O122" i="6"/>
  <c r="O123" i="6"/>
  <c r="O121" i="6"/>
  <c r="O125" i="6"/>
  <c r="L130" i="6"/>
  <c r="L126" i="6"/>
  <c r="L128" i="6"/>
  <c r="N128" i="6" s="1"/>
  <c r="N34" i="21"/>
  <c r="N32" i="21"/>
  <c r="J32" i="21"/>
  <c r="N30" i="21"/>
  <c r="J31" i="21"/>
  <c r="N33" i="21"/>
  <c r="O33" i="21"/>
  <c r="N31" i="21"/>
  <c r="O31" i="21"/>
  <c r="J33" i="21"/>
  <c r="J34" i="21"/>
  <c r="P34" i="21" s="1"/>
  <c r="Q34" i="21" s="1"/>
  <c r="J35" i="21"/>
  <c r="P35" i="21" s="1"/>
  <c r="Q35" i="21" s="1"/>
  <c r="J30" i="21"/>
  <c r="M73" i="16"/>
  <c r="N73" i="16" s="1"/>
  <c r="M70" i="16"/>
  <c r="N70" i="16" s="1"/>
  <c r="M72" i="16"/>
  <c r="N72" i="16" s="1"/>
  <c r="M75" i="16"/>
  <c r="N75" i="16" s="1"/>
  <c r="M74" i="16"/>
  <c r="N74" i="16" s="1"/>
  <c r="M71" i="16"/>
  <c r="N71" i="16" s="1"/>
  <c r="O128" i="6" l="1"/>
  <c r="O124" i="6"/>
  <c r="N126" i="6"/>
  <c r="O126" i="6" s="1"/>
  <c r="N130" i="6"/>
  <c r="O130" i="6" s="1"/>
  <c r="Q129" i="16"/>
  <c r="AA141" i="16"/>
  <c r="AA146" i="16"/>
  <c r="AA142" i="16"/>
  <c r="AA145" i="16"/>
  <c r="AA147" i="16"/>
  <c r="AA140" i="16"/>
  <c r="AA143" i="16"/>
  <c r="AA144" i="16"/>
  <c r="Q130" i="16"/>
  <c r="Q128" i="16"/>
  <c r="Q131" i="16"/>
  <c r="Q132" i="16"/>
  <c r="Q133" i="16"/>
  <c r="Q134" i="16"/>
  <c r="P127" i="16"/>
  <c r="O127" i="16"/>
  <c r="P32" i="21"/>
  <c r="Q32" i="21" s="1"/>
  <c r="Z121" i="16"/>
  <c r="AE121" i="16" s="1"/>
  <c r="AA119" i="16"/>
  <c r="AE119" i="16" s="1"/>
  <c r="Z116" i="16"/>
  <c r="AE116" i="16" s="1"/>
  <c r="Y118" i="16"/>
  <c r="Z118" i="16" s="1"/>
  <c r="Y120" i="16"/>
  <c r="Z120" i="16" s="1"/>
  <c r="Y115" i="16"/>
  <c r="Z115" i="16" s="1"/>
  <c r="Y117" i="16"/>
  <c r="Z117" i="16" s="1"/>
  <c r="T95" i="16"/>
  <c r="U95" i="16"/>
  <c r="T96" i="16"/>
  <c r="U96" i="16"/>
  <c r="T94" i="16"/>
  <c r="U94" i="16"/>
  <c r="T97" i="16"/>
  <c r="U97" i="16"/>
  <c r="P30" i="21"/>
  <c r="Q30" i="21" s="1"/>
  <c r="P31" i="21"/>
  <c r="Q31" i="21" s="1"/>
  <c r="P33" i="21"/>
  <c r="Q33" i="21" s="1"/>
  <c r="Q127" i="16" l="1"/>
  <c r="AA115" i="16"/>
  <c r="AE115" i="16" s="1"/>
  <c r="AA117" i="16"/>
  <c r="AE117" i="16" s="1"/>
  <c r="AA120" i="16"/>
  <c r="AE120" i="16" s="1"/>
  <c r="AA118" i="16"/>
  <c r="AE118" i="16" s="1"/>
  <c r="Y81" i="16"/>
  <c r="Y86" i="16"/>
  <c r="Y82" i="16"/>
  <c r="Y85" i="16"/>
  <c r="Y84" i="16"/>
  <c r="Y83" i="16"/>
  <c r="H13" i="2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<sst xmlns="http://schemas.openxmlformats.org/spreadsheetml/2006/main" count="1670" uniqueCount="622">
  <si>
    <t>IS_LEAP_YEAR(YearCE)</t>
  </si>
  <si>
    <t>YearCE</t>
  </si>
  <si>
    <t>Returns</t>
  </si>
  <si>
    <t>Text</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</si>
  <si>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</si>
  <si>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</si>
  <si>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</si>
  <si>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</si>
  <si>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</si>
  <si>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</si>
  <si>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</si>
  <si>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</si>
  <si>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</si>
  <si>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</si>
  <si>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</si>
  <si>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</si>
  <si>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</si>
  <si>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</si>
  <si>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</si>
  <si>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</si>
  <si>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</si>
  <si>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</si>
  <si>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</si>
  <si>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</si>
  <si>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</si>
  <si>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</si>
  <si>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</si>
  <si>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</si>
  <si>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</si>
  <si>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</si>
  <si>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</si>
  <si>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</si>
  <si>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</si>
  <si>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</si>
  <si>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</si>
  <si>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</si>
  <si>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</si>
  <si>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</si>
  <si>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</si>
  <si>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InternationalEnglish</t>
  </si>
  <si>
    <t>January</t>
  </si>
  <si>
    <t>Jan</t>
  </si>
  <si>
    <t>February</t>
  </si>
  <si>
    <t>May</t>
  </si>
  <si>
    <t>Janu</t>
  </si>
  <si>
    <t>LiteraryDate</t>
  </si>
  <si>
    <t>Out: Year</t>
  </si>
  <si>
    <t>Out: Time</t>
  </si>
  <si>
    <t>January 25, 2000</t>
  </si>
  <si>
    <t>Nov 20, 4 pm</t>
  </si>
  <si>
    <t>Mar, 2023</t>
  </si>
  <si>
    <t>Mar 2023</t>
  </si>
  <si>
    <t>Nov, 4</t>
  </si>
  <si>
    <t>Mar, 5 pm</t>
  </si>
  <si>
    <t>USDate</t>
  </si>
  <si>
    <t>1/10/2023</t>
  </si>
  <si>
    <t>1-10-2023</t>
  </si>
  <si>
    <t>ISODate</t>
  </si>
  <si>
    <t>−0327-10-01</t>
  </si>
  <si>
    <t>2000-02-29</t>
  </si>
  <si>
    <t>1900-02-29</t>
  </si>
  <si>
    <t>Out: TZ</t>
  </si>
  <si>
    <t>2000-02-01T36:30:20+09:30</t>
  </si>
  <si>
    <t>2000-02-29T18Z</t>
  </si>
  <si>
    <t>Time</t>
  </si>
  <si>
    <t>AddMonths</t>
  </si>
  <si>
    <t>AddYears</t>
  </si>
  <si>
    <t>Out: JDate</t>
  </si>
  <si>
    <t>Days</t>
  </si>
  <si>
    <t>Hour</t>
  </si>
  <si>
    <t>Minute</t>
  </si>
  <si>
    <t>Second</t>
  </si>
  <si>
    <t>DTG</t>
  </si>
  <si>
    <t>05064515KJUN00</t>
  </si>
  <si>
    <t>150745IDEC23</t>
  </si>
  <si>
    <t>150745IDEC84</t>
  </si>
  <si>
    <t>PARSE_MIL_DTG(DTG)</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</si>
  <si>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</si>
  <si>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</si>
  <si>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</si>
  <si>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</si>
  <si>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</si>
  <si>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</si>
  <si>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</si>
  <si>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</si>
  <si>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</si>
  <si>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</si>
  <si>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</si>
  <si>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</si>
  <si>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</si>
  <si>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</si>
  <si>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</si>
  <si>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</si>
  <si>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</si>
  <si>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</si>
  <si>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</si>
  <si>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</si>
  <si>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</si>
  <si>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</si>
  <si>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</si>
  <si>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</si>
  <si>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</si>
  <si>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</si>
  <si>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</si>
  <si>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</si>
  <si>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</si>
  <si>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</si>
  <si>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</si>
  <si>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</si>
  <si>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</si>
  <si>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</si>
  <si>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</si>
  <si>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</si>
  <si>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</si>
  <si>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</si>
  <si>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</si>
  <si>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</si>
  <si>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</si>
  <si>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</si>
  <si>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</si>
  <si>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</si>
  <si>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</si>
  <si>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</si>
  <si>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</si>
  <si>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</si>
  <si>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</si>
  <si>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</si>
  <si>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</si>
  <si>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</si>
  <si>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</si>
  <si>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</si>
  <si>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</si>
  <si>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</si>
  <si>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</si>
  <si>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</si>
  <si>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</si>
  <si>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</si>
  <si>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</si>
  <si>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</si>
  <si>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</si>
  <si>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</si>
  <si>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</si>
  <si>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</si>
  <si>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</si>
  <si>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</si>
  <si>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</si>
  <si>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</si>
  <si>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</si>
  <si>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</si>
  <si>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</si>
  <si>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</si>
  <si>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</si>
  <si>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</si>
  <si>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</si>
  <si>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</si>
  <si>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</si>
  <si>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</si>
  <si>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</si>
  <si>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</si>
  <si>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</si>
  <si>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</si>
  <si>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</si>
  <si>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</si>
  <si>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</si>
  <si>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</si>
  <si>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</si>
  <si>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</si>
  <si>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</si>
  <si>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</si>
  <si>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</si>
  <si>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</si>
  <si>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</si>
  <si>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</si>
  <si>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</si>
  <si>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</si>
  <si>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</si>
  <si>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</si>
  <si>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</si>
  <si>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</si>
  <si>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</si>
  <si>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</si>
  <si>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</si>
  <si>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</si>
  <si>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</si>
  <si>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AddQuarters</t>
  </si>
  <si>
    <t>AddWeeks</t>
  </si>
  <si>
    <t>xlResult</t>
  </si>
  <si>
    <t>xlDecMonths</t>
  </si>
  <si>
    <t>xlAddMonths</t>
  </si>
  <si>
    <t>xlPartialMonths</t>
  </si>
  <si>
    <t>xlShiftMonths</t>
  </si>
  <si>
    <t>Out: IsLeapYear</t>
  </si>
  <si>
    <t>Out: IsValid</t>
  </si>
  <si>
    <t>Out: DaysInYear</t>
  </si>
  <si>
    <t>Out: DaysInMonth</t>
  </si>
  <si>
    <t>Test</t>
  </si>
  <si>
    <t>Out: MJDate</t>
  </si>
  <si>
    <t>JDATE_TO_MODIFIED(Jdate)</t>
  </si>
  <si>
    <t>MJDate</t>
  </si>
  <si>
    <t>MODIFIED_TO_JDATE(MJDate)</t>
  </si>
  <si>
    <t>JULIAN_DATE(YearCE, Month, Day, Time, [JulianCalendar])</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</si>
  <si>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</si>
  <si>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</si>
  <si>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</si>
  <si>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</si>
  <si>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</si>
  <si>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</si>
  <si>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</si>
  <si>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</si>
  <si>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</si>
  <si>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</si>
  <si>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</si>
  <si>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</si>
  <si>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</si>
  <si>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</si>
  <si>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</si>
  <si>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</si>
  <si>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</si>
  <si>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</si>
  <si>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</si>
  <si>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</si>
  <si>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</si>
  <si>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</si>
  <si>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</si>
  <si>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</si>
  <si>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</si>
  <si>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</si>
  <si>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</si>
  <si>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</si>
  <si>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</si>
  <si>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</si>
  <si>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</si>
  <si>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</si>
  <si>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</si>
  <si>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</si>
  <si>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</si>
  <si>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</si>
  <si>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</si>
  <si>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</si>
  <si>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</si>
  <si>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</si>
  <si>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</si>
  <si>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</si>
  <si>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</si>
  <si>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</si>
  <si>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</si>
  <si>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</si>
  <si>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</si>
  <si>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</si>
  <si>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</si>
  <si>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</si>
  <si>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</si>
  <si>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</si>
  <si>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</si>
  <si>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</si>
  <si>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</si>
  <si>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</si>
  <si>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</si>
  <si>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</si>
  <si>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</si>
  <si>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</si>
  <si>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</si>
  <si>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</si>
  <si>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</si>
  <si>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</si>
  <si>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</si>
  <si>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</si>
  <si>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</si>
  <si>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</si>
  <si>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</si>
  <si>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</si>
  <si>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</si>
  <si>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</si>
  <si>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</si>
  <si>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</si>
  <si>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</si>
  <si>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</si>
  <si>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</si>
  <si>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</si>
  <si>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</si>
  <si>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</si>
  <si>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</si>
  <si>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</si>
  <si>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</si>
  <si>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</si>
  <si>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</si>
  <si>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</si>
  <si>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</si>
  <si>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</si>
  <si>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</si>
  <si>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</si>
  <si>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</si>
  <si>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</si>
  <si>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</si>
  <si>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</si>
  <si>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</si>
  <si>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</si>
  <si>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</si>
  <si>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</si>
  <si>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</si>
  <si>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</si>
  <si>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</si>
  <si>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T+09:30</t>
  </si>
  <si>
    <t>1-10-2023 24:00</t>
  </si>
  <si>
    <t>152400Z</t>
  </si>
  <si>
    <t>Out: WeekDay</t>
  </si>
  <si>
    <t>Truncate</t>
  </si>
  <si>
    <t>Out: TimeSpan</t>
  </si>
  <si>
    <t>Out: ISODate</t>
  </si>
  <si>
    <t>Options</t>
  </si>
  <si>
    <t>ROUND_TIMESPAN(TimeSpan, [Precision], [Truncate])</t>
  </si>
  <si>
    <t>Chars</t>
  </si>
  <si>
    <t>ReturnChar</t>
  </si>
  <si>
    <t>AB</t>
  </si>
  <si>
    <t>CharSet</t>
  </si>
  <si>
    <t>Out: Valid</t>
  </si>
  <si>
    <t>ABCDEFGHIJKLMNOPQRSTUVWXYZ</t>
  </si>
  <si>
    <t>IgnoreCase</t>
  </si>
  <si>
    <t>abc</t>
  </si>
  <si>
    <t>ZDE</t>
  </si>
  <si>
    <t>&lt;&amp;:/\</t>
  </si>
  <si>
    <t>&lt;&amp;\:/</t>
  </si>
  <si>
    <t>Out: Char</t>
  </si>
  <si>
    <t>1234_A_B_A_0</t>
  </si>
  <si>
    <t>ab</t>
  </si>
  <si>
    <t>Z</t>
  </si>
  <si>
    <t>VALIDATE_CHARSET(CharSet, Text, [IgnoreCase])</t>
  </si>
  <si>
    <t>REPLACE_CHARS(Text, CharSet, CharReplaceWith)</t>
  </si>
  <si>
    <t>CharReplaceWith</t>
  </si>
  <si>
    <t>Out: Text</t>
  </si>
  <si>
    <t>*</t>
  </si>
  <si>
    <t>ABCPQR</t>
  </si>
  <si>
    <t>BCDEFGJKLMNOP</t>
  </si>
  <si>
    <t>FIND_NTH_CHAR(Chars, Text, N, [ReturnChar], [LowerPos], [UpperPos])</t>
  </si>
  <si>
    <t>LowerPos</t>
  </si>
  <si>
    <t>UpperPos</t>
  </si>
  <si>
    <t>Out: Pos</t>
  </si>
  <si>
    <t>SEARCH_NTH_CHAR(Chars, Text, N, [ReturnChar], [LowerPos], [UpperPos])</t>
  </si>
  <si>
    <t>IS_VALID_ORDINAL_DATE(YearCE, OrdinalDay, [JulianCalendar])</t>
  </si>
  <si>
    <t>IS_VALID_WEEK_DATE(YearCE, ISOWeek, [ISOWeekDay], [JulianCalendar])</t>
  </si>
  <si>
    <t>IS_VALID_DATE(YearCE, Month, Day, [JulianCalendar])</t>
  </si>
  <si>
    <t>Accept24Hour</t>
  </si>
  <si>
    <t>MODIFIED_JULIAN_DATE(YearCE, Month, Day, Time, [JulianCalendar])</t>
  </si>
  <si>
    <t>DAY_OF_WEEK(MJDate)</t>
  </si>
  <si>
    <t>Convert WeekDay</t>
  </si>
  <si>
    <t>Out: Month Name</t>
  </si>
  <si>
    <t>PARSE_ISO_TIME(ISOTime)</t>
  </si>
  <si>
    <t>ISOTime</t>
  </si>
  <si>
    <t>T12:35:23.765</t>
  </si>
  <si>
    <t>T123523.765</t>
  </si>
  <si>
    <t>T123523.76</t>
  </si>
  <si>
    <t>T11</t>
  </si>
  <si>
    <t>T11:21</t>
  </si>
  <si>
    <t>T</t>
  </si>
  <si>
    <t>Out: ISOTime</t>
  </si>
  <si>
    <t>B</t>
  </si>
  <si>
    <t>FORMAT_ISO_TIME(Time, [Options])</t>
  </si>
  <si>
    <t>PARSE_ISO_TZO(ISOTimeZoneOffset)</t>
  </si>
  <si>
    <t>ISOTmeZoneOffset</t>
  </si>
  <si>
    <t>+09:00</t>
  </si>
  <si>
    <t>+09:14:22</t>
  </si>
  <si>
    <t>-08</t>
  </si>
  <si>
    <t>Out: ISOTimeZoneOffset</t>
  </si>
  <si>
    <t>−0600</t>
  </si>
  <si>
    <t>−07:00</t>
  </si>
  <si>
    <t>FORMAT_ISO_TZO(TimeZoneOffset, [Options])</t>
  </si>
  <si>
    <t>2023W10</t>
  </si>
  <si>
    <t>FORMAT_ISO_ORDINAL_DATE(YearCE, OrdinalDay, [Basic], [JulianCalendar])</t>
  </si>
  <si>
    <t>FORMAT_ISO_WEEK_DATE(YearCE, ISOWeek, [ISOWeekDay], [Basic], [JulianCalendar])</t>
  </si>
  <si>
    <t>FORMAT_ISO_YEAR(YearCE)</t>
  </si>
  <si>
    <t>ISODateTime</t>
  </si>
  <si>
    <t>2023</t>
  </si>
  <si>
    <t>Out: ISOCalendarDate</t>
  </si>
  <si>
    <t>Basic</t>
  </si>
  <si>
    <t>FORMAT_ISO_CALENDAR_DATE(YearCE, Month, Day, [Basic], [JulianCalendar])</t>
  </si>
  <si>
    <t>ISOOrdinalDate</t>
  </si>
  <si>
    <t>Out: ISOOrdinalDate</t>
  </si>
  <si>
    <t>−0327-101</t>
  </si>
  <si>
    <t>10900-001</t>
  </si>
  <si>
    <t>2100-366</t>
  </si>
  <si>
    <t>2023121</t>
  </si>
  <si>
    <t>PARSE_ISO_ORDINAL_DATE(ISOOrdinalDate, [JulianCalendar])</t>
  </si>
  <si>
    <t>PARSE_ISO_WEEK_DATE(ISOWeekDate, [JulianCalendar])</t>
  </si>
  <si>
    <t>ISOWeekDate</t>
  </si>
  <si>
    <t>Out: Week</t>
  </si>
  <si>
    <t>−0327-W10-1</t>
  </si>
  <si>
    <t>10900-W10</t>
  </si>
  <si>
    <t>2020-W53</t>
  </si>
  <si>
    <t>2021-W53</t>
  </si>
  <si>
    <t>2023W101</t>
  </si>
  <si>
    <t>−0327-10-15</t>
  </si>
  <si>
    <t>202310</t>
  </si>
  <si>
    <t>Out: ISODateTime</t>
  </si>
  <si>
    <t>Out: ISOYear</t>
  </si>
  <si>
    <t>Out: Literary Year</t>
  </si>
  <si>
    <t>1024</t>
  </si>
  <si>
    <t>Out: LiteraryDate</t>
  </si>
  <si>
    <t>AllowMixedStyles</t>
  </si>
  <si>
    <t>2023-02-18T05:34+0900</t>
  </si>
  <si>
    <t>FORMAT_ISO_DATETIME(YearCE, Month, Day, [Time], [TimeZoneOffset], [Options], [JulianCalendar])</t>
  </si>
  <si>
    <t>TIMESPAN(Sign, Days, Hours, Minutes, Seconds)</t>
  </si>
  <si>
    <t>Hours</t>
  </si>
  <si>
    <t>Minutes</t>
  </si>
  <si>
    <t>Seconds</t>
  </si>
  <si>
    <t>IS_VALID_TIME_OF_DAY(Hour, Minute, Second, [Accept24Hour])</t>
  </si>
  <si>
    <t>DeltaTime</t>
  </si>
  <si>
    <t>RemDays</t>
  </si>
  <si>
    <t>DaltaTime</t>
  </si>
  <si>
    <t>DeltaDay</t>
  </si>
  <si>
    <t>12023</t>
  </si>
  <si>
    <t>PARSE_ISO_DATETIME(ISODateTime, [AllowMixedStyles], [JulianCalendar])</t>
  </si>
  <si>
    <t>T00:00:00.576890879</t>
  </si>
  <si>
    <t>d</t>
  </si>
  <si>
    <t>h</t>
  </si>
  <si>
    <t>m</t>
  </si>
  <si>
    <t>E</t>
  </si>
  <si>
    <t>RESOLVE_TIMESPAN(TimeSpan, [LowOrder], [Precision], [Truncate])</t>
  </si>
  <si>
    <t>LowOrder</t>
  </si>
  <si>
    <t>Out: Hour</t>
  </si>
  <si>
    <t>TIMESPAN_LOW_ORDER(TimeSpan)</t>
  </si>
  <si>
    <t>Out: LowOrder</t>
  </si>
  <si>
    <t>TIMESPAN_HIGH_ORDER(TimeSpan)</t>
  </si>
  <si>
    <t>Out: HighOrder</t>
  </si>
  <si>
    <t>MODIFIED_JULIAN_DAY_NUMBER(Year, Month, Day, [JulianCalendar])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</si>
  <si>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</si>
  <si>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</si>
  <si>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</si>
  <si>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</si>
  <si>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</si>
  <si>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</si>
  <si>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</si>
  <si>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</si>
  <si>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</si>
  <si>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JDATE_TO_CALENDAR_DATE(JDate, [JulianCalendar])</t>
  </si>
  <si>
    <t>MJDATE_TO_CALENDAR_DATE(MJDate, [JulianCalendar])</t>
  </si>
  <si>
    <t>RESOLVE_MJDATE(MJDate, [LowOrder], [Precision], [Truncate], [JulianCalendar])</t>
  </si>
  <si>
    <t>Out:Month</t>
  </si>
  <si>
    <t>Out: Second</t>
  </si>
  <si>
    <t>MJDATE_ADDITION(LocalMJDate, [AddTimeSpan], [AddWeeks], [AddMonths], [AddQuarters], [AddYears], [JulianCalendar])</t>
  </si>
  <si>
    <t>AddTimeSpan</t>
  </si>
  <si>
    <t>MJDATE_TO_ORDINAL_DATE(MJDate, [JulianCalendar])</t>
  </si>
  <si>
    <t>MJDATE_TO_WEEK_DATE(MJDate, [JulianCalendar])</t>
  </si>
  <si>
    <t>MJDATE_TO_QUARTER_DATE(MJDate, [MonthOffset], [JulianCalendar])</t>
  </si>
  <si>
    <t>DELTA_HOURS(MJDateStart, MJDateEnd)</t>
  </si>
  <si>
    <t>DELTA_MINUTES(MJDateStart, MJDateEnd)</t>
  </si>
  <si>
    <t>DELTA_TIMESPAN(MJDateStart, MJDateEnd)</t>
  </si>
  <si>
    <t>PARSE_WEEKDAY(DayOfWeekText, [Traditional])</t>
  </si>
  <si>
    <t>PARSE_MONTH(MonthText)</t>
  </si>
  <si>
    <t>MonthText</t>
  </si>
  <si>
    <t>DayOfWeekText</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</si>
  <si>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</si>
  <si>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</si>
  <si>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</si>
  <si>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</si>
  <si>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</si>
  <si>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</si>
  <si>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</si>
  <si>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</si>
  <si>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</si>
  <si>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</si>
  <si>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</si>
  <si>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</si>
  <si>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</si>
  <si>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</si>
  <si>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</si>
  <si>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</si>
  <si>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</si>
  <si>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</si>
  <si>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</si>
  <si>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</si>
  <si>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</si>
  <si>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</si>
  <si>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</si>
  <si>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</si>
  <si>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</si>
  <si>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</si>
  <si>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56"</t>
  </si>
  <si>
    <t>Value</t>
  </si>
  <si>
    <t>4</t>
  </si>
  <si>
    <t>IS_INTEGER(N)</t>
  </si>
  <si>
    <t>Out: Integer</t>
  </si>
  <si>
    <t>DECIMALS(N)</t>
  </si>
  <si>
    <t>Out: Decimals</t>
  </si>
  <si>
    <t>Out: ValidTimeSpan</t>
  </si>
  <si>
    <t>IS_VALID_TIMESPAN(Sign, Days, [Hours], [Minutes], [Seconds])</t>
  </si>
  <si>
    <t>IS_EMPTY(Value)</t>
  </si>
  <si>
    <t>Out: IsEmpty</t>
  </si>
  <si>
    <t>VALIDATE_TIMESPAN(Sign, Days, [Hours], [Minutes], [Seconds])</t>
  </si>
  <si>
    <t>Out:Sign</t>
  </si>
  <si>
    <t>Out:Seconds</t>
  </si>
  <si>
    <t>100.65d</t>
  </si>
  <si>
    <t>100d23h45'56.2123456789"</t>
  </si>
  <si>
    <t>100d23h45.123'</t>
  </si>
  <si>
    <t>100d23.12h</t>
  </si>
  <si>
    <t>100h45.645'</t>
  </si>
  <si>
    <t>100.65h</t>
  </si>
  <si>
    <t>100.234'</t>
  </si>
  <si>
    <t>56.487"</t>
  </si>
  <si>
    <t>0.0</t>
  </si>
  <si>
    <t>100.24:00:00.0000</t>
  </si>
  <si>
    <t>100.22:61:00</t>
  </si>
  <si>
    <t>PARSE_TIMESPAN(TimeSpanText, [AsComplication])</t>
  </si>
  <si>
    <t>HighOrder</t>
  </si>
  <si>
    <t>P</t>
  </si>
  <si>
    <t>Zero</t>
  </si>
  <si>
    <t>Negative</t>
  </si>
  <si>
    <t>dh</t>
  </si>
  <si>
    <t>dhm</t>
  </si>
  <si>
    <t>dhms</t>
  </si>
  <si>
    <t>dhms.000</t>
  </si>
  <si>
    <t>hm</t>
  </si>
  <si>
    <t>hms</t>
  </si>
  <si>
    <t>hms.000</t>
  </si>
  <si>
    <t>ms</t>
  </si>
  <si>
    <t>ms.000</t>
  </si>
  <si>
    <t>s.000</t>
  </si>
  <si>
    <t>Value magnitude</t>
  </si>
  <si>
    <t>+~</t>
  </si>
  <si>
    <t>FORMAT_TIMESPAN = LAMBDA(TimeSpan, [Options])</t>
  </si>
  <si>
    <t>Modern</t>
  </si>
  <si>
    <t>HM</t>
  </si>
  <si>
    <t>~HS</t>
  </si>
  <si>
    <t>HS&lt;</t>
  </si>
  <si>
    <t>DM&lt;</t>
  </si>
  <si>
    <t>~HM</t>
  </si>
  <si>
    <t>~HS2</t>
  </si>
  <si>
    <t>TP</t>
  </si>
  <si>
    <t>T+~</t>
  </si>
  <si>
    <t>THM</t>
  </si>
  <si>
    <t>T~HS2</t>
  </si>
  <si>
    <t>T~HS</t>
  </si>
  <si>
    <t>TDM&lt;</t>
  </si>
  <si>
    <t>D&lt;</t>
  </si>
  <si>
    <t>~DM</t>
  </si>
  <si>
    <t>~HS0</t>
  </si>
  <si>
    <t>TIMESPAN_TO_EXCELTIME(TimeSpan)</t>
  </si>
  <si>
    <t>Out: ExcelTime</t>
  </si>
  <si>
    <t>EXCELTIME_TO_TIMESPAN(Sign, ExcelTime)</t>
  </si>
  <si>
    <t>IS_NUMERIC_NULL(Value)</t>
  </si>
  <si>
    <t>Out: NumericOrNull</t>
  </si>
  <si>
    <t>SPLIT_AROUND_CHARS(Chars, Text, [Limit])</t>
  </si>
  <si>
    <t>Limit</t>
  </si>
  <si>
    <t>.01234567890</t>
  </si>
  <si>
    <t>1d21h35m45.789</t>
  </si>
  <si>
    <t>01</t>
  </si>
  <si>
    <t>01a01b01c01d01</t>
  </si>
  <si>
    <t>DELTA_DHMS(MJDateStart, MJDateEnd, [HighOrder], [LowOrder], [Precision], [Truncate])</t>
  </si>
  <si>
    <t>T000000.001</t>
  </si>
  <si>
    <t>&lt;</t>
  </si>
  <si>
    <t>3</t>
  </si>
  <si>
    <t>1</t>
  </si>
  <si>
    <t>BM</t>
  </si>
  <si>
    <t>T~DM</t>
  </si>
  <si>
    <t>T~HM</t>
  </si>
  <si>
    <t>T~HS0</t>
  </si>
  <si>
    <t>THS&lt;</t>
  </si>
  <si>
    <t>20231015</t>
  </si>
  <si>
    <t>2021-10-15</t>
  </si>
  <si>
    <t>2021-10</t>
  </si>
  <si>
    <t>PARSE_ISO_CALENDAR_DATE(ISODate, [JulianCalendar])</t>
  </si>
  <si>
    <t>T16:50+16:00</t>
  </si>
  <si>
    <t>2000-02-29T24:00</t>
  </si>
  <si>
    <t>FORMAT_LITERARY_YEAR(YearCE, [AlwaysShowEra])</t>
  </si>
  <si>
    <t>FORMAT_LITERARY_DATE(YearCE, Month, Day, [Time], [Options], [JulianCalendar])</t>
  </si>
  <si>
    <t>FORMAT_US_DATE(YearCE, Month, Day, [Time], [Options], [JulianCalendar])</t>
  </si>
  <si>
    <t>PARSE_US_DATE(USDate, [JulianCalendar])</t>
  </si>
  <si>
    <t>PARSE_LITERARY_DATE(LiteraryDate, [JulianCalendar])</t>
  </si>
  <si>
    <t>D-</t>
  </si>
  <si>
    <t>Out: US Date</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</si>
  <si>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</si>
  <si>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</si>
  <si>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</si>
  <si>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</si>
  <si>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</si>
  <si>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</si>
  <si>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</si>
  <si>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</si>
  <si>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</si>
  <si>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</si>
  <si>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</si>
  <si>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</si>
  <si>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01:35</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</si>
  <si>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</si>
  <si>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</si>
  <si>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</si>
  <si>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</si>
  <si>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</si>
  <si>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</si>
  <si>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</si>
  <si>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</si>
  <si>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</si>
  <si>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</si>
  <si>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</si>
  <si>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</si>
  <si>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</si>
  <si>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</si>
  <si>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</si>
  <si>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</si>
  <si>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</si>
  <si>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</si>
  <si>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</si>
  <si>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</si>
  <si>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</si>
  <si>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</si>
  <si>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</si>
  <si>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</si>
  <si>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</si>
  <si>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</si>
  <si>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</si>
  <si>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</si>
  <si>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S&lt;</t>
  </si>
  <si>
    <t>RESOLVE_DATETIME(YearCE, Month, Day, [TimeSpan], [LowOrder], [Precision], [Truncate], [JulianCalendar])</t>
  </si>
  <si>
    <t>Out: TranslateTimeZoneOffset</t>
  </si>
  <si>
    <t>J</t>
  </si>
  <si>
    <t>K</t>
  </si>
  <si>
    <t>150600J</t>
  </si>
  <si>
    <t>Feb 3, 2020, 10 am</t>
  </si>
  <si>
    <t>MILITARY_TZO(Designator)</t>
  </si>
  <si>
    <t>Designator</t>
  </si>
  <si>
    <t>TZO_TO_MILITARY(TZOMinutes)</t>
  </si>
  <si>
    <t>Out: Designator</t>
  </si>
  <si>
    <t>Out: TimeAdjust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</si>
</sst>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5" formatCode="ddd\ d/mm/yyyy\ hh:mm:ss"/>
    <numFmt numFmtId="176" formatCode="0.000000000"/>
    <numFmt numFmtId="177" formatCode="[h]:mm:ss.000"/>
    <numFmt numFmtId="178" formatCode="0.000000000000000000000"/>
    <numFmt numFmtId="179" formatCode="0.0000000000000000000000000000000000000000E+00"/>
    <numFmt numFmtId="180" formatCode="0.0000000000"/>
    <numFmt numFmtId="181" formatCode="0.000000"/>
    <numFmt numFmtId="182" formatCode="hh:mm:ss"/>
    <numFmt numFmtId="183" formatCode="0.0000000000000"/>
    <numFmt numFmtId="184" formatCode="0.0000000000000000"/>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47">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s>
  <cellStyleXfs count="2">
    <xf numFmtId="0" fontId="0" fillId="0" borderId="0"/>
    <xf numFmtId="0" fontId="1" fillId="0" borderId="1" applyNumberFormat="0" applyFill="0" applyAlignment="0" applyProtection="0"/>
  </cellStyleXfs>
  <cellXfs count="319">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168" fontId="0" fillId="0" borderId="9" xfId="0" applyNumberFormat="1" applyBorder="1"/>
    <xf numFmtId="0" fontId="0" fillId="3" borderId="3" xfId="0" quotePrefix="1" applyFill="1" applyBorder="1"/>
    <xf numFmtId="21" fontId="0" fillId="0" borderId="0" xfId="0" applyNumberFormat="1"/>
    <xf numFmtId="172" fontId="0" fillId="3" borderId="9" xfId="0" applyNumberFormat="1" applyFill="1" applyBorder="1"/>
    <xf numFmtId="0" fontId="0" fillId="3" borderId="8" xfId="0" quotePrefix="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5" fontId="0" fillId="3" borderId="2" xfId="0" applyNumberFormat="1" applyFill="1" applyBorder="1"/>
    <xf numFmtId="175" fontId="0" fillId="3" borderId="3" xfId="0" applyNumberFormat="1" applyFill="1" applyBorder="1"/>
    <xf numFmtId="175" fontId="0" fillId="0" borderId="2" xfId="0" applyNumberFormat="1" applyBorder="1"/>
    <xf numFmtId="175" fontId="0" fillId="0" borderId="3" xfId="0" applyNumberFormat="1" applyBorder="1"/>
    <xf numFmtId="175" fontId="0" fillId="0" borderId="5" xfId="0" applyNumberFormat="1" applyBorder="1"/>
    <xf numFmtId="175" fontId="0" fillId="0" borderId="6" xfId="0" applyNumberFormat="1" applyBorder="1"/>
    <xf numFmtId="175" fontId="0" fillId="3" borderId="8" xfId="0" applyNumberFormat="1" applyFill="1" applyBorder="1"/>
    <xf numFmtId="175"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7" fontId="0" fillId="3" borderId="3" xfId="0" applyNumberFormat="1" applyFill="1" applyBorder="1"/>
    <xf numFmtId="177" fontId="0" fillId="0" borderId="3" xfId="0" applyNumberFormat="1" applyBorder="1"/>
    <xf numFmtId="177" fontId="0" fillId="0" borderId="6" xfId="0" applyNumberFormat="1" applyBorder="1"/>
    <xf numFmtId="177" fontId="0" fillId="3" borderId="9" xfId="0" applyNumberFormat="1" applyFill="1" applyBorder="1"/>
    <xf numFmtId="177" fontId="0" fillId="0" borderId="0" xfId="0" applyNumberFormat="1"/>
    <xf numFmtId="175" fontId="0" fillId="0" borderId="8" xfId="0" applyNumberFormat="1" applyBorder="1"/>
    <xf numFmtId="175" fontId="0" fillId="0" borderId="9" xfId="0" applyNumberFormat="1" applyBorder="1"/>
    <xf numFmtId="169" fontId="0" fillId="0" borderId="9" xfId="0" applyNumberFormat="1" applyBorder="1"/>
    <xf numFmtId="172" fontId="0" fillId="0" borderId="16" xfId="0" applyNumberFormat="1" applyBorder="1"/>
    <xf numFmtId="177" fontId="0" fillId="0" borderId="9" xfId="0" applyNumberFormat="1" applyBorder="1"/>
    <xf numFmtId="166" fontId="0" fillId="0" borderId="9" xfId="0" applyNumberFormat="1" applyBorder="1"/>
    <xf numFmtId="175" fontId="0" fillId="3" borderId="11" xfId="0" applyNumberFormat="1" applyFill="1" applyBorder="1"/>
    <xf numFmtId="175"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3" fontId="0" fillId="0" borderId="0" xfId="0" applyNumberFormat="1"/>
    <xf numFmtId="166" fontId="0" fillId="0" borderId="0" xfId="0" applyNumberFormat="1"/>
    <xf numFmtId="175" fontId="0" fillId="3" borderId="6" xfId="0" applyNumberFormat="1" applyFill="1" applyBorder="1"/>
    <xf numFmtId="175" fontId="0" fillId="0" borderId="0" xfId="0" applyNumberFormat="1"/>
    <xf numFmtId="175" fontId="0" fillId="3" borderId="15" xfId="0" applyNumberFormat="1" applyFill="1" applyBorder="1"/>
    <xf numFmtId="175" fontId="0" fillId="0" borderId="15" xfId="0" applyNumberFormat="1" applyBorder="1"/>
    <xf numFmtId="175" fontId="0" fillId="3" borderId="14" xfId="0" applyNumberFormat="1" applyFill="1" applyBorder="1"/>
    <xf numFmtId="175" fontId="0" fillId="0" borderId="16" xfId="0" applyNumberFormat="1" applyBorder="1"/>
    <xf numFmtId="176" fontId="0" fillId="3" borderId="2" xfId="0" applyNumberFormat="1" applyFill="1" applyBorder="1"/>
    <xf numFmtId="176" fontId="0" fillId="0" borderId="2" xfId="0" applyNumberFormat="1" applyBorder="1"/>
    <xf numFmtId="176" fontId="0" fillId="0" borderId="5" xfId="0" applyNumberFormat="1" applyBorder="1"/>
    <xf numFmtId="176"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2" fontId="0" fillId="0" borderId="0" xfId="0" applyNumberFormat="1"/>
    <xf numFmtId="0" fontId="0" fillId="3" borderId="11" xfId="0" applyFill="1" applyBorder="1"/>
    <xf numFmtId="0" fontId="3" fillId="2" borderId="33" xfId="0" applyFont="1" applyFill="1" applyBorder="1" applyAlignment="1">
      <alignment horizontal="right"/>
    </xf>
    <xf numFmtId="0" fontId="3" fillId="2" borderId="32" xfId="0" applyFont="1" applyFill="1" applyBorder="1"/>
    <xf numFmtId="176" fontId="0" fillId="3" borderId="3" xfId="0" quotePrefix="1" applyNumberFormat="1" applyFill="1" applyBorder="1"/>
    <xf numFmtId="176" fontId="0" fillId="0" borderId="3" xfId="0" applyNumberFormat="1" applyBorder="1"/>
    <xf numFmtId="176" fontId="0" fillId="3" borderId="3" xfId="0" applyNumberFormat="1" applyFill="1" applyBorder="1"/>
    <xf numFmtId="176" fontId="0" fillId="0" borderId="6" xfId="0" applyNumberFormat="1" applyBorder="1"/>
    <xf numFmtId="176" fontId="0" fillId="3" borderId="9" xfId="0" applyNumberFormat="1" applyFill="1" applyBorder="1"/>
    <xf numFmtId="0" fontId="3" fillId="2" borderId="34" xfId="0" applyFont="1" applyFill="1" applyBorder="1"/>
    <xf numFmtId="168" fontId="0" fillId="3" borderId="9" xfId="0" applyNumberFormat="1" applyFill="1" applyBorder="1"/>
    <xf numFmtId="168" fontId="0" fillId="3" borderId="0" xfId="0" applyNumberFormat="1" applyFill="1"/>
    <xf numFmtId="168" fontId="0" fillId="0" borderId="0" xfId="0" applyNumberFormat="1"/>
    <xf numFmtId="176" fontId="0" fillId="0" borderId="3" xfId="0" quotePrefix="1" applyNumberFormat="1" applyBorder="1"/>
    <xf numFmtId="176" fontId="0" fillId="0" borderId="6" xfId="0" quotePrefix="1" applyNumberFormat="1" applyBorder="1"/>
    <xf numFmtId="176" fontId="0" fillId="3" borderId="9" xfId="0" quotePrefix="1" applyNumberFormat="1" applyFill="1" applyBorder="1"/>
    <xf numFmtId="0" fontId="0" fillId="0" borderId="17" xfId="0" applyBorder="1"/>
    <xf numFmtId="0" fontId="3" fillId="2" borderId="15" xfId="0" applyFont="1" applyFill="1" applyBorder="1" applyAlignment="1">
      <alignment horizontal="right"/>
    </xf>
    <xf numFmtId="0" fontId="3" fillId="2" borderId="17" xfId="0" applyFont="1" applyFill="1" applyBorder="1" applyAlignment="1">
      <alignment horizontal="right"/>
    </xf>
    <xf numFmtId="178"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179"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6"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5" xfId="0" applyFont="1" applyFill="1" applyBorder="1" applyAlignment="1">
      <alignment horizontal="center"/>
    </xf>
    <xf numFmtId="0" fontId="3" fillId="2" borderId="35" xfId="0" applyFont="1" applyFill="1" applyBorder="1"/>
    <xf numFmtId="0" fontId="3" fillId="2" borderId="17" xfId="0" applyFont="1" applyFill="1" applyBorder="1"/>
    <xf numFmtId="0" fontId="3" fillId="2" borderId="35"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6" xfId="0" applyFont="1" applyFill="1" applyBorder="1"/>
    <xf numFmtId="0" fontId="0" fillId="3" borderId="36" xfId="0" applyFill="1" applyBorder="1"/>
    <xf numFmtId="0" fontId="0" fillId="0" borderId="36" xfId="0" applyBorder="1"/>
    <xf numFmtId="0" fontId="0" fillId="3" borderId="37" xfId="0" applyFill="1" applyBorder="1"/>
    <xf numFmtId="0" fontId="0" fillId="3" borderId="27" xfId="0" applyFill="1" applyBorder="1"/>
    <xf numFmtId="0" fontId="0" fillId="0" borderId="38" xfId="0" applyBorder="1"/>
    <xf numFmtId="2" fontId="0" fillId="3" borderId="6" xfId="0" applyNumberFormat="1" applyFill="1" applyBorder="1"/>
    <xf numFmtId="180" fontId="0" fillId="0" borderId="4" xfId="0" applyNumberFormat="1" applyBorder="1"/>
    <xf numFmtId="180" fontId="0" fillId="3" borderId="4" xfId="0" applyNumberFormat="1" applyFill="1" applyBorder="1"/>
    <xf numFmtId="180" fontId="0" fillId="3" borderId="7" xfId="0" applyNumberFormat="1" applyFill="1" applyBorder="1"/>
    <xf numFmtId="180" fontId="0" fillId="0" borderId="10" xfId="0" applyNumberFormat="1" applyBorder="1"/>
    <xf numFmtId="11" fontId="0" fillId="3" borderId="3" xfId="0" applyNumberFormat="1" applyFill="1" applyBorder="1"/>
    <xf numFmtId="180" fontId="0" fillId="0" borderId="0" xfId="0" applyNumberFormat="1"/>
    <xf numFmtId="171" fontId="0" fillId="3" borderId="2" xfId="0" applyNumberFormat="1" applyFill="1" applyBorder="1"/>
    <xf numFmtId="171" fontId="0" fillId="0" borderId="2" xfId="0" applyNumberFormat="1" applyBorder="1"/>
    <xf numFmtId="177" fontId="0" fillId="3" borderId="4" xfId="0" applyNumberFormat="1" applyFill="1" applyBorder="1"/>
    <xf numFmtId="177" fontId="0" fillId="0" borderId="4" xfId="0" applyNumberFormat="1" applyBorder="1"/>
    <xf numFmtId="177" fontId="0" fillId="0" borderId="29" xfId="0" applyNumberFormat="1" applyBorder="1"/>
    <xf numFmtId="171" fontId="0" fillId="3" borderId="4" xfId="0" applyNumberFormat="1" applyFill="1" applyBorder="1"/>
    <xf numFmtId="171" fontId="0" fillId="0" borderId="4" xfId="0" applyNumberFormat="1" applyBorder="1"/>
    <xf numFmtId="171" fontId="0" fillId="0" borderId="29" xfId="0" applyNumberFormat="1" applyBorder="1"/>
    <xf numFmtId="0" fontId="3" fillId="2" borderId="40" xfId="0" applyFont="1" applyFill="1" applyBorder="1"/>
    <xf numFmtId="171" fontId="0" fillId="3" borderId="40" xfId="0" applyNumberFormat="1" applyFill="1" applyBorder="1"/>
    <xf numFmtId="171" fontId="0" fillId="0" borderId="40" xfId="0" applyNumberFormat="1" applyBorder="1"/>
    <xf numFmtId="171" fontId="0" fillId="0" borderId="39" xfId="0" applyNumberFormat="1" applyBorder="1"/>
    <xf numFmtId="1" fontId="0" fillId="3" borderId="15" xfId="0" applyNumberFormat="1" applyFill="1" applyBorder="1"/>
    <xf numFmtId="1" fontId="0" fillId="0" borderId="15" xfId="0" applyNumberFormat="1" applyBorder="1"/>
    <xf numFmtId="0" fontId="0" fillId="3" borderId="0" xfId="0" applyFill="1"/>
    <xf numFmtId="0" fontId="0" fillId="3" borderId="0" xfId="0" quotePrefix="1" applyFill="1"/>
    <xf numFmtId="173" fontId="0" fillId="3" borderId="41" xfId="0" applyNumberFormat="1" applyFill="1" applyBorder="1"/>
    <xf numFmtId="173" fontId="0" fillId="0" borderId="41" xfId="0" applyNumberFormat="1" applyBorder="1"/>
    <xf numFmtId="173" fontId="0" fillId="0" borderId="30" xfId="0" applyNumberFormat="1" applyBorder="1"/>
    <xf numFmtId="0" fontId="0" fillId="0" borderId="34" xfId="0" applyBorder="1"/>
    <xf numFmtId="171" fontId="0" fillId="0" borderId="15" xfId="0" applyNumberFormat="1" applyBorder="1"/>
    <xf numFmtId="173" fontId="0" fillId="0" borderId="34" xfId="0" applyNumberFormat="1" applyBorder="1"/>
    <xf numFmtId="171" fontId="0" fillId="0" borderId="15" xfId="0" quotePrefix="1" applyNumberFormat="1" applyBorder="1"/>
    <xf numFmtId="173" fontId="0" fillId="3" borderId="44" xfId="0" applyNumberFormat="1" applyFill="1" applyBorder="1"/>
    <xf numFmtId="173" fontId="0" fillId="0" borderId="44" xfId="0" applyNumberFormat="1" applyBorder="1"/>
    <xf numFmtId="173" fontId="0" fillId="3" borderId="44" xfId="0" quotePrefix="1" applyNumberFormat="1" applyFill="1" applyBorder="1"/>
    <xf numFmtId="0" fontId="3" fillId="2" borderId="44" xfId="0" applyFont="1" applyFill="1" applyBorder="1"/>
    <xf numFmtId="171" fontId="0" fillId="0" borderId="5" xfId="0" applyNumberFormat="1" applyBorder="1"/>
    <xf numFmtId="173" fontId="0" fillId="0" borderId="43"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21" fontId="0" fillId="3" borderId="15" xfId="0" applyNumberFormat="1" applyFill="1" applyBorder="1"/>
    <xf numFmtId="21" fontId="0" fillId="0" borderId="15" xfId="0" applyNumberFormat="1" applyBorder="1"/>
    <xf numFmtId="21" fontId="0" fillId="0" borderId="14" xfId="0" applyNumberFormat="1" applyBorder="1"/>
    <xf numFmtId="171" fontId="0" fillId="3" borderId="8" xfId="0" applyNumberFormat="1" applyFill="1" applyBorder="1"/>
    <xf numFmtId="173" fontId="0" fillId="3" borderId="45" xfId="0" applyNumberFormat="1" applyFill="1" applyBorder="1"/>
    <xf numFmtId="21" fontId="0" fillId="3" borderId="16" xfId="0" applyNumberFormat="1" applyFill="1" applyBorder="1"/>
    <xf numFmtId="21" fontId="0" fillId="3" borderId="9" xfId="0" applyNumberFormat="1" applyFill="1" applyBorder="1"/>
    <xf numFmtId="171" fontId="0" fillId="3" borderId="10" xfId="0" applyNumberFormat="1" applyFill="1" applyBorder="1"/>
    <xf numFmtId="2" fontId="0" fillId="3" borderId="44" xfId="0" applyNumberFormat="1" applyFill="1" applyBorder="1"/>
    <xf numFmtId="2" fontId="0" fillId="0" borderId="44" xfId="0" applyNumberFormat="1" applyBorder="1"/>
    <xf numFmtId="2" fontId="0" fillId="0" borderId="43" xfId="0" applyNumberFormat="1" applyBorder="1"/>
    <xf numFmtId="2" fontId="0" fillId="3" borderId="45" xfId="0" applyNumberFormat="1" applyFill="1" applyBorder="1"/>
    <xf numFmtId="0" fontId="3" fillId="2" borderId="41" xfId="0" applyFont="1" applyFill="1" applyBorder="1"/>
    <xf numFmtId="181" fontId="0" fillId="3" borderId="44" xfId="0" applyNumberFormat="1" applyFill="1" applyBorder="1"/>
    <xf numFmtId="181" fontId="0" fillId="0" borderId="44" xfId="0" applyNumberFormat="1" applyBorder="1"/>
    <xf numFmtId="181" fontId="0" fillId="0" borderId="43" xfId="0" applyNumberFormat="1" applyBorder="1"/>
    <xf numFmtId="181" fontId="0" fillId="3" borderId="45" xfId="0" applyNumberFormat="1" applyFill="1" applyBorder="1"/>
    <xf numFmtId="20" fontId="0" fillId="0" borderId="0" xfId="0" applyNumberFormat="1"/>
    <xf numFmtId="182" fontId="0" fillId="0" borderId="0" xfId="0" applyNumberFormat="1"/>
    <xf numFmtId="183" fontId="0" fillId="3" borderId="3" xfId="0" applyNumberFormat="1" applyFill="1" applyBorder="1"/>
    <xf numFmtId="183" fontId="0" fillId="0" borderId="3" xfId="0" applyNumberFormat="1" applyBorder="1"/>
    <xf numFmtId="183" fontId="0" fillId="3" borderId="6" xfId="0" applyNumberFormat="1" applyFill="1" applyBorder="1"/>
    <xf numFmtId="184" fontId="0" fillId="3" borderId="3" xfId="0" applyNumberFormat="1" applyFill="1" applyBorder="1"/>
    <xf numFmtId="184" fontId="0" fillId="0" borderId="3" xfId="0" applyNumberFormat="1" applyBorder="1"/>
    <xf numFmtId="184" fontId="0" fillId="3" borderId="6" xfId="0" applyNumberFormat="1" applyFill="1" applyBorder="1"/>
    <xf numFmtId="170" fontId="0" fillId="3" borderId="6" xfId="0" applyNumberFormat="1" applyFill="1" applyBorder="1"/>
    <xf numFmtId="0" fontId="0" fillId="3" borderId="41" xfId="0" applyFill="1" applyBorder="1"/>
    <xf numFmtId="0" fontId="0" fillId="0" borderId="41" xfId="0" applyBorder="1"/>
    <xf numFmtId="0" fontId="0" fillId="0" borderId="42" xfId="0" applyBorder="1"/>
    <xf numFmtId="0" fontId="0" fillId="3" borderId="31" xfId="0" applyFill="1" applyBorder="1"/>
    <xf numFmtId="20" fontId="0" fillId="3" borderId="2" xfId="0" applyNumberFormat="1" applyFill="1" applyBorder="1"/>
    <xf numFmtId="0" fontId="0" fillId="3" borderId="44" xfId="0" applyFill="1" applyBorder="1"/>
    <xf numFmtId="0" fontId="0" fillId="0" borderId="44" xfId="0" applyBorder="1"/>
    <xf numFmtId="0" fontId="0" fillId="3" borderId="46" xfId="0" applyFill="1" applyBorder="1"/>
    <xf numFmtId="0" fontId="0" fillId="3" borderId="29" xfId="0" applyFill="1" applyBorder="1"/>
    <xf numFmtId="0" fontId="0" fillId="0" borderId="46" xfId="0" applyBorder="1"/>
    <xf numFmtId="175" fontId="0" fillId="3" borderId="12" xfId="0" applyNumberFormat="1" applyFill="1" applyBorder="1"/>
    <xf numFmtId="175" fontId="0" fillId="3" borderId="28" xfId="0" applyNumberFormat="1" applyFill="1" applyBorder="1"/>
    <xf numFmtId="175" fontId="0" fillId="0" borderId="12" xfId="0" applyNumberFormat="1" applyBorder="1"/>
    <xf numFmtId="175" fontId="0" fillId="0" borderId="28" xfId="0" applyNumberFormat="1" applyBorder="1"/>
  </cellXfs>
  <cellStyles count="2">
    <cellStyle name="Heading 1" xfId="1" builtinId="16"/>
    <cellStyle name="Normal" xfId="0" builtinId="0"/>
  </cellStyles>
  <dxfs count="115">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numFmt numFmtId="173" formatCode="d/mm/yyyy\ hh:mm:ss"/>
      <border diagonalUp="0" diagonalDown="0" outline="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font>
        <b val="0"/>
        <i val="0"/>
        <strike val="0"/>
        <condense val="0"/>
        <extend val="0"/>
        <outline val="0"/>
        <shadow val="0"/>
        <u val="none"/>
        <vertAlign val="baseline"/>
        <sz val="11"/>
        <color theme="1"/>
        <name val="Calibri"/>
        <family val="2"/>
        <scheme val="minor"/>
      </font>
    </dxf>
    <dxf>
      <border diagonalUp="0" diagonalDown="0">
        <left/>
        <right style="thin">
          <color indexed="64"/>
        </right>
        <top/>
        <bottom/>
        <vertical/>
        <horizontal/>
      </border>
    </dxf>
    <dxf>
      <border outline="0">
        <left style="thin">
          <color theme="1"/>
        </left>
        <top style="thin">
          <color theme="1"/>
        </top>
      </border>
    </dxf>
    <dxf>
      <numFmt numFmtId="0" formatCode="General"/>
    </dxf>
    <dxf>
      <numFmt numFmtId="0" formatCode="General"/>
      <fill>
        <patternFill patternType="solid">
          <fgColor theme="0" tint="-0.14999847407452621"/>
          <bgColor theme="0" tint="-0.14999847407452621"/>
        </patternFill>
      </fill>
    </dxf>
    <dxf>
      <numFmt numFmtId="168" formatCode="0.00000000000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166" formatCode="0.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168" formatCode="0.000000000000"/>
      <fill>
        <patternFill patternType="solid">
          <fgColor theme="0" tint="-0.14999847407452621"/>
          <bgColor theme="0" tint="-0.14999847407452621"/>
        </patternFill>
      </fill>
    </dxf>
    <dxf>
      <numFmt numFmtId="1" formatCode="0"/>
      <border diagonalUp="0" diagonalDown="0" outline="0">
        <left/>
        <right/>
        <top style="thin">
          <color indexed="64"/>
        </top>
        <bottom style="thin">
          <color indexed="64"/>
        </bottom>
      </border>
    </dxf>
    <dxf>
      <numFmt numFmtId="176"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border diagonalUp="0" diagonalDown="0">
        <left/>
        <right/>
        <top style="thin">
          <color theme="1"/>
        </top>
        <bottom style="thin">
          <color indexed="64"/>
        </bottom>
        <vertical/>
        <horizontal/>
      </border>
    </dxf>
    <dxf>
      <border diagonalUp="0" diagonalDown="0">
        <left/>
        <right/>
        <top style="thin">
          <color theme="1"/>
        </top>
        <bottom style="thin">
          <color indexed="64"/>
        </bottom>
        <vertical/>
        <horizontal/>
      </border>
    </dxf>
    <dxf>
      <border outline="0">
        <left style="thin">
          <color theme="1"/>
        </left>
        <right style="thin">
          <color theme="1"/>
        </right>
        <top style="thin">
          <color theme="1"/>
        </top>
        <bottom style="thin">
          <color indexed="64"/>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168" formatCode="0.0000000000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2</v>
    <v>2</v>
    <v>19</v>
  </rv>
  <rv s="1">
    <v>2</v>
    <v>1</v>
  </rv>
</rvData>
</file>

<file path=xl/richData/rdrichvaluestructure.xml><?xml version="1.0" encoding="utf-8"?>
<rvStructures xmlns="http://schemas.microsoft.com/office/spreadsheetml/2017/richdata" count="2">
  <s t="_error">
    <k n="argument" t="s"/>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EDC3F3A-727E-4D1C-AAEB-32AFCABE8675}" name="Table217" displayName="Table217" ref="A49:D55" totalsRowShown="0" headerRowDxfId="114">
  <tableColumns count="4">
    <tableColumn id="1" xr3:uid="{29A072E5-46CA-48DB-8BE5-ED57F6897CE0}" name="CharSet"/>
    <tableColumn id="4" xr3:uid="{1EC2817D-965B-4BDF-822B-67ACDD768C6E}" name="Text" dataDxfId="113"/>
    <tableColumn id="3" xr3:uid="{CD7DBD95-616A-4D72-8BEB-8EE744445F79}" name="IgnoreCase" dataDxfId="112"/>
    <tableColumn id="2" xr3:uid="{8D309FDC-E626-41A8-A10A-3CC63F0B342E}" name="Out: Valid" dataDxfId="111">
      <calculatedColumnFormula array="1">CALENDAR.VALIDATE_CHARSET(Table217[[#This Row],[CharSet]],Table217[[#This Row],[Text]],Table217[[#This Row],[IgnoreCase]])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E4590D1-831F-431D-A40A-782A1FF6062F}" name="Table21720" displayName="Table21720" ref="A60:D65" totalsRowShown="0" headerRowDxfId="110">
  <tableColumns count="4">
    <tableColumn id="1" xr3:uid="{E23BABD5-7513-4D4E-B228-BAEF0E5C7EC7}" name="Text"/>
    <tableColumn id="4" xr3:uid="{3A3403D8-242C-4FFE-8C99-0A6F66B57DE2}" name="CharSet" dataDxfId="109"/>
    <tableColumn id="3" xr3:uid="{307E32FB-4ED9-4D6C-84DC-E91F3878D6D0}" name="CharReplaceWith" dataDxfId="108"/>
    <tableColumn id="2" xr3:uid="{9785BA04-17E2-4E24-9AD2-7A4B0EDF557D}" name="Out: Text" dataDxfId="107">
      <calculatedColumnFormula array="1">CALENDAR.REPLACE_CHARS(Table21720[[#This Row],[Text]],Table21720[[#This Row],[CharSet]],Table21720[[#This Row],[CharReplaceWith]])</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37FF107-3EC5-4DED-917B-AC4150D2F9BC}" name="Table21729" displayName="Table21729" ref="A37:B44" totalsRowShown="0" headerRowDxfId="106">
  <tableColumns count="2">
    <tableColumn id="1" xr3:uid="{5F4D3238-A632-4FC1-ACDE-BEB0E5B1E812}" name="N"/>
    <tableColumn id="2" xr3:uid="{8848634D-203C-4EA9-BA2D-0D6A6BB15006}" name="Out: Decimals" dataDxfId="105">
      <calculatedColumnFormula array="1">CALENDAR.DECIMALS(Table21729[[#This Row],[N]])</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AC10A94-8B4F-4AE7-8237-8AA17D14B72B}" name="Table2172926" displayName="Table2172926" ref="A14:B20" totalsRowShown="0" headerRowDxfId="104">
  <tableColumns count="2">
    <tableColumn id="1" xr3:uid="{642C4683-4E3E-424A-8D71-A859382C8577}" name="Value"/>
    <tableColumn id="2" xr3:uid="{6AD32494-B1A5-45F9-8C58-9A4DB984961F}" name="Out: NumericOrNull" dataDxfId="103">
      <calculatedColumnFormula array="1">CALENDAR.IS_NUMERIC_NULL(Table2172926[[#This Row],[Value]])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43DB4A2-60D9-4F47-960B-20EB6580D3E3}" name="Table21729262728" displayName="Table21729262728" ref="A25:B32" totalsRowShown="0" headerRowDxfId="102">
  <tableColumns count="2">
    <tableColumn id="1" xr3:uid="{BA933DCF-1C0A-4912-8C8F-BD227CB612EB}" name="N"/>
    <tableColumn id="2" xr3:uid="{165930A6-E592-411A-88C5-9AE75133F27A}" name="Out: Integer" dataDxfId="101">
      <calculatedColumnFormula array="1">CALENDAR.IS_INTEGER(Table21729262728[[#This Row],[N]])</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6123E7-DF38-4D49-87C9-DF483E9FD2A2}" name="Table217292638" displayName="Table217292638" ref="A3:B9" totalsRowShown="0" headerRowDxfId="100">
  <tableColumns count="2">
    <tableColumn id="1" xr3:uid="{69866752-8D70-439C-B19F-A791887CF72E}" name="Value"/>
    <tableColumn id="2" xr3:uid="{83B1B8C4-AE2A-4C8C-8975-42AAC73F200A}" name="Out: IsEmpty" dataDxfId="99">
      <calculatedColumnFormula array="1">CALENDAR.IS_EMPTY(Table217292638[[#This Row],[Value]])</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C302BB-AF2A-42CE-A9AC-781D7B62D9CA}" name="Table28" displayName="Table28" ref="A77:F88" totalsRowShown="0" headerRowDxfId="98">
  <tableColumns count="6">
    <tableColumn id="1" xr3:uid="{13E7770B-2A9E-4206-A7CE-50D68D1C6383}" name="Sign"/>
    <tableColumn id="3" xr3:uid="{804D4769-A14F-4B90-949A-8F51845B4FFB}" name="Days" dataDxfId="97"/>
    <tableColumn id="2" xr3:uid="{B6FDB6AA-28C0-42D9-9BFE-5D4AB040C144}" name="Hours" dataDxfId="96"/>
    <tableColumn id="4" xr3:uid="{53685F23-02D6-420E-B664-21C96508CA20}" name="Minutes"/>
    <tableColumn id="5" xr3:uid="{A369319C-2DC6-4C32-99FD-2495F0622F78}" name="Seconds"/>
    <tableColumn id="6" xr3:uid="{A8401580-4983-4FA8-95AB-B8B602090EB9}" name="Out: TimeSpan" dataDxfId="95">
      <calculatedColumnFormula array="1">CALENDAR.TIMESPAN(Table28[[#This Row],[Sign]],Table28[[#This Row],[Days]],Table28[[#This Row],[Hours]],Table28[[#This Row],[Minutes]],Table28[[#This Row],[Seconds]])</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65F6927-E922-455E-9219-6BD75D09D891}" name="Table2830" displayName="Table2830" ref="A93:E101" totalsRowShown="0" headerRowDxfId="94">
  <tableColumns count="5">
    <tableColumn id="1" xr3:uid="{89ACDA95-5109-4CEE-850B-EAB0BAF8959E}" name="TimeSpan"/>
    <tableColumn id="4" xr3:uid="{6835662B-A865-4A5D-B835-FAA9A24F22EF}" name="LowOrder" dataDxfId="93"/>
    <tableColumn id="3" xr3:uid="{3C19A111-791D-44ED-8C50-B8C07FE0C570}" name="Precision" dataDxfId="92"/>
    <tableColumn id="2" xr3:uid="{F2AD2497-532A-4C67-A636-46082C8421E4}" name="Truncate" dataDxfId="91"/>
    <tableColumn id="6" xr3:uid="{7FAF93F6-3416-4F49-A081-A56DD5C8BA17}" name="Out: TimeSpan" dataDxfId="90">
      <calculatedColumnFormula array="1">CALENDAR.ROUND_TIMESPAN(Table2830[[#This Row],[TimeSpan]],Table2830[[#This Row],[LowOrder]],Table2830[[#This Row],[Precision]],Table2830[[#This Row],[Truncate]])</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F8FD860-139C-4F2D-8D65-2DD43058010C}" name="Table283032" displayName="Table283032" ref="A51:E59" totalsRowShown="0" headerRowDxfId="89">
  <tableColumns count="5">
    <tableColumn id="1" xr3:uid="{4C19B565-5547-4C17-A752-84FEC3E3A049}" name="Days" dataDxfId="88"/>
    <tableColumn id="6" xr3:uid="{0F13AA57-021A-483D-B84F-8AD6768EC52F}" name="Hours" dataDxfId="87"/>
    <tableColumn id="7" xr3:uid="{CB24BE09-2842-4FA4-AA8F-1456D0A2971E}" name="Minute"/>
    <tableColumn id="8" xr3:uid="{9D3011EE-32D2-45E1-97B2-A694A845B768}" name="Seconds"/>
    <tableColumn id="9" xr3:uid="{385D6A3E-E21E-42E8-90F3-1623B1FC547F}" name="Out: LowOrder" dataDxfId="86">
      <calculatedColumnFormula array="1">CALENDAR.TIMESPAN_LOW_ORDER(Table283032[[#This Row],[Days]],Table283032[[#This Row],[Hours]],Table283032[[#This Row],[Minute]],Table283032[[#This Row],[Seconds]])</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528BBAB9-18DA-4C7F-BF19-B55CCA874B3A}" name="Table28303237" displayName="Table28303237" ref="A64:E72" totalsRowShown="0" headerRowDxfId="85">
  <tableColumns count="5">
    <tableColumn id="1" xr3:uid="{FE14841B-9991-4A54-B81C-6C559F325BEF}" name="Days" dataDxfId="84"/>
    <tableColumn id="6" xr3:uid="{A317DA93-4846-4ADA-8911-1F47D260FE27}" name="Hours" dataDxfId="83"/>
    <tableColumn id="7" xr3:uid="{F42F77F7-5C8B-4DA1-B624-0E73E6C10955}" name="Minute"/>
    <tableColumn id="8" xr3:uid="{C0ED2BEB-7A0A-4622-89E4-BF7D10EE93BD}" name="Seconds"/>
    <tableColumn id="9" xr3:uid="{B0E447D8-5482-4827-B280-E0F373432F5B}" name="Out: HighOrder" dataDxfId="82">
      <calculatedColumnFormula array="1">CALENDAR.TIMESPAN_HIGH_ORDER(Table28303237[[#This Row],[Days]],Table28303237[[#This Row],[Hours]],Table28303237[[#This Row],[Minute]],Table28303237[[#This Row],[Seconds]])</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81">
  <tableColumns count="3">
    <tableColumn id="1" xr3:uid="{C8845596-4A37-4E34-AE9E-4D67D5719A81}" name="Year"/>
    <tableColumn id="3" xr3:uid="{8BBB058A-2AF7-4747-8356-541A2F3162F5}" name="BCE" dataDxfId="80"/>
    <tableColumn id="2" xr3:uid="{515945D9-309B-49DA-B6F6-902C7C9B73B3}" name="Out: YearCE" dataDxfId="79">
      <calculatedColumnFormula array="1">CALENDAR.YEAR_COMMON_ERA(Table24[[#This Row],[Year]],Table24[[#This Row],[BCE]])</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123:F131" totalsRowShown="0" headerRowDxfId="78">
  <tableColumns count="6">
    <tableColumn id="1" xr3:uid="{E31D1499-D0EA-4619-A1EA-DE18DB16FAAF}" name="Year"/>
    <tableColumn id="3" xr3:uid="{3D2818D4-27A2-4B24-8773-D44B573B739B}" name="Month" dataDxfId="77"/>
    <tableColumn id="2" xr3:uid="{DC63E276-8E23-46C8-89B1-37141E4E2A20}" name="Day" dataDxfId="76"/>
    <tableColumn id="4" xr3:uid="{5DCE0E62-14F5-468E-BD14-154B5EE1C894}" name="JulianCalendar"/>
    <tableColumn id="5" xr3:uid="{6869B385-3230-42E0-A235-670F3F5BDE8E}" name="Out: JDN" dataDxfId="75">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59:C64" totalsRowShown="0">
  <tableColumns count="3">
    <tableColumn id="1" xr3:uid="{A1930D8F-00F0-4489-91D6-BA0484CEC1B9}" name="YearCE"/>
    <tableColumn id="2" xr3:uid="{212E0AA5-860C-49DF-8803-0E2C266A3C00}" name="JulianCalendar"/>
    <tableColumn id="4" xr3:uid="{253A3CF4-A421-4565-8C24-3910E7B4B4FF}" name="Out: DaysInYear" dataDxfId="74">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69:D77"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73">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136:F141" totalsRowShown="0" headerRowDxfId="72">
  <tableColumns count="6">
    <tableColumn id="1" xr3:uid="{06D1922F-F471-43D1-B6E6-62B5B2D13950}" name="Year"/>
    <tableColumn id="3" xr3:uid="{188A275F-E7EC-4FCF-9B15-CF83A05C6B09}" name="Month" dataDxfId="71"/>
    <tableColumn id="2" xr3:uid="{8C400855-949A-44C3-BD88-FB8125CEBBDA}" name="Day" dataDxfId="70"/>
    <tableColumn id="4" xr3:uid="{93E9BE69-C7C5-42D3-805A-28FA8C006108}" name="JulianCalendar"/>
    <tableColumn id="5" xr3:uid="{C7DF11E9-82E1-417E-ABEE-18E612C4AF97}" name="Out: MJDN" dataDxfId="69">
      <calculatedColumnFormula array="1">CALENDAR.MODIFIED_JULIAN_DAY_NUMBER(Table24534[[#This Row],[Year]],Table24534[[#This Row],[Month]],Table24534[[#This Row],[Day]],Table24534[[#This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146:B149" totalsRowShown="0" headerRowDxfId="68">
  <tableColumns count="2">
    <tableColumn id="1" xr3:uid="{D2F6D834-1A63-4D1D-B5E7-62F34A12E791}" name="JDN"/>
    <tableColumn id="5" xr3:uid="{071D2DD1-66F7-424D-A8E2-645BFE130EFD}" name="Out: MJDN" dataDxfId="67">
      <calculatedColumnFormula array="1">CALENDAR.JDN_TO_MODIFIED(Table2453435[[#This Row],[JDN]])</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146:E149" totalsRowShown="0" headerRowDxfId="66">
  <tableColumns count="2">
    <tableColumn id="1" xr3:uid="{898DD085-03E4-4BF5-8ABD-3EEB6EF374A0}" name="MJDN"/>
    <tableColumn id="5" xr3:uid="{455F8551-F67F-4BF8-8C8C-0500BC8E368E}" name="Out: JDN" dataDxfId="65">
      <calculatedColumnFormula array="1">CALENDAR.MODIFIED_TO_JDN(Table245343536[[#This Row],[MJDN]])</calculatedColumnFormula>
    </tableColumn>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64">
  <tableColumns count="5">
    <tableColumn id="1" xr3:uid="{16BE3648-210D-422C-9331-7EFF10E3D424}" name="MonthText"/>
    <tableColumn id="2" xr3:uid="{A8DFFCFF-6D7F-4EB8-8F48-D98E65A84584}" name="Out: Month" dataDxfId="63"/>
    <tableColumn id="3" xr3:uid="{87ECBF77-626A-4D1B-A246-873923E960A1}" name="Short" dataDxfId="62"/>
    <tableColumn id="4" xr3:uid="{9F6096C4-978F-49CF-A982-ECAEBF3DEA07}" name="InternationalEnglish" dataDxfId="61"/>
    <tableColumn id="5" xr3:uid="{D0EC8AC3-C06F-4FC3-931F-7C8BAFE92D70}" name="Out: Month Name" dataDxfId="60"/>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28:C39" totalsRowShown="0" headerRowDxfId="59">
  <tableColumns count="3">
    <tableColumn id="1" xr3:uid="{9745EE81-4146-418A-9B06-D2B9E74B5E0E}" name="YearCE"/>
    <tableColumn id="3" xr3:uid="{5697268B-3D6C-4C0B-82C9-44AB471AD2E4}" name="JulianCalendar" dataDxfId="58"/>
    <tableColumn id="2" xr3:uid="{067C233E-F63D-4501-B962-1A883DA82915}" name="Out: IsLeapYear" dataDxfId="57">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44:E54" totalsRowShown="0" headerRowDxfId="56">
  <tableColumns count="5">
    <tableColumn id="1" xr3:uid="{0F002978-378B-4F51-A8BB-CB28579FC0CB}" name="YearCE"/>
    <tableColumn id="2" xr3:uid="{21A5D259-501A-4A43-A9D6-D8C6DAF9DF6E}" name="Month" dataDxfId="55"/>
    <tableColumn id="3" xr3:uid="{8EED2AAD-208B-45BC-98F6-BC404A2FE7DF}" name="Day"/>
    <tableColumn id="4" xr3:uid="{55A969C0-7925-436B-92BD-6EFBEE6F7FD4}" name="JulianCalendar"/>
    <tableColumn id="5" xr3:uid="{474862FF-2E3E-4391-AD0E-0EECC5B310A2}" name="Out: IsValid" dataDxfId="54">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646D61-97D2-427F-8E5B-55547EABA256}" name="Table17" displayName="Table17" ref="A82:B91" totalsRowShown="0" tableBorderDxfId="53">
  <tableColumns count="2">
    <tableColumn id="1" xr3:uid="{213A982F-2648-4FA6-9F6A-59FDAA74FF33}" name="YearCE" dataDxfId="52"/>
    <tableColumn id="3" xr3:uid="{CC1582C9-1E9F-4C30-802E-A2BD988A9E1A}" name="Out: ISOYear" dataDxfId="51">
      <calculatedColumnFormula array="1">CALENDAR.FORMAT_ISO_YEAR(A83)</calculatedColumnFormula>
    </tableColumn>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50">
  <tableColumns count="2">
    <tableColumn id="1" xr3:uid="{873985E5-F534-4746-965A-FDCC4B0BD795}" name="Value" dataDxfId="49"/>
    <tableColumn id="2" xr3:uid="{52496543-EFBF-45A3-B639-782DF54EB5B2}" name="Out: IsValid" dataDxfId="48">
      <calculatedColumnFormula array="1">CALENDAR.IS_VALID_TZO(Table21729263812[[#This Row],[Value]])</calculatedColumnFormula>
    </tableColumn>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47">
  <tableColumns count="3">
    <tableColumn id="1" xr3:uid="{79B43762-A5C0-4429-9C20-25080A48AB6F}" name="TimeSpan" dataDxfId="46"/>
    <tableColumn id="2" xr3:uid="{E6048E40-86E2-4B61-83A8-07F3CE6DDBC9}" name="Out: TZOMinutes" dataDxfId="45">
      <calculatedColumnFormula array="1">CALENDAR.TIMESPAN_TO_TZO(Table2172926381227[[#This Row],[TimeSpan]])</calculatedColumnFormula>
    </tableColumn>
    <tableColumn id="3" xr3:uid="{CE66DB6A-0E22-4FAD-801C-A2523EE9796A}" name="Out: TZOTimeSpan" dataDxfId="44">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B3721EB-82CD-49F7-BD7A-B683A60CC3F4}" name="Table2224" displayName="Table2224" ref="A23:D30" totalsRowShown="0" tableBorderDxfId="43">
  <tableColumns count="4">
    <tableColumn id="1" xr3:uid="{987045C6-E05B-490B-BAE1-475C2A3F7DC5}" name="ISOTmeZoneOffset" dataDxfId="42"/>
    <tableColumn id="2" xr3:uid="{846DF785-69DB-4557-B1DC-696F2D879316}" name="Out: TZO" dataDxfId="41">
      <calculatedColumnFormula array="1">CALENDAR.PARSE_ISO_TZO(A24)</calculatedColumnFormula>
    </tableColumn>
    <tableColumn id="4" xr3:uid="{83AB5065-796A-44EF-930F-9D2461027B15}" name="Options" dataDxfId="40"/>
    <tableColumn id="3" xr3:uid="{A8946B99-7A69-49F5-B62D-5D8798E519FB}" name="Out: ISOTimeZoneOffset" dataDxfId="39">
      <calculatedColumnFormula array="1">CALENDAR.FORMAT_ISO_TZO(Table2224[[#This Row],[Out: TZO]],Table2224[[#This Row],[Options]])</calculatedColumnFormula>
    </tableColumn>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3ADB77-8029-463D-B3B0-2DA572851FC3}" name="Table791213" displayName="Table791213" ref="A31:F39" totalsRowShown="0">
  <tableColumns count="6">
    <tableColumn id="1" xr3:uid="{E59F89E6-A8CF-4428-ACD8-72F94628242C}" name="YearCE"/>
    <tableColumn id="5" xr3:uid="{BC39F11A-AC0C-4ECD-AAED-FA572A54D78B}" name="Month"/>
    <tableColumn id="2" xr3:uid="{F12C8431-3238-4C2E-B46F-E84BE7387484}" name="Day"/>
    <tableColumn id="6" xr3:uid="{865A0DB6-5AF8-4FCC-8B1B-0DFB7D1FB486}" name="Time"/>
    <tableColumn id="3" xr3:uid="{B0584847-7ABA-4B4D-8CA3-682B18A165AB}" name="JulianCalendar"/>
    <tableColumn id="4" xr3:uid="{04EE5211-6677-470F-891D-194BD1042274}" name="Out: MJDate" dataDxfId="38">
      <calculatedColumnFormula array="1">CALENDAR.MODIFIED_JULIAN_DATE(Table791213[[#This Row],[YearCE]],Table791213[[#This Row],[Month]],Table791213[[#This Row],[Day]],Table791213[[#This Row],[Time]],Table791213[[#This Row],[JulianCalendar]])</calculatedColumnFormula>
    </tableColumn>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44:B49" totalsRowShown="0" dataDxfId="37">
  <tableColumns count="2">
    <tableColumn id="1" xr3:uid="{FC6453E7-AE6D-4F9E-B75F-01E7FD70A7A2}" name="JDate" dataDxfId="36"/>
    <tableColumn id="4" xr3:uid="{668B7A50-D2B2-47ED-8C33-F88478865A3F}" name="Out: MJDate" dataDxfId="35">
      <calculatedColumnFormula array="1">CALENDAR.JDATE_TO_MODIFIED(Table79121314[[#This Row],[JDate]])</calculatedColumnFormula>
    </tableColumn>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44:E49" totalsRowShown="0" dataDxfId="34">
  <tableColumns count="2">
    <tableColumn id="1" xr3:uid="{D8855EB3-84D9-4210-AC51-31F8DFA4D714}" name="MJDate" dataDxfId="33"/>
    <tableColumn id="4" xr3:uid="{30DFF042-AFA2-4929-BA78-3FDD5CD2E45B}" name="Out: JDate" dataDxfId="32">
      <calculatedColumnFormula array="1">CALENDAR.MODIFIED_TO_JDATE(Table7912131416[[#This Row],[MJDate]])</calculatedColumnFormula>
    </tableColumn>
  </tableColumns>
  <tableStyleInfo name="TableStyleMedium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E13" totalsRowShown="0" headerRowDxfId="31">
  <tableColumns count="5">
    <tableColumn id="1" xr3:uid="{6E26D0CE-BB0E-4E7A-8B75-C68810886E54}" name="Hour"/>
    <tableColumn id="2" xr3:uid="{02E009F1-55D3-4106-B91D-78625AC21BEC}" name="Minute" dataDxfId="30"/>
    <tableColumn id="3" xr3:uid="{137FE6B1-D573-4A38-81C5-2288EDDA20CB}" name="Second"/>
    <tableColumn id="4" xr3:uid="{997F41DA-9DE5-4AF5-BE3E-9B3D48A668D9}" name="Accept24Hour"/>
    <tableColumn id="5" xr3:uid="{0875CDEF-E763-4D98-AA23-F511B648DC9B}" name="Out: IsValid" dataDxfId="29">
      <calculatedColumnFormula array="1">CALENDAR.IS_VALID_TIME_OF_DAY(Table237[[#This Row],[Hour]],Table237[[#This Row],[Minute]],Table237[[#This Row],[Second]],Table237[[#This Row],[Accept24Hour]])</calculatedColumnFormula>
    </tableColumn>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8998AB9-4BC9-476A-9446-9E626B572FAB}" name="Table79121339" displayName="Table79121339" ref="A18:F26" totalsRowShown="0">
  <tableColumns count="6">
    <tableColumn id="1" xr3:uid="{6265105F-ED37-4707-93E6-D7065C2711BB}" name="YearCE"/>
    <tableColumn id="5" xr3:uid="{022DF8DB-B102-47ED-A260-7B31EC2EC649}" name="Month"/>
    <tableColumn id="2" xr3:uid="{BD111262-75D3-45C8-9744-D55F53D88971}" name="Day"/>
    <tableColumn id="6" xr3:uid="{B2850841-3718-49F6-B60D-AC8A5BF9D598}" name="Time"/>
    <tableColumn id="3" xr3:uid="{48558A7E-677F-4279-B442-310D846B0019}" name="JulianCalendar"/>
    <tableColumn id="4" xr3:uid="{0E55F73D-29B4-463E-84F7-5377996284DE}" name="Out: JDate" dataDxfId="28">
      <calculatedColumnFormula array="1">CALENDAR.JULIAN_DATE(Table79121339[[#This Row],[YearCE]],Table79121339[[#This Row],[Month]],Table79121339[[#This Row],[Day]],Table79121339[[#This Row],[Time]],Table79121339[[#This Row],[JulianCalendar]])</calculatedColumnFormula>
    </tableColumn>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82FC88-683C-4404-8177-3A21F7894E00}" name="Table22" displayName="Table22" ref="A135:D142" totalsRowShown="0" tableBorderDxfId="27">
  <tableColumns count="4">
    <tableColumn id="1" xr3:uid="{5C912A4C-F3D2-44BB-9F09-8DFB687E30C1}" name="ISOTime" dataDxfId="26"/>
    <tableColumn id="2" xr3:uid="{240707AE-0F9E-4137-BBD3-45FAA80CCF6A}" name="Out: TimeSpan" dataDxfId="25">
      <calculatedColumnFormula array="1">CALENDAR.PARSE_ISO_TIME(A136)</calculatedColumnFormula>
    </tableColumn>
    <tableColumn id="4" xr3:uid="{DEDA2E3F-4FBB-4480-A611-6CBED8464801}" name="Options" dataDxfId="24"/>
    <tableColumn id="3" xr3:uid="{096F9EF3-D64E-4A9C-8A39-1A1A64054035}" name="Out: ISOTime" dataDxfId="23">
      <calculatedColumnFormula array="1">CALENDAR.FORMAT_ISO_TIME(Table22[[#This Row],[Out: TimeSpan]],Table22[[#This Row],[Options]])</calculatedColumnFormula>
    </tableColumn>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DCF8F56-FEB1-4714-A2D6-BD6D4029CE7E}" name="Table25" displayName="Table25" ref="A167:D181" totalsRowShown="0" tableBorderDxfId="22">
  <autoFilter ref="A167:D181" xr:uid="{EDCF8F56-FEB1-4714-A2D6-BD6D4029CE7E}"/>
  <tableColumns count="4">
    <tableColumn id="1" xr3:uid="{70DEDB12-B883-42A6-AC49-9B45410D18D4}" name="LiteraryYear"/>
    <tableColumn id="2" xr3:uid="{6A69EAE6-7229-4932-BBD3-6106A05C579A}" name="Out: YearCE" dataDxfId="21">
      <calculatedColumnFormula array="1">CALENDAR.PARSE_LITERARY_YEAR(Table25[[#This Row],[LiteraryYear]])</calculatedColumnFormula>
    </tableColumn>
    <tableColumn id="3" xr3:uid="{235B36A5-3D6E-433C-8C08-24C129A16AB2}" name="AlwaysShowEra"/>
    <tableColumn id="4" xr3:uid="{6B4D2E3B-D9E8-4AD5-A522-DF12C168962E}" name="Out: Literary Year">
      <calculatedColumnFormula array="1">CALENDAR.FORMAT_LITERARY_YEAR(Table25[[#This Row],[Out: YearCE]],Table25[[#This Row],[AlwaysShowEra]])</calculatedColumnFormula>
    </tableColumn>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D8" totalsRowShown="0" headerRowDxfId="20">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19">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79:C91" totalsRowShown="0" tableBorderDxfId="18">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17">
  <tableColumns count="3">
    <tableColumn id="1" xr3:uid="{3F96874F-2248-4C44-9416-D0A4465DE228}" name="DayOfWeek"/>
    <tableColumn id="2" xr3:uid="{D294B606-19B8-4A85-A370-67CB8BDDA11A}" name="ISOtoTraditional"/>
    <tableColumn id="3" xr3:uid="{4BFBA4F7-9955-4869-9D33-3BDB57E855A5}" name="Out: WeekdayNumber" dataDxfId="16">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66:E74" totalsRowShown="0" headerRowDxfId="15">
  <tableColumns count="5">
    <tableColumn id="1" xr3:uid="{0C6CF333-555F-4DF5-B035-26D4C8A8EC5C}" name="YearCE"/>
    <tableColumn id="2" xr3:uid="{D1F1A151-3CA3-436F-B446-76F4B0E03459}" name="ISOWeek" dataDxfId="14"/>
    <tableColumn id="3" xr3:uid="{2DE138D0-9583-44DF-8191-8288401188BE}" name="ISOWeekDay"/>
    <tableColumn id="4" xr3:uid="{DA3E32AA-958C-443E-A1C2-58BBCA19C245}" name="JulianCalendar"/>
    <tableColumn id="5" xr3:uid="{C08B51E6-496D-4F28-A012-489D922B5E3F}" name="Out: IsValid" dataDxfId="13">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12">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11"/>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10" tableBorderDxfId="9">
  <tableColumns count="3">
    <tableColumn id="1" xr3:uid="{2B80A01B-8873-472A-AB49-DF8FC898472B}" name="MJDATE" dataDxfId="8"/>
    <tableColumn id="2" xr3:uid="{075AD26A-F421-4B1C-A41C-75928F5E496D}" name="Out: ExcelDate" dataDxfId="7">
      <calculatedColumnFormula array="1">CALENDAR.MJDATE_TO_EXCELDATE(Table39[[#This Row],[MJDATE]])</calculatedColumnFormula>
    </tableColumn>
    <tableColumn id="3" xr3:uid="{E34377A2-C6C5-4E9C-BB8F-EB9FA4B8FC26}" name="Out: MJDate" dataDxfId="6">
      <calculatedColumnFormula array="1">CALENDAR.EXCELDATE_TO_MJDATE(Table39[[#This Row],[Out: ExcelDate]])</calculatedColumnFormula>
    </tableColumn>
  </tableColumns>
  <tableStyleInfo name="TableStyleMedium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5" tableBorderDxfId="4">
  <tableColumns count="4">
    <tableColumn id="1" xr3:uid="{180DCA52-6E21-41C7-903C-FF601B2DA413}" name="USDate" dataDxfId="3"/>
    <tableColumn id="2" xr3:uid="{C4A2816B-3A37-4D1F-91C6-B14E42C1786F}" name="Out: ExcelDate" dataDxfId="2">
      <calculatedColumnFormula array="1">CALENDAR.USDATE_TO_EXCELDATE(Table3941[[#This Row],[USDate]])</calculatedColumnFormula>
    </tableColumn>
    <tableColumn id="4" xr3:uid="{266977D9-CF5B-4FE3-9CF4-8F7841082A30}" name="Options" dataDxfId="1"/>
    <tableColumn id="3" xr3:uid="{A1F4CDB5-947B-41EB-955F-8EC52C95648E}" name="Out: USDate" dataDxfId="0">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bin"/><Relationship Id="rId5" Type="http://schemas.openxmlformats.org/officeDocument/2006/relationships/table" Target="../tables/table10.xml"/><Relationship Id="rId4"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table" Target="../tables/table11.xml"/><Relationship Id="rId1" Type="http://schemas.openxmlformats.org/officeDocument/2006/relationships/printerSettings" Target="../printerSettings/printerSettings2.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3.bin"/><Relationship Id="rId4" Type="http://schemas.openxmlformats.org/officeDocument/2006/relationships/table" Target="../tables/table2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1.xml"/><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table" Target="../tables/table25.xml"/><Relationship Id="rId1" Type="http://schemas.openxmlformats.org/officeDocument/2006/relationships/printerSettings" Target="../printerSettings/printerSettings4.bin"/><Relationship Id="rId6" Type="http://schemas.openxmlformats.org/officeDocument/2006/relationships/table" Target="../tables/table29.xml"/><Relationship Id="rId5" Type="http://schemas.openxmlformats.org/officeDocument/2006/relationships/table" Target="../tables/table28.xml"/><Relationship Id="rId4"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5.bin"/><Relationship Id="rId4" Type="http://schemas.openxmlformats.org/officeDocument/2006/relationships/table" Target="../tables/table3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M106"/>
  <sheetViews>
    <sheetView workbookViewId="0">
      <selection sqref="A1:B9"/>
    </sheetView>
  </sheetViews>
  <sheetFormatPr defaultRowHeight="15" x14ac:dyDescent="0.25"/>
  <cols>
    <col min="1" max="1" width="33.140625" customWidth="1"/>
    <col min="2" max="2" width="20.42578125" customWidth="1"/>
    <col min="3" max="3" width="9.85546875" bestFit="1" customWidth="1"/>
    <col min="4" max="4" width="25" bestFit="1" customWidth="1"/>
    <col min="5" max="5" width="30.7109375" customWidth="1"/>
    <col min="6" max="6" width="10" bestFit="1"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485</v>
      </c>
      <c r="B1" s="1"/>
    </row>
    <row r="3" spans="1:2" x14ac:dyDescent="0.25">
      <c r="A3" t="s">
        <v>477</v>
      </c>
      <c r="B3" t="s">
        <v>486</v>
      </c>
    </row>
    <row r="4" spans="1:2" x14ac:dyDescent="0.25">
      <c r="B4" t="b" cm="1">
        <f t="array" ref="B4">CALENDAR.IS_EMPTY(Table217292638[[#This Row],[Value]])</f>
        <v>1</v>
      </c>
    </row>
    <row r="5" spans="1:2" x14ac:dyDescent="0.25">
      <c r="A5" t="s">
        <v>3</v>
      </c>
      <c r="B5" t="b" cm="1">
        <f t="array" ref="B5">CALENDAR.IS_EMPTY(Table217292638[[#This Row],[Value]])</f>
        <v>0</v>
      </c>
    </row>
    <row r="6" spans="1:2" x14ac:dyDescent="0.25">
      <c r="A6" t="e">
        <v>#VALUE!</v>
      </c>
      <c r="B6" t="b" cm="1">
        <f t="array" ref="B6">CALENDAR.IS_EMPTY(Table217292638[[#This Row],[Value]])</f>
        <v>0</v>
      </c>
    </row>
    <row r="7" spans="1:2" x14ac:dyDescent="0.25">
      <c r="A7">
        <v>1</v>
      </c>
      <c r="B7" t="b" cm="1">
        <f t="array" ref="B7">CALENDAR.IS_EMPTY(Table217292638[[#This Row],[Value]])</f>
        <v>0</v>
      </c>
    </row>
    <row r="8" spans="1:2" x14ac:dyDescent="0.25">
      <c r="A8" s="48">
        <v>44927</v>
      </c>
      <c r="B8" t="b" cm="1">
        <f t="array" ref="B8">CALENDAR.IS_EMPTY(Table217292638[[#This Row],[Value]])</f>
        <v>0</v>
      </c>
    </row>
    <row r="9" spans="1:2" x14ac:dyDescent="0.25">
      <c r="A9" s="232" t="s">
        <v>478</v>
      </c>
      <c r="B9" t="b" cm="1">
        <f t="array" ref="B9">CALENDAR.IS_EMPTY(Table217292638[[#This Row],[Value]])</f>
        <v>0</v>
      </c>
    </row>
    <row r="12" spans="1:2" ht="19.5" x14ac:dyDescent="0.3">
      <c r="A12" s="1" t="s">
        <v>538</v>
      </c>
      <c r="B12" s="1"/>
    </row>
    <row r="14" spans="1:2" x14ac:dyDescent="0.25">
      <c r="A14" t="s">
        <v>477</v>
      </c>
      <c r="B14" t="s">
        <v>539</v>
      </c>
    </row>
    <row r="15" spans="1:2" x14ac:dyDescent="0.25">
      <c r="B15" t="b" cm="1">
        <f t="array" ref="B15">CALENDAR.IS_NUMERIC_NULL(Table2172926[[#This Row],[Value]])</f>
        <v>1</v>
      </c>
    </row>
    <row r="16" spans="1:2" x14ac:dyDescent="0.25">
      <c r="A16" t="s">
        <v>3</v>
      </c>
      <c r="B16" t="b" cm="1">
        <f t="array" ref="B16">CALENDAR.IS_NUMERIC_NULL(Table2172926[[#This Row],[Value]])</f>
        <v>0</v>
      </c>
    </row>
    <row r="17" spans="1:2" x14ac:dyDescent="0.25">
      <c r="A17" t="e">
        <v>#VALUE!</v>
      </c>
      <c r="B17" t="b" cm="1">
        <f t="array" ref="B17">CALENDAR.IS_NUMERIC_NULL(Table2172926[[#This Row],[Value]])</f>
        <v>0</v>
      </c>
    </row>
    <row r="18" spans="1:2" x14ac:dyDescent="0.25">
      <c r="A18">
        <v>1</v>
      </c>
      <c r="B18" t="b" cm="1">
        <f t="array" ref="B18">CALENDAR.IS_NUMERIC_NULL(Table2172926[[#This Row],[Value]])</f>
        <v>1</v>
      </c>
    </row>
    <row r="19" spans="1:2" x14ac:dyDescent="0.25">
      <c r="A19" s="48">
        <v>44927</v>
      </c>
      <c r="B19" t="b" cm="1">
        <f t="array" ref="B19">CALENDAR.IS_NUMERIC_NULL(Table2172926[[#This Row],[Value]])</f>
        <v>1</v>
      </c>
    </row>
    <row r="20" spans="1:2" x14ac:dyDescent="0.25">
      <c r="A20" s="232" t="s">
        <v>478</v>
      </c>
      <c r="B20" t="b" cm="1">
        <f t="array" ref="B20">CALENDAR.IS_NUMERIC_NULL(Table2172926[[#This Row],[Value]])</f>
        <v>0</v>
      </c>
    </row>
    <row r="23" spans="1:2" ht="19.5" x14ac:dyDescent="0.3">
      <c r="A23" s="1" t="s">
        <v>479</v>
      </c>
      <c r="B23" s="1"/>
    </row>
    <row r="25" spans="1:2" x14ac:dyDescent="0.25">
      <c r="A25" t="s">
        <v>143</v>
      </c>
      <c r="B25" t="s">
        <v>480</v>
      </c>
    </row>
    <row r="26" spans="1:2" x14ac:dyDescent="0.25">
      <c r="B26" t="e" cm="1">
        <f t="array" ref="B26">CALENDAR.IS_INTEGER(Table21729262728[[#This Row],[N]])</f>
        <v>#VALUE!</v>
      </c>
    </row>
    <row r="27" spans="1:2" x14ac:dyDescent="0.25">
      <c r="A27" t="s">
        <v>3</v>
      </c>
      <c r="B27" t="e" cm="1">
        <f t="array" ref="B27">CALENDAR.IS_INTEGER(Table21729262728[[#This Row],[N]])</f>
        <v>#VALUE!</v>
      </c>
    </row>
    <row r="28" spans="1:2" x14ac:dyDescent="0.25">
      <c r="A28" t="e">
        <v>#VALUE!</v>
      </c>
      <c r="B28" t="e" cm="1">
        <f t="array" ref="B28">CALENDAR.IS_INTEGER(Table21729262728[[#This Row],[N]])</f>
        <v>#VALUE!</v>
      </c>
    </row>
    <row r="29" spans="1:2" x14ac:dyDescent="0.25">
      <c r="A29">
        <v>0</v>
      </c>
      <c r="B29" t="b" cm="1">
        <f t="array" ref="B29">CALENDAR.IS_INTEGER(Table21729262728[[#This Row],[N]])</f>
        <v>1</v>
      </c>
    </row>
    <row r="30" spans="1:2" x14ac:dyDescent="0.25">
      <c r="A30">
        <v>1</v>
      </c>
      <c r="B30" t="b" cm="1">
        <f t="array" ref="B30">CALENDAR.IS_INTEGER(Table21729262728[[#This Row],[N]])</f>
        <v>1</v>
      </c>
    </row>
    <row r="31" spans="1:2" x14ac:dyDescent="0.25">
      <c r="A31" s="49">
        <v>1.5</v>
      </c>
      <c r="B31" t="b" cm="1">
        <f t="array" ref="B31">CALENDAR.IS_INTEGER(Table21729262728[[#This Row],[N]])</f>
        <v>0</v>
      </c>
    </row>
    <row r="32" spans="1:2" x14ac:dyDescent="0.25">
      <c r="A32" s="49" t="s">
        <v>478</v>
      </c>
      <c r="B32" t="e" cm="1">
        <f t="array" ref="B32">CALENDAR.IS_INTEGER(Table21729262728[[#This Row],[N]])</f>
        <v>#VALUE!</v>
      </c>
    </row>
    <row r="35" spans="1:13" ht="19.5" x14ac:dyDescent="0.3">
      <c r="A35" s="1" t="s">
        <v>481</v>
      </c>
      <c r="B35" s="1"/>
      <c r="C35" s="1"/>
    </row>
    <row r="37" spans="1:13" x14ac:dyDescent="0.25">
      <c r="A37" t="s">
        <v>143</v>
      </c>
      <c r="B37" t="s">
        <v>482</v>
      </c>
    </row>
    <row r="38" spans="1:13" x14ac:dyDescent="0.25">
      <c r="B38" t="str" cm="1">
        <f t="array" ref="B38">CALENDAR.DECIMALS(Table21729[[#This Row],[N]])</f>
        <v/>
      </c>
    </row>
    <row r="39" spans="1:13" x14ac:dyDescent="0.25">
      <c r="A39" t="s">
        <v>3</v>
      </c>
      <c r="B39" t="e" cm="1">
        <f t="array" ref="B39">CALENDAR.DECIMALS(Table21729[[#This Row],[N]])</f>
        <v>#VALUE!</v>
      </c>
    </row>
    <row r="40" spans="1:13" x14ac:dyDescent="0.25">
      <c r="A40">
        <v>100000.0012</v>
      </c>
      <c r="B40" cm="1">
        <f t="array" ref="B40">CALENDAR.DECIMALS(Table21729[[#This Row],[N]])</f>
        <v>4</v>
      </c>
    </row>
    <row r="41" spans="1:13" x14ac:dyDescent="0.25">
      <c r="A41">
        <v>1.23456789012345E-6</v>
      </c>
      <c r="B41" cm="1">
        <f t="array" ref="B41">CALENDAR.DECIMALS(Table21729[[#This Row],[N]])</f>
        <v>20</v>
      </c>
      <c r="J41" s="184"/>
      <c r="K41" s="184"/>
      <c r="L41" s="184"/>
      <c r="M41" s="184"/>
    </row>
    <row r="42" spans="1:13" x14ac:dyDescent="0.25">
      <c r="A42" s="165">
        <f>1/3</f>
        <v>0.33333333333333331</v>
      </c>
      <c r="B42" cm="1">
        <f t="array" ref="B42">CALENDAR.DECIMALS(Table21729[[#This Row],[N]])</f>
        <v>15</v>
      </c>
      <c r="J42" s="184"/>
      <c r="K42" s="203"/>
      <c r="L42" s="184"/>
      <c r="M42" s="184"/>
    </row>
    <row r="43" spans="1:13" x14ac:dyDescent="0.25">
      <c r="A43">
        <v>9.9999999999999995E-7</v>
      </c>
      <c r="B43" cm="1">
        <f t="array" ref="B43">CALENDAR.DECIMALS(Table21729[[#This Row],[N]])</f>
        <v>6</v>
      </c>
      <c r="J43" s="184"/>
      <c r="K43" s="184"/>
      <c r="L43" s="184"/>
      <c r="M43" s="184"/>
    </row>
    <row r="44" spans="1:13" x14ac:dyDescent="0.25">
      <c r="A44">
        <v>0</v>
      </c>
      <c r="B44" cm="1">
        <f t="array" ref="B44">CALENDAR.DECIMALS(Table21729[[#This Row],[N]])</f>
        <v>0</v>
      </c>
      <c r="J44" s="184"/>
      <c r="K44" s="184"/>
      <c r="L44" s="184"/>
      <c r="M44" s="184"/>
    </row>
    <row r="47" spans="1:13" ht="19.5" x14ac:dyDescent="0.3">
      <c r="A47" s="1" t="s">
        <v>326</v>
      </c>
      <c r="B47" s="1"/>
      <c r="C47" s="1"/>
    </row>
    <row r="49" spans="1:4" x14ac:dyDescent="0.25">
      <c r="A49" t="s">
        <v>314</v>
      </c>
      <c r="B49" t="s">
        <v>3</v>
      </c>
      <c r="C49" t="s">
        <v>317</v>
      </c>
      <c r="D49" t="s">
        <v>315</v>
      </c>
    </row>
    <row r="50" spans="1:4" x14ac:dyDescent="0.25">
      <c r="D50" t="b" cm="1">
        <f t="array" ref="D50">CALENDAR.VALIDATE_CHARSET(Table217[[#This Row],[CharSet]],Table217[[#This Row],[Text]],Table217[[#This Row],[IgnoreCase]])</f>
        <v>0</v>
      </c>
    </row>
    <row r="51" spans="1:4" x14ac:dyDescent="0.25">
      <c r="B51" t="s">
        <v>3</v>
      </c>
      <c r="D51" t="b" cm="1">
        <f t="array" ref="D51">CALENDAR.VALIDATE_CHARSET(Table217[[#This Row],[CharSet]],Table217[[#This Row],[Text]],Table217[[#This Row],[IgnoreCase]])</f>
        <v>0</v>
      </c>
    </row>
    <row r="52" spans="1:4" x14ac:dyDescent="0.25">
      <c r="A52" t="s">
        <v>316</v>
      </c>
      <c r="B52" t="s">
        <v>318</v>
      </c>
      <c r="D52" t="b" cm="1">
        <f t="array" ref="D52">CALENDAR.VALIDATE_CHARSET(Table217[[#This Row],[CharSet]],Table217[[#This Row],[Text]],Table217[[#This Row],[IgnoreCase]])</f>
        <v>0</v>
      </c>
    </row>
    <row r="53" spans="1:4" x14ac:dyDescent="0.25">
      <c r="A53" t="s">
        <v>316</v>
      </c>
      <c r="B53" t="s">
        <v>318</v>
      </c>
      <c r="C53">
        <v>1</v>
      </c>
      <c r="D53" t="b" cm="1">
        <f t="array" ref="D53">CALENDAR.VALIDATE_CHARSET(Table217[[#This Row],[CharSet]],Table217[[#This Row],[Text]],Table217[[#This Row],[IgnoreCase]])</f>
        <v>1</v>
      </c>
    </row>
    <row r="54" spans="1:4" x14ac:dyDescent="0.25">
      <c r="A54" t="s">
        <v>316</v>
      </c>
      <c r="B54" t="s">
        <v>319</v>
      </c>
      <c r="C54" s="3"/>
      <c r="D54" t="b" cm="1">
        <f t="array" ref="D54">CALENDAR.VALIDATE_CHARSET(Table217[[#This Row],[CharSet]],Table217[[#This Row],[Text]],Table217[[#This Row],[IgnoreCase]])</f>
        <v>1</v>
      </c>
    </row>
    <row r="55" spans="1:4" x14ac:dyDescent="0.25">
      <c r="A55" t="s">
        <v>320</v>
      </c>
      <c r="B55" t="s">
        <v>321</v>
      </c>
      <c r="D55" t="b" cm="1">
        <f t="array" ref="D55">CALENDAR.VALIDATE_CHARSET(Table217[[#This Row],[CharSet]],Table217[[#This Row],[Text]],Table217[[#This Row],[IgnoreCase]])</f>
        <v>1</v>
      </c>
    </row>
    <row r="58" spans="1:4" ht="19.5" x14ac:dyDescent="0.3">
      <c r="A58" s="1" t="s">
        <v>327</v>
      </c>
      <c r="B58" s="1"/>
      <c r="C58" s="1"/>
    </row>
    <row r="60" spans="1:4" x14ac:dyDescent="0.25">
      <c r="A60" t="s">
        <v>3</v>
      </c>
      <c r="B60" t="s">
        <v>314</v>
      </c>
      <c r="C60" t="s">
        <v>328</v>
      </c>
      <c r="D60" t="s">
        <v>329</v>
      </c>
    </row>
    <row r="61" spans="1:4" x14ac:dyDescent="0.25">
      <c r="D61" t="str" cm="1">
        <f t="array" ref="D61">CALENDAR.REPLACE_CHARS(Table21720[[#This Row],[Text]],Table21720[[#This Row],[CharSet]],Table21720[[#This Row],[CharReplaceWith]])</f>
        <v/>
      </c>
    </row>
    <row r="62" spans="1:4" x14ac:dyDescent="0.25">
      <c r="B62" t="s">
        <v>311</v>
      </c>
      <c r="D62" t="str" cm="1">
        <f t="array" ref="D62">CALENDAR.REPLACE_CHARS(Table21720[[#This Row],[Text]],Table21720[[#This Row],[CharSet]],Table21720[[#This Row],[CharReplaceWith]])</f>
        <v/>
      </c>
    </row>
    <row r="63" spans="1:4" x14ac:dyDescent="0.25">
      <c r="A63" t="s">
        <v>3</v>
      </c>
      <c r="D63" t="str" cm="1">
        <f t="array" ref="D63">CALENDAR.REPLACE_CHARS(Table21720[[#This Row],[Text]],Table21720[[#This Row],[CharSet]],Table21720[[#This Row],[CharReplaceWith]])</f>
        <v>Text</v>
      </c>
    </row>
    <row r="64" spans="1:4" x14ac:dyDescent="0.25">
      <c r="A64" t="s">
        <v>316</v>
      </c>
      <c r="B64" t="s">
        <v>331</v>
      </c>
      <c r="C64" t="s">
        <v>330</v>
      </c>
      <c r="D64" t="str" cm="1">
        <f t="array" ref="D64">CALENDAR.REPLACE_CHARS(Table21720[[#This Row],[Text]],Table21720[[#This Row],[CharSet]],Table21720[[#This Row],[CharReplaceWith]])</f>
        <v>***DEFGHIJKLMNO***STUVWXYZ</v>
      </c>
    </row>
    <row r="65" spans="1:8" x14ac:dyDescent="0.25">
      <c r="A65" t="s">
        <v>316</v>
      </c>
      <c r="B65" t="s">
        <v>332</v>
      </c>
      <c r="C65" s="3"/>
      <c r="D65" t="str" cm="1">
        <f t="array" ref="D65">CALENDAR.REPLACE_CHARS(Table21720[[#This Row],[Text]],Table21720[[#This Row],[CharSet]],Table21720[[#This Row],[CharReplaceWith]])</f>
        <v>AHIQRSTUVWXYZ</v>
      </c>
    </row>
    <row r="68" spans="1:8" ht="19.5" x14ac:dyDescent="0.3">
      <c r="A68" s="1" t="s">
        <v>333</v>
      </c>
      <c r="B68" s="1"/>
      <c r="C68" s="1"/>
    </row>
    <row r="70" spans="1:8" x14ac:dyDescent="0.25">
      <c r="A70" s="5" t="s">
        <v>311</v>
      </c>
      <c r="B70" s="6" t="s">
        <v>3</v>
      </c>
      <c r="C70" s="6" t="s">
        <v>143</v>
      </c>
      <c r="D70" s="6" t="s">
        <v>312</v>
      </c>
      <c r="E70" s="6" t="s">
        <v>334</v>
      </c>
      <c r="F70" s="6" t="s">
        <v>335</v>
      </c>
      <c r="G70" s="6" t="s">
        <v>336</v>
      </c>
      <c r="H70" s="7" t="s">
        <v>322</v>
      </c>
    </row>
    <row r="71" spans="1:8" x14ac:dyDescent="0.25">
      <c r="A71" s="8"/>
      <c r="B71" s="9"/>
      <c r="C71" s="9"/>
      <c r="D71" s="9"/>
      <c r="E71" s="9"/>
      <c r="F71" s="9"/>
      <c r="G71" s="9" cm="1">
        <f t="array" ref="G71">CALENDAR.FIND_NTH_CHAR(A71,B71,C71,D71,E71,F71)</f>
        <v>0</v>
      </c>
      <c r="H71" s="10"/>
    </row>
    <row r="72" spans="1:8" x14ac:dyDescent="0.25">
      <c r="A72" s="11" t="s">
        <v>313</v>
      </c>
      <c r="B72" s="12" t="s">
        <v>323</v>
      </c>
      <c r="C72" s="12">
        <v>1</v>
      </c>
      <c r="D72" s="12"/>
      <c r="E72" s="12"/>
      <c r="F72" s="12"/>
      <c r="G72" s="12" cm="1">
        <f t="array" ref="G72">CALENDAR.FIND_NTH_CHAR(A72,B72,C72,D72,E72,F72)</f>
        <v>6</v>
      </c>
      <c r="H72" s="13"/>
    </row>
    <row r="73" spans="1:8" x14ac:dyDescent="0.25">
      <c r="A73" s="8" t="s">
        <v>313</v>
      </c>
      <c r="B73" s="9" t="s">
        <v>323</v>
      </c>
      <c r="C73" s="9">
        <v>2</v>
      </c>
      <c r="D73" s="9">
        <v>1</v>
      </c>
      <c r="E73" s="9">
        <v>7</v>
      </c>
      <c r="F73" s="9"/>
      <c r="G73" s="9" cm="1">
        <f t="array" ref="G73:H73">CALENDAR.FIND_NTH_CHAR(A73,B73,C73,D73,E73,F73)</f>
        <v>10</v>
      </c>
      <c r="H73" s="10" t="str">
        <v>A</v>
      </c>
    </row>
    <row r="74" spans="1:8" x14ac:dyDescent="0.25">
      <c r="A74" s="11" t="s">
        <v>313</v>
      </c>
      <c r="B74" s="12" t="s">
        <v>323</v>
      </c>
      <c r="C74" s="12">
        <v>-2</v>
      </c>
      <c r="D74" s="12">
        <v>1</v>
      </c>
      <c r="E74" s="12">
        <v>-6</v>
      </c>
      <c r="F74" s="12">
        <v>-3</v>
      </c>
      <c r="G74" s="12" cm="1">
        <f t="array" ref="G74:H74">CALENDAR.FIND_NTH_CHAR(A74,B74,C74,D74,E74,F74)</f>
        <v>8</v>
      </c>
      <c r="H74" s="13" t="str">
        <v>B</v>
      </c>
    </row>
    <row r="75" spans="1:8" x14ac:dyDescent="0.25">
      <c r="A75" s="8" t="s">
        <v>313</v>
      </c>
      <c r="B75" s="9" t="s">
        <v>323</v>
      </c>
      <c r="C75" s="9">
        <v>-1</v>
      </c>
      <c r="D75" s="33">
        <v>1</v>
      </c>
      <c r="E75" s="33">
        <v>8</v>
      </c>
      <c r="F75" s="9">
        <v>-5</v>
      </c>
      <c r="G75" s="9" cm="1">
        <f t="array" ref="G75:H75">CALENDAR.FIND_NTH_CHAR(A75,B75,C75,D75,E75,F75)</f>
        <v>8</v>
      </c>
      <c r="H75" s="10" t="str">
        <v>B</v>
      </c>
    </row>
    <row r="76" spans="1:8" x14ac:dyDescent="0.25">
      <c r="A76" s="11" t="s">
        <v>313</v>
      </c>
      <c r="B76" s="12" t="s">
        <v>323</v>
      </c>
      <c r="C76" s="12">
        <v>3</v>
      </c>
      <c r="D76" s="34">
        <v>1</v>
      </c>
      <c r="E76" s="34"/>
      <c r="F76" s="12"/>
      <c r="G76" s="12" cm="1">
        <f t="array" ref="G76:H76">CALENDAR.FIND_NTH_CHAR(A76,B76,C76,D76,E76,F76)</f>
        <v>10</v>
      </c>
      <c r="H76" s="13" t="str">
        <v>A</v>
      </c>
    </row>
    <row r="77" spans="1:8" x14ac:dyDescent="0.25">
      <c r="A77" s="8" t="s">
        <v>313</v>
      </c>
      <c r="B77" s="9" t="s">
        <v>323</v>
      </c>
      <c r="C77" s="9">
        <v>4</v>
      </c>
      <c r="D77" s="9">
        <v>1</v>
      </c>
      <c r="E77" s="9"/>
      <c r="F77" s="33"/>
      <c r="G77" s="33" cm="1">
        <f t="array" ref="G77:H77">CALENDAR.FIND_NTH_CHAR(A77,B77,C77,D77,E77,F77)</f>
        <v>0</v>
      </c>
      <c r="H77" s="10" t="str">
        <v/>
      </c>
    </row>
    <row r="78" spans="1:8" x14ac:dyDescent="0.25">
      <c r="A78" s="178" t="s">
        <v>313</v>
      </c>
      <c r="B78" s="179" t="s">
        <v>323</v>
      </c>
      <c r="C78" s="179">
        <v>-3</v>
      </c>
      <c r="D78" s="179">
        <v>1</v>
      </c>
      <c r="E78" s="179"/>
      <c r="F78" s="179"/>
      <c r="G78" s="179" cm="1">
        <f t="array" ref="G78:H78">CALENDAR.FIND_NTH_CHAR(A78,B78,C78,D78,E78,F78)</f>
        <v>6</v>
      </c>
      <c r="H78" s="180" t="str">
        <v>A</v>
      </c>
    </row>
    <row r="81" spans="1:8" ht="19.5" x14ac:dyDescent="0.3">
      <c r="A81" s="1" t="s">
        <v>337</v>
      </c>
      <c r="B81" s="1"/>
      <c r="C81" s="1"/>
    </row>
    <row r="83" spans="1:8" x14ac:dyDescent="0.25">
      <c r="A83" s="5" t="s">
        <v>311</v>
      </c>
      <c r="B83" s="6" t="s">
        <v>3</v>
      </c>
      <c r="C83" s="6" t="s">
        <v>143</v>
      </c>
      <c r="D83" s="6" t="s">
        <v>312</v>
      </c>
      <c r="E83" s="6" t="s">
        <v>334</v>
      </c>
      <c r="F83" s="6" t="s">
        <v>335</v>
      </c>
      <c r="G83" s="6" t="s">
        <v>336</v>
      </c>
      <c r="H83" s="7" t="s">
        <v>322</v>
      </c>
    </row>
    <row r="84" spans="1:8" x14ac:dyDescent="0.25">
      <c r="A84" s="8"/>
      <c r="B84" s="9"/>
      <c r="C84" s="9"/>
      <c r="D84" s="9"/>
      <c r="E84" s="9"/>
      <c r="F84" s="9"/>
      <c r="G84" s="9" cm="1">
        <f t="array" ref="G84">CALENDAR.SEARCH_NTH_CHAR(A84,B84,C84,D84,E84,F84)</f>
        <v>0</v>
      </c>
      <c r="H84" s="10"/>
    </row>
    <row r="85" spans="1:8" x14ac:dyDescent="0.25">
      <c r="A85" s="11" t="s">
        <v>324</v>
      </c>
      <c r="B85" s="12" t="s">
        <v>323</v>
      </c>
      <c r="C85" s="12">
        <v>1</v>
      </c>
      <c r="D85" s="12"/>
      <c r="E85" s="12"/>
      <c r="F85" s="12"/>
      <c r="G85" s="12" cm="1">
        <f t="array" ref="G85">CALENDAR.SEARCH_NTH_CHAR(A85,B85,C85,D85,E85,F85)</f>
        <v>6</v>
      </c>
      <c r="H85" s="13"/>
    </row>
    <row r="86" spans="1:8" x14ac:dyDescent="0.25">
      <c r="A86" s="8" t="s">
        <v>324</v>
      </c>
      <c r="B86" s="9" t="s">
        <v>323</v>
      </c>
      <c r="C86" s="9">
        <v>2</v>
      </c>
      <c r="D86" s="9">
        <v>1</v>
      </c>
      <c r="E86" s="9">
        <v>7</v>
      </c>
      <c r="F86" s="9"/>
      <c r="G86" s="9" cm="1">
        <f t="array" ref="G86:H86">CALENDAR.SEARCH_NTH_CHAR(A86,B86,C86,D86,E86,F86)</f>
        <v>10</v>
      </c>
      <c r="H86" s="10" t="str">
        <v>A</v>
      </c>
    </row>
    <row r="87" spans="1:8" x14ac:dyDescent="0.25">
      <c r="A87" s="11" t="s">
        <v>324</v>
      </c>
      <c r="B87" s="12" t="s">
        <v>323</v>
      </c>
      <c r="C87" s="12">
        <v>-2</v>
      </c>
      <c r="D87" s="12">
        <v>1</v>
      </c>
      <c r="E87" s="12">
        <v>-6</v>
      </c>
      <c r="F87" s="12">
        <v>-3</v>
      </c>
      <c r="G87" s="12" cm="1">
        <f t="array" ref="G87:H87">CALENDAR.SEARCH_NTH_CHAR(A87,B87,C87,D87,E87,F87)</f>
        <v>8</v>
      </c>
      <c r="H87" s="13" t="str">
        <v>B</v>
      </c>
    </row>
    <row r="88" spans="1:8" x14ac:dyDescent="0.25">
      <c r="A88" s="8" t="s">
        <v>324</v>
      </c>
      <c r="B88" s="9" t="s">
        <v>323</v>
      </c>
      <c r="C88" s="9">
        <v>-1</v>
      </c>
      <c r="D88" s="33">
        <v>1</v>
      </c>
      <c r="E88" s="33">
        <v>8</v>
      </c>
      <c r="F88" s="33">
        <v>-5</v>
      </c>
      <c r="G88" s="9" cm="1">
        <f t="array" ref="G88:H88">CALENDAR.SEARCH_NTH_CHAR(A88,B88,C88,D88,E88,F88)</f>
        <v>8</v>
      </c>
      <c r="H88" s="10" t="str">
        <v>B</v>
      </c>
    </row>
    <row r="89" spans="1:8" x14ac:dyDescent="0.25">
      <c r="A89" s="11" t="s">
        <v>324</v>
      </c>
      <c r="B89" s="12" t="s">
        <v>323</v>
      </c>
      <c r="C89" s="12">
        <v>3</v>
      </c>
      <c r="D89" s="34">
        <v>1</v>
      </c>
      <c r="E89" s="34"/>
      <c r="F89" s="34"/>
      <c r="G89" s="12" cm="1">
        <f t="array" ref="G89:H89">CALENDAR.SEARCH_NTH_CHAR(A89,B89,C89,D89,E89,F89)</f>
        <v>10</v>
      </c>
      <c r="H89" s="13" t="str">
        <v>A</v>
      </c>
    </row>
    <row r="90" spans="1:8" x14ac:dyDescent="0.25">
      <c r="A90" s="8" t="s">
        <v>324</v>
      </c>
      <c r="B90" s="9" t="s">
        <v>323</v>
      </c>
      <c r="C90" s="9">
        <v>4</v>
      </c>
      <c r="D90" s="9">
        <v>1</v>
      </c>
      <c r="E90" s="33"/>
      <c r="F90" s="33"/>
      <c r="G90" s="33" cm="1">
        <f t="array" ref="G90:H90">CALENDAR.SEARCH_NTH_CHAR(A90,B90,C90,D90,E90,F90)</f>
        <v>0</v>
      </c>
      <c r="H90" s="10" t="str">
        <v/>
      </c>
    </row>
    <row r="91" spans="1:8" x14ac:dyDescent="0.25">
      <c r="A91" s="178" t="s">
        <v>324</v>
      </c>
      <c r="B91" s="179" t="s">
        <v>323</v>
      </c>
      <c r="C91" s="179">
        <v>-3</v>
      </c>
      <c r="D91" s="179">
        <v>1</v>
      </c>
      <c r="E91" s="179"/>
      <c r="F91" s="179"/>
      <c r="G91" s="179" cm="1">
        <f t="array" ref="G91:H91">CALENDAR.SEARCH_NTH_CHAR(A91,B91,C91,D91,E91,F91)</f>
        <v>6</v>
      </c>
      <c r="H91" s="180" t="str">
        <v>A</v>
      </c>
    </row>
    <row r="94" spans="1:8" ht="19.5" x14ac:dyDescent="0.3">
      <c r="A94" s="1" t="s">
        <v>540</v>
      </c>
      <c r="B94" s="1"/>
      <c r="C94" s="1"/>
    </row>
    <row r="96" spans="1:8" x14ac:dyDescent="0.25">
      <c r="A96" s="5" t="s">
        <v>311</v>
      </c>
      <c r="B96" s="6" t="s">
        <v>3</v>
      </c>
      <c r="C96" s="6" t="s">
        <v>541</v>
      </c>
      <c r="D96" s="81" t="s">
        <v>37</v>
      </c>
    </row>
    <row r="97" spans="1:4" x14ac:dyDescent="0.25">
      <c r="A97" s="47" t="s">
        <v>542</v>
      </c>
      <c r="B97" s="9" t="s">
        <v>543</v>
      </c>
      <c r="C97" s="9"/>
      <c r="D97" s="82" t="str" cm="1">
        <f t="array" ref="D97:D101">CALENDAR.SPLIT_AROUND_CHARS(A97,B97)</f>
        <v>dhm</v>
      </c>
    </row>
    <row r="98" spans="1:4" x14ac:dyDescent="0.25">
      <c r="A98" s="11"/>
      <c r="B98" s="12"/>
      <c r="C98" s="12"/>
      <c r="D98" s="83" t="str">
        <v>1</v>
      </c>
    </row>
    <row r="99" spans="1:4" x14ac:dyDescent="0.25">
      <c r="A99" s="8"/>
      <c r="B99" s="9"/>
      <c r="C99" s="9"/>
      <c r="D99" s="82" t="str">
        <v>21</v>
      </c>
    </row>
    <row r="100" spans="1:4" x14ac:dyDescent="0.25">
      <c r="A100" s="11"/>
      <c r="B100" s="12"/>
      <c r="C100" s="12"/>
      <c r="D100" s="83" t="str">
        <v>35</v>
      </c>
    </row>
    <row r="101" spans="1:4" x14ac:dyDescent="0.25">
      <c r="A101" s="8"/>
      <c r="B101" s="9"/>
      <c r="C101" s="9"/>
      <c r="D101" s="258" t="str">
        <v>45.789</v>
      </c>
    </row>
    <row r="102" spans="1:4" x14ac:dyDescent="0.25">
      <c r="A102" s="44"/>
      <c r="B102" s="45"/>
      <c r="C102" s="12"/>
      <c r="D102" s="259"/>
    </row>
    <row r="103" spans="1:4" x14ac:dyDescent="0.25">
      <c r="A103" s="8" t="s">
        <v>544</v>
      </c>
      <c r="B103" s="9" t="s">
        <v>545</v>
      </c>
      <c r="C103" s="9">
        <v>2</v>
      </c>
      <c r="D103" s="82" t="str" cm="1">
        <f t="array" ref="D103:D106">CALENDAR.SPLIT_AROUND_CHARS(A103,B103,C103)</f>
        <v>ab</v>
      </c>
    </row>
    <row r="104" spans="1:4" x14ac:dyDescent="0.25">
      <c r="A104" s="178"/>
      <c r="B104" s="179"/>
      <c r="C104" s="179"/>
      <c r="D104" s="212" t="str">
        <v>01</v>
      </c>
    </row>
    <row r="105" spans="1:4" x14ac:dyDescent="0.25">
      <c r="A105" s="8"/>
      <c r="B105" s="9"/>
      <c r="C105" s="9"/>
      <c r="D105" s="82" t="str">
        <v>01</v>
      </c>
    </row>
    <row r="106" spans="1:4" x14ac:dyDescent="0.25">
      <c r="A106" s="178"/>
      <c r="B106" s="179"/>
      <c r="C106" s="179"/>
      <c r="D106" s="212" t="str">
        <v>01c01d01</v>
      </c>
    </row>
  </sheetData>
  <phoneticPr fontId="2" type="noConversion"/>
  <pageMargins left="0.7" right="0.7" top="0.75" bottom="0.75" header="0.3" footer="0.3"/>
  <tableParts count="6">
    <tablePart r:id="rId1"/>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N317"/>
  <sheetViews>
    <sheetView topLeftCell="A78" workbookViewId="0">
      <selection activeCell="B99" sqref="B99"/>
    </sheetView>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4.42578125" customWidth="1"/>
    <col min="8" max="8" width="9.140625" customWidth="1"/>
    <col min="9" max="9" width="14.140625" bestFit="1" customWidth="1"/>
    <col min="11" max="11" width="15.85546875" bestFit="1" customWidth="1"/>
  </cols>
  <sheetData>
    <row r="1" spans="1:14" ht="19.5" x14ac:dyDescent="0.3">
      <c r="A1" s="1" t="s">
        <v>484</v>
      </c>
      <c r="G1" s="1" t="s">
        <v>487</v>
      </c>
    </row>
    <row r="3" spans="1:14" x14ac:dyDescent="0.25">
      <c r="A3" s="5" t="s">
        <v>110</v>
      </c>
      <c r="B3" s="6" t="s">
        <v>68</v>
      </c>
      <c r="C3" s="6" t="s">
        <v>401</v>
      </c>
      <c r="D3" s="6" t="s">
        <v>402</v>
      </c>
      <c r="E3" s="6" t="s">
        <v>403</v>
      </c>
      <c r="F3" s="233" t="s">
        <v>483</v>
      </c>
      <c r="G3" s="6" t="s">
        <v>488</v>
      </c>
      <c r="H3" s="6" t="s">
        <v>138</v>
      </c>
      <c r="I3" s="6" t="s">
        <v>130</v>
      </c>
      <c r="J3" s="6" t="s">
        <v>160</v>
      </c>
      <c r="K3" s="81" t="s">
        <v>489</v>
      </c>
    </row>
    <row r="4" spans="1:14" x14ac:dyDescent="0.25">
      <c r="A4" s="8"/>
      <c r="B4" s="9"/>
      <c r="C4" s="9"/>
      <c r="D4" s="9"/>
      <c r="E4" s="9"/>
      <c r="F4" s="234" t="b" cm="1">
        <f t="array" ref="F4">CALENDAR.IS_VALID_TIMESPAN(A4,B4,C4,D4,E4)</f>
        <v>0</v>
      </c>
      <c r="G4" s="9" t="e" cm="1">
        <f t="array" ref="G4:K4">CALENDAR.VALIDATE_TIMESPAN(A4,B4,C4,D4,E4)</f>
        <v>#VALUE!</v>
      </c>
      <c r="H4" s="9" t="str">
        <v/>
      </c>
      <c r="I4" s="9" t="str">
        <v/>
      </c>
      <c r="J4" s="9" t="str">
        <v/>
      </c>
      <c r="K4" s="82" t="str">
        <v/>
      </c>
      <c r="M4" t="b">
        <f>IFERROR(""=0,0)</f>
        <v>0</v>
      </c>
      <c r="N4">
        <f>(IFERROR(M4="",1)=0)*(1&gt;0)</f>
        <v>0</v>
      </c>
    </row>
    <row r="5" spans="1:14" x14ac:dyDescent="0.25">
      <c r="A5" s="11">
        <v>1</v>
      </c>
      <c r="B5" s="12"/>
      <c r="C5" s="12"/>
      <c r="D5" s="12"/>
      <c r="E5" s="12"/>
      <c r="F5" s="235" t="b" cm="1">
        <f t="array" ref="F5">CALENDAR.IS_VALID_TIMESPAN(A5,B5,C5,D5,E5)</f>
        <v>0</v>
      </c>
      <c r="G5" s="12" cm="1">
        <f t="array" ref="G5:K5">CALENDAR.VALIDATE_TIMESPAN(A5,B5,C5,D5,E5)</f>
        <v>1</v>
      </c>
      <c r="H5" s="12" t="e">
        <v>#VALUE!</v>
      </c>
      <c r="I5" s="12" t="e">
        <v>#VALUE!</v>
      </c>
      <c r="J5" s="12" t="e">
        <v>#VALUE!</v>
      </c>
      <c r="K5" s="83" t="e">
        <v>#VALUE!</v>
      </c>
    </row>
    <row r="6" spans="1:14" x14ac:dyDescent="0.25">
      <c r="A6" s="8">
        <v>0</v>
      </c>
      <c r="B6" s="9"/>
      <c r="C6" s="9"/>
      <c r="D6" s="9">
        <v>1</v>
      </c>
      <c r="E6" s="9">
        <v>1</v>
      </c>
      <c r="F6" s="234" t="b" cm="1">
        <f t="array" ref="F6">CALENDAR.IS_VALID_TIMESPAN(A6,B6,C6,D6,E6)</f>
        <v>0</v>
      </c>
      <c r="G6" s="9" cm="1">
        <f t="array" ref="G6:K6">CALENDAR.VALIDATE_TIMESPAN(A6,B6,C6,D6,E6)</f>
        <v>0</v>
      </c>
      <c r="H6" s="9" t="str">
        <v/>
      </c>
      <c r="I6" s="9" t="str">
        <v/>
      </c>
      <c r="J6" s="9" t="e">
        <v>#NUM!</v>
      </c>
      <c r="K6" s="82" t="e">
        <v>#NUM!</v>
      </c>
    </row>
    <row r="7" spans="1:14" x14ac:dyDescent="0.25">
      <c r="A7" s="11">
        <v>0</v>
      </c>
      <c r="B7" s="12">
        <v>0</v>
      </c>
      <c r="C7" s="12"/>
      <c r="D7" s="12"/>
      <c r="E7" s="12"/>
      <c r="F7" s="235" t="b" cm="1">
        <f t="array" ref="F7">CALENDAR.IS_VALID_TIMESPAN(A7,B7,C7,D7,E7)</f>
        <v>1</v>
      </c>
      <c r="G7" s="12" cm="1">
        <f t="array" ref="G7:K7">CALENDAR.VALIDATE_TIMESPAN(A7,B7,C7,D7,E7)</f>
        <v>0</v>
      </c>
      <c r="H7" s="12">
        <v>0</v>
      </c>
      <c r="I7" s="12" t="str">
        <v/>
      </c>
      <c r="J7" s="12" t="str">
        <v/>
      </c>
      <c r="K7" s="83" t="str">
        <v/>
      </c>
      <c r="N7" t="b">
        <f>ISNUMBER("")</f>
        <v>0</v>
      </c>
    </row>
    <row r="8" spans="1:14" x14ac:dyDescent="0.25">
      <c r="A8" s="8">
        <v>0</v>
      </c>
      <c r="B8" s="9">
        <v>0</v>
      </c>
      <c r="C8" s="9"/>
      <c r="D8" s="9"/>
      <c r="E8" s="9">
        <v>0</v>
      </c>
      <c r="F8" s="234" t="b" cm="1">
        <f t="array" ref="F8">CALENDAR.IS_VALID_TIMESPAN(A8,B8,C8,D8,E8)</f>
        <v>0</v>
      </c>
      <c r="G8" s="9" cm="1">
        <f t="array" ref="G8:K8">CALENDAR.VALIDATE_TIMESPAN(A8,B8,C8,D8,E8)</f>
        <v>0</v>
      </c>
      <c r="H8" s="9">
        <v>0</v>
      </c>
      <c r="I8" s="9" t="e">
        <v>#VALUE!</v>
      </c>
      <c r="J8" s="9" t="e">
        <v>#VALUE!</v>
      </c>
      <c r="K8" s="82">
        <v>0</v>
      </c>
    </row>
    <row r="9" spans="1:14" x14ac:dyDescent="0.25">
      <c r="A9" s="11">
        <v>0</v>
      </c>
      <c r="B9" s="12">
        <v>0</v>
      </c>
      <c r="C9" s="12">
        <v>0</v>
      </c>
      <c r="D9" s="12">
        <v>0</v>
      </c>
      <c r="E9" s="12">
        <v>0</v>
      </c>
      <c r="F9" s="235" t="b" cm="1">
        <f t="array" ref="F9">CALENDAR.IS_VALID_TIMESPAN(A9,B9,C9,D9,E9)</f>
        <v>1</v>
      </c>
      <c r="G9" s="12" cm="1">
        <f t="array" ref="G9:K9">CALENDAR.VALIDATE_TIMESPAN(A9,B9,C9,D9,E9)</f>
        <v>0</v>
      </c>
      <c r="H9" s="12">
        <v>0</v>
      </c>
      <c r="I9" s="12">
        <v>0</v>
      </c>
      <c r="J9" s="12">
        <v>0</v>
      </c>
      <c r="K9" s="83">
        <v>0</v>
      </c>
    </row>
    <row r="10" spans="1:14" x14ac:dyDescent="0.25">
      <c r="A10" s="8">
        <v>-1</v>
      </c>
      <c r="B10" s="9">
        <v>0</v>
      </c>
      <c r="C10" s="9">
        <v>0</v>
      </c>
      <c r="D10" s="9">
        <v>0</v>
      </c>
      <c r="E10" s="9">
        <v>0</v>
      </c>
      <c r="F10" s="234" t="b" cm="1">
        <f t="array" ref="F10">CALENDAR.IS_VALID_TIMESPAN(A10,B10,C10,D10,E10)</f>
        <v>1</v>
      </c>
      <c r="G10" s="9" cm="1">
        <f t="array" ref="G10:K10">CALENDAR.VALIDATE_TIMESPAN(A10,B10,C10,D10,E10)</f>
        <v>-1</v>
      </c>
      <c r="H10" s="9">
        <v>0</v>
      </c>
      <c r="I10" s="9">
        <v>0</v>
      </c>
      <c r="J10" s="9">
        <v>0</v>
      </c>
      <c r="K10" s="82">
        <v>0</v>
      </c>
    </row>
    <row r="11" spans="1:14" x14ac:dyDescent="0.25">
      <c r="A11" s="11">
        <v>1</v>
      </c>
      <c r="B11" s="12">
        <v>0</v>
      </c>
      <c r="C11" s="12">
        <v>0</v>
      </c>
      <c r="D11" s="12">
        <v>0</v>
      </c>
      <c r="E11" s="12">
        <v>0</v>
      </c>
      <c r="F11" s="235" t="b" cm="1">
        <f t="array" ref="F11">CALENDAR.IS_VALID_TIMESPAN(A11,B11,C11,D11,E11)</f>
        <v>1</v>
      </c>
      <c r="G11" s="12" cm="1">
        <f t="array" ref="G11:K11">CALENDAR.VALIDATE_TIMESPAN(A11,B11,C11,D11,E11)</f>
        <v>1</v>
      </c>
      <c r="H11" s="12">
        <v>0</v>
      </c>
      <c r="I11" s="12">
        <v>0</v>
      </c>
      <c r="J11" s="12">
        <v>0</v>
      </c>
      <c r="K11" s="83">
        <v>0</v>
      </c>
    </row>
    <row r="12" spans="1:14" x14ac:dyDescent="0.25">
      <c r="A12" s="8">
        <v>1</v>
      </c>
      <c r="B12" s="9">
        <v>1.5</v>
      </c>
      <c r="C12" s="9"/>
      <c r="D12" s="9"/>
      <c r="E12" s="9"/>
      <c r="F12" s="234" t="b" cm="1">
        <f t="array" ref="F12">CALENDAR.IS_VALID_TIMESPAN(A12,B12,C12,D12,E12)</f>
        <v>1</v>
      </c>
      <c r="G12" s="9" cm="1">
        <f t="array" ref="G12:K12">CALENDAR.VALIDATE_TIMESPAN(A12,B12,C12,D12,E12)</f>
        <v>1</v>
      </c>
      <c r="H12" s="9">
        <v>1.5</v>
      </c>
      <c r="I12" s="9" t="str">
        <v/>
      </c>
      <c r="J12" s="9" t="str">
        <v/>
      </c>
      <c r="K12" s="82" t="str">
        <v/>
      </c>
    </row>
    <row r="13" spans="1:14" x14ac:dyDescent="0.25">
      <c r="A13" s="11">
        <v>1</v>
      </c>
      <c r="B13" s="12">
        <v>1.5</v>
      </c>
      <c r="C13" s="12">
        <v>0</v>
      </c>
      <c r="D13" s="12"/>
      <c r="E13" s="12"/>
      <c r="F13" s="235" t="b" cm="1">
        <f t="array" ref="F13">CALENDAR.IS_VALID_TIMESPAN(A13,B13,C13,D13,E13)</f>
        <v>0</v>
      </c>
      <c r="G13" s="12" cm="1">
        <f t="array" ref="G13:K13">CALENDAR.VALIDATE_TIMESPAN(A13,B13,C13,D13,E13)</f>
        <v>1</v>
      </c>
      <c r="H13" s="12" t="e">
        <v>#NUM!</v>
      </c>
      <c r="I13" s="12">
        <v>0</v>
      </c>
      <c r="J13" s="12" t="str">
        <v/>
      </c>
      <c r="K13" s="83" t="str">
        <v/>
      </c>
    </row>
    <row r="14" spans="1:14" x14ac:dyDescent="0.25">
      <c r="A14" s="8">
        <v>1</v>
      </c>
      <c r="B14" s="9">
        <v>2</v>
      </c>
      <c r="C14" s="9">
        <v>1.5</v>
      </c>
      <c r="D14" s="9"/>
      <c r="E14" s="9"/>
      <c r="F14" s="234" t="b" cm="1">
        <f t="array" ref="F14">CALENDAR.IS_VALID_TIMESPAN(A14,B14,C14,D14,E14)</f>
        <v>1</v>
      </c>
      <c r="G14" s="9" cm="1">
        <f t="array" ref="G14:K14">CALENDAR.VALIDATE_TIMESPAN(A14,B14,C14,D14,E14)</f>
        <v>1</v>
      </c>
      <c r="H14" s="9">
        <v>2</v>
      </c>
      <c r="I14" s="9">
        <v>1.5</v>
      </c>
      <c r="J14" s="9" t="str">
        <v/>
      </c>
      <c r="K14" s="82" t="str">
        <v/>
      </c>
    </row>
    <row r="15" spans="1:14" x14ac:dyDescent="0.25">
      <c r="A15" s="11">
        <v>1</v>
      </c>
      <c r="B15" s="12">
        <v>2</v>
      </c>
      <c r="C15" s="12">
        <v>1.5</v>
      </c>
      <c r="D15" s="12">
        <v>1</v>
      </c>
      <c r="E15" s="12"/>
      <c r="F15" s="235" t="b" cm="1">
        <f t="array" ref="F15">CALENDAR.IS_VALID_TIMESPAN(A15,B15,C15,D15,E15)</f>
        <v>0</v>
      </c>
      <c r="G15" s="12" cm="1">
        <f t="array" ref="G15:K15">CALENDAR.VALIDATE_TIMESPAN(A15,B15,C15,D15,E15)</f>
        <v>1</v>
      </c>
      <c r="H15" s="12">
        <v>2</v>
      </c>
      <c r="I15" s="12" t="e">
        <v>#NUM!</v>
      </c>
      <c r="J15" s="12">
        <v>1</v>
      </c>
      <c r="K15" s="83" t="str">
        <v/>
      </c>
    </row>
    <row r="16" spans="1:14" x14ac:dyDescent="0.25">
      <c r="A16" s="8">
        <v>1</v>
      </c>
      <c r="B16" s="9">
        <v>2</v>
      </c>
      <c r="C16" s="9">
        <v>3</v>
      </c>
      <c r="D16" s="9">
        <v>1.5</v>
      </c>
      <c r="E16" s="9"/>
      <c r="F16" s="234" t="b" cm="1">
        <f t="array" ref="F16">CALENDAR.IS_VALID_TIMESPAN(A16,B16,C16,D16,E16)</f>
        <v>1</v>
      </c>
      <c r="G16" s="9" cm="1">
        <f t="array" ref="G16:K16">CALENDAR.VALIDATE_TIMESPAN(A16,B16,C16,D16,E16)</f>
        <v>1</v>
      </c>
      <c r="H16" s="9">
        <v>2</v>
      </c>
      <c r="I16" s="9">
        <v>3</v>
      </c>
      <c r="J16" s="9">
        <v>1.5</v>
      </c>
      <c r="K16" s="82" t="str">
        <v/>
      </c>
    </row>
    <row r="17" spans="1:11" x14ac:dyDescent="0.25">
      <c r="A17" s="11">
        <v>1</v>
      </c>
      <c r="B17" s="12">
        <v>2</v>
      </c>
      <c r="C17" s="12">
        <v>3</v>
      </c>
      <c r="D17" s="12">
        <v>1.5</v>
      </c>
      <c r="E17" s="12">
        <v>1</v>
      </c>
      <c r="F17" s="235" t="b" cm="1">
        <f t="array" ref="F17">CALENDAR.IS_VALID_TIMESPAN(A17,B17,C17,D17,E17)</f>
        <v>0</v>
      </c>
      <c r="G17" s="12" cm="1">
        <f t="array" ref="G17:K17">CALENDAR.VALIDATE_TIMESPAN(A17,B17,C17,D17,E17)</f>
        <v>1</v>
      </c>
      <c r="H17" s="12">
        <v>2</v>
      </c>
      <c r="I17" s="12">
        <v>3</v>
      </c>
      <c r="J17" s="12" t="e">
        <v>#NUM!</v>
      </c>
      <c r="K17" s="83">
        <v>1</v>
      </c>
    </row>
    <row r="18" spans="1:11" x14ac:dyDescent="0.25">
      <c r="A18" s="8">
        <v>1</v>
      </c>
      <c r="B18" s="9">
        <v>2</v>
      </c>
      <c r="C18" s="9">
        <v>3</v>
      </c>
      <c r="D18" s="9">
        <v>4</v>
      </c>
      <c r="E18" s="9">
        <v>1.5</v>
      </c>
      <c r="F18" s="234" t="b" cm="1">
        <f t="array" ref="F18">CALENDAR.IS_VALID_TIMESPAN(A18,B18,C18,D18,E18)</f>
        <v>1</v>
      </c>
      <c r="G18" s="9" cm="1">
        <f t="array" ref="G18:K18">CALENDAR.VALIDATE_TIMESPAN(A18,B18,C18,D18,E18)</f>
        <v>1</v>
      </c>
      <c r="H18" s="9">
        <v>2</v>
      </c>
      <c r="I18" s="9">
        <v>3</v>
      </c>
      <c r="J18" s="9">
        <v>4</v>
      </c>
      <c r="K18" s="82">
        <v>1.5</v>
      </c>
    </row>
    <row r="19" spans="1:11" x14ac:dyDescent="0.25">
      <c r="A19" s="11">
        <v>1</v>
      </c>
      <c r="B19" s="12">
        <v>2</v>
      </c>
      <c r="C19" s="12">
        <v>3</v>
      </c>
      <c r="D19" s="12">
        <v>4</v>
      </c>
      <c r="E19" s="12">
        <v>5</v>
      </c>
      <c r="F19" s="235" t="b" cm="1">
        <f t="array" ref="F19">CALENDAR.IS_VALID_TIMESPAN(A19,B19,C19,D19,E19)</f>
        <v>1</v>
      </c>
      <c r="G19" s="12" cm="1">
        <f t="array" ref="G19:K19">CALENDAR.VALIDATE_TIMESPAN(A19,B19,C19,D19,E19)</f>
        <v>1</v>
      </c>
      <c r="H19" s="12">
        <v>2</v>
      </c>
      <c r="I19" s="12">
        <v>3</v>
      </c>
      <c r="J19" s="12">
        <v>4</v>
      </c>
      <c r="K19" s="83">
        <v>5</v>
      </c>
    </row>
    <row r="20" spans="1:11" x14ac:dyDescent="0.25">
      <c r="A20" s="8">
        <v>1</v>
      </c>
      <c r="B20" s="9"/>
      <c r="C20" s="9">
        <v>1.5</v>
      </c>
      <c r="D20" s="9"/>
      <c r="E20" s="9"/>
      <c r="F20" s="234" t="b" cm="1">
        <f t="array" ref="F20">CALENDAR.IS_VALID_TIMESPAN(A20,B20,C20,D20,E20)</f>
        <v>1</v>
      </c>
      <c r="G20" s="9" cm="1">
        <f t="array" ref="G20:K20">CALENDAR.VALIDATE_TIMESPAN(A20,B20,C20,D20,E20)</f>
        <v>1</v>
      </c>
      <c r="H20" s="9" t="str">
        <v/>
      </c>
      <c r="I20" s="9">
        <v>1.5</v>
      </c>
      <c r="J20" s="9" t="str">
        <v/>
      </c>
      <c r="K20" s="82" t="str">
        <v/>
      </c>
    </row>
    <row r="21" spans="1:11" x14ac:dyDescent="0.25">
      <c r="A21" s="11">
        <v>1</v>
      </c>
      <c r="B21" s="12"/>
      <c r="C21" s="12">
        <v>1.5</v>
      </c>
      <c r="D21" s="12">
        <v>1</v>
      </c>
      <c r="E21" s="12"/>
      <c r="F21" s="235" t="b" cm="1">
        <f t="array" ref="F21">CALENDAR.IS_VALID_TIMESPAN(A21,B21,C21,D21,E21)</f>
        <v>0</v>
      </c>
      <c r="G21" s="12" cm="1">
        <f t="array" ref="G21:K21">CALENDAR.VALIDATE_TIMESPAN(A21,B21,C21,D21,E21)</f>
        <v>1</v>
      </c>
      <c r="H21" s="12" t="str">
        <v/>
      </c>
      <c r="I21" s="12" t="e">
        <v>#NUM!</v>
      </c>
      <c r="J21" s="12">
        <v>1</v>
      </c>
      <c r="K21" s="83" t="str">
        <v/>
      </c>
    </row>
    <row r="22" spans="1:11" x14ac:dyDescent="0.25">
      <c r="A22" s="8">
        <v>1</v>
      </c>
      <c r="B22" s="9"/>
      <c r="C22" s="9">
        <v>2</v>
      </c>
      <c r="D22" s="9">
        <v>1.5</v>
      </c>
      <c r="E22" s="9"/>
      <c r="F22" s="234" t="b" cm="1">
        <f t="array" ref="F22">CALENDAR.IS_VALID_TIMESPAN(A22,B22,C22,D22,E22)</f>
        <v>1</v>
      </c>
      <c r="G22" s="9" cm="1">
        <f t="array" ref="G22:K22">CALENDAR.VALIDATE_TIMESPAN(A22,B22,C22,D22,E22)</f>
        <v>1</v>
      </c>
      <c r="H22" s="9" t="str">
        <v/>
      </c>
      <c r="I22" s="9">
        <v>2</v>
      </c>
      <c r="J22" s="9">
        <v>1.5</v>
      </c>
      <c r="K22" s="82" t="str">
        <v/>
      </c>
    </row>
    <row r="23" spans="1:11" x14ac:dyDescent="0.25">
      <c r="A23" s="11">
        <v>1</v>
      </c>
      <c r="B23" s="12"/>
      <c r="C23" s="12">
        <v>2</v>
      </c>
      <c r="D23" s="12">
        <v>1.5</v>
      </c>
      <c r="E23" s="12">
        <v>1</v>
      </c>
      <c r="F23" s="235" t="b" cm="1">
        <f t="array" ref="F23">CALENDAR.IS_VALID_TIMESPAN(A23,B23,C23,D23,E23)</f>
        <v>0</v>
      </c>
      <c r="G23" s="12" cm="1">
        <f t="array" ref="G23:K23">CALENDAR.VALIDATE_TIMESPAN(A23,B23,C23,D23,E23)</f>
        <v>1</v>
      </c>
      <c r="H23" s="12" t="str">
        <v/>
      </c>
      <c r="I23" s="12">
        <v>2</v>
      </c>
      <c r="J23" s="12" t="e">
        <v>#NUM!</v>
      </c>
      <c r="K23" s="83">
        <v>1</v>
      </c>
    </row>
    <row r="24" spans="1:11" x14ac:dyDescent="0.25">
      <c r="A24" s="8">
        <v>1</v>
      </c>
      <c r="B24" s="9"/>
      <c r="C24" s="9">
        <v>2</v>
      </c>
      <c r="D24" s="9">
        <v>3</v>
      </c>
      <c r="E24" s="9"/>
      <c r="F24" s="234" t="b" cm="1">
        <f t="array" ref="F24">CALENDAR.IS_VALID_TIMESPAN(A24,B24,C24,D24,E24)</f>
        <v>1</v>
      </c>
      <c r="G24" s="9" cm="1">
        <f t="array" ref="G24:K24">CALENDAR.VALIDATE_TIMESPAN(A24,B24,C24,D24,E24)</f>
        <v>1</v>
      </c>
      <c r="H24" s="9" t="str">
        <v/>
      </c>
      <c r="I24" s="9">
        <v>2</v>
      </c>
      <c r="J24" s="9">
        <v>3</v>
      </c>
      <c r="K24" s="82" t="str">
        <v/>
      </c>
    </row>
    <row r="25" spans="1:11" x14ac:dyDescent="0.25">
      <c r="A25" s="11">
        <v>1</v>
      </c>
      <c r="B25" s="12"/>
      <c r="C25" s="12">
        <v>2</v>
      </c>
      <c r="D25" s="12">
        <v>3</v>
      </c>
      <c r="E25" s="12">
        <v>4.5</v>
      </c>
      <c r="F25" s="235" t="b" cm="1">
        <f t="array" ref="F25">CALENDAR.IS_VALID_TIMESPAN(A25,B25,C25,D25,E25)</f>
        <v>1</v>
      </c>
      <c r="G25" s="12" cm="1">
        <f t="array" ref="G25:K25">CALENDAR.VALIDATE_TIMESPAN(A25,B25,C25,D25,E25)</f>
        <v>1</v>
      </c>
      <c r="H25" s="12" t="str">
        <v/>
      </c>
      <c r="I25" s="12">
        <v>2</v>
      </c>
      <c r="J25" s="12">
        <v>3</v>
      </c>
      <c r="K25" s="83">
        <v>4.5</v>
      </c>
    </row>
    <row r="26" spans="1:11" x14ac:dyDescent="0.25">
      <c r="A26" s="8">
        <v>1</v>
      </c>
      <c r="B26" s="9"/>
      <c r="C26" s="9">
        <v>2</v>
      </c>
      <c r="D26" s="9">
        <v>3</v>
      </c>
      <c r="E26" s="9">
        <v>4</v>
      </c>
      <c r="F26" s="234" t="b" cm="1">
        <f t="array" ref="F26">CALENDAR.IS_VALID_TIMESPAN(A26,B26,C26,D26,E26)</f>
        <v>1</v>
      </c>
      <c r="G26" s="9" cm="1">
        <f t="array" ref="G26:K26">CALENDAR.VALIDATE_TIMESPAN(A26,B26,C26,D26,E26)</f>
        <v>1</v>
      </c>
      <c r="H26" s="9" t="str">
        <v/>
      </c>
      <c r="I26" s="9">
        <v>2</v>
      </c>
      <c r="J26" s="9">
        <v>3</v>
      </c>
      <c r="K26" s="82">
        <v>4</v>
      </c>
    </row>
    <row r="27" spans="1:11" x14ac:dyDescent="0.25">
      <c r="A27" s="11">
        <v>1</v>
      </c>
      <c r="B27" s="12"/>
      <c r="C27" s="12"/>
      <c r="D27" s="12">
        <v>3.5</v>
      </c>
      <c r="E27" s="12"/>
      <c r="F27" s="235" t="b" cm="1">
        <f t="array" ref="F27">CALENDAR.IS_VALID_TIMESPAN(A27,B27,C27,D27,E27)</f>
        <v>1</v>
      </c>
      <c r="G27" s="12" cm="1">
        <f t="array" ref="G27:K27">CALENDAR.VALIDATE_TIMESPAN(A27,B27,C27,D27,E27)</f>
        <v>1</v>
      </c>
      <c r="H27" s="12" t="str">
        <v/>
      </c>
      <c r="I27" s="12" t="str">
        <v/>
      </c>
      <c r="J27" s="12">
        <v>3.5</v>
      </c>
      <c r="K27" s="83" t="str">
        <v/>
      </c>
    </row>
    <row r="28" spans="1:11" x14ac:dyDescent="0.25">
      <c r="A28" s="8">
        <v>1</v>
      </c>
      <c r="B28" s="9"/>
      <c r="C28" s="9"/>
      <c r="D28" s="9">
        <v>3.5</v>
      </c>
      <c r="E28" s="9">
        <v>4</v>
      </c>
      <c r="F28" s="234" t="b" cm="1">
        <f t="array" ref="F28">CALENDAR.IS_VALID_TIMESPAN(A28,B28,C28,D28,E28)</f>
        <v>0</v>
      </c>
      <c r="G28" s="9" cm="1">
        <f t="array" ref="G28:K28">CALENDAR.VALIDATE_TIMESPAN(A28,B28,C28,D28,E28)</f>
        <v>1</v>
      </c>
      <c r="H28" s="9" t="str">
        <v/>
      </c>
      <c r="I28" s="9" t="str">
        <v/>
      </c>
      <c r="J28" s="9" t="e">
        <v>#NUM!</v>
      </c>
      <c r="K28" s="82">
        <v>4</v>
      </c>
    </row>
    <row r="29" spans="1:11" x14ac:dyDescent="0.25">
      <c r="A29" s="11">
        <v>1</v>
      </c>
      <c r="B29" s="12"/>
      <c r="C29" s="12"/>
      <c r="D29" s="12">
        <v>3</v>
      </c>
      <c r="E29" s="12">
        <v>4.5</v>
      </c>
      <c r="F29" s="235" t="b" cm="1">
        <f t="array" ref="F29">CALENDAR.IS_VALID_TIMESPAN(A29,B29,C29,D29,E29)</f>
        <v>1</v>
      </c>
      <c r="G29" s="12" cm="1">
        <f t="array" ref="G29:K29">CALENDAR.VALIDATE_TIMESPAN(A29,B29,C29,D29,E29)</f>
        <v>1</v>
      </c>
      <c r="H29" s="12" t="str">
        <v/>
      </c>
      <c r="I29" s="12" t="str">
        <v/>
      </c>
      <c r="J29" s="12">
        <v>3</v>
      </c>
      <c r="K29" s="83">
        <v>4.5</v>
      </c>
    </row>
    <row r="30" spans="1:11" x14ac:dyDescent="0.25">
      <c r="A30" s="8">
        <v>1</v>
      </c>
      <c r="B30" s="9"/>
      <c r="C30" s="9"/>
      <c r="D30" s="9">
        <v>3</v>
      </c>
      <c r="E30" s="9">
        <v>4</v>
      </c>
      <c r="F30" s="234" t="b" cm="1">
        <f t="array" ref="F30">CALENDAR.IS_VALID_TIMESPAN(A30,B30,C30,D30,E30)</f>
        <v>1</v>
      </c>
      <c r="G30" s="9" cm="1">
        <f t="array" ref="G30:K30">CALENDAR.VALIDATE_TIMESPAN(A30,B30,C30,D30,E30)</f>
        <v>1</v>
      </c>
      <c r="H30" s="9" t="str">
        <v/>
      </c>
      <c r="I30" s="9" t="str">
        <v/>
      </c>
      <c r="J30" s="9">
        <v>3</v>
      </c>
      <c r="K30" s="82">
        <v>4</v>
      </c>
    </row>
    <row r="31" spans="1:11" x14ac:dyDescent="0.25">
      <c r="A31" s="11">
        <v>1</v>
      </c>
      <c r="B31" s="12"/>
      <c r="C31" s="12"/>
      <c r="D31" s="12">
        <v>3</v>
      </c>
      <c r="E31" s="12"/>
      <c r="F31" s="235" t="b" cm="1">
        <f t="array" ref="F31">CALENDAR.IS_VALID_TIMESPAN(A31,B31,C31,D31,E31)</f>
        <v>1</v>
      </c>
      <c r="G31" s="12" cm="1">
        <f t="array" ref="G31:K31">CALENDAR.VALIDATE_TIMESPAN(A31,B31,C31,D31,E31)</f>
        <v>1</v>
      </c>
      <c r="H31" s="12" t="str">
        <v/>
      </c>
      <c r="I31" s="12" t="str">
        <v/>
      </c>
      <c r="J31" s="12">
        <v>3</v>
      </c>
      <c r="K31" s="83" t="str">
        <v/>
      </c>
    </row>
    <row r="32" spans="1:11" x14ac:dyDescent="0.25">
      <c r="A32" s="8">
        <v>1</v>
      </c>
      <c r="B32" s="9"/>
      <c r="C32" s="9"/>
      <c r="D32" s="9"/>
      <c r="E32" s="9">
        <v>4</v>
      </c>
      <c r="F32" s="234" t="b" cm="1">
        <f t="array" ref="F32">CALENDAR.IS_VALID_TIMESPAN(A32,B32,C32,D32,E32)</f>
        <v>1</v>
      </c>
      <c r="G32" s="9" cm="1">
        <f t="array" ref="G32:K32">CALENDAR.VALIDATE_TIMESPAN(A32,B32,C32,D32,E32)</f>
        <v>1</v>
      </c>
      <c r="H32" s="9" t="str">
        <v/>
      </c>
      <c r="I32" s="9" t="str">
        <v/>
      </c>
      <c r="J32" s="9" t="str">
        <v/>
      </c>
      <c r="K32" s="82">
        <v>4</v>
      </c>
    </row>
    <row r="33" spans="1:11" x14ac:dyDescent="0.25">
      <c r="A33" s="11">
        <v>1</v>
      </c>
      <c r="B33" s="12"/>
      <c r="C33" s="12"/>
      <c r="D33" s="12"/>
      <c r="E33" s="12">
        <v>4.5</v>
      </c>
      <c r="F33" s="235" t="b" cm="1">
        <f t="array" ref="F33">CALENDAR.IS_VALID_TIMESPAN(A33,B33,C33,D33,E33)</f>
        <v>1</v>
      </c>
      <c r="G33" s="12" cm="1">
        <f t="array" ref="G33:K33">CALENDAR.VALIDATE_TIMESPAN(A33,B33,C33,D33,E33)</f>
        <v>1</v>
      </c>
      <c r="H33" s="12" t="str">
        <v/>
      </c>
      <c r="I33" s="12" t="str">
        <v/>
      </c>
      <c r="J33" s="12" t="str">
        <v/>
      </c>
      <c r="K33" s="83">
        <v>4.5</v>
      </c>
    </row>
    <row r="34" spans="1:11" x14ac:dyDescent="0.25">
      <c r="A34" s="8">
        <v>1</v>
      </c>
      <c r="B34" s="9">
        <v>100</v>
      </c>
      <c r="C34" s="9">
        <v>24</v>
      </c>
      <c r="D34" s="9"/>
      <c r="E34" s="9"/>
      <c r="F34" s="234" t="b" cm="1">
        <f t="array" ref="F34">CALENDAR.IS_VALID_TIMESPAN(A34,B34,C34,D34,E34)</f>
        <v>0</v>
      </c>
      <c r="G34" s="9" cm="1">
        <f t="array" ref="G34:K34">CALENDAR.VALIDATE_TIMESPAN(A34,B34,C34,D34,E34)</f>
        <v>1</v>
      </c>
      <c r="H34" s="9">
        <v>100</v>
      </c>
      <c r="I34" s="9" t="e">
        <v>#NUM!</v>
      </c>
      <c r="J34" s="9" t="str">
        <v/>
      </c>
      <c r="K34" s="82" t="str">
        <v/>
      </c>
    </row>
    <row r="35" spans="1:11" x14ac:dyDescent="0.25">
      <c r="A35" s="11">
        <v>1</v>
      </c>
      <c r="B35" s="12">
        <v>100</v>
      </c>
      <c r="C35" s="12">
        <v>23</v>
      </c>
      <c r="D35" s="12">
        <v>60</v>
      </c>
      <c r="E35" s="12"/>
      <c r="F35" s="235" t="b" cm="1">
        <f t="array" ref="F35">CALENDAR.IS_VALID_TIMESPAN(A35,B35,C35,D35,E35)</f>
        <v>0</v>
      </c>
      <c r="G35" s="12" cm="1">
        <f t="array" ref="G35:K35">CALENDAR.VALIDATE_TIMESPAN(A35,B35,C35,D35,E35)</f>
        <v>1</v>
      </c>
      <c r="H35" s="12">
        <v>100</v>
      </c>
      <c r="I35" s="12">
        <v>23</v>
      </c>
      <c r="J35" s="12" t="e">
        <v>#NUM!</v>
      </c>
      <c r="K35" s="83" t="str">
        <v/>
      </c>
    </row>
    <row r="36" spans="1:11" x14ac:dyDescent="0.25">
      <c r="A36" s="8">
        <v>1</v>
      </c>
      <c r="B36" s="9">
        <v>100</v>
      </c>
      <c r="C36" s="9">
        <v>23</v>
      </c>
      <c r="D36" s="9">
        <v>59</v>
      </c>
      <c r="E36" s="9"/>
      <c r="F36" s="234" t="b" cm="1">
        <f t="array" ref="F36">CALENDAR.IS_VALID_TIMESPAN(A36,B36,C36,D36,E36)</f>
        <v>1</v>
      </c>
      <c r="G36" s="9" cm="1">
        <f t="array" ref="G36:K36">CALENDAR.VALIDATE_TIMESPAN(A36,B36,C36,D36,E36)</f>
        <v>1</v>
      </c>
      <c r="H36" s="9">
        <v>100</v>
      </c>
      <c r="I36" s="9">
        <v>23</v>
      </c>
      <c r="J36" s="9">
        <v>59</v>
      </c>
      <c r="K36" s="82" t="str">
        <v/>
      </c>
    </row>
    <row r="37" spans="1:11" x14ac:dyDescent="0.25">
      <c r="A37" s="11">
        <v>1</v>
      </c>
      <c r="B37" s="12">
        <v>100</v>
      </c>
      <c r="C37" s="12">
        <v>23</v>
      </c>
      <c r="D37" s="12">
        <v>59</v>
      </c>
      <c r="E37" s="12">
        <v>60</v>
      </c>
      <c r="F37" s="235" t="b" cm="1">
        <f t="array" ref="F37">CALENDAR.IS_VALID_TIMESPAN(A37,B37,C37,D37,E37)</f>
        <v>0</v>
      </c>
      <c r="G37" s="12" cm="1">
        <f t="array" ref="G37:K37">CALENDAR.VALIDATE_TIMESPAN(A37,B37,C37,D37,E37)</f>
        <v>1</v>
      </c>
      <c r="H37" s="12">
        <v>100</v>
      </c>
      <c r="I37" s="12">
        <v>23</v>
      </c>
      <c r="J37" s="12">
        <v>59</v>
      </c>
      <c r="K37" s="83" t="e">
        <v>#NUM!</v>
      </c>
    </row>
    <row r="38" spans="1:11" x14ac:dyDescent="0.25">
      <c r="A38" s="8">
        <v>1</v>
      </c>
      <c r="B38" s="9">
        <v>100</v>
      </c>
      <c r="C38" s="9">
        <v>23</v>
      </c>
      <c r="D38" s="9">
        <v>59</v>
      </c>
      <c r="E38" s="9">
        <v>59.999000000000002</v>
      </c>
      <c r="F38" s="234" t="b" cm="1">
        <f t="array" ref="F38">CALENDAR.IS_VALID_TIMESPAN(A38,B38,C38,D38,E38)</f>
        <v>1</v>
      </c>
      <c r="G38" s="9" cm="1">
        <f t="array" ref="G38:K38">CALENDAR.VALIDATE_TIMESPAN(A38,B38,C38,D38,E38)</f>
        <v>1</v>
      </c>
      <c r="H38" s="9">
        <v>100</v>
      </c>
      <c r="I38" s="9">
        <v>23</v>
      </c>
      <c r="J38" s="9">
        <v>59</v>
      </c>
      <c r="K38" s="82">
        <v>59.999000000000002</v>
      </c>
    </row>
    <row r="39" spans="1:11" x14ac:dyDescent="0.25">
      <c r="A39" s="11">
        <v>1</v>
      </c>
      <c r="B39" s="12" t="e">
        <v>#N/A</v>
      </c>
      <c r="C39" s="12">
        <v>24</v>
      </c>
      <c r="D39" s="12"/>
      <c r="E39" s="12"/>
      <c r="F39" s="235" t="b" cm="1">
        <f t="array" ref="F39">CALENDAR.IS_VALID_TIMESPAN(A39,B39,C39,D39,E39)</f>
        <v>0</v>
      </c>
      <c r="G39" s="12" cm="1">
        <f t="array" ref="G39:K39">CALENDAR.VALIDATE_TIMESPAN(A39,B39,C39,D39,E39)</f>
        <v>1</v>
      </c>
      <c r="H39" s="12" t="e">
        <v>#N/A</v>
      </c>
      <c r="I39" s="12">
        <v>24</v>
      </c>
      <c r="J39" s="12" t="str">
        <v/>
      </c>
      <c r="K39" s="83" t="str">
        <v/>
      </c>
    </row>
    <row r="40" spans="1:11" x14ac:dyDescent="0.25">
      <c r="A40" s="8">
        <v>1</v>
      </c>
      <c r="B40" s="9"/>
      <c r="C40" s="9">
        <v>25</v>
      </c>
      <c r="D40" s="9">
        <v>59</v>
      </c>
      <c r="E40" s="9"/>
      <c r="F40" s="234" t="b" cm="1">
        <f t="array" ref="F40">CALENDAR.IS_VALID_TIMESPAN(A40,B40,C40,D40,E40)</f>
        <v>1</v>
      </c>
      <c r="G40" s="9" cm="1">
        <f t="array" ref="G40:K40">CALENDAR.VALIDATE_TIMESPAN(A40,B40,C40,D40,E40)</f>
        <v>1</v>
      </c>
      <c r="H40" s="9" t="str">
        <v/>
      </c>
      <c r="I40" s="9">
        <v>25</v>
      </c>
      <c r="J40" s="9">
        <v>59</v>
      </c>
      <c r="K40" s="82" t="str">
        <v/>
      </c>
    </row>
    <row r="41" spans="1:11" x14ac:dyDescent="0.25">
      <c r="A41" s="11">
        <v>1</v>
      </c>
      <c r="B41" s="12"/>
      <c r="C41" s="12">
        <v>25</v>
      </c>
      <c r="D41" s="12">
        <v>59</v>
      </c>
      <c r="E41" s="12">
        <v>59.999899999999997</v>
      </c>
      <c r="F41" s="235" t="b" cm="1">
        <f t="array" ref="F41">CALENDAR.IS_VALID_TIMESPAN(A41,B41,C41,D41,E41)</f>
        <v>1</v>
      </c>
      <c r="G41" s="12" cm="1">
        <f t="array" ref="G41:K41">CALENDAR.VALIDATE_TIMESPAN(A41,B41,C41,D41,E41)</f>
        <v>1</v>
      </c>
      <c r="H41" s="12" t="str">
        <v/>
      </c>
      <c r="I41" s="12">
        <v>25</v>
      </c>
      <c r="J41" s="12">
        <v>59</v>
      </c>
      <c r="K41" s="83">
        <v>59.999899999999997</v>
      </c>
    </row>
    <row r="42" spans="1:11" x14ac:dyDescent="0.25">
      <c r="A42" s="8">
        <v>1</v>
      </c>
      <c r="B42" s="9"/>
      <c r="C42" s="9">
        <v>25</v>
      </c>
      <c r="D42" s="9">
        <v>59</v>
      </c>
      <c r="E42" s="9">
        <v>60</v>
      </c>
      <c r="F42" s="234" t="b" cm="1">
        <f t="array" ref="F42">CALENDAR.IS_VALID_TIMESPAN(A42,B42,C42,D42,E42)</f>
        <v>0</v>
      </c>
      <c r="G42" s="9" cm="1">
        <f t="array" ref="G42:K42">CALENDAR.VALIDATE_TIMESPAN(A42,B42,C42,D42,E42)</f>
        <v>1</v>
      </c>
      <c r="H42" s="9" t="str">
        <v/>
      </c>
      <c r="I42" s="9">
        <v>25</v>
      </c>
      <c r="J42" s="9">
        <v>59</v>
      </c>
      <c r="K42" s="82" t="e">
        <v>#NUM!</v>
      </c>
    </row>
    <row r="43" spans="1:11" x14ac:dyDescent="0.25">
      <c r="A43" s="11">
        <v>1</v>
      </c>
      <c r="B43" s="12"/>
      <c r="C43" s="12"/>
      <c r="D43" s="12">
        <v>100</v>
      </c>
      <c r="E43" s="12">
        <v>59</v>
      </c>
      <c r="F43" s="235" t="b" cm="1">
        <f t="array" ref="F43">CALENDAR.IS_VALID_TIMESPAN(A43,B43,C43,D43,E43)</f>
        <v>1</v>
      </c>
      <c r="G43" s="12" cm="1">
        <f t="array" ref="G43:K43">CALENDAR.VALIDATE_TIMESPAN(A43,B43,C43,D43,E43)</f>
        <v>1</v>
      </c>
      <c r="H43" s="12" t="str">
        <v/>
      </c>
      <c r="I43" s="12" t="str">
        <v/>
      </c>
      <c r="J43" s="12">
        <v>100</v>
      </c>
      <c r="K43" s="83">
        <v>59</v>
      </c>
    </row>
    <row r="44" spans="1:11" x14ac:dyDescent="0.25">
      <c r="A44" s="185">
        <v>1</v>
      </c>
      <c r="B44" s="148"/>
      <c r="C44" s="148"/>
      <c r="D44" s="148">
        <v>100</v>
      </c>
      <c r="E44" s="148">
        <v>60</v>
      </c>
      <c r="F44" s="236" t="b" cm="1">
        <f t="array" ref="F44">CALENDAR.IS_VALID_TIMESPAN(A44,B44,C44,D44,E44)</f>
        <v>0</v>
      </c>
      <c r="G44" s="148" cm="1">
        <f t="array" ref="G44:K44">CALENDAR.VALIDATE_TIMESPAN(A44,B44,C44,D44,E44)</f>
        <v>1</v>
      </c>
      <c r="H44" s="148" t="str">
        <v/>
      </c>
      <c r="I44" s="148" t="str">
        <v/>
      </c>
      <c r="J44" s="148">
        <v>100</v>
      </c>
      <c r="K44" s="237" t="e">
        <v>#NUM!</v>
      </c>
    </row>
    <row r="45" spans="1:11" x14ac:dyDescent="0.25">
      <c r="A45" s="60">
        <v>1</v>
      </c>
      <c r="B45" s="37"/>
      <c r="C45" s="37"/>
      <c r="D45" s="37">
        <v>100</v>
      </c>
      <c r="E45" s="37">
        <v>59.999000000000002</v>
      </c>
      <c r="F45" s="238" t="b" cm="1">
        <f t="array" ref="F45">CALENDAR.IS_VALID_TIMESPAN(A45,B45,C45,D45,E45)</f>
        <v>1</v>
      </c>
      <c r="G45" s="37" cm="1">
        <f t="array" ref="G45:K45">CALENDAR.VALIDATE_TIMESPAN(A45,B45,C45,D45,E45)</f>
        <v>1</v>
      </c>
      <c r="H45" s="37" t="str">
        <v/>
      </c>
      <c r="I45" s="37" t="str">
        <v/>
      </c>
      <c r="J45" s="37">
        <v>100</v>
      </c>
      <c r="K45" s="175">
        <v>59.999000000000002</v>
      </c>
    </row>
    <row r="46" spans="1:11" x14ac:dyDescent="0.25">
      <c r="A46" s="185" t="e">
        <v>#N/A</v>
      </c>
      <c r="B46" s="148"/>
      <c r="C46" s="148"/>
      <c r="D46" s="148"/>
      <c r="E46" s="148">
        <v>100</v>
      </c>
      <c r="F46" s="236" t="b" cm="1">
        <f t="array" ref="F46">CALENDAR.IS_VALID_TIMESPAN(A46,B46,C46,D46,E46)</f>
        <v>0</v>
      </c>
      <c r="G46" s="148" t="e" cm="1">
        <f t="array" ref="G46:K46">CALENDAR.VALIDATE_TIMESPAN(A46,B46,C46,D46,E46)</f>
        <v>#VALUE!</v>
      </c>
      <c r="H46" s="148" t="str">
        <v/>
      </c>
      <c r="I46" s="148" t="str">
        <v/>
      </c>
      <c r="J46" s="148" t="str">
        <v/>
      </c>
      <c r="K46" s="237">
        <v>100</v>
      </c>
    </row>
    <row r="49" spans="1:5" ht="19.5" x14ac:dyDescent="0.3">
      <c r="A49" s="1" t="s">
        <v>419</v>
      </c>
      <c r="B49" s="1"/>
      <c r="C49" s="1"/>
    </row>
    <row r="51" spans="1:5" x14ac:dyDescent="0.25">
      <c r="A51" t="s">
        <v>68</v>
      </c>
      <c r="B51" t="s">
        <v>401</v>
      </c>
      <c r="C51" t="s">
        <v>70</v>
      </c>
      <c r="D51" t="s">
        <v>403</v>
      </c>
      <c r="E51" t="s">
        <v>420</v>
      </c>
    </row>
    <row r="52" spans="1:5" x14ac:dyDescent="0.25">
      <c r="A52" s="66">
        <v>0</v>
      </c>
      <c r="E52" t="e" cm="1">
        <f t="array" ref="E52">CALENDAR.TIMESPAN_LOW_ORDER(Table283032[[#This Row],[Days]],Table283032[[#This Row],[Hours]],Table283032[[#This Row],[Minute]],Table283032[[#This Row],[Seconds]])</f>
        <v>#N/A</v>
      </c>
    </row>
    <row r="53" spans="1:5" x14ac:dyDescent="0.25">
      <c r="A53" s="66">
        <v>1</v>
      </c>
      <c r="E53" cm="1">
        <f t="array" ref="E53">CALENDAR.TIMESPAN_LOW_ORDER(Table283032[[#This Row],[Days]],Table283032[[#This Row],[Hours]],Table283032[[#This Row],[Minute]],Table283032[[#This Row],[Seconds]])</f>
        <v>1</v>
      </c>
    </row>
    <row r="54" spans="1:5" x14ac:dyDescent="0.25">
      <c r="A54" s="66">
        <v>-1</v>
      </c>
      <c r="E54" cm="1">
        <f t="array" ref="E54">CALENDAR.TIMESPAN_LOW_ORDER(Table283032[[#This Row],[Days]],Table283032[[#This Row],[Hours]],Table283032[[#This Row],[Minute]],Table283032[[#This Row],[Seconds]])</f>
        <v>1</v>
      </c>
    </row>
    <row r="55" spans="1:5" x14ac:dyDescent="0.25">
      <c r="A55" s="66">
        <v>1.5</v>
      </c>
      <c r="E55" cm="1">
        <f t="array" ref="E55">CALENDAR.TIMESPAN_LOW_ORDER(Table283032[[#This Row],[Days]],Table283032[[#This Row],[Hours]],Table283032[[#This Row],[Minute]],Table283032[[#This Row],[Seconds]])</f>
        <v>2</v>
      </c>
    </row>
    <row r="56" spans="1:5" x14ac:dyDescent="0.25">
      <c r="A56" s="66">
        <v>1.04</v>
      </c>
      <c r="E56" cm="1">
        <f t="array" ref="E56">CALENDAR.TIMESPAN_LOW_ORDER(Table283032[[#This Row],[Days]],Table283032[[#This Row],[Hours]],Table283032[[#This Row],[Minute]],Table283032[[#This Row],[Seconds]])</f>
        <v>4</v>
      </c>
    </row>
    <row r="57" spans="1:5" x14ac:dyDescent="0.25">
      <c r="A57" s="66">
        <v>0</v>
      </c>
      <c r="B57">
        <v>1</v>
      </c>
      <c r="C57">
        <v>1</v>
      </c>
      <c r="E57" cm="1">
        <f t="array" ref="E57">CALENDAR.TIMESPAN_LOW_ORDER(Table283032[[#This Row],[Days]],Table283032[[#This Row],[Hours]],Table283032[[#This Row],[Minute]],Table283032[[#This Row],[Seconds]])</f>
        <v>3</v>
      </c>
    </row>
    <row r="58" spans="1:5" x14ac:dyDescent="0.25">
      <c r="A58" s="66">
        <v>0</v>
      </c>
      <c r="D58">
        <v>1</v>
      </c>
      <c r="E58" cm="1">
        <f t="array" ref="E58">CALENDAR.TIMESPAN_LOW_ORDER(Table283032[[#This Row],[Days]],Table283032[[#This Row],[Hours]],Table283032[[#This Row],[Minute]],Table283032[[#This Row],[Seconds]])</f>
        <v>4</v>
      </c>
    </row>
    <row r="59" spans="1:5" x14ac:dyDescent="0.25">
      <c r="A59" s="66"/>
      <c r="C59">
        <v>1</v>
      </c>
      <c r="E59" cm="1">
        <f t="array" ref="E59">CALENDAR.TIMESPAN_LOW_ORDER(Table283032[[#This Row],[Days]],Table283032[[#This Row],[Hours]],Table283032[[#This Row],[Minute]],Table283032[[#This Row],[Seconds]])</f>
        <v>3</v>
      </c>
    </row>
    <row r="62" spans="1:5" ht="19.5" x14ac:dyDescent="0.3">
      <c r="A62" s="1" t="s">
        <v>421</v>
      </c>
      <c r="B62" s="1"/>
    </row>
    <row r="64" spans="1:5" x14ac:dyDescent="0.25">
      <c r="A64" t="s">
        <v>68</v>
      </c>
      <c r="B64" t="s">
        <v>401</v>
      </c>
      <c r="C64" t="s">
        <v>70</v>
      </c>
      <c r="D64" t="s">
        <v>403</v>
      </c>
      <c r="E64" t="s">
        <v>422</v>
      </c>
    </row>
    <row r="65" spans="1:6" x14ac:dyDescent="0.25">
      <c r="A65" s="66">
        <v>0</v>
      </c>
      <c r="E65" t="e" cm="1">
        <f t="array" ref="E65">CALENDAR.TIMESPAN_HIGH_ORDER(Table28303237[[#This Row],[Days]],Table28303237[[#This Row],[Hours]],Table28303237[[#This Row],[Minute]],Table28303237[[#This Row],[Seconds]])</f>
        <v>#N/A</v>
      </c>
    </row>
    <row r="66" spans="1:6" x14ac:dyDescent="0.25">
      <c r="A66" s="66">
        <v>1</v>
      </c>
      <c r="E66" cm="1">
        <f t="array" ref="E66">CALENDAR.TIMESPAN_HIGH_ORDER(Table28303237[[#This Row],[Days]],Table28303237[[#This Row],[Hours]],Table28303237[[#This Row],[Minute]],Table28303237[[#This Row],[Seconds]])</f>
        <v>1</v>
      </c>
    </row>
    <row r="67" spans="1:6" x14ac:dyDescent="0.25">
      <c r="A67" s="66">
        <v>-1</v>
      </c>
      <c r="E67" cm="1">
        <f t="array" ref="E67">CALENDAR.TIMESPAN_HIGH_ORDER(Table28303237[[#This Row],[Days]],Table28303237[[#This Row],[Hours]],Table28303237[[#This Row],[Minute]],Table28303237[[#This Row],[Seconds]])</f>
        <v>1</v>
      </c>
    </row>
    <row r="68" spans="1:6" x14ac:dyDescent="0.25">
      <c r="A68" s="66">
        <v>1.5</v>
      </c>
      <c r="E68" cm="1">
        <f t="array" ref="E68">CALENDAR.TIMESPAN_HIGH_ORDER(Table28303237[[#This Row],[Days]],Table28303237[[#This Row],[Hours]],Table28303237[[#This Row],[Minute]],Table28303237[[#This Row],[Seconds]])</f>
        <v>1</v>
      </c>
    </row>
    <row r="69" spans="1:6" x14ac:dyDescent="0.25">
      <c r="A69" s="66">
        <v>1.04</v>
      </c>
      <c r="E69" cm="1">
        <f t="array" ref="E69">CALENDAR.TIMESPAN_HIGH_ORDER(Table28303237[[#This Row],[Days]],Table28303237[[#This Row],[Hours]],Table28303237[[#This Row],[Minute]],Table28303237[[#This Row],[Seconds]])</f>
        <v>1</v>
      </c>
    </row>
    <row r="70" spans="1:6" x14ac:dyDescent="0.25">
      <c r="A70" s="66">
        <v>0</v>
      </c>
      <c r="B70">
        <v>1</v>
      </c>
      <c r="C70">
        <v>1</v>
      </c>
      <c r="E70" cm="1">
        <f t="array" ref="E70">CALENDAR.TIMESPAN_HIGH_ORDER(Table28303237[[#This Row],[Days]],Table28303237[[#This Row],[Hours]],Table28303237[[#This Row],[Minute]],Table28303237[[#This Row],[Seconds]])</f>
        <v>2</v>
      </c>
    </row>
    <row r="71" spans="1:6" x14ac:dyDescent="0.25">
      <c r="A71" s="66">
        <v>0</v>
      </c>
      <c r="D71">
        <v>1</v>
      </c>
      <c r="E71" cm="1">
        <f t="array" ref="E71">CALENDAR.TIMESPAN_HIGH_ORDER(Table28303237[[#This Row],[Days]],Table28303237[[#This Row],[Hours]],Table28303237[[#This Row],[Minute]],Table28303237[[#This Row],[Seconds]])</f>
        <v>4</v>
      </c>
    </row>
    <row r="72" spans="1:6" x14ac:dyDescent="0.25">
      <c r="A72" s="66"/>
      <c r="C72">
        <v>1</v>
      </c>
      <c r="E72" cm="1">
        <f t="array" ref="E72">CALENDAR.TIMESPAN_HIGH_ORDER(Table28303237[[#This Row],[Days]],Table28303237[[#This Row],[Hours]],Table28303237[[#This Row],[Minute]],Table28303237[[#This Row],[Seconds]])</f>
        <v>3</v>
      </c>
    </row>
    <row r="75" spans="1:6" ht="19.5" x14ac:dyDescent="0.3">
      <c r="A75" s="1" t="s">
        <v>400</v>
      </c>
      <c r="B75" s="1"/>
      <c r="C75" s="1"/>
    </row>
    <row r="77" spans="1:6" x14ac:dyDescent="0.25">
      <c r="A77" t="s">
        <v>110</v>
      </c>
      <c r="B77" t="s">
        <v>68</v>
      </c>
      <c r="C77" t="s">
        <v>401</v>
      </c>
      <c r="D77" t="s">
        <v>402</v>
      </c>
      <c r="E77" t="s">
        <v>403</v>
      </c>
      <c r="F77" t="s">
        <v>307</v>
      </c>
    </row>
    <row r="78" spans="1:6" x14ac:dyDescent="0.25">
      <c r="F78" t="str" cm="1">
        <f t="array" ref="F78">CALENDAR.TIMESPAN(Table28[[#This Row],[Sign]],Table28[[#This Row],[Days]],Table28[[#This Row],[Hours]],Table28[[#This Row],[Minutes]],Table28[[#This Row],[Seconds]])</f>
        <v/>
      </c>
    </row>
    <row r="79" spans="1:6" x14ac:dyDescent="0.25">
      <c r="B79" t="s">
        <v>3</v>
      </c>
      <c r="F79" t="e" cm="1">
        <f t="array" ref="F79">CALENDAR.TIMESPAN(Table28[[#This Row],[Sign]],Table28[[#This Row],[Days]],Table28[[#This Row],[Hours]],Table28[[#This Row],[Minutes]],Table28[[#This Row],[Seconds]])</f>
        <v>#VALUE!</v>
      </c>
    </row>
    <row r="80" spans="1:6" x14ac:dyDescent="0.25">
      <c r="A80">
        <v>1</v>
      </c>
      <c r="B80">
        <v>1</v>
      </c>
      <c r="D80">
        <v>1</v>
      </c>
      <c r="F80" cm="1">
        <f t="array" ref="F80">CALENDAR.TIMESPAN(Table28[[#This Row],[Sign]],Table28[[#This Row],[Days]],Table28[[#This Row],[Hours]],Table28[[#This Row],[Minutes]],Table28[[#This Row],[Seconds]])</f>
        <v>1.0006944444444446</v>
      </c>
    </row>
    <row r="81" spans="1:6" x14ac:dyDescent="0.25">
      <c r="A81">
        <v>1</v>
      </c>
      <c r="C81">
        <v>1</v>
      </c>
      <c r="F81" cm="1">
        <f t="array" ref="F81">CALENDAR.TIMESPAN(Table28[[#This Row],[Sign]],Table28[[#This Row],[Days]],Table28[[#This Row],[Hours]],Table28[[#This Row],[Minutes]],Table28[[#This Row],[Seconds]])</f>
        <v>4.1666666666666664E-2</v>
      </c>
    </row>
    <row r="82" spans="1:6" x14ac:dyDescent="0.25">
      <c r="A82">
        <v>1</v>
      </c>
      <c r="B82" s="3"/>
      <c r="D82">
        <v>1</v>
      </c>
      <c r="F82" cm="1">
        <f t="array" ref="F82">CALENDAR.TIMESPAN(Table28[[#This Row],[Sign]],Table28[[#This Row],[Days]],Table28[[#This Row],[Hours]],Table28[[#This Row],[Minutes]],Table28[[#This Row],[Seconds]])</f>
        <v>6.9444444444444447E-4</v>
      </c>
    </row>
    <row r="83" spans="1:6" x14ac:dyDescent="0.25">
      <c r="A83">
        <v>1</v>
      </c>
      <c r="E83">
        <v>0.1</v>
      </c>
      <c r="F83" cm="1">
        <f t="array" ref="F83">CALENDAR.TIMESPAN(Table28[[#This Row],[Sign]],Table28[[#This Row],[Days]],Table28[[#This Row],[Hours]],Table28[[#This Row],[Minutes]],Table28[[#This Row],[Seconds]])</f>
        <v>1.1574074074074074E-6</v>
      </c>
    </row>
    <row r="84" spans="1:6" x14ac:dyDescent="0.25">
      <c r="A84">
        <v>1</v>
      </c>
      <c r="B84">
        <v>1</v>
      </c>
      <c r="C84">
        <v>36</v>
      </c>
      <c r="D84">
        <v>120</v>
      </c>
      <c r="E84">
        <v>-60</v>
      </c>
      <c r="F84" cm="1">
        <f t="array" ref="F84">CALENDAR.TIMESPAN(Table28[[#This Row],[Sign]],Table28[[#This Row],[Days]],Table28[[#This Row],[Hours]],Table28[[#This Row],[Minutes]],Table28[[#This Row],[Seconds]])</f>
        <v>2.5826388888888889</v>
      </c>
    </row>
    <row r="85" spans="1:6" x14ac:dyDescent="0.25">
      <c r="A85">
        <v>0</v>
      </c>
      <c r="B85">
        <v>1</v>
      </c>
      <c r="C85">
        <v>1</v>
      </c>
      <c r="D85">
        <v>1</v>
      </c>
      <c r="E85">
        <v>1</v>
      </c>
      <c r="F85" cm="1">
        <f t="array" ref="F85">CALENDAR.TIMESPAN(Table28[[#This Row],[Sign]],Table28[[#This Row],[Days]],Table28[[#This Row],[Hours]],Table28[[#This Row],[Minutes]],Table28[[#This Row],[Seconds]])</f>
        <v>0</v>
      </c>
    </row>
    <row r="86" spans="1:6" x14ac:dyDescent="0.25">
      <c r="A86" s="3">
        <v>-1</v>
      </c>
      <c r="B86" s="3"/>
      <c r="E86">
        <v>86400</v>
      </c>
      <c r="F86" cm="1">
        <f t="array" ref="F86">CALENDAR.TIMESPAN(Table28[[#This Row],[Sign]],Table28[[#This Row],[Days]],Table28[[#This Row],[Hours]],Table28[[#This Row],[Minutes]],Table28[[#This Row],[Seconds]])</f>
        <v>-1</v>
      </c>
    </row>
    <row r="87" spans="1:6" x14ac:dyDescent="0.25">
      <c r="A87" s="3">
        <v>-1</v>
      </c>
      <c r="B87" s="3"/>
      <c r="E87">
        <v>-86400</v>
      </c>
      <c r="F87" cm="1">
        <f t="array" ref="F87">CALENDAR.TIMESPAN(Table28[[#This Row],[Sign]],Table28[[#This Row],[Days]],Table28[[#This Row],[Hours]],Table28[[#This Row],[Minutes]],Table28[[#This Row],[Seconds]])</f>
        <v>1</v>
      </c>
    </row>
    <row r="88" spans="1:6" x14ac:dyDescent="0.25">
      <c r="A88" s="3">
        <v>-1</v>
      </c>
      <c r="B88" s="3">
        <v>1</v>
      </c>
      <c r="C88">
        <v>-24</v>
      </c>
      <c r="D88">
        <v>1440</v>
      </c>
      <c r="E88">
        <v>-86400</v>
      </c>
      <c r="F88" cm="1">
        <f t="array" ref="F88">CALENDAR.TIMESPAN(Table28[[#This Row],[Sign]],Table28[[#This Row],[Days]],Table28[[#This Row],[Hours]],Table28[[#This Row],[Minutes]],Table28[[#This Row],[Seconds]])</f>
        <v>0</v>
      </c>
    </row>
    <row r="91" spans="1:6" ht="19.5" x14ac:dyDescent="0.3">
      <c r="A91" s="1" t="s">
        <v>310</v>
      </c>
      <c r="B91" s="1"/>
      <c r="C91" s="1"/>
    </row>
    <row r="93" spans="1:6" x14ac:dyDescent="0.25">
      <c r="A93" t="s">
        <v>219</v>
      </c>
      <c r="B93" t="s">
        <v>417</v>
      </c>
      <c r="C93" t="s">
        <v>38</v>
      </c>
      <c r="D93" t="s">
        <v>306</v>
      </c>
      <c r="E93" t="s">
        <v>307</v>
      </c>
    </row>
    <row r="94" spans="1:6" x14ac:dyDescent="0.25">
      <c r="E94" s="196" t="str" cm="1">
        <f t="array" ref="E94">CALENDAR.ROUND_TIMESPAN(Table2830[[#This Row],[TimeSpan]],Table2830[[#This Row],[LowOrder]],Table2830[[#This Row],[Precision]],Table2830[[#This Row],[Truncate]])</f>
        <v/>
      </c>
    </row>
    <row r="95" spans="1:6" x14ac:dyDescent="0.25">
      <c r="A95" t="s">
        <v>3</v>
      </c>
      <c r="E95" s="196" t="e" cm="1">
        <f t="array" ref="E95">CALENDAR.ROUND_TIMESPAN(Table2830[[#This Row],[TimeSpan]],Table2830[[#This Row],[LowOrder]],Table2830[[#This Row],[Precision]],Table2830[[#This Row],[Truncate]])</f>
        <v>#VALUE!</v>
      </c>
    </row>
    <row r="96" spans="1:6" x14ac:dyDescent="0.25">
      <c r="A96">
        <v>1</v>
      </c>
      <c r="E96" s="196" cm="1">
        <f t="array" ref="E96">CALENDAR.ROUND_TIMESPAN(Table2830[[#This Row],[TimeSpan]],Table2830[[#This Row],[LowOrder]],Table2830[[#This Row],[Precision]],Table2830[[#This Row],[Truncate]])</f>
        <v>1</v>
      </c>
    </row>
    <row r="97" spans="1:10" x14ac:dyDescent="0.25">
      <c r="A97">
        <v>6.7900000000000002E-2</v>
      </c>
      <c r="B97">
        <v>2</v>
      </c>
      <c r="E97" s="196" cm="1">
        <f t="array" ref="E97">CALENDAR.ROUND_TIMESPAN(Table2830[[#This Row],[TimeSpan]],Table2830[[#This Row],[LowOrder]],Table2830[[#This Row],[Precision]],Table2830[[#This Row],[Truncate]])</f>
        <v>8.3333333333333329E-2</v>
      </c>
    </row>
    <row r="98" spans="1:10" x14ac:dyDescent="0.25">
      <c r="A98">
        <v>6.7900000000000002E-2</v>
      </c>
      <c r="B98">
        <v>2</v>
      </c>
      <c r="D98">
        <v>1</v>
      </c>
      <c r="E98" s="196" cm="1">
        <f t="array" ref="E98">CALENDAR.ROUND_TIMESPAN(Table2830[[#This Row],[TimeSpan]],Table2830[[#This Row],[LowOrder]],Table2830[[#This Row],[Precision]],Table2830[[#This Row],[Truncate]])</f>
        <v>4.1666666666666664E-2</v>
      </c>
    </row>
    <row r="99" spans="1:10" x14ac:dyDescent="0.25">
      <c r="A99">
        <v>6.9444444444444447E-4</v>
      </c>
      <c r="B99">
        <v>4</v>
      </c>
      <c r="C99">
        <v>0</v>
      </c>
      <c r="E99" s="196" cm="1">
        <f t="array" ref="E99">CALENDAR.ROUND_TIMESPAN(Table2830[[#This Row],[TimeSpan]],Table2830[[#This Row],[LowOrder]],Table2830[[#This Row],[Precision]],Table2830[[#This Row],[Truncate]])</f>
        <v>6.9444444444444447E-4</v>
      </c>
    </row>
    <row r="100" spans="1:10" x14ac:dyDescent="0.25">
      <c r="A100" s="108">
        <v>6.1574074074074101E-6</v>
      </c>
      <c r="B100">
        <v>4</v>
      </c>
      <c r="C100">
        <v>2</v>
      </c>
      <c r="E100" s="196" cm="1">
        <f t="array" ref="E100">CALENDAR.ROUND_TIMESPAN(Table2830[[#This Row],[TimeSpan]],Table2830[[#This Row],[LowOrder]],Table2830[[#This Row],[Precision]],Table2830[[#This Row],[Truncate]])</f>
        <v>6.1342592592592594E-6</v>
      </c>
      <c r="G100" s="108"/>
      <c r="H100" s="108"/>
      <c r="I100" s="210"/>
    </row>
    <row r="101" spans="1:10" x14ac:dyDescent="0.25">
      <c r="A101">
        <v>2.5826388888888889</v>
      </c>
      <c r="B101">
        <v>3</v>
      </c>
      <c r="D101">
        <v>1</v>
      </c>
      <c r="E101" s="196" cm="1">
        <f t="array" ref="E101">CALENDAR.ROUND_TIMESPAN(Table2830[[#This Row],[TimeSpan]],Table2830[[#This Row],[LowOrder]],Table2830[[#This Row],[Precision]],Table2830[[#This Row],[Truncate]])</f>
        <v>2.5826388888888889</v>
      </c>
      <c r="I101" s="210"/>
    </row>
    <row r="102" spans="1:10" x14ac:dyDescent="0.25">
      <c r="A102" s="3"/>
      <c r="B102" s="3"/>
      <c r="D102" s="46"/>
    </row>
    <row r="103" spans="1:10" x14ac:dyDescent="0.25">
      <c r="A103" s="3"/>
      <c r="B103" s="3"/>
      <c r="D103" s="46"/>
    </row>
    <row r="104" spans="1:10" ht="19.5" x14ac:dyDescent="0.3">
      <c r="A104" s="1" t="s">
        <v>416</v>
      </c>
      <c r="B104" s="1"/>
      <c r="C104" s="1"/>
    </row>
    <row r="106" spans="1:10" x14ac:dyDescent="0.25">
      <c r="A106" s="5" t="s">
        <v>219</v>
      </c>
      <c r="B106" s="6" t="s">
        <v>502</v>
      </c>
      <c r="C106" s="6" t="s">
        <v>417</v>
      </c>
      <c r="D106" s="6" t="s">
        <v>38</v>
      </c>
      <c r="E106" s="81" t="s">
        <v>306</v>
      </c>
      <c r="F106" s="6" t="s">
        <v>132</v>
      </c>
      <c r="G106" s="6" t="s">
        <v>138</v>
      </c>
      <c r="H106" s="6" t="s">
        <v>130</v>
      </c>
      <c r="I106" s="6" t="s">
        <v>160</v>
      </c>
      <c r="J106" s="6" t="s">
        <v>131</v>
      </c>
    </row>
    <row r="107" spans="1:10" x14ac:dyDescent="0.25">
      <c r="A107" s="8">
        <v>0</v>
      </c>
      <c r="B107" s="9"/>
      <c r="C107" s="9">
        <v>1</v>
      </c>
      <c r="D107" s="9"/>
      <c r="E107" s="82"/>
      <c r="F107" s="9" cm="1">
        <f t="array" ref="F107:J107">CALENDAR.RESOLVE_TIMESPAN(A107,B107,C107,D107,E107)</f>
        <v>0</v>
      </c>
      <c r="G107" s="9">
        <v>0</v>
      </c>
      <c r="H107" s="73" t="str">
        <v/>
      </c>
      <c r="I107" s="73" t="str">
        <v/>
      </c>
      <c r="J107" s="213" t="str">
        <v/>
      </c>
    </row>
    <row r="108" spans="1:10" x14ac:dyDescent="0.25">
      <c r="A108" s="11">
        <v>0.12499305555555557</v>
      </c>
      <c r="B108" s="12"/>
      <c r="C108" s="12">
        <v>3</v>
      </c>
      <c r="D108" s="12">
        <v>2</v>
      </c>
      <c r="E108" s="83"/>
      <c r="F108" s="12" cm="1">
        <f t="array" ref="F108:J108">CALENDAR.RESOLVE_TIMESPAN(A108,B108,C108,D108,E108)</f>
        <v>1</v>
      </c>
      <c r="G108" s="12">
        <v>0</v>
      </c>
      <c r="H108" s="74">
        <v>2</v>
      </c>
      <c r="I108" s="74">
        <v>59.99</v>
      </c>
      <c r="J108" s="214" t="str">
        <v/>
      </c>
    </row>
    <row r="109" spans="1:10" x14ac:dyDescent="0.25">
      <c r="A109" s="8">
        <v>0.12499305555555557</v>
      </c>
      <c r="B109" s="9"/>
      <c r="C109" s="9">
        <v>3</v>
      </c>
      <c r="D109" s="9">
        <v>1</v>
      </c>
      <c r="E109" s="82"/>
      <c r="F109" s="9" cm="1">
        <f t="array" ref="F109:J109">CALENDAR.RESOLVE_TIMESPAN(A109,B109,C109,D109,E109)</f>
        <v>1</v>
      </c>
      <c r="G109" s="9">
        <v>0</v>
      </c>
      <c r="H109" s="73">
        <v>3</v>
      </c>
      <c r="I109" s="73">
        <v>0</v>
      </c>
      <c r="J109" s="213" t="str">
        <v/>
      </c>
    </row>
    <row r="110" spans="1:10" x14ac:dyDescent="0.25">
      <c r="A110" s="11">
        <v>0.36234499999999997</v>
      </c>
      <c r="B110" s="12"/>
      <c r="C110" s="12">
        <v>2</v>
      </c>
      <c r="D110" s="12">
        <v>0</v>
      </c>
      <c r="E110" s="83"/>
      <c r="F110" s="12" cm="1">
        <f t="array" ref="F110:J110">CALENDAR.RESOLVE_TIMESPAN(A110,B110,C110,D110,E110)</f>
        <v>1</v>
      </c>
      <c r="G110" s="12">
        <v>0</v>
      </c>
      <c r="H110" s="74">
        <v>9</v>
      </c>
      <c r="I110" s="74" t="str">
        <v/>
      </c>
      <c r="J110" s="214" t="str">
        <v/>
      </c>
    </row>
    <row r="111" spans="1:10" x14ac:dyDescent="0.25">
      <c r="A111" s="8">
        <v>0.36234499999999997</v>
      </c>
      <c r="B111" s="9"/>
      <c r="C111" s="33">
        <v>2</v>
      </c>
      <c r="D111" s="9">
        <v>0</v>
      </c>
      <c r="E111" s="82">
        <v>1</v>
      </c>
      <c r="F111" s="9" cm="1">
        <f t="array" ref="F111:J111">CALENDAR.RESOLVE_TIMESPAN(A111,B111,C111,D111,E111)</f>
        <v>1</v>
      </c>
      <c r="G111" s="9">
        <v>0</v>
      </c>
      <c r="H111" s="73">
        <v>8</v>
      </c>
      <c r="I111" s="73" t="str">
        <v/>
      </c>
      <c r="J111" s="213" t="str">
        <v/>
      </c>
    </row>
    <row r="112" spans="1:10" x14ac:dyDescent="0.25">
      <c r="A112" s="11">
        <v>6.9444444444444447E-4</v>
      </c>
      <c r="B112" s="12">
        <v>2</v>
      </c>
      <c r="C112" s="12">
        <v>3</v>
      </c>
      <c r="D112" s="12"/>
      <c r="E112" s="83"/>
      <c r="F112" s="12" cm="1">
        <f t="array" ref="F112:J112">CALENDAR.RESOLVE_TIMESPAN(A112,B112,C112,D112,E112)</f>
        <v>1</v>
      </c>
      <c r="G112" s="12" t="str">
        <v/>
      </c>
      <c r="H112" s="74">
        <v>0</v>
      </c>
      <c r="I112" s="74">
        <v>1</v>
      </c>
      <c r="J112" s="214" t="str">
        <v/>
      </c>
    </row>
    <row r="113" spans="1:10" x14ac:dyDescent="0.25">
      <c r="A113" s="211">
        <v>6.1574074074074101E-6</v>
      </c>
      <c r="B113" s="244"/>
      <c r="C113" s="9"/>
      <c r="D113" s="9"/>
      <c r="E113" s="82"/>
      <c r="F113" s="9" cm="1">
        <f t="array" ref="F113:J113">CALENDAR.RESOLVE_TIMESPAN(A113,B113,C113,D113,E113)</f>
        <v>1</v>
      </c>
      <c r="G113" s="9">
        <v>0</v>
      </c>
      <c r="H113" s="73">
        <v>0</v>
      </c>
      <c r="I113" s="73">
        <v>0</v>
      </c>
      <c r="J113" s="213">
        <v>0.53200000000000025</v>
      </c>
    </row>
    <row r="114" spans="1:10" x14ac:dyDescent="0.25">
      <c r="A114" s="178">
        <v>2.5826388888888889</v>
      </c>
      <c r="B114" s="179"/>
      <c r="C114" s="179"/>
      <c r="D114" s="179">
        <v>1</v>
      </c>
      <c r="E114" s="212"/>
      <c r="F114" s="179" cm="1">
        <f t="array" ref="F114:J114">CALENDAR.RESOLVE_TIMESPAN(A114,B114,C114,D114,E114)</f>
        <v>1</v>
      </c>
      <c r="G114" s="179">
        <v>2</v>
      </c>
      <c r="H114" s="215">
        <v>13</v>
      </c>
      <c r="I114" s="215">
        <v>59</v>
      </c>
      <c r="J114" s="216">
        <v>0</v>
      </c>
    </row>
    <row r="117" spans="1:10" ht="19.5" x14ac:dyDescent="0.3">
      <c r="A117" s="1" t="s">
        <v>501</v>
      </c>
    </row>
    <row r="119" spans="1:10" x14ac:dyDescent="0.25">
      <c r="A119" s="90" t="s">
        <v>219</v>
      </c>
      <c r="B119" s="77" t="s">
        <v>132</v>
      </c>
      <c r="C119" s="77" t="s">
        <v>138</v>
      </c>
      <c r="D119" s="77" t="s">
        <v>130</v>
      </c>
      <c r="E119" s="77" t="s">
        <v>160</v>
      </c>
      <c r="F119" s="186" t="s">
        <v>131</v>
      </c>
      <c r="G119" s="186" t="s">
        <v>307</v>
      </c>
    </row>
    <row r="120" spans="1:10" x14ac:dyDescent="0.25">
      <c r="A120" s="82"/>
      <c r="B120" s="9" t="str" cm="1">
        <f t="array" ref="B120:F120">CALENDAR.PARSE_TIMESPAN(A120,1)</f>
        <v/>
      </c>
      <c r="C120" s="31" t="str">
        <v/>
      </c>
      <c r="D120" s="9" t="str">
        <v/>
      </c>
      <c r="E120" s="9" t="str">
        <v/>
      </c>
      <c r="F120" s="10" t="str">
        <v/>
      </c>
      <c r="G120" s="241" t="str" cm="1">
        <f t="array" ref="G120">CALENDAR.PARSE_TIMESPAN(A120)</f>
        <v/>
      </c>
    </row>
    <row r="121" spans="1:10" x14ac:dyDescent="0.25">
      <c r="A121" s="83" t="s">
        <v>3</v>
      </c>
      <c r="B121" s="12" t="e" cm="1">
        <f t="array" ref="B121:F121">CALENDAR.PARSE_TIMESPAN(A121,1)</f>
        <v>#VALUE!</v>
      </c>
      <c r="C121" s="62" t="str">
        <v/>
      </c>
      <c r="D121" s="12" t="str">
        <v/>
      </c>
      <c r="E121" s="12" t="str">
        <v/>
      </c>
      <c r="F121" s="13" t="str">
        <v/>
      </c>
      <c r="G121" s="240" t="str" cm="1">
        <f t="array" ref="G121">CALENDAR.PARSE_TIMESPAN(A121)</f>
        <v/>
      </c>
    </row>
    <row r="122" spans="1:10" x14ac:dyDescent="0.25">
      <c r="A122" s="227" t="s">
        <v>499</v>
      </c>
      <c r="B122" s="9" cm="1">
        <f t="array" ref="B122:F122">CALENDAR.PARSE_TIMESPAN(A122,1)</f>
        <v>1</v>
      </c>
      <c r="C122" s="31">
        <v>100</v>
      </c>
      <c r="D122" s="9" t="e">
        <v>#NUM!</v>
      </c>
      <c r="E122" s="9">
        <v>0</v>
      </c>
      <c r="F122" s="10">
        <v>0</v>
      </c>
      <c r="G122" s="241" t="e" cm="1">
        <f t="array" ref="G122">CALENDAR.PARSE_TIMESPAN(A122)</f>
        <v>#NUM!</v>
      </c>
    </row>
    <row r="123" spans="1:10" x14ac:dyDescent="0.25">
      <c r="A123" s="228" t="s">
        <v>500</v>
      </c>
      <c r="B123" s="12" cm="1">
        <f t="array" ref="B123:F123">CALENDAR.PARSE_TIMESPAN(A123,1)</f>
        <v>1</v>
      </c>
      <c r="C123" s="62">
        <v>100</v>
      </c>
      <c r="D123" s="12">
        <v>22</v>
      </c>
      <c r="E123" s="12" t="e">
        <v>#NUM!</v>
      </c>
      <c r="F123" s="13">
        <v>0</v>
      </c>
      <c r="G123" s="240" t="e" cm="1">
        <f t="array" ref="G123">CALENDAR.PARSE_TIMESPAN(A123)</f>
        <v>#NUM!</v>
      </c>
    </row>
    <row r="124" spans="1:10" x14ac:dyDescent="0.25">
      <c r="A124" s="227" t="s">
        <v>450</v>
      </c>
      <c r="B124" s="9" cm="1">
        <f t="array" ref="B124:F124">CALENDAR.PARSE_TIMESPAN(A124,1)</f>
        <v>0</v>
      </c>
      <c r="C124" s="31">
        <v>0</v>
      </c>
      <c r="D124" s="9">
        <v>0</v>
      </c>
      <c r="E124" s="9">
        <v>0</v>
      </c>
      <c r="F124" s="10">
        <v>0</v>
      </c>
      <c r="G124" s="241" cm="1">
        <f t="array" ref="G124">CALENDAR.PARSE_TIMESPAN(A124)</f>
        <v>0</v>
      </c>
    </row>
    <row r="125" spans="1:10" x14ac:dyDescent="0.25">
      <c r="A125" s="228" t="s">
        <v>451</v>
      </c>
      <c r="B125" s="12" cm="1">
        <f t="array" ref="B125:F125">CALENDAR.PARSE_TIMESPAN(A125,1)</f>
        <v>1</v>
      </c>
      <c r="C125" s="62">
        <v>1</v>
      </c>
      <c r="D125" s="12">
        <v>0</v>
      </c>
      <c r="E125" s="12">
        <v>0</v>
      </c>
      <c r="F125" s="13">
        <v>0</v>
      </c>
      <c r="G125" s="240" cm="1">
        <f t="array" ref="G125">CALENDAR.PARSE_TIMESPAN(A125)</f>
        <v>1</v>
      </c>
    </row>
    <row r="126" spans="1:10" x14ac:dyDescent="0.25">
      <c r="A126" s="229" t="s">
        <v>452</v>
      </c>
      <c r="B126" s="15" cm="1">
        <f t="array" ref="B126:F126">CALENDAR.PARSE_TIMESPAN(A126,1)</f>
        <v>-1</v>
      </c>
      <c r="C126" s="239">
        <v>1</v>
      </c>
      <c r="D126" s="15">
        <v>0</v>
      </c>
      <c r="E126" s="15">
        <v>0</v>
      </c>
      <c r="F126" s="17">
        <v>0</v>
      </c>
      <c r="G126" s="242" cm="1">
        <f t="array" ref="G126">CALENDAR.PARSE_TIMESPAN(A126)</f>
        <v>-1</v>
      </c>
    </row>
    <row r="127" spans="1:10" x14ac:dyDescent="0.25">
      <c r="A127" s="228" t="s">
        <v>453</v>
      </c>
      <c r="B127" s="12" cm="1">
        <f t="array" ref="B127:F127">CALENDAR.PARSE_TIMESPAN(A127,1)</f>
        <v>-1</v>
      </c>
      <c r="C127" s="62">
        <v>1</v>
      </c>
      <c r="D127" s="12">
        <v>0</v>
      </c>
      <c r="E127" s="12">
        <v>0</v>
      </c>
      <c r="F127" s="13">
        <v>0</v>
      </c>
      <c r="G127" s="240" cm="1">
        <f t="array" ref="G127">CALENDAR.PARSE_TIMESPAN(A127)</f>
        <v>-1</v>
      </c>
    </row>
    <row r="128" spans="1:10" x14ac:dyDescent="0.25">
      <c r="A128" s="229" t="s">
        <v>456</v>
      </c>
      <c r="B128" s="15" cm="1">
        <f t="array" ref="B128:F128">CALENDAR.PARSE_TIMESPAN(A128,1)</f>
        <v>1</v>
      </c>
      <c r="C128" s="239">
        <v>100</v>
      </c>
      <c r="D128" s="15">
        <v>23</v>
      </c>
      <c r="E128" s="15">
        <v>45</v>
      </c>
      <c r="F128" s="17">
        <v>56.789000000000001</v>
      </c>
      <c r="G128" s="242" cm="1">
        <f t="array" ref="G128">CALENDAR.PARSE_TIMESPAN(A128)</f>
        <v>100.99024061342593</v>
      </c>
    </row>
    <row r="129" spans="1:7" x14ac:dyDescent="0.25">
      <c r="A129" s="228" t="s">
        <v>455</v>
      </c>
      <c r="B129" s="12" cm="1">
        <f t="array" ref="B129:F129">CALENDAR.PARSE_TIMESPAN(A129,1)</f>
        <v>1</v>
      </c>
      <c r="C129" s="62">
        <v>100</v>
      </c>
      <c r="D129" s="12">
        <v>23</v>
      </c>
      <c r="E129" s="12">
        <v>45</v>
      </c>
      <c r="F129" s="13">
        <v>56</v>
      </c>
      <c r="G129" s="240" cm="1">
        <f t="array" ref="G129">CALENDAR.PARSE_TIMESPAN(A129)</f>
        <v>100.99023148148147</v>
      </c>
    </row>
    <row r="130" spans="1:7" x14ac:dyDescent="0.25">
      <c r="A130" s="229" t="s">
        <v>460</v>
      </c>
      <c r="B130" s="15" cm="1">
        <f t="array" ref="B130:F130">CALENDAR.PARSE_TIMESPAN(A130,1)</f>
        <v>1</v>
      </c>
      <c r="C130" s="239">
        <v>100</v>
      </c>
      <c r="D130" s="15">
        <v>23</v>
      </c>
      <c r="E130" s="15">
        <v>45</v>
      </c>
      <c r="F130" s="17" t="str">
        <v/>
      </c>
      <c r="G130" s="242" cm="1">
        <f t="array" ref="G130">CALENDAR.PARSE_TIMESPAN(A130)</f>
        <v>100.98958333333333</v>
      </c>
    </row>
    <row r="131" spans="1:7" x14ac:dyDescent="0.25">
      <c r="A131" s="228" t="s">
        <v>454</v>
      </c>
      <c r="B131" s="12" cm="1">
        <f t="array" ref="B131:F131">CALENDAR.PARSE_TIMESPAN(A131,1)</f>
        <v>1</v>
      </c>
      <c r="C131" s="62" t="str">
        <v/>
      </c>
      <c r="D131" s="12">
        <v>100</v>
      </c>
      <c r="E131" s="12">
        <v>45</v>
      </c>
      <c r="F131" s="13">
        <v>56</v>
      </c>
      <c r="G131" s="240" cm="1">
        <f t="array" ref="G131">CALENDAR.PARSE_TIMESPAN(A131)</f>
        <v>4.1985648148148149</v>
      </c>
    </row>
    <row r="132" spans="1:7" x14ac:dyDescent="0.25">
      <c r="A132" s="229" t="s">
        <v>457</v>
      </c>
      <c r="B132" s="15" cm="1">
        <f t="array" ref="B132:F132">CALENDAR.PARSE_TIMESPAN(A132,1)</f>
        <v>1</v>
      </c>
      <c r="C132" s="239" t="str">
        <v/>
      </c>
      <c r="D132" s="15">
        <v>100</v>
      </c>
      <c r="E132" s="15">
        <v>45</v>
      </c>
      <c r="F132" s="17">
        <v>56.789000000000001</v>
      </c>
      <c r="G132" s="242" cm="1">
        <f t="array" ref="G132">CALENDAR.PARSE_TIMESPAN(A132)</f>
        <v>4.19857394675926</v>
      </c>
    </row>
    <row r="133" spans="1:7" x14ac:dyDescent="0.25">
      <c r="A133" s="228" t="s">
        <v>458</v>
      </c>
      <c r="B133" s="12" cm="1">
        <f t="array" ref="B133:F133">CALENDAR.PARSE_TIMESPAN(A133,1)</f>
        <v>1</v>
      </c>
      <c r="C133" s="62" t="str">
        <v/>
      </c>
      <c r="D133" s="12">
        <v>100</v>
      </c>
      <c r="E133" s="12">
        <v>45</v>
      </c>
      <c r="F133" s="13">
        <v>56</v>
      </c>
      <c r="G133" s="240" cm="1">
        <f t="array" ref="G133">CALENDAR.PARSE_TIMESPAN(A133)</f>
        <v>4.1985648148148149</v>
      </c>
    </row>
    <row r="134" spans="1:7" x14ac:dyDescent="0.25">
      <c r="A134" s="229" t="s">
        <v>459</v>
      </c>
      <c r="B134" s="15" cm="1">
        <f t="array" ref="B134:F134">CALENDAR.PARSE_TIMESPAN(A134,1)</f>
        <v>1</v>
      </c>
      <c r="C134" s="239" t="str">
        <v/>
      </c>
      <c r="D134" s="15">
        <v>100</v>
      </c>
      <c r="E134" s="15">
        <v>45</v>
      </c>
      <c r="F134" s="17" t="str">
        <v/>
      </c>
      <c r="G134" s="242" cm="1">
        <f t="array" ref="G134">CALENDAR.PARSE_TIMESPAN(A134)</f>
        <v>4.197916666666667</v>
      </c>
    </row>
    <row r="135" spans="1:7" x14ac:dyDescent="0.25">
      <c r="A135" s="228" t="s">
        <v>462</v>
      </c>
      <c r="B135" s="12" cm="1">
        <f t="array" ref="B135:F135">CALENDAR.PARSE_TIMESPAN(A135,1)</f>
        <v>1</v>
      </c>
      <c r="C135" s="62" t="str">
        <v/>
      </c>
      <c r="D135" s="12" t="str">
        <v/>
      </c>
      <c r="E135" s="12">
        <v>100</v>
      </c>
      <c r="F135" s="13">
        <v>56</v>
      </c>
      <c r="G135" s="240" cm="1">
        <f t="array" ref="G135">CALENDAR.PARSE_TIMESPAN(A135)</f>
        <v>7.0092592592592595E-2</v>
      </c>
    </row>
    <row r="136" spans="1:7" x14ac:dyDescent="0.25">
      <c r="A136" s="229" t="s">
        <v>461</v>
      </c>
      <c r="B136" s="15" cm="1">
        <f t="array" ref="B136:F136">CALENDAR.PARSE_TIMESPAN(A136,1)</f>
        <v>1</v>
      </c>
      <c r="C136" s="239" t="str">
        <v/>
      </c>
      <c r="D136" s="15" t="str">
        <v/>
      </c>
      <c r="E136" s="15">
        <v>100</v>
      </c>
      <c r="F136" s="17">
        <v>56.789000000000001</v>
      </c>
      <c r="G136" s="242" cm="1">
        <f t="array" ref="G136">CALENDAR.PARSE_TIMESPAN(A136)</f>
        <v>7.0101724537037044E-2</v>
      </c>
    </row>
    <row r="137" spans="1:7" x14ac:dyDescent="0.25">
      <c r="A137" s="145" t="s">
        <v>463</v>
      </c>
      <c r="B137" s="12" cm="1">
        <f t="array" ref="B137:F137">CALENDAR.PARSE_TIMESPAN(A137,1)</f>
        <v>1</v>
      </c>
      <c r="C137" s="62">
        <v>100</v>
      </c>
      <c r="D137" s="12" t="str">
        <v/>
      </c>
      <c r="E137" s="12" t="str">
        <v/>
      </c>
      <c r="F137" s="13" t="str">
        <v/>
      </c>
      <c r="G137" s="240" cm="1">
        <f t="array" ref="G137">CALENDAR.PARSE_TIMESPAN(A137)</f>
        <v>100</v>
      </c>
    </row>
    <row r="138" spans="1:7" x14ac:dyDescent="0.25">
      <c r="A138" s="230" t="s">
        <v>464</v>
      </c>
      <c r="B138" s="15" cm="1">
        <f t="array" ref="B138:F138">CALENDAR.PARSE_TIMESPAN(A138,1)</f>
        <v>1</v>
      </c>
      <c r="C138" s="239">
        <v>100.789</v>
      </c>
      <c r="D138" s="15" t="str">
        <v/>
      </c>
      <c r="E138" s="15" t="str">
        <v/>
      </c>
      <c r="F138" s="17" t="str">
        <v/>
      </c>
      <c r="G138" s="242" cm="1">
        <f t="array" ref="G138">CALENDAR.PARSE_TIMESPAN(A138)</f>
        <v>100.789</v>
      </c>
    </row>
    <row r="139" spans="1:7" x14ac:dyDescent="0.25">
      <c r="A139" s="228">
        <v>100</v>
      </c>
      <c r="B139" s="12" cm="1">
        <f t="array" ref="B139:F139">CALENDAR.PARSE_TIMESPAN(A139,1)</f>
        <v>1</v>
      </c>
      <c r="C139" s="62">
        <v>100</v>
      </c>
      <c r="D139" s="12">
        <v>0</v>
      </c>
      <c r="E139" s="12">
        <v>0</v>
      </c>
      <c r="F139" s="13">
        <v>0</v>
      </c>
      <c r="G139" s="240" cm="1">
        <f t="array" ref="G139">CALENDAR.PARSE_TIMESPAN(A139)</f>
        <v>100</v>
      </c>
    </row>
    <row r="140" spans="1:7" x14ac:dyDescent="0.25">
      <c r="A140" s="229">
        <v>100.789</v>
      </c>
      <c r="B140" s="15" cm="1">
        <f t="array" ref="B140:F140">CALENDAR.PARSE_TIMESPAN(A140,1)</f>
        <v>1</v>
      </c>
      <c r="C140" s="239">
        <v>100</v>
      </c>
      <c r="D140" s="15">
        <v>18</v>
      </c>
      <c r="E140" s="15">
        <v>56</v>
      </c>
      <c r="F140" s="17">
        <v>9.599999999627471</v>
      </c>
      <c r="G140" s="242" cm="1">
        <f t="array" ref="G140">CALENDAR.PARSE_TIMESPAN(A140)</f>
        <v>100.789</v>
      </c>
    </row>
    <row r="141" spans="1:7" x14ac:dyDescent="0.25">
      <c r="A141" s="228" t="s">
        <v>491</v>
      </c>
      <c r="B141" s="12" cm="1">
        <f t="array" ref="B141:F141">CALENDAR.PARSE_TIMESPAN(A141,1)</f>
        <v>1</v>
      </c>
      <c r="C141" s="62">
        <v>100</v>
      </c>
      <c r="D141" s="12">
        <v>23</v>
      </c>
      <c r="E141" s="12">
        <v>45</v>
      </c>
      <c r="F141" s="13">
        <v>56.212345677999998</v>
      </c>
      <c r="G141" s="240" cm="1">
        <f t="array" ref="G141">CALENDAR.PARSE_TIMESPAN(A141)</f>
        <v>100.99023393918608</v>
      </c>
    </row>
    <row r="142" spans="1:7" x14ac:dyDescent="0.25">
      <c r="A142" s="229" t="s">
        <v>465</v>
      </c>
      <c r="B142" s="15" cm="1">
        <f t="array" ref="B142:F142">CALENDAR.PARSE_TIMESPAN(A142,1)</f>
        <v>1</v>
      </c>
      <c r="C142" s="239">
        <v>100</v>
      </c>
      <c r="D142" s="15">
        <v>23</v>
      </c>
      <c r="E142" s="15">
        <v>45</v>
      </c>
      <c r="F142" s="17">
        <v>56</v>
      </c>
      <c r="G142" s="242" cm="1">
        <f t="array" ref="G142">CALENDAR.PARSE_TIMESPAN(A142)</f>
        <v>100.99023148148147</v>
      </c>
    </row>
    <row r="143" spans="1:7" x14ac:dyDescent="0.25">
      <c r="A143" s="228" t="s">
        <v>492</v>
      </c>
      <c r="B143" s="12" cm="1">
        <f t="array" ref="B143:F143">CALENDAR.PARSE_TIMESPAN(A143,1)</f>
        <v>1</v>
      </c>
      <c r="C143" s="62">
        <v>100</v>
      </c>
      <c r="D143" s="12">
        <v>23</v>
      </c>
      <c r="E143" s="12">
        <v>45.122999999999998</v>
      </c>
      <c r="F143" s="13" t="str">
        <v/>
      </c>
      <c r="G143" s="240" cm="1">
        <f t="array" ref="G143">CALENDAR.PARSE_TIMESPAN(A143)</f>
        <v>100.98966874999999</v>
      </c>
    </row>
    <row r="144" spans="1:7" x14ac:dyDescent="0.25">
      <c r="A144" s="229" t="s">
        <v>466</v>
      </c>
      <c r="B144" s="15" cm="1">
        <f t="array" ref="B144:F144">CALENDAR.PARSE_TIMESPAN(A144,1)</f>
        <v>1</v>
      </c>
      <c r="C144" s="239">
        <v>100</v>
      </c>
      <c r="D144" s="15">
        <v>23</v>
      </c>
      <c r="E144" s="15">
        <v>45</v>
      </c>
      <c r="F144" s="17" t="str">
        <v/>
      </c>
      <c r="G144" s="242" cm="1">
        <f t="array" ref="G144">CALENDAR.PARSE_TIMESPAN(A144)</f>
        <v>100.98958333333333</v>
      </c>
    </row>
    <row r="145" spans="1:7" x14ac:dyDescent="0.25">
      <c r="A145" s="228" t="s">
        <v>493</v>
      </c>
      <c r="B145" s="12" cm="1">
        <f t="array" ref="B145:F145">CALENDAR.PARSE_TIMESPAN(A145,1)</f>
        <v>1</v>
      </c>
      <c r="C145" s="62">
        <v>100</v>
      </c>
      <c r="D145" s="12">
        <v>23.12</v>
      </c>
      <c r="E145" s="12" t="str">
        <v/>
      </c>
      <c r="F145" s="13" t="str">
        <v/>
      </c>
      <c r="G145" s="240" cm="1">
        <f t="array" ref="G145">CALENDAR.PARSE_TIMESPAN(A145)</f>
        <v>100.96333333333334</v>
      </c>
    </row>
    <row r="146" spans="1:7" x14ac:dyDescent="0.25">
      <c r="A146" s="229" t="s">
        <v>470</v>
      </c>
      <c r="B146" s="15" cm="1">
        <f t="array" ref="B146:F146">CALENDAR.PARSE_TIMESPAN(A146,1)</f>
        <v>1</v>
      </c>
      <c r="C146" s="239">
        <v>100</v>
      </c>
      <c r="D146" s="15">
        <v>23</v>
      </c>
      <c r="E146" s="15" t="str">
        <v/>
      </c>
      <c r="F146" s="17" t="str">
        <v/>
      </c>
      <c r="G146" s="242" cm="1">
        <f t="array" ref="G146">CALENDAR.PARSE_TIMESPAN(A146)</f>
        <v>100.95833333333333</v>
      </c>
    </row>
    <row r="147" spans="1:7" x14ac:dyDescent="0.25">
      <c r="A147" s="231" t="s">
        <v>490</v>
      </c>
      <c r="B147" s="19" cm="1">
        <f t="array" ref="B147:F147">CALENDAR.PARSE_TIMESPAN(A147,1)</f>
        <v>1</v>
      </c>
      <c r="C147" s="166">
        <v>100.65</v>
      </c>
      <c r="D147" s="19" t="str">
        <v/>
      </c>
      <c r="E147" s="19" t="str">
        <v/>
      </c>
      <c r="F147" s="20" t="str">
        <v/>
      </c>
      <c r="G147" s="243" cm="1">
        <f t="array" ref="G147">CALENDAR.PARSE_TIMESPAN(A147)</f>
        <v>100.65</v>
      </c>
    </row>
    <row r="148" spans="1:7" x14ac:dyDescent="0.25">
      <c r="A148" s="229" t="s">
        <v>471</v>
      </c>
      <c r="B148" s="15" cm="1">
        <f t="array" ref="B148:F148">CALENDAR.PARSE_TIMESPAN(A148,1)</f>
        <v>1</v>
      </c>
      <c r="C148" s="239">
        <v>100</v>
      </c>
      <c r="D148" s="15" t="str">
        <v/>
      </c>
      <c r="E148" s="15" t="str">
        <v/>
      </c>
      <c r="F148" s="17" t="str">
        <v/>
      </c>
      <c r="G148" s="242" cm="1">
        <f t="array" ref="G148">CALENDAR.PARSE_TIMESPAN(A148)</f>
        <v>100</v>
      </c>
    </row>
    <row r="149" spans="1:7" x14ac:dyDescent="0.25">
      <c r="A149" s="231" t="s">
        <v>467</v>
      </c>
      <c r="B149" s="19" cm="1">
        <f t="array" ref="B149:F149">CALENDAR.PARSE_TIMESPAN(A149,1)</f>
        <v>1</v>
      </c>
      <c r="C149" s="166" t="str">
        <v/>
      </c>
      <c r="D149" s="19">
        <v>100</v>
      </c>
      <c r="E149" s="19">
        <v>45</v>
      </c>
      <c r="F149" s="20">
        <v>56.789000000000001</v>
      </c>
      <c r="G149" s="243" cm="1">
        <f t="array" ref="G149">CALENDAR.PARSE_TIMESPAN(A149)</f>
        <v>4.19857394675926</v>
      </c>
    </row>
    <row r="150" spans="1:7" x14ac:dyDescent="0.25">
      <c r="A150" s="229" t="s">
        <v>468</v>
      </c>
      <c r="B150" s="15" cm="1">
        <f t="array" ref="B150:F150">CALENDAR.PARSE_TIMESPAN(A150,1)</f>
        <v>1</v>
      </c>
      <c r="C150" s="239" t="str">
        <v/>
      </c>
      <c r="D150" s="15">
        <v>100</v>
      </c>
      <c r="E150" s="15">
        <v>45</v>
      </c>
      <c r="F150" s="17">
        <v>56</v>
      </c>
      <c r="G150" s="242" cm="1">
        <f t="array" ref="G150">CALENDAR.PARSE_TIMESPAN(A150)</f>
        <v>4.1985648148148149</v>
      </c>
    </row>
    <row r="151" spans="1:7" x14ac:dyDescent="0.25">
      <c r="A151" s="231" t="s">
        <v>494</v>
      </c>
      <c r="B151" s="19" cm="1">
        <f t="array" ref="B151:F151">CALENDAR.PARSE_TIMESPAN(A151,1)</f>
        <v>1</v>
      </c>
      <c r="C151" s="166" t="str">
        <v/>
      </c>
      <c r="D151" s="19">
        <v>100</v>
      </c>
      <c r="E151" s="19">
        <v>45.645000000000003</v>
      </c>
      <c r="F151" s="20" t="str">
        <v/>
      </c>
      <c r="G151" s="243" cm="1">
        <f t="array" ref="G151">CALENDAR.PARSE_TIMESPAN(A151)</f>
        <v>4.1983645833333334</v>
      </c>
    </row>
    <row r="152" spans="1:7" x14ac:dyDescent="0.25">
      <c r="A152" s="229" t="s">
        <v>469</v>
      </c>
      <c r="B152" s="15" cm="1">
        <f t="array" ref="B152:F152">CALENDAR.PARSE_TIMESPAN(A152,1)</f>
        <v>1</v>
      </c>
      <c r="C152" s="239" t="str">
        <v/>
      </c>
      <c r="D152" s="15">
        <v>100</v>
      </c>
      <c r="E152" s="15">
        <v>45</v>
      </c>
      <c r="F152" s="17" t="str">
        <v/>
      </c>
      <c r="G152" s="242" cm="1">
        <f t="array" ref="G152">CALENDAR.PARSE_TIMESPAN(A152)</f>
        <v>4.197916666666667</v>
      </c>
    </row>
    <row r="153" spans="1:7" x14ac:dyDescent="0.25">
      <c r="A153" s="231" t="s">
        <v>495</v>
      </c>
      <c r="B153" s="19" cm="1">
        <f t="array" ref="B153:F153">CALENDAR.PARSE_TIMESPAN(A153,1)</f>
        <v>1</v>
      </c>
      <c r="C153" s="166" t="str">
        <v/>
      </c>
      <c r="D153" s="19">
        <v>100.65</v>
      </c>
      <c r="E153" s="19" t="str">
        <v/>
      </c>
      <c r="F153" s="20" t="str">
        <v/>
      </c>
      <c r="G153" s="243" cm="1">
        <f t="array" ref="G153">CALENDAR.PARSE_TIMESPAN(A153)</f>
        <v>4.1937500000000005</v>
      </c>
    </row>
    <row r="154" spans="1:7" x14ac:dyDescent="0.25">
      <c r="A154" s="229" t="s">
        <v>472</v>
      </c>
      <c r="B154" s="15" cm="1">
        <f t="array" ref="B154:F154">CALENDAR.PARSE_TIMESPAN(A154,1)</f>
        <v>1</v>
      </c>
      <c r="C154" s="239" t="str">
        <v/>
      </c>
      <c r="D154" s="15">
        <v>100</v>
      </c>
      <c r="E154" s="15" t="str">
        <v/>
      </c>
      <c r="F154" s="17" t="str">
        <v/>
      </c>
      <c r="G154" s="242" cm="1">
        <f t="array" ref="G154">CALENDAR.PARSE_TIMESPAN(A154)</f>
        <v>4.166666666666667</v>
      </c>
    </row>
    <row r="155" spans="1:7" x14ac:dyDescent="0.25">
      <c r="A155" s="231" t="s">
        <v>473</v>
      </c>
      <c r="B155" s="19" cm="1">
        <f t="array" ref="B155:F155">CALENDAR.PARSE_TIMESPAN(A155,1)</f>
        <v>1</v>
      </c>
      <c r="C155" s="166" t="str">
        <v/>
      </c>
      <c r="D155" s="19" t="str">
        <v/>
      </c>
      <c r="E155" s="19">
        <v>100</v>
      </c>
      <c r="F155" s="20">
        <v>56.789000000000001</v>
      </c>
      <c r="G155" s="243" cm="1">
        <f t="array" ref="G155">CALENDAR.PARSE_TIMESPAN(A155)</f>
        <v>7.0101724537037044E-2</v>
      </c>
    </row>
    <row r="156" spans="1:7" x14ac:dyDescent="0.25">
      <c r="A156" s="229" t="s">
        <v>474</v>
      </c>
      <c r="B156" s="15" cm="1">
        <f t="array" ref="B156:F156">CALENDAR.PARSE_TIMESPAN(A156,1)</f>
        <v>1</v>
      </c>
      <c r="C156" s="239" t="str">
        <v/>
      </c>
      <c r="D156" s="15" t="str">
        <v/>
      </c>
      <c r="E156" s="15">
        <v>100</v>
      </c>
      <c r="F156" s="17">
        <v>56</v>
      </c>
      <c r="G156" s="242" cm="1">
        <f t="array" ref="G156">CALENDAR.PARSE_TIMESPAN(A156)</f>
        <v>7.0092592592592595E-2</v>
      </c>
    </row>
    <row r="157" spans="1:7" x14ac:dyDescent="0.25">
      <c r="A157" s="231" t="s">
        <v>496</v>
      </c>
      <c r="B157" s="19" cm="1">
        <f t="array" ref="B157:F157">CALENDAR.PARSE_TIMESPAN(A157,1)</f>
        <v>1</v>
      </c>
      <c r="C157" s="166" t="str">
        <v/>
      </c>
      <c r="D157" s="19" t="str">
        <v/>
      </c>
      <c r="E157" s="19">
        <v>100.23399999999999</v>
      </c>
      <c r="F157" s="20" t="str">
        <v/>
      </c>
      <c r="G157" s="243" cm="1">
        <f t="array" ref="G157">CALENDAR.PARSE_TIMESPAN(A157)</f>
        <v>6.9606944444444444E-2</v>
      </c>
    </row>
    <row r="158" spans="1:7" x14ac:dyDescent="0.25">
      <c r="A158" s="229" t="s">
        <v>475</v>
      </c>
      <c r="B158" s="15" cm="1">
        <f t="array" ref="B158:F158">CALENDAR.PARSE_TIMESPAN(A158,1)</f>
        <v>1</v>
      </c>
      <c r="C158" s="239" t="str">
        <v/>
      </c>
      <c r="D158" s="15" t="str">
        <v/>
      </c>
      <c r="E158" s="15">
        <v>100</v>
      </c>
      <c r="F158" s="17" t="str">
        <v/>
      </c>
      <c r="G158" s="242" cm="1">
        <f t="array" ref="G158">CALENDAR.PARSE_TIMESPAN(A158)</f>
        <v>6.9444444444444448E-2</v>
      </c>
    </row>
    <row r="159" spans="1:7" x14ac:dyDescent="0.25">
      <c r="A159" s="231" t="s">
        <v>497</v>
      </c>
      <c r="B159" s="19" cm="1">
        <f t="array" ref="B159:F159">CALENDAR.PARSE_TIMESPAN(A159,1)</f>
        <v>1</v>
      </c>
      <c r="C159" s="166" t="str">
        <v/>
      </c>
      <c r="D159" s="19" t="str">
        <v/>
      </c>
      <c r="E159" s="19" t="str">
        <v/>
      </c>
      <c r="F159" s="20">
        <v>56.487000000000002</v>
      </c>
      <c r="G159" s="243" cm="1">
        <f t="array" ref="G159">CALENDAR.PARSE_TIMESPAN(A159)</f>
        <v>6.5378472222222227E-4</v>
      </c>
    </row>
    <row r="160" spans="1:7" x14ac:dyDescent="0.25">
      <c r="A160" s="229" t="s">
        <v>476</v>
      </c>
      <c r="B160" s="15" cm="1">
        <f t="array" ref="B160:F160">CALENDAR.PARSE_TIMESPAN(A160,1)</f>
        <v>1</v>
      </c>
      <c r="C160" s="239" t="str">
        <v/>
      </c>
      <c r="D160" s="15" t="str">
        <v/>
      </c>
      <c r="E160" s="15" t="str">
        <v/>
      </c>
      <c r="F160" s="17">
        <v>56</v>
      </c>
      <c r="G160" s="242" cm="1">
        <f t="array" ref="G160">CALENDAR.PARSE_TIMESPAN(A160)</f>
        <v>6.4814814814814813E-4</v>
      </c>
    </row>
    <row r="161" spans="1:9" x14ac:dyDescent="0.25">
      <c r="A161" s="231" t="s">
        <v>498</v>
      </c>
      <c r="B161" s="19" cm="1">
        <f t="array" ref="B161:F161">CALENDAR.PARSE_TIMESPAN(A161,1)</f>
        <v>1</v>
      </c>
      <c r="C161" s="166">
        <v>0</v>
      </c>
      <c r="D161" s="19" t="str">
        <v/>
      </c>
      <c r="E161" s="19" t="str">
        <v/>
      </c>
      <c r="F161" s="20" t="str">
        <v/>
      </c>
      <c r="G161" s="243" cm="1">
        <f t="array" ref="G161">CALENDAR.PARSE_TIMESPAN(A161)</f>
        <v>0</v>
      </c>
    </row>
    <row r="162" spans="1:9" x14ac:dyDescent="0.25">
      <c r="A162" s="49"/>
      <c r="C162" s="165"/>
      <c r="G162" s="245"/>
    </row>
    <row r="164" spans="1:9" ht="19.5" x14ac:dyDescent="0.3">
      <c r="A164" s="1" t="s">
        <v>518</v>
      </c>
      <c r="F164" s="1" t="s">
        <v>518</v>
      </c>
    </row>
    <row r="165" spans="1:9" x14ac:dyDescent="0.25">
      <c r="A165" t="s">
        <v>519</v>
      </c>
      <c r="F165" t="s">
        <v>288</v>
      </c>
    </row>
    <row r="166" spans="1:9" x14ac:dyDescent="0.25">
      <c r="A166" s="22" t="s">
        <v>219</v>
      </c>
      <c r="B166" s="23" t="s">
        <v>309</v>
      </c>
      <c r="C166" s="78" t="s">
        <v>516</v>
      </c>
      <c r="D166" s="181" t="s">
        <v>307</v>
      </c>
      <c r="F166" s="22" t="s">
        <v>219</v>
      </c>
      <c r="G166" s="23" t="s">
        <v>309</v>
      </c>
      <c r="H166" s="78" t="s">
        <v>516</v>
      </c>
      <c r="I166" s="181" t="s">
        <v>307</v>
      </c>
    </row>
    <row r="167" spans="1:9" x14ac:dyDescent="0.25">
      <c r="A167" s="161">
        <v>0</v>
      </c>
      <c r="B167" s="9"/>
      <c r="C167" s="182" t="s">
        <v>504</v>
      </c>
      <c r="D167" s="182" t="str" cm="1">
        <f t="array" ref="D167">CALENDAR.FORMAT_TIMESPAN(A167,B167)</f>
        <v>0.00:00:00</v>
      </c>
      <c r="F167" s="161">
        <v>0</v>
      </c>
      <c r="G167" s="9" t="s">
        <v>353</v>
      </c>
      <c r="H167" s="182" t="s">
        <v>504</v>
      </c>
      <c r="I167" s="182" t="str" cm="1">
        <f t="array" ref="I167">CALENDAR.FORMAT_TIMESPAN(F167,G167)</f>
        <v>0d0h0'0"</v>
      </c>
    </row>
    <row r="168" spans="1:9" x14ac:dyDescent="0.25">
      <c r="A168" s="162">
        <v>-1</v>
      </c>
      <c r="B168" s="45"/>
      <c r="C168" s="183" t="s">
        <v>505</v>
      </c>
      <c r="D168" s="183" t="str" cm="1">
        <f t="array" ref="D168">CALENDAR.FORMAT_TIMESPAN(A168,B168)</f>
        <v>−1.00:00:00</v>
      </c>
      <c r="F168" s="162">
        <v>-1</v>
      </c>
      <c r="G168" s="45" t="s">
        <v>353</v>
      </c>
      <c r="H168" s="183" t="s">
        <v>505</v>
      </c>
      <c r="I168" s="183" t="str" cm="1">
        <f t="array" ref="I168">CALENDAR.FORMAT_TIMESPAN(F168,G168)</f>
        <v>−1d0h0'0"</v>
      </c>
    </row>
    <row r="169" spans="1:9" x14ac:dyDescent="0.25">
      <c r="A169" s="161">
        <v>1</v>
      </c>
      <c r="B169" s="68"/>
      <c r="C169" s="182" t="s">
        <v>412</v>
      </c>
      <c r="D169" s="182" t="str" cm="1">
        <f t="array" ref="D169">CALENDAR.FORMAT_TIMESPAN(A169,B169)</f>
        <v>1.00:00:00</v>
      </c>
      <c r="F169" s="161">
        <v>1</v>
      </c>
      <c r="G169" s="68" t="s">
        <v>353</v>
      </c>
      <c r="H169" s="182" t="s">
        <v>412</v>
      </c>
      <c r="I169" s="182" t="str" cm="1">
        <f t="array" ref="I169">CALENDAR.FORMAT_TIMESPAN(F169,G169)</f>
        <v>1d0h0'0"</v>
      </c>
    </row>
    <row r="170" spans="1:9" x14ac:dyDescent="0.25">
      <c r="A170" s="163">
        <v>1.5416666666666665</v>
      </c>
      <c r="B170" s="177"/>
      <c r="C170" s="183" t="s">
        <v>506</v>
      </c>
      <c r="D170" s="183" t="str" cm="1">
        <f t="array" ref="D170">CALENDAR.FORMAT_TIMESPAN(A170,B170)</f>
        <v>1.13:00:00</v>
      </c>
      <c r="F170" s="163">
        <v>1.5416666666666665</v>
      </c>
      <c r="G170" s="177" t="s">
        <v>353</v>
      </c>
      <c r="H170" s="183" t="s">
        <v>506</v>
      </c>
      <c r="I170" s="183" t="str" cm="1">
        <f t="array" ref="I170">CALENDAR.FORMAT_TIMESPAN(F170,G170)</f>
        <v>1d13h0'0"</v>
      </c>
    </row>
    <row r="171" spans="1:9" x14ac:dyDescent="0.25">
      <c r="A171" s="164">
        <v>1.5729166666666665</v>
      </c>
      <c r="B171" s="72"/>
      <c r="C171" s="182" t="s">
        <v>507</v>
      </c>
      <c r="D171" s="182" t="str" cm="1">
        <f t="array" ref="D171">CALENDAR.FORMAT_TIMESPAN(A171,B171)</f>
        <v>1.13:45:00</v>
      </c>
      <c r="F171" s="164">
        <v>1.5729166666666665</v>
      </c>
      <c r="G171" s="72" t="s">
        <v>353</v>
      </c>
      <c r="H171" s="182" t="s">
        <v>507</v>
      </c>
      <c r="I171" s="182" t="str" cm="1">
        <f t="array" ref="I171">CALENDAR.FORMAT_TIMESPAN(F171,G171)</f>
        <v>1d13h45'0"</v>
      </c>
    </row>
    <row r="172" spans="1:9" x14ac:dyDescent="0.25">
      <c r="A172" s="162">
        <v>1.5735648148148147</v>
      </c>
      <c r="B172" s="45"/>
      <c r="C172" s="183" t="s">
        <v>508</v>
      </c>
      <c r="D172" s="183" t="str" cm="1">
        <f t="array" ref="D172">CALENDAR.FORMAT_TIMESPAN(A172,B172)</f>
        <v>1.13:45:56</v>
      </c>
      <c r="F172" s="162">
        <v>1.5735648148148147</v>
      </c>
      <c r="G172" s="45" t="s">
        <v>353</v>
      </c>
      <c r="H172" s="183" t="s">
        <v>508</v>
      </c>
      <c r="I172" s="183" t="str" cm="1">
        <f t="array" ref="I172">CALENDAR.FORMAT_TIMESPAN(F172,G172)</f>
        <v>1d13h45'56"</v>
      </c>
    </row>
    <row r="173" spans="1:9" x14ac:dyDescent="0.25">
      <c r="A173" s="161">
        <v>1.5735739467592591</v>
      </c>
      <c r="B173" s="9"/>
      <c r="C173" s="182" t="s">
        <v>509</v>
      </c>
      <c r="D173" s="182" t="str" cm="1">
        <f t="array" ref="D173">CALENDAR.FORMAT_TIMESPAN(A173,B173)</f>
        <v>1.13:45:57</v>
      </c>
      <c r="F173" s="161">
        <v>1.5735739467592591</v>
      </c>
      <c r="G173" s="9" t="s">
        <v>353</v>
      </c>
      <c r="H173" s="182" t="s">
        <v>509</v>
      </c>
      <c r="I173" s="182" t="str" cm="1">
        <f t="array" ref="I173">CALENDAR.FORMAT_TIMESPAN(F173,G173)</f>
        <v>1d13h45'57"</v>
      </c>
    </row>
    <row r="174" spans="1:9" x14ac:dyDescent="0.25">
      <c r="A174" s="163">
        <v>0.54166666666666996</v>
      </c>
      <c r="B174" s="37"/>
      <c r="C174" s="183" t="s">
        <v>413</v>
      </c>
      <c r="D174" s="183" t="str" cm="1">
        <f t="array" ref="D174">CALENDAR.FORMAT_TIMESPAN(A174,B174)</f>
        <v>0.13:00:00</v>
      </c>
      <c r="F174" s="163">
        <v>0.54166666666666996</v>
      </c>
      <c r="G174" s="37" t="s">
        <v>353</v>
      </c>
      <c r="H174" s="183" t="s">
        <v>413</v>
      </c>
      <c r="I174" s="183" t="str" cm="1">
        <f t="array" ref="I174">CALENDAR.FORMAT_TIMESPAN(F174,G174)</f>
        <v>0d13h0'0"</v>
      </c>
    </row>
    <row r="175" spans="1:9" x14ac:dyDescent="0.25">
      <c r="A175" s="164">
        <v>0.57291666666666996</v>
      </c>
      <c r="B175" s="40"/>
      <c r="C175" s="182" t="s">
        <v>510</v>
      </c>
      <c r="D175" s="182" t="str" cm="1">
        <f t="array" ref="D175">CALENDAR.FORMAT_TIMESPAN(A175,B175)</f>
        <v>0.13:45:00</v>
      </c>
      <c r="F175" s="164">
        <v>0.57291666666666996</v>
      </c>
      <c r="G175" s="40" t="s">
        <v>353</v>
      </c>
      <c r="H175" s="182" t="s">
        <v>510</v>
      </c>
      <c r="I175" s="182" t="str" cm="1">
        <f t="array" ref="I175">CALENDAR.FORMAT_TIMESPAN(F175,G175)</f>
        <v>0d13h45'0"</v>
      </c>
    </row>
    <row r="176" spans="1:9" x14ac:dyDescent="0.25">
      <c r="A176" s="163">
        <v>0.57356481481481003</v>
      </c>
      <c r="B176" s="37"/>
      <c r="C176" s="183" t="s">
        <v>511</v>
      </c>
      <c r="D176" s="183" t="str" cm="1">
        <f t="array" ref="D176">CALENDAR.FORMAT_TIMESPAN(A176,B176)</f>
        <v>0.13:45:56</v>
      </c>
      <c r="F176" s="163">
        <v>0.57356481481481003</v>
      </c>
      <c r="G176" s="37" t="s">
        <v>353</v>
      </c>
      <c r="H176" s="183" t="s">
        <v>511</v>
      </c>
      <c r="I176" s="183" t="str" cm="1">
        <f t="array" ref="I176">CALENDAR.FORMAT_TIMESPAN(F176,G176)</f>
        <v>0d13h45'56"</v>
      </c>
    </row>
    <row r="177" spans="1:9" x14ac:dyDescent="0.25">
      <c r="A177" s="161">
        <v>0.57357394675925999</v>
      </c>
      <c r="B177" s="9"/>
      <c r="C177" s="182" t="s">
        <v>512</v>
      </c>
      <c r="D177" s="182" t="str" cm="1">
        <f t="array" ref="D177">CALENDAR.FORMAT_TIMESPAN(A177,B177)</f>
        <v>0.13:45:57</v>
      </c>
      <c r="F177" s="161">
        <v>0.57357394675925999</v>
      </c>
      <c r="G177" s="9" t="s">
        <v>353</v>
      </c>
      <c r="H177" s="182" t="s">
        <v>512</v>
      </c>
      <c r="I177" s="182" t="str" cm="1">
        <f t="array" ref="I177">CALENDAR.FORMAT_TIMESPAN(F177,G177)</f>
        <v>0d13h45'57"</v>
      </c>
    </row>
    <row r="178" spans="1:9" x14ac:dyDescent="0.25">
      <c r="A178" s="162">
        <v>3.125E-2</v>
      </c>
      <c r="B178" s="45"/>
      <c r="C178" s="183" t="s">
        <v>414</v>
      </c>
      <c r="D178" s="183" t="str" cm="1">
        <f t="array" ref="D178">CALENDAR.FORMAT_TIMESPAN(A178,B178)</f>
        <v>0.00:45:00</v>
      </c>
      <c r="F178" s="162">
        <v>3.125E-2</v>
      </c>
      <c r="G178" s="45" t="s">
        <v>353</v>
      </c>
      <c r="H178" s="183" t="s">
        <v>414</v>
      </c>
      <c r="I178" s="183" t="str" cm="1">
        <f t="array" ref="I178">CALENDAR.FORMAT_TIMESPAN(F178,G178)</f>
        <v>0d0h45'0"</v>
      </c>
    </row>
    <row r="179" spans="1:9" x14ac:dyDescent="0.25">
      <c r="A179" s="161">
        <v>3.1898148148148148E-2</v>
      </c>
      <c r="B179" s="68"/>
      <c r="C179" s="182" t="s">
        <v>513</v>
      </c>
      <c r="D179" s="182" t="str" cm="1">
        <f t="array" ref="D179">CALENDAR.FORMAT_TIMESPAN(A179,B179)</f>
        <v>0.00:45:56</v>
      </c>
      <c r="F179" s="161">
        <v>3.1898148148148148E-2</v>
      </c>
      <c r="G179" s="68" t="s">
        <v>353</v>
      </c>
      <c r="H179" s="182" t="s">
        <v>513</v>
      </c>
      <c r="I179" s="182" t="str" cm="1">
        <f t="array" ref="I179">CALENDAR.FORMAT_TIMESPAN(F179,G179)</f>
        <v>0d0h45'56"</v>
      </c>
    </row>
    <row r="180" spans="1:9" x14ac:dyDescent="0.25">
      <c r="A180" s="163">
        <v>3.190728009259259E-2</v>
      </c>
      <c r="B180" s="177"/>
      <c r="C180" s="183" t="s">
        <v>514</v>
      </c>
      <c r="D180" s="183" t="str" cm="1">
        <f t="array" ref="D180">CALENDAR.FORMAT_TIMESPAN(A180,B180)</f>
        <v>0.00:45:57</v>
      </c>
      <c r="F180" s="163">
        <v>3.190728009259259E-2</v>
      </c>
      <c r="G180" s="177" t="s">
        <v>353</v>
      </c>
      <c r="H180" s="183" t="s">
        <v>514</v>
      </c>
      <c r="I180" s="183" t="str" cm="1">
        <f t="array" ref="I180">CALENDAR.FORMAT_TIMESPAN(F180,G180)</f>
        <v>0d0h45'57"</v>
      </c>
    </row>
    <row r="181" spans="1:9" x14ac:dyDescent="0.25">
      <c r="A181" s="164">
        <v>6.4814814814814813E-4</v>
      </c>
      <c r="B181" s="72"/>
      <c r="C181" s="182" t="s">
        <v>432</v>
      </c>
      <c r="D181" s="182" t="str" cm="1">
        <f t="array" ref="D181">CALENDAR.FORMAT_TIMESPAN(A181,B181)</f>
        <v>0.00:00:56</v>
      </c>
      <c r="F181" s="164">
        <v>6.4814814814814813E-4</v>
      </c>
      <c r="G181" s="72" t="s">
        <v>353</v>
      </c>
      <c r="H181" s="182" t="s">
        <v>432</v>
      </c>
      <c r="I181" s="182" t="str" cm="1">
        <f t="array" ref="I181">CALENDAR.FORMAT_TIMESPAN(F181,G181)</f>
        <v>0d0h0'56"</v>
      </c>
    </row>
    <row r="182" spans="1:9" x14ac:dyDescent="0.25">
      <c r="A182" s="162">
        <v>6.5728009259259266E-4</v>
      </c>
      <c r="B182" s="45"/>
      <c r="C182" s="183" t="s">
        <v>515</v>
      </c>
      <c r="D182" s="183" t="str" cm="1">
        <f t="array" ref="D182">CALENDAR.FORMAT_TIMESPAN(A182,B182)</f>
        <v>0.00:00:57</v>
      </c>
      <c r="F182" s="162">
        <v>6.5728009259259266E-4</v>
      </c>
      <c r="G182" s="45" t="s">
        <v>353</v>
      </c>
      <c r="H182" s="183" t="s">
        <v>515</v>
      </c>
      <c r="I182" s="183" t="str" cm="1">
        <f t="array" ref="I182">CALENDAR.FORMAT_TIMESPAN(F182,G182)</f>
        <v>0d0h0'57"</v>
      </c>
    </row>
    <row r="183" spans="1:9" x14ac:dyDescent="0.25">
      <c r="A183" s="161">
        <v>0</v>
      </c>
      <c r="B183" s="9" t="s">
        <v>503</v>
      </c>
      <c r="C183" s="182" t="s">
        <v>504</v>
      </c>
      <c r="D183" s="182" t="str" cm="1">
        <f t="array" ref="D183">CALENDAR.FORMAT_TIMESPAN(A183,B183)</f>
        <v>00.00:00:00</v>
      </c>
      <c r="F183" s="161">
        <v>0</v>
      </c>
      <c r="G183" s="9" t="s">
        <v>526</v>
      </c>
      <c r="H183" s="182" t="s">
        <v>504</v>
      </c>
      <c r="I183" s="182" t="str" cm="1">
        <f t="array" ref="I183">CALENDAR.FORMAT_TIMESPAN(F183,G183)</f>
        <v>00d00h00'00"</v>
      </c>
    </row>
    <row r="184" spans="1:9" x14ac:dyDescent="0.25">
      <c r="A184" s="163">
        <v>-1</v>
      </c>
      <c r="B184" s="37" t="s">
        <v>503</v>
      </c>
      <c r="C184" s="183" t="s">
        <v>505</v>
      </c>
      <c r="D184" s="183" t="str" cm="1">
        <f t="array" ref="D184">CALENDAR.FORMAT_TIMESPAN(A184,B184)</f>
        <v>−01.00:00:00</v>
      </c>
      <c r="F184" s="163">
        <v>-1</v>
      </c>
      <c r="G184" s="37" t="s">
        <v>526</v>
      </c>
      <c r="H184" s="183" t="s">
        <v>505</v>
      </c>
      <c r="I184" s="183" t="str" cm="1">
        <f t="array" ref="I184">CALENDAR.FORMAT_TIMESPAN(F184,G184)</f>
        <v>−01d00h00'00"</v>
      </c>
    </row>
    <row r="185" spans="1:9" x14ac:dyDescent="0.25">
      <c r="A185" s="164">
        <v>1</v>
      </c>
      <c r="B185" s="40" t="s">
        <v>503</v>
      </c>
      <c r="C185" s="182" t="s">
        <v>412</v>
      </c>
      <c r="D185" s="182" t="str" cm="1">
        <f t="array" ref="D185">CALENDAR.FORMAT_TIMESPAN(A185,B185)</f>
        <v>01.00:00:00</v>
      </c>
      <c r="F185" s="164">
        <v>1</v>
      </c>
      <c r="G185" s="40" t="s">
        <v>526</v>
      </c>
      <c r="H185" s="182" t="s">
        <v>412</v>
      </c>
      <c r="I185" s="182" t="str" cm="1">
        <f t="array" ref="I185">CALENDAR.FORMAT_TIMESPAN(F185,G185)</f>
        <v>01d00h00'00"</v>
      </c>
    </row>
    <row r="186" spans="1:9" x14ac:dyDescent="0.25">
      <c r="A186" s="163">
        <v>1.5416666666666665</v>
      </c>
      <c r="B186" s="37" t="s">
        <v>503</v>
      </c>
      <c r="C186" s="183" t="s">
        <v>506</v>
      </c>
      <c r="D186" s="183" t="str" cm="1">
        <f t="array" ref="D186">CALENDAR.FORMAT_TIMESPAN(A186,B186)</f>
        <v>01.13:00:00</v>
      </c>
      <c r="F186" s="163">
        <v>1.5416666666666665</v>
      </c>
      <c r="G186" s="37" t="s">
        <v>526</v>
      </c>
      <c r="H186" s="183" t="s">
        <v>506</v>
      </c>
      <c r="I186" s="183" t="str" cm="1">
        <f t="array" ref="I186">CALENDAR.FORMAT_TIMESPAN(F186,G186)</f>
        <v>01d13h00'00"</v>
      </c>
    </row>
    <row r="187" spans="1:9" x14ac:dyDescent="0.25">
      <c r="A187" s="161">
        <v>1.5729166666666665</v>
      </c>
      <c r="B187" s="9" t="s">
        <v>503</v>
      </c>
      <c r="C187" s="182" t="s">
        <v>507</v>
      </c>
      <c r="D187" s="182" t="str" cm="1">
        <f t="array" ref="D187">CALENDAR.FORMAT_TIMESPAN(A187,B187)</f>
        <v>01.13:45:00</v>
      </c>
      <c r="F187" s="161">
        <v>1.5729166666666665</v>
      </c>
      <c r="G187" s="9" t="s">
        <v>526</v>
      </c>
      <c r="H187" s="182" t="s">
        <v>507</v>
      </c>
      <c r="I187" s="182" t="str" cm="1">
        <f t="array" ref="I187">CALENDAR.FORMAT_TIMESPAN(F187,G187)</f>
        <v>01d13h45'00"</v>
      </c>
    </row>
    <row r="188" spans="1:9" x14ac:dyDescent="0.25">
      <c r="A188" s="162">
        <v>1.5735648148148147</v>
      </c>
      <c r="B188" s="45" t="s">
        <v>503</v>
      </c>
      <c r="C188" s="183" t="s">
        <v>508</v>
      </c>
      <c r="D188" s="183" t="str" cm="1">
        <f t="array" ref="D188">CALENDAR.FORMAT_TIMESPAN(A188,B188)</f>
        <v>01.13:45:56</v>
      </c>
      <c r="F188" s="162">
        <v>1.5735648148148147</v>
      </c>
      <c r="G188" s="45" t="s">
        <v>526</v>
      </c>
      <c r="H188" s="183" t="s">
        <v>508</v>
      </c>
      <c r="I188" s="183" t="str" cm="1">
        <f t="array" ref="I188">CALENDAR.FORMAT_TIMESPAN(F188,G188)</f>
        <v>01d13h45'56"</v>
      </c>
    </row>
    <row r="189" spans="1:9" x14ac:dyDescent="0.25">
      <c r="A189" s="161">
        <v>1.5735739467592591</v>
      </c>
      <c r="B189" s="68" t="s">
        <v>503</v>
      </c>
      <c r="C189" s="182" t="s">
        <v>509</v>
      </c>
      <c r="D189" s="182" t="str" cm="1">
        <f t="array" ref="D189">CALENDAR.FORMAT_TIMESPAN(A189,B189)</f>
        <v>01.13:45:57</v>
      </c>
      <c r="F189" s="161">
        <v>1.5735739467592591</v>
      </c>
      <c r="G189" s="68" t="s">
        <v>526</v>
      </c>
      <c r="H189" s="182" t="s">
        <v>509</v>
      </c>
      <c r="I189" s="182" t="str" cm="1">
        <f t="array" ref="I189">CALENDAR.FORMAT_TIMESPAN(F189,G189)</f>
        <v>01d13h45'57"</v>
      </c>
    </row>
    <row r="190" spans="1:9" x14ac:dyDescent="0.25">
      <c r="A190" s="163">
        <v>0.54166666666666996</v>
      </c>
      <c r="B190" s="177" t="s">
        <v>503</v>
      </c>
      <c r="C190" s="183" t="s">
        <v>413</v>
      </c>
      <c r="D190" s="183" t="str" cm="1">
        <f t="array" ref="D190">CALENDAR.FORMAT_TIMESPAN(A190,B190)</f>
        <v>00.13:00:00</v>
      </c>
      <c r="F190" s="163">
        <v>0.54166666666666996</v>
      </c>
      <c r="G190" s="177" t="s">
        <v>526</v>
      </c>
      <c r="H190" s="183" t="s">
        <v>413</v>
      </c>
      <c r="I190" s="183" t="str" cm="1">
        <f t="array" ref="I190">CALENDAR.FORMAT_TIMESPAN(F190,G190)</f>
        <v>00d13h00'00"</v>
      </c>
    </row>
    <row r="191" spans="1:9" x14ac:dyDescent="0.25">
      <c r="A191" s="164">
        <v>0.57291666666666996</v>
      </c>
      <c r="B191" s="72" t="s">
        <v>503</v>
      </c>
      <c r="C191" s="182" t="s">
        <v>510</v>
      </c>
      <c r="D191" s="182" t="str" cm="1">
        <f t="array" ref="D191">CALENDAR.FORMAT_TIMESPAN(A191,B191)</f>
        <v>00.13:45:00</v>
      </c>
      <c r="F191" s="164">
        <v>0.57291666666666996</v>
      </c>
      <c r="G191" s="72" t="s">
        <v>526</v>
      </c>
      <c r="H191" s="182" t="s">
        <v>510</v>
      </c>
      <c r="I191" s="182" t="str" cm="1">
        <f t="array" ref="I191">CALENDAR.FORMAT_TIMESPAN(F191,G191)</f>
        <v>00d13h45'00"</v>
      </c>
    </row>
    <row r="192" spans="1:9" x14ac:dyDescent="0.25">
      <c r="A192" s="162">
        <v>0.57356481481481003</v>
      </c>
      <c r="B192" s="45" t="s">
        <v>503</v>
      </c>
      <c r="C192" s="183" t="s">
        <v>511</v>
      </c>
      <c r="D192" s="183" t="str" cm="1">
        <f t="array" ref="D192">CALENDAR.FORMAT_TIMESPAN(A192,B192)</f>
        <v>00.13:45:56</v>
      </c>
      <c r="F192" s="162">
        <v>0.57356481481481003</v>
      </c>
      <c r="G192" s="45" t="s">
        <v>526</v>
      </c>
      <c r="H192" s="183" t="s">
        <v>511</v>
      </c>
      <c r="I192" s="183" t="str" cm="1">
        <f t="array" ref="I192">CALENDAR.FORMAT_TIMESPAN(F192,G192)</f>
        <v>00d13h45'56"</v>
      </c>
    </row>
    <row r="193" spans="1:9" x14ac:dyDescent="0.25">
      <c r="A193" s="161">
        <v>0.57357394675925999</v>
      </c>
      <c r="B193" s="9" t="s">
        <v>503</v>
      </c>
      <c r="C193" s="182" t="s">
        <v>512</v>
      </c>
      <c r="D193" s="182" t="str" cm="1">
        <f t="array" ref="D193">CALENDAR.FORMAT_TIMESPAN(A193,B193)</f>
        <v>00.13:45:57</v>
      </c>
      <c r="F193" s="161">
        <v>0.57357394675925999</v>
      </c>
      <c r="G193" s="9" t="s">
        <v>526</v>
      </c>
      <c r="H193" s="182" t="s">
        <v>512</v>
      </c>
      <c r="I193" s="182" t="str" cm="1">
        <f t="array" ref="I193">CALENDAR.FORMAT_TIMESPAN(F193,G193)</f>
        <v>00d13h45'57"</v>
      </c>
    </row>
    <row r="194" spans="1:9" x14ac:dyDescent="0.25">
      <c r="A194" s="163">
        <v>3.125E-2</v>
      </c>
      <c r="B194" s="37" t="s">
        <v>503</v>
      </c>
      <c r="C194" s="183" t="s">
        <v>414</v>
      </c>
      <c r="D194" s="183" t="str" cm="1">
        <f t="array" ref="D194">CALENDAR.FORMAT_TIMESPAN(A194,B194)</f>
        <v>00.00:45:00</v>
      </c>
      <c r="F194" s="163">
        <v>3.125E-2</v>
      </c>
      <c r="G194" s="37" t="s">
        <v>526</v>
      </c>
      <c r="H194" s="183" t="s">
        <v>414</v>
      </c>
      <c r="I194" s="183" t="str" cm="1">
        <f t="array" ref="I194">CALENDAR.FORMAT_TIMESPAN(F194,G194)</f>
        <v>00d00h45'00"</v>
      </c>
    </row>
    <row r="195" spans="1:9" x14ac:dyDescent="0.25">
      <c r="A195" s="164">
        <v>3.1898148148148148E-2</v>
      </c>
      <c r="B195" s="40" t="s">
        <v>503</v>
      </c>
      <c r="C195" s="182" t="s">
        <v>513</v>
      </c>
      <c r="D195" s="182" t="str" cm="1">
        <f t="array" ref="D195">CALENDAR.FORMAT_TIMESPAN(A195,B195)</f>
        <v>00.00:45:56</v>
      </c>
      <c r="F195" s="164">
        <v>3.1898148148148148E-2</v>
      </c>
      <c r="G195" s="40" t="s">
        <v>526</v>
      </c>
      <c r="H195" s="182" t="s">
        <v>513</v>
      </c>
      <c r="I195" s="182" t="str" cm="1">
        <f t="array" ref="I195">CALENDAR.FORMAT_TIMESPAN(F195,G195)</f>
        <v>00d00h45'56"</v>
      </c>
    </row>
    <row r="196" spans="1:9" x14ac:dyDescent="0.25">
      <c r="A196" s="163">
        <v>3.190728009259259E-2</v>
      </c>
      <c r="B196" s="37" t="s">
        <v>503</v>
      </c>
      <c r="C196" s="183" t="s">
        <v>514</v>
      </c>
      <c r="D196" s="183" t="str" cm="1">
        <f t="array" ref="D196">CALENDAR.FORMAT_TIMESPAN(A196,B196)</f>
        <v>00.00:45:57</v>
      </c>
      <c r="F196" s="163">
        <v>3.190728009259259E-2</v>
      </c>
      <c r="G196" s="37" t="s">
        <v>526</v>
      </c>
      <c r="H196" s="183" t="s">
        <v>514</v>
      </c>
      <c r="I196" s="183" t="str" cm="1">
        <f t="array" ref="I196">CALENDAR.FORMAT_TIMESPAN(F196,G196)</f>
        <v>00d00h45'57"</v>
      </c>
    </row>
    <row r="197" spans="1:9" x14ac:dyDescent="0.25">
      <c r="A197" s="161">
        <v>6.4814814814814813E-4</v>
      </c>
      <c r="B197" s="9" t="s">
        <v>503</v>
      </c>
      <c r="C197" s="182" t="s">
        <v>432</v>
      </c>
      <c r="D197" s="182" t="str" cm="1">
        <f t="array" ref="D197">CALENDAR.FORMAT_TIMESPAN(A197,B197)</f>
        <v>00.00:00:56</v>
      </c>
      <c r="F197" s="161">
        <v>6.4814814814814813E-4</v>
      </c>
      <c r="G197" s="9" t="s">
        <v>526</v>
      </c>
      <c r="H197" s="182" t="s">
        <v>432</v>
      </c>
      <c r="I197" s="182" t="str" cm="1">
        <f t="array" ref="I197">CALENDAR.FORMAT_TIMESPAN(F197,G197)</f>
        <v>00d00h00'56"</v>
      </c>
    </row>
    <row r="198" spans="1:9" x14ac:dyDescent="0.25">
      <c r="A198" s="162">
        <v>6.5728009259259266E-4</v>
      </c>
      <c r="B198" s="45" t="s">
        <v>503</v>
      </c>
      <c r="C198" s="183" t="s">
        <v>515</v>
      </c>
      <c r="D198" s="183" t="str" cm="1">
        <f t="array" ref="D198">CALENDAR.FORMAT_TIMESPAN(A198,B198)</f>
        <v>00.00:00:57</v>
      </c>
      <c r="F198" s="162">
        <v>6.5728009259259266E-4</v>
      </c>
      <c r="G198" s="45" t="s">
        <v>526</v>
      </c>
      <c r="H198" s="183" t="s">
        <v>515</v>
      </c>
      <c r="I198" s="183" t="str" cm="1">
        <f t="array" ref="I198">CALENDAR.FORMAT_TIMESPAN(F198,G198)</f>
        <v>00d00h00'57"</v>
      </c>
    </row>
    <row r="199" spans="1:9" x14ac:dyDescent="0.25">
      <c r="A199" s="161">
        <v>0</v>
      </c>
      <c r="B199" s="68" t="s">
        <v>517</v>
      </c>
      <c r="C199" s="182" t="s">
        <v>504</v>
      </c>
      <c r="D199" s="182" t="str" cm="1">
        <f t="array" ref="D199">CALENDAR.FORMAT_TIMESPAN(A199,B199)</f>
        <v>+0:00</v>
      </c>
      <c r="F199" s="161">
        <v>0</v>
      </c>
      <c r="G199" s="68" t="s">
        <v>527</v>
      </c>
      <c r="H199" s="182" t="s">
        <v>504</v>
      </c>
      <c r="I199" s="182" t="str" cm="1">
        <f t="array" ref="I199">CALENDAR.FORMAT_TIMESPAN(F199,G199)</f>
        <v>+0"</v>
      </c>
    </row>
    <row r="200" spans="1:9" x14ac:dyDescent="0.25">
      <c r="A200" s="163">
        <v>-1</v>
      </c>
      <c r="B200" s="177" t="s">
        <v>517</v>
      </c>
      <c r="C200" s="183" t="s">
        <v>505</v>
      </c>
      <c r="D200" s="183" t="str" cm="1">
        <f t="array" ref="D200">CALENDAR.FORMAT_TIMESPAN(A200,B200)</f>
        <v>−1.00:00</v>
      </c>
      <c r="F200" s="163">
        <v>-1</v>
      </c>
      <c r="G200" s="177" t="s">
        <v>527</v>
      </c>
      <c r="H200" s="183" t="s">
        <v>505</v>
      </c>
      <c r="I200" s="183" t="str" cm="1">
        <f t="array" ref="I200">CALENDAR.FORMAT_TIMESPAN(F200,G200)</f>
        <v>−1d</v>
      </c>
    </row>
    <row r="201" spans="1:9" x14ac:dyDescent="0.25">
      <c r="A201" s="164">
        <v>1</v>
      </c>
      <c r="B201" s="72" t="s">
        <v>517</v>
      </c>
      <c r="C201" s="182" t="s">
        <v>412</v>
      </c>
      <c r="D201" s="182" t="str" cm="1">
        <f t="array" ref="D201">CALENDAR.FORMAT_TIMESPAN(A201,B201)</f>
        <v>+1.00:00</v>
      </c>
      <c r="F201" s="164">
        <v>1</v>
      </c>
      <c r="G201" s="72" t="s">
        <v>527</v>
      </c>
      <c r="H201" s="182" t="s">
        <v>412</v>
      </c>
      <c r="I201" s="182" t="str" cm="1">
        <f t="array" ref="I201">CALENDAR.FORMAT_TIMESPAN(F201,G201)</f>
        <v>+1d</v>
      </c>
    </row>
    <row r="202" spans="1:9" x14ac:dyDescent="0.25">
      <c r="A202" s="162">
        <v>1.5416666666666665</v>
      </c>
      <c r="B202" s="45" t="s">
        <v>517</v>
      </c>
      <c r="C202" s="183" t="s">
        <v>506</v>
      </c>
      <c r="D202" s="183" t="str" cm="1">
        <f t="array" ref="D202">CALENDAR.FORMAT_TIMESPAN(A202,B202)</f>
        <v>+1.13:00</v>
      </c>
      <c r="F202" s="162">
        <v>1.5416666666666665</v>
      </c>
      <c r="G202" s="45" t="s">
        <v>527</v>
      </c>
      <c r="H202" s="183" t="s">
        <v>506</v>
      </c>
      <c r="I202" s="183" t="str" cm="1">
        <f t="array" ref="I202">CALENDAR.FORMAT_TIMESPAN(F202,G202)</f>
        <v>+1d13h</v>
      </c>
    </row>
    <row r="203" spans="1:9" x14ac:dyDescent="0.25">
      <c r="A203" s="161">
        <v>1.5729166666666665</v>
      </c>
      <c r="B203" s="9" t="s">
        <v>517</v>
      </c>
      <c r="C203" s="182" t="s">
        <v>507</v>
      </c>
      <c r="D203" s="182" t="str" cm="1">
        <f t="array" ref="D203">CALENDAR.FORMAT_TIMESPAN(A203,B203)</f>
        <v>+1.13:45</v>
      </c>
      <c r="F203" s="161">
        <v>1.5729166666666665</v>
      </c>
      <c r="G203" s="9" t="s">
        <v>527</v>
      </c>
      <c r="H203" s="182" t="s">
        <v>507</v>
      </c>
      <c r="I203" s="182" t="str" cm="1">
        <f t="array" ref="I203">CALENDAR.FORMAT_TIMESPAN(F203,G203)</f>
        <v>+1d13h45'</v>
      </c>
    </row>
    <row r="204" spans="1:9" x14ac:dyDescent="0.25">
      <c r="A204" s="163">
        <v>1.5735648148148147</v>
      </c>
      <c r="B204" s="37" t="s">
        <v>517</v>
      </c>
      <c r="C204" s="183" t="s">
        <v>508</v>
      </c>
      <c r="D204" s="183" t="str" cm="1">
        <f t="array" ref="D204">CALENDAR.FORMAT_TIMESPAN(A204,B204)</f>
        <v>+1.13:45:56</v>
      </c>
      <c r="F204" s="163">
        <v>1.5735648148148147</v>
      </c>
      <c r="G204" s="37" t="s">
        <v>527</v>
      </c>
      <c r="H204" s="183" t="s">
        <v>508</v>
      </c>
      <c r="I204" s="183" t="str" cm="1">
        <f t="array" ref="I204">CALENDAR.FORMAT_TIMESPAN(F204,G204)</f>
        <v>+1d13h45'56"</v>
      </c>
    </row>
    <row r="205" spans="1:9" x14ac:dyDescent="0.25">
      <c r="A205" s="164">
        <v>1.5735739467592591</v>
      </c>
      <c r="B205" s="40" t="s">
        <v>517</v>
      </c>
      <c r="C205" s="182" t="s">
        <v>509</v>
      </c>
      <c r="D205" s="182" t="str" cm="1">
        <f t="array" ref="D205">CALENDAR.FORMAT_TIMESPAN(A205,B205)</f>
        <v>+1.13:45:56.789</v>
      </c>
      <c r="F205" s="164">
        <v>1.5735739467592591</v>
      </c>
      <c r="G205" s="40" t="s">
        <v>527</v>
      </c>
      <c r="H205" s="182" t="s">
        <v>509</v>
      </c>
      <c r="I205" s="182" t="str" cm="1">
        <f t="array" ref="I205">CALENDAR.FORMAT_TIMESPAN(F205,G205)</f>
        <v>+1d13h45'56.789"</v>
      </c>
    </row>
    <row r="206" spans="1:9" x14ac:dyDescent="0.25">
      <c r="A206" s="163">
        <v>0.54166666666666996</v>
      </c>
      <c r="B206" s="37" t="s">
        <v>517</v>
      </c>
      <c r="C206" s="183" t="s">
        <v>413</v>
      </c>
      <c r="D206" s="183" t="str" cm="1">
        <f t="array" ref="D206">CALENDAR.FORMAT_TIMESPAN(A206,B206)</f>
        <v>+13:00</v>
      </c>
      <c r="F206" s="163">
        <v>0.54166666666666996</v>
      </c>
      <c r="G206" s="37" t="s">
        <v>527</v>
      </c>
      <c r="H206" s="183" t="s">
        <v>413</v>
      </c>
      <c r="I206" s="183" t="str" cm="1">
        <f t="array" ref="I206">CALENDAR.FORMAT_TIMESPAN(F206,G206)</f>
        <v>+13h</v>
      </c>
    </row>
    <row r="207" spans="1:9" x14ac:dyDescent="0.25">
      <c r="A207" s="161">
        <v>0.57291666666666996</v>
      </c>
      <c r="B207" s="9" t="s">
        <v>517</v>
      </c>
      <c r="C207" s="182" t="s">
        <v>510</v>
      </c>
      <c r="D207" s="182" t="str" cm="1">
        <f t="array" ref="D207">CALENDAR.FORMAT_TIMESPAN(A207,B207)</f>
        <v>+13:45</v>
      </c>
      <c r="F207" s="161">
        <v>0.57291666666666996</v>
      </c>
      <c r="G207" s="9" t="s">
        <v>527</v>
      </c>
      <c r="H207" s="182" t="s">
        <v>510</v>
      </c>
      <c r="I207" s="182" t="str" cm="1">
        <f t="array" ref="I207">CALENDAR.FORMAT_TIMESPAN(F207,G207)</f>
        <v>+13h45'</v>
      </c>
    </row>
    <row r="208" spans="1:9" x14ac:dyDescent="0.25">
      <c r="A208" s="163">
        <v>0.57356481481481003</v>
      </c>
      <c r="B208" s="37" t="s">
        <v>517</v>
      </c>
      <c r="C208" s="183" t="s">
        <v>511</v>
      </c>
      <c r="D208" s="183" t="str" cm="1">
        <f t="array" ref="D208">CALENDAR.FORMAT_TIMESPAN(A208,B208)</f>
        <v>+13:45:56</v>
      </c>
      <c r="F208" s="163">
        <v>0.57356481481481003</v>
      </c>
      <c r="G208" s="37" t="s">
        <v>527</v>
      </c>
      <c r="H208" s="183" t="s">
        <v>511</v>
      </c>
      <c r="I208" s="183" t="str" cm="1">
        <f t="array" ref="I208">CALENDAR.FORMAT_TIMESPAN(F208,G208)</f>
        <v>+13h45'56"</v>
      </c>
    </row>
    <row r="209" spans="1:9" x14ac:dyDescent="0.25">
      <c r="A209" s="164">
        <v>0.57357394675925999</v>
      </c>
      <c r="B209" s="40" t="s">
        <v>517</v>
      </c>
      <c r="C209" s="182" t="s">
        <v>512</v>
      </c>
      <c r="D209" s="182" t="str" cm="1">
        <f t="array" ref="D209">CALENDAR.FORMAT_TIMESPAN(A209,B209)</f>
        <v>+13:45:56.789</v>
      </c>
      <c r="F209" s="164">
        <v>0.57357394675925999</v>
      </c>
      <c r="G209" s="40" t="s">
        <v>527</v>
      </c>
      <c r="H209" s="182" t="s">
        <v>512</v>
      </c>
      <c r="I209" s="182" t="str" cm="1">
        <f t="array" ref="I209">CALENDAR.FORMAT_TIMESPAN(F209,G209)</f>
        <v>+13h45'56.789"</v>
      </c>
    </row>
    <row r="210" spans="1:9" x14ac:dyDescent="0.25">
      <c r="A210" s="163">
        <v>3.125E-2</v>
      </c>
      <c r="B210" s="37" t="s">
        <v>517</v>
      </c>
      <c r="C210" s="183" t="s">
        <v>414</v>
      </c>
      <c r="D210" s="183" t="str" cm="1">
        <f t="array" ref="D210">CALENDAR.FORMAT_TIMESPAN(A210,B210)</f>
        <v>+0:45</v>
      </c>
      <c r="F210" s="163">
        <v>3.125E-2</v>
      </c>
      <c r="G210" s="37" t="s">
        <v>527</v>
      </c>
      <c r="H210" s="183" t="s">
        <v>414</v>
      </c>
      <c r="I210" s="183" t="str" cm="1">
        <f t="array" ref="I210">CALENDAR.FORMAT_TIMESPAN(F210,G210)</f>
        <v>+45'</v>
      </c>
    </row>
    <row r="211" spans="1:9" x14ac:dyDescent="0.25">
      <c r="A211" s="161">
        <v>3.1898148148148148E-2</v>
      </c>
      <c r="B211" s="9" t="s">
        <v>517</v>
      </c>
      <c r="C211" s="182" t="s">
        <v>513</v>
      </c>
      <c r="D211" s="182" t="str" cm="1">
        <f t="array" ref="D211">CALENDAR.FORMAT_TIMESPAN(A211,B211)</f>
        <v>+0:45:56</v>
      </c>
      <c r="F211" s="161">
        <v>3.1898148148148148E-2</v>
      </c>
      <c r="G211" s="9" t="s">
        <v>527</v>
      </c>
      <c r="H211" s="182" t="s">
        <v>513</v>
      </c>
      <c r="I211" s="182" t="str" cm="1">
        <f t="array" ref="I211">CALENDAR.FORMAT_TIMESPAN(F211,G211)</f>
        <v>+45'56"</v>
      </c>
    </row>
    <row r="212" spans="1:9" x14ac:dyDescent="0.25">
      <c r="A212" s="163">
        <v>3.190728009259259E-2</v>
      </c>
      <c r="B212" s="37" t="s">
        <v>517</v>
      </c>
      <c r="C212" s="183" t="s">
        <v>514</v>
      </c>
      <c r="D212" s="183" t="str" cm="1">
        <f t="array" ref="D212">CALENDAR.FORMAT_TIMESPAN(A212,B212)</f>
        <v>+0:45:56.789</v>
      </c>
      <c r="F212" s="163">
        <v>3.190728009259259E-2</v>
      </c>
      <c r="G212" s="37" t="s">
        <v>527</v>
      </c>
      <c r="H212" s="183" t="s">
        <v>514</v>
      </c>
      <c r="I212" s="183" t="str" cm="1">
        <f t="array" ref="I212">CALENDAR.FORMAT_TIMESPAN(F212,G212)</f>
        <v>+45'56.789"</v>
      </c>
    </row>
    <row r="213" spans="1:9" x14ac:dyDescent="0.25">
      <c r="A213" s="164">
        <v>6.4814814814814813E-4</v>
      </c>
      <c r="B213" s="40" t="s">
        <v>517</v>
      </c>
      <c r="C213" s="182" t="s">
        <v>432</v>
      </c>
      <c r="D213" s="182" t="str" cm="1">
        <f t="array" ref="D213">CALENDAR.FORMAT_TIMESPAN(A213,B213)</f>
        <v>+0:00:56</v>
      </c>
      <c r="F213" s="164">
        <v>6.4814814814814813E-4</v>
      </c>
      <c r="G213" s="40" t="s">
        <v>527</v>
      </c>
      <c r="H213" s="182" t="s">
        <v>432</v>
      </c>
      <c r="I213" s="182" t="str" cm="1">
        <f t="array" ref="I213">CALENDAR.FORMAT_TIMESPAN(F213,G213)</f>
        <v>+56"</v>
      </c>
    </row>
    <row r="214" spans="1:9" x14ac:dyDescent="0.25">
      <c r="A214" s="163">
        <v>6.5728009259259266E-4</v>
      </c>
      <c r="B214" s="37" t="s">
        <v>517</v>
      </c>
      <c r="C214" s="183" t="s">
        <v>515</v>
      </c>
      <c r="D214" s="183" t="str" cm="1">
        <f t="array" ref="D214">CALENDAR.FORMAT_TIMESPAN(A214,B214)</f>
        <v>+0:00:56.789</v>
      </c>
      <c r="F214" s="163">
        <v>6.5728009259259266E-4</v>
      </c>
      <c r="G214" s="37" t="s">
        <v>527</v>
      </c>
      <c r="H214" s="183" t="s">
        <v>515</v>
      </c>
      <c r="I214" s="183" t="str" cm="1">
        <f t="array" ref="I214">CALENDAR.FORMAT_TIMESPAN(F214,G214)</f>
        <v>+56.789"</v>
      </c>
    </row>
    <row r="215" spans="1:9" x14ac:dyDescent="0.25">
      <c r="A215" s="161">
        <v>0</v>
      </c>
      <c r="B215" s="68" t="s">
        <v>520</v>
      </c>
      <c r="C215" s="182" t="s">
        <v>504</v>
      </c>
      <c r="D215" s="182" t="str" cm="1">
        <f t="array" ref="D215">CALENDAR.FORMAT_TIMESPAN(A215,B215)</f>
        <v>0:00</v>
      </c>
      <c r="F215" s="161">
        <v>0</v>
      </c>
      <c r="G215" s="68" t="s">
        <v>528</v>
      </c>
      <c r="H215" s="182" t="s">
        <v>504</v>
      </c>
      <c r="I215" s="182" t="str" cm="1">
        <f t="array" ref="I215">CALENDAR.FORMAT_TIMESPAN(F215,G215)</f>
        <v>0h0'</v>
      </c>
    </row>
    <row r="216" spans="1:9" x14ac:dyDescent="0.25">
      <c r="A216" s="163">
        <v>-1</v>
      </c>
      <c r="B216" s="177" t="s">
        <v>520</v>
      </c>
      <c r="C216" s="183" t="s">
        <v>505</v>
      </c>
      <c r="D216" s="183" t="str" cm="1">
        <f t="array" ref="D216">CALENDAR.FORMAT_TIMESPAN(A216,B216)</f>
        <v>−24:00</v>
      </c>
      <c r="F216" s="163">
        <v>-1</v>
      </c>
      <c r="G216" s="177" t="s">
        <v>528</v>
      </c>
      <c r="H216" s="183" t="s">
        <v>505</v>
      </c>
      <c r="I216" s="183" t="str" cm="1">
        <f t="array" ref="I216">CALENDAR.FORMAT_TIMESPAN(F216,G216)</f>
        <v>−24h0'</v>
      </c>
    </row>
    <row r="217" spans="1:9" x14ac:dyDescent="0.25">
      <c r="A217" s="164">
        <v>1</v>
      </c>
      <c r="B217" s="72" t="s">
        <v>520</v>
      </c>
      <c r="C217" s="182" t="s">
        <v>412</v>
      </c>
      <c r="D217" s="182" t="str" cm="1">
        <f t="array" ref="D217">CALENDAR.FORMAT_TIMESPAN(A217,B217)</f>
        <v>24:00</v>
      </c>
      <c r="F217" s="164">
        <v>1</v>
      </c>
      <c r="G217" s="72" t="s">
        <v>528</v>
      </c>
      <c r="H217" s="182" t="s">
        <v>412</v>
      </c>
      <c r="I217" s="182" t="str" cm="1">
        <f t="array" ref="I217">CALENDAR.FORMAT_TIMESPAN(F217,G217)</f>
        <v>24h0'</v>
      </c>
    </row>
    <row r="218" spans="1:9" x14ac:dyDescent="0.25">
      <c r="A218" s="162">
        <v>1.5416666666666665</v>
      </c>
      <c r="B218" s="45" t="s">
        <v>520</v>
      </c>
      <c r="C218" s="183" t="s">
        <v>506</v>
      </c>
      <c r="D218" s="183" t="str" cm="1">
        <f t="array" ref="D218">CALENDAR.FORMAT_TIMESPAN(A218,B218)</f>
        <v>37:00</v>
      </c>
      <c r="F218" s="162">
        <v>1.5416666666666665</v>
      </c>
      <c r="G218" s="45" t="s">
        <v>528</v>
      </c>
      <c r="H218" s="183" t="s">
        <v>506</v>
      </c>
      <c r="I218" s="183" t="str" cm="1">
        <f t="array" ref="I218">CALENDAR.FORMAT_TIMESPAN(F218,G218)</f>
        <v>37h0'</v>
      </c>
    </row>
    <row r="219" spans="1:9" x14ac:dyDescent="0.25">
      <c r="A219" s="161">
        <v>1.5729166666666665</v>
      </c>
      <c r="B219" s="9" t="s">
        <v>520</v>
      </c>
      <c r="C219" s="182" t="s">
        <v>507</v>
      </c>
      <c r="D219" s="182" t="str" cm="1">
        <f t="array" ref="D219">CALENDAR.FORMAT_TIMESPAN(A219,B219)</f>
        <v>37:45</v>
      </c>
      <c r="F219" s="161">
        <v>1.5729166666666665</v>
      </c>
      <c r="G219" s="9" t="s">
        <v>528</v>
      </c>
      <c r="H219" s="182" t="s">
        <v>507</v>
      </c>
      <c r="I219" s="182" t="str" cm="1">
        <f t="array" ref="I219">CALENDAR.FORMAT_TIMESPAN(F219,G219)</f>
        <v>37h45'</v>
      </c>
    </row>
    <row r="220" spans="1:9" x14ac:dyDescent="0.25">
      <c r="A220" s="163">
        <v>1.5735648148148147</v>
      </c>
      <c r="B220" s="37" t="s">
        <v>520</v>
      </c>
      <c r="C220" s="183" t="s">
        <v>508</v>
      </c>
      <c r="D220" s="183" t="str" cm="1">
        <f t="array" ref="D220">CALENDAR.FORMAT_TIMESPAN(A220,B220)</f>
        <v>37:46</v>
      </c>
      <c r="F220" s="163">
        <v>1.5735648148148147</v>
      </c>
      <c r="G220" s="37" t="s">
        <v>528</v>
      </c>
      <c r="H220" s="183" t="s">
        <v>508</v>
      </c>
      <c r="I220" s="183" t="str" cm="1">
        <f t="array" ref="I220">CALENDAR.FORMAT_TIMESPAN(F220,G220)</f>
        <v>37h46'</v>
      </c>
    </row>
    <row r="221" spans="1:9" x14ac:dyDescent="0.25">
      <c r="A221" s="164">
        <v>1.5735739467592591</v>
      </c>
      <c r="B221" s="40" t="s">
        <v>520</v>
      </c>
      <c r="C221" s="182" t="s">
        <v>509</v>
      </c>
      <c r="D221" s="182" t="str" cm="1">
        <f t="array" ref="D221">CALENDAR.FORMAT_TIMESPAN(A221,B221)</f>
        <v>37:46</v>
      </c>
      <c r="F221" s="164">
        <v>1.5735739467592591</v>
      </c>
      <c r="G221" s="40" t="s">
        <v>528</v>
      </c>
      <c r="H221" s="182" t="s">
        <v>509</v>
      </c>
      <c r="I221" s="182" t="str" cm="1">
        <f t="array" ref="I221">CALENDAR.FORMAT_TIMESPAN(F221,G221)</f>
        <v>37h46'</v>
      </c>
    </row>
    <row r="222" spans="1:9" x14ac:dyDescent="0.25">
      <c r="A222" s="163">
        <v>0.54166666666666996</v>
      </c>
      <c r="B222" s="37" t="s">
        <v>520</v>
      </c>
      <c r="C222" s="183" t="s">
        <v>413</v>
      </c>
      <c r="D222" s="183" t="str" cm="1">
        <f t="array" ref="D222">CALENDAR.FORMAT_TIMESPAN(A222,B222)</f>
        <v>13:00</v>
      </c>
      <c r="F222" s="163">
        <v>0.54166666666666996</v>
      </c>
      <c r="G222" s="37" t="s">
        <v>528</v>
      </c>
      <c r="H222" s="183" t="s">
        <v>413</v>
      </c>
      <c r="I222" s="183" t="str" cm="1">
        <f t="array" ref="I222">CALENDAR.FORMAT_TIMESPAN(F222,G222)</f>
        <v>13h0'</v>
      </c>
    </row>
    <row r="223" spans="1:9" x14ac:dyDescent="0.25">
      <c r="A223" s="161">
        <v>0.57291666666666996</v>
      </c>
      <c r="B223" s="9" t="s">
        <v>520</v>
      </c>
      <c r="C223" s="182" t="s">
        <v>510</v>
      </c>
      <c r="D223" s="182" t="str" cm="1">
        <f t="array" ref="D223">CALENDAR.FORMAT_TIMESPAN(A223,B223)</f>
        <v>13:45</v>
      </c>
      <c r="F223" s="161">
        <v>0.57291666666666996</v>
      </c>
      <c r="G223" s="9" t="s">
        <v>528</v>
      </c>
      <c r="H223" s="182" t="s">
        <v>510</v>
      </c>
      <c r="I223" s="182" t="str" cm="1">
        <f t="array" ref="I223">CALENDAR.FORMAT_TIMESPAN(F223,G223)</f>
        <v>13h45'</v>
      </c>
    </row>
    <row r="224" spans="1:9" x14ac:dyDescent="0.25">
      <c r="A224" s="163">
        <v>0.57356481481481003</v>
      </c>
      <c r="B224" s="37" t="s">
        <v>520</v>
      </c>
      <c r="C224" s="183" t="s">
        <v>511</v>
      </c>
      <c r="D224" s="183" t="str" cm="1">
        <f t="array" ref="D224">CALENDAR.FORMAT_TIMESPAN(A224,B224)</f>
        <v>13:46</v>
      </c>
      <c r="F224" s="163">
        <v>0.57356481481481003</v>
      </c>
      <c r="G224" s="37" t="s">
        <v>528</v>
      </c>
      <c r="H224" s="183" t="s">
        <v>511</v>
      </c>
      <c r="I224" s="183" t="str" cm="1">
        <f t="array" ref="I224">CALENDAR.FORMAT_TIMESPAN(F224,G224)</f>
        <v>13h46'</v>
      </c>
    </row>
    <row r="225" spans="1:9" x14ac:dyDescent="0.25">
      <c r="A225" s="164">
        <v>0.57357394675925999</v>
      </c>
      <c r="B225" s="40" t="s">
        <v>520</v>
      </c>
      <c r="C225" s="182" t="s">
        <v>512</v>
      </c>
      <c r="D225" s="182" t="str" cm="1">
        <f t="array" ref="D225">CALENDAR.FORMAT_TIMESPAN(A225,B225)</f>
        <v>13:46</v>
      </c>
      <c r="F225" s="164">
        <v>0.57357394675925999</v>
      </c>
      <c r="G225" s="40" t="s">
        <v>528</v>
      </c>
      <c r="H225" s="182" t="s">
        <v>512</v>
      </c>
      <c r="I225" s="182" t="str" cm="1">
        <f t="array" ref="I225">CALENDAR.FORMAT_TIMESPAN(F225,G225)</f>
        <v>13h46'</v>
      </c>
    </row>
    <row r="226" spans="1:9" x14ac:dyDescent="0.25">
      <c r="A226" s="163">
        <v>3.125E-2</v>
      </c>
      <c r="B226" s="37" t="s">
        <v>520</v>
      </c>
      <c r="C226" s="183" t="s">
        <v>414</v>
      </c>
      <c r="D226" s="183" t="str" cm="1">
        <f t="array" ref="D226">CALENDAR.FORMAT_TIMESPAN(A226,B226)</f>
        <v>0:45</v>
      </c>
      <c r="F226" s="163">
        <v>3.125E-2</v>
      </c>
      <c r="G226" s="37" t="s">
        <v>528</v>
      </c>
      <c r="H226" s="183" t="s">
        <v>414</v>
      </c>
      <c r="I226" s="183" t="str" cm="1">
        <f t="array" ref="I226">CALENDAR.FORMAT_TIMESPAN(F226,G226)</f>
        <v>0h45'</v>
      </c>
    </row>
    <row r="227" spans="1:9" x14ac:dyDescent="0.25">
      <c r="A227" s="161">
        <v>3.1898148148148148E-2</v>
      </c>
      <c r="B227" s="9" t="s">
        <v>520</v>
      </c>
      <c r="C227" s="182" t="s">
        <v>513</v>
      </c>
      <c r="D227" s="182" t="str" cm="1">
        <f t="array" ref="D227">CALENDAR.FORMAT_TIMESPAN(A227,B227)</f>
        <v>0:46</v>
      </c>
      <c r="F227" s="161">
        <v>3.1898148148148148E-2</v>
      </c>
      <c r="G227" s="9" t="s">
        <v>528</v>
      </c>
      <c r="H227" s="182" t="s">
        <v>513</v>
      </c>
      <c r="I227" s="182" t="str" cm="1">
        <f t="array" ref="I227">CALENDAR.FORMAT_TIMESPAN(F227,G227)</f>
        <v>0h46'</v>
      </c>
    </row>
    <row r="228" spans="1:9" x14ac:dyDescent="0.25">
      <c r="A228" s="163">
        <v>3.190728009259259E-2</v>
      </c>
      <c r="B228" s="37" t="s">
        <v>520</v>
      </c>
      <c r="C228" s="183" t="s">
        <v>514</v>
      </c>
      <c r="D228" s="183" t="str" cm="1">
        <f t="array" ref="D228">CALENDAR.FORMAT_TIMESPAN(A228,B228)</f>
        <v>0:46</v>
      </c>
      <c r="F228" s="163">
        <v>3.190728009259259E-2</v>
      </c>
      <c r="G228" s="37" t="s">
        <v>528</v>
      </c>
      <c r="H228" s="183" t="s">
        <v>514</v>
      </c>
      <c r="I228" s="183" t="str" cm="1">
        <f t="array" ref="I228">CALENDAR.FORMAT_TIMESPAN(F228,G228)</f>
        <v>0h46'</v>
      </c>
    </row>
    <row r="229" spans="1:9" x14ac:dyDescent="0.25">
      <c r="A229" s="164">
        <v>6.4814814814814813E-4</v>
      </c>
      <c r="B229" s="40" t="s">
        <v>520</v>
      </c>
      <c r="C229" s="182" t="s">
        <v>432</v>
      </c>
      <c r="D229" s="182" t="str" cm="1">
        <f t="array" ref="D229">CALENDAR.FORMAT_TIMESPAN(A229,B229)</f>
        <v>0:01</v>
      </c>
      <c r="F229" s="164">
        <v>6.4814814814814813E-4</v>
      </c>
      <c r="G229" s="40" t="s">
        <v>528</v>
      </c>
      <c r="H229" s="182" t="s">
        <v>432</v>
      </c>
      <c r="I229" s="182" t="str" cm="1">
        <f t="array" ref="I229">CALENDAR.FORMAT_TIMESPAN(F229,G229)</f>
        <v>0h1'</v>
      </c>
    </row>
    <row r="230" spans="1:9" x14ac:dyDescent="0.25">
      <c r="A230" s="163">
        <v>6.5728009259259266E-4</v>
      </c>
      <c r="B230" s="37" t="s">
        <v>520</v>
      </c>
      <c r="C230" s="183" t="s">
        <v>515</v>
      </c>
      <c r="D230" s="183" t="str" cm="1">
        <f t="array" ref="D230">CALENDAR.FORMAT_TIMESPAN(A230,B230)</f>
        <v>0:01</v>
      </c>
      <c r="F230" s="163">
        <v>6.5728009259259266E-4</v>
      </c>
      <c r="G230" s="37" t="s">
        <v>528</v>
      </c>
      <c r="H230" s="183" t="s">
        <v>515</v>
      </c>
      <c r="I230" s="183" t="str" cm="1">
        <f t="array" ref="I230">CALENDAR.FORMAT_TIMESPAN(F230,G230)</f>
        <v>0h1'</v>
      </c>
    </row>
    <row r="231" spans="1:9" x14ac:dyDescent="0.25">
      <c r="A231" s="161">
        <v>0</v>
      </c>
      <c r="B231" s="68" t="s">
        <v>525</v>
      </c>
      <c r="C231" s="182" t="s">
        <v>504</v>
      </c>
      <c r="D231" s="182" t="str" cm="1">
        <f t="array" ref="D231">CALENDAR.FORMAT_TIMESPAN(A231,B231)</f>
        <v>0:00</v>
      </c>
      <c r="F231" s="161">
        <v>0</v>
      </c>
      <c r="G231" s="68" t="s">
        <v>529</v>
      </c>
      <c r="H231" s="182" t="s">
        <v>504</v>
      </c>
      <c r="I231" s="182" t="str" cm="1">
        <f t="array" ref="I231">CALENDAR.FORMAT_TIMESPAN(F231,G231)</f>
        <v>0"</v>
      </c>
    </row>
    <row r="232" spans="1:9" x14ac:dyDescent="0.25">
      <c r="A232" s="163">
        <v>-1</v>
      </c>
      <c r="B232" s="177" t="s">
        <v>525</v>
      </c>
      <c r="C232" s="183" t="s">
        <v>505</v>
      </c>
      <c r="D232" s="183" t="str" cm="1">
        <f t="array" ref="D232">CALENDAR.FORMAT_TIMESPAN(A232,B232)</f>
        <v>−24:00</v>
      </c>
      <c r="F232" s="163">
        <v>-1</v>
      </c>
      <c r="G232" s="177" t="s">
        <v>529</v>
      </c>
      <c r="H232" s="183" t="s">
        <v>505</v>
      </c>
      <c r="I232" s="183" t="str" cm="1">
        <f t="array" ref="I232">CALENDAR.FORMAT_TIMESPAN(F232,G232)</f>
        <v>−24h</v>
      </c>
    </row>
    <row r="233" spans="1:9" x14ac:dyDescent="0.25">
      <c r="A233" s="164">
        <v>1</v>
      </c>
      <c r="B233" s="72" t="s">
        <v>525</v>
      </c>
      <c r="C233" s="182" t="s">
        <v>412</v>
      </c>
      <c r="D233" s="182" t="str" cm="1">
        <f t="array" ref="D233">CALENDAR.FORMAT_TIMESPAN(A233,B233)</f>
        <v>24:00</v>
      </c>
      <c r="F233" s="164">
        <v>1</v>
      </c>
      <c r="G233" s="72" t="s">
        <v>529</v>
      </c>
      <c r="H233" s="182" t="s">
        <v>412</v>
      </c>
      <c r="I233" s="182" t="str" cm="1">
        <f t="array" ref="I233">CALENDAR.FORMAT_TIMESPAN(F233,G233)</f>
        <v>24h</v>
      </c>
    </row>
    <row r="234" spans="1:9" x14ac:dyDescent="0.25">
      <c r="A234" s="162">
        <v>1.5416666666666665</v>
      </c>
      <c r="B234" s="45" t="s">
        <v>525</v>
      </c>
      <c r="C234" s="183" t="s">
        <v>506</v>
      </c>
      <c r="D234" s="183" t="str" cm="1">
        <f t="array" ref="D234">CALENDAR.FORMAT_TIMESPAN(A234,B234)</f>
        <v>37:00</v>
      </c>
      <c r="F234" s="162">
        <v>1.5416666666666665</v>
      </c>
      <c r="G234" s="45" t="s">
        <v>529</v>
      </c>
      <c r="H234" s="183" t="s">
        <v>506</v>
      </c>
      <c r="I234" s="183" t="str" cm="1">
        <f t="array" ref="I234">CALENDAR.FORMAT_TIMESPAN(F234,G234)</f>
        <v>37h</v>
      </c>
    </row>
    <row r="235" spans="1:9" x14ac:dyDescent="0.25">
      <c r="A235" s="161">
        <v>1.5729166666666665</v>
      </c>
      <c r="B235" s="9" t="s">
        <v>525</v>
      </c>
      <c r="C235" s="182" t="s">
        <v>507</v>
      </c>
      <c r="D235" s="182" t="str" cm="1">
        <f t="array" ref="D235">CALENDAR.FORMAT_TIMESPAN(A235,B235)</f>
        <v>37:45</v>
      </c>
      <c r="F235" s="161">
        <v>1.5729166666666665</v>
      </c>
      <c r="G235" s="9" t="s">
        <v>529</v>
      </c>
      <c r="H235" s="182" t="s">
        <v>507</v>
      </c>
      <c r="I235" s="182" t="str" cm="1">
        <f t="array" ref="I235">CALENDAR.FORMAT_TIMESPAN(F235,G235)</f>
        <v>37h45'</v>
      </c>
    </row>
    <row r="236" spans="1:9" x14ac:dyDescent="0.25">
      <c r="A236" s="163">
        <v>1.5735648148148147</v>
      </c>
      <c r="B236" s="37" t="s">
        <v>525</v>
      </c>
      <c r="C236" s="183" t="s">
        <v>508</v>
      </c>
      <c r="D236" s="183" t="str" cm="1">
        <f t="array" ref="D236">CALENDAR.FORMAT_TIMESPAN(A236,B236)</f>
        <v>37:45:56</v>
      </c>
      <c r="F236" s="163">
        <v>1.5735648148148147</v>
      </c>
      <c r="G236" s="37" t="s">
        <v>529</v>
      </c>
      <c r="H236" s="183" t="s">
        <v>508</v>
      </c>
      <c r="I236" s="183" t="str" cm="1">
        <f t="array" ref="I236">CALENDAR.FORMAT_TIMESPAN(F236,G236)</f>
        <v>37h45'56"</v>
      </c>
    </row>
    <row r="237" spans="1:9" x14ac:dyDescent="0.25">
      <c r="A237" s="164">
        <v>1.5735739467592591</v>
      </c>
      <c r="B237" s="40" t="s">
        <v>525</v>
      </c>
      <c r="C237" s="182" t="s">
        <v>509</v>
      </c>
      <c r="D237" s="182" t="str" cm="1">
        <f t="array" ref="D237">CALENDAR.FORMAT_TIMESPAN(A237,B237)</f>
        <v>37:45:56.79</v>
      </c>
      <c r="F237" s="164">
        <v>1.5735739467592591</v>
      </c>
      <c r="G237" s="40" t="s">
        <v>529</v>
      </c>
      <c r="H237" s="182" t="s">
        <v>509</v>
      </c>
      <c r="I237" s="182" t="str" cm="1">
        <f t="array" ref="I237">CALENDAR.FORMAT_TIMESPAN(F237,G237)</f>
        <v>37h45'56.79"</v>
      </c>
    </row>
    <row r="238" spans="1:9" x14ac:dyDescent="0.25">
      <c r="A238" s="163">
        <v>0.54166666666666996</v>
      </c>
      <c r="B238" s="37" t="s">
        <v>525</v>
      </c>
      <c r="C238" s="183" t="s">
        <v>413</v>
      </c>
      <c r="D238" s="183" t="str" cm="1">
        <f t="array" ref="D238">CALENDAR.FORMAT_TIMESPAN(A238,B238)</f>
        <v>13:00</v>
      </c>
      <c r="F238" s="163">
        <v>0.54166666666666996</v>
      </c>
      <c r="G238" s="37" t="s">
        <v>529</v>
      </c>
      <c r="H238" s="183" t="s">
        <v>413</v>
      </c>
      <c r="I238" s="183" t="str" cm="1">
        <f t="array" ref="I238">CALENDAR.FORMAT_TIMESPAN(F238,G238)</f>
        <v>13h</v>
      </c>
    </row>
    <row r="239" spans="1:9" x14ac:dyDescent="0.25">
      <c r="A239" s="161">
        <v>0.57291666666666996</v>
      </c>
      <c r="B239" s="9" t="s">
        <v>525</v>
      </c>
      <c r="C239" s="182" t="s">
        <v>510</v>
      </c>
      <c r="D239" s="182" t="str" cm="1">
        <f t="array" ref="D239">CALENDAR.FORMAT_TIMESPAN(A239,B239)</f>
        <v>13:45</v>
      </c>
      <c r="F239" s="161">
        <v>0.57291666666666996</v>
      </c>
      <c r="G239" s="9" t="s">
        <v>529</v>
      </c>
      <c r="H239" s="182" t="s">
        <v>510</v>
      </c>
      <c r="I239" s="182" t="str" cm="1">
        <f t="array" ref="I239">CALENDAR.FORMAT_TIMESPAN(F239,G239)</f>
        <v>13h45'</v>
      </c>
    </row>
    <row r="240" spans="1:9" x14ac:dyDescent="0.25">
      <c r="A240" s="163">
        <v>0.57356481481481003</v>
      </c>
      <c r="B240" s="37" t="s">
        <v>525</v>
      </c>
      <c r="C240" s="183" t="s">
        <v>511</v>
      </c>
      <c r="D240" s="183" t="str" cm="1">
        <f t="array" ref="D240">CALENDAR.FORMAT_TIMESPAN(A240,B240)</f>
        <v>13:45:56</v>
      </c>
      <c r="F240" s="163">
        <v>0.57356481481481003</v>
      </c>
      <c r="G240" s="37" t="s">
        <v>529</v>
      </c>
      <c r="H240" s="183" t="s">
        <v>511</v>
      </c>
      <c r="I240" s="183" t="str" cm="1">
        <f t="array" ref="I240">CALENDAR.FORMAT_TIMESPAN(F240,G240)</f>
        <v>13h45'56"</v>
      </c>
    </row>
    <row r="241" spans="1:9" x14ac:dyDescent="0.25">
      <c r="A241" s="164">
        <v>0.57357394675925999</v>
      </c>
      <c r="B241" s="40" t="s">
        <v>525</v>
      </c>
      <c r="C241" s="182" t="s">
        <v>512</v>
      </c>
      <c r="D241" s="182" t="str" cm="1">
        <f t="array" ref="D241">CALENDAR.FORMAT_TIMESPAN(A241,B241)</f>
        <v>13:45:56.79</v>
      </c>
      <c r="F241" s="164">
        <v>0.57357394675925999</v>
      </c>
      <c r="G241" s="40" t="s">
        <v>529</v>
      </c>
      <c r="H241" s="182" t="s">
        <v>512</v>
      </c>
      <c r="I241" s="182" t="str" cm="1">
        <f t="array" ref="I241">CALENDAR.FORMAT_TIMESPAN(F241,G241)</f>
        <v>13h45'56.79"</v>
      </c>
    </row>
    <row r="242" spans="1:9" x14ac:dyDescent="0.25">
      <c r="A242" s="163">
        <v>3.125E-2</v>
      </c>
      <c r="B242" s="37" t="s">
        <v>525</v>
      </c>
      <c r="C242" s="183" t="s">
        <v>414</v>
      </c>
      <c r="D242" s="183" t="str" cm="1">
        <f t="array" ref="D242">CALENDAR.FORMAT_TIMESPAN(A242,B242)</f>
        <v>0:45</v>
      </c>
      <c r="F242" s="163">
        <v>3.125E-2</v>
      </c>
      <c r="G242" s="37" t="s">
        <v>529</v>
      </c>
      <c r="H242" s="183" t="s">
        <v>414</v>
      </c>
      <c r="I242" s="183" t="str" cm="1">
        <f t="array" ref="I242">CALENDAR.FORMAT_TIMESPAN(F242,G242)</f>
        <v>45'</v>
      </c>
    </row>
    <row r="243" spans="1:9" x14ac:dyDescent="0.25">
      <c r="A243" s="161">
        <v>3.1898148148148148E-2</v>
      </c>
      <c r="B243" s="9" t="s">
        <v>525</v>
      </c>
      <c r="C243" s="182" t="s">
        <v>513</v>
      </c>
      <c r="D243" s="182" t="str" cm="1">
        <f t="array" ref="D243">CALENDAR.FORMAT_TIMESPAN(A243,B243)</f>
        <v>0:45:56</v>
      </c>
      <c r="F243" s="161">
        <v>3.1898148148148148E-2</v>
      </c>
      <c r="G243" s="9" t="s">
        <v>529</v>
      </c>
      <c r="H243" s="182" t="s">
        <v>513</v>
      </c>
      <c r="I243" s="182" t="str" cm="1">
        <f t="array" ref="I243">CALENDAR.FORMAT_TIMESPAN(F243,G243)</f>
        <v>45'56"</v>
      </c>
    </row>
    <row r="244" spans="1:9" x14ac:dyDescent="0.25">
      <c r="A244" s="163">
        <v>3.190728009259259E-2</v>
      </c>
      <c r="B244" s="37" t="s">
        <v>525</v>
      </c>
      <c r="C244" s="183" t="s">
        <v>514</v>
      </c>
      <c r="D244" s="183" t="str" cm="1">
        <f t="array" ref="D244">CALENDAR.FORMAT_TIMESPAN(A244,B244)</f>
        <v>0:45:56.79</v>
      </c>
      <c r="F244" s="163">
        <v>3.190728009259259E-2</v>
      </c>
      <c r="G244" s="37" t="s">
        <v>529</v>
      </c>
      <c r="H244" s="183" t="s">
        <v>514</v>
      </c>
      <c r="I244" s="183" t="str" cm="1">
        <f t="array" ref="I244">CALENDAR.FORMAT_TIMESPAN(F244,G244)</f>
        <v>45'56.79"</v>
      </c>
    </row>
    <row r="245" spans="1:9" x14ac:dyDescent="0.25">
      <c r="A245" s="164">
        <v>6.4814814814814813E-4</v>
      </c>
      <c r="B245" s="40" t="s">
        <v>525</v>
      </c>
      <c r="C245" s="182" t="s">
        <v>432</v>
      </c>
      <c r="D245" s="182" t="str" cm="1">
        <f t="array" ref="D245">CALENDAR.FORMAT_TIMESPAN(A245,B245)</f>
        <v>0:00:56</v>
      </c>
      <c r="F245" s="164">
        <v>6.4814814814814813E-4</v>
      </c>
      <c r="G245" s="40" t="s">
        <v>529</v>
      </c>
      <c r="H245" s="182" t="s">
        <v>432</v>
      </c>
      <c r="I245" s="182" t="str" cm="1">
        <f t="array" ref="I245">CALENDAR.FORMAT_TIMESPAN(F245,G245)</f>
        <v>56"</v>
      </c>
    </row>
    <row r="246" spans="1:9" x14ac:dyDescent="0.25">
      <c r="A246" s="163">
        <v>6.5728009259259266E-4</v>
      </c>
      <c r="B246" s="37" t="s">
        <v>525</v>
      </c>
      <c r="C246" s="183" t="s">
        <v>515</v>
      </c>
      <c r="D246" s="183" t="str" cm="1">
        <f t="array" ref="D246">CALENDAR.FORMAT_TIMESPAN(A246,B246)</f>
        <v>0:00:56.79</v>
      </c>
      <c r="F246" s="163">
        <v>6.5728009259259266E-4</v>
      </c>
      <c r="G246" s="37" t="s">
        <v>529</v>
      </c>
      <c r="H246" s="183" t="s">
        <v>515</v>
      </c>
      <c r="I246" s="183" t="str" cm="1">
        <f t="array" ref="I246">CALENDAR.FORMAT_TIMESPAN(F246,G246)</f>
        <v>56.79"</v>
      </c>
    </row>
    <row r="247" spans="1:9" x14ac:dyDescent="0.25">
      <c r="A247" s="161">
        <v>0</v>
      </c>
      <c r="B247" s="68" t="s">
        <v>521</v>
      </c>
      <c r="C247" s="182" t="s">
        <v>504</v>
      </c>
      <c r="D247" s="182" t="str" cm="1">
        <f t="array" ref="D247">CALENDAR.FORMAT_TIMESPAN(A247,B247)</f>
        <v>0:00</v>
      </c>
      <c r="F247" s="161">
        <v>0</v>
      </c>
      <c r="G247" s="68" t="s">
        <v>530</v>
      </c>
      <c r="H247" s="182" t="s">
        <v>504</v>
      </c>
      <c r="I247" s="182" t="str" cm="1">
        <f t="array" ref="I247">CALENDAR.FORMAT_TIMESPAN(F247,G247)</f>
        <v>0"</v>
      </c>
    </row>
    <row r="248" spans="1:9" x14ac:dyDescent="0.25">
      <c r="A248" s="163">
        <v>-1</v>
      </c>
      <c r="B248" s="177" t="s">
        <v>521</v>
      </c>
      <c r="C248" s="183" t="s">
        <v>505</v>
      </c>
      <c r="D248" s="183" t="str" cm="1">
        <f t="array" ref="D248">CALENDAR.FORMAT_TIMESPAN(A248,B248)</f>
        <v>−24:00</v>
      </c>
      <c r="F248" s="163">
        <v>-1</v>
      </c>
      <c r="G248" s="177" t="s">
        <v>530</v>
      </c>
      <c r="H248" s="183" t="s">
        <v>505</v>
      </c>
      <c r="I248" s="183" t="str" cm="1">
        <f t="array" ref="I248">CALENDAR.FORMAT_TIMESPAN(F248,G248)</f>
        <v>−24h</v>
      </c>
    </row>
    <row r="249" spans="1:9" x14ac:dyDescent="0.25">
      <c r="A249" s="164">
        <v>1</v>
      </c>
      <c r="B249" s="72" t="s">
        <v>521</v>
      </c>
      <c r="C249" s="182" t="s">
        <v>412</v>
      </c>
      <c r="D249" s="182" t="str" cm="1">
        <f t="array" ref="D249">CALENDAR.FORMAT_TIMESPAN(A249,B249)</f>
        <v>24:00</v>
      </c>
      <c r="F249" s="164">
        <v>1</v>
      </c>
      <c r="G249" s="72" t="s">
        <v>530</v>
      </c>
      <c r="H249" s="182" t="s">
        <v>412</v>
      </c>
      <c r="I249" s="182" t="str" cm="1">
        <f t="array" ref="I249">CALENDAR.FORMAT_TIMESPAN(F249,G249)</f>
        <v>24h</v>
      </c>
    </row>
    <row r="250" spans="1:9" x14ac:dyDescent="0.25">
      <c r="A250" s="162">
        <v>1.5416666666666665</v>
      </c>
      <c r="B250" s="45" t="s">
        <v>521</v>
      </c>
      <c r="C250" s="183" t="s">
        <v>506</v>
      </c>
      <c r="D250" s="183" t="str" cm="1">
        <f t="array" ref="D250">CALENDAR.FORMAT_TIMESPAN(A250,B250)</f>
        <v>37:00</v>
      </c>
      <c r="F250" s="162">
        <v>1.5416666666666665</v>
      </c>
      <c r="G250" s="45" t="s">
        <v>530</v>
      </c>
      <c r="H250" s="183" t="s">
        <v>506</v>
      </c>
      <c r="I250" s="183" t="str" cm="1">
        <f t="array" ref="I250">CALENDAR.FORMAT_TIMESPAN(F250,G250)</f>
        <v>37h</v>
      </c>
    </row>
    <row r="251" spans="1:9" x14ac:dyDescent="0.25">
      <c r="A251" s="161">
        <v>1.5729166666666665</v>
      </c>
      <c r="B251" s="9" t="s">
        <v>533</v>
      </c>
      <c r="C251" s="182" t="s">
        <v>507</v>
      </c>
      <c r="D251" s="182" t="str" cm="1">
        <f t="array" ref="D251">CALENDAR.FORMAT_TIMESPAN(A251,B251)</f>
        <v>1.13:45</v>
      </c>
      <c r="F251" s="161">
        <v>1.5729166666666665</v>
      </c>
      <c r="G251" s="9" t="s">
        <v>552</v>
      </c>
      <c r="H251" s="182" t="s">
        <v>507</v>
      </c>
      <c r="I251" s="182" t="str" cm="1">
        <f t="array" ref="I251">CALENDAR.FORMAT_TIMESPAN(F251,G251)</f>
        <v>1d13h45'</v>
      </c>
    </row>
    <row r="252" spans="1:9" x14ac:dyDescent="0.25">
      <c r="A252" s="163">
        <v>1.5735648148148147</v>
      </c>
      <c r="B252" s="37" t="s">
        <v>521</v>
      </c>
      <c r="C252" s="183" t="s">
        <v>508</v>
      </c>
      <c r="D252" s="183" t="str" cm="1">
        <f t="array" ref="D252">CALENDAR.FORMAT_TIMESPAN(A252,B252)</f>
        <v>37:45:56</v>
      </c>
      <c r="F252" s="163">
        <v>1.5735648148148147</v>
      </c>
      <c r="G252" s="37" t="s">
        <v>530</v>
      </c>
      <c r="H252" s="183" t="s">
        <v>508</v>
      </c>
      <c r="I252" s="183" t="str" cm="1">
        <f t="array" ref="I252">CALENDAR.FORMAT_TIMESPAN(F252,G252)</f>
        <v>37h45'56"</v>
      </c>
    </row>
    <row r="253" spans="1:9" x14ac:dyDescent="0.25">
      <c r="A253" s="164">
        <v>1.5735739467592591</v>
      </c>
      <c r="B253" s="40" t="s">
        <v>524</v>
      </c>
      <c r="C253" s="182" t="s">
        <v>509</v>
      </c>
      <c r="D253" s="182" t="str" cm="1">
        <f t="array" ref="D253">CALENDAR.FORMAT_TIMESPAN(A253,B253)</f>
        <v>37:46</v>
      </c>
      <c r="F253" s="164">
        <v>1.5735739467592591</v>
      </c>
      <c r="G253" s="40" t="s">
        <v>553</v>
      </c>
      <c r="H253" s="182" t="s">
        <v>509</v>
      </c>
      <c r="I253" s="182" t="str" cm="1">
        <f t="array" ref="I253">CALENDAR.FORMAT_TIMESPAN(F253,G253)</f>
        <v>37h45.946483333'</v>
      </c>
    </row>
    <row r="254" spans="1:9" x14ac:dyDescent="0.25">
      <c r="A254" s="163">
        <v>0.54166666666666996</v>
      </c>
      <c r="B254" s="37" t="s">
        <v>521</v>
      </c>
      <c r="C254" s="183" t="s">
        <v>413</v>
      </c>
      <c r="D254" s="183" t="str" cm="1">
        <f t="array" ref="D254">CALENDAR.FORMAT_TIMESPAN(A254,B254)</f>
        <v>13:00</v>
      </c>
      <c r="F254" s="163">
        <v>0.54166666666666996</v>
      </c>
      <c r="G254" s="37" t="s">
        <v>530</v>
      </c>
      <c r="H254" s="183" t="s">
        <v>413</v>
      </c>
      <c r="I254" s="183" t="str" cm="1">
        <f t="array" ref="I254">CALENDAR.FORMAT_TIMESPAN(F254,G254)</f>
        <v>13h</v>
      </c>
    </row>
    <row r="255" spans="1:9" x14ac:dyDescent="0.25">
      <c r="A255" s="161">
        <v>0.57291666666666996</v>
      </c>
      <c r="B255" s="9" t="s">
        <v>521</v>
      </c>
      <c r="C255" s="182" t="s">
        <v>510</v>
      </c>
      <c r="D255" s="182" t="str" cm="1">
        <f t="array" ref="D255">CALENDAR.FORMAT_TIMESPAN(A255,B255)</f>
        <v>13:45</v>
      </c>
      <c r="F255" s="161">
        <v>0.57291666666666996</v>
      </c>
      <c r="G255" s="9" t="s">
        <v>530</v>
      </c>
      <c r="H255" s="182" t="s">
        <v>510</v>
      </c>
      <c r="I255" s="182" t="str" cm="1">
        <f t="array" ref="I255">CALENDAR.FORMAT_TIMESPAN(F255,G255)</f>
        <v>13h45'</v>
      </c>
    </row>
    <row r="256" spans="1:9" x14ac:dyDescent="0.25">
      <c r="A256" s="163">
        <v>0.57356481481481003</v>
      </c>
      <c r="B256" s="37" t="s">
        <v>521</v>
      </c>
      <c r="C256" s="183" t="s">
        <v>511</v>
      </c>
      <c r="D256" s="183" t="str" cm="1">
        <f t="array" ref="D256">CALENDAR.FORMAT_TIMESPAN(A256,B256)</f>
        <v>13:45:56</v>
      </c>
      <c r="F256" s="163">
        <v>0.57356481481481003</v>
      </c>
      <c r="G256" s="37" t="s">
        <v>530</v>
      </c>
      <c r="H256" s="183" t="s">
        <v>511</v>
      </c>
      <c r="I256" s="183" t="str" cm="1">
        <f t="array" ref="I256">CALENDAR.FORMAT_TIMESPAN(F256,G256)</f>
        <v>13h45'56"</v>
      </c>
    </row>
    <row r="257" spans="1:9" x14ac:dyDescent="0.25">
      <c r="A257" s="164">
        <v>0.57357394675925999</v>
      </c>
      <c r="B257" s="40" t="s">
        <v>533</v>
      </c>
      <c r="C257" s="182" t="s">
        <v>512</v>
      </c>
      <c r="D257" s="182" t="str" cm="1">
        <f t="array" ref="D257">CALENDAR.FORMAT_TIMESPAN(A257,B257)</f>
        <v>13:46</v>
      </c>
      <c r="F257" s="164">
        <v>0.57357394675925999</v>
      </c>
      <c r="G257" s="40" t="s">
        <v>552</v>
      </c>
      <c r="H257" s="182" t="s">
        <v>512</v>
      </c>
      <c r="I257" s="182" t="str" cm="1">
        <f t="array" ref="I257">CALENDAR.FORMAT_TIMESPAN(F257,G257)</f>
        <v>13h45.946483333'</v>
      </c>
    </row>
    <row r="258" spans="1:9" x14ac:dyDescent="0.25">
      <c r="A258" s="163">
        <v>3.125E-2</v>
      </c>
      <c r="B258" s="37" t="s">
        <v>521</v>
      </c>
      <c r="C258" s="183" t="s">
        <v>414</v>
      </c>
      <c r="D258" s="183" t="str" cm="1">
        <f t="array" ref="D258">CALENDAR.FORMAT_TIMESPAN(A258,B258)</f>
        <v>0:45</v>
      </c>
      <c r="F258" s="163">
        <v>3.125E-2</v>
      </c>
      <c r="G258" s="37" t="s">
        <v>530</v>
      </c>
      <c r="H258" s="183" t="s">
        <v>414</v>
      </c>
      <c r="I258" s="183" t="str" cm="1">
        <f t="array" ref="I258">CALENDAR.FORMAT_TIMESPAN(F258,G258)</f>
        <v>45'</v>
      </c>
    </row>
    <row r="259" spans="1:9" x14ac:dyDescent="0.25">
      <c r="A259" s="161">
        <v>3.1898148148148148E-2</v>
      </c>
      <c r="B259" s="9" t="s">
        <v>521</v>
      </c>
      <c r="C259" s="182" t="s">
        <v>513</v>
      </c>
      <c r="D259" s="182" t="str" cm="1">
        <f t="array" ref="D259">CALENDAR.FORMAT_TIMESPAN(A259,B259)</f>
        <v>0:45:56</v>
      </c>
      <c r="F259" s="161">
        <v>3.1898148148148148E-2</v>
      </c>
      <c r="G259" s="9" t="s">
        <v>530</v>
      </c>
      <c r="H259" s="182" t="s">
        <v>513</v>
      </c>
      <c r="I259" s="182" t="str" cm="1">
        <f t="array" ref="I259">CALENDAR.FORMAT_TIMESPAN(F259,G259)</f>
        <v>45'56"</v>
      </c>
    </row>
    <row r="260" spans="1:9" x14ac:dyDescent="0.25">
      <c r="A260" s="163">
        <v>3.190728009259259E-2</v>
      </c>
      <c r="B260" s="37" t="s">
        <v>521</v>
      </c>
      <c r="C260" s="183" t="s">
        <v>514</v>
      </c>
      <c r="D260" s="183" t="str" cm="1">
        <f t="array" ref="D260">CALENDAR.FORMAT_TIMESPAN(A260,B260)</f>
        <v>0:45:56.789</v>
      </c>
      <c r="F260" s="163">
        <v>3.190728009259259E-2</v>
      </c>
      <c r="G260" s="37" t="s">
        <v>530</v>
      </c>
      <c r="H260" s="183" t="s">
        <v>514</v>
      </c>
      <c r="I260" s="183" t="str" cm="1">
        <f t="array" ref="I260">CALENDAR.FORMAT_TIMESPAN(F260,G260)</f>
        <v>45'56.789"</v>
      </c>
    </row>
    <row r="261" spans="1:9" x14ac:dyDescent="0.25">
      <c r="A261" s="164">
        <v>6.4814814814814813E-4</v>
      </c>
      <c r="B261" s="40" t="s">
        <v>521</v>
      </c>
      <c r="C261" s="182" t="s">
        <v>432</v>
      </c>
      <c r="D261" s="182" t="str" cm="1">
        <f t="array" ref="D261">CALENDAR.FORMAT_TIMESPAN(A261,B261)</f>
        <v>0:00:56</v>
      </c>
      <c r="F261" s="164">
        <v>6.4814814814814813E-4</v>
      </c>
      <c r="G261" s="40" t="s">
        <v>530</v>
      </c>
      <c r="H261" s="182" t="s">
        <v>432</v>
      </c>
      <c r="I261" s="182" t="str" cm="1">
        <f t="array" ref="I261">CALENDAR.FORMAT_TIMESPAN(F261,G261)</f>
        <v>56"</v>
      </c>
    </row>
    <row r="262" spans="1:9" x14ac:dyDescent="0.25">
      <c r="A262" s="163">
        <v>6.5728009259259266E-4</v>
      </c>
      <c r="B262" s="37" t="s">
        <v>534</v>
      </c>
      <c r="C262" s="183" t="s">
        <v>515</v>
      </c>
      <c r="D262" s="183" t="str" cm="1">
        <f t="array" ref="D262">CALENDAR.FORMAT_TIMESPAN(A262,B262)</f>
        <v>0:00:57</v>
      </c>
      <c r="F262" s="163">
        <v>6.5728009259259266E-4</v>
      </c>
      <c r="G262" s="37" t="s">
        <v>554</v>
      </c>
      <c r="H262" s="183" t="s">
        <v>515</v>
      </c>
      <c r="I262" s="183" t="str" cm="1">
        <f t="array" ref="I262">CALENDAR.FORMAT_TIMESPAN(F262,G262)</f>
        <v>57"</v>
      </c>
    </row>
    <row r="263" spans="1:9" x14ac:dyDescent="0.25">
      <c r="A263" s="161">
        <v>0</v>
      </c>
      <c r="B263" s="68" t="s">
        <v>522</v>
      </c>
      <c r="C263" s="182" t="s">
        <v>504</v>
      </c>
      <c r="D263" s="182" t="str" cm="1">
        <f t="array" ref="D263">CALENDAR.FORMAT_TIMESPAN(A263,B263)</f>
        <v>0:00:00</v>
      </c>
      <c r="F263" s="161">
        <v>0</v>
      </c>
      <c r="G263" s="68" t="s">
        <v>555</v>
      </c>
      <c r="H263" s="182" t="s">
        <v>504</v>
      </c>
      <c r="I263" s="182" t="str" cm="1">
        <f t="array" ref="I263">CALENDAR.FORMAT_TIMESPAN(F263,G263)</f>
        <v>0h0'0"</v>
      </c>
    </row>
    <row r="264" spans="1:9" x14ac:dyDescent="0.25">
      <c r="A264" s="163">
        <v>-1</v>
      </c>
      <c r="B264" s="177" t="s">
        <v>522</v>
      </c>
      <c r="C264" s="183" t="s">
        <v>505</v>
      </c>
      <c r="D264" s="183" t="str" cm="1">
        <f t="array" ref="D264">CALENDAR.FORMAT_TIMESPAN(A264,B264)</f>
        <v>−24:00:00</v>
      </c>
      <c r="F264" s="163">
        <v>-1</v>
      </c>
      <c r="G264" s="177" t="s">
        <v>555</v>
      </c>
      <c r="H264" s="183" t="s">
        <v>505</v>
      </c>
      <c r="I264" s="183" t="str" cm="1">
        <f t="array" ref="I264">CALENDAR.FORMAT_TIMESPAN(F264,G264)</f>
        <v>−24h0'0"</v>
      </c>
    </row>
    <row r="265" spans="1:9" x14ac:dyDescent="0.25">
      <c r="A265" s="164">
        <v>1</v>
      </c>
      <c r="B265" s="72" t="s">
        <v>522</v>
      </c>
      <c r="C265" s="182" t="s">
        <v>412</v>
      </c>
      <c r="D265" s="182" t="str" cm="1">
        <f t="array" ref="D265">CALENDAR.FORMAT_TIMESPAN(A265,B265)</f>
        <v>24:00:00</v>
      </c>
      <c r="F265" s="164">
        <v>1</v>
      </c>
      <c r="G265" s="72" t="s">
        <v>555</v>
      </c>
      <c r="H265" s="182" t="s">
        <v>412</v>
      </c>
      <c r="I265" s="182" t="str" cm="1">
        <f t="array" ref="I265">CALENDAR.FORMAT_TIMESPAN(F265,G265)</f>
        <v>24h0'0"</v>
      </c>
    </row>
    <row r="266" spans="1:9" x14ac:dyDescent="0.25">
      <c r="A266" s="162">
        <v>1.5416666666666665</v>
      </c>
      <c r="B266" s="45" t="s">
        <v>522</v>
      </c>
      <c r="C266" s="183" t="s">
        <v>506</v>
      </c>
      <c r="D266" s="183" t="str" cm="1">
        <f t="array" ref="D266">CALENDAR.FORMAT_TIMESPAN(A266,B266)</f>
        <v>37:00:00</v>
      </c>
      <c r="F266" s="162">
        <v>1.5416666666666665</v>
      </c>
      <c r="G266" s="45" t="s">
        <v>555</v>
      </c>
      <c r="H266" s="183" t="s">
        <v>506</v>
      </c>
      <c r="I266" s="183" t="str" cm="1">
        <f t="array" ref="I266">CALENDAR.FORMAT_TIMESPAN(F266,G266)</f>
        <v>37h0'0"</v>
      </c>
    </row>
    <row r="267" spans="1:9" x14ac:dyDescent="0.25">
      <c r="A267" s="161">
        <v>1.5729166666666665</v>
      </c>
      <c r="B267" s="9" t="s">
        <v>522</v>
      </c>
      <c r="C267" s="182" t="s">
        <v>507</v>
      </c>
      <c r="D267" s="182" t="str" cm="1">
        <f t="array" ref="D267">CALENDAR.FORMAT_TIMESPAN(A267,B267)</f>
        <v>37:45:00</v>
      </c>
      <c r="F267" s="161">
        <v>1.5729166666666665</v>
      </c>
      <c r="G267" s="9" t="s">
        <v>555</v>
      </c>
      <c r="H267" s="182" t="s">
        <v>507</v>
      </c>
      <c r="I267" s="182" t="str" cm="1">
        <f t="array" ref="I267">CALENDAR.FORMAT_TIMESPAN(F267,G267)</f>
        <v>37h45'0"</v>
      </c>
    </row>
    <row r="268" spans="1:9" x14ac:dyDescent="0.25">
      <c r="A268" s="163">
        <v>1.5735648148148147</v>
      </c>
      <c r="B268" s="37" t="s">
        <v>522</v>
      </c>
      <c r="C268" s="183" t="s">
        <v>508</v>
      </c>
      <c r="D268" s="183" t="str" cm="1">
        <f t="array" ref="D268">CALENDAR.FORMAT_TIMESPAN(A268,B268)</f>
        <v>37:45:56</v>
      </c>
      <c r="F268" s="163">
        <v>1.5735648148148147</v>
      </c>
      <c r="G268" s="37" t="s">
        <v>555</v>
      </c>
      <c r="H268" s="183" t="s">
        <v>508</v>
      </c>
      <c r="I268" s="183" t="str" cm="1">
        <f t="array" ref="I268">CALENDAR.FORMAT_TIMESPAN(F268,G268)</f>
        <v>37h45'56"</v>
      </c>
    </row>
    <row r="269" spans="1:9" x14ac:dyDescent="0.25">
      <c r="A269" s="164">
        <v>1.5735739467592591</v>
      </c>
      <c r="B269" s="40" t="s">
        <v>522</v>
      </c>
      <c r="C269" s="182" t="s">
        <v>509</v>
      </c>
      <c r="D269" s="182" t="str" cm="1">
        <f t="array" ref="D269">CALENDAR.FORMAT_TIMESPAN(A269,B269)</f>
        <v>37:45:56</v>
      </c>
      <c r="F269" s="164">
        <v>1.5735739467592591</v>
      </c>
      <c r="G269" s="40" t="s">
        <v>555</v>
      </c>
      <c r="H269" s="182" t="s">
        <v>509</v>
      </c>
      <c r="I269" s="182" t="str" cm="1">
        <f t="array" ref="I269">CALENDAR.FORMAT_TIMESPAN(F269,G269)</f>
        <v>37h45'56"</v>
      </c>
    </row>
    <row r="270" spans="1:9" x14ac:dyDescent="0.25">
      <c r="A270" s="163">
        <v>0.54166666666666996</v>
      </c>
      <c r="B270" s="37" t="s">
        <v>522</v>
      </c>
      <c r="C270" s="183" t="s">
        <v>413</v>
      </c>
      <c r="D270" s="183" t="str" cm="1">
        <f t="array" ref="D270">CALENDAR.FORMAT_TIMESPAN(A270,B270)</f>
        <v>13:00:00</v>
      </c>
      <c r="F270" s="163">
        <v>0.54166666666666996</v>
      </c>
      <c r="G270" s="37" t="s">
        <v>555</v>
      </c>
      <c r="H270" s="183" t="s">
        <v>413</v>
      </c>
      <c r="I270" s="183" t="str" cm="1">
        <f t="array" ref="I270">CALENDAR.FORMAT_TIMESPAN(F270,G270)</f>
        <v>13h0'0"</v>
      </c>
    </row>
    <row r="271" spans="1:9" x14ac:dyDescent="0.25">
      <c r="A271" s="161">
        <v>0.57291666666666996</v>
      </c>
      <c r="B271" s="9" t="s">
        <v>522</v>
      </c>
      <c r="C271" s="182" t="s">
        <v>510</v>
      </c>
      <c r="D271" s="182" t="str" cm="1">
        <f t="array" ref="D271">CALENDAR.FORMAT_TIMESPAN(A271,B271)</f>
        <v>13:45:00</v>
      </c>
      <c r="F271" s="161">
        <v>0.57291666666666996</v>
      </c>
      <c r="G271" s="9" t="s">
        <v>555</v>
      </c>
      <c r="H271" s="182" t="s">
        <v>510</v>
      </c>
      <c r="I271" s="182" t="str" cm="1">
        <f t="array" ref="I271">CALENDAR.FORMAT_TIMESPAN(F271,G271)</f>
        <v>13h45'0"</v>
      </c>
    </row>
    <row r="272" spans="1:9" x14ac:dyDescent="0.25">
      <c r="A272" s="163">
        <v>0.57356481481481003</v>
      </c>
      <c r="B272" s="37" t="s">
        <v>522</v>
      </c>
      <c r="C272" s="183" t="s">
        <v>511</v>
      </c>
      <c r="D272" s="183" t="str" cm="1">
        <f t="array" ref="D272">CALENDAR.FORMAT_TIMESPAN(A272,B272)</f>
        <v>13:45:55</v>
      </c>
      <c r="F272" s="163">
        <v>0.57356481481481003</v>
      </c>
      <c r="G272" s="37" t="s">
        <v>555</v>
      </c>
      <c r="H272" s="183" t="s">
        <v>511</v>
      </c>
      <c r="I272" s="183" t="str" cm="1">
        <f t="array" ref="I272">CALENDAR.FORMAT_TIMESPAN(F272,G272)</f>
        <v>13h45'55"</v>
      </c>
    </row>
    <row r="273" spans="1:9" x14ac:dyDescent="0.25">
      <c r="A273" s="164">
        <v>0.57357394675925999</v>
      </c>
      <c r="B273" s="40" t="s">
        <v>522</v>
      </c>
      <c r="C273" s="182" t="s">
        <v>512</v>
      </c>
      <c r="D273" s="182" t="str" cm="1">
        <f t="array" ref="D273">CALENDAR.FORMAT_TIMESPAN(A273,B273)</f>
        <v>13:45:56</v>
      </c>
      <c r="F273" s="164">
        <v>0.57357394675925999</v>
      </c>
      <c r="G273" s="40" t="s">
        <v>555</v>
      </c>
      <c r="H273" s="182" t="s">
        <v>512</v>
      </c>
      <c r="I273" s="182" t="str" cm="1">
        <f t="array" ref="I273">CALENDAR.FORMAT_TIMESPAN(F273,G273)</f>
        <v>13h45'56"</v>
      </c>
    </row>
    <row r="274" spans="1:9" x14ac:dyDescent="0.25">
      <c r="A274" s="163">
        <v>3.125E-2</v>
      </c>
      <c r="B274" s="37" t="s">
        <v>522</v>
      </c>
      <c r="C274" s="183" t="s">
        <v>414</v>
      </c>
      <c r="D274" s="183" t="str" cm="1">
        <f t="array" ref="D274">CALENDAR.FORMAT_TIMESPAN(A274,B274)</f>
        <v>0:45:00</v>
      </c>
      <c r="F274" s="163">
        <v>3.125E-2</v>
      </c>
      <c r="G274" s="37" t="s">
        <v>555</v>
      </c>
      <c r="H274" s="183" t="s">
        <v>414</v>
      </c>
      <c r="I274" s="183" t="str" cm="1">
        <f t="array" ref="I274">CALENDAR.FORMAT_TIMESPAN(F274,G274)</f>
        <v>0h45'0"</v>
      </c>
    </row>
    <row r="275" spans="1:9" x14ac:dyDescent="0.25">
      <c r="A275" s="161">
        <v>3.1898148148148148E-2</v>
      </c>
      <c r="B275" s="9" t="s">
        <v>522</v>
      </c>
      <c r="C275" s="182" t="s">
        <v>513</v>
      </c>
      <c r="D275" s="182" t="str" cm="1">
        <f t="array" ref="D275">CALENDAR.FORMAT_TIMESPAN(A275,B275)</f>
        <v>0:45:56</v>
      </c>
      <c r="F275" s="161">
        <v>3.1898148148148148E-2</v>
      </c>
      <c r="G275" s="9" t="s">
        <v>555</v>
      </c>
      <c r="H275" s="182" t="s">
        <v>513</v>
      </c>
      <c r="I275" s="182" t="str" cm="1">
        <f t="array" ref="I275">CALENDAR.FORMAT_TIMESPAN(F275,G275)</f>
        <v>0h45'56"</v>
      </c>
    </row>
    <row r="276" spans="1:9" x14ac:dyDescent="0.25">
      <c r="A276" s="163">
        <v>3.190728009259259E-2</v>
      </c>
      <c r="B276" s="37" t="s">
        <v>522</v>
      </c>
      <c r="C276" s="183" t="s">
        <v>514</v>
      </c>
      <c r="D276" s="183" t="str" cm="1">
        <f t="array" ref="D276">CALENDAR.FORMAT_TIMESPAN(A276,B276)</f>
        <v>0:45:56</v>
      </c>
      <c r="F276" s="163">
        <v>3.190728009259259E-2</v>
      </c>
      <c r="G276" s="37" t="s">
        <v>555</v>
      </c>
      <c r="H276" s="183" t="s">
        <v>514</v>
      </c>
      <c r="I276" s="183" t="str" cm="1">
        <f t="array" ref="I276">CALENDAR.FORMAT_TIMESPAN(F276,G276)</f>
        <v>0h45'56"</v>
      </c>
    </row>
    <row r="277" spans="1:9" x14ac:dyDescent="0.25">
      <c r="A277" s="164">
        <v>6.4814814814814813E-4</v>
      </c>
      <c r="B277" s="40" t="s">
        <v>522</v>
      </c>
      <c r="C277" s="182" t="s">
        <v>432</v>
      </c>
      <c r="D277" s="182" t="str" cm="1">
        <f t="array" ref="D277">CALENDAR.FORMAT_TIMESPAN(A277,B277)</f>
        <v>0:00:56</v>
      </c>
      <c r="F277" s="164">
        <v>6.4814814814814813E-4</v>
      </c>
      <c r="G277" s="40" t="s">
        <v>555</v>
      </c>
      <c r="H277" s="182" t="s">
        <v>432</v>
      </c>
      <c r="I277" s="182" t="str" cm="1">
        <f t="array" ref="I277">CALENDAR.FORMAT_TIMESPAN(F277,G277)</f>
        <v>0h0'56"</v>
      </c>
    </row>
    <row r="278" spans="1:9" x14ac:dyDescent="0.25">
      <c r="A278" s="163">
        <v>6.5728009259259266E-4</v>
      </c>
      <c r="B278" s="37" t="s">
        <v>522</v>
      </c>
      <c r="C278" s="183" t="s">
        <v>515</v>
      </c>
      <c r="D278" s="183" t="str" cm="1">
        <f t="array" ref="D278">CALENDAR.FORMAT_TIMESPAN(A278,B278)</f>
        <v>0:00:56</v>
      </c>
      <c r="F278" s="163">
        <v>6.5728009259259266E-4</v>
      </c>
      <c r="G278" s="37" t="s">
        <v>555</v>
      </c>
      <c r="H278" s="183" t="s">
        <v>515</v>
      </c>
      <c r="I278" s="183" t="str" cm="1">
        <f t="array" ref="I278">CALENDAR.FORMAT_TIMESPAN(F278,G278)</f>
        <v>0h0'56"</v>
      </c>
    </row>
    <row r="279" spans="1:9" x14ac:dyDescent="0.25">
      <c r="A279" s="161">
        <v>0</v>
      </c>
      <c r="B279" s="68" t="s">
        <v>523</v>
      </c>
      <c r="C279" s="182" t="s">
        <v>504</v>
      </c>
      <c r="D279" s="182" t="str" cm="1">
        <f t="array" ref="D279">CALENDAR.FORMAT_TIMESPAN(A279,B279)</f>
        <v>0.00:00</v>
      </c>
      <c r="F279" s="161">
        <v>0</v>
      </c>
      <c r="G279" s="68" t="s">
        <v>531</v>
      </c>
      <c r="H279" s="182" t="s">
        <v>504</v>
      </c>
      <c r="I279" s="182" t="str" cm="1">
        <f t="array" ref="I279">CALENDAR.FORMAT_TIMESPAN(F279,G279)</f>
        <v>0d0h0'</v>
      </c>
    </row>
    <row r="280" spans="1:9" x14ac:dyDescent="0.25">
      <c r="A280" s="163">
        <v>-1</v>
      </c>
      <c r="B280" s="177" t="s">
        <v>523</v>
      </c>
      <c r="C280" s="183" t="s">
        <v>505</v>
      </c>
      <c r="D280" s="183" t="str" cm="1">
        <f t="array" ref="D280">CALENDAR.FORMAT_TIMESPAN(A280,B280)</f>
        <v>−1.00:00</v>
      </c>
      <c r="F280" s="163">
        <v>-1</v>
      </c>
      <c r="G280" s="177" t="s">
        <v>531</v>
      </c>
      <c r="H280" s="183" t="s">
        <v>505</v>
      </c>
      <c r="I280" s="183" t="str" cm="1">
        <f t="array" ref="I280">CALENDAR.FORMAT_TIMESPAN(F280,G280)</f>
        <v>−1d0h0'</v>
      </c>
    </row>
    <row r="281" spans="1:9" x14ac:dyDescent="0.25">
      <c r="A281" s="164">
        <v>1</v>
      </c>
      <c r="B281" s="72" t="s">
        <v>523</v>
      </c>
      <c r="C281" s="182" t="s">
        <v>412</v>
      </c>
      <c r="D281" s="182" t="str" cm="1">
        <f t="array" ref="D281">CALENDAR.FORMAT_TIMESPAN(A281,B281)</f>
        <v>1.00:00</v>
      </c>
      <c r="F281" s="164">
        <v>1</v>
      </c>
      <c r="G281" s="72" t="s">
        <v>531</v>
      </c>
      <c r="H281" s="182" t="s">
        <v>412</v>
      </c>
      <c r="I281" s="182" t="str" cm="1">
        <f t="array" ref="I281">CALENDAR.FORMAT_TIMESPAN(F281,G281)</f>
        <v>1d0h0'</v>
      </c>
    </row>
    <row r="282" spans="1:9" x14ac:dyDescent="0.25">
      <c r="A282" s="162">
        <v>1.5416666666666665</v>
      </c>
      <c r="B282" s="45" t="s">
        <v>523</v>
      </c>
      <c r="C282" s="183" t="s">
        <v>506</v>
      </c>
      <c r="D282" s="183" t="str" cm="1">
        <f t="array" ref="D282">CALENDAR.FORMAT_TIMESPAN(A282,B282)</f>
        <v>1.13:00</v>
      </c>
      <c r="F282" s="162">
        <v>1.5416666666666665</v>
      </c>
      <c r="G282" s="45" t="s">
        <v>531</v>
      </c>
      <c r="H282" s="183" t="s">
        <v>506</v>
      </c>
      <c r="I282" s="183" t="str" cm="1">
        <f t="array" ref="I282">CALENDAR.FORMAT_TIMESPAN(F282,G282)</f>
        <v>1d13h0'</v>
      </c>
    </row>
    <row r="283" spans="1:9" x14ac:dyDescent="0.25">
      <c r="A283" s="161">
        <v>1.5729166666666665</v>
      </c>
      <c r="B283" s="9" t="s">
        <v>523</v>
      </c>
      <c r="C283" s="182" t="s">
        <v>507</v>
      </c>
      <c r="D283" s="182" t="str" cm="1">
        <f t="array" ref="D283">CALENDAR.FORMAT_TIMESPAN(A283,B283)</f>
        <v>1.13:45</v>
      </c>
      <c r="F283" s="161">
        <v>1.5729166666666665</v>
      </c>
      <c r="G283" s="9" t="s">
        <v>531</v>
      </c>
      <c r="H283" s="182" t="s">
        <v>507</v>
      </c>
      <c r="I283" s="182" t="str" cm="1">
        <f t="array" ref="I283">CALENDAR.FORMAT_TIMESPAN(F283,G283)</f>
        <v>1d13h45'</v>
      </c>
    </row>
    <row r="284" spans="1:9" x14ac:dyDescent="0.25">
      <c r="A284" s="163">
        <v>1.5735648148148147</v>
      </c>
      <c r="B284" s="37" t="s">
        <v>523</v>
      </c>
      <c r="C284" s="183" t="s">
        <v>508</v>
      </c>
      <c r="D284" s="183" t="str" cm="1">
        <f t="array" ref="D284">CALENDAR.FORMAT_TIMESPAN(A284,B284)</f>
        <v>1.13:45</v>
      </c>
      <c r="F284" s="163">
        <v>1.5735648148148147</v>
      </c>
      <c r="G284" s="37" t="s">
        <v>531</v>
      </c>
      <c r="H284" s="183" t="s">
        <v>508</v>
      </c>
      <c r="I284" s="183" t="str" cm="1">
        <f t="array" ref="I284">CALENDAR.FORMAT_TIMESPAN(F284,G284)</f>
        <v>1d13h45'</v>
      </c>
    </row>
    <row r="285" spans="1:9" x14ac:dyDescent="0.25">
      <c r="A285" s="164">
        <v>1.5735739467592591</v>
      </c>
      <c r="B285" s="40" t="s">
        <v>523</v>
      </c>
      <c r="C285" s="182" t="s">
        <v>509</v>
      </c>
      <c r="D285" s="182" t="str" cm="1">
        <f t="array" ref="D285">CALENDAR.FORMAT_TIMESPAN(A285,B285)</f>
        <v>1.13:45</v>
      </c>
      <c r="F285" s="164">
        <v>1.5735739467592591</v>
      </c>
      <c r="G285" s="40" t="s">
        <v>531</v>
      </c>
      <c r="H285" s="182" t="s">
        <v>509</v>
      </c>
      <c r="I285" s="182" t="str" cm="1">
        <f t="array" ref="I285">CALENDAR.FORMAT_TIMESPAN(F285,G285)</f>
        <v>1d13h45'</v>
      </c>
    </row>
    <row r="286" spans="1:9" x14ac:dyDescent="0.25">
      <c r="A286" s="163">
        <v>0.54166666666666996</v>
      </c>
      <c r="B286" s="37" t="s">
        <v>523</v>
      </c>
      <c r="C286" s="183" t="s">
        <v>413</v>
      </c>
      <c r="D286" s="183" t="str" cm="1">
        <f t="array" ref="D286">CALENDAR.FORMAT_TIMESPAN(A286,B286)</f>
        <v>0.13:00</v>
      </c>
      <c r="F286" s="163">
        <v>0.54166666666666996</v>
      </c>
      <c r="G286" s="37" t="s">
        <v>531</v>
      </c>
      <c r="H286" s="183" t="s">
        <v>413</v>
      </c>
      <c r="I286" s="183" t="str" cm="1">
        <f t="array" ref="I286">CALENDAR.FORMAT_TIMESPAN(F286,G286)</f>
        <v>0d13h0'</v>
      </c>
    </row>
    <row r="287" spans="1:9" x14ac:dyDescent="0.25">
      <c r="A287" s="161">
        <v>0.57291666666666996</v>
      </c>
      <c r="B287" s="9" t="s">
        <v>523</v>
      </c>
      <c r="C287" s="182" t="s">
        <v>510</v>
      </c>
      <c r="D287" s="182" t="str" cm="1">
        <f t="array" ref="D287">CALENDAR.FORMAT_TIMESPAN(A287,B287)</f>
        <v>0.13:45</v>
      </c>
      <c r="F287" s="161">
        <v>0.57291666666666996</v>
      </c>
      <c r="G287" s="9" t="s">
        <v>531</v>
      </c>
      <c r="H287" s="182" t="s">
        <v>510</v>
      </c>
      <c r="I287" s="182" t="str" cm="1">
        <f t="array" ref="I287">CALENDAR.FORMAT_TIMESPAN(F287,G287)</f>
        <v>0d13h45'</v>
      </c>
    </row>
    <row r="288" spans="1:9" x14ac:dyDescent="0.25">
      <c r="A288" s="163">
        <v>0.57356481481481003</v>
      </c>
      <c r="B288" s="37" t="s">
        <v>523</v>
      </c>
      <c r="C288" s="183" t="s">
        <v>511</v>
      </c>
      <c r="D288" s="183" t="str" cm="1">
        <f t="array" ref="D288">CALENDAR.FORMAT_TIMESPAN(A288,B288)</f>
        <v>0.13:45</v>
      </c>
      <c r="F288" s="163">
        <v>0.57356481481481003</v>
      </c>
      <c r="G288" s="37" t="s">
        <v>531</v>
      </c>
      <c r="H288" s="183" t="s">
        <v>511</v>
      </c>
      <c r="I288" s="183" t="str" cm="1">
        <f t="array" ref="I288">CALENDAR.FORMAT_TIMESPAN(F288,G288)</f>
        <v>0d13h45'</v>
      </c>
    </row>
    <row r="289" spans="1:9" x14ac:dyDescent="0.25">
      <c r="A289" s="164">
        <v>0.57357394675925999</v>
      </c>
      <c r="B289" s="40" t="s">
        <v>523</v>
      </c>
      <c r="C289" s="182" t="s">
        <v>512</v>
      </c>
      <c r="D289" s="182" t="str" cm="1">
        <f t="array" ref="D289">CALENDAR.FORMAT_TIMESPAN(A289,B289)</f>
        <v>0.13:45</v>
      </c>
      <c r="F289" s="164">
        <v>0.57357394675925999</v>
      </c>
      <c r="G289" s="40" t="s">
        <v>531</v>
      </c>
      <c r="H289" s="182" t="s">
        <v>512</v>
      </c>
      <c r="I289" s="182" t="str" cm="1">
        <f t="array" ref="I289">CALENDAR.FORMAT_TIMESPAN(F289,G289)</f>
        <v>0d13h45'</v>
      </c>
    </row>
    <row r="290" spans="1:9" x14ac:dyDescent="0.25">
      <c r="A290" s="163">
        <v>3.125E-2</v>
      </c>
      <c r="B290" s="37" t="s">
        <v>523</v>
      </c>
      <c r="C290" s="183" t="s">
        <v>414</v>
      </c>
      <c r="D290" s="183" t="str" cm="1">
        <f t="array" ref="D290">CALENDAR.FORMAT_TIMESPAN(A290,B290)</f>
        <v>0.00:45</v>
      </c>
      <c r="F290" s="163">
        <v>3.125E-2</v>
      </c>
      <c r="G290" s="37" t="s">
        <v>531</v>
      </c>
      <c r="H290" s="183" t="s">
        <v>414</v>
      </c>
      <c r="I290" s="183" t="str" cm="1">
        <f t="array" ref="I290">CALENDAR.FORMAT_TIMESPAN(F290,G290)</f>
        <v>0d0h45'</v>
      </c>
    </row>
    <row r="291" spans="1:9" x14ac:dyDescent="0.25">
      <c r="A291" s="161">
        <v>3.1898148148148148E-2</v>
      </c>
      <c r="B291" s="9" t="s">
        <v>523</v>
      </c>
      <c r="C291" s="182" t="s">
        <v>513</v>
      </c>
      <c r="D291" s="182" t="str" cm="1">
        <f t="array" ref="D291">CALENDAR.FORMAT_TIMESPAN(A291,B291)</f>
        <v>0.00:45</v>
      </c>
      <c r="F291" s="161">
        <v>3.1898148148148148E-2</v>
      </c>
      <c r="G291" s="9" t="s">
        <v>531</v>
      </c>
      <c r="H291" s="182" t="s">
        <v>513</v>
      </c>
      <c r="I291" s="182" t="str" cm="1">
        <f t="array" ref="I291">CALENDAR.FORMAT_TIMESPAN(F291,G291)</f>
        <v>0d0h45'</v>
      </c>
    </row>
    <row r="292" spans="1:9" x14ac:dyDescent="0.25">
      <c r="A292" s="163">
        <v>3.190728009259259E-2</v>
      </c>
      <c r="B292" s="37" t="s">
        <v>523</v>
      </c>
      <c r="C292" s="183" t="s">
        <v>514</v>
      </c>
      <c r="D292" s="183" t="str" cm="1">
        <f t="array" ref="D292">CALENDAR.FORMAT_TIMESPAN(A292,B292)</f>
        <v>0.00:45</v>
      </c>
      <c r="F292" s="163">
        <v>3.190728009259259E-2</v>
      </c>
      <c r="G292" s="37" t="s">
        <v>531</v>
      </c>
      <c r="H292" s="183" t="s">
        <v>514</v>
      </c>
      <c r="I292" s="183" t="str" cm="1">
        <f t="array" ref="I292">CALENDAR.FORMAT_TIMESPAN(F292,G292)</f>
        <v>0d0h45'</v>
      </c>
    </row>
    <row r="293" spans="1:9" x14ac:dyDescent="0.25">
      <c r="A293" s="164">
        <v>6.4814814814814813E-4</v>
      </c>
      <c r="B293" s="40" t="s">
        <v>523</v>
      </c>
      <c r="C293" s="182" t="s">
        <v>432</v>
      </c>
      <c r="D293" s="182" t="str" cm="1">
        <f t="array" ref="D293">CALENDAR.FORMAT_TIMESPAN(A293,B293)</f>
        <v>0.00:00</v>
      </c>
      <c r="F293" s="164">
        <v>6.4814814814814813E-4</v>
      </c>
      <c r="G293" s="40" t="s">
        <v>531</v>
      </c>
      <c r="H293" s="182" t="s">
        <v>432</v>
      </c>
      <c r="I293" s="182" t="str" cm="1">
        <f t="array" ref="I293">CALENDAR.FORMAT_TIMESPAN(F293,G293)</f>
        <v>0d0h0'</v>
      </c>
    </row>
    <row r="294" spans="1:9" x14ac:dyDescent="0.25">
      <c r="A294" s="163">
        <v>6.5728009259259266E-4</v>
      </c>
      <c r="B294" s="37" t="s">
        <v>523</v>
      </c>
      <c r="C294" s="183" t="s">
        <v>515</v>
      </c>
      <c r="D294" s="183" t="str" cm="1">
        <f t="array" ref="D294">CALENDAR.FORMAT_TIMESPAN(A294,B294)</f>
        <v>0.00:00</v>
      </c>
      <c r="F294" s="163">
        <v>6.5728009259259266E-4</v>
      </c>
      <c r="G294" s="37" t="s">
        <v>531</v>
      </c>
      <c r="H294" s="183" t="s">
        <v>515</v>
      </c>
      <c r="I294" s="183" t="str" cm="1">
        <f t="array" ref="I294">CALENDAR.FORMAT_TIMESPAN(F294,G294)</f>
        <v>0d0h0'</v>
      </c>
    </row>
    <row r="295" spans="1:9" x14ac:dyDescent="0.25">
      <c r="A295" s="161">
        <v>0</v>
      </c>
      <c r="B295" s="68" t="s">
        <v>520</v>
      </c>
      <c r="C295" s="182" t="s">
        <v>504</v>
      </c>
      <c r="D295" s="182" t="str" cm="1">
        <f t="array" ref="D295">CALENDAR.FORMAT_TIMESPAN(A295,B295)</f>
        <v>0:00</v>
      </c>
      <c r="F295" s="161">
        <v>0</v>
      </c>
      <c r="G295" s="68" t="s">
        <v>528</v>
      </c>
      <c r="H295" s="182" t="s">
        <v>504</v>
      </c>
      <c r="I295" s="182" t="str" cm="1">
        <f t="array" ref="I295">CALENDAR.FORMAT_TIMESPAN(F295,G295)</f>
        <v>0h0'</v>
      </c>
    </row>
    <row r="296" spans="1:9" x14ac:dyDescent="0.25">
      <c r="A296" s="163">
        <v>-1</v>
      </c>
      <c r="B296" s="177" t="s">
        <v>520</v>
      </c>
      <c r="C296" s="183" t="s">
        <v>505</v>
      </c>
      <c r="D296" s="183" t="str" cm="1">
        <f t="array" ref="D296">CALENDAR.FORMAT_TIMESPAN(A296,B296)</f>
        <v>−24:00</v>
      </c>
      <c r="F296" s="163">
        <v>-1</v>
      </c>
      <c r="G296" s="177" t="s">
        <v>528</v>
      </c>
      <c r="H296" s="183" t="s">
        <v>505</v>
      </c>
      <c r="I296" s="183" t="str" cm="1">
        <f t="array" ref="I296">CALENDAR.FORMAT_TIMESPAN(F296,G296)</f>
        <v>−24h0'</v>
      </c>
    </row>
    <row r="297" spans="1:9" x14ac:dyDescent="0.25">
      <c r="A297" s="164">
        <v>1</v>
      </c>
      <c r="B297" s="72" t="s">
        <v>520</v>
      </c>
      <c r="C297" s="182" t="s">
        <v>412</v>
      </c>
      <c r="D297" s="182" t="str" cm="1">
        <f t="array" ref="D297">CALENDAR.FORMAT_TIMESPAN(A297,B297)</f>
        <v>24:00</v>
      </c>
      <c r="F297" s="164">
        <v>1</v>
      </c>
      <c r="G297" s="72" t="s">
        <v>528</v>
      </c>
      <c r="H297" s="182" t="s">
        <v>412</v>
      </c>
      <c r="I297" s="182" t="str" cm="1">
        <f t="array" ref="I297">CALENDAR.FORMAT_TIMESPAN(F297,G297)</f>
        <v>24h0'</v>
      </c>
    </row>
    <row r="298" spans="1:9" x14ac:dyDescent="0.25">
      <c r="A298" s="162">
        <v>1.5416666666666665</v>
      </c>
      <c r="B298" s="45" t="s">
        <v>520</v>
      </c>
      <c r="C298" s="183" t="s">
        <v>506</v>
      </c>
      <c r="D298" s="183" t="str" cm="1">
        <f t="array" ref="D298">CALENDAR.FORMAT_TIMESPAN(A298,B298)</f>
        <v>37:00</v>
      </c>
      <c r="F298" s="162">
        <v>1.5416666666666665</v>
      </c>
      <c r="G298" s="45" t="s">
        <v>528</v>
      </c>
      <c r="H298" s="183" t="s">
        <v>506</v>
      </c>
      <c r="I298" s="183" t="str" cm="1">
        <f t="array" ref="I298">CALENDAR.FORMAT_TIMESPAN(F298,G298)</f>
        <v>37h0'</v>
      </c>
    </row>
    <row r="299" spans="1:9" x14ac:dyDescent="0.25">
      <c r="A299" s="161">
        <v>1.5729166666666665</v>
      </c>
      <c r="B299" s="9" t="s">
        <v>520</v>
      </c>
      <c r="C299" s="182" t="s">
        <v>507</v>
      </c>
      <c r="D299" s="182" t="str" cm="1">
        <f t="array" ref="D299">CALENDAR.FORMAT_TIMESPAN(A299,B299)</f>
        <v>37:45</v>
      </c>
      <c r="F299" s="161">
        <v>1.5729166666666665</v>
      </c>
      <c r="G299" s="9" t="s">
        <v>528</v>
      </c>
      <c r="H299" s="182" t="s">
        <v>507</v>
      </c>
      <c r="I299" s="182" t="str" cm="1">
        <f t="array" ref="I299">CALENDAR.FORMAT_TIMESPAN(F299,G299)</f>
        <v>37h45'</v>
      </c>
    </row>
    <row r="300" spans="1:9" x14ac:dyDescent="0.25">
      <c r="A300" s="163">
        <v>1.5735648148148147</v>
      </c>
      <c r="B300" s="37" t="s">
        <v>520</v>
      </c>
      <c r="C300" s="183" t="s">
        <v>508</v>
      </c>
      <c r="D300" s="183" t="str" cm="1">
        <f t="array" ref="D300">CALENDAR.FORMAT_TIMESPAN(A300,B300)</f>
        <v>37:46</v>
      </c>
      <c r="F300" s="163">
        <v>1.5735648148148147</v>
      </c>
      <c r="G300" s="37" t="s">
        <v>528</v>
      </c>
      <c r="H300" s="183" t="s">
        <v>508</v>
      </c>
      <c r="I300" s="183" t="str" cm="1">
        <f t="array" ref="I300">CALENDAR.FORMAT_TIMESPAN(F300,G300)</f>
        <v>37h46'</v>
      </c>
    </row>
    <row r="301" spans="1:9" x14ac:dyDescent="0.25">
      <c r="A301" s="164">
        <v>1.5735739467592591</v>
      </c>
      <c r="B301" s="40" t="s">
        <v>520</v>
      </c>
      <c r="C301" s="182" t="s">
        <v>509</v>
      </c>
      <c r="D301" s="182" t="str" cm="1">
        <f t="array" ref="D301">CALENDAR.FORMAT_TIMESPAN(A301,B301)</f>
        <v>37:46</v>
      </c>
      <c r="F301" s="164">
        <v>1.5735739467592591</v>
      </c>
      <c r="G301" s="40" t="s">
        <v>528</v>
      </c>
      <c r="H301" s="182" t="s">
        <v>509</v>
      </c>
      <c r="I301" s="182" t="str" cm="1">
        <f t="array" ref="I301">CALENDAR.FORMAT_TIMESPAN(F301,G301)</f>
        <v>37h46'</v>
      </c>
    </row>
    <row r="302" spans="1:9" x14ac:dyDescent="0.25">
      <c r="A302" s="163">
        <v>0.54166666666666996</v>
      </c>
      <c r="B302" s="37" t="s">
        <v>520</v>
      </c>
      <c r="C302" s="183" t="s">
        <v>413</v>
      </c>
      <c r="D302" s="183" t="str" cm="1">
        <f t="array" ref="D302">CALENDAR.FORMAT_TIMESPAN(A302,B302)</f>
        <v>13:00</v>
      </c>
      <c r="F302" s="163">
        <v>0.54166666666666996</v>
      </c>
      <c r="G302" s="37" t="s">
        <v>528</v>
      </c>
      <c r="H302" s="183" t="s">
        <v>413</v>
      </c>
      <c r="I302" s="183" t="str" cm="1">
        <f t="array" ref="I302">CALENDAR.FORMAT_TIMESPAN(F302,G302)</f>
        <v>13h0'</v>
      </c>
    </row>
    <row r="303" spans="1:9" x14ac:dyDescent="0.25">
      <c r="A303" s="161">
        <v>0.57291666666666996</v>
      </c>
      <c r="B303" s="9" t="s">
        <v>520</v>
      </c>
      <c r="C303" s="182" t="s">
        <v>510</v>
      </c>
      <c r="D303" s="182" t="str" cm="1">
        <f t="array" ref="D303">CALENDAR.FORMAT_TIMESPAN(A303,B303)</f>
        <v>13:45</v>
      </c>
      <c r="F303" s="161">
        <v>0.57291666666666996</v>
      </c>
      <c r="G303" s="9" t="s">
        <v>528</v>
      </c>
      <c r="H303" s="182" t="s">
        <v>510</v>
      </c>
      <c r="I303" s="182" t="str" cm="1">
        <f t="array" ref="I303">CALENDAR.FORMAT_TIMESPAN(F303,G303)</f>
        <v>13h45'</v>
      </c>
    </row>
    <row r="304" spans="1:9" x14ac:dyDescent="0.25">
      <c r="A304" s="163">
        <v>0.57356481481481003</v>
      </c>
      <c r="B304" s="37" t="s">
        <v>520</v>
      </c>
      <c r="C304" s="183" t="s">
        <v>511</v>
      </c>
      <c r="D304" s="183" t="str" cm="1">
        <f t="array" ref="D304">CALENDAR.FORMAT_TIMESPAN(A304,B304)</f>
        <v>13:46</v>
      </c>
      <c r="F304" s="163">
        <v>0.57356481481481003</v>
      </c>
      <c r="G304" s="37" t="s">
        <v>528</v>
      </c>
      <c r="H304" s="183" t="s">
        <v>511</v>
      </c>
      <c r="I304" s="183" t="str" cm="1">
        <f t="array" ref="I304">CALENDAR.FORMAT_TIMESPAN(F304,G304)</f>
        <v>13h46'</v>
      </c>
    </row>
    <row r="305" spans="1:9" x14ac:dyDescent="0.25">
      <c r="A305" s="164">
        <v>0.57357394675925999</v>
      </c>
      <c r="B305" s="40" t="s">
        <v>520</v>
      </c>
      <c r="C305" s="182" t="s">
        <v>512</v>
      </c>
      <c r="D305" s="182" t="str" cm="1">
        <f t="array" ref="D305">CALENDAR.FORMAT_TIMESPAN(A305,B305)</f>
        <v>13:46</v>
      </c>
      <c r="F305" s="164">
        <v>0.57357394675925999</v>
      </c>
      <c r="G305" s="40" t="s">
        <v>528</v>
      </c>
      <c r="H305" s="182" t="s">
        <v>512</v>
      </c>
      <c r="I305" s="182" t="str" cm="1">
        <f t="array" ref="I305">CALENDAR.FORMAT_TIMESPAN(F305,G305)</f>
        <v>13h46'</v>
      </c>
    </row>
    <row r="306" spans="1:9" x14ac:dyDescent="0.25">
      <c r="A306" s="163">
        <v>3.125E-2</v>
      </c>
      <c r="B306" s="37" t="s">
        <v>520</v>
      </c>
      <c r="C306" s="183" t="s">
        <v>414</v>
      </c>
      <c r="D306" s="183" t="str" cm="1">
        <f t="array" ref="D306">CALENDAR.FORMAT_TIMESPAN(A306,B306)</f>
        <v>0:45</v>
      </c>
      <c r="F306" s="163">
        <v>3.125E-2</v>
      </c>
      <c r="G306" s="37" t="s">
        <v>528</v>
      </c>
      <c r="H306" s="183" t="s">
        <v>414</v>
      </c>
      <c r="I306" s="183" t="str" cm="1">
        <f t="array" ref="I306">CALENDAR.FORMAT_TIMESPAN(F306,G306)</f>
        <v>0h45'</v>
      </c>
    </row>
    <row r="307" spans="1:9" x14ac:dyDescent="0.25">
      <c r="A307" s="161">
        <v>3.1898148148148148E-2</v>
      </c>
      <c r="B307" s="9" t="s">
        <v>520</v>
      </c>
      <c r="C307" s="182" t="s">
        <v>513</v>
      </c>
      <c r="D307" s="182" t="str" cm="1">
        <f t="array" ref="D307">CALENDAR.FORMAT_TIMESPAN(A307,B307)</f>
        <v>0:46</v>
      </c>
      <c r="F307" s="161">
        <v>3.1898148148148148E-2</v>
      </c>
      <c r="G307" s="9" t="s">
        <v>528</v>
      </c>
      <c r="H307" s="182" t="s">
        <v>513</v>
      </c>
      <c r="I307" s="182" t="str" cm="1">
        <f t="array" ref="I307">CALENDAR.FORMAT_TIMESPAN(F307,G307)</f>
        <v>0h46'</v>
      </c>
    </row>
    <row r="308" spans="1:9" x14ac:dyDescent="0.25">
      <c r="A308" s="163">
        <v>3.190728009259259E-2</v>
      </c>
      <c r="B308" s="37" t="s">
        <v>520</v>
      </c>
      <c r="C308" s="183" t="s">
        <v>514</v>
      </c>
      <c r="D308" s="183" t="str" cm="1">
        <f t="array" ref="D308">CALENDAR.FORMAT_TIMESPAN(A308,B308)</f>
        <v>0:46</v>
      </c>
      <c r="F308" s="163">
        <v>3.190728009259259E-2</v>
      </c>
      <c r="G308" s="37" t="s">
        <v>528</v>
      </c>
      <c r="H308" s="183" t="s">
        <v>514</v>
      </c>
      <c r="I308" s="183" t="str" cm="1">
        <f t="array" ref="I308">CALENDAR.FORMAT_TIMESPAN(F308,G308)</f>
        <v>0h46'</v>
      </c>
    </row>
    <row r="309" spans="1:9" x14ac:dyDescent="0.25">
      <c r="A309" s="164">
        <v>6.4814814814814813E-4</v>
      </c>
      <c r="B309" s="40" t="s">
        <v>520</v>
      </c>
      <c r="C309" s="182" t="s">
        <v>432</v>
      </c>
      <c r="D309" s="182" t="str" cm="1">
        <f t="array" ref="D309">CALENDAR.FORMAT_TIMESPAN(A309,B309)</f>
        <v>0:01</v>
      </c>
      <c r="F309" s="164">
        <v>6.4814814814814813E-4</v>
      </c>
      <c r="G309" s="40" t="s">
        <v>528</v>
      </c>
      <c r="H309" s="182" t="s">
        <v>432</v>
      </c>
      <c r="I309" s="182" t="str" cm="1">
        <f t="array" ref="I309">CALENDAR.FORMAT_TIMESPAN(F309,G309)</f>
        <v>0h1'</v>
      </c>
    </row>
    <row r="310" spans="1:9" x14ac:dyDescent="0.25">
      <c r="A310" s="163">
        <v>6.5728009259259266E-4</v>
      </c>
      <c r="B310" s="37" t="s">
        <v>520</v>
      </c>
      <c r="C310" s="183" t="s">
        <v>515</v>
      </c>
      <c r="D310" s="183" t="str" cm="1">
        <f t="array" ref="D310">CALENDAR.FORMAT_TIMESPAN(A310,B310)</f>
        <v>0:01</v>
      </c>
      <c r="F310" s="163">
        <v>6.5728009259259266E-4</v>
      </c>
      <c r="G310" s="37" t="s">
        <v>528</v>
      </c>
      <c r="H310" s="183" t="s">
        <v>515</v>
      </c>
      <c r="I310" s="183" t="str" cm="1">
        <f t="array" ref="I310">CALENDAR.FORMAT_TIMESPAN(F310,G310)</f>
        <v>0h1'</v>
      </c>
    </row>
    <row r="316" spans="1:9" x14ac:dyDescent="0.25">
      <c r="I316" s="61"/>
    </row>
    <row r="317" spans="1:9" x14ac:dyDescent="0.25">
      <c r="I317" s="165"/>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G227"/>
  <sheetViews>
    <sheetView workbookViewId="0">
      <selection activeCell="A106" sqref="A106"/>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5" ht="19.5" x14ac:dyDescent="0.3">
      <c r="A1" s="1" t="s">
        <v>10</v>
      </c>
      <c r="B1" s="1"/>
    </row>
    <row r="3" spans="1:5" x14ac:dyDescent="0.25">
      <c r="A3" t="s">
        <v>7</v>
      </c>
      <c r="B3" t="s">
        <v>8</v>
      </c>
      <c r="C3" t="s">
        <v>15</v>
      </c>
    </row>
    <row r="4" spans="1:5" x14ac:dyDescent="0.25">
      <c r="C4" t="str" cm="1">
        <f t="array" ref="C4">CALENDAR.YEAR_COMMON_ERA(Table24[[#This Row],[Year]],Table24[[#This Row],[BCE]])</f>
        <v/>
      </c>
    </row>
    <row r="5" spans="1:5" x14ac:dyDescent="0.25">
      <c r="A5" t="s">
        <v>3</v>
      </c>
      <c r="C5" t="e" cm="1">
        <f t="array" ref="C5">CALENDAR.YEAR_COMMON_ERA(Table24[[#This Row],[Year]],Table24[[#This Row],[BCE]])</f>
        <v>#VALUE!</v>
      </c>
    </row>
    <row r="6" spans="1:5" x14ac:dyDescent="0.25">
      <c r="A6">
        <v>2023</v>
      </c>
      <c r="C6" cm="1">
        <f t="array" ref="C6">CALENDAR.YEAR_COMMON_ERA(Table24[[#This Row],[Year]],Table24[[#This Row],[BCE]])</f>
        <v>2023</v>
      </c>
    </row>
    <row r="7" spans="1:5" x14ac:dyDescent="0.25">
      <c r="A7">
        <v>2</v>
      </c>
      <c r="C7" cm="1">
        <f t="array" ref="C7">CALENDAR.YEAR_COMMON_ERA(Table24[[#This Row],[Year]],Table24[[#This Row],[BCE]])</f>
        <v>2</v>
      </c>
    </row>
    <row r="8" spans="1:5" x14ac:dyDescent="0.25">
      <c r="A8">
        <v>1</v>
      </c>
      <c r="C8" cm="1">
        <f t="array" ref="C8">CALENDAR.YEAR_COMMON_ERA(Table24[[#This Row],[Year]],Table24[[#This Row],[BCE]])</f>
        <v>1</v>
      </c>
    </row>
    <row r="9" spans="1:5" x14ac:dyDescent="0.25">
      <c r="A9">
        <v>0</v>
      </c>
      <c r="C9" t="e" cm="1">
        <f t="array" ref="C9">CALENDAR.YEAR_COMMON_ERA(Table24[[#This Row],[Year]],Table24[[#This Row],[BCE]])</f>
        <v>#NUM!</v>
      </c>
    </row>
    <row r="10" spans="1:5" x14ac:dyDescent="0.25">
      <c r="A10">
        <v>1</v>
      </c>
      <c r="B10">
        <v>1</v>
      </c>
      <c r="C10" cm="1">
        <f t="array" ref="C10">CALENDAR.YEAR_COMMON_ERA(Table24[[#This Row],[Year]],Table24[[#This Row],[BCE]])</f>
        <v>0</v>
      </c>
    </row>
    <row r="11" spans="1:5" x14ac:dyDescent="0.25">
      <c r="A11" s="3">
        <v>2</v>
      </c>
      <c r="B11" s="3">
        <v>1</v>
      </c>
      <c r="C11" cm="1">
        <f t="array" ref="C11">CALENDAR.YEAR_COMMON_ERA(Table24[[#This Row],[Year]],Table24[[#This Row],[BCE]])</f>
        <v>-1</v>
      </c>
    </row>
    <row r="12" spans="1:5" x14ac:dyDescent="0.25">
      <c r="A12" s="3"/>
      <c r="B12" s="3"/>
    </row>
    <row r="14" spans="1:5" ht="19.5" x14ac:dyDescent="0.3">
      <c r="A14" s="1" t="s">
        <v>447</v>
      </c>
      <c r="C14" s="1" t="s">
        <v>182</v>
      </c>
    </row>
    <row r="16" spans="1:5" x14ac:dyDescent="0.25">
      <c r="A16" s="77" t="s">
        <v>448</v>
      </c>
      <c r="B16" s="186" t="s">
        <v>16</v>
      </c>
      <c r="C16" s="187" t="s">
        <v>21</v>
      </c>
      <c r="D16" s="78" t="s">
        <v>39</v>
      </c>
      <c r="E16" s="78" t="s">
        <v>345</v>
      </c>
    </row>
    <row r="17" spans="1:5" x14ac:dyDescent="0.25">
      <c r="A17" s="9"/>
      <c r="B17" s="10" t="str" cm="1">
        <f t="array" ref="B17">CALENDAR.PARSE_MONTH(Table18[[#This Row],[MonthText]])</f>
        <v/>
      </c>
      <c r="C17" s="8"/>
      <c r="D17" s="9"/>
      <c r="E17" s="9" t="str" cm="1">
        <f t="array" ref="E17">CALENDAR.MONTH_NAME(Table18[[#This Row],[Out: Month]],Table18[[#This Row],[Short]],Table18[[#This Row],[InternationalEnglish]])</f>
        <v/>
      </c>
    </row>
    <row r="18" spans="1:5" x14ac:dyDescent="0.25">
      <c r="A18" s="12" t="s">
        <v>3</v>
      </c>
      <c r="B18" s="13" t="e" cm="1">
        <f t="array" ref="B18">CALENDAR.PARSE_MONTH(Table18[[#This Row],[MonthText]])</f>
        <v>#VALUE!</v>
      </c>
      <c r="C18" s="11"/>
      <c r="D18" s="12"/>
      <c r="E18" s="12" t="e" cm="1">
        <f t="array" ref="E18">CALENDAR.MONTH_NAME(Table18[[#This Row],[Out: Month]],Table18[[#This Row],[Short]],Table18[[#This Row],[InternationalEnglish]])</f>
        <v>#VALUE!</v>
      </c>
    </row>
    <row r="19" spans="1:5" x14ac:dyDescent="0.25">
      <c r="A19" s="9" t="s">
        <v>40</v>
      </c>
      <c r="B19" s="10" cm="1">
        <f t="array" ref="B19">CALENDAR.PARSE_MONTH(Table18[[#This Row],[MonthText]])</f>
        <v>1</v>
      </c>
      <c r="C19" s="8"/>
      <c r="D19" s="9"/>
      <c r="E19" s="9" t="str" cm="1">
        <f t="array" ref="E19">CALENDAR.MONTH_NAME(Table18[[#This Row],[Out: Month]],Table18[[#This Row],[Short]],Table18[[#This Row],[InternationalEnglish]])</f>
        <v>January</v>
      </c>
    </row>
    <row r="20" spans="1:5" x14ac:dyDescent="0.25">
      <c r="A20" s="12" t="s">
        <v>41</v>
      </c>
      <c r="B20" s="13" cm="1">
        <f t="array" ref="B20">CALENDAR.PARSE_MONTH(Table18[[#This Row],[MonthText]])</f>
        <v>1</v>
      </c>
      <c r="C20" s="11">
        <v>1</v>
      </c>
      <c r="D20" s="12"/>
      <c r="E20" s="12" t="str" cm="1">
        <f t="array" ref="E20">CALENDAR.MONTH_NAME(Table18[[#This Row],[Out: Month]],Table18[[#This Row],[Short]],Table18[[#This Row],[InternationalEnglish]])</f>
        <v>Jan</v>
      </c>
    </row>
    <row r="21" spans="1:5" x14ac:dyDescent="0.25">
      <c r="A21" s="9" t="s">
        <v>42</v>
      </c>
      <c r="B21" s="10" cm="1">
        <f t="array" ref="B21">CALENDAR.PARSE_MONTH(Table18[[#This Row],[MonthText]])</f>
        <v>2</v>
      </c>
      <c r="C21" s="8"/>
      <c r="D21" s="9"/>
      <c r="E21" s="9" t="str" cm="1">
        <f t="array" ref="E21">CALENDAR.MONTH_NAME(Table18[[#This Row],[Out: Month]],Table18[[#This Row],[Short]],Table18[[#This Row],[InternationalEnglish]])</f>
        <v>February</v>
      </c>
    </row>
    <row r="22" spans="1:5" x14ac:dyDescent="0.25">
      <c r="A22" s="12" t="s">
        <v>44</v>
      </c>
      <c r="B22" s="13" cm="1">
        <f t="array" ref="B22">CALENDAR.PARSE_MONTH(Table18[[#This Row],[MonthText]])</f>
        <v>1</v>
      </c>
      <c r="C22" s="11"/>
      <c r="D22" s="12"/>
      <c r="E22" s="12" t="str" cm="1">
        <f t="array" ref="E22">CALENDAR.MONTH_NAME(Table18[[#This Row],[Out: Month]],Table18[[#This Row],[Short]],Table18[[#This Row],[InternationalEnglish]])</f>
        <v>January</v>
      </c>
    </row>
    <row r="23" spans="1:5" x14ac:dyDescent="0.25">
      <c r="A23" s="15" t="s">
        <v>43</v>
      </c>
      <c r="B23" s="17" cm="1">
        <f t="array" ref="B23">CALENDAR.PARSE_MONTH(Table18[[#This Row],[MonthText]])</f>
        <v>5</v>
      </c>
      <c r="C23" s="185"/>
      <c r="D23" s="148"/>
      <c r="E23" s="148" t="str" cm="1">
        <f t="array" ref="E23">CALENDAR.MONTH_NAME(Table18[[#This Row],[Out: Month]],Table18[[#This Row],[Short]],Table18[[#This Row],[InternationalEnglish]])</f>
        <v>May</v>
      </c>
    </row>
    <row r="26" spans="1:5" ht="19.5" x14ac:dyDescent="0.3">
      <c r="A26" s="1" t="s">
        <v>0</v>
      </c>
      <c r="B26" s="1"/>
      <c r="C26" s="1"/>
    </row>
    <row r="28" spans="1:5" x14ac:dyDescent="0.25">
      <c r="A28" t="s">
        <v>1</v>
      </c>
      <c r="B28" t="s">
        <v>6</v>
      </c>
      <c r="C28" t="s">
        <v>191</v>
      </c>
    </row>
    <row r="29" spans="1:5" x14ac:dyDescent="0.25">
      <c r="C29" t="str" cm="1">
        <f t="array" ref="C29">CALENDAR.IS_LEAP_YEAR(Table2[[#This Row],[YearCE]],Table2[[#This Row],[JulianCalendar]])</f>
        <v/>
      </c>
    </row>
    <row r="30" spans="1:5" x14ac:dyDescent="0.25">
      <c r="A30" t="s">
        <v>3</v>
      </c>
      <c r="C30" t="e" cm="1">
        <f t="array" ref="C30">CALENDAR.IS_LEAP_YEAR(Table2[[#This Row],[YearCE]],Table2[[#This Row],[JulianCalendar]])</f>
        <v>#VALUE!</v>
      </c>
    </row>
    <row r="31" spans="1:5" x14ac:dyDescent="0.25">
      <c r="A31">
        <v>2023</v>
      </c>
      <c r="C31" t="b" cm="1">
        <f t="array" ref="C31">CALENDAR.IS_LEAP_YEAR(Table2[[#This Row],[YearCE]],Table2[[#This Row],[JulianCalendar]])</f>
        <v>0</v>
      </c>
    </row>
    <row r="32" spans="1:5" x14ac:dyDescent="0.25">
      <c r="A32">
        <v>2000</v>
      </c>
      <c r="C32" t="b" cm="1">
        <f t="array" ref="C32">CALENDAR.IS_LEAP_YEAR(Table2[[#This Row],[YearCE]],Table2[[#This Row],[JulianCalendar]])</f>
        <v>1</v>
      </c>
    </row>
    <row r="33" spans="1:5" x14ac:dyDescent="0.25">
      <c r="A33">
        <v>2100</v>
      </c>
      <c r="B33" s="3"/>
      <c r="C33" t="b" cm="1">
        <f t="array" ref="C33">CALENDAR.IS_LEAP_YEAR(Table2[[#This Row],[YearCE]],Table2[[#This Row],[JulianCalendar]])</f>
        <v>0</v>
      </c>
    </row>
    <row r="34" spans="1:5" x14ac:dyDescent="0.25">
      <c r="A34">
        <v>2100</v>
      </c>
      <c r="B34">
        <v>1</v>
      </c>
      <c r="C34" t="b" cm="1">
        <f t="array" ref="C34">CALENDAR.IS_LEAP_YEAR(Table2[[#This Row],[YearCE]],Table2[[#This Row],[JulianCalendar]])</f>
        <v>1</v>
      </c>
    </row>
    <row r="35" spans="1:5" x14ac:dyDescent="0.25">
      <c r="A35">
        <v>2400</v>
      </c>
      <c r="C35" t="b" cm="1">
        <f t="array" ref="C35">CALENDAR.IS_LEAP_YEAR(Table2[[#This Row],[YearCE]],Table2[[#This Row],[JulianCalendar]])</f>
        <v>1</v>
      </c>
    </row>
    <row r="36" spans="1:5" x14ac:dyDescent="0.25">
      <c r="A36">
        <v>2024</v>
      </c>
      <c r="C36" t="b" cm="1">
        <f t="array" ref="C36">CALENDAR.IS_LEAP_YEAR(Table2[[#This Row],[YearCE]],Table2[[#This Row],[JulianCalendar]])</f>
        <v>1</v>
      </c>
    </row>
    <row r="37" spans="1:5" x14ac:dyDescent="0.25">
      <c r="A37" s="3">
        <v>0</v>
      </c>
      <c r="B37" s="3"/>
      <c r="C37" t="b" cm="1">
        <f t="array" ref="C37">CALENDAR.IS_LEAP_YEAR(Table2[[#This Row],[YearCE]],Table2[[#This Row],[JulianCalendar]])</f>
        <v>1</v>
      </c>
    </row>
    <row r="38" spans="1:5" x14ac:dyDescent="0.25">
      <c r="A38" s="3">
        <v>-1</v>
      </c>
      <c r="B38" s="3"/>
      <c r="C38" t="b" cm="1">
        <f t="array" ref="C38">CALENDAR.IS_LEAP_YEAR(Table2[[#This Row],[YearCE]],Table2[[#This Row],[JulianCalendar]])</f>
        <v>0</v>
      </c>
    </row>
    <row r="39" spans="1:5" x14ac:dyDescent="0.25">
      <c r="A39" s="3">
        <v>-4</v>
      </c>
      <c r="B39" s="3"/>
      <c r="C39" t="b" cm="1">
        <f t="array" ref="C39">CALENDAR.IS_LEAP_YEAR(Table2[[#This Row],[YearCE]],Table2[[#This Row],[JulianCalendar]])</f>
        <v>1</v>
      </c>
    </row>
    <row r="40" spans="1:5" x14ac:dyDescent="0.25">
      <c r="A40" s="3"/>
      <c r="B40" s="3"/>
    </row>
    <row r="42" spans="1:5" ht="19.5" x14ac:dyDescent="0.3">
      <c r="A42" s="1" t="s">
        <v>340</v>
      </c>
      <c r="B42" s="1"/>
      <c r="C42" s="1"/>
      <c r="D42" s="1"/>
    </row>
    <row r="44" spans="1:5" x14ac:dyDescent="0.25">
      <c r="A44" t="s">
        <v>1</v>
      </c>
      <c r="B44" t="s">
        <v>4</v>
      </c>
      <c r="C44" t="s">
        <v>5</v>
      </c>
      <c r="D44" t="s">
        <v>6</v>
      </c>
      <c r="E44" t="s">
        <v>192</v>
      </c>
    </row>
    <row r="45" spans="1:5" x14ac:dyDescent="0.25">
      <c r="E45" t="b" cm="1">
        <f t="array" ref="E45">CALENDAR.IS_VALID_DATE(Table23[[#This Row],[YearCE]],Table23[[#This Row],[Month]],Table23[[#This Row],[Day]],Table23[[#This Row],[JulianCalendar]])</f>
        <v>0</v>
      </c>
    </row>
    <row r="46" spans="1:5" x14ac:dyDescent="0.25">
      <c r="A46">
        <v>2023</v>
      </c>
      <c r="B46">
        <v>1</v>
      </c>
      <c r="C46">
        <v>1</v>
      </c>
      <c r="E46" t="b" cm="1">
        <f t="array" ref="E46">CALENDAR.IS_VALID_DATE(Table23[[#This Row],[YearCE]],Table23[[#This Row],[Month]],Table23[[#This Row],[Day]],Table23[[#This Row],[JulianCalendar]])</f>
        <v>1</v>
      </c>
    </row>
    <row r="47" spans="1:5" x14ac:dyDescent="0.25">
      <c r="A47">
        <v>2024</v>
      </c>
      <c r="B47">
        <v>2</v>
      </c>
      <c r="C47">
        <v>29</v>
      </c>
      <c r="E47" t="b" cm="1">
        <f t="array" ref="E47">CALENDAR.IS_VALID_DATE(Table23[[#This Row],[YearCE]],Table23[[#This Row],[Month]],Table23[[#This Row],[Day]],Table23[[#This Row],[JulianCalendar]])</f>
        <v>1</v>
      </c>
    </row>
    <row r="48" spans="1:5" x14ac:dyDescent="0.25">
      <c r="A48">
        <v>2100</v>
      </c>
      <c r="B48">
        <v>2</v>
      </c>
      <c r="C48">
        <v>29</v>
      </c>
      <c r="E48" t="b" cm="1">
        <f t="array" ref="E48">CALENDAR.IS_VALID_DATE(Table23[[#This Row],[YearCE]],Table23[[#This Row],[Month]],Table23[[#This Row],[Day]],Table23[[#This Row],[JulianCalendar]])</f>
        <v>0</v>
      </c>
    </row>
    <row r="49" spans="1:5" x14ac:dyDescent="0.25">
      <c r="A49">
        <v>2100</v>
      </c>
      <c r="B49">
        <v>2</v>
      </c>
      <c r="C49">
        <v>29</v>
      </c>
      <c r="D49">
        <v>1</v>
      </c>
      <c r="E49" t="b" cm="1">
        <f t="array" ref="E49">CALENDAR.IS_VALID_DATE(Table23[[#This Row],[YearCE]],Table23[[#This Row],[Month]],Table23[[#This Row],[Day]],Table23[[#This Row],[JulianCalendar]])</f>
        <v>1</v>
      </c>
    </row>
    <row r="50" spans="1:5" x14ac:dyDescent="0.25">
      <c r="A50">
        <v>0</v>
      </c>
      <c r="B50">
        <v>1</v>
      </c>
      <c r="C50">
        <v>31</v>
      </c>
      <c r="E50" t="b" cm="1">
        <f t="array" ref="E50">CALENDAR.IS_VALID_DATE(Table23[[#This Row],[YearCE]],Table23[[#This Row],[Month]],Table23[[#This Row],[Day]],Table23[[#This Row],[JulianCalendar]])</f>
        <v>1</v>
      </c>
    </row>
    <row r="51" spans="1:5" x14ac:dyDescent="0.25">
      <c r="A51">
        <v>-1000000</v>
      </c>
      <c r="B51">
        <v>12</v>
      </c>
      <c r="C51">
        <v>31</v>
      </c>
      <c r="E51" t="b" cm="1">
        <f t="array" ref="E51">CALENDAR.IS_VALID_DATE(Table23[[#This Row],[YearCE]],Table23[[#This Row],[Month]],Table23[[#This Row],[Day]],Table23[[#This Row],[JulianCalendar]])</f>
        <v>1</v>
      </c>
    </row>
    <row r="52" spans="1:5" x14ac:dyDescent="0.25">
      <c r="A52" s="2">
        <v>2023.5</v>
      </c>
      <c r="B52">
        <v>1</v>
      </c>
      <c r="C52">
        <v>1</v>
      </c>
      <c r="E52" t="b" cm="1">
        <f t="array" ref="E52">CALENDAR.IS_VALID_DATE(Table23[[#This Row],[YearCE]],Table23[[#This Row],[Month]],Table23[[#This Row],[Day]],Table23[[#This Row],[JulianCalendar]])</f>
        <v>0</v>
      </c>
    </row>
    <row r="53" spans="1:5" x14ac:dyDescent="0.25">
      <c r="A53">
        <v>2023</v>
      </c>
      <c r="B53">
        <v>1.5</v>
      </c>
      <c r="C53">
        <v>1</v>
      </c>
      <c r="E53" t="b" cm="1">
        <f t="array" ref="E53">CALENDAR.IS_VALID_DATE(Table23[[#This Row],[YearCE]],Table23[[#This Row],[Month]],Table23[[#This Row],[Day]],Table23[[#This Row],[JulianCalendar]])</f>
        <v>0</v>
      </c>
    </row>
    <row r="54" spans="1:5" x14ac:dyDescent="0.25">
      <c r="A54">
        <v>2023</v>
      </c>
      <c r="B54">
        <v>1</v>
      </c>
      <c r="C54">
        <v>1.5</v>
      </c>
      <c r="E54" t="b" cm="1">
        <f t="array" ref="E54">CALENDAR.IS_VALID_DATE(Table23[[#This Row],[YearCE]],Table23[[#This Row],[Month]],Table23[[#This Row],[Day]],Table23[[#This Row],[JulianCalendar]])</f>
        <v>1</v>
      </c>
    </row>
    <row r="57" spans="1:5" ht="19.5" x14ac:dyDescent="0.3">
      <c r="A57" s="1" t="s">
        <v>99</v>
      </c>
      <c r="B57" s="1"/>
    </row>
    <row r="59" spans="1:5" x14ac:dyDescent="0.25">
      <c r="A59" t="s">
        <v>1</v>
      </c>
      <c r="B59" t="s">
        <v>6</v>
      </c>
      <c r="C59" t="s">
        <v>193</v>
      </c>
    </row>
    <row r="60" spans="1:5" x14ac:dyDescent="0.25">
      <c r="C60" t="str" cm="1">
        <f t="array" ref="C60">CALENDAR.DAYS_IN_YEAR(Table7[[#This Row],[YearCE]],Table7[[#This Row],[JulianCalendar]])</f>
        <v/>
      </c>
    </row>
    <row r="61" spans="1:5" x14ac:dyDescent="0.25">
      <c r="A61" t="s">
        <v>3</v>
      </c>
      <c r="C61" t="e" cm="1">
        <f t="array" ref="C61">CALENDAR.DAYS_IN_YEAR(Table7[[#This Row],[YearCE]],Table7[[#This Row],[JulianCalendar]])</f>
        <v>#VALUE!</v>
      </c>
    </row>
    <row r="62" spans="1:5" x14ac:dyDescent="0.25">
      <c r="A62">
        <v>2000</v>
      </c>
      <c r="C62" cm="1">
        <f t="array" ref="C62">CALENDAR.DAYS_IN_YEAR(Table7[[#This Row],[YearCE]],Table7[[#This Row],[JulianCalendar]])</f>
        <v>366</v>
      </c>
    </row>
    <row r="63" spans="1:5" x14ac:dyDescent="0.25">
      <c r="A63">
        <v>1900</v>
      </c>
      <c r="C63" cm="1">
        <f t="array" ref="C63">CALENDAR.DAYS_IN_YEAR(Table7[[#This Row],[YearCE]],Table7[[#This Row],[JulianCalendar]])</f>
        <v>365</v>
      </c>
    </row>
    <row r="64" spans="1:5" x14ac:dyDescent="0.25">
      <c r="A64">
        <v>1900</v>
      </c>
      <c r="B64">
        <v>1</v>
      </c>
      <c r="C64" cm="1">
        <f t="array" ref="C64">CALENDAR.DAYS_IN_YEAR(Table7[[#This Row],[YearCE]],Table7[[#This Row],[JulianCalendar]])</f>
        <v>366</v>
      </c>
    </row>
    <row r="67" spans="1:4" ht="19.5" x14ac:dyDescent="0.3">
      <c r="A67" s="1" t="s">
        <v>100</v>
      </c>
      <c r="B67" s="1"/>
    </row>
    <row r="69" spans="1:4" x14ac:dyDescent="0.25">
      <c r="A69" t="s">
        <v>4</v>
      </c>
      <c r="B69" t="s">
        <v>1</v>
      </c>
      <c r="C69" t="s">
        <v>6</v>
      </c>
      <c r="D69" t="s">
        <v>194</v>
      </c>
    </row>
    <row r="70" spans="1:4" x14ac:dyDescent="0.25">
      <c r="D70" t="str" cm="1">
        <f t="array" ref="D70">CALENDAR.DAYS_IN_MONTH(Table79[[#This Row],[Month]],Table79[[#This Row],[YearCE]],Table79[[#This Row],[JulianCalendar]])</f>
        <v/>
      </c>
    </row>
    <row r="71" spans="1:4" x14ac:dyDescent="0.25">
      <c r="A71" t="s">
        <v>3</v>
      </c>
      <c r="D71" t="e" cm="1">
        <f t="array" ref="D71">CALENDAR.DAYS_IN_MONTH(Table79[[#This Row],[Month]],Table79[[#This Row],[YearCE]],Table79[[#This Row],[JulianCalendar]])</f>
        <v>#VALUE!</v>
      </c>
    </row>
    <row r="72" spans="1:4" x14ac:dyDescent="0.25">
      <c r="A72">
        <v>2</v>
      </c>
      <c r="D72" cm="1">
        <f t="array" ref="D72">CALENDAR.DAYS_IN_MONTH(Table79[[#This Row],[Month]],Table79[[#This Row],[YearCE]],Table79[[#This Row],[JulianCalendar]])</f>
        <v>28</v>
      </c>
    </row>
    <row r="73" spans="1:4" x14ac:dyDescent="0.25">
      <c r="A73">
        <v>2</v>
      </c>
      <c r="B73">
        <v>1900</v>
      </c>
      <c r="D73" cm="1">
        <f t="array" ref="D73">CALENDAR.DAYS_IN_MONTH(Table79[[#This Row],[Month]],Table79[[#This Row],[YearCE]],Table79[[#This Row],[JulianCalendar]])</f>
        <v>28</v>
      </c>
    </row>
    <row r="74" spans="1:4" x14ac:dyDescent="0.25">
      <c r="A74">
        <v>2</v>
      </c>
      <c r="B74">
        <v>1900</v>
      </c>
      <c r="C74">
        <v>1</v>
      </c>
      <c r="D74" cm="1">
        <f t="array" ref="D74">CALENDAR.DAYS_IN_MONTH(Table79[[#This Row],[Month]],Table79[[#This Row],[YearCE]],Table79[[#This Row],[JulianCalendar]])</f>
        <v>29</v>
      </c>
    </row>
    <row r="75" spans="1:4" x14ac:dyDescent="0.25">
      <c r="A75">
        <v>6</v>
      </c>
      <c r="D75" cm="1">
        <f t="array" ref="D75">CALENDAR.DAYS_IN_MONTH(Table79[[#This Row],[Month]],Table79[[#This Row],[YearCE]],Table79[[#This Row],[JulianCalendar]])</f>
        <v>30</v>
      </c>
    </row>
    <row r="76" spans="1:4" x14ac:dyDescent="0.25">
      <c r="A76">
        <v>7</v>
      </c>
      <c r="D76" cm="1">
        <f t="array" ref="D76">CALENDAR.DAYS_IN_MONTH(Table79[[#This Row],[Month]],Table79[[#This Row],[YearCE]],Table79[[#This Row],[JulianCalendar]])</f>
        <v>31</v>
      </c>
    </row>
    <row r="77" spans="1:4" x14ac:dyDescent="0.25">
      <c r="A77">
        <v>8</v>
      </c>
      <c r="D77" cm="1">
        <f t="array" ref="D77">CALENDAR.DAYS_IN_MONTH(Table79[[#This Row],[Month]],Table79[[#This Row],[YearCE]],Table79[[#This Row],[JulianCalendar]])</f>
        <v>31</v>
      </c>
    </row>
    <row r="80" spans="1:4" ht="19.5" x14ac:dyDescent="0.3">
      <c r="A80" s="1" t="s">
        <v>369</v>
      </c>
    </row>
    <row r="82" spans="1:7" x14ac:dyDescent="0.25">
      <c r="A82" s="77" t="s">
        <v>1</v>
      </c>
      <c r="B82" s="79" t="s">
        <v>393</v>
      </c>
    </row>
    <row r="83" spans="1:7" x14ac:dyDescent="0.25">
      <c r="A83" s="9"/>
      <c r="B83" s="9" t="str" cm="1">
        <f t="array" ref="B83">CALENDAR.FORMAT_ISO_YEAR(A83)</f>
        <v/>
      </c>
    </row>
    <row r="84" spans="1:7" x14ac:dyDescent="0.25">
      <c r="A84" s="12" t="s">
        <v>3</v>
      </c>
      <c r="B84" s="12" t="e" cm="1">
        <f t="array" ref="B84">CALENDAR.FORMAT_ISO_YEAR(A84)</f>
        <v>#VALUE!</v>
      </c>
    </row>
    <row r="85" spans="1:7" x14ac:dyDescent="0.25">
      <c r="A85" s="9">
        <v>1</v>
      </c>
      <c r="B85" s="9" t="str" cm="1">
        <f t="array" ref="B85">CALENDAR.FORMAT_ISO_YEAR(A85)</f>
        <v>+0001</v>
      </c>
    </row>
    <row r="86" spans="1:7" x14ac:dyDescent="0.25">
      <c r="A86" s="12">
        <v>0</v>
      </c>
      <c r="B86" s="12" t="str" cm="1">
        <f t="array" ref="B86">CALENDAR.FORMAT_ISO_YEAR(A86)</f>
        <v>+0000</v>
      </c>
    </row>
    <row r="87" spans="1:7" x14ac:dyDescent="0.25">
      <c r="A87" s="9">
        <v>-1</v>
      </c>
      <c r="B87" s="9" t="str" cm="1">
        <f t="array" ref="B87">CALENDAR.FORMAT_ISO_YEAR(A87)</f>
        <v>−0001</v>
      </c>
    </row>
    <row r="88" spans="1:7" x14ac:dyDescent="0.25">
      <c r="A88" s="37">
        <v>999</v>
      </c>
      <c r="B88" s="37" t="str" cm="1">
        <f t="array" ref="B88">CALENDAR.FORMAT_ISO_YEAR(A88)</f>
        <v>+0999</v>
      </c>
    </row>
    <row r="89" spans="1:7" x14ac:dyDescent="0.25">
      <c r="A89" s="40">
        <v>1000</v>
      </c>
      <c r="B89" s="40" t="str" cm="1">
        <f t="array" ref="B89">CALENDAR.FORMAT_ISO_YEAR(A89)</f>
        <v>1000</v>
      </c>
    </row>
    <row r="90" spans="1:7" x14ac:dyDescent="0.25">
      <c r="A90" s="12">
        <v>9999</v>
      </c>
      <c r="B90" s="12" t="str" cm="1">
        <f t="array" ref="B90">CALENDAR.FORMAT_ISO_YEAR(A90)</f>
        <v>9999</v>
      </c>
    </row>
    <row r="91" spans="1:7" x14ac:dyDescent="0.25">
      <c r="A91" s="12">
        <v>12000</v>
      </c>
      <c r="B91" s="12" t="str" cm="1">
        <f t="array" ref="B91">CALENDAR.FORMAT_ISO_YEAR(A91)</f>
        <v>+12000</v>
      </c>
    </row>
    <row r="94" spans="1:7" ht="19.5" x14ac:dyDescent="0.3">
      <c r="A94" s="1" t="s">
        <v>559</v>
      </c>
      <c r="F94" s="1" t="s">
        <v>374</v>
      </c>
    </row>
    <row r="96" spans="1:7" x14ac:dyDescent="0.25">
      <c r="A96" s="22" t="s">
        <v>57</v>
      </c>
      <c r="B96" s="43" t="s">
        <v>6</v>
      </c>
      <c r="C96" s="43" t="s">
        <v>46</v>
      </c>
      <c r="D96" s="43" t="s">
        <v>16</v>
      </c>
      <c r="E96" s="24" t="s">
        <v>17</v>
      </c>
      <c r="F96" s="43" t="s">
        <v>373</v>
      </c>
      <c r="G96" s="24" t="s">
        <v>308</v>
      </c>
    </row>
    <row r="97" spans="1:7" x14ac:dyDescent="0.25">
      <c r="A97" s="8"/>
      <c r="B97" s="9"/>
      <c r="C97" s="9" t="str" cm="1">
        <f t="array" ref="C97:E97">CALENDAR.PARSE_ISO_CALENDAR_DATE(A97,B97)</f>
        <v/>
      </c>
      <c r="D97" s="9" t="str">
        <v/>
      </c>
      <c r="E97" s="10" t="str">
        <v/>
      </c>
      <c r="F97" s="9"/>
      <c r="G97" s="10" t="str" cm="1">
        <f t="array" ref="G97">CALENDAR.FORMAT_ISO_CALENDAR_DATE(C97,D97,E97,F97,B97)</f>
        <v/>
      </c>
    </row>
    <row r="98" spans="1:7" x14ac:dyDescent="0.25">
      <c r="A98" s="11" t="s">
        <v>3</v>
      </c>
      <c r="B98" s="12"/>
      <c r="C98" s="12" t="e" cm="1">
        <f t="array" ref="C98:E98">CALENDAR.PARSE_ISO_CALENDAR_DATE(A98,B98)</f>
        <v>#VALUE!</v>
      </c>
      <c r="D98" s="12" t="str">
        <v/>
      </c>
      <c r="E98" s="13" t="str">
        <v/>
      </c>
      <c r="F98" s="12"/>
      <c r="G98" s="13" t="e" cm="1">
        <f t="array" ref="G98">CALENDAR.FORMAT_ISO_CALENDAR_DATE(C98,D98,E98,F98,B98)</f>
        <v>#VALUE!</v>
      </c>
    </row>
    <row r="99" spans="1:7" x14ac:dyDescent="0.25">
      <c r="A99" s="52" t="s">
        <v>390</v>
      </c>
      <c r="B99" s="9"/>
      <c r="C99" s="9" cm="1">
        <f t="array" ref="C99:E99">CALENDAR.PARSE_ISO_CALENDAR_DATE(A99,B99)</f>
        <v>-327</v>
      </c>
      <c r="D99" s="9">
        <v>10</v>
      </c>
      <c r="E99" s="10">
        <v>15</v>
      </c>
      <c r="F99" s="9"/>
      <c r="G99" s="10" t="str" cm="1">
        <f t="array" ref="G99">CALENDAR.FORMAT_ISO_CALENDAR_DATE(C99,D99,E99,F99,B99)</f>
        <v>−0327-10-15</v>
      </c>
    </row>
    <row r="100" spans="1:7" x14ac:dyDescent="0.25">
      <c r="A100" s="44" t="s">
        <v>557</v>
      </c>
      <c r="B100" s="12"/>
      <c r="C100" s="12" cm="1">
        <f t="array" ref="C100:E100">CALENDAR.PARSE_ISO_CALENDAR_DATE(A100,B100)</f>
        <v>2021</v>
      </c>
      <c r="D100" s="12">
        <v>10</v>
      </c>
      <c r="E100" s="13">
        <v>15</v>
      </c>
      <c r="F100" s="12"/>
      <c r="G100" s="13" t="str" cm="1">
        <f t="array" ref="G100">CALENDAR.FORMAT_ISO_CALENDAR_DATE(C100,D100,E100,F100,B100)</f>
        <v>2021-10-15</v>
      </c>
    </row>
    <row r="101" spans="1:7" x14ac:dyDescent="0.25">
      <c r="A101" s="42" t="s">
        <v>556</v>
      </c>
      <c r="B101" s="9"/>
      <c r="C101" s="9" cm="1">
        <f t="array" ref="C101:E101">CALENDAR.PARSE_ISO_CALENDAR_DATE(A101,B101)</f>
        <v>2023</v>
      </c>
      <c r="D101" s="9">
        <v>10</v>
      </c>
      <c r="E101" s="10">
        <v>15</v>
      </c>
      <c r="F101" s="9">
        <v>1</v>
      </c>
      <c r="G101" s="10" t="str" cm="1">
        <f t="array" ref="G101">CALENDAR.FORMAT_ISO_CALENDAR_DATE(C101,D101,E101,F101,B101)</f>
        <v>20231015</v>
      </c>
    </row>
    <row r="102" spans="1:7" x14ac:dyDescent="0.25">
      <c r="A102" s="56" t="s">
        <v>558</v>
      </c>
      <c r="B102" s="37">
        <v>1</v>
      </c>
      <c r="C102" s="37" cm="1">
        <f t="array" ref="C102:E102">CALENDAR.PARSE_ISO_CALENDAR_DATE(A102,B102)</f>
        <v>2021</v>
      </c>
      <c r="D102" s="37">
        <v>10</v>
      </c>
      <c r="E102" s="57" t="str">
        <v/>
      </c>
      <c r="F102" s="37"/>
      <c r="G102" s="57" t="str" cm="1">
        <f t="array" ref="G102">CALENDAR.FORMAT_ISO_CALENDAR_DATE(C102,D102,E102,F102,B102)</f>
        <v>2021-10</v>
      </c>
    </row>
    <row r="103" spans="1:7" x14ac:dyDescent="0.25">
      <c r="A103" s="42" t="s">
        <v>371</v>
      </c>
      <c r="B103" s="9"/>
      <c r="C103" s="9" cm="1">
        <f t="array" ref="C103:E103">CALENDAR.PARSE_ISO_CALENDAR_DATE(A103,B103)</f>
        <v>2023</v>
      </c>
      <c r="D103" s="9" t="str">
        <v/>
      </c>
      <c r="E103" s="10" t="str">
        <v/>
      </c>
      <c r="F103" s="9"/>
      <c r="G103" s="10" t="str" cm="1">
        <f t="array" ref="G103">CALENDAR.FORMAT_ISO_CALENDAR_DATE(C103,D103,E103,F103,B103)</f>
        <v>2023</v>
      </c>
    </row>
    <row r="104" spans="1:7" x14ac:dyDescent="0.25">
      <c r="A104" s="56" t="s">
        <v>391</v>
      </c>
      <c r="B104" s="37"/>
      <c r="C104" s="37" t="e" cm="1">
        <f t="array" ref="C104:E104">CALENDAR.PARSE_ISO_CALENDAR_DATE(A104,B104)</f>
        <v>#VALUE!</v>
      </c>
      <c r="D104" s="37" t="str">
        <v/>
      </c>
      <c r="E104" s="57" t="str">
        <v/>
      </c>
      <c r="F104" s="37"/>
      <c r="G104" s="57" t="e" cm="1">
        <f t="array" ref="G104">CALENDAR.FORMAT_ISO_CALENDAR_DATE(C104,D104,E104,F104,B104)</f>
        <v>#VALUE!</v>
      </c>
    </row>
    <row r="121" spans="1:6" ht="19.5" x14ac:dyDescent="0.3">
      <c r="A121" s="1" t="s">
        <v>9</v>
      </c>
    </row>
    <row r="123" spans="1:6" x14ac:dyDescent="0.25">
      <c r="A123" t="s">
        <v>7</v>
      </c>
      <c r="B123" t="s">
        <v>4</v>
      </c>
      <c r="C123" t="s">
        <v>5</v>
      </c>
      <c r="D123" t="s">
        <v>6</v>
      </c>
      <c r="E123" t="s">
        <v>35</v>
      </c>
      <c r="F123" t="s">
        <v>11</v>
      </c>
    </row>
    <row r="124" spans="1:6" x14ac:dyDescent="0.25">
      <c r="E124" t="str" cm="1">
        <f t="array" ref="E124">CALENDAR.JULIAN_DAY_NUMBER(Table245[[#This Row],[Year]],Table245[[#This Row],[Month]],Table245[[#This Row],[Day]],Table245[[#This Row],[JulianCalendar]])</f>
        <v/>
      </c>
    </row>
    <row r="125" spans="1:6" x14ac:dyDescent="0.25">
      <c r="A125">
        <v>2023</v>
      </c>
      <c r="B125">
        <v>1</v>
      </c>
      <c r="E125" cm="1">
        <f t="array" ref="E125">CALENDAR.JULIAN_DAY_NUMBER(Table245[[#This Row],[Year]],Table245[[#This Row],[Month]],Table245[[#This Row],[Day]],Table245[[#This Row],[JulianCalendar]])</f>
        <v>2459945</v>
      </c>
    </row>
    <row r="126" spans="1:6" x14ac:dyDescent="0.25">
      <c r="A126">
        <v>2023</v>
      </c>
      <c r="B126">
        <v>1</v>
      </c>
      <c r="C126">
        <v>1</v>
      </c>
      <c r="E126" cm="1">
        <f t="array" ref="E126">CALENDAR.JULIAN_DAY_NUMBER(Table245[[#This Row],[Year]],Table245[[#This Row],[Month]],Table245[[#This Row],[Day]],Table245[[#This Row],[JulianCalendar]])</f>
        <v>2459946</v>
      </c>
    </row>
    <row r="127" spans="1:6" x14ac:dyDescent="0.25">
      <c r="A127">
        <v>2023</v>
      </c>
      <c r="B127">
        <v>1</v>
      </c>
      <c r="C127">
        <v>1</v>
      </c>
      <c r="D127">
        <v>1</v>
      </c>
      <c r="E127" cm="1">
        <f t="array" ref="E127">CALENDAR.JULIAN_DAY_NUMBER(Table245[[#This Row],[Year]],Table245[[#This Row],[Month]],Table245[[#This Row],[Day]],Table245[[#This Row],[JulianCalendar]])</f>
        <v>2459959</v>
      </c>
    </row>
    <row r="128" spans="1:6" x14ac:dyDescent="0.25">
      <c r="A128">
        <v>1582</v>
      </c>
      <c r="B128">
        <v>10</v>
      </c>
      <c r="C128">
        <v>4</v>
      </c>
      <c r="D128">
        <v>1</v>
      </c>
      <c r="E128" cm="1">
        <f t="array" ref="E128">CALENDAR.JULIAN_DAY_NUMBER(Table245[[#This Row],[Year]],Table245[[#This Row],[Month]],Table245[[#This Row],[Day]],Table245[[#This Row],[JulianCalendar]])</f>
        <v>2299160</v>
      </c>
    </row>
    <row r="129" spans="1:6" ht="120" x14ac:dyDescent="0.25">
      <c r="A129">
        <v>1582</v>
      </c>
      <c r="B129">
        <v>10</v>
      </c>
      <c r="C129">
        <v>15</v>
      </c>
      <c r="E129" cm="1">
        <f t="array" ref="E129">CALENDAR.JULIAN_DAY_NUMBER(Table245[[#This Row],[Year]],Table245[[#This Row],[Month]],Table245[[#This Row],[Day]],Table245[[#This Row],[JulianCalendar]])</f>
        <v>2299161</v>
      </c>
      <c r="F129" s="4" t="s">
        <v>79</v>
      </c>
    </row>
    <row r="130" spans="1:6" ht="30" x14ac:dyDescent="0.25">
      <c r="A130" s="3">
        <v>-4712</v>
      </c>
      <c r="B130" s="3">
        <v>1</v>
      </c>
      <c r="C130">
        <v>1</v>
      </c>
      <c r="D130">
        <v>1</v>
      </c>
      <c r="E130" cm="1">
        <f t="array" ref="E130">CALENDAR.JULIAN_DAY_NUMBER(Table245[[#This Row],[Year]],Table245[[#This Row],[Month]],Table245[[#This Row],[Day]],Table245[[#This Row],[JulianCalendar]])</f>
        <v>0</v>
      </c>
      <c r="F130" s="4" t="s">
        <v>12</v>
      </c>
    </row>
    <row r="131" spans="1:6" ht="30" x14ac:dyDescent="0.25">
      <c r="A131" s="3">
        <v>-4713</v>
      </c>
      <c r="B131" s="3">
        <v>11</v>
      </c>
      <c r="C131">
        <v>24</v>
      </c>
      <c r="E131" cm="1">
        <f t="array" ref="E131">CALENDAR.JULIAN_DAY_NUMBER(Table245[[#This Row],[Year]],Table245[[#This Row],[Month]],Table245[[#This Row],[Day]],Table245[[#This Row],[JulianCalendar]])</f>
        <v>0</v>
      </c>
      <c r="F131" s="4" t="s">
        <v>13</v>
      </c>
    </row>
    <row r="134" spans="1:6" ht="19.5" x14ac:dyDescent="0.3">
      <c r="A134" s="1" t="s">
        <v>423</v>
      </c>
    </row>
    <row r="136" spans="1:6" x14ac:dyDescent="0.25">
      <c r="A136" t="s">
        <v>7</v>
      </c>
      <c r="B136" t="s">
        <v>4</v>
      </c>
      <c r="C136" t="s">
        <v>5</v>
      </c>
      <c r="D136" t="s">
        <v>6</v>
      </c>
      <c r="E136" t="s">
        <v>424</v>
      </c>
      <c r="F136" t="s">
        <v>11</v>
      </c>
    </row>
    <row r="137" spans="1:6" x14ac:dyDescent="0.25">
      <c r="E137" t="str" cm="1">
        <f t="array" ref="E137">CALENDAR.MODIFIED_JULIAN_DAY_NUMBER(Table24534[[#This Row],[Year]],Table24534[[#This Row],[Month]],Table24534[[#This Row],[Day]],Table24534[[#This Row],[JulianCalendar]])</f>
        <v/>
      </c>
    </row>
    <row r="138" spans="1:6" x14ac:dyDescent="0.25">
      <c r="A138">
        <v>1858</v>
      </c>
      <c r="B138">
        <v>11</v>
      </c>
      <c r="C138">
        <v>17</v>
      </c>
      <c r="E138" cm="1">
        <f t="array" ref="E138">CALENDAR.MODIFIED_JULIAN_DAY_NUMBER(Table24534[[#This Row],[Year]],Table24534[[#This Row],[Month]],Table24534[[#This Row],[Day]],Table24534[[#This Row],[JulianCalendar]])</f>
        <v>0</v>
      </c>
      <c r="F138" t="s">
        <v>425</v>
      </c>
    </row>
    <row r="139" spans="1:6" x14ac:dyDescent="0.25">
      <c r="A139">
        <v>2023</v>
      </c>
      <c r="B139">
        <v>5</v>
      </c>
      <c r="C139">
        <v>1</v>
      </c>
      <c r="E139" cm="1">
        <f t="array" ref="E139">CALENDAR.MODIFIED_JULIAN_DAY_NUMBER(Table24534[[#This Row],[Year]],Table24534[[#This Row],[Month]],Table24534[[#This Row],[Day]],Table24534[[#This Row],[JulianCalendar]])</f>
        <v>60065</v>
      </c>
    </row>
    <row r="140" spans="1:6" ht="45" x14ac:dyDescent="0.25">
      <c r="A140" s="3">
        <v>-4712</v>
      </c>
      <c r="B140" s="3">
        <v>1</v>
      </c>
      <c r="C140">
        <v>1</v>
      </c>
      <c r="D140">
        <v>1</v>
      </c>
      <c r="E140" cm="1">
        <f t="array" ref="E140">CALENDAR.MODIFIED_JULIAN_DAY_NUMBER(Table24534[[#This Row],[Year]],Table24534[[#This Row],[Month]],Table24534[[#This Row],[Day]],Table24534[[#This Row],[JulianCalendar]])</f>
        <v>-2400001</v>
      </c>
      <c r="F140" s="4" t="s">
        <v>427</v>
      </c>
    </row>
    <row r="141" spans="1:6" ht="30" x14ac:dyDescent="0.25">
      <c r="A141" s="3">
        <v>-4713</v>
      </c>
      <c r="B141" s="3">
        <v>11</v>
      </c>
      <c r="C141">
        <v>24</v>
      </c>
      <c r="E141" cm="1">
        <f t="array" ref="E141">CALENDAR.MODIFIED_JULIAN_DAY_NUMBER(Table24534[[#This Row],[Year]],Table24534[[#This Row],[Month]],Table24534[[#This Row],[Day]],Table24534[[#This Row],[JulianCalendar]])</f>
        <v>-2400001</v>
      </c>
      <c r="F141" s="4" t="s">
        <v>426</v>
      </c>
    </row>
    <row r="144" spans="1:6" ht="19.5" x14ac:dyDescent="0.3">
      <c r="A144" s="1" t="s">
        <v>428</v>
      </c>
      <c r="D144" s="1" t="s">
        <v>429</v>
      </c>
    </row>
    <row r="146" spans="1:5" x14ac:dyDescent="0.25">
      <c r="A146" t="s">
        <v>14</v>
      </c>
      <c r="B146" t="s">
        <v>424</v>
      </c>
      <c r="D146" t="s">
        <v>430</v>
      </c>
      <c r="E146" t="s">
        <v>35</v>
      </c>
    </row>
    <row r="147" spans="1:5" x14ac:dyDescent="0.25">
      <c r="A147">
        <v>0</v>
      </c>
      <c r="B147" cm="1">
        <f t="array" ref="B147">CALENDAR.JDN_TO_MODIFIED(Table2453435[[#This Row],[JDN]])</f>
        <v>-2400001</v>
      </c>
      <c r="D147">
        <v>0</v>
      </c>
      <c r="E147" cm="1">
        <f t="array" ref="E147">CALENDAR.MODIFIED_TO_JDN(Table245343536[[#This Row],[MJDN]])</f>
        <v>2400001</v>
      </c>
    </row>
    <row r="148" spans="1:5" x14ac:dyDescent="0.25">
      <c r="A148">
        <v>2400001</v>
      </c>
      <c r="B148" cm="1">
        <f t="array" ref="B148">CALENDAR.JDN_TO_MODIFIED(Table2453435[[#This Row],[JDN]])</f>
        <v>0</v>
      </c>
      <c r="D148">
        <v>-2400001</v>
      </c>
      <c r="E148" cm="1">
        <f t="array" ref="E148">CALENDAR.MODIFIED_TO_JDN(Table245343536[[#This Row],[MJDN]])</f>
        <v>0</v>
      </c>
    </row>
    <row r="149" spans="1:5" x14ac:dyDescent="0.25">
      <c r="A149">
        <v>2460066</v>
      </c>
      <c r="B149" cm="1">
        <f t="array" ref="B149">CALENDAR.JDN_TO_MODIFIED(Table2453435[[#This Row],[JDN]])</f>
        <v>60065</v>
      </c>
      <c r="D149">
        <v>60065</v>
      </c>
      <c r="E149" cm="1">
        <f t="array" ref="E149">CALENDAR.MODIFIED_TO_JDN(Table245343536[[#This Row],[MJDN]])</f>
        <v>2460066</v>
      </c>
    </row>
    <row r="152" spans="1:5" ht="19.5" x14ac:dyDescent="0.3">
      <c r="A152" s="1" t="s">
        <v>18</v>
      </c>
    </row>
    <row r="154" spans="1:5" x14ac:dyDescent="0.25">
      <c r="A154" s="5" t="s">
        <v>14</v>
      </c>
      <c r="B154" s="81" t="s">
        <v>6</v>
      </c>
      <c r="C154" s="6" t="s">
        <v>15</v>
      </c>
      <c r="D154" s="6" t="s">
        <v>16</v>
      </c>
      <c r="E154" s="7" t="s">
        <v>17</v>
      </c>
    </row>
    <row r="155" spans="1:5" x14ac:dyDescent="0.25">
      <c r="A155" s="8"/>
      <c r="B155" s="82"/>
      <c r="C155" s="9" t="str" cm="1">
        <f t="array" ref="C155:E155">CALENDAR.JDN_TO_CALENDAR_DATE($A155,$B155)</f>
        <v/>
      </c>
      <c r="D155" s="9" t="str">
        <v/>
      </c>
      <c r="E155" s="10" t="str">
        <v/>
      </c>
    </row>
    <row r="156" spans="1:5" x14ac:dyDescent="0.25">
      <c r="A156" s="11">
        <v>2459946</v>
      </c>
      <c r="B156" s="83"/>
      <c r="C156" s="12" cm="1">
        <f t="array" ref="C156:E156">CALENDAR.JDN_TO_CALENDAR_DATE($A156,$B156)</f>
        <v>2023</v>
      </c>
      <c r="D156" s="12">
        <v>1</v>
      </c>
      <c r="E156" s="13">
        <v>1</v>
      </c>
    </row>
    <row r="157" spans="1:5" x14ac:dyDescent="0.25">
      <c r="A157" s="8">
        <v>2459959</v>
      </c>
      <c r="B157" s="82">
        <v>1</v>
      </c>
      <c r="C157" s="9" cm="1">
        <f t="array" ref="C157:E157">CALENDAR.JDN_TO_CALENDAR_DATE($A157,$B157)</f>
        <v>2023</v>
      </c>
      <c r="D157" s="9">
        <v>1</v>
      </c>
      <c r="E157" s="10">
        <v>1</v>
      </c>
    </row>
    <row r="158" spans="1:5" x14ac:dyDescent="0.25">
      <c r="A158" s="11">
        <v>2299160</v>
      </c>
      <c r="B158" s="83">
        <v>1</v>
      </c>
      <c r="C158" s="12" cm="1">
        <f t="array" ref="C158:E158">CALENDAR.JDN_TO_CALENDAR_DATE($A158,$B158)</f>
        <v>1582</v>
      </c>
      <c r="D158" s="12">
        <v>10</v>
      </c>
      <c r="E158" s="13">
        <v>4</v>
      </c>
    </row>
    <row r="159" spans="1:5" x14ac:dyDescent="0.25">
      <c r="A159" s="8">
        <v>2299161</v>
      </c>
      <c r="B159" s="82"/>
      <c r="C159" s="9" cm="1">
        <f t="array" ref="C159:E159">CALENDAR.JDN_TO_CALENDAR_DATE($A159,$B159)</f>
        <v>1582</v>
      </c>
      <c r="D159" s="9">
        <v>10</v>
      </c>
      <c r="E159" s="10">
        <v>15</v>
      </c>
    </row>
    <row r="160" spans="1:5" x14ac:dyDescent="0.25">
      <c r="A160" s="11">
        <v>0</v>
      </c>
      <c r="B160" s="83"/>
      <c r="C160" s="12" cm="1">
        <f t="array" ref="C160:E160">CALENDAR.JDN_TO_CALENDAR_DATE($A160,$B160)</f>
        <v>-4713</v>
      </c>
      <c r="D160" s="12">
        <v>11</v>
      </c>
      <c r="E160" s="13">
        <v>24</v>
      </c>
    </row>
    <row r="161" spans="1:5" x14ac:dyDescent="0.25">
      <c r="A161" s="218">
        <v>0.7</v>
      </c>
      <c r="B161" s="217">
        <v>1</v>
      </c>
      <c r="C161" s="16" cm="1">
        <f t="array" ref="C161:E161">CALENDAR.JDN_TO_CALENDAR_DATE($A161,$B161)</f>
        <v>-4712</v>
      </c>
      <c r="D161" s="16">
        <v>1</v>
      </c>
      <c r="E161" s="17">
        <v>1</v>
      </c>
    </row>
    <row r="164" spans="1:5" ht="19.5" x14ac:dyDescent="0.3">
      <c r="A164" s="1" t="s">
        <v>431</v>
      </c>
    </row>
    <row r="166" spans="1:5" x14ac:dyDescent="0.25">
      <c r="A166" s="5" t="s">
        <v>430</v>
      </c>
      <c r="B166" s="81" t="s">
        <v>6</v>
      </c>
      <c r="C166" s="6" t="s">
        <v>15</v>
      </c>
      <c r="D166" s="6" t="s">
        <v>16</v>
      </c>
      <c r="E166" s="7" t="s">
        <v>17</v>
      </c>
    </row>
    <row r="167" spans="1:5" x14ac:dyDescent="0.25">
      <c r="A167" s="8"/>
      <c r="B167" s="82"/>
      <c r="C167" s="9" t="str" cm="1">
        <f t="array" ref="C167">CALENDAR.MJDN_TO_CALENDAR_DATE($A167,$B167)</f>
        <v/>
      </c>
      <c r="D167" s="9"/>
      <c r="E167" s="10"/>
    </row>
    <row r="168" spans="1:5" x14ac:dyDescent="0.25">
      <c r="A168" s="11">
        <v>59945</v>
      </c>
      <c r="B168" s="83"/>
      <c r="C168" s="12" cm="1">
        <f t="array" ref="C168:E168">CALENDAR.MJDN_TO_CALENDAR_DATE($A168,$B168)</f>
        <v>2023</v>
      </c>
      <c r="D168" s="12">
        <v>1</v>
      </c>
      <c r="E168" s="13">
        <v>1</v>
      </c>
    </row>
    <row r="169" spans="1:5" x14ac:dyDescent="0.25">
      <c r="A169" s="8">
        <v>59958</v>
      </c>
      <c r="B169" s="82"/>
      <c r="C169" s="9" cm="1">
        <f t="array" ref="C169:E169">CALENDAR.MJDN_TO_CALENDAR_DATE($A169,$B169)</f>
        <v>2023</v>
      </c>
      <c r="D169" s="9">
        <v>1</v>
      </c>
      <c r="E169" s="10">
        <v>14</v>
      </c>
    </row>
    <row r="170" spans="1:5" x14ac:dyDescent="0.25">
      <c r="A170" s="11">
        <v>-100841</v>
      </c>
      <c r="B170" s="83">
        <v>1</v>
      </c>
      <c r="C170" s="12" cm="1">
        <f t="array" ref="C170:E170">CALENDAR.MJDN_TO_CALENDAR_DATE($A170,$B170)</f>
        <v>1582</v>
      </c>
      <c r="D170" s="12">
        <v>10</v>
      </c>
      <c r="E170" s="13">
        <v>4</v>
      </c>
    </row>
    <row r="171" spans="1:5" x14ac:dyDescent="0.25">
      <c r="A171" s="8">
        <v>-100840</v>
      </c>
      <c r="B171" s="82"/>
      <c r="C171" s="9" cm="1">
        <f t="array" ref="C171:E171">CALENDAR.MJDN_TO_CALENDAR_DATE($A171,$B171)</f>
        <v>1582</v>
      </c>
      <c r="D171" s="9">
        <v>10</v>
      </c>
      <c r="E171" s="10">
        <v>15</v>
      </c>
    </row>
    <row r="172" spans="1:5" x14ac:dyDescent="0.25">
      <c r="A172" s="11">
        <v>0</v>
      </c>
      <c r="B172" s="83"/>
      <c r="C172" s="12" cm="1">
        <f t="array" ref="C172:E172">CALENDAR.MJDN_TO_CALENDAR_DATE($A172,$B172)</f>
        <v>1858</v>
      </c>
      <c r="D172" s="12">
        <v>11</v>
      </c>
      <c r="E172" s="13">
        <v>17</v>
      </c>
    </row>
    <row r="173" spans="1:5" x14ac:dyDescent="0.25">
      <c r="A173" s="218">
        <v>0.8</v>
      </c>
      <c r="B173" s="217">
        <v>1</v>
      </c>
      <c r="C173" s="16" cm="1">
        <f t="array" ref="C173:E173">CALENDAR.MJDN_TO_CALENDAR_DATE($A173,$B173)</f>
        <v>1858</v>
      </c>
      <c r="D173" s="16">
        <v>11</v>
      </c>
      <c r="E173" s="17">
        <v>5</v>
      </c>
    </row>
    <row r="176" spans="1:5" ht="19.5" x14ac:dyDescent="0.3">
      <c r="A176" s="1" t="s">
        <v>77</v>
      </c>
    </row>
    <row r="178" spans="1:6" x14ac:dyDescent="0.25">
      <c r="A178" s="50" t="s">
        <v>7</v>
      </c>
      <c r="B178" s="51" t="s">
        <v>4</v>
      </c>
      <c r="C178" s="51" t="s">
        <v>5</v>
      </c>
      <c r="D178" s="6" t="s">
        <v>15</v>
      </c>
      <c r="E178" s="6" t="s">
        <v>16</v>
      </c>
      <c r="F178" s="7" t="s">
        <v>17</v>
      </c>
    </row>
    <row r="179" spans="1:6" x14ac:dyDescent="0.25">
      <c r="A179" s="8"/>
      <c r="B179" s="9"/>
      <c r="C179" s="9"/>
      <c r="D179" s="9" t="str" cm="1">
        <f t="array" ref="D179:F179">CALENDAR.GREGORIAN_TO_JULIAN(A179,B179,C179)</f>
        <v/>
      </c>
      <c r="E179" s="9" t="str">
        <v/>
      </c>
      <c r="F179" s="10" t="str">
        <v/>
      </c>
    </row>
    <row r="180" spans="1:6" x14ac:dyDescent="0.25">
      <c r="A180" s="11">
        <v>1900</v>
      </c>
      <c r="B180" s="12">
        <v>2</v>
      </c>
      <c r="C180" s="12">
        <v>29</v>
      </c>
      <c r="D180" s="12" t="e" cm="1">
        <f t="array" ref="D180:F180">CALENDAR.GREGORIAN_TO_JULIAN(A180,B180,C180)</f>
        <v>#VALUE!</v>
      </c>
      <c r="E180" s="12" t="str">
        <v/>
      </c>
      <c r="F180" s="13" t="str">
        <v/>
      </c>
    </row>
    <row r="181" spans="1:6" x14ac:dyDescent="0.25">
      <c r="A181" s="8">
        <v>2023</v>
      </c>
      <c r="B181" s="9">
        <v>1</v>
      </c>
      <c r="C181" s="9">
        <v>1</v>
      </c>
      <c r="D181" s="9" cm="1">
        <f t="array" ref="D181:F181">CALENDAR.GREGORIAN_TO_JULIAN(A181,B181,C181)</f>
        <v>2022</v>
      </c>
      <c r="E181" s="9">
        <v>12</v>
      </c>
      <c r="F181" s="10">
        <v>19</v>
      </c>
    </row>
    <row r="182" spans="1:6" x14ac:dyDescent="0.25">
      <c r="A182" s="60">
        <v>1582</v>
      </c>
      <c r="B182" s="37">
        <v>10</v>
      </c>
      <c r="C182" s="37">
        <v>15</v>
      </c>
      <c r="D182" s="37" cm="1">
        <f t="array" ref="D182:F182">CALENDAR.GREGORIAN_TO_JULIAN(A182,B182,C182)</f>
        <v>1582</v>
      </c>
      <c r="E182" s="37">
        <v>10</v>
      </c>
      <c r="F182" s="57">
        <v>5</v>
      </c>
    </row>
    <row r="185" spans="1:6" ht="19.5" x14ac:dyDescent="0.3">
      <c r="A185" s="1" t="s">
        <v>78</v>
      </c>
    </row>
    <row r="187" spans="1:6" x14ac:dyDescent="0.25">
      <c r="A187" s="50" t="s">
        <v>7</v>
      </c>
      <c r="B187" s="51" t="s">
        <v>4</v>
      </c>
      <c r="C187" s="51" t="s">
        <v>5</v>
      </c>
      <c r="D187" s="6" t="s">
        <v>15</v>
      </c>
      <c r="E187" s="6" t="s">
        <v>16</v>
      </c>
      <c r="F187" s="7" t="s">
        <v>17</v>
      </c>
    </row>
    <row r="188" spans="1:6" x14ac:dyDescent="0.25">
      <c r="A188" s="8"/>
      <c r="B188" s="9"/>
      <c r="C188" s="9"/>
      <c r="D188" s="9" t="str" cm="1">
        <f t="array" ref="D188:F188">CALENDAR.JULIAN_TO_GREGORIAN(A188,B188,C188)</f>
        <v/>
      </c>
      <c r="E188" s="9" t="str">
        <v/>
      </c>
      <c r="F188" s="10" t="str">
        <v/>
      </c>
    </row>
    <row r="189" spans="1:6" x14ac:dyDescent="0.25">
      <c r="A189" s="11">
        <v>1900</v>
      </c>
      <c r="B189" s="12">
        <v>2</v>
      </c>
      <c r="C189" s="12">
        <v>29</v>
      </c>
      <c r="D189" s="12" cm="1">
        <f t="array" ref="D189:F189">CALENDAR.JULIAN_TO_GREGORIAN(A189,B189,C189)</f>
        <v>1900</v>
      </c>
      <c r="E189" s="12">
        <v>3</v>
      </c>
      <c r="F189" s="13">
        <v>13</v>
      </c>
    </row>
    <row r="190" spans="1:6" x14ac:dyDescent="0.25">
      <c r="A190" s="8">
        <v>2023</v>
      </c>
      <c r="B190" s="9">
        <v>1</v>
      </c>
      <c r="C190" s="9">
        <v>1</v>
      </c>
      <c r="D190" s="9" cm="1">
        <f t="array" ref="D190:F190">CALENDAR.JULIAN_TO_GREGORIAN(A190,B190,C190)</f>
        <v>2023</v>
      </c>
      <c r="E190" s="9">
        <v>1</v>
      </c>
      <c r="F190" s="10">
        <v>14</v>
      </c>
    </row>
    <row r="191" spans="1:6" x14ac:dyDescent="0.25">
      <c r="A191" s="60">
        <v>1582</v>
      </c>
      <c r="B191" s="37">
        <v>10</v>
      </c>
      <c r="C191" s="37">
        <v>5</v>
      </c>
      <c r="D191" s="37" cm="1">
        <f t="array" ref="D191:F191">CALENDAR.JULIAN_TO_GREGORIAN(A191,B191,C191)</f>
        <v>1582</v>
      </c>
      <c r="E191" s="37">
        <v>10</v>
      </c>
      <c r="F191" s="57">
        <v>15</v>
      </c>
    </row>
    <row r="194" spans="1:5" ht="19.5" x14ac:dyDescent="0.3">
      <c r="A194" s="1" t="s">
        <v>81</v>
      </c>
    </row>
    <row r="196" spans="1:5" x14ac:dyDescent="0.25">
      <c r="A196" s="50" t="s">
        <v>7</v>
      </c>
      <c r="B196" s="51" t="s">
        <v>4</v>
      </c>
      <c r="C196" s="51" t="s">
        <v>5</v>
      </c>
      <c r="D196" s="6" t="s">
        <v>80</v>
      </c>
      <c r="E196" s="7" t="s">
        <v>37</v>
      </c>
    </row>
    <row r="197" spans="1:5" x14ac:dyDescent="0.25">
      <c r="A197" s="8"/>
      <c r="B197" s="9"/>
      <c r="C197" s="9"/>
      <c r="D197" s="9"/>
      <c r="E197" s="10" t="str" cm="1">
        <f t="array" ref="E197">CALENDAR.SECULAR_DIFFERENCE(A197,B197,C197,D197)</f>
        <v/>
      </c>
    </row>
    <row r="198" spans="1:5" x14ac:dyDescent="0.25">
      <c r="A198" s="11" t="s">
        <v>3</v>
      </c>
      <c r="B198" s="12"/>
      <c r="C198" s="12"/>
      <c r="D198" s="12"/>
      <c r="E198" s="13" t="e" cm="1">
        <f t="array" ref="E198">CALENDAR.SECULAR_DIFFERENCE(A198,B198,C198,D198)</f>
        <v>#VALUE!</v>
      </c>
    </row>
    <row r="199" spans="1:5" x14ac:dyDescent="0.25">
      <c r="A199" s="8">
        <v>2023</v>
      </c>
      <c r="B199" s="9">
        <v>2</v>
      </c>
      <c r="C199" s="9">
        <v>29</v>
      </c>
      <c r="D199" s="9"/>
      <c r="E199" s="10" t="e" cm="1">
        <f t="array" ref="E199">CALENDAR.SECULAR_DIFFERENCE(A199,B199,C199,D199)</f>
        <v>#VALUE!</v>
      </c>
    </row>
    <row r="200" spans="1:5" x14ac:dyDescent="0.25">
      <c r="A200" s="60">
        <v>1582</v>
      </c>
      <c r="B200" s="37">
        <v>10</v>
      </c>
      <c r="C200" s="37">
        <v>15</v>
      </c>
      <c r="D200" s="37"/>
      <c r="E200" s="57" cm="1">
        <f t="array" ref="E200">CALENDAR.SECULAR_DIFFERENCE(A200,B200,C200,D200)</f>
        <v>10</v>
      </c>
    </row>
    <row r="201" spans="1:5" x14ac:dyDescent="0.25">
      <c r="A201" s="8">
        <v>1700</v>
      </c>
      <c r="B201" s="9">
        <v>2</v>
      </c>
      <c r="C201" s="9">
        <v>28</v>
      </c>
      <c r="D201" s="9"/>
      <c r="E201" s="10" cm="1">
        <f t="array" ref="E201">CALENDAR.SECULAR_DIFFERENCE(A201,B201,C201,D201)</f>
        <v>10</v>
      </c>
    </row>
    <row r="202" spans="1:5" x14ac:dyDescent="0.25">
      <c r="A202" s="11">
        <v>1700</v>
      </c>
      <c r="B202" s="12">
        <v>3</v>
      </c>
      <c r="C202" s="12">
        <v>1</v>
      </c>
      <c r="D202" s="12"/>
      <c r="E202" s="13" cm="1">
        <f t="array" ref="E202">CALENDAR.SECULAR_DIFFERENCE(A202,B202,C202,D202)</f>
        <v>11</v>
      </c>
    </row>
    <row r="203" spans="1:5" x14ac:dyDescent="0.25">
      <c r="A203" s="8">
        <v>1800</v>
      </c>
      <c r="B203" s="9">
        <v>2</v>
      </c>
      <c r="C203" s="9">
        <v>28</v>
      </c>
      <c r="D203" s="9"/>
      <c r="E203" s="10" cm="1">
        <f t="array" ref="E203">CALENDAR.SECULAR_DIFFERENCE(A203,B203,C203,D203)</f>
        <v>11</v>
      </c>
    </row>
    <row r="204" spans="1:5" x14ac:dyDescent="0.25">
      <c r="A204" s="60">
        <v>1800</v>
      </c>
      <c r="B204" s="37">
        <v>3</v>
      </c>
      <c r="C204" s="37">
        <v>1</v>
      </c>
      <c r="D204" s="37"/>
      <c r="E204" s="57" cm="1">
        <f t="array" ref="E204">CALENDAR.SECULAR_DIFFERENCE(A204,B204,C204,D204)</f>
        <v>12</v>
      </c>
    </row>
    <row r="205" spans="1:5" x14ac:dyDescent="0.25">
      <c r="A205" s="8">
        <v>1900</v>
      </c>
      <c r="B205" s="9">
        <v>2</v>
      </c>
      <c r="C205" s="9">
        <v>28</v>
      </c>
      <c r="D205" s="9"/>
      <c r="E205" s="10" cm="1">
        <f t="array" ref="E205">CALENDAR.SECULAR_DIFFERENCE(A205,B205,C205,D205)</f>
        <v>12</v>
      </c>
    </row>
    <row r="206" spans="1:5" x14ac:dyDescent="0.25">
      <c r="A206" s="11">
        <v>1900</v>
      </c>
      <c r="B206" s="12">
        <v>3</v>
      </c>
      <c r="C206" s="12">
        <v>1</v>
      </c>
      <c r="D206" s="12"/>
      <c r="E206" s="13" cm="1">
        <f t="array" ref="E206">CALENDAR.SECULAR_DIFFERENCE(A206,B206,C206,D206)</f>
        <v>13</v>
      </c>
    </row>
    <row r="207" spans="1:5" x14ac:dyDescent="0.25">
      <c r="A207" s="8">
        <v>2100</v>
      </c>
      <c r="B207" s="9">
        <v>2</v>
      </c>
      <c r="C207" s="9">
        <v>28</v>
      </c>
      <c r="D207" s="9"/>
      <c r="E207" s="10" cm="1">
        <f t="array" ref="E207">CALENDAR.SECULAR_DIFFERENCE(A207,B207,C207,D207)</f>
        <v>13</v>
      </c>
    </row>
    <row r="208" spans="1:5" x14ac:dyDescent="0.25">
      <c r="A208" s="60">
        <v>2100</v>
      </c>
      <c r="B208" s="37">
        <v>3</v>
      </c>
      <c r="C208" s="37">
        <v>1</v>
      </c>
      <c r="D208" s="37"/>
      <c r="E208" s="57" cm="1">
        <f t="array" ref="E208">CALENDAR.SECULAR_DIFFERENCE(A208,B208,C208,D208)</f>
        <v>14</v>
      </c>
    </row>
    <row r="209" spans="1:5" x14ac:dyDescent="0.25">
      <c r="A209" s="8">
        <v>2200</v>
      </c>
      <c r="B209" s="9">
        <v>2</v>
      </c>
      <c r="C209" s="9">
        <v>28</v>
      </c>
      <c r="D209" s="9"/>
      <c r="E209" s="10" cm="1">
        <f t="array" ref="E209">CALENDAR.SECULAR_DIFFERENCE(A209,B209,C209,D209)</f>
        <v>14</v>
      </c>
    </row>
    <row r="210" spans="1:5" x14ac:dyDescent="0.25">
      <c r="A210" s="60">
        <v>2200</v>
      </c>
      <c r="B210" s="37">
        <v>3</v>
      </c>
      <c r="C210" s="37">
        <v>1</v>
      </c>
      <c r="D210" s="37"/>
      <c r="E210" s="57" cm="1">
        <f t="array" ref="E210">CALENDAR.SECULAR_DIFFERENCE(A210,B210,C210,D210)</f>
        <v>15</v>
      </c>
    </row>
    <row r="211" spans="1:5" x14ac:dyDescent="0.25">
      <c r="A211" s="8">
        <v>2400</v>
      </c>
      <c r="B211" s="9">
        <v>2</v>
      </c>
      <c r="C211" s="9">
        <v>29</v>
      </c>
      <c r="D211" s="9"/>
      <c r="E211" s="10" cm="1">
        <f t="array" ref="E211">CALENDAR.SECULAR_DIFFERENCE(A211,B211,C211,D211)</f>
        <v>16</v>
      </c>
    </row>
    <row r="212" spans="1:5" x14ac:dyDescent="0.25">
      <c r="A212" s="11">
        <v>2400</v>
      </c>
      <c r="B212" s="12">
        <v>3</v>
      </c>
      <c r="C212" s="12">
        <v>1</v>
      </c>
      <c r="D212" s="12"/>
      <c r="E212" s="13" cm="1">
        <f t="array" ref="E212">CALENDAR.SECULAR_DIFFERENCE(A212,B212,C212,D212)</f>
        <v>16</v>
      </c>
    </row>
    <row r="213" spans="1:5" x14ac:dyDescent="0.25">
      <c r="A213" s="8">
        <v>1582</v>
      </c>
      <c r="B213" s="9">
        <v>10</v>
      </c>
      <c r="C213" s="9">
        <v>5</v>
      </c>
      <c r="D213" s="9">
        <v>1</v>
      </c>
      <c r="E213" s="10" cm="1">
        <f t="array" ref="E213">CALENDAR.SECULAR_DIFFERENCE(A213,B213,C213,D213)</f>
        <v>10</v>
      </c>
    </row>
    <row r="214" spans="1:5" x14ac:dyDescent="0.25">
      <c r="A214" s="60">
        <v>1700</v>
      </c>
      <c r="B214" s="37">
        <v>2</v>
      </c>
      <c r="C214" s="37">
        <v>18</v>
      </c>
      <c r="D214" s="37">
        <v>1</v>
      </c>
      <c r="E214" s="57" cm="1">
        <f t="array" ref="E214">CALENDAR.SECULAR_DIFFERENCE(A214,B214,C214,D214)</f>
        <v>10</v>
      </c>
    </row>
    <row r="215" spans="1:5" x14ac:dyDescent="0.25">
      <c r="A215" s="8">
        <v>1700</v>
      </c>
      <c r="B215" s="9">
        <v>2</v>
      </c>
      <c r="C215" s="9">
        <v>19</v>
      </c>
      <c r="D215" s="9">
        <v>1</v>
      </c>
      <c r="E215" s="10" cm="1">
        <f t="array" ref="E215">CALENDAR.SECULAR_DIFFERENCE(A215,B215,C215,D215)</f>
        <v>11</v>
      </c>
    </row>
    <row r="216" spans="1:5" x14ac:dyDescent="0.25">
      <c r="A216" s="11">
        <v>1800</v>
      </c>
      <c r="B216" s="12">
        <v>2</v>
      </c>
      <c r="C216" s="12">
        <v>17</v>
      </c>
      <c r="D216" s="12">
        <v>1</v>
      </c>
      <c r="E216" s="13" cm="1">
        <f t="array" ref="E216">CALENDAR.SECULAR_DIFFERENCE(A216,B216,C216,D216)</f>
        <v>11</v>
      </c>
    </row>
    <row r="217" spans="1:5" x14ac:dyDescent="0.25">
      <c r="A217" s="8">
        <v>1800</v>
      </c>
      <c r="B217" s="9">
        <v>2</v>
      </c>
      <c r="C217" s="9">
        <v>18</v>
      </c>
      <c r="D217" s="9">
        <v>1</v>
      </c>
      <c r="E217" s="10" cm="1">
        <f t="array" ref="E217">CALENDAR.SECULAR_DIFFERENCE(A217,B217,C217,D217)</f>
        <v>12</v>
      </c>
    </row>
    <row r="218" spans="1:5" x14ac:dyDescent="0.25">
      <c r="A218" s="60">
        <v>1900</v>
      </c>
      <c r="B218" s="37">
        <v>2</v>
      </c>
      <c r="C218" s="37">
        <v>16</v>
      </c>
      <c r="D218" s="37">
        <v>1</v>
      </c>
      <c r="E218" s="57" cm="1">
        <f t="array" ref="E218">CALENDAR.SECULAR_DIFFERENCE(A218,B218,C218,D218)</f>
        <v>12</v>
      </c>
    </row>
    <row r="219" spans="1:5" x14ac:dyDescent="0.25">
      <c r="A219" s="8">
        <v>1900</v>
      </c>
      <c r="B219" s="9">
        <v>2</v>
      </c>
      <c r="C219" s="9">
        <v>17</v>
      </c>
      <c r="D219" s="9">
        <v>1</v>
      </c>
      <c r="E219" s="10" cm="1">
        <f t="array" ref="E219">CALENDAR.SECULAR_DIFFERENCE(A219,B219,C219,D219)</f>
        <v>13</v>
      </c>
    </row>
    <row r="220" spans="1:5" x14ac:dyDescent="0.25">
      <c r="A220" s="60">
        <v>2100</v>
      </c>
      <c r="B220" s="37">
        <v>2</v>
      </c>
      <c r="C220" s="37">
        <v>15</v>
      </c>
      <c r="D220" s="37">
        <v>1</v>
      </c>
      <c r="E220" s="57" cm="1">
        <f t="array" ref="E220">CALENDAR.SECULAR_DIFFERENCE(A220,B220,C220,D220)</f>
        <v>13</v>
      </c>
    </row>
    <row r="221" spans="1:5" x14ac:dyDescent="0.25">
      <c r="A221" s="8">
        <v>48902</v>
      </c>
      <c r="B221" s="9">
        <v>1</v>
      </c>
      <c r="C221" s="9">
        <v>1</v>
      </c>
      <c r="D221" s="9"/>
      <c r="E221" s="10" cm="1">
        <f t="array" ref="E221">CALENDAR.SECULAR_DIFFERENCE(A221,B221,C221,D221)</f>
        <v>365</v>
      </c>
    </row>
    <row r="222" spans="1:5" x14ac:dyDescent="0.25">
      <c r="A222" s="60">
        <v>-48401</v>
      </c>
      <c r="B222" s="37">
        <v>1</v>
      </c>
      <c r="C222" s="37">
        <v>1</v>
      </c>
      <c r="D222" s="37"/>
      <c r="E222" s="57" cm="1">
        <f t="array" ref="E222">CALENDAR.SECULAR_DIFFERENCE(A222,B222,C222,D222)</f>
        <v>-365</v>
      </c>
    </row>
    <row r="223" spans="1:5" x14ac:dyDescent="0.25">
      <c r="A223" s="49"/>
    </row>
    <row r="227" spans="2:2" x14ac:dyDescent="0.25">
      <c r="B227" s="69"/>
    </row>
  </sheetData>
  <phoneticPr fontId="2" type="noConversion"/>
  <pageMargins left="0.7" right="0.7" top="0.75" bottom="0.75" header="0.3" footer="0.3"/>
  <pageSetup paperSize="9" orientation="portrait" copies="0"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G52"/>
  <sheetViews>
    <sheetView tabSelected="1" topLeftCell="A21" workbookViewId="0">
      <selection activeCell="A52" sqref="A52"/>
    </sheetView>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3" ht="19.5" x14ac:dyDescent="0.3">
      <c r="A1" s="1" t="s">
        <v>601</v>
      </c>
      <c r="B1" s="1"/>
    </row>
    <row r="3" spans="1:3" x14ac:dyDescent="0.25">
      <c r="A3" t="s">
        <v>477</v>
      </c>
      <c r="B3" t="s">
        <v>192</v>
      </c>
    </row>
    <row r="4" spans="1:3" x14ac:dyDescent="0.25">
      <c r="B4" t="b" cm="1">
        <f t="array" ref="B4">CALENDAR.IS_VALID_TZO(Table21729263812[[#This Row],[Value]])</f>
        <v>0</v>
      </c>
    </row>
    <row r="5" spans="1:3" x14ac:dyDescent="0.25">
      <c r="A5" t="s">
        <v>3</v>
      </c>
      <c r="B5" t="b" cm="1">
        <f t="array" ref="B5">CALENDAR.IS_VALID_TZO(Table21729263812[[#This Row],[Value]])</f>
        <v>0</v>
      </c>
    </row>
    <row r="6" spans="1:3" x14ac:dyDescent="0.25">
      <c r="A6">
        <v>570</v>
      </c>
      <c r="B6" t="b" cm="1">
        <f t="array" ref="B6">CALENDAR.IS_VALID_TZO(Table21729263812[[#This Row],[Value]])</f>
        <v>1</v>
      </c>
    </row>
    <row r="7" spans="1:3" x14ac:dyDescent="0.25">
      <c r="A7">
        <v>-420</v>
      </c>
      <c r="B7" t="b" cm="1">
        <f t="array" ref="B7">CALENDAR.IS_VALID_TZO(Table21729263812[[#This Row],[Value]])</f>
        <v>1</v>
      </c>
    </row>
    <row r="8" spans="1:3" x14ac:dyDescent="0.25">
      <c r="A8">
        <v>0</v>
      </c>
      <c r="B8" t="b" cm="1">
        <f t="array" ref="B8">CALENDAR.IS_VALID_TZO(Table21729263812[[#This Row],[Value]])</f>
        <v>1</v>
      </c>
    </row>
    <row r="9" spans="1:3" x14ac:dyDescent="0.25">
      <c r="A9" s="49">
        <v>565.20000000000005</v>
      </c>
      <c r="B9" t="b" cm="1">
        <f t="array" ref="B9">CALENDAR.IS_VALID_TZO(Table21729263812[[#This Row],[Value]])</f>
        <v>1</v>
      </c>
    </row>
    <row r="12" spans="1:3" ht="19.5" x14ac:dyDescent="0.3">
      <c r="A12" s="1" t="s">
        <v>602</v>
      </c>
      <c r="B12" s="1"/>
      <c r="C12" s="1" t="s">
        <v>604</v>
      </c>
    </row>
    <row r="14" spans="1:3" x14ac:dyDescent="0.25">
      <c r="A14" t="s">
        <v>219</v>
      </c>
      <c r="B14" t="s">
        <v>603</v>
      </c>
      <c r="C14" t="s">
        <v>605</v>
      </c>
    </row>
    <row r="15" spans="1:3" x14ac:dyDescent="0.25">
      <c r="A15" s="296">
        <v>0.375</v>
      </c>
      <c r="B15" cm="1">
        <f t="array" ref="B15">CALENDAR.TIMESPAN_TO_TZO(Table2172926381227[[#This Row],[TimeSpan]])</f>
        <v>540</v>
      </c>
      <c r="C15" cm="1">
        <f t="array" ref="C15">CALENDAR.TZO_TO_TIMESPAN(Table2172926381227[[#This Row],[Out: TZOMinutes]])</f>
        <v>0.375</v>
      </c>
    </row>
    <row r="16" spans="1:3" x14ac:dyDescent="0.25">
      <c r="A16">
        <v>-0.625</v>
      </c>
      <c r="B16" cm="1">
        <f t="array" ref="B16">CALENDAR.TIMESPAN_TO_TZO(Table2172926381227[[#This Row],[TimeSpan]])</f>
        <v>-900</v>
      </c>
      <c r="C16" cm="1">
        <f t="array" ref="C16">CALENDAR.TZO_TO_TIMESPAN(Table2172926381227[[#This Row],[Out: TZOMinutes]])</f>
        <v>-0.625</v>
      </c>
    </row>
    <row r="17" spans="1:4" x14ac:dyDescent="0.25">
      <c r="A17">
        <v>0.7</v>
      </c>
      <c r="B17" t="e" cm="1">
        <f t="array" ref="B17">CALENDAR.TIMESPAN_TO_TZO(Table2172926381227[[#This Row],[TimeSpan]])</f>
        <v>#NUM!</v>
      </c>
      <c r="C17" t="e" cm="1">
        <f t="array" ref="C17">CALENDAR.TZO_TO_TIMESPAN(Table2172926381227[[#This Row],[Out: TZOMinutes]])</f>
        <v>#NUM!</v>
      </c>
    </row>
    <row r="18" spans="1:4" x14ac:dyDescent="0.25">
      <c r="A18">
        <v>0</v>
      </c>
      <c r="B18" cm="1">
        <f t="array" ref="B18">CALENDAR.TIMESPAN_TO_TZO(Table2172926381227[[#This Row],[TimeSpan]])</f>
        <v>0</v>
      </c>
      <c r="C18" cm="1">
        <f t="array" ref="C18">CALENDAR.TZO_TO_TIMESPAN(Table2172926381227[[#This Row],[Out: TZOMinutes]])</f>
        <v>0</v>
      </c>
    </row>
    <row r="20" spans="1:4" x14ac:dyDescent="0.25">
      <c r="A20" s="49"/>
    </row>
    <row r="21" spans="1:4" ht="19.5" x14ac:dyDescent="0.3">
      <c r="A21" s="1" t="s">
        <v>357</v>
      </c>
      <c r="C21" s="1" t="s">
        <v>365</v>
      </c>
    </row>
    <row r="23" spans="1:4" x14ac:dyDescent="0.25">
      <c r="A23" s="23" t="s">
        <v>358</v>
      </c>
      <c r="B23" s="193" t="s">
        <v>36</v>
      </c>
      <c r="C23" s="78" t="s">
        <v>309</v>
      </c>
      <c r="D23" t="s">
        <v>362</v>
      </c>
    </row>
    <row r="24" spans="1:4" x14ac:dyDescent="0.25">
      <c r="A24" s="188" t="s">
        <v>325</v>
      </c>
      <c r="B24" s="41" cm="1">
        <f t="array" ref="B24">CALENDAR.PARSE_ISO_TZO(A24)</f>
        <v>0</v>
      </c>
      <c r="C24" s="195" t="s">
        <v>325</v>
      </c>
      <c r="D24" t="str" cm="1">
        <f t="array" ref="D24">CALENDAR.FORMAT_ISO_TZO(Table2224[[#This Row],[Out: TZO]],Table2224[[#This Row],[Options]])</f>
        <v>Z</v>
      </c>
    </row>
    <row r="25" spans="1:4" x14ac:dyDescent="0.25">
      <c r="A25" s="197" t="s">
        <v>359</v>
      </c>
      <c r="B25" s="32" cm="1">
        <f t="array" ref="B25">CALENDAR.PARSE_ISO_TZO(A25)</f>
        <v>540</v>
      </c>
      <c r="C25" s="196" t="s">
        <v>355</v>
      </c>
      <c r="D25" t="str" cm="1">
        <f t="array" ref="D25">CALENDAR.FORMAT_ISO_TZO(Table2224[[#This Row],[Out: TZO]],Table2224[[#This Row],[Options]])</f>
        <v>+0900</v>
      </c>
    </row>
    <row r="26" spans="1:4" x14ac:dyDescent="0.25">
      <c r="A26" s="189" t="s">
        <v>360</v>
      </c>
      <c r="B26" s="41" cm="1">
        <f t="array" ref="B26">CALENDAR.PARSE_ISO_TZO(A26)</f>
        <v>554.36666666666667</v>
      </c>
      <c r="C26" s="195"/>
      <c r="D26" t="str" cm="1">
        <f t="array" ref="D26">CALENDAR.FORMAT_ISO_TZO(Table2224[[#This Row],[Out: TZO]],Table2224[[#This Row],[Options]])</f>
        <v>+09:14:22</v>
      </c>
    </row>
    <row r="27" spans="1:4" x14ac:dyDescent="0.25">
      <c r="A27" s="198" t="s">
        <v>606</v>
      </c>
      <c r="B27" s="32" cm="1">
        <f t="array" ref="B27">CALENDAR.PARSE_ISO_TZO(A27)</f>
        <v>0</v>
      </c>
      <c r="C27" s="196"/>
      <c r="D27" t="str" cm="1">
        <f t="array" ref="D27">CALENDAR.FORMAT_ISO_TZO(Table2224[[#This Row],[Out: TZO]],Table2224[[#This Row],[Options]])</f>
        <v>+00:00</v>
      </c>
    </row>
    <row r="28" spans="1:4" x14ac:dyDescent="0.25">
      <c r="A28" s="199" t="s">
        <v>363</v>
      </c>
      <c r="B28" s="41" cm="1">
        <f t="array" ref="B28">CALENDAR.PARSE_ISO_TZO(A28)</f>
        <v>-360</v>
      </c>
      <c r="C28" s="195"/>
      <c r="D28" t="str" cm="1">
        <f t="array" ref="D28">CALENDAR.FORMAT_ISO_TZO(Table2224[[#This Row],[Out: TZO]],Table2224[[#This Row],[Options]])</f>
        <v>−06:00</v>
      </c>
    </row>
    <row r="29" spans="1:4" x14ac:dyDescent="0.25">
      <c r="A29" s="197" t="s">
        <v>364</v>
      </c>
      <c r="B29" s="32" cm="1">
        <f t="array" ref="B29">CALENDAR.PARSE_ISO_TZO(A29)</f>
        <v>-420</v>
      </c>
      <c r="C29" s="196"/>
      <c r="D29" t="str" cm="1">
        <f t="array" ref="D29">CALENDAR.FORMAT_ISO_TZO(Table2224[[#This Row],[Out: TZO]],Table2224[[#This Row],[Options]])</f>
        <v>−07:00</v>
      </c>
    </row>
    <row r="30" spans="1:4" x14ac:dyDescent="0.25">
      <c r="A30" s="190" t="s">
        <v>361</v>
      </c>
      <c r="B30" s="41" cm="1">
        <f t="array" ref="B30">CALENDAR.PARSE_ISO_TZO(A30)</f>
        <v>-480</v>
      </c>
      <c r="C30" s="195"/>
      <c r="D30" t="str" cm="1">
        <f t="array" ref="D30">CALENDAR.FORMAT_ISO_TZO(Table2224[[#This Row],[Out: TZO]],Table2224[[#This Row],[Options]])</f>
        <v>−08:00</v>
      </c>
    </row>
    <row r="33" spans="1:7" ht="19.5" x14ac:dyDescent="0.3">
      <c r="A33" s="1" t="s">
        <v>593</v>
      </c>
      <c r="B33" s="1"/>
      <c r="C33" s="1"/>
    </row>
    <row r="35" spans="1:7" x14ac:dyDescent="0.25">
      <c r="A35" s="5" t="s">
        <v>370</v>
      </c>
      <c r="B35" s="272" t="s">
        <v>196</v>
      </c>
      <c r="C35" s="81" t="s">
        <v>594</v>
      </c>
      <c r="D35" s="291" t="s">
        <v>595</v>
      </c>
      <c r="E35" s="272" t="s">
        <v>196</v>
      </c>
      <c r="F35" s="81" t="s">
        <v>612</v>
      </c>
      <c r="G35" s="7" t="s">
        <v>392</v>
      </c>
    </row>
    <row r="36" spans="1:7" x14ac:dyDescent="0.25">
      <c r="A36" s="275" t="s">
        <v>596</v>
      </c>
      <c r="B36" s="287" cm="1">
        <f t="array" ref="B36:C36">CALENDAR.ISO_DATETIME_TO_MJDATE(A36)</f>
        <v>60089.607638888891</v>
      </c>
      <c r="C36" s="82">
        <v>540</v>
      </c>
      <c r="D36" s="305"/>
      <c r="E36" s="292" cm="1">
        <f t="array" ref="E36:F36">CALENDAR.SHIFT_TIMEZONE(B36,C36,D36)</f>
        <v>60089.232638888891</v>
      </c>
      <c r="F36" s="82">
        <v>0</v>
      </c>
      <c r="G36" s="251" t="str" cm="1">
        <f t="array" ref="G36">CALENDAR.MJDATE_TO_ISO_DATETIME(E36,F36)</f>
        <v>2023-05-25T05:35:00+00:00</v>
      </c>
    </row>
    <row r="37" spans="1:7" x14ac:dyDescent="0.25">
      <c r="A37" s="247" t="s">
        <v>597</v>
      </c>
      <c r="B37" s="288" cm="1">
        <f t="array" ref="B37:C37">CALENDAR.ISO_DATETIME_TO_MJDATE(A37)</f>
        <v>60089.607638888891</v>
      </c>
      <c r="C37" s="83">
        <v>570</v>
      </c>
      <c r="D37" s="306">
        <v>600</v>
      </c>
      <c r="E37" s="293" cm="1">
        <f t="array" ref="E37:F37">CALENDAR.SHIFT_TIMEZONE(B37,C37,D37)</f>
        <v>60089.628472222226</v>
      </c>
      <c r="F37" s="83">
        <v>600</v>
      </c>
      <c r="G37" s="252" t="str" cm="1">
        <f t="array" ref="G37">CALENDAR.MJDATE_TO_ISO_DATETIME(E37,F37)</f>
        <v>2023-05-25T15:05:00+10:00</v>
      </c>
    </row>
    <row r="38" spans="1:7" x14ac:dyDescent="0.25">
      <c r="A38" s="275" t="s">
        <v>598</v>
      </c>
      <c r="B38" s="287" cm="1">
        <f t="array" ref="B38:C38">CALENDAR.ISO_DATETIME_TO_MJDATE(A38)</f>
        <v>60089.607638888891</v>
      </c>
      <c r="C38" s="82">
        <v>0</v>
      </c>
      <c r="D38" s="305">
        <v>-240</v>
      </c>
      <c r="E38" s="292" cm="1">
        <f t="array" ref="E38:F38">CALENDAR.SHIFT_TIMEZONE(B38,C38,D38)</f>
        <v>60089.440972222226</v>
      </c>
      <c r="F38" s="82">
        <v>-240</v>
      </c>
      <c r="G38" s="251" t="str" cm="1">
        <f t="array" ref="G38">CALENDAR.MJDATE_TO_ISO_DATETIME(E38,F38)</f>
        <v>2023-05-25T10:35:00−04:00</v>
      </c>
    </row>
    <row r="39" spans="1:7" x14ac:dyDescent="0.25">
      <c r="A39" s="273" t="s">
        <v>599</v>
      </c>
      <c r="B39" s="289" cm="1">
        <f t="array" ref="B39:C39">CALENDAR.ISO_DATETIME_TO_MJDATE(A39)</f>
        <v>60089.607638888891</v>
      </c>
      <c r="C39" s="175">
        <v>-420</v>
      </c>
      <c r="D39" s="307">
        <v>-900</v>
      </c>
      <c r="E39" s="294" cm="1">
        <f t="array" ref="E39:F39">CALENDAR.SHIFT_TIMEZONE(B39,C39,D39)</f>
        <v>60089.274305555555</v>
      </c>
      <c r="F39" s="175">
        <v>-900</v>
      </c>
      <c r="G39" s="57" t="str" cm="1">
        <f t="array" ref="G39">CALENDAR.MJDATE_TO_ISO_DATETIME(E39,F39)</f>
        <v>2023-05-25T06:35:00−15:00</v>
      </c>
    </row>
    <row r="40" spans="1:7" x14ac:dyDescent="0.25">
      <c r="A40" s="282" t="s">
        <v>600</v>
      </c>
      <c r="B40" s="290" cm="1">
        <f t="array" ref="B40:C40">CALENDAR.ISO_DATETIME_TO_MJDATE(A40)</f>
        <v>60089.607638888891</v>
      </c>
      <c r="C40" s="176">
        <v>720</v>
      </c>
      <c r="D40" s="308"/>
      <c r="E40" s="295" cm="1">
        <f t="array" ref="E40:F40">CALENDAR.SHIFT_TIMEZONE(B40,C40,D40)</f>
        <v>60089.107638888891</v>
      </c>
      <c r="F40" s="176">
        <v>0</v>
      </c>
      <c r="G40" s="286" t="str" cm="1">
        <f t="array" ref="G40">CALENDAR.MJDATE_TO_ISO_DATETIME(E40,F40)</f>
        <v>2023-05-25T02:35:00+00:00</v>
      </c>
    </row>
    <row r="41" spans="1:7" x14ac:dyDescent="0.25">
      <c r="A41" s="273" t="s">
        <v>596</v>
      </c>
      <c r="B41" s="289" cm="1">
        <f t="array" ref="B41:C41">CALENDAR.ISO_DATETIME_TO_MJDATE(A41)</f>
        <v>60089.607638888891</v>
      </c>
      <c r="C41" s="175">
        <v>540</v>
      </c>
      <c r="D41" s="307">
        <v>510</v>
      </c>
      <c r="E41" s="294" cm="1">
        <f t="array" ref="E41:F41">CALENDAR.SHIFT_TIMEZONE(B41,C41,D41)</f>
        <v>60089.586805555555</v>
      </c>
      <c r="F41" s="175">
        <v>510</v>
      </c>
      <c r="G41" s="57" t="str" cm="1">
        <f t="array" ref="G41">CALENDAR.MJDATE_TO_ISO_DATETIME(E41,F41)</f>
        <v>2023-05-25T14:05:00+08:30</v>
      </c>
    </row>
    <row r="44" spans="1:7" ht="19.5" x14ac:dyDescent="0.3">
      <c r="A44" s="1" t="s">
        <v>617</v>
      </c>
      <c r="B44" s="1"/>
      <c r="C44" s="1" t="s">
        <v>619</v>
      </c>
    </row>
    <row r="46" spans="1:7" x14ac:dyDescent="0.25">
      <c r="A46" s="5" t="s">
        <v>618</v>
      </c>
      <c r="B46" s="272" t="s">
        <v>603</v>
      </c>
      <c r="C46" s="272" t="s">
        <v>620</v>
      </c>
      <c r="D46" s="6" t="s">
        <v>603</v>
      </c>
      <c r="E46" s="7" t="s">
        <v>621</v>
      </c>
    </row>
    <row r="47" spans="1:7" x14ac:dyDescent="0.25">
      <c r="A47" s="309"/>
      <c r="B47" s="310" t="str" cm="1">
        <f t="array" ref="B47">CALENDAR.MILITARY_TZO(A47)</f>
        <v/>
      </c>
      <c r="C47" s="310" t="str" cm="1">
        <f t="array" ref="C47:E47">CALENDAR.TZO_TO_MILITARY(B47)</f>
        <v>J</v>
      </c>
      <c r="D47" s="9" t="str">
        <v/>
      </c>
      <c r="E47" s="10">
        <v>0</v>
      </c>
    </row>
    <row r="48" spans="1:7" x14ac:dyDescent="0.25">
      <c r="A48" s="11" t="s">
        <v>614</v>
      </c>
      <c r="B48" s="311" cm="1">
        <f t="array" ref="B48">CALENDAR.MILITARY_TZO(A48)</f>
        <v>600</v>
      </c>
      <c r="C48" s="311" t="str" cm="1">
        <f t="array" ref="C48:E48">CALENDAR.TZO_TO_MILITARY(B48)</f>
        <v>K</v>
      </c>
      <c r="D48" s="12">
        <v>600</v>
      </c>
      <c r="E48" s="13">
        <v>0</v>
      </c>
    </row>
    <row r="49" spans="1:5" x14ac:dyDescent="0.25">
      <c r="A49" s="8" t="s">
        <v>325</v>
      </c>
      <c r="B49" s="310" cm="1">
        <f t="array" ref="B49">CALENDAR.MILITARY_TZO(A49)</f>
        <v>0</v>
      </c>
      <c r="C49" s="310" t="str" cm="1">
        <f t="array" ref="C49:E49">CALENDAR.TZO_TO_MILITARY(B49)</f>
        <v>Z</v>
      </c>
      <c r="D49" s="9">
        <v>0</v>
      </c>
      <c r="E49" s="10">
        <v>0</v>
      </c>
    </row>
    <row r="50" spans="1:5" x14ac:dyDescent="0.25">
      <c r="A50" s="11" t="s">
        <v>147</v>
      </c>
      <c r="B50" s="311" cm="1">
        <f t="array" ref="B50">CALENDAR.MILITARY_TZO(A50)</f>
        <v>720</v>
      </c>
      <c r="C50" s="311" t="str" cm="1">
        <f t="array" ref="C50:E50">CALENDAR.TZO_TO_MILITARY(B50)</f>
        <v>M</v>
      </c>
      <c r="D50" s="12">
        <v>720</v>
      </c>
      <c r="E50" s="13">
        <v>0</v>
      </c>
    </row>
    <row r="51" spans="1:5" x14ac:dyDescent="0.25">
      <c r="A51" s="185" t="s">
        <v>613</v>
      </c>
      <c r="B51" s="312" t="e" cm="1">
        <f t="array" ref="B51">CALENDAR.MILITARY_TZO(A51)</f>
        <v>#N/A</v>
      </c>
      <c r="C51" s="312" t="e" cm="1">
        <f t="array" ref="C51:E51">CALENDAR.TZO_TO_MILITARY(B51)</f>
        <v>#VALUE!</v>
      </c>
      <c r="D51" s="148" t="str">
        <v/>
      </c>
      <c r="E51" s="313" t="str">
        <v/>
      </c>
    </row>
    <row r="52" spans="1:5" x14ac:dyDescent="0.25">
      <c r="A52" s="178"/>
      <c r="B52" s="314">
        <v>570</v>
      </c>
      <c r="C52" s="314" t="str" cm="1">
        <f t="array" ref="C52:E52">CALENDAR.TZO_TO_MILITARY(B52)</f>
        <v>K</v>
      </c>
      <c r="D52" s="179">
        <v>600</v>
      </c>
      <c r="E52" s="180">
        <v>2.0833333333333332E-2</v>
      </c>
    </row>
  </sheetData>
  <pageMargins left="0.7" right="0.7" top="0.75" bottom="0.75" header="0.3" footer="0.3"/>
  <pageSetup paperSize="9" orientation="portrait" copies="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235"/>
  <sheetViews>
    <sheetView topLeftCell="A170" workbookViewId="0">
      <selection activeCell="J147" sqref="J147"/>
    </sheetView>
  </sheetViews>
  <sheetFormatPr defaultRowHeight="15" x14ac:dyDescent="0.25"/>
  <cols>
    <col min="1" max="1" width="23.140625" customWidth="1"/>
    <col min="2" max="2" width="27" customWidth="1"/>
    <col min="3" max="3" width="15.5703125" bestFit="1" customWidth="1"/>
    <col min="4" max="4" width="17.85546875" customWidth="1"/>
    <col min="5" max="5" width="15.85546875" bestFit="1" customWidth="1"/>
    <col min="6" max="6" width="20.5703125" bestFit="1" customWidth="1"/>
    <col min="7" max="7" width="22.28515625" customWidth="1"/>
    <col min="8" max="8" width="18.710937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5" ht="19.5" x14ac:dyDescent="0.3">
      <c r="A1" s="1" t="s">
        <v>404</v>
      </c>
      <c r="B1" s="1"/>
      <c r="C1" s="1"/>
      <c r="D1" s="1"/>
    </row>
    <row r="3" spans="1:5" x14ac:dyDescent="0.25">
      <c r="A3" t="s">
        <v>69</v>
      </c>
      <c r="B3" t="s">
        <v>70</v>
      </c>
      <c r="C3" t="s">
        <v>71</v>
      </c>
      <c r="D3" t="s">
        <v>341</v>
      </c>
      <c r="E3" t="s">
        <v>192</v>
      </c>
    </row>
    <row r="4" spans="1:5" x14ac:dyDescent="0.25">
      <c r="A4">
        <v>24</v>
      </c>
      <c r="E4" t="b" cm="1">
        <f t="array" ref="E4">CALENDAR.IS_VALID_TIME_OF_DAY(Table237[[#This Row],[Hour]],Table237[[#This Row],[Minute]],Table237[[#This Row],[Second]],Table237[[#This Row],[Accept24Hour]])</f>
        <v>0</v>
      </c>
    </row>
    <row r="5" spans="1:5" x14ac:dyDescent="0.25">
      <c r="A5">
        <v>24</v>
      </c>
      <c r="D5">
        <v>1</v>
      </c>
      <c r="E5" t="b" cm="1">
        <f t="array" ref="E5">CALENDAR.IS_VALID_TIME_OF_DAY(Table237[[#This Row],[Hour]],Table237[[#This Row],[Minute]],Table237[[#This Row],[Second]],Table237[[#This Row],[Accept24Hour]])</f>
        <v>1</v>
      </c>
    </row>
    <row r="6" spans="1:5" x14ac:dyDescent="0.25">
      <c r="A6">
        <v>23</v>
      </c>
      <c r="B6">
        <v>59</v>
      </c>
      <c r="E6" t="b" cm="1">
        <f t="array" ref="E6">CALENDAR.IS_VALID_TIME_OF_DAY(Table237[[#This Row],[Hour]],Table237[[#This Row],[Minute]],Table237[[#This Row],[Second]],Table237[[#This Row],[Accept24Hour]])</f>
        <v>1</v>
      </c>
    </row>
    <row r="7" spans="1:5" x14ac:dyDescent="0.25">
      <c r="B7">
        <v>45</v>
      </c>
      <c r="C7">
        <v>23</v>
      </c>
      <c r="E7" t="b" cm="1">
        <f t="array" ref="E7">CALENDAR.IS_VALID_TIME_OF_DAY(Table237[[#This Row],[Hour]],Table237[[#This Row],[Minute]],Table237[[#This Row],[Second]],Table237[[#This Row],[Accept24Hour]])</f>
        <v>1</v>
      </c>
    </row>
    <row r="8" spans="1:5" x14ac:dyDescent="0.25">
      <c r="C8">
        <v>12.5</v>
      </c>
      <c r="E8" t="b" cm="1">
        <f t="array" ref="E8">CALENDAR.IS_VALID_TIME_OF_DAY(Table237[[#This Row],[Hour]],Table237[[#This Row],[Minute]],Table237[[#This Row],[Second]],Table237[[#This Row],[Accept24Hour]])</f>
        <v>1</v>
      </c>
    </row>
    <row r="9" spans="1:5" x14ac:dyDescent="0.25">
      <c r="B9">
        <v>15</v>
      </c>
      <c r="E9" t="b" cm="1">
        <f t="array" ref="E9">CALENDAR.IS_VALID_TIME_OF_DAY(Table237[[#This Row],[Hour]],Table237[[#This Row],[Minute]],Table237[[#This Row],[Second]],Table237[[#This Row],[Accept24Hour]])</f>
        <v>1</v>
      </c>
    </row>
    <row r="10" spans="1:5" x14ac:dyDescent="0.25">
      <c r="A10">
        <v>22.5</v>
      </c>
      <c r="E10" t="b" cm="1">
        <f t="array" ref="E10">CALENDAR.IS_VALID_TIME_OF_DAY(Table237[[#This Row],[Hour]],Table237[[#This Row],[Minute]],Table237[[#This Row],[Second]],Table237[[#This Row],[Accept24Hour]])</f>
        <v>1</v>
      </c>
    </row>
    <row r="11" spans="1:5" x14ac:dyDescent="0.25">
      <c r="A11" s="2">
        <v>22.5</v>
      </c>
      <c r="B11">
        <v>1</v>
      </c>
      <c r="E11" t="b" cm="1">
        <f t="array" ref="E11">CALENDAR.IS_VALID_TIME_OF_DAY(Table237[[#This Row],[Hour]],Table237[[#This Row],[Minute]],Table237[[#This Row],[Second]],Table237[[#This Row],[Accept24Hour]])</f>
        <v>0</v>
      </c>
    </row>
    <row r="12" spans="1:5" x14ac:dyDescent="0.25">
      <c r="A12">
        <v>1</v>
      </c>
      <c r="B12">
        <v>1</v>
      </c>
      <c r="C12">
        <v>1.5</v>
      </c>
      <c r="E12" t="b" cm="1">
        <f t="array" ref="E12">CALENDAR.IS_VALID_TIME_OF_DAY(Table237[[#This Row],[Hour]],Table237[[#This Row],[Minute]],Table237[[#This Row],[Second]],Table237[[#This Row],[Accept24Hour]])</f>
        <v>1</v>
      </c>
    </row>
    <row r="13" spans="1:5" x14ac:dyDescent="0.25">
      <c r="A13">
        <v>1</v>
      </c>
      <c r="C13">
        <v>1</v>
      </c>
      <c r="E13" t="b" cm="1">
        <f t="array" ref="E13">CALENDAR.IS_VALID_TIME_OF_DAY(Table237[[#This Row],[Hour]],Table237[[#This Row],[Minute]],Table237[[#This Row],[Second]],Table237[[#This Row],[Accept24Hour]])</f>
        <v>0</v>
      </c>
    </row>
    <row r="16" spans="1:5" ht="19.5" x14ac:dyDescent="0.3">
      <c r="A16" s="1" t="s">
        <v>200</v>
      </c>
      <c r="B16" s="1"/>
    </row>
    <row r="18" spans="1:6" x14ac:dyDescent="0.25">
      <c r="A18" t="s">
        <v>1</v>
      </c>
      <c r="B18" t="s">
        <v>4</v>
      </c>
      <c r="C18" t="s">
        <v>5</v>
      </c>
      <c r="D18" t="s">
        <v>64</v>
      </c>
      <c r="E18" t="s">
        <v>6</v>
      </c>
      <c r="F18" t="s">
        <v>67</v>
      </c>
    </row>
    <row r="19" spans="1:6" x14ac:dyDescent="0.25">
      <c r="F19" s="154" t="str" cm="1">
        <f t="array" ref="F19">CALENDAR.JULIAN_DATE(Table79121339[[#This Row],[YearCE]],Table79121339[[#This Row],[Month]],Table79121339[[#This Row],[Day]],Table79121339[[#This Row],[Time]],Table79121339[[#This Row],[JulianCalendar]])</f>
        <v/>
      </c>
    </row>
    <row r="20" spans="1:6" x14ac:dyDescent="0.25">
      <c r="A20" t="s">
        <v>195</v>
      </c>
      <c r="F20" s="154" t="e" cm="1">
        <f t="array" ref="F20">CALENDAR.JULIAN_DATE(Table79121339[[#This Row],[YearCE]],Table79121339[[#This Row],[Month]],Table79121339[[#This Row],[Day]],Table79121339[[#This Row],[Time]],Table79121339[[#This Row],[JulianCalendar]])</f>
        <v>#NUM!</v>
      </c>
    </row>
    <row r="21" spans="1:6" x14ac:dyDescent="0.25">
      <c r="A21">
        <v>1858</v>
      </c>
      <c r="B21">
        <v>11</v>
      </c>
      <c r="C21">
        <v>17</v>
      </c>
      <c r="F21" s="154" cm="1">
        <f t="array" ref="F21">CALENDAR.JULIAN_DATE(Table79121339[[#This Row],[YearCE]],Table79121339[[#This Row],[Month]],Table79121339[[#This Row],[Day]],Table79121339[[#This Row],[Time]],Table79121339[[#This Row],[JulianCalendar]])</f>
        <v>2400000.5</v>
      </c>
    </row>
    <row r="22" spans="1:6" x14ac:dyDescent="0.25">
      <c r="A22">
        <v>1858</v>
      </c>
      <c r="B22">
        <v>11</v>
      </c>
      <c r="C22">
        <v>5</v>
      </c>
      <c r="E22">
        <v>1</v>
      </c>
      <c r="F22" s="154" cm="1">
        <f t="array" ref="F22">CALENDAR.JULIAN_DATE(Table79121339[[#This Row],[YearCE]],Table79121339[[#This Row],[Month]],Table79121339[[#This Row],[Day]],Table79121339[[#This Row],[Time]],Table79121339[[#This Row],[JulianCalendar]])</f>
        <v>2400000.5</v>
      </c>
    </row>
    <row r="23" spans="1:6" x14ac:dyDescent="0.25">
      <c r="A23">
        <v>2023</v>
      </c>
      <c r="B23">
        <v>6</v>
      </c>
      <c r="C23">
        <v>1</v>
      </c>
      <c r="F23" s="154" cm="1">
        <f t="array" ref="F23">CALENDAR.JULIAN_DATE(Table79121339[[#This Row],[YearCE]],Table79121339[[#This Row],[Month]],Table79121339[[#This Row],[Day]],Table79121339[[#This Row],[Time]],Table79121339[[#This Row],[JulianCalendar]])</f>
        <v>2460096.5</v>
      </c>
    </row>
    <row r="24" spans="1:6" x14ac:dyDescent="0.25">
      <c r="A24">
        <v>2023</v>
      </c>
      <c r="B24">
        <v>6</v>
      </c>
      <c r="C24">
        <v>1</v>
      </c>
      <c r="D24">
        <v>0.5</v>
      </c>
      <c r="F24" s="154" cm="1">
        <f t="array" ref="F24">CALENDAR.JULIAN_DATE(Table79121339[[#This Row],[YearCE]],Table79121339[[#This Row],[Month]],Table79121339[[#This Row],[Day]],Table79121339[[#This Row],[Time]],Table79121339[[#This Row],[JulianCalendar]])</f>
        <v>2460097</v>
      </c>
    </row>
    <row r="25" spans="1:6" x14ac:dyDescent="0.25">
      <c r="A25">
        <v>-4712</v>
      </c>
      <c r="B25">
        <v>1</v>
      </c>
      <c r="C25">
        <v>1</v>
      </c>
      <c r="D25">
        <v>0.5</v>
      </c>
      <c r="E25">
        <v>1</v>
      </c>
      <c r="F25" s="154" cm="1">
        <f t="array" ref="F25">CALENDAR.JULIAN_DATE(Table79121339[[#This Row],[YearCE]],Table79121339[[#This Row],[Month]],Table79121339[[#This Row],[Day]],Table79121339[[#This Row],[Time]],Table79121339[[#This Row],[JulianCalendar]])</f>
        <v>0</v>
      </c>
    </row>
    <row r="26" spans="1:6" x14ac:dyDescent="0.25">
      <c r="A26">
        <v>-4713</v>
      </c>
      <c r="B26">
        <v>11</v>
      </c>
      <c r="C26">
        <v>24</v>
      </c>
      <c r="D26">
        <v>0.5</v>
      </c>
      <c r="F26" s="154" cm="1">
        <f t="array" ref="F26">CALENDAR.JULIAN_DATE(Table79121339[[#This Row],[YearCE]],Table79121339[[#This Row],[Month]],Table79121339[[#This Row],[Day]],Table79121339[[#This Row],[Time]],Table79121339[[#This Row],[JulianCalendar]])</f>
        <v>0</v>
      </c>
    </row>
    <row r="29" spans="1:6" ht="19.5" x14ac:dyDescent="0.3">
      <c r="A29" s="1" t="s">
        <v>342</v>
      </c>
      <c r="B29" s="1"/>
    </row>
    <row r="31" spans="1:6" x14ac:dyDescent="0.25">
      <c r="A31" t="s">
        <v>1</v>
      </c>
      <c r="B31" t="s">
        <v>4</v>
      </c>
      <c r="C31" t="s">
        <v>5</v>
      </c>
      <c r="D31" t="s">
        <v>64</v>
      </c>
      <c r="E31" t="s">
        <v>6</v>
      </c>
      <c r="F31" t="s">
        <v>196</v>
      </c>
    </row>
    <row r="32" spans="1:6" x14ac:dyDescent="0.25">
      <c r="F32" s="154" t="str" cm="1">
        <f t="array" ref="F32">CALENDAR.MODIFIED_JULIAN_DATE(Table791213[[#This Row],[YearCE]],Table791213[[#This Row],[Month]],Table791213[[#This Row],[Day]],Table791213[[#This Row],[Time]],Table791213[[#This Row],[JulianCalendar]])</f>
        <v/>
      </c>
    </row>
    <row r="33" spans="1:6" x14ac:dyDescent="0.25">
      <c r="A33" t="s">
        <v>195</v>
      </c>
      <c r="F33" s="154" t="e" cm="1">
        <f t="array" ref="F33">CALENDAR.MODIFIED_JULIAN_DATE(Table791213[[#This Row],[YearCE]],Table791213[[#This Row],[Month]],Table791213[[#This Row],[Day]],Table791213[[#This Row],[Time]],Table791213[[#This Row],[JulianCalendar]])</f>
        <v>#NUM!</v>
      </c>
    </row>
    <row r="34" spans="1:6" x14ac:dyDescent="0.25">
      <c r="A34">
        <v>1858</v>
      </c>
      <c r="B34">
        <v>11</v>
      </c>
      <c r="C34">
        <v>17</v>
      </c>
      <c r="F34" s="154" cm="1">
        <f t="array" ref="F34">CALENDAR.MODIFIED_JULIAN_DATE(Table791213[[#This Row],[YearCE]],Table791213[[#This Row],[Month]],Table791213[[#This Row],[Day]],Table791213[[#This Row],[Time]],Table791213[[#This Row],[JulianCalendar]])</f>
        <v>0</v>
      </c>
    </row>
    <row r="35" spans="1:6" x14ac:dyDescent="0.25">
      <c r="A35">
        <v>1858</v>
      </c>
      <c r="B35">
        <v>11</v>
      </c>
      <c r="C35">
        <v>5</v>
      </c>
      <c r="E35">
        <v>1</v>
      </c>
      <c r="F35" s="154" cm="1">
        <f t="array" ref="F35">CALENDAR.MODIFIED_JULIAN_DATE(Table791213[[#This Row],[YearCE]],Table791213[[#This Row],[Month]],Table791213[[#This Row],[Day]],Table791213[[#This Row],[Time]],Table791213[[#This Row],[JulianCalendar]])</f>
        <v>0</v>
      </c>
    </row>
    <row r="36" spans="1:6" x14ac:dyDescent="0.25">
      <c r="A36">
        <v>2023</v>
      </c>
      <c r="B36">
        <v>6</v>
      </c>
      <c r="C36">
        <v>1</v>
      </c>
      <c r="F36" s="154" cm="1">
        <f t="array" ref="F36">CALENDAR.MODIFIED_JULIAN_DATE(Table791213[[#This Row],[YearCE]],Table791213[[#This Row],[Month]],Table791213[[#This Row],[Day]],Table791213[[#This Row],[Time]],Table791213[[#This Row],[JulianCalendar]])</f>
        <v>60096</v>
      </c>
    </row>
    <row r="37" spans="1:6" x14ac:dyDescent="0.25">
      <c r="A37">
        <v>2023</v>
      </c>
      <c r="B37">
        <v>6</v>
      </c>
      <c r="C37">
        <v>1</v>
      </c>
      <c r="D37">
        <v>0.5</v>
      </c>
      <c r="F37" s="154" cm="1">
        <f t="array" ref="F37">CALENDAR.MODIFIED_JULIAN_DATE(Table791213[[#This Row],[YearCE]],Table791213[[#This Row],[Month]],Table791213[[#This Row],[Day]],Table791213[[#This Row],[Time]],Table791213[[#This Row],[JulianCalendar]])</f>
        <v>60096.5</v>
      </c>
    </row>
    <row r="38" spans="1:6" x14ac:dyDescent="0.25">
      <c r="A38">
        <v>-4712</v>
      </c>
      <c r="B38">
        <v>1</v>
      </c>
      <c r="C38">
        <v>1</v>
      </c>
      <c r="D38">
        <v>0.5</v>
      </c>
      <c r="E38">
        <v>1</v>
      </c>
      <c r="F38" s="154" cm="1">
        <f t="array" ref="F38">CALENDAR.MODIFIED_JULIAN_DATE(Table791213[[#This Row],[YearCE]],Table791213[[#This Row],[Month]],Table791213[[#This Row],[Day]],Table791213[[#This Row],[Time]],Table791213[[#This Row],[JulianCalendar]])</f>
        <v>-2400000.5</v>
      </c>
    </row>
    <row r="39" spans="1:6" x14ac:dyDescent="0.25">
      <c r="A39">
        <v>-4713</v>
      </c>
      <c r="B39">
        <v>11</v>
      </c>
      <c r="C39">
        <v>24</v>
      </c>
      <c r="D39">
        <v>0.5</v>
      </c>
      <c r="F39" s="154" cm="1">
        <f t="array" ref="F39">CALENDAR.MODIFIED_JULIAN_DATE(Table791213[[#This Row],[YearCE]],Table791213[[#This Row],[Month]],Table791213[[#This Row],[Day]],Table791213[[#This Row],[Time]],Table791213[[#This Row],[JulianCalendar]])</f>
        <v>-2400000.5</v>
      </c>
    </row>
    <row r="42" spans="1:6" ht="19.5" x14ac:dyDescent="0.3">
      <c r="A42" s="1" t="s">
        <v>197</v>
      </c>
      <c r="B42" s="1"/>
      <c r="D42" s="1" t="s">
        <v>199</v>
      </c>
      <c r="E42" s="1"/>
    </row>
    <row r="44" spans="1:6" x14ac:dyDescent="0.25">
      <c r="A44" t="s">
        <v>34</v>
      </c>
      <c r="B44" t="s">
        <v>196</v>
      </c>
      <c r="D44" t="s">
        <v>198</v>
      </c>
      <c r="E44" t="s">
        <v>67</v>
      </c>
    </row>
    <row r="45" spans="1:6" x14ac:dyDescent="0.25">
      <c r="A45" s="154"/>
      <c r="B45" s="154" t="str" cm="1">
        <f t="array" ref="B45">CALENDAR.JDATE_TO_MODIFIED(Table79121314[[#This Row],[JDate]])</f>
        <v/>
      </c>
      <c r="D45" s="154" t="s">
        <v>121</v>
      </c>
      <c r="E45" s="154" t="str" cm="1">
        <f t="array" ref="E45">CALENDAR.MODIFIED_TO_JDATE(Table7912131416[[#This Row],[MJDate]])</f>
        <v/>
      </c>
    </row>
    <row r="46" spans="1:6" x14ac:dyDescent="0.25">
      <c r="A46" s="154" t="s">
        <v>195</v>
      </c>
      <c r="B46" s="154" t="e" cm="1">
        <f t="array" ref="B46">CALENDAR.JDATE_TO_MODIFIED(Table79121314[[#This Row],[JDate]])</f>
        <v>#VALUE!</v>
      </c>
      <c r="D46" s="154" t="e">
        <v>#VALUE!</v>
      </c>
      <c r="E46" s="154" t="e" cm="1">
        <f t="array" ref="E46">CALENDAR.MODIFIED_TO_JDATE(Table7912131416[[#This Row],[MJDate]])</f>
        <v>#VALUE!</v>
      </c>
    </row>
    <row r="47" spans="1:6" x14ac:dyDescent="0.25">
      <c r="A47" s="154">
        <v>2459945.5</v>
      </c>
      <c r="B47" s="154" cm="1">
        <f t="array" ref="B47">CALENDAR.JDATE_TO_MODIFIED(Table79121314[[#This Row],[JDate]])</f>
        <v>59945</v>
      </c>
      <c r="D47" s="154">
        <v>59945</v>
      </c>
      <c r="E47" s="154" cm="1">
        <f t="array" ref="E47">CALENDAR.MODIFIED_TO_JDATE(Table7912131416[[#This Row],[MJDate]])</f>
        <v>2459945.5</v>
      </c>
    </row>
    <row r="48" spans="1:6" x14ac:dyDescent="0.25">
      <c r="A48" s="154">
        <v>2459946</v>
      </c>
      <c r="B48" s="154" cm="1">
        <f t="array" ref="B48">CALENDAR.JDATE_TO_MODIFIED(Table79121314[[#This Row],[JDate]])</f>
        <v>59945.5</v>
      </c>
      <c r="D48" s="154">
        <v>59945.5</v>
      </c>
      <c r="E48" s="154" cm="1">
        <f t="array" ref="E48">CALENDAR.MODIFIED_TO_JDATE(Table7912131416[[#This Row],[MJDate]])</f>
        <v>2459946</v>
      </c>
    </row>
    <row r="49" spans="1:6" x14ac:dyDescent="0.25">
      <c r="A49" s="154">
        <v>2400000.5</v>
      </c>
      <c r="B49" s="154" cm="1">
        <f t="array" ref="B49">CALENDAR.JDATE_TO_MODIFIED(Table79121314[[#This Row],[JDate]])</f>
        <v>0</v>
      </c>
      <c r="D49" s="154">
        <v>0</v>
      </c>
      <c r="E49" s="154" cm="1">
        <f t="array" ref="E49">CALENDAR.MODIFIED_TO_JDATE(Table7912131416[[#This Row],[MJDate]])</f>
        <v>2400000.5</v>
      </c>
    </row>
    <row r="52" spans="1:6" ht="19.5" x14ac:dyDescent="0.3">
      <c r="A52" s="1" t="s">
        <v>433</v>
      </c>
    </row>
    <row r="54" spans="1:6" x14ac:dyDescent="0.25">
      <c r="A54" s="5" t="s">
        <v>34</v>
      </c>
      <c r="B54" s="6" t="s">
        <v>6</v>
      </c>
      <c r="C54" s="6" t="s">
        <v>15</v>
      </c>
      <c r="D54" s="6" t="s">
        <v>16</v>
      </c>
      <c r="E54" s="6" t="s">
        <v>17</v>
      </c>
      <c r="F54" s="7" t="s">
        <v>47</v>
      </c>
    </row>
    <row r="55" spans="1:6" x14ac:dyDescent="0.25">
      <c r="A55" s="8"/>
      <c r="B55" s="9"/>
      <c r="C55" s="9" t="str" cm="1">
        <f t="array" ref="C55:F55">CALENDAR.JDATE_TO_CALENDAR_DATE($A55,$B55)</f>
        <v/>
      </c>
      <c r="D55" s="9" t="str">
        <v/>
      </c>
      <c r="E55" s="9" t="str">
        <v/>
      </c>
      <c r="F55" s="10" t="str">
        <v/>
      </c>
    </row>
    <row r="56" spans="1:6" x14ac:dyDescent="0.25">
      <c r="A56" s="11" t="s">
        <v>3</v>
      </c>
      <c r="B56" s="12"/>
      <c r="C56" s="12" t="e" cm="1">
        <f t="array" ref="C56:F56">CALENDAR.JDATE_TO_CALENDAR_DATE($A56,$B56)</f>
        <v>#VALUE!</v>
      </c>
      <c r="D56" s="12" t="str">
        <v/>
      </c>
      <c r="E56" s="12" t="str">
        <v/>
      </c>
      <c r="F56" s="13" t="str">
        <v/>
      </c>
    </row>
    <row r="57" spans="1:6" x14ac:dyDescent="0.25">
      <c r="A57" s="8">
        <v>2459945.5</v>
      </c>
      <c r="B57" s="9">
        <v>1</v>
      </c>
      <c r="C57" s="9" cm="1">
        <f t="array" ref="C57:F57">CALENDAR.JDATE_TO_CALENDAR_DATE($A57,$B57)</f>
        <v>2022</v>
      </c>
      <c r="D57" s="9">
        <v>12</v>
      </c>
      <c r="E57" s="9">
        <v>19</v>
      </c>
      <c r="F57" s="10">
        <v>0</v>
      </c>
    </row>
    <row r="58" spans="1:6" x14ac:dyDescent="0.25">
      <c r="A58" s="11">
        <v>2459946.1234566998</v>
      </c>
      <c r="B58" s="12">
        <v>1</v>
      </c>
      <c r="C58" s="12" cm="1">
        <f t="array" ref="C58:F58">CALENDAR.JDATE_TO_CALENDAR_DATE($A58,$B58)</f>
        <v>2022</v>
      </c>
      <c r="D58" s="12">
        <v>12</v>
      </c>
      <c r="E58" s="12">
        <v>19</v>
      </c>
      <c r="F58" s="13">
        <v>0.62345669977366924</v>
      </c>
    </row>
    <row r="59" spans="1:6" x14ac:dyDescent="0.25">
      <c r="A59" s="8">
        <v>2400000.5</v>
      </c>
      <c r="B59" s="9"/>
      <c r="C59" s="9" cm="1">
        <f t="array" ref="C59:F59">CALENDAR.JDATE_TO_CALENDAR_DATE($A59,$B59)</f>
        <v>1858</v>
      </c>
      <c r="D59" s="9">
        <v>11</v>
      </c>
      <c r="E59" s="9">
        <v>17</v>
      </c>
      <c r="F59" s="10">
        <v>0</v>
      </c>
    </row>
    <row r="60" spans="1:6" x14ac:dyDescent="0.25">
      <c r="A60" s="11">
        <v>2299161</v>
      </c>
      <c r="B60" s="12"/>
      <c r="C60" s="12" cm="1">
        <f t="array" ref="C60:F60">CALENDAR.JDATE_TO_CALENDAR_DATE($A60,$B60)</f>
        <v>1582</v>
      </c>
      <c r="D60" s="12">
        <v>10</v>
      </c>
      <c r="E60" s="12">
        <v>15</v>
      </c>
      <c r="F60" s="13">
        <v>0.5</v>
      </c>
    </row>
    <row r="61" spans="1:6" x14ac:dyDescent="0.25">
      <c r="A61" s="14">
        <v>0</v>
      </c>
      <c r="B61" s="15">
        <v>1</v>
      </c>
      <c r="C61" s="16" cm="1">
        <f t="array" ref="C61:F61">CALENDAR.JDATE_TO_CALENDAR_DATE($A61,$B61)</f>
        <v>-4712</v>
      </c>
      <c r="D61" s="16">
        <v>1</v>
      </c>
      <c r="E61" s="16">
        <v>1</v>
      </c>
      <c r="F61" s="17">
        <v>0.5</v>
      </c>
    </row>
    <row r="64" spans="1:6" ht="19.5" x14ac:dyDescent="0.3">
      <c r="A64" s="1" t="s">
        <v>434</v>
      </c>
    </row>
    <row r="66" spans="1:12" x14ac:dyDescent="0.25">
      <c r="A66" s="5" t="s">
        <v>198</v>
      </c>
      <c r="B66" s="6" t="s">
        <v>6</v>
      </c>
      <c r="C66" s="6" t="s">
        <v>15</v>
      </c>
      <c r="D66" s="6" t="s">
        <v>16</v>
      </c>
      <c r="E66" s="6" t="s">
        <v>17</v>
      </c>
      <c r="F66" s="7" t="s">
        <v>47</v>
      </c>
    </row>
    <row r="67" spans="1:12" x14ac:dyDescent="0.25">
      <c r="A67" s="8"/>
      <c r="B67" s="9"/>
      <c r="C67" s="9" t="str" cm="1">
        <f t="array" ref="C67:F67">CALENDAR.MJDATE_TO_CALENDAR_DATE($A67,$B67)</f>
        <v/>
      </c>
      <c r="D67" s="9" t="str">
        <v/>
      </c>
      <c r="E67" s="9" t="str">
        <v/>
      </c>
      <c r="F67" s="10" t="str">
        <v/>
      </c>
    </row>
    <row r="68" spans="1:12" x14ac:dyDescent="0.25">
      <c r="A68" s="11" t="s">
        <v>3</v>
      </c>
      <c r="B68" s="12"/>
      <c r="C68" s="12" t="e" cm="1">
        <f t="array" ref="C68:F68">CALENDAR.MJDATE_TO_CALENDAR_DATE($A68,$B68)</f>
        <v>#VALUE!</v>
      </c>
      <c r="D68" s="12" t="str">
        <v/>
      </c>
      <c r="E68" s="12" t="str">
        <v/>
      </c>
      <c r="F68" s="13" t="str">
        <v/>
      </c>
    </row>
    <row r="69" spans="1:12" x14ac:dyDescent="0.25">
      <c r="A69" s="8">
        <v>60096</v>
      </c>
      <c r="B69" s="9"/>
      <c r="C69" s="9" cm="1">
        <f t="array" ref="C69:F69">CALENDAR.MJDATE_TO_CALENDAR_DATE($A69,$B69)</f>
        <v>2023</v>
      </c>
      <c r="D69" s="9">
        <v>6</v>
      </c>
      <c r="E69" s="9">
        <v>1</v>
      </c>
      <c r="F69" s="10">
        <v>0</v>
      </c>
    </row>
    <row r="70" spans="1:12" x14ac:dyDescent="0.25">
      <c r="A70" s="11">
        <v>60096.534567889998</v>
      </c>
      <c r="B70" s="12"/>
      <c r="C70" s="12" cm="1">
        <f t="array" ref="C70:F70">CALENDAR.MJDATE_TO_CALENDAR_DATE($A70,$B70)</f>
        <v>2023</v>
      </c>
      <c r="D70" s="12">
        <v>6</v>
      </c>
      <c r="E70" s="12">
        <v>1</v>
      </c>
      <c r="F70" s="13">
        <v>0.53456789022311568</v>
      </c>
    </row>
    <row r="71" spans="1:12" x14ac:dyDescent="0.25">
      <c r="A71" s="8">
        <v>-2400000.5</v>
      </c>
      <c r="B71" s="9"/>
      <c r="C71" s="9" cm="1">
        <f t="array" ref="C71:F71">CALENDAR.MJDATE_TO_CALENDAR_DATE($A71,$B71)</f>
        <v>-4713</v>
      </c>
      <c r="D71" s="9">
        <v>11</v>
      </c>
      <c r="E71" s="9">
        <v>24</v>
      </c>
      <c r="F71" s="10">
        <v>0.5</v>
      </c>
    </row>
    <row r="72" spans="1:12" x14ac:dyDescent="0.25">
      <c r="A72" s="11">
        <v>-2400000.5</v>
      </c>
      <c r="B72" s="12">
        <v>1</v>
      </c>
      <c r="C72" s="12" cm="1">
        <f t="array" ref="C72:F72">CALENDAR.MJDATE_TO_CALENDAR_DATE($A72,$B72)</f>
        <v>-4712</v>
      </c>
      <c r="D72" s="12">
        <v>1</v>
      </c>
      <c r="E72" s="12">
        <v>1</v>
      </c>
      <c r="F72" s="13">
        <v>0.5</v>
      </c>
    </row>
    <row r="73" spans="1:12" x14ac:dyDescent="0.25">
      <c r="A73" s="14">
        <v>0</v>
      </c>
      <c r="B73" s="15"/>
      <c r="C73" s="16" cm="1">
        <f t="array" ref="C73:F73">CALENDAR.MJDATE_TO_CALENDAR_DATE($A73,$B73)</f>
        <v>1858</v>
      </c>
      <c r="D73" s="16">
        <v>11</v>
      </c>
      <c r="E73" s="16">
        <v>17</v>
      </c>
      <c r="F73" s="17">
        <v>0</v>
      </c>
    </row>
    <row r="76" spans="1:12" ht="19.5" x14ac:dyDescent="0.3">
      <c r="A76" s="1" t="s">
        <v>611</v>
      </c>
    </row>
    <row r="78" spans="1:12" x14ac:dyDescent="0.25">
      <c r="A78" s="5" t="s">
        <v>1</v>
      </c>
      <c r="B78" s="6" t="s">
        <v>4</v>
      </c>
      <c r="C78" s="6" t="s">
        <v>5</v>
      </c>
      <c r="D78" s="6" t="s">
        <v>64</v>
      </c>
      <c r="E78" s="6" t="s">
        <v>417</v>
      </c>
      <c r="F78" s="6" t="s">
        <v>38</v>
      </c>
      <c r="G78" s="6" t="s">
        <v>306</v>
      </c>
      <c r="H78" s="81" t="s">
        <v>6</v>
      </c>
      <c r="I78" s="6" t="s">
        <v>15</v>
      </c>
      <c r="J78" s="6" t="s">
        <v>436</v>
      </c>
      <c r="K78" s="6" t="s">
        <v>17</v>
      </c>
      <c r="L78" s="6" t="s">
        <v>47</v>
      </c>
    </row>
    <row r="79" spans="1:12" x14ac:dyDescent="0.25">
      <c r="A79" s="8">
        <v>2023</v>
      </c>
      <c r="B79" s="9">
        <v>12</v>
      </c>
      <c r="C79" s="9">
        <v>31</v>
      </c>
      <c r="D79" s="298">
        <v>0.9</v>
      </c>
      <c r="E79" s="9">
        <v>-1</v>
      </c>
      <c r="F79" s="9"/>
      <c r="G79" s="9"/>
      <c r="H79" s="82"/>
      <c r="I79" s="9" cm="1">
        <f t="array" ref="I79">CALENDAR.RESOLVE_DATETIME(A79,B79,C79,D79,E79,F79,G79,H79)</f>
        <v>2024</v>
      </c>
      <c r="J79" s="9"/>
      <c r="K79" s="301"/>
      <c r="L79" s="10"/>
    </row>
    <row r="80" spans="1:12" x14ac:dyDescent="0.25">
      <c r="A80" s="11">
        <v>2023</v>
      </c>
      <c r="B80" s="12">
        <v>12</v>
      </c>
      <c r="C80" s="12">
        <v>31</v>
      </c>
      <c r="D80" s="299">
        <v>0.99999999999989997</v>
      </c>
      <c r="E80" s="12">
        <v>-1</v>
      </c>
      <c r="F80" s="12"/>
      <c r="G80" s="12">
        <v>1</v>
      </c>
      <c r="H80" s="83"/>
      <c r="I80" s="12" cm="1">
        <f t="array" ref="I80">CALENDAR.RESOLVE_DATETIME(A80,B80,C80,D80,E80,F80,G80,H80)</f>
        <v>2023</v>
      </c>
      <c r="J80" s="12"/>
      <c r="K80" s="302"/>
      <c r="L80" s="13"/>
    </row>
    <row r="81" spans="1:12" x14ac:dyDescent="0.25">
      <c r="A81" s="8">
        <v>2023</v>
      </c>
      <c r="B81" s="9">
        <v>12</v>
      </c>
      <c r="C81" s="9">
        <v>31</v>
      </c>
      <c r="D81" s="298">
        <v>0.99999999999989997</v>
      </c>
      <c r="E81" s="9">
        <v>0</v>
      </c>
      <c r="F81" s="9"/>
      <c r="G81" s="9"/>
      <c r="H81" s="82"/>
      <c r="I81" s="9" cm="1">
        <f t="array" ref="I81:J81">CALENDAR.RESOLVE_DATETIME(A81,B81,C81,D81,E81,F81,G81,H81)</f>
        <v>2024</v>
      </c>
      <c r="J81" s="9">
        <v>1</v>
      </c>
      <c r="K81" s="301"/>
      <c r="L81" s="10"/>
    </row>
    <row r="82" spans="1:12" x14ac:dyDescent="0.25">
      <c r="A82" s="11">
        <v>2023</v>
      </c>
      <c r="B82" s="12">
        <v>12</v>
      </c>
      <c r="C82" s="12">
        <v>31</v>
      </c>
      <c r="D82" s="299">
        <v>0.99999999999989997</v>
      </c>
      <c r="E82" s="12">
        <v>0</v>
      </c>
      <c r="F82" s="12"/>
      <c r="G82" s="12">
        <v>1</v>
      </c>
      <c r="H82" s="83"/>
      <c r="I82" s="12" cm="1">
        <f t="array" ref="I82:J82">CALENDAR.RESOLVE_DATETIME(A82,B82,C82,D82,E82,F82,G82,H82)</f>
        <v>2023</v>
      </c>
      <c r="J82" s="12">
        <v>12</v>
      </c>
      <c r="K82" s="302"/>
      <c r="L82" s="13"/>
    </row>
    <row r="83" spans="1:12" x14ac:dyDescent="0.25">
      <c r="A83" s="8">
        <v>2023</v>
      </c>
      <c r="B83" s="9">
        <v>12</v>
      </c>
      <c r="C83" s="9">
        <v>31</v>
      </c>
      <c r="D83" s="298">
        <v>0.99999999999989997</v>
      </c>
      <c r="E83" s="9">
        <v>1</v>
      </c>
      <c r="F83" s="9">
        <v>4</v>
      </c>
      <c r="G83" s="9"/>
      <c r="H83" s="82"/>
      <c r="I83" s="9" cm="1">
        <f t="array" ref="I83:K83">CALENDAR.RESOLVE_DATETIME(A83,B83,C83,D83,E83,F83,G83,H83)</f>
        <v>2024</v>
      </c>
      <c r="J83" s="9">
        <v>1</v>
      </c>
      <c r="K83" s="301">
        <v>1</v>
      </c>
      <c r="L83" s="10"/>
    </row>
    <row r="84" spans="1:12" x14ac:dyDescent="0.25">
      <c r="A84" s="11">
        <v>2023</v>
      </c>
      <c r="B84" s="12">
        <v>12</v>
      </c>
      <c r="C84" s="12">
        <v>31</v>
      </c>
      <c r="D84" s="299">
        <v>0.99999999999989997</v>
      </c>
      <c r="E84" s="12">
        <v>1</v>
      </c>
      <c r="F84" s="12">
        <v>3</v>
      </c>
      <c r="G84" s="12">
        <v>1</v>
      </c>
      <c r="H84" s="83"/>
      <c r="I84" s="12" cm="1">
        <f t="array" ref="I84:K84">CALENDAR.RESOLVE_DATETIME(A84,B84,C84,D84,E84,F84,G84,H84)</f>
        <v>2023</v>
      </c>
      <c r="J84" s="12">
        <v>12</v>
      </c>
      <c r="K84" s="302">
        <v>31.998999999999999</v>
      </c>
      <c r="L84" s="13"/>
    </row>
    <row r="85" spans="1:12" x14ac:dyDescent="0.25">
      <c r="A85" s="28">
        <v>2023</v>
      </c>
      <c r="B85" s="16">
        <v>12</v>
      </c>
      <c r="C85" s="16">
        <v>31</v>
      </c>
      <c r="D85" s="300">
        <v>0.99999999999989997</v>
      </c>
      <c r="E85" s="15">
        <v>2</v>
      </c>
      <c r="F85" s="16"/>
      <c r="G85" s="16"/>
      <c r="H85" s="84"/>
      <c r="I85" s="16" cm="1">
        <f t="array" ref="I85:L85">CALENDAR.RESOLVE_DATETIME(A85,B85,C85,D85,E85,F85,G85,H85)</f>
        <v>2024</v>
      </c>
      <c r="J85" s="16">
        <v>1</v>
      </c>
      <c r="K85" s="303">
        <v>1</v>
      </c>
      <c r="L85" s="17">
        <v>0</v>
      </c>
    </row>
    <row r="86" spans="1:12" x14ac:dyDescent="0.25">
      <c r="A86" s="11">
        <v>2023</v>
      </c>
      <c r="B86" s="12">
        <v>12</v>
      </c>
      <c r="C86" s="12">
        <v>31</v>
      </c>
      <c r="D86" s="299">
        <v>0.99999999999989997</v>
      </c>
      <c r="E86" s="12">
        <v>2</v>
      </c>
      <c r="F86" s="12">
        <v>2</v>
      </c>
      <c r="G86" s="12"/>
      <c r="H86" s="83"/>
      <c r="I86" s="12" cm="1">
        <f t="array" ref="I86:L86">CALENDAR.RESOLVE_DATETIME(A86,B86,C86,D86,E86,F86,G86,H86)</f>
        <v>2024</v>
      </c>
      <c r="J86" s="12">
        <v>1</v>
      </c>
      <c r="K86" s="302">
        <v>1</v>
      </c>
      <c r="L86" s="13">
        <v>0</v>
      </c>
    </row>
    <row r="87" spans="1:12" x14ac:dyDescent="0.25">
      <c r="A87" s="28">
        <v>2023</v>
      </c>
      <c r="B87" s="16">
        <v>12</v>
      </c>
      <c r="C87" s="16">
        <v>31</v>
      </c>
      <c r="D87" s="300">
        <v>0.99999999999989997</v>
      </c>
      <c r="E87" s="15">
        <v>3</v>
      </c>
      <c r="F87" s="16">
        <v>2</v>
      </c>
      <c r="G87" s="16">
        <v>1</v>
      </c>
      <c r="H87" s="84"/>
      <c r="I87" s="16" cm="1">
        <f t="array" ref="I87:L87">CALENDAR.RESOLVE_DATETIME(A87,B87,C87,D87,E87,F87,G87,H87)</f>
        <v>2023</v>
      </c>
      <c r="J87" s="16">
        <v>12</v>
      </c>
      <c r="K87" s="303">
        <v>31</v>
      </c>
      <c r="L87" s="17">
        <v>0.99999305555555551</v>
      </c>
    </row>
    <row r="88" spans="1:12" x14ac:dyDescent="0.25">
      <c r="A88" s="11">
        <v>2023</v>
      </c>
      <c r="B88" s="12">
        <v>12</v>
      </c>
      <c r="C88" s="12">
        <v>31</v>
      </c>
      <c r="D88" s="299">
        <v>0.99999999999989997</v>
      </c>
      <c r="E88" s="12">
        <v>3</v>
      </c>
      <c r="F88" s="12">
        <v>1</v>
      </c>
      <c r="G88" s="12"/>
      <c r="H88" s="83"/>
      <c r="I88" s="12" cm="1">
        <f t="array" ref="I88:L88">CALENDAR.RESOLVE_DATETIME(A88,B88,C88,D88,E88,F88,G88,H88)</f>
        <v>2024</v>
      </c>
      <c r="J88" s="12">
        <v>1</v>
      </c>
      <c r="K88" s="302">
        <v>1</v>
      </c>
      <c r="L88" s="13">
        <v>0</v>
      </c>
    </row>
    <row r="89" spans="1:12" x14ac:dyDescent="0.25">
      <c r="A89" s="28">
        <v>2023</v>
      </c>
      <c r="B89" s="16">
        <v>12</v>
      </c>
      <c r="C89" s="16">
        <v>31</v>
      </c>
      <c r="D89" s="300">
        <v>0.99999999999989997</v>
      </c>
      <c r="E89" s="15">
        <v>4</v>
      </c>
      <c r="F89" s="16">
        <v>1</v>
      </c>
      <c r="G89" s="16">
        <v>1</v>
      </c>
      <c r="H89" s="84"/>
      <c r="I89" s="16" cm="1">
        <f t="array" ref="I89:L89">CALENDAR.RESOLVE_DATETIME(A89,B89,C89,D89,E89,F89,G89,H89)</f>
        <v>2023</v>
      </c>
      <c r="J89" s="16">
        <v>12</v>
      </c>
      <c r="K89" s="303">
        <v>31</v>
      </c>
      <c r="L89" s="17">
        <v>0.99999884259259253</v>
      </c>
    </row>
    <row r="90" spans="1:12" x14ac:dyDescent="0.25">
      <c r="A90" s="11">
        <v>2023</v>
      </c>
      <c r="B90" s="12">
        <v>12</v>
      </c>
      <c r="C90" s="12">
        <v>31</v>
      </c>
      <c r="D90" s="299">
        <v>0.99999999999989997</v>
      </c>
      <c r="E90" s="12">
        <v>4</v>
      </c>
      <c r="F90" s="12"/>
      <c r="G90" s="12"/>
      <c r="H90" s="83"/>
      <c r="I90" s="12" cm="1">
        <f t="array" ref="I90:L90">CALENDAR.RESOLVE_DATETIME(A90,B90,C90,D90,E90,F90,G90,H90)</f>
        <v>2024</v>
      </c>
      <c r="J90" s="12">
        <v>1</v>
      </c>
      <c r="K90" s="302">
        <v>1</v>
      </c>
      <c r="L90" s="13">
        <v>0</v>
      </c>
    </row>
    <row r="91" spans="1:12" x14ac:dyDescent="0.25">
      <c r="A91" s="28">
        <v>2023</v>
      </c>
      <c r="B91" s="16">
        <v>12</v>
      </c>
      <c r="C91" s="16">
        <v>31</v>
      </c>
      <c r="D91" s="300">
        <v>0.99999999999989997</v>
      </c>
      <c r="E91" s="15">
        <v>4</v>
      </c>
      <c r="F91" s="16">
        <v>3</v>
      </c>
      <c r="G91" s="16"/>
      <c r="H91" s="84"/>
      <c r="I91" s="16" cm="1">
        <f t="array" ref="I91:L91">CALENDAR.RESOLVE_DATETIME(A91,B91,C91,D91,E91,F91,G91,H91)</f>
        <v>2024</v>
      </c>
      <c r="J91" s="16">
        <v>1</v>
      </c>
      <c r="K91" s="303">
        <v>1</v>
      </c>
      <c r="L91" s="17">
        <v>0</v>
      </c>
    </row>
    <row r="92" spans="1:12" x14ac:dyDescent="0.25">
      <c r="A92" s="11">
        <v>2023</v>
      </c>
      <c r="B92" s="12">
        <v>12</v>
      </c>
      <c r="C92" s="12">
        <v>31</v>
      </c>
      <c r="D92" s="299">
        <v>0.99999999999989997</v>
      </c>
      <c r="E92" s="12">
        <v>4</v>
      </c>
      <c r="F92" s="12">
        <v>3</v>
      </c>
      <c r="G92" s="12">
        <v>1</v>
      </c>
      <c r="H92" s="83"/>
      <c r="I92" s="12" cm="1">
        <f t="array" ref="I92:L92">CALENDAR.RESOLVE_DATETIME(A92,B92,C92,D92,E92,F92,G92,H92)</f>
        <v>2023</v>
      </c>
      <c r="J92" s="12">
        <v>12</v>
      </c>
      <c r="K92" s="302">
        <v>31</v>
      </c>
      <c r="L92" s="13">
        <v>0.99999998842592586</v>
      </c>
    </row>
    <row r="93" spans="1:12" x14ac:dyDescent="0.25">
      <c r="A93" s="28">
        <v>2023</v>
      </c>
      <c r="B93" s="16">
        <v>12</v>
      </c>
      <c r="C93" s="16">
        <v>31</v>
      </c>
      <c r="D93" s="300">
        <v>0.99999999999989997</v>
      </c>
      <c r="E93" s="15">
        <v>3</v>
      </c>
      <c r="F93" s="16">
        <v>0</v>
      </c>
      <c r="G93" s="16">
        <v>1</v>
      </c>
      <c r="H93" s="84">
        <v>1</v>
      </c>
      <c r="I93" s="16" cm="1">
        <f t="array" ref="I93:L93">CALENDAR.RESOLVE_DATETIME(A93,B93,C93,D93,E93,F93,G93,H93)</f>
        <v>2023</v>
      </c>
      <c r="J93" s="16">
        <v>12</v>
      </c>
      <c r="K93" s="303">
        <v>31</v>
      </c>
      <c r="L93" s="17">
        <v>0.99930555555555556</v>
      </c>
    </row>
    <row r="96" spans="1:12" ht="19.5" x14ac:dyDescent="0.3">
      <c r="A96" s="1" t="s">
        <v>435</v>
      </c>
    </row>
    <row r="98" spans="1:11" x14ac:dyDescent="0.25">
      <c r="A98" s="5" t="s">
        <v>198</v>
      </c>
      <c r="B98" s="6" t="s">
        <v>417</v>
      </c>
      <c r="C98" s="6" t="s">
        <v>38</v>
      </c>
      <c r="D98" s="6" t="s">
        <v>306</v>
      </c>
      <c r="E98" s="81" t="s">
        <v>6</v>
      </c>
      <c r="F98" s="6" t="s">
        <v>15</v>
      </c>
      <c r="G98" s="6" t="s">
        <v>436</v>
      </c>
      <c r="H98" s="6" t="s">
        <v>17</v>
      </c>
      <c r="I98" s="6" t="s">
        <v>418</v>
      </c>
      <c r="J98" s="6" t="s">
        <v>129</v>
      </c>
      <c r="K98" s="6" t="s">
        <v>437</v>
      </c>
    </row>
    <row r="99" spans="1:11" x14ac:dyDescent="0.25">
      <c r="A99" s="161">
        <v>60309.999999999003</v>
      </c>
      <c r="B99" s="9">
        <v>-1</v>
      </c>
      <c r="C99" s="9"/>
      <c r="D99" s="9"/>
      <c r="E99" s="82"/>
      <c r="F99" s="9" cm="1">
        <f t="array" ref="F99:K99">CALENDAR.RESOLVE_MJDATE(A99,B99,C99,D99,E99)</f>
        <v>2024</v>
      </c>
      <c r="G99" s="9" t="str">
        <v/>
      </c>
      <c r="H99" s="73" t="str">
        <v/>
      </c>
      <c r="I99" s="9" t="str">
        <v/>
      </c>
      <c r="J99" s="9" t="str">
        <v/>
      </c>
      <c r="K99" s="10" t="str">
        <v/>
      </c>
    </row>
    <row r="100" spans="1:11" x14ac:dyDescent="0.25">
      <c r="A100" s="162">
        <v>60309.999999999003</v>
      </c>
      <c r="B100" s="12">
        <v>0</v>
      </c>
      <c r="C100" s="12"/>
      <c r="D100" s="12"/>
      <c r="E100" s="83"/>
      <c r="F100" s="12" cm="1">
        <f t="array" ref="F100:K100">CALENDAR.RESOLVE_MJDATE(A100,B100,C100,D100,E100)</f>
        <v>2024</v>
      </c>
      <c r="G100" s="12">
        <v>1</v>
      </c>
      <c r="H100" s="74" t="str">
        <v/>
      </c>
      <c r="I100" s="12" t="str">
        <v/>
      </c>
      <c r="J100" s="12" t="str">
        <v/>
      </c>
      <c r="K100" s="13" t="str">
        <v/>
      </c>
    </row>
    <row r="101" spans="1:11" x14ac:dyDescent="0.25">
      <c r="A101" s="161">
        <v>60309.999999999003</v>
      </c>
      <c r="B101" s="9">
        <v>0</v>
      </c>
      <c r="C101" s="9"/>
      <c r="D101" s="9">
        <v>1</v>
      </c>
      <c r="E101" s="82"/>
      <c r="F101" s="9" cm="1">
        <f t="array" ref="F101:K101">CALENDAR.RESOLVE_MJDATE(A101,B101,C101,D101,E101)</f>
        <v>2023</v>
      </c>
      <c r="G101" s="9">
        <v>12</v>
      </c>
      <c r="H101" s="73" t="str">
        <v/>
      </c>
      <c r="I101" s="9" t="str">
        <v/>
      </c>
      <c r="J101" s="9" t="str">
        <v/>
      </c>
      <c r="K101" s="10" t="str">
        <v/>
      </c>
    </row>
    <row r="102" spans="1:11" x14ac:dyDescent="0.25">
      <c r="A102" s="162">
        <v>60309.999999999003</v>
      </c>
      <c r="B102" s="12">
        <v>1</v>
      </c>
      <c r="C102" s="12">
        <v>2</v>
      </c>
      <c r="D102" s="12"/>
      <c r="E102" s="83"/>
      <c r="F102" s="12" cm="1">
        <f t="array" ref="F102:K102">CALENDAR.RESOLVE_MJDATE(A102,B102,C102,D102,E102)</f>
        <v>2024</v>
      </c>
      <c r="G102" s="12">
        <v>1</v>
      </c>
      <c r="H102" s="74">
        <v>1</v>
      </c>
      <c r="I102" s="12" t="str">
        <v/>
      </c>
      <c r="J102" s="12" t="str">
        <v/>
      </c>
      <c r="K102" s="13" t="str">
        <v/>
      </c>
    </row>
    <row r="103" spans="1:11" x14ac:dyDescent="0.25">
      <c r="A103" s="161">
        <v>60309.999999999003</v>
      </c>
      <c r="B103" s="9">
        <v>1</v>
      </c>
      <c r="C103" s="9">
        <v>2</v>
      </c>
      <c r="D103" s="9">
        <v>1</v>
      </c>
      <c r="E103" s="82"/>
      <c r="F103" s="9" cm="1">
        <f t="array" ref="F103:K103">CALENDAR.RESOLVE_MJDATE(A103,B103,C103,D103,E103)</f>
        <v>2023</v>
      </c>
      <c r="G103" s="9">
        <v>12</v>
      </c>
      <c r="H103" s="73">
        <v>31.99</v>
      </c>
      <c r="I103" s="9" t="str">
        <v/>
      </c>
      <c r="J103" s="9" t="str">
        <v/>
      </c>
      <c r="K103" s="10" t="str">
        <v/>
      </c>
    </row>
    <row r="104" spans="1:11" x14ac:dyDescent="0.25">
      <c r="A104" s="162">
        <v>60309.999999999003</v>
      </c>
      <c r="B104" s="12">
        <v>2</v>
      </c>
      <c r="C104" s="12">
        <v>0</v>
      </c>
      <c r="D104" s="12"/>
      <c r="E104" s="83"/>
      <c r="F104" s="12" cm="1">
        <f t="array" ref="F104:K104">CALENDAR.RESOLVE_MJDATE(A104,B104,C104,D104,E104)</f>
        <v>2024</v>
      </c>
      <c r="G104" s="12">
        <v>1</v>
      </c>
      <c r="H104" s="74">
        <v>1</v>
      </c>
      <c r="I104" s="12">
        <v>0</v>
      </c>
      <c r="J104" s="12" t="str">
        <v/>
      </c>
      <c r="K104" s="13" t="str">
        <v/>
      </c>
    </row>
    <row r="105" spans="1:11" x14ac:dyDescent="0.25">
      <c r="A105" s="219">
        <v>60309.999999999003</v>
      </c>
      <c r="B105" s="15">
        <v>2</v>
      </c>
      <c r="C105" s="16">
        <v>0</v>
      </c>
      <c r="D105" s="16">
        <v>1</v>
      </c>
      <c r="E105" s="84"/>
      <c r="F105" s="16" cm="1">
        <f t="array" ref="F105:K105">CALENDAR.RESOLVE_MJDATE(A105,B105,C105,D105,E105)</f>
        <v>2023</v>
      </c>
      <c r="G105" s="16">
        <v>12</v>
      </c>
      <c r="H105" s="304">
        <v>31</v>
      </c>
      <c r="I105" s="16">
        <v>23</v>
      </c>
      <c r="J105" s="16" t="str">
        <v/>
      </c>
      <c r="K105" s="17" t="str">
        <v/>
      </c>
    </row>
    <row r="106" spans="1:11" x14ac:dyDescent="0.25">
      <c r="A106" s="162">
        <v>60309.999999999003</v>
      </c>
      <c r="B106" s="12">
        <v>3</v>
      </c>
      <c r="C106" s="12">
        <v>2</v>
      </c>
      <c r="D106" s="12"/>
      <c r="E106" s="83"/>
      <c r="F106" s="12" cm="1">
        <f t="array" ref="F106:K106">CALENDAR.RESOLVE_MJDATE(A106,B106,C106,D106,E106)</f>
        <v>2024</v>
      </c>
      <c r="G106" s="12">
        <v>1</v>
      </c>
      <c r="H106" s="74">
        <v>1</v>
      </c>
      <c r="I106" s="12">
        <v>0</v>
      </c>
      <c r="J106" s="12">
        <v>0</v>
      </c>
      <c r="K106" s="13" t="str">
        <v/>
      </c>
    </row>
    <row r="107" spans="1:11" x14ac:dyDescent="0.25">
      <c r="A107" s="219">
        <v>60309.999999999003</v>
      </c>
      <c r="B107" s="15">
        <v>3</v>
      </c>
      <c r="C107" s="16">
        <v>2</v>
      </c>
      <c r="D107" s="16">
        <v>1</v>
      </c>
      <c r="E107" s="84"/>
      <c r="F107" s="16" cm="1">
        <f t="array" ref="F107:K107">CALENDAR.RESOLVE_MJDATE(A107,B107,C107,D107,E107)</f>
        <v>2023</v>
      </c>
      <c r="G107" s="16">
        <v>12</v>
      </c>
      <c r="H107" s="304">
        <v>31</v>
      </c>
      <c r="I107" s="16">
        <v>23</v>
      </c>
      <c r="J107" s="16">
        <v>59.99</v>
      </c>
      <c r="K107" s="17" t="str">
        <v/>
      </c>
    </row>
    <row r="108" spans="1:11" x14ac:dyDescent="0.25">
      <c r="A108" s="162">
        <v>60309.999999999003</v>
      </c>
      <c r="B108" s="12">
        <v>4</v>
      </c>
      <c r="C108" s="12">
        <v>1</v>
      </c>
      <c r="D108" s="12"/>
      <c r="E108" s="83"/>
      <c r="F108" s="12" cm="1">
        <f t="array" ref="F108:K108">CALENDAR.RESOLVE_MJDATE(A108,B108,C108,D108,E108)</f>
        <v>2024</v>
      </c>
      <c r="G108" s="12">
        <v>1</v>
      </c>
      <c r="H108" s="74">
        <v>1</v>
      </c>
      <c r="I108" s="12">
        <v>0</v>
      </c>
      <c r="J108" s="12">
        <v>0</v>
      </c>
      <c r="K108" s="13">
        <v>0</v>
      </c>
    </row>
    <row r="109" spans="1:11" x14ac:dyDescent="0.25">
      <c r="A109" s="219">
        <v>60309.999999999003</v>
      </c>
      <c r="B109" s="15">
        <v>4</v>
      </c>
      <c r="C109" s="16">
        <v>1</v>
      </c>
      <c r="D109" s="16">
        <v>1</v>
      </c>
      <c r="E109" s="84"/>
      <c r="F109" s="16" cm="1">
        <f t="array" ref="F109:K109">CALENDAR.RESOLVE_MJDATE(A109,B109,C109,D109,E109)</f>
        <v>2023</v>
      </c>
      <c r="G109" s="16">
        <v>12</v>
      </c>
      <c r="H109" s="304">
        <v>31</v>
      </c>
      <c r="I109" s="16">
        <v>23</v>
      </c>
      <c r="J109" s="16">
        <v>59</v>
      </c>
      <c r="K109" s="17">
        <v>59.9</v>
      </c>
    </row>
    <row r="110" spans="1:11" x14ac:dyDescent="0.25">
      <c r="A110" s="162">
        <v>60309.999999999003</v>
      </c>
      <c r="B110" s="12">
        <v>4</v>
      </c>
      <c r="C110" s="12"/>
      <c r="D110" s="12"/>
      <c r="E110" s="83"/>
      <c r="F110" s="12" cm="1">
        <f t="array" ref="F110:K110">CALENDAR.RESOLVE_MJDATE(A110,B110,C110,D110,E110)</f>
        <v>2024</v>
      </c>
      <c r="G110" s="12">
        <v>1</v>
      </c>
      <c r="H110" s="74">
        <v>1</v>
      </c>
      <c r="I110" s="12">
        <v>0</v>
      </c>
      <c r="J110" s="12">
        <v>0</v>
      </c>
      <c r="K110" s="13">
        <v>0</v>
      </c>
    </row>
    <row r="111" spans="1:11" x14ac:dyDescent="0.25">
      <c r="A111" s="219">
        <v>60309.999999999003</v>
      </c>
      <c r="B111" s="15">
        <v>4</v>
      </c>
      <c r="C111" s="16">
        <v>3</v>
      </c>
      <c r="D111" s="16"/>
      <c r="E111" s="84"/>
      <c r="F111" s="16" cm="1">
        <f t="array" ref="F111:K111">CALENDAR.RESOLVE_MJDATE(A111,B111,C111,D111,E111)</f>
        <v>2024</v>
      </c>
      <c r="G111" s="16">
        <v>1</v>
      </c>
      <c r="H111" s="304">
        <v>1</v>
      </c>
      <c r="I111" s="16">
        <v>0</v>
      </c>
      <c r="J111" s="16">
        <v>0</v>
      </c>
      <c r="K111" s="17">
        <v>0</v>
      </c>
    </row>
    <row r="112" spans="1:11" x14ac:dyDescent="0.25">
      <c r="A112" s="162">
        <v>60309.999999999003</v>
      </c>
      <c r="B112" s="12">
        <v>4</v>
      </c>
      <c r="C112" s="12">
        <v>3</v>
      </c>
      <c r="D112" s="12">
        <v>1</v>
      </c>
      <c r="E112" s="83"/>
      <c r="F112" s="12" cm="1">
        <f t="array" ref="F112:K112">CALENDAR.RESOLVE_MJDATE(A112,B112,C112,D112,E112)</f>
        <v>2023</v>
      </c>
      <c r="G112" s="12">
        <v>12</v>
      </c>
      <c r="H112" s="74">
        <v>31</v>
      </c>
      <c r="I112" s="12">
        <v>23</v>
      </c>
      <c r="J112" s="12">
        <v>59</v>
      </c>
      <c r="K112" s="13">
        <v>59.999000000000002</v>
      </c>
    </row>
    <row r="113" spans="1:15" x14ac:dyDescent="0.25">
      <c r="A113" s="219">
        <v>0</v>
      </c>
      <c r="B113" s="15">
        <v>1</v>
      </c>
      <c r="C113" s="16">
        <v>0</v>
      </c>
      <c r="D113" s="16"/>
      <c r="E113" s="84">
        <v>1</v>
      </c>
      <c r="F113" s="16" cm="1">
        <f t="array" ref="F113:K113">CALENDAR.RESOLVE_MJDATE(A113,B113,C113,D113,E113)</f>
        <v>1858</v>
      </c>
      <c r="G113" s="16">
        <v>11</v>
      </c>
      <c r="H113" s="304">
        <v>17</v>
      </c>
      <c r="I113" s="16" t="str">
        <v/>
      </c>
      <c r="J113" s="16" t="str">
        <v/>
      </c>
      <c r="K113" s="17" t="str">
        <v/>
      </c>
    </row>
    <row r="116" spans="1:15" ht="19.5" x14ac:dyDescent="0.3">
      <c r="A116" s="1" t="s">
        <v>438</v>
      </c>
    </row>
    <row r="118" spans="1:15" x14ac:dyDescent="0.25">
      <c r="A118" s="22" t="s">
        <v>183</v>
      </c>
      <c r="B118" s="23" t="s">
        <v>220</v>
      </c>
      <c r="C118" s="23" t="s">
        <v>439</v>
      </c>
      <c r="D118" s="23" t="s">
        <v>185</v>
      </c>
      <c r="E118" s="23" t="s">
        <v>65</v>
      </c>
      <c r="F118" s="23" t="s">
        <v>184</v>
      </c>
      <c r="G118" s="167" t="s">
        <v>66</v>
      </c>
      <c r="H118" s="23" t="s">
        <v>221</v>
      </c>
      <c r="I118" s="23" t="s">
        <v>37</v>
      </c>
      <c r="J118" s="23" t="s">
        <v>187</v>
      </c>
      <c r="K118" s="23" t="s">
        <v>188</v>
      </c>
      <c r="L118" s="23" t="s">
        <v>189</v>
      </c>
      <c r="M118" s="23" t="s">
        <v>190</v>
      </c>
      <c r="N118" s="23" t="s">
        <v>186</v>
      </c>
      <c r="O118" s="23" t="s">
        <v>109</v>
      </c>
    </row>
    <row r="119" spans="1:15" x14ac:dyDescent="0.25">
      <c r="A119" s="96"/>
      <c r="B119" s="9"/>
      <c r="C119" s="9"/>
      <c r="D119" s="9"/>
      <c r="E119" s="9"/>
      <c r="F119" s="9"/>
      <c r="G119" s="82"/>
      <c r="H119" s="206" t="str" cm="1">
        <f t="array" ref="H119">CALENDAR.MJDATE_ADDITION(B119,C119,D119,E119,F119,G119)</f>
        <v/>
      </c>
      <c r="I119" s="96" t="e">
        <f>_xlfn.LET(_xlpm._d,CALENDAR.MJDATE_TO_CALENDAR_DATE(H119),DATE(INDEX(_xlpm._d,1,1),INDEX(_xlpm._d,1,2),INDEX(_xlpm._d,1,3))+MOD(H119,1))</f>
        <v>#VALUE!</v>
      </c>
      <c r="J119" s="9">
        <f t="shared" ref="J119:J130" si="0">G119*12+F119*3+E119</f>
        <v>0</v>
      </c>
      <c r="K119" s="9">
        <f>INT(J119)</f>
        <v>0</v>
      </c>
      <c r="L119" s="9">
        <f>J119-K119</f>
        <v>0</v>
      </c>
      <c r="M119" s="9">
        <f t="shared" ref="M119:M130" si="1">MONTH(A119)-1 +K119</f>
        <v>0</v>
      </c>
      <c r="N119" s="96">
        <f>DATE(YEAR(A119)+INT(M119/12),MOD(M119, 12)+1,DAY(A119))+ROUND(30.436875*L119,0)+ROUND(D119*7,0)+C119+MOD(A119,1)</f>
        <v>0</v>
      </c>
      <c r="O119" s="35" t="e">
        <f>ROUND(I119,8)=ROUND(N119,8)</f>
        <v>#VALUE!</v>
      </c>
    </row>
    <row r="120" spans="1:15" x14ac:dyDescent="0.25">
      <c r="A120" s="97"/>
      <c r="B120" s="12" t="s">
        <v>3</v>
      </c>
      <c r="C120" s="12"/>
      <c r="D120" s="12"/>
      <c r="E120" s="12"/>
      <c r="F120" s="12"/>
      <c r="G120" s="83"/>
      <c r="H120" s="207" t="e" cm="1">
        <f t="array" ref="H120">CALENDAR.MJDATE_ADDITION(B120,C120,D120,E120,F120,G120)</f>
        <v>#VALUE!</v>
      </c>
      <c r="I120" s="98" t="e">
        <f>_xlfn.LET(_xlpm._d,CALENDAR.MJDATE_TO_CALENDAR_DATE(H120),DATE(INDEX(_xlpm._d,1,1),INDEX(_xlpm._d,1,2),INDEX(_xlpm._d,1,3))+MOD(H120,1))</f>
        <v>#VALUE!</v>
      </c>
      <c r="J120" s="12">
        <f t="shared" si="0"/>
        <v>0</v>
      </c>
      <c r="K120" s="12">
        <f t="shared" ref="K120:K130" si="2">INT(J120)</f>
        <v>0</v>
      </c>
      <c r="L120" s="12">
        <f t="shared" ref="L120:L122" si="3">J120-K120</f>
        <v>0</v>
      </c>
      <c r="M120" s="12">
        <f t="shared" si="1"/>
        <v>0</v>
      </c>
      <c r="N120" s="98">
        <f t="shared" ref="N120:N130" si="4">DATE(YEAR(A120)+INT(M120/12),MOD(M120, 12)+1,DAY(A120))+ROUND(30.436875*L120,0)+ROUND(D120*7,0)+C120+MOD(A120,1)</f>
        <v>0</v>
      </c>
      <c r="O120" s="36" t="e">
        <f t="shared" ref="O120:O130" si="5">ROUND(I120,8)=ROUND(N120,8)</f>
        <v>#VALUE!</v>
      </c>
    </row>
    <row r="121" spans="1:15" x14ac:dyDescent="0.25">
      <c r="A121" s="95">
        <v>45078.732777777775</v>
      </c>
      <c r="B121" s="9" cm="1">
        <f t="array" ref="B121">CALENDAR.MODIFIED_JULIAN_DATE(YEAR(A121),MONTH(A121),DAY(A121),MOD(A121,1))</f>
        <v>60096.732777777775</v>
      </c>
      <c r="C121" s="9"/>
      <c r="D121" s="9"/>
      <c r="E121" s="9"/>
      <c r="F121" s="9"/>
      <c r="G121" s="82">
        <v>1.5</v>
      </c>
      <c r="H121" s="206" cm="1">
        <f t="array" ref="H121">CALENDAR.MJDATE_ADDITION(B121,C121,D121,E121,F121,G121)</f>
        <v>60645.732777777594</v>
      </c>
      <c r="I121" s="102">
        <f>_xlfn.LET(_xlpm._d,CALENDAR.MJDATE_TO_CALENDAR_DATE(H121),DATE(INDEX(_xlpm._d,1,1),INDEX(_xlpm._d,1,2),INDEX(_xlpm._d,1,3))+MOD(H121,1))</f>
        <v>45627.732777777594</v>
      </c>
      <c r="J121" s="9">
        <f t="shared" si="0"/>
        <v>18</v>
      </c>
      <c r="K121" s="9">
        <f t="shared" si="2"/>
        <v>18</v>
      </c>
      <c r="L121" s="9">
        <f t="shared" si="3"/>
        <v>0</v>
      </c>
      <c r="M121" s="9">
        <f t="shared" si="1"/>
        <v>23</v>
      </c>
      <c r="N121" s="96">
        <f t="shared" si="4"/>
        <v>45627.732777777775</v>
      </c>
      <c r="O121" s="35" t="b">
        <f t="shared" si="5"/>
        <v>1</v>
      </c>
    </row>
    <row r="122" spans="1:15" x14ac:dyDescent="0.25">
      <c r="A122" s="99">
        <v>45078.732777777775</v>
      </c>
      <c r="B122" s="37" cm="1">
        <f t="array" ref="B122">CALENDAR.MODIFIED_JULIAN_DATE(YEAR(A122),MONTH(A122),DAY(A122),MOD(A122,1))</f>
        <v>60096.732777777775</v>
      </c>
      <c r="C122" s="37"/>
      <c r="D122" s="37"/>
      <c r="E122" s="37"/>
      <c r="F122" s="37">
        <v>1</v>
      </c>
      <c r="G122" s="175"/>
      <c r="H122" s="208" cm="1">
        <f t="array" ref="H122">CALENDAR.MJDATE_ADDITION(B122,C122,D122,E122,F122,G122)</f>
        <v>60188.732777777594</v>
      </c>
      <c r="I122" s="100">
        <f>_xlfn.LET(_xlpm._d,CALENDAR.MJDATE_TO_CALENDAR_DATE(H122),DATE(INDEX(_xlpm._d,1,1),INDEX(_xlpm._d,1,2),INDEX(_xlpm._d,1,3))+MOD(H122,1))</f>
        <v>45170.732777777594</v>
      </c>
      <c r="J122" s="37">
        <f t="shared" si="0"/>
        <v>3</v>
      </c>
      <c r="K122" s="37">
        <f t="shared" si="2"/>
        <v>3</v>
      </c>
      <c r="L122" s="37">
        <f t="shared" si="3"/>
        <v>0</v>
      </c>
      <c r="M122" s="37">
        <f t="shared" si="1"/>
        <v>8</v>
      </c>
      <c r="N122" s="100">
        <f t="shared" si="4"/>
        <v>45170.732777777775</v>
      </c>
      <c r="O122" s="39" t="b">
        <f t="shared" si="5"/>
        <v>1</v>
      </c>
    </row>
    <row r="123" spans="1:15" x14ac:dyDescent="0.25">
      <c r="A123" s="95">
        <v>45078.732777777775</v>
      </c>
      <c r="B123" s="9" cm="1">
        <f t="array" ref="B123">CALENDAR.MODIFIED_JULIAN_DATE(YEAR(A123),MONTH(A123),DAY(A123),MOD(A123,1))</f>
        <v>60096.732777777775</v>
      </c>
      <c r="C123" s="9"/>
      <c r="D123" s="9"/>
      <c r="E123" s="9">
        <v>-1.5</v>
      </c>
      <c r="F123" s="9"/>
      <c r="G123" s="82"/>
      <c r="H123" s="206" cm="1">
        <f t="array" ref="H123">CALENDAR.MJDATE_ADDITION(B123,C123,D123,E123,F123,G123)</f>
        <v>60050.732777777594</v>
      </c>
      <c r="I123" s="102">
        <f>_xlfn.LET(_xlpm._d,CALENDAR.MJDATE_TO_CALENDAR_DATE(H123),DATE(INDEX(_xlpm._d,1,1),INDEX(_xlpm._d,1,2),INDEX(_xlpm._d,1,3))+MOD(H123,1))</f>
        <v>45032.732777777594</v>
      </c>
      <c r="J123" s="9">
        <f t="shared" si="0"/>
        <v>-1.5</v>
      </c>
      <c r="K123" s="9">
        <f t="shared" si="2"/>
        <v>-2</v>
      </c>
      <c r="L123" s="9">
        <f t="shared" ref="L123:L130" si="6">J123-K123</f>
        <v>0.5</v>
      </c>
      <c r="M123" s="9">
        <f t="shared" si="1"/>
        <v>3</v>
      </c>
      <c r="N123" s="96">
        <f t="shared" si="4"/>
        <v>45032.732777777775</v>
      </c>
      <c r="O123" s="35" t="b">
        <f t="shared" si="5"/>
        <v>1</v>
      </c>
    </row>
    <row r="124" spans="1:15" x14ac:dyDescent="0.25">
      <c r="A124" s="99">
        <v>45078.732777777775</v>
      </c>
      <c r="B124" s="37" cm="1">
        <f t="array" ref="B124">CALENDAR.MODIFIED_JULIAN_DATE(YEAR(A124),MONTH(A124),DAY(A124),MOD(A124,1))</f>
        <v>60096.732777777775</v>
      </c>
      <c r="C124" s="37"/>
      <c r="D124" s="37">
        <v>1</v>
      </c>
      <c r="E124" s="37"/>
      <c r="F124" s="37"/>
      <c r="G124" s="175"/>
      <c r="H124" s="208" cm="1">
        <f t="array" ref="H124">CALENDAR.MJDATE_ADDITION(B124,C124,D124,E124,F124,G124)</f>
        <v>60103.732777777775</v>
      </c>
      <c r="I124" s="100">
        <f>_xlfn.LET(_xlpm._d,CALENDAR.MJDATE_TO_CALENDAR_DATE(H124),DATE(INDEX(_xlpm._d,1,1),INDEX(_xlpm._d,1,2),INDEX(_xlpm._d,1,3))+MOD(H124,1))</f>
        <v>45085.732777777775</v>
      </c>
      <c r="J124" s="37">
        <f t="shared" si="0"/>
        <v>0</v>
      </c>
      <c r="K124" s="37">
        <f t="shared" si="2"/>
        <v>0</v>
      </c>
      <c r="L124" s="37">
        <f t="shared" si="6"/>
        <v>0</v>
      </c>
      <c r="M124" s="37">
        <f t="shared" si="1"/>
        <v>5</v>
      </c>
      <c r="N124" s="100">
        <f t="shared" si="4"/>
        <v>45085.732777777775</v>
      </c>
      <c r="O124" s="39" t="b">
        <f t="shared" si="5"/>
        <v>1</v>
      </c>
    </row>
    <row r="125" spans="1:15" x14ac:dyDescent="0.25">
      <c r="A125" s="95">
        <v>45078.732777777775</v>
      </c>
      <c r="B125" s="9" cm="1">
        <f t="array" ref="B125">CALENDAR.MODIFIED_JULIAN_DATE(YEAR(A125),MONTH(A125),DAY(A125),MOD(A125,1))</f>
        <v>60096.732777777775</v>
      </c>
      <c r="C125" s="9">
        <v>1</v>
      </c>
      <c r="D125" s="9"/>
      <c r="E125" s="9"/>
      <c r="F125" s="9"/>
      <c r="G125" s="82"/>
      <c r="H125" s="206" cm="1">
        <f t="array" ref="H125">CALENDAR.MJDATE_ADDITION(B125,C125,D125,E125,F125,G125)</f>
        <v>60097.732777777775</v>
      </c>
      <c r="I125" s="102">
        <f>_xlfn.LET(_xlpm._d,CALENDAR.MJDATE_TO_CALENDAR_DATE(H125),DATE(INDEX(_xlpm._d,1,1),INDEX(_xlpm._d,1,2),INDEX(_xlpm._d,1,3))+MOD(H125,1))</f>
        <v>45079.732777777775</v>
      </c>
      <c r="J125" s="9">
        <f t="shared" si="0"/>
        <v>0</v>
      </c>
      <c r="K125" s="9">
        <f t="shared" si="2"/>
        <v>0</v>
      </c>
      <c r="L125" s="9">
        <f t="shared" si="6"/>
        <v>0</v>
      </c>
      <c r="M125" s="9">
        <f t="shared" si="1"/>
        <v>5</v>
      </c>
      <c r="N125" s="96">
        <f t="shared" si="4"/>
        <v>45079.732777777775</v>
      </c>
      <c r="O125" s="35" t="b">
        <f t="shared" si="5"/>
        <v>1</v>
      </c>
    </row>
    <row r="126" spans="1:15" x14ac:dyDescent="0.25">
      <c r="A126" s="99">
        <v>45078.732777777775</v>
      </c>
      <c r="B126" s="37" cm="1">
        <f t="array" ref="B126">CALENDAR.MODIFIED_JULIAN_DATE(YEAR(A126),MONTH(A126),DAY(A126),MOD(A126,1))</f>
        <v>60096.732777777775</v>
      </c>
      <c r="C126" s="37">
        <v>1.5</v>
      </c>
      <c r="D126" s="37">
        <v>1.5</v>
      </c>
      <c r="E126" s="37"/>
      <c r="F126" s="37"/>
      <c r="G126" s="175"/>
      <c r="H126" s="208" cm="1">
        <f t="array" ref="H126">CALENDAR.MJDATE_ADDITION(B126,C126,D126,E126,F126,G126)</f>
        <v>60109.232777777775</v>
      </c>
      <c r="I126" s="100">
        <f>_xlfn.LET(_xlpm._d,CALENDAR.MJDATE_TO_CALENDAR_DATE(H126),DATE(INDEX(_xlpm._d,1,1),INDEX(_xlpm._d,1,2),INDEX(_xlpm._d,1,3))+MOD(H126,1))</f>
        <v>45091.232777777775</v>
      </c>
      <c r="J126" s="37">
        <f t="shared" si="0"/>
        <v>0</v>
      </c>
      <c r="K126" s="37">
        <f t="shared" si="2"/>
        <v>0</v>
      </c>
      <c r="L126" s="37">
        <f t="shared" si="6"/>
        <v>0</v>
      </c>
      <c r="M126" s="37">
        <f t="shared" si="1"/>
        <v>5</v>
      </c>
      <c r="N126" s="100">
        <f t="shared" si="4"/>
        <v>45091.232777777775</v>
      </c>
      <c r="O126" s="39" t="b">
        <f t="shared" si="5"/>
        <v>1</v>
      </c>
    </row>
    <row r="127" spans="1:15" x14ac:dyDescent="0.25">
      <c r="A127" s="95">
        <v>45078.732777777775</v>
      </c>
      <c r="B127" s="9" cm="1">
        <f t="array" ref="B127">CALENDAR.MODIFIED_JULIAN_DATE(YEAR(A127),MONTH(A127),DAY(A127),MOD(A127,1))</f>
        <v>60096.732777777775</v>
      </c>
      <c r="C127" s="9">
        <v>0.3</v>
      </c>
      <c r="D127" s="9"/>
      <c r="E127" s="9"/>
      <c r="F127" s="9"/>
      <c r="G127" s="82"/>
      <c r="H127" s="206" cm="1">
        <f t="array" ref="H127">CALENDAR.MJDATE_ADDITION(B127,C127,D127,E127,F127,G127)</f>
        <v>60097.032777777778</v>
      </c>
      <c r="I127" s="102">
        <f>_xlfn.LET(_xlpm._d,CALENDAR.MJDATE_TO_CALENDAR_DATE(H127),DATE(INDEX(_xlpm._d,1,1),INDEX(_xlpm._d,1,2),INDEX(_xlpm._d,1,3))+MOD(H127,1))</f>
        <v>45079.032777777778</v>
      </c>
      <c r="J127" s="9">
        <f t="shared" si="0"/>
        <v>0</v>
      </c>
      <c r="K127" s="9">
        <f t="shared" si="2"/>
        <v>0</v>
      </c>
      <c r="L127" s="9">
        <f t="shared" si="6"/>
        <v>0</v>
      </c>
      <c r="M127" s="9">
        <f t="shared" si="1"/>
        <v>5</v>
      </c>
      <c r="N127" s="96">
        <f t="shared" si="4"/>
        <v>45079.032777777778</v>
      </c>
      <c r="O127" s="35" t="b">
        <f t="shared" si="5"/>
        <v>1</v>
      </c>
    </row>
    <row r="128" spans="1:15" x14ac:dyDescent="0.25">
      <c r="A128" s="99">
        <v>45078.732777777775</v>
      </c>
      <c r="B128" s="37" cm="1">
        <f t="array" ref="B128">CALENDAR.MODIFIED_JULIAN_DATE(YEAR(A128),MONTH(A128),DAY(A128),MOD(A128,1))</f>
        <v>60096.732777777775</v>
      </c>
      <c r="C128" s="37">
        <v>31.2</v>
      </c>
      <c r="D128" s="37">
        <v>5</v>
      </c>
      <c r="E128" s="37">
        <v>1</v>
      </c>
      <c r="F128" s="37">
        <v>-4.6666666666666599</v>
      </c>
      <c r="G128" s="175">
        <v>1</v>
      </c>
      <c r="H128" s="208" cm="1">
        <f t="array" ref="H128">CALENDAR.MJDATE_ADDITION(B128,C128,D128,E128,F128,G128)</f>
        <v>60131.932777777591</v>
      </c>
      <c r="I128" s="100">
        <f>_xlfn.LET(_xlpm._d,CALENDAR.MJDATE_TO_CALENDAR_DATE(H128),DATE(INDEX(_xlpm._d,1,1),INDEX(_xlpm._d,1,2),INDEX(_xlpm._d,1,3))+MOD(H128,1))</f>
        <v>45113.932777777591</v>
      </c>
      <c r="J128" s="37">
        <f t="shared" si="0"/>
        <v>-0.99999999999997868</v>
      </c>
      <c r="K128" s="37">
        <f t="shared" si="2"/>
        <v>-1</v>
      </c>
      <c r="L128" s="37">
        <f t="shared" si="6"/>
        <v>2.1316282072803006E-14</v>
      </c>
      <c r="M128" s="37">
        <f t="shared" si="1"/>
        <v>4</v>
      </c>
      <c r="N128" s="100">
        <f t="shared" si="4"/>
        <v>45113.932777777773</v>
      </c>
      <c r="O128" s="39" t="b">
        <f t="shared" si="5"/>
        <v>1</v>
      </c>
    </row>
    <row r="129" spans="1:15" x14ac:dyDescent="0.25">
      <c r="A129" s="95">
        <v>45078.732777777775</v>
      </c>
      <c r="B129" s="9" cm="1">
        <f t="array" ref="B129">CALENDAR.MODIFIED_JULIAN_DATE(YEAR(A129),MONTH(A129),DAY(A129),MOD(A129,1))</f>
        <v>60096.732777777775</v>
      </c>
      <c r="C129" s="9">
        <v>31</v>
      </c>
      <c r="D129" s="9"/>
      <c r="E129" s="9">
        <v>-1</v>
      </c>
      <c r="F129" s="9">
        <v>4</v>
      </c>
      <c r="G129" s="82">
        <v>-1</v>
      </c>
      <c r="H129" s="206" cm="1">
        <f t="array" ref="H129">CALENDAR.MJDATE_ADDITION(B129,C129,D129,E129,F129,G129)</f>
        <v>60096.732777777594</v>
      </c>
      <c r="I129" s="102">
        <f>_xlfn.LET(_xlpm._d,CALENDAR.MJDATE_TO_CALENDAR_DATE(H129),DATE(INDEX(_xlpm._d,1,1),INDEX(_xlpm._d,1,2),INDEX(_xlpm._d,1,3))+MOD(H129,1))</f>
        <v>45078.732777777594</v>
      </c>
      <c r="J129" s="9">
        <f t="shared" si="0"/>
        <v>-1</v>
      </c>
      <c r="K129" s="9">
        <f t="shared" si="2"/>
        <v>-1</v>
      </c>
      <c r="L129" s="9">
        <f t="shared" si="6"/>
        <v>0</v>
      </c>
      <c r="M129" s="9">
        <f t="shared" si="1"/>
        <v>4</v>
      </c>
      <c r="N129" s="96">
        <f t="shared" si="4"/>
        <v>45078.732777777775</v>
      </c>
      <c r="O129" s="35" t="b">
        <f t="shared" si="5"/>
        <v>1</v>
      </c>
    </row>
    <row r="130" spans="1:15" x14ac:dyDescent="0.25">
      <c r="A130" s="99">
        <v>73050</v>
      </c>
      <c r="B130" s="75" cm="1">
        <f t="array" ref="B130">CALENDAR.MODIFIED_JULIAN_DATE(YEAR(A130),MONTH(A130),DAY(A130),MOD(A130,1))</f>
        <v>88068</v>
      </c>
      <c r="C130" s="37">
        <v>-28.5</v>
      </c>
      <c r="D130" s="37"/>
      <c r="E130" s="37">
        <v>1</v>
      </c>
      <c r="F130" s="37"/>
      <c r="G130" s="175"/>
      <c r="H130" s="208" cm="1">
        <f t="array" ref="H130">CALENDAR.MJDATE_ADDITION(B130,C130,D130,E130,F130,G130)</f>
        <v>88070.5</v>
      </c>
      <c r="I130" s="100">
        <f>_xlfn.LET(_xlpm._d,CALENDAR.MJDATE_TO_CALENDAR_DATE(H130),DATE(INDEX(_xlpm._d,1,1),INDEX(_xlpm._d,1,2),INDEX(_xlpm._d,1,3))+MOD(H130,1))</f>
        <v>73052.5</v>
      </c>
      <c r="J130" s="37">
        <f t="shared" si="0"/>
        <v>1</v>
      </c>
      <c r="K130" s="37">
        <f t="shared" si="2"/>
        <v>1</v>
      </c>
      <c r="L130" s="37">
        <f t="shared" si="6"/>
        <v>0</v>
      </c>
      <c r="M130" s="37">
        <f t="shared" si="1"/>
        <v>12</v>
      </c>
      <c r="N130" s="100">
        <f t="shared" si="4"/>
        <v>73052.5</v>
      </c>
      <c r="O130" s="39" t="b">
        <f t="shared" si="5"/>
        <v>1</v>
      </c>
    </row>
    <row r="133" spans="1:15" ht="19.5" x14ac:dyDescent="0.3">
      <c r="A133" s="1" t="s">
        <v>346</v>
      </c>
      <c r="C133" s="1" t="s">
        <v>356</v>
      </c>
    </row>
    <row r="135" spans="1:15" x14ac:dyDescent="0.25">
      <c r="A135" s="23" t="s">
        <v>347</v>
      </c>
      <c r="B135" s="193" t="s">
        <v>307</v>
      </c>
      <c r="C135" s="78" t="s">
        <v>309</v>
      </c>
      <c r="D135" t="s">
        <v>354</v>
      </c>
      <c r="F135" s="165"/>
      <c r="G135" s="165"/>
    </row>
    <row r="136" spans="1:15" x14ac:dyDescent="0.25">
      <c r="A136" s="188" t="s">
        <v>348</v>
      </c>
      <c r="B136" s="194" cm="1">
        <f t="array" ref="B136">CALENDAR.PARSE_ISO_TIME(A136)</f>
        <v>0.52458061342592599</v>
      </c>
      <c r="C136" s="260"/>
      <c r="D136" t="str" cm="1">
        <f t="array" ref="D136">CALENDAR.FORMAT_ISO_TIME(Table22[[#This Row],[Out: TimeSpan]],Table22[[#This Row],[Options]])</f>
        <v>T12:35:24</v>
      </c>
      <c r="F136" s="165"/>
      <c r="G136" s="165"/>
    </row>
    <row r="137" spans="1:15" x14ac:dyDescent="0.25">
      <c r="A137" s="189" t="s">
        <v>349</v>
      </c>
      <c r="B137" s="67" cm="1">
        <f t="array" ref="B137">CALENDAR.PARSE_ISO_TIME(A137)</f>
        <v>0.52458061342592599</v>
      </c>
      <c r="C137" t="s">
        <v>548</v>
      </c>
      <c r="D137" t="str" cm="1">
        <f t="array" ref="D137">CALENDAR.FORMAT_ISO_TIME(Table22[[#This Row],[Out: TimeSpan]],Table22[[#This Row],[Options]])</f>
        <v>T12:35:23</v>
      </c>
      <c r="F137" s="165"/>
      <c r="G137" s="165"/>
    </row>
    <row r="138" spans="1:15" x14ac:dyDescent="0.25">
      <c r="A138" s="189" t="s">
        <v>350</v>
      </c>
      <c r="B138" s="194" cm="1">
        <f t="array" ref="B138">CALENDAR.PARSE_ISO_TIME(A138)</f>
        <v>0.52458055555555561</v>
      </c>
      <c r="C138" s="261" t="s">
        <v>549</v>
      </c>
      <c r="D138" t="str" cm="1">
        <f t="array" ref="D138">CALENDAR.FORMAT_ISO_TIME(Table22[[#This Row],[Out: TimeSpan]],Table22[[#This Row],[Options]])</f>
        <v>T12:35:23.760</v>
      </c>
      <c r="E138" s="49"/>
      <c r="F138" s="165"/>
      <c r="G138" s="165"/>
    </row>
    <row r="139" spans="1:15" x14ac:dyDescent="0.25">
      <c r="A139" s="191" t="s">
        <v>351</v>
      </c>
      <c r="B139" s="67" cm="1">
        <f t="array" ref="B139">CALENDAR.PARSE_ISO_TIME(A139)</f>
        <v>0.45833333333333331</v>
      </c>
      <c r="D139" t="str" cm="1">
        <f t="array" ref="D139">CALENDAR.FORMAT_ISO_TIME(Table22[[#This Row],[Out: TimeSpan]],Table22[[#This Row],[Options]])</f>
        <v>T11:00:00</v>
      </c>
    </row>
    <row r="140" spans="1:15" x14ac:dyDescent="0.25">
      <c r="A140" s="192" t="s">
        <v>352</v>
      </c>
      <c r="B140" s="194" cm="1">
        <f t="array" ref="B140">CALENDAR.PARSE_ISO_TIME(A140)</f>
        <v>0.47291666666666665</v>
      </c>
      <c r="C140" s="260"/>
      <c r="D140" t="str" cm="1">
        <f t="array" ref="D140">CALENDAR.FORMAT_ISO_TIME(Table22[[#This Row],[Out: TimeSpan]],Table22[[#This Row],[Options]])</f>
        <v>T11:21:00</v>
      </c>
    </row>
    <row r="141" spans="1:15" x14ac:dyDescent="0.25">
      <c r="A141" s="189" t="s">
        <v>411</v>
      </c>
      <c r="B141" s="67" cm="1">
        <f t="array" ref="B141">CALENDAR.PARSE_ISO_TIME(A141)</f>
        <v>6.6769777662037036E-6</v>
      </c>
      <c r="C141" s="49" t="s">
        <v>550</v>
      </c>
      <c r="D141" t="str" cm="1">
        <f t="array" ref="D141">CALENDAR.FORMAT_ISO_TIME(Table22[[#This Row],[Out: TimeSpan]],Table22[[#This Row],[Options]])</f>
        <v>T00:00:00.6</v>
      </c>
    </row>
    <row r="142" spans="1:15" x14ac:dyDescent="0.25">
      <c r="A142" s="190" t="s">
        <v>547</v>
      </c>
      <c r="B142" s="194" cm="1">
        <f t="array" ref="B142">CALENDAR.PARSE_ISO_TIME(A142)</f>
        <v>1.1574074074074074E-8</v>
      </c>
      <c r="C142" s="260" t="s">
        <v>551</v>
      </c>
      <c r="D142" t="str" cm="1">
        <f t="array" ref="D142">CALENDAR.FORMAT_ISO_TIME(Table22[[#This Row],[Out: TimeSpan]],Table22[[#This Row],[Options]])</f>
        <v>T0000</v>
      </c>
    </row>
    <row r="145" spans="1:10" ht="19.5" x14ac:dyDescent="0.3">
      <c r="A145" s="1" t="s">
        <v>410</v>
      </c>
      <c r="F145" s="1" t="s">
        <v>399</v>
      </c>
    </row>
    <row r="147" spans="1:10" x14ac:dyDescent="0.25">
      <c r="A147" s="22" t="s">
        <v>370</v>
      </c>
      <c r="B147" s="23" t="s">
        <v>397</v>
      </c>
      <c r="C147" s="43" t="s">
        <v>6</v>
      </c>
      <c r="D147" s="43" t="s">
        <v>46</v>
      </c>
      <c r="E147" s="43" t="s">
        <v>16</v>
      </c>
      <c r="F147" s="43" t="s">
        <v>17</v>
      </c>
      <c r="G147" s="24" t="s">
        <v>47</v>
      </c>
      <c r="H147" s="201" t="s">
        <v>61</v>
      </c>
      <c r="I147" s="43" t="s">
        <v>309</v>
      </c>
      <c r="J147" s="24" t="s">
        <v>392</v>
      </c>
    </row>
    <row r="148" spans="1:10" x14ac:dyDescent="0.25">
      <c r="A148" s="8"/>
      <c r="B148" s="9"/>
      <c r="C148" s="9"/>
      <c r="D148" s="9" t="str" cm="1">
        <f t="array" ref="D148:H148">CALENDAR.PARSE_ISO_DATETIME(A148,B148,C148)</f>
        <v/>
      </c>
      <c r="E148" s="9" t="str">
        <v/>
      </c>
      <c r="F148" s="9" t="str">
        <v/>
      </c>
      <c r="G148" s="9" t="str">
        <v/>
      </c>
      <c r="H148" s="82" t="str">
        <v/>
      </c>
      <c r="I148" s="9"/>
      <c r="J148" s="10" t="str" cm="1">
        <f t="array" ref="J148">CALENDAR.FORMAT_ISO_DATETIME(D148,E148,F148,G148,H148,I148,C148)</f>
        <v/>
      </c>
    </row>
    <row r="149" spans="1:10" x14ac:dyDescent="0.25">
      <c r="A149" s="11" t="s">
        <v>3</v>
      </c>
      <c r="B149" s="12"/>
      <c r="C149" s="12"/>
      <c r="D149" s="12" t="e" cm="1">
        <f t="array" ref="D149:H149">CALENDAR.PARSE_ISO_DATETIME(A149,B149,C149)</f>
        <v>#VALUE!</v>
      </c>
      <c r="E149" s="12" t="str">
        <v/>
      </c>
      <c r="F149" s="12" t="str">
        <v/>
      </c>
      <c r="G149" s="12" t="str">
        <v/>
      </c>
      <c r="H149" s="83" t="str">
        <v/>
      </c>
      <c r="I149" s="12"/>
      <c r="J149" s="13" t="e" cm="1">
        <f t="array" ref="J149">CALENDAR.FORMAT_ISO_DATETIME(D149,E149,F149,G149,H149,I149,C149)</f>
        <v>#VALUE!</v>
      </c>
    </row>
    <row r="150" spans="1:10" x14ac:dyDescent="0.25">
      <c r="A150" s="52" t="s">
        <v>58</v>
      </c>
      <c r="B150" s="68"/>
      <c r="C150" s="9"/>
      <c r="D150" s="9" cm="1">
        <f t="array" ref="D150:H150">CALENDAR.PARSE_ISO_DATETIME(A150,B150,C150)</f>
        <v>-327</v>
      </c>
      <c r="E150" s="9">
        <v>10</v>
      </c>
      <c r="F150" s="9">
        <v>1</v>
      </c>
      <c r="G150" s="9" t="str">
        <v/>
      </c>
      <c r="H150" s="82" t="str">
        <v/>
      </c>
      <c r="I150" s="9"/>
      <c r="J150" s="10" t="str" cm="1">
        <f t="array" ref="J150">CALENDAR.FORMAT_ISO_DATETIME(D150,E150,F150,G150,H150,I150,C150)</f>
        <v>−0327-10-01</v>
      </c>
    </row>
    <row r="151" spans="1:10" x14ac:dyDescent="0.25">
      <c r="A151" s="44" t="s">
        <v>60</v>
      </c>
      <c r="B151" s="45"/>
      <c r="C151" s="12">
        <v>1</v>
      </c>
      <c r="D151" s="12" cm="1">
        <f t="array" ref="D151:H151">CALENDAR.PARSE_ISO_DATETIME(A151,B151,C151)</f>
        <v>1900</v>
      </c>
      <c r="E151" s="12">
        <v>2</v>
      </c>
      <c r="F151" s="12">
        <v>29</v>
      </c>
      <c r="G151" s="12" t="str">
        <v/>
      </c>
      <c r="H151" s="83" t="str">
        <v/>
      </c>
      <c r="I151" s="12" t="s">
        <v>355</v>
      </c>
      <c r="J151" s="13" t="str" cm="1">
        <f t="array" ref="J151">CALENDAR.FORMAT_ISO_DATETIME(D151,E151,F151,G151,H151,I151,C151)</f>
        <v>19000229</v>
      </c>
    </row>
    <row r="152" spans="1:10" x14ac:dyDescent="0.25">
      <c r="A152" s="42" t="s">
        <v>59</v>
      </c>
      <c r="B152" s="68"/>
      <c r="C152" s="9"/>
      <c r="D152" s="9" cm="1">
        <f t="array" ref="D152:H152">CALENDAR.PARSE_ISO_DATETIME(A152,B152,C152)</f>
        <v>2000</v>
      </c>
      <c r="E152" s="9">
        <v>2</v>
      </c>
      <c r="F152" s="9">
        <v>29</v>
      </c>
      <c r="G152" s="9" t="str">
        <v/>
      </c>
      <c r="H152" s="82" t="str">
        <v/>
      </c>
      <c r="I152" s="9"/>
      <c r="J152" s="10" t="str" cm="1">
        <f t="array" ref="J152">CALENDAR.FORMAT_ISO_DATETIME(D152,E152,F152,G152,H152,I152,C152)</f>
        <v>2000-02-29</v>
      </c>
    </row>
    <row r="153" spans="1:10" x14ac:dyDescent="0.25">
      <c r="A153" s="56" t="s">
        <v>398</v>
      </c>
      <c r="B153" s="177">
        <v>1</v>
      </c>
      <c r="C153" s="37"/>
      <c r="D153" s="37" cm="1">
        <f t="array" ref="D153:H153">CALENDAR.PARSE_ISO_DATETIME(A153,B153,C153)</f>
        <v>2023</v>
      </c>
      <c r="E153" s="37">
        <v>2</v>
      </c>
      <c r="F153" s="37">
        <v>18</v>
      </c>
      <c r="G153" s="37">
        <v>0.23194444444444445</v>
      </c>
      <c r="H153" s="175">
        <v>540</v>
      </c>
      <c r="I153" s="37"/>
      <c r="J153" s="57" t="str" cm="1">
        <f t="array" ref="J153">CALENDAR.FORMAT_ISO_DATETIME(D153,E153,F153,G153,H153,I153,C153)</f>
        <v>2023-02-18T05:34:00+09:00</v>
      </c>
    </row>
    <row r="154" spans="1:10" x14ac:dyDescent="0.25">
      <c r="A154" s="42" t="s">
        <v>561</v>
      </c>
      <c r="B154" s="68"/>
      <c r="C154" s="9"/>
      <c r="D154" s="9" cm="1">
        <f t="array" ref="D154:H154">CALENDAR.PARSE_ISO_DATETIME(A154,B154,C154)</f>
        <v>2000</v>
      </c>
      <c r="E154" s="9">
        <v>2</v>
      </c>
      <c r="F154" s="9">
        <v>29</v>
      </c>
      <c r="G154" s="9">
        <v>1</v>
      </c>
      <c r="H154" s="82" t="str">
        <v/>
      </c>
      <c r="I154" s="9"/>
      <c r="J154" s="10" t="str" cm="1">
        <f t="array" ref="J154">CALENDAR.FORMAT_ISO_DATETIME(D154,E154,F154,G154,H154,I154,C154)</f>
        <v>2000-02-29T24:00:00</v>
      </c>
    </row>
    <row r="155" spans="1:10" x14ac:dyDescent="0.25">
      <c r="A155" s="56" t="s">
        <v>62</v>
      </c>
      <c r="B155" s="177"/>
      <c r="C155" s="37"/>
      <c r="D155" s="37" cm="1">
        <f t="array" ref="D155:H155">CALENDAR.PARSE_ISO_DATETIME(A155,B155,C155)</f>
        <v>2000</v>
      </c>
      <c r="E155" s="37">
        <v>2</v>
      </c>
      <c r="F155" s="37">
        <v>1</v>
      </c>
      <c r="G155" s="37" t="e">
        <v>#NUM!</v>
      </c>
      <c r="H155" s="175">
        <v>570</v>
      </c>
      <c r="I155" s="37"/>
      <c r="J155" s="57" t="str" cm="1">
        <f t="array" ref="J155">CALENDAR.FORMAT_ISO_DATETIME(D155,E155,F155,G155,H155,I155,C155)</f>
        <v>2000-02-01T#TIME!+09:30</v>
      </c>
    </row>
    <row r="156" spans="1:10" x14ac:dyDescent="0.25">
      <c r="A156" s="58" t="s">
        <v>63</v>
      </c>
      <c r="B156" s="72"/>
      <c r="C156" s="40"/>
      <c r="D156" s="40" cm="1">
        <f t="array" ref="D156:H156">CALENDAR.PARSE_ISO_DATETIME(A156,B156,C156)</f>
        <v>2000</v>
      </c>
      <c r="E156" s="40">
        <v>2</v>
      </c>
      <c r="F156" s="40">
        <v>29</v>
      </c>
      <c r="G156" s="40">
        <v>0.75</v>
      </c>
      <c r="H156" s="176">
        <v>0</v>
      </c>
      <c r="I156" s="40"/>
      <c r="J156" s="59" t="str" cm="1">
        <f t="array" ref="J156">CALENDAR.FORMAT_ISO_DATETIME(D156,E156,F156,G156,H156,I156,C156)</f>
        <v>2000-02-29T18:00:00+00:00</v>
      </c>
    </row>
    <row r="157" spans="1:10" x14ac:dyDescent="0.25">
      <c r="A157" s="56" t="s">
        <v>84</v>
      </c>
      <c r="B157" s="177"/>
      <c r="C157" s="37"/>
      <c r="D157" s="37" cm="1">
        <f t="array" ref="D157:H157">CALENDAR.PARSE_ISO_DATETIME(A157,B157,C157)</f>
        <v>2000</v>
      </c>
      <c r="E157" s="37">
        <v>2</v>
      </c>
      <c r="F157" s="37">
        <v>1</v>
      </c>
      <c r="G157" s="37">
        <v>0.99999998842592597</v>
      </c>
      <c r="H157" s="175">
        <v>570</v>
      </c>
      <c r="I157" s="37" t="s">
        <v>610</v>
      </c>
      <c r="J157" s="57" t="str" cm="1">
        <f t="array" ref="J157">CALENDAR.FORMAT_ISO_DATETIME(D157,E157,F157,G157,H157,I157,C157)</f>
        <v>2000-02-01T23:59:59+09:30</v>
      </c>
    </row>
    <row r="158" spans="1:10" x14ac:dyDescent="0.25">
      <c r="A158" s="58" t="s">
        <v>289</v>
      </c>
      <c r="B158" s="72"/>
      <c r="C158" s="40"/>
      <c r="D158" s="40" cm="1">
        <f t="array" ref="D158:H158">CALENDAR.PARSE_ISO_DATETIME(A158,B158,C158)</f>
        <v>2000</v>
      </c>
      <c r="E158" s="40">
        <v>2</v>
      </c>
      <c r="F158" s="40">
        <v>1</v>
      </c>
      <c r="G158" s="40">
        <v>1</v>
      </c>
      <c r="H158" s="176">
        <v>570</v>
      </c>
      <c r="I158" s="40"/>
      <c r="J158" s="59" t="str" cm="1">
        <f t="array" ref="J158">CALENDAR.FORMAT_ISO_DATETIME(D158,E158,F158,G158,H158,I158,C158)</f>
        <v>2000-02-01T24:00:00+09:30</v>
      </c>
    </row>
    <row r="159" spans="1:10" x14ac:dyDescent="0.25">
      <c r="A159" s="56" t="s">
        <v>290</v>
      </c>
      <c r="B159" s="177"/>
      <c r="C159" s="37"/>
      <c r="D159" s="37" cm="1">
        <f t="array" ref="D159:H159">CALENDAR.PARSE_ISO_DATETIME(A159,B159,C159)</f>
        <v>2000</v>
      </c>
      <c r="E159" s="37">
        <v>2</v>
      </c>
      <c r="F159" s="37">
        <v>1</v>
      </c>
      <c r="G159" s="37" t="str">
        <v/>
      </c>
      <c r="H159" s="175">
        <v>-570</v>
      </c>
      <c r="I159" s="37"/>
      <c r="J159" s="57" t="str" cm="1">
        <f t="array" ref="J159">CALENDAR.FORMAT_ISO_DATETIME(D159,E159,F159,G159,H159,I159,C159)</f>
        <v>2000-02-01</v>
      </c>
    </row>
    <row r="160" spans="1:10" x14ac:dyDescent="0.25">
      <c r="A160" s="58" t="s">
        <v>609</v>
      </c>
      <c r="B160" s="72"/>
      <c r="C160" s="40"/>
      <c r="D160" s="40" t="str" cm="1">
        <f t="array" ref="D160:H160">CALENDAR.PARSE_ISO_DATETIME(A160,B160,C160)</f>
        <v/>
      </c>
      <c r="E160" s="40" t="str">
        <v/>
      </c>
      <c r="F160" s="40" t="str">
        <v/>
      </c>
      <c r="G160" s="40">
        <v>0.70138888888888884</v>
      </c>
      <c r="H160" s="176">
        <v>-420</v>
      </c>
      <c r="I160" s="40" t="s">
        <v>147</v>
      </c>
      <c r="J160" s="59" t="str" cm="1">
        <f t="array" ref="J160">CALENDAR.FORMAT_ISO_DATETIME(D160,E160,F160,G160,H160,I160,C160)</f>
        <v>T16:50−07:00</v>
      </c>
    </row>
    <row r="161" spans="1:12" x14ac:dyDescent="0.25">
      <c r="A161" s="56" t="s">
        <v>560</v>
      </c>
      <c r="B161" s="177"/>
      <c r="C161" s="37"/>
      <c r="D161" s="37" t="str" cm="1">
        <f t="array" ref="D161:H161">CALENDAR.PARSE_ISO_DATETIME(A161,B161,C161)</f>
        <v/>
      </c>
      <c r="E161" s="37" t="str">
        <v/>
      </c>
      <c r="F161" s="37" t="str">
        <v/>
      </c>
      <c r="G161" s="37">
        <v>0.70138888888888884</v>
      </c>
      <c r="H161" s="175" t="e">
        <v>#NUM!</v>
      </c>
      <c r="I161" s="37"/>
      <c r="J161" s="57" t="str" cm="1">
        <f t="array" ref="J161">CALENDAR.FORMAT_ISO_DATETIME(D161,E161,F161,G161,H161,I161,C161)</f>
        <v>T16:50:00#TZO!</v>
      </c>
    </row>
    <row r="162" spans="1:12" x14ac:dyDescent="0.25">
      <c r="A162" s="58" t="s">
        <v>302</v>
      </c>
      <c r="B162" s="72"/>
      <c r="C162" s="40"/>
      <c r="D162" s="40" t="str" cm="1">
        <f t="array" ref="D162:H162">CALENDAR.PARSE_ISO_DATETIME(A162,B162,C162)</f>
        <v/>
      </c>
      <c r="E162" s="40" t="str">
        <v/>
      </c>
      <c r="F162" s="40" t="str">
        <v/>
      </c>
      <c r="G162" s="40" t="e">
        <v>#VALUE!</v>
      </c>
      <c r="H162" s="176">
        <v>570</v>
      </c>
      <c r="I162" s="40"/>
      <c r="J162" s="59" t="str" cm="1">
        <f t="array" ref="J162">CALENDAR.FORMAT_ISO_DATETIME(D162,E162,F162,G162,H162,I162,C162)</f>
        <v>T#TIME!+09:30</v>
      </c>
      <c r="L162" cm="1">
        <f t="array" ref="L162">MAX(N(ISERROR(_xlfn.ANCHORARRAY(D155))))</f>
        <v>1</v>
      </c>
    </row>
    <row r="165" spans="1:12" ht="19.5" x14ac:dyDescent="0.3">
      <c r="A165" s="1" t="s">
        <v>86</v>
      </c>
      <c r="C165" s="1" t="s">
        <v>562</v>
      </c>
    </row>
    <row r="167" spans="1:12" x14ac:dyDescent="0.25">
      <c r="A167" s="77" t="s">
        <v>87</v>
      </c>
      <c r="B167" s="202" t="s">
        <v>15</v>
      </c>
      <c r="C167" s="78" t="s">
        <v>83</v>
      </c>
      <c r="D167" s="186" t="s">
        <v>394</v>
      </c>
    </row>
    <row r="168" spans="1:12" x14ac:dyDescent="0.25">
      <c r="B168" s="200" t="str" cm="1">
        <f t="array" ref="B168">CALENDAR.PARSE_LITERARY_YEAR(Table25[[#This Row],[LiteraryYear]])</f>
        <v/>
      </c>
      <c r="D168" t="str" cm="1">
        <f t="array" ref="D168">CALENDAR.FORMAT_LITERARY_YEAR(Table25[[#This Row],[Out: YearCE]],Table25[[#This Row],[AlwaysShowEra]])</f>
        <v/>
      </c>
    </row>
    <row r="169" spans="1:12" x14ac:dyDescent="0.25">
      <c r="A169" t="s">
        <v>3</v>
      </c>
      <c r="B169" s="200" t="e" cm="1">
        <f t="array" ref="B169">CALENDAR.PARSE_LITERARY_YEAR(Table25[[#This Row],[LiteraryYear]])</f>
        <v>#VALUE!</v>
      </c>
      <c r="D169" t="e" cm="1">
        <f t="array" ref="D169">CALENDAR.FORMAT_LITERARY_YEAR(Table25[[#This Row],[Out: YearCE]],Table25[[#This Row],[AlwaysShowEra]])</f>
        <v>#VALUE!</v>
      </c>
    </row>
    <row r="170" spans="1:12" x14ac:dyDescent="0.25">
      <c r="A170" t="s">
        <v>88</v>
      </c>
      <c r="B170" s="200" cm="1">
        <f t="array" ref="B170">CALENDAR.PARSE_LITERARY_YEAR(Table25[[#This Row],[LiteraryYear]])</f>
        <v>1987</v>
      </c>
      <c r="C170">
        <v>1</v>
      </c>
      <c r="D170" t="str" cm="1">
        <f t="array" ref="D170">CALENDAR.FORMAT_LITERARY_YEAR(Table25[[#This Row],[Out: YearCE]],Table25[[#This Row],[AlwaysShowEra]])</f>
        <v>1987 CE</v>
      </c>
    </row>
    <row r="171" spans="1:12" x14ac:dyDescent="0.25">
      <c r="A171" s="49" t="s">
        <v>395</v>
      </c>
      <c r="B171" s="200" cm="1">
        <f t="array" ref="B171">CALENDAR.PARSE_LITERARY_YEAR(Table25[[#This Row],[LiteraryYear]])</f>
        <v>1024</v>
      </c>
      <c r="D171" t="str" cm="1">
        <f t="array" ref="D171">CALENDAR.FORMAT_LITERARY_YEAR(Table25[[#This Row],[Out: YearCE]],Table25[[#This Row],[AlwaysShowEra]])</f>
        <v>1024</v>
      </c>
    </row>
    <row r="172" spans="1:12" x14ac:dyDescent="0.25">
      <c r="A172" t="s">
        <v>89</v>
      </c>
      <c r="B172" s="200" cm="1">
        <f t="array" ref="B172">CALENDAR.PARSE_LITERARY_YEAR(Table25[[#This Row],[LiteraryYear]])</f>
        <v>400</v>
      </c>
      <c r="D172" t="str" cm="1">
        <f t="array" ref="D172">CALENDAR.FORMAT_LITERARY_YEAR(Table25[[#This Row],[Out: YearCE]],Table25[[#This Row],[AlwaysShowEra]])</f>
        <v>400 CE</v>
      </c>
    </row>
    <row r="173" spans="1:12" x14ac:dyDescent="0.25">
      <c r="A173" t="s">
        <v>90</v>
      </c>
      <c r="B173" s="200" cm="1">
        <f t="array" ref="B173">CALENDAR.PARSE_LITERARY_YEAR(Table25[[#This Row],[LiteraryYear]])</f>
        <v>-353</v>
      </c>
      <c r="D173" t="str" cm="1">
        <f t="array" ref="D173">CALENDAR.FORMAT_LITERARY_YEAR(Table25[[#This Row],[Out: YearCE]],Table25[[#This Row],[AlwaysShowEra]])</f>
        <v>354 BCE</v>
      </c>
    </row>
    <row r="174" spans="1:12" x14ac:dyDescent="0.25">
      <c r="A174" t="s">
        <v>293</v>
      </c>
      <c r="B174" s="200" cm="1">
        <f t="array" ref="B174">CALENDAR.PARSE_LITERARY_YEAR(Table25[[#This Row],[LiteraryYear]])</f>
        <v>-1</v>
      </c>
      <c r="D174" t="str" cm="1">
        <f t="array" ref="D174">CALENDAR.FORMAT_LITERARY_YEAR(Table25[[#This Row],[Out: YearCE]],Table25[[#This Row],[AlwaysShowEra]])</f>
        <v>2 BCE</v>
      </c>
    </row>
    <row r="175" spans="1:12" x14ac:dyDescent="0.25">
      <c r="A175" t="s">
        <v>294</v>
      </c>
      <c r="B175" s="200" cm="1">
        <f t="array" ref="B175">CALENDAR.PARSE_LITERARY_YEAR(Table25[[#This Row],[LiteraryYear]])</f>
        <v>-1</v>
      </c>
      <c r="D175" t="str" cm="1">
        <f t="array" ref="D175">CALENDAR.FORMAT_LITERARY_YEAR(Table25[[#This Row],[Out: YearCE]],Table25[[#This Row],[AlwaysShowEra]])</f>
        <v>2 BCE</v>
      </c>
    </row>
    <row r="176" spans="1:12" x14ac:dyDescent="0.25">
      <c r="A176" t="s">
        <v>95</v>
      </c>
      <c r="B176" s="200" cm="1">
        <f t="array" ref="B176">CALENDAR.PARSE_LITERARY_YEAR(Table25[[#This Row],[LiteraryYear]])</f>
        <v>354</v>
      </c>
      <c r="D176" t="str" cm="1">
        <f t="array" ref="D176">CALENDAR.FORMAT_LITERARY_YEAR(Table25[[#This Row],[Out: YearCE]],Table25[[#This Row],[AlwaysShowEra]])</f>
        <v>354 CE</v>
      </c>
    </row>
    <row r="177" spans="1:7" x14ac:dyDescent="0.25">
      <c r="A177" t="s">
        <v>96</v>
      </c>
      <c r="B177" s="200" cm="1">
        <f t="array" ref="B177">CALENDAR.PARSE_LITERARY_YEAR(Table25[[#This Row],[LiteraryYear]])</f>
        <v>-354</v>
      </c>
      <c r="D177" t="str" cm="1">
        <f t="array" ref="D177">CALENDAR.FORMAT_LITERARY_YEAR(Table25[[#This Row],[Out: YearCE]],Table25[[#This Row],[AlwaysShowEra]])</f>
        <v>355 BCE</v>
      </c>
    </row>
    <row r="178" spans="1:7" x14ac:dyDescent="0.25">
      <c r="A178" t="s">
        <v>97</v>
      </c>
      <c r="B178" s="200" cm="1">
        <f t="array" ref="B178">CALENDAR.PARSE_LITERARY_YEAR(Table25[[#This Row],[LiteraryYear]])</f>
        <v>-354</v>
      </c>
      <c r="D178" t="str" cm="1">
        <f t="array" ref="D178">CALENDAR.FORMAT_LITERARY_YEAR(Table25[[#This Row],[Out: YearCE]],Table25[[#This Row],[AlwaysShowEra]])</f>
        <v>355 BCE</v>
      </c>
    </row>
    <row r="179" spans="1:7" x14ac:dyDescent="0.25">
      <c r="A179" t="s">
        <v>292</v>
      </c>
      <c r="B179" s="200" cm="1">
        <f t="array" ref="B179">CALENDAR.PARSE_LITERARY_YEAR(Table25[[#This Row],[LiteraryYear]])</f>
        <v>0</v>
      </c>
      <c r="D179" t="str" cm="1">
        <f t="array" ref="D179">CALENDAR.FORMAT_LITERARY_YEAR(Table25[[#This Row],[Out: YearCE]],Table25[[#This Row],[AlwaysShowEra]])</f>
        <v>1 BCE</v>
      </c>
    </row>
    <row r="180" spans="1:7" x14ac:dyDescent="0.25">
      <c r="A180" t="s">
        <v>91</v>
      </c>
      <c r="B180" s="200" cm="1">
        <f t="array" ref="B180">CALENDAR.PARSE_LITERARY_YEAR(Table25[[#This Row],[LiteraryYear]])</f>
        <v>1</v>
      </c>
      <c r="D180" t="str" cm="1">
        <f t="array" ref="D180">CALENDAR.FORMAT_LITERARY_YEAR(Table25[[#This Row],[Out: YearCE]],Table25[[#This Row],[AlwaysShowEra]])</f>
        <v>1 CE</v>
      </c>
    </row>
    <row r="181" spans="1:7" x14ac:dyDescent="0.25">
      <c r="A181" t="s">
        <v>291</v>
      </c>
      <c r="B181" s="200" cm="1">
        <f t="array" ref="B181">CALENDAR.PARSE_LITERARY_YEAR(Table25[[#This Row],[LiteraryYear]])</f>
        <v>2</v>
      </c>
      <c r="D181" t="str" cm="1">
        <f t="array" ref="D181">CALENDAR.FORMAT_LITERARY_YEAR(Table25[[#This Row],[Out: YearCE]],Table25[[#This Row],[AlwaysShowEra]])</f>
        <v>2 CE</v>
      </c>
    </row>
    <row r="184" spans="1:7" ht="19.5" x14ac:dyDescent="0.3">
      <c r="A184" s="1" t="s">
        <v>566</v>
      </c>
      <c r="F184" s="1" t="s">
        <v>563</v>
      </c>
    </row>
    <row r="186" spans="1:7" x14ac:dyDescent="0.25">
      <c r="A186" s="22" t="s">
        <v>45</v>
      </c>
      <c r="B186" s="43" t="s">
        <v>46</v>
      </c>
      <c r="C186" s="43" t="s">
        <v>16</v>
      </c>
      <c r="D186" s="43" t="s">
        <v>17</v>
      </c>
      <c r="E186" s="201" t="s">
        <v>47</v>
      </c>
      <c r="F186" s="43" t="s">
        <v>309</v>
      </c>
      <c r="G186" s="24" t="s">
        <v>396</v>
      </c>
    </row>
    <row r="187" spans="1:7" x14ac:dyDescent="0.25">
      <c r="A187" s="8"/>
      <c r="B187" s="9" t="str" cm="1">
        <f t="array" ref="B187:E187">CALENDAR.PARSE_LITERARY_DATE(A187)</f>
        <v/>
      </c>
      <c r="C187" s="9" t="str">
        <v/>
      </c>
      <c r="D187" s="9" t="str">
        <v/>
      </c>
      <c r="E187" s="82" t="str">
        <v/>
      </c>
      <c r="F187" s="9"/>
      <c r="G187" s="10" t="str" cm="1">
        <f t="array" ref="G187">CALENDAR.FORMAT_LITERARY_DATE(B187,C187,D187,E187,F187)</f>
        <v/>
      </c>
    </row>
    <row r="188" spans="1:7" x14ac:dyDescent="0.25">
      <c r="A188" s="11" t="s">
        <v>3</v>
      </c>
      <c r="B188" s="12" t="e" cm="1">
        <f t="array" ref="B188:E188">CALENDAR.PARSE_LITERARY_DATE(A188)</f>
        <v>#VALUE!</v>
      </c>
      <c r="C188" s="12" t="str">
        <v/>
      </c>
      <c r="D188" s="12" t="str">
        <v/>
      </c>
      <c r="E188" s="83" t="str">
        <v/>
      </c>
      <c r="F188" s="12"/>
      <c r="G188" s="13" t="e" cm="1">
        <f t="array" ref="G188">CALENDAR.FORMAT_LITERARY_DATE(B188,C188,D188,E188,F188)</f>
        <v>#VALUE!</v>
      </c>
    </row>
    <row r="189" spans="1:7" x14ac:dyDescent="0.25">
      <c r="A189" s="52" t="s">
        <v>85</v>
      </c>
      <c r="B189" s="9" t="str" cm="1">
        <f t="array" ref="B189:E189">CALENDAR.PARSE_LITERARY_DATE(A189)</f>
        <v/>
      </c>
      <c r="C189" s="9">
        <v>1</v>
      </c>
      <c r="D189" s="9">
        <v>20</v>
      </c>
      <c r="E189" s="82" t="str">
        <v/>
      </c>
      <c r="F189" s="9" t="s">
        <v>144</v>
      </c>
      <c r="G189" s="10" t="str" cm="1">
        <f t="array" ref="G189">CALENDAR.FORMAT_LITERARY_DATE(B189,C189,D189,E189,F189)</f>
        <v>Jan 20</v>
      </c>
    </row>
    <row r="190" spans="1:7" x14ac:dyDescent="0.25">
      <c r="A190" s="11" t="s">
        <v>48</v>
      </c>
      <c r="B190" s="12" cm="1">
        <f t="array" ref="B190:E190">CALENDAR.PARSE_LITERARY_DATE(A190)</f>
        <v>2000</v>
      </c>
      <c r="C190" s="12">
        <v>1</v>
      </c>
      <c r="D190" s="12">
        <v>25</v>
      </c>
      <c r="E190" s="83" t="str">
        <v/>
      </c>
      <c r="F190" s="12" t="s">
        <v>415</v>
      </c>
      <c r="G190" s="13" t="str" cm="1">
        <f t="array" ref="G190">CALENDAR.FORMAT_LITERARY_DATE(B190,C190,D190,E190,F190)</f>
        <v>January 25, 2000 CE</v>
      </c>
    </row>
    <row r="191" spans="1:7" x14ac:dyDescent="0.25">
      <c r="A191" s="8" t="s">
        <v>616</v>
      </c>
      <c r="B191" s="9" cm="1">
        <f t="array" ref="B191:E191">CALENDAR.PARSE_LITERARY_DATE(A191)</f>
        <v>2020</v>
      </c>
      <c r="C191" s="9">
        <v>2</v>
      </c>
      <c r="D191" s="9">
        <v>3</v>
      </c>
      <c r="E191" s="82">
        <v>0.41666666666666669</v>
      </c>
      <c r="F191" s="9"/>
      <c r="G191" s="10" t="str" cm="1">
        <f t="array" ref="G191">CALENDAR.FORMAT_LITERARY_DATE(B191,C191,D191,E191,F191)</f>
        <v>February 3, 2020, 10:00 AM</v>
      </c>
    </row>
    <row r="192" spans="1:7" x14ac:dyDescent="0.25">
      <c r="A192" s="53" t="s">
        <v>51</v>
      </c>
      <c r="B192" s="12" cm="1">
        <f t="array" ref="B192:E192">CALENDAR.PARSE_LITERARY_DATE(A192)</f>
        <v>2023</v>
      </c>
      <c r="C192" s="12">
        <v>3</v>
      </c>
      <c r="D192" s="12" t="str">
        <v/>
      </c>
      <c r="E192" s="83" t="str">
        <v/>
      </c>
      <c r="F192" s="12"/>
      <c r="G192" s="13" t="str" cm="1">
        <f t="array" ref="G192">CALENDAR.FORMAT_LITERARY_DATE(B192,C192,D192,E192,F192)</f>
        <v>March, 2023</v>
      </c>
    </row>
    <row r="193" spans="1:7" x14ac:dyDescent="0.25">
      <c r="A193" s="54" t="s">
        <v>49</v>
      </c>
      <c r="B193" s="16" t="str" cm="1">
        <f t="array" ref="B193:E193">CALENDAR.PARSE_LITERARY_DATE(A193)</f>
        <v/>
      </c>
      <c r="C193" s="16">
        <v>11</v>
      </c>
      <c r="D193" s="16">
        <v>20</v>
      </c>
      <c r="E193" s="84">
        <v>0.66666666666666663</v>
      </c>
      <c r="F193" s="16"/>
      <c r="G193" s="17" t="str" cm="1">
        <f t="array" ref="G193">CALENDAR.FORMAT_LITERARY_DATE(B193,C193,D193,E193,F193)</f>
        <v>November 20, 4:00 PM</v>
      </c>
    </row>
    <row r="194" spans="1:7" x14ac:dyDescent="0.25">
      <c r="A194" s="55" t="s">
        <v>94</v>
      </c>
      <c r="B194" s="19" cm="1">
        <f t="array" ref="B194:E194">CALENDAR.PARSE_LITERARY_DATE(A194)</f>
        <v>-600</v>
      </c>
      <c r="C194" s="19">
        <v>7</v>
      </c>
      <c r="D194" s="19">
        <v>25</v>
      </c>
      <c r="E194" s="86" t="str">
        <v/>
      </c>
      <c r="F194" s="19"/>
      <c r="G194" s="20" t="str" cm="1">
        <f t="array" ref="G194">CALENDAR.FORMAT_LITERARY_DATE(B194,C194,D194,E194,F194)</f>
        <v>July 25, 601 BCE</v>
      </c>
    </row>
    <row r="195" spans="1:7" x14ac:dyDescent="0.25">
      <c r="A195" s="54" t="s">
        <v>92</v>
      </c>
      <c r="B195" s="16" cm="1">
        <f t="array" ref="B195:E195">CALENDAR.PARSE_LITERARY_DATE(A195)</f>
        <v>20</v>
      </c>
      <c r="C195" s="16">
        <v>3</v>
      </c>
      <c r="D195" s="16" t="str">
        <v/>
      </c>
      <c r="E195" s="84" t="str">
        <v/>
      </c>
      <c r="F195" s="16"/>
      <c r="G195" s="17" t="str" cm="1">
        <f t="array" ref="G195">CALENDAR.FORMAT_LITERARY_DATE(B195,C195,D195,E195,F195)</f>
        <v>March, 20 CE</v>
      </c>
    </row>
    <row r="196" spans="1:7" x14ac:dyDescent="0.25">
      <c r="A196" s="55" t="s">
        <v>93</v>
      </c>
      <c r="B196" s="19" cm="1">
        <f t="array" ref="B196:E196">CALENDAR.PARSE_LITERARY_DATE(A196)</f>
        <v>-44</v>
      </c>
      <c r="C196" s="19">
        <v>3</v>
      </c>
      <c r="D196" s="19">
        <v>25</v>
      </c>
      <c r="E196" s="86">
        <v>0.53139545138888888</v>
      </c>
      <c r="F196" s="19"/>
      <c r="G196" s="20" t="str" cm="1">
        <f t="array" ref="G196">CALENDAR.FORMAT_LITERARY_DATE(B196,C196,D196,E196,F196)</f>
        <v>March 25, 45 BCE, 12:45 PM</v>
      </c>
    </row>
    <row r="197" spans="1:7" x14ac:dyDescent="0.25">
      <c r="A197" s="54" t="s">
        <v>50</v>
      </c>
      <c r="B197" s="16" t="e" cm="1">
        <f t="array" ref="B197:E197">CALENDAR.PARSE_LITERARY_DATE(A197)</f>
        <v>#VALUE!</v>
      </c>
      <c r="C197" s="16" t="str">
        <v/>
      </c>
      <c r="D197" s="16" t="str">
        <v/>
      </c>
      <c r="E197" s="84" t="str">
        <v/>
      </c>
      <c r="F197" s="16"/>
      <c r="G197" s="17" t="e" cm="1">
        <f t="array" ref="G197">CALENDAR.FORMAT_LITERARY_DATE(B197,C197,D197,E197,F197)</f>
        <v>#VALUE!</v>
      </c>
    </row>
    <row r="198" spans="1:7" x14ac:dyDescent="0.25">
      <c r="A198" s="55" t="s">
        <v>53</v>
      </c>
      <c r="B198" s="19" t="e" cm="1">
        <f t="array" ref="B198:E198">CALENDAR.PARSE_LITERARY_DATE(A198)</f>
        <v>#VALUE!</v>
      </c>
      <c r="C198" s="19" t="str">
        <v/>
      </c>
      <c r="D198" s="19" t="str">
        <v/>
      </c>
      <c r="E198" s="86" t="str">
        <v/>
      </c>
      <c r="F198" s="19"/>
      <c r="G198" s="20" t="e" cm="1">
        <f t="array" ref="G198">CALENDAR.FORMAT_LITERARY_DATE(B198,C198,D198,E198,F198)</f>
        <v>#VALUE!</v>
      </c>
    </row>
    <row r="199" spans="1:7" x14ac:dyDescent="0.25">
      <c r="A199" s="54" t="s">
        <v>52</v>
      </c>
      <c r="B199" s="16" t="e" cm="1">
        <f t="array" ref="B199:E199">CALENDAR.PARSE_LITERARY_DATE(A199)</f>
        <v>#VALUE!</v>
      </c>
      <c r="C199" s="16" t="str">
        <v/>
      </c>
      <c r="D199" s="16" t="str">
        <v/>
      </c>
      <c r="E199" s="84" t="str">
        <v/>
      </c>
      <c r="F199" s="16"/>
      <c r="G199" s="17" t="e" cm="1">
        <f t="array" ref="G199">CALENDAR.FORMAT_LITERARY_DATE(B199,C199,D199,E199,F199)</f>
        <v>#VALUE!</v>
      </c>
    </row>
    <row r="200" spans="1:7" x14ac:dyDescent="0.25">
      <c r="A200" s="53" t="s">
        <v>295</v>
      </c>
      <c r="B200" s="12" cm="1">
        <f t="array" ref="B200:E200">CALENDAR.PARSE_LITERARY_DATE(A200)</f>
        <v>0</v>
      </c>
      <c r="C200" s="12">
        <v>1</v>
      </c>
      <c r="D200" s="12" t="str">
        <v/>
      </c>
      <c r="E200" s="83" t="str">
        <v/>
      </c>
      <c r="F200" s="12"/>
      <c r="G200" s="13" t="str" cm="1">
        <f t="array" ref="G200">CALENDAR.FORMAT_LITERARY_DATE(B200,C200,D200,E200,F200)</f>
        <v>January, 1 BCE</v>
      </c>
    </row>
    <row r="201" spans="1:7" x14ac:dyDescent="0.25">
      <c r="A201" s="54" t="s">
        <v>296</v>
      </c>
      <c r="B201" s="16" cm="1">
        <f t="array" ref="B201:E201">CALENDAR.PARSE_LITERARY_DATE(A201)</f>
        <v>2000</v>
      </c>
      <c r="C201" s="16">
        <v>1</v>
      </c>
      <c r="D201" s="16" t="e">
        <v>#NUM!</v>
      </c>
      <c r="E201" s="84" t="str">
        <v/>
      </c>
      <c r="F201" s="16"/>
      <c r="G201" s="17" t="str" cm="1">
        <f t="array" ref="G201">CALENDAR.FORMAT_LITERARY_DATE(B201,C201,D201,E201,F201)</f>
        <v>January, 2000</v>
      </c>
    </row>
    <row r="202" spans="1:7" x14ac:dyDescent="0.25">
      <c r="A202" s="53" t="s">
        <v>297</v>
      </c>
      <c r="B202" s="12" cm="1">
        <f t="array" ref="B202:E202">CALENDAR.PARSE_LITERARY_DATE(A202)</f>
        <v>2023</v>
      </c>
      <c r="C202" s="12">
        <v>4</v>
      </c>
      <c r="D202" s="12" t="e">
        <v>#NUM!</v>
      </c>
      <c r="E202" s="83" t="str">
        <v/>
      </c>
      <c r="F202" s="12"/>
      <c r="G202" s="13" t="str" cm="1">
        <f t="array" ref="G202">CALENDAR.FORMAT_LITERARY_DATE(B202,C202,D202,E202,F202)</f>
        <v>April, 2023</v>
      </c>
    </row>
    <row r="203" spans="1:7" x14ac:dyDescent="0.25">
      <c r="A203" s="54" t="s">
        <v>301</v>
      </c>
      <c r="B203" s="16" cm="1">
        <f t="array" ref="B203:E203">CALENDAR.PARSE_LITERARY_DATE(A203)</f>
        <v>2020</v>
      </c>
      <c r="C203" s="16">
        <v>2</v>
      </c>
      <c r="D203" s="16">
        <v>29</v>
      </c>
      <c r="E203" s="84">
        <v>1</v>
      </c>
      <c r="F203" s="16"/>
      <c r="G203" s="17" t="str" cm="1">
        <f t="array" ref="G203">CALENDAR.FORMAT_LITERARY_DATE(B203,C203,D203,E203,F203)</f>
        <v>February 29, 2020, 24:00</v>
      </c>
    </row>
    <row r="206" spans="1:7" ht="19.5" x14ac:dyDescent="0.3">
      <c r="A206" s="1" t="s">
        <v>565</v>
      </c>
      <c r="F206" s="1" t="s">
        <v>564</v>
      </c>
    </row>
    <row r="208" spans="1:7" x14ac:dyDescent="0.25">
      <c r="A208" s="22" t="s">
        <v>54</v>
      </c>
      <c r="B208" s="43" t="s">
        <v>46</v>
      </c>
      <c r="C208" s="43" t="s">
        <v>16</v>
      </c>
      <c r="D208" s="201" t="s">
        <v>17</v>
      </c>
      <c r="E208" s="24" t="s">
        <v>47</v>
      </c>
      <c r="F208" s="43" t="s">
        <v>309</v>
      </c>
      <c r="G208" s="24" t="s">
        <v>568</v>
      </c>
    </row>
    <row r="209" spans="1:8" x14ac:dyDescent="0.25">
      <c r="A209" s="8"/>
      <c r="B209" s="9" t="str" cm="1">
        <f t="array" ref="B209:E209">CALENDAR.PARSE_US_DATE(A209)</f>
        <v/>
      </c>
      <c r="C209" s="9" t="str">
        <v/>
      </c>
      <c r="D209" s="9" t="str">
        <v/>
      </c>
      <c r="E209" s="82" t="str">
        <v/>
      </c>
      <c r="F209" s="9"/>
      <c r="G209" s="10" t="str" cm="1">
        <f t="array" ref="G209">CALENDAR.FORMAT_US_DATE(B209,C209,D209,E209,F209)</f>
        <v/>
      </c>
    </row>
    <row r="210" spans="1:8" x14ac:dyDescent="0.25">
      <c r="A210" s="11" t="s">
        <v>3</v>
      </c>
      <c r="B210" s="12" t="e" cm="1">
        <f t="array" ref="B210">CALENDAR.PARSE_US_DATE(A210)</f>
        <v>#VALUE!</v>
      </c>
      <c r="C210" s="12"/>
      <c r="D210" s="12"/>
      <c r="E210" s="83"/>
      <c r="F210" s="12"/>
      <c r="G210" s="13" t="e" cm="1">
        <f t="array" ref="G210">CALENDAR.FORMAT_US_DATE(B210,C210,D210,E210,F210)</f>
        <v>#VALUE!</v>
      </c>
    </row>
    <row r="211" spans="1:8" x14ac:dyDescent="0.25">
      <c r="A211" s="52" t="s">
        <v>55</v>
      </c>
      <c r="B211" s="9" cm="1">
        <f t="array" ref="B211:E211">CALENDAR.PARSE_US_DATE(A211)</f>
        <v>2023</v>
      </c>
      <c r="C211" s="9">
        <v>1</v>
      </c>
      <c r="D211" s="9">
        <v>10</v>
      </c>
      <c r="E211" s="82" t="str">
        <v/>
      </c>
      <c r="F211" s="9"/>
      <c r="G211" s="10" t="str" cm="1">
        <f t="array" ref="G211">CALENDAR.FORMAT_US_DATE(B211,C211,D211,E211,F211)</f>
        <v>1/10/2023</v>
      </c>
    </row>
    <row r="212" spans="1:8" x14ac:dyDescent="0.25">
      <c r="A212" s="44" t="s">
        <v>56</v>
      </c>
      <c r="B212" s="12" cm="1">
        <f t="array" ref="B212:E212">CALENDAR.PARSE_US_DATE(A212)</f>
        <v>2023</v>
      </c>
      <c r="C212" s="12">
        <v>1</v>
      </c>
      <c r="D212" s="12">
        <v>10</v>
      </c>
      <c r="E212" s="83" t="str">
        <v/>
      </c>
      <c r="F212" s="45"/>
      <c r="G212" s="13" t="str" cm="1">
        <f t="array" ref="G212">CALENDAR.FORMAT_US_DATE(B212,C212,D212,E212,F212)</f>
        <v>1/10/2023</v>
      </c>
    </row>
    <row r="213" spans="1:8" x14ac:dyDescent="0.25">
      <c r="A213" s="47" t="s">
        <v>300</v>
      </c>
      <c r="B213" s="9" cm="1">
        <f t="array" ref="B213:E213">CALENDAR.PARSE_US_DATE(A213)</f>
        <v>2023</v>
      </c>
      <c r="C213" s="9">
        <v>1</v>
      </c>
      <c r="D213" s="9">
        <v>10</v>
      </c>
      <c r="E213" s="82">
        <v>0.75</v>
      </c>
      <c r="F213" s="9" t="s">
        <v>567</v>
      </c>
      <c r="G213" s="10" t="str" cm="1">
        <f t="array" ref="G213">CALENDAR.FORMAT_US_DATE(B213,C213,D213,E213,F213)</f>
        <v>1-11-2023</v>
      </c>
    </row>
    <row r="214" spans="1:8" x14ac:dyDescent="0.25">
      <c r="A214" s="56" t="s">
        <v>299</v>
      </c>
      <c r="B214" s="37" cm="1">
        <f t="array" ref="B214:E214">CALENDAR.PARSE_US_DATE(A214)</f>
        <v>2023</v>
      </c>
      <c r="C214" s="37">
        <v>12</v>
      </c>
      <c r="D214" s="37">
        <v>31</v>
      </c>
      <c r="E214" s="175">
        <v>0.54565972222222225</v>
      </c>
      <c r="F214" s="37"/>
      <c r="G214" s="57" t="str" cm="1">
        <f t="array" ref="G214">CALENDAR.FORMAT_US_DATE(B214,C214,D214,E214,F214)</f>
        <v>12/31/2023 1:06 PM</v>
      </c>
    </row>
    <row r="215" spans="1:8" x14ac:dyDescent="0.25">
      <c r="A215" s="47" t="s">
        <v>298</v>
      </c>
      <c r="B215" s="9" cm="1">
        <f t="array" ref="B215:E215">CALENDAR.PARSE_US_DATE(A215)</f>
        <v>2023</v>
      </c>
      <c r="C215" s="9">
        <v>1</v>
      </c>
      <c r="D215" s="9">
        <v>10</v>
      </c>
      <c r="E215" s="82">
        <v>0.99999998842592586</v>
      </c>
      <c r="F215" s="9"/>
      <c r="G215" s="10" t="str" cm="1">
        <f t="array" ref="G215">CALENDAR.FORMAT_US_DATE(B215,C215,D215,E215,F215)</f>
        <v>1/11/2023 12:00 AM</v>
      </c>
    </row>
    <row r="216" spans="1:8" x14ac:dyDescent="0.25">
      <c r="A216" s="56" t="s">
        <v>581</v>
      </c>
      <c r="B216" s="37" t="str" cm="1">
        <f t="array" ref="B216:E216">CALENDAR.PARSE_US_DATE(A216)</f>
        <v/>
      </c>
      <c r="C216" s="37" t="str">
        <v/>
      </c>
      <c r="D216" s="37" t="str">
        <v/>
      </c>
      <c r="E216" s="175">
        <v>6.5972222222222224E-2</v>
      </c>
      <c r="F216" s="37"/>
      <c r="G216" s="57" t="str" cm="1">
        <f t="array" ref="G216">CALENDAR.FORMAT_US_DATE(B216,C216,D216,E216,F216)</f>
        <v>1:35 AM</v>
      </c>
    </row>
    <row r="217" spans="1:8" x14ac:dyDescent="0.25">
      <c r="A217" s="71" t="s">
        <v>98</v>
      </c>
      <c r="B217" s="40" cm="1">
        <f t="array" ref="B217:E217">CALENDAR.PARSE_US_DATE(A217)</f>
        <v>-2023</v>
      </c>
      <c r="C217" s="40">
        <v>1</v>
      </c>
      <c r="D217" s="40">
        <v>10</v>
      </c>
      <c r="E217" s="176">
        <v>0.5416666550925926</v>
      </c>
      <c r="F217" s="72"/>
      <c r="G217" s="59" t="str" cm="1">
        <f t="array" ref="G217">CALENDAR.FORMAT_US_DATE(B217,C217,D217,E217,F217)</f>
        <v>1/10/−2023 1:00 PM</v>
      </c>
    </row>
    <row r="218" spans="1:8" x14ac:dyDescent="0.25">
      <c r="A218" s="56" t="s">
        <v>303</v>
      </c>
      <c r="B218" s="37" cm="1">
        <f t="array" ref="B218:E218">CALENDAR.PARSE_US_DATE(A218)</f>
        <v>2023</v>
      </c>
      <c r="C218" s="37">
        <v>1</v>
      </c>
      <c r="D218" s="37">
        <v>10</v>
      </c>
      <c r="E218" s="175" t="e">
        <v>#NUM!</v>
      </c>
      <c r="F218" s="37"/>
      <c r="G218" s="57" t="str" cm="1">
        <f t="array" ref="G218">CALENDAR.FORMAT_US_DATE(B218,C218,D218,E218,F218)</f>
        <v>1/10/2023</v>
      </c>
    </row>
    <row r="221" spans="1:8" ht="19.5" x14ac:dyDescent="0.3">
      <c r="A221" s="1" t="s">
        <v>76</v>
      </c>
      <c r="F221" s="1" t="s">
        <v>608</v>
      </c>
    </row>
    <row r="223" spans="1:8" x14ac:dyDescent="0.25">
      <c r="A223" s="22" t="s">
        <v>72</v>
      </c>
      <c r="B223" s="43" t="s">
        <v>15</v>
      </c>
      <c r="C223" s="43" t="s">
        <v>16</v>
      </c>
      <c r="D223" s="43" t="s">
        <v>17</v>
      </c>
      <c r="E223" s="24" t="s">
        <v>47</v>
      </c>
      <c r="F223" s="201" t="s">
        <v>61</v>
      </c>
      <c r="G223" s="24" t="s">
        <v>309</v>
      </c>
      <c r="H223" s="24" t="s">
        <v>569</v>
      </c>
    </row>
    <row r="224" spans="1:8" x14ac:dyDescent="0.25">
      <c r="A224" s="8"/>
      <c r="B224" s="9" t="str" cm="1">
        <f t="array" ref="B224:F224">CALENDAR.PARSE_MIL_DTG(A224)</f>
        <v/>
      </c>
      <c r="C224" s="9" t="str">
        <v/>
      </c>
      <c r="D224" s="9" t="str">
        <v/>
      </c>
      <c r="E224" s="9" t="str">
        <v/>
      </c>
      <c r="F224" s="82" t="str">
        <v/>
      </c>
      <c r="G224" s="9"/>
      <c r="H224" s="10" t="str" cm="1">
        <f t="array" ref="H224">CALENDAR.FORMAT_MIL_DTG(B224,C224,D224,E224,F224,G224)</f>
        <v/>
      </c>
    </row>
    <row r="225" spans="1:8" x14ac:dyDescent="0.25">
      <c r="A225" s="11" t="s">
        <v>3</v>
      </c>
      <c r="B225" s="12" t="e" cm="1">
        <f t="array" ref="B225:F225">CALENDAR.PARSE_MIL_DTG(A225)</f>
        <v>#VALUE!</v>
      </c>
      <c r="C225" s="12" t="str">
        <v/>
      </c>
      <c r="D225" s="12" t="str">
        <v/>
      </c>
      <c r="E225" s="12" t="str">
        <v/>
      </c>
      <c r="F225" s="83" t="str">
        <v/>
      </c>
      <c r="G225" s="12"/>
      <c r="H225" s="13" t="e" cm="1">
        <f t="array" ref="H225">CALENDAR.FORMAT_MIL_DTG(B225,C225,D225,E225,F225,G225)</f>
        <v>#VALUE!</v>
      </c>
    </row>
    <row r="226" spans="1:8" x14ac:dyDescent="0.25">
      <c r="A226" s="52" t="s">
        <v>607</v>
      </c>
      <c r="B226" s="9" cm="1">
        <f t="array" ref="B226:F226">CALENDAR.PARSE_MIL_DTG(A226)</f>
        <v>2023</v>
      </c>
      <c r="C226" s="9">
        <v>5</v>
      </c>
      <c r="D226" s="9">
        <v>12</v>
      </c>
      <c r="E226" s="9">
        <v>0.64635416666666667</v>
      </c>
      <c r="F226" s="82">
        <v>-480</v>
      </c>
      <c r="G226" s="9"/>
      <c r="H226" s="10" t="str" cm="1">
        <f t="array" ref="H226">CALENDAR.FORMAT_MIL_DTG(B226,C226,D226,E226,F226,G226)</f>
        <v>12153045UMAY23</v>
      </c>
    </row>
    <row r="227" spans="1:8" x14ac:dyDescent="0.25">
      <c r="A227" s="44" t="s">
        <v>73</v>
      </c>
      <c r="B227" s="12" cm="1">
        <f t="array" ref="B227:F227">CALENDAR.PARSE_MIL_DTG(A227)</f>
        <v>2000</v>
      </c>
      <c r="C227" s="12">
        <v>6</v>
      </c>
      <c r="D227" s="12">
        <v>5</v>
      </c>
      <c r="E227" s="12">
        <v>0.28142361111111114</v>
      </c>
      <c r="F227" s="83">
        <v>600</v>
      </c>
      <c r="G227" s="12"/>
      <c r="H227" s="13" t="str" cm="1">
        <f t="array" ref="H227">CALENDAR.FORMAT_MIL_DTG(B227,C227,D227,E227,F227,G227)</f>
        <v>05064515KJUN00</v>
      </c>
    </row>
    <row r="228" spans="1:8" x14ac:dyDescent="0.25">
      <c r="A228" s="42" t="s">
        <v>74</v>
      </c>
      <c r="B228" s="9" cm="1">
        <f t="array" ref="B228:F228">CALENDAR.PARSE_MIL_DTG(A228)</f>
        <v>2023</v>
      </c>
      <c r="C228" s="9">
        <v>12</v>
      </c>
      <c r="D228" s="9">
        <v>15</v>
      </c>
      <c r="E228" s="9">
        <v>0.32291666666666669</v>
      </c>
      <c r="F228" s="82">
        <v>540</v>
      </c>
      <c r="G228" s="9" t="s">
        <v>144</v>
      </c>
      <c r="H228" s="10" t="str" cm="1">
        <f t="array" ref="H228">CALENDAR.FORMAT_MIL_DTG(B228,C228,D228,E228,F228,G228)</f>
        <v>150745IDEC23</v>
      </c>
    </row>
    <row r="229" spans="1:8" x14ac:dyDescent="0.25">
      <c r="A229" s="56" t="s">
        <v>615</v>
      </c>
      <c r="B229" s="37" t="str" cm="1">
        <f t="array" ref="B229:F229">CALENDAR.PARSE_MIL_DTG(A229)</f>
        <v/>
      </c>
      <c r="C229" s="37" t="str">
        <v/>
      </c>
      <c r="D229" s="37">
        <v>15</v>
      </c>
      <c r="E229" s="37">
        <v>0.25</v>
      </c>
      <c r="F229" s="175" t="str">
        <v/>
      </c>
      <c r="G229" s="37" t="s">
        <v>144</v>
      </c>
      <c r="H229" s="57" t="str" cm="1">
        <f t="array" ref="H229">CALENDAR.FORMAT_MIL_DTG(B229,C229,D229,E229,F229,G229)</f>
        <v>150600J</v>
      </c>
    </row>
    <row r="230" spans="1:8" x14ac:dyDescent="0.25">
      <c r="A230" s="58" t="s">
        <v>75</v>
      </c>
      <c r="B230" s="40" cm="1">
        <f t="array" ref="B230:F230">CALENDAR.PARSE_MIL_DTG(A230)</f>
        <v>1984</v>
      </c>
      <c r="C230" s="40">
        <v>12</v>
      </c>
      <c r="D230" s="40">
        <v>15</v>
      </c>
      <c r="E230" s="40">
        <v>0.32291666666666669</v>
      </c>
      <c r="F230" s="176">
        <v>540</v>
      </c>
      <c r="G230" s="40" t="s">
        <v>144</v>
      </c>
      <c r="H230" s="59" t="str" cm="1">
        <f t="array" ref="H230">CALENDAR.FORMAT_MIL_DTG(B230,C230,D230,E230,F230,G230)</f>
        <v>150745IDEC84</v>
      </c>
    </row>
    <row r="231" spans="1:8" x14ac:dyDescent="0.25">
      <c r="A231" s="56" t="s">
        <v>304</v>
      </c>
      <c r="B231" s="37" t="str" cm="1">
        <f t="array" ref="B231:F231">CALENDAR.PARSE_MIL_DTG(A231)</f>
        <v/>
      </c>
      <c r="C231" s="37" t="str">
        <v/>
      </c>
      <c r="D231" s="37">
        <v>15</v>
      </c>
      <c r="E231" s="37" t="e">
        <v>#NUM!</v>
      </c>
      <c r="F231" s="175">
        <v>0</v>
      </c>
      <c r="G231" s="37" t="s">
        <v>144</v>
      </c>
      <c r="H231" s="57" t="e" cm="1">
        <f t="array" ref="H231">CALENDAR.FORMAT_MIL_DTG(B231,C231,D231,E231,F231,G231)</f>
        <v>#VALUE!</v>
      </c>
    </row>
    <row r="233" spans="1:8" x14ac:dyDescent="0.25">
      <c r="E233" s="297"/>
    </row>
    <row r="234" spans="1:8" x14ac:dyDescent="0.25">
      <c r="F234" s="49"/>
    </row>
    <row r="235" spans="1:8" x14ac:dyDescent="0.25">
      <c r="E235">
        <v>1</v>
      </c>
      <c r="F235" t="str">
        <f>TEXT(E235,"[h]:mm")</f>
        <v>24:00</v>
      </c>
    </row>
  </sheetData>
  <pageMargins left="0.7" right="0.7" top="0.75" bottom="0.75" header="0.3" footer="0.3"/>
  <pageSetup paperSize="9" orientation="portrait" copies="0" r:id="rId1"/>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46"/>
  <sheetViews>
    <sheetView topLeftCell="A3" workbookViewId="0">
      <selection activeCell="A22" sqref="A22"/>
    </sheetView>
  </sheetViews>
  <sheetFormatPr defaultRowHeight="15" x14ac:dyDescent="0.25"/>
  <cols>
    <col min="1" max="1" width="22.140625" customWidth="1"/>
    <col min="6" max="6" width="13" customWidth="1"/>
  </cols>
  <sheetData>
    <row r="1" spans="1:6" ht="19.5" x14ac:dyDescent="0.3">
      <c r="A1" s="1" t="s">
        <v>338</v>
      </c>
      <c r="B1" s="1"/>
      <c r="C1" s="1"/>
      <c r="D1" s="1"/>
    </row>
    <row r="3" spans="1:6" x14ac:dyDescent="0.25">
      <c r="A3" t="s">
        <v>1</v>
      </c>
      <c r="B3" t="s">
        <v>115</v>
      </c>
      <c r="C3" t="s">
        <v>6</v>
      </c>
      <c r="D3" t="s">
        <v>192</v>
      </c>
    </row>
    <row r="4" spans="1:6" x14ac:dyDescent="0.25">
      <c r="D4" t="b" cm="1">
        <f t="array" ref="D4">CALENDAR.IS_VALID_ORDINAL_DATE(Table2321[[#This Row],[YearCE]],Table2321[[#This Row],[OrdinalDay]],Table2321[[#This Row],[JulianCalendar]])</f>
        <v>0</v>
      </c>
    </row>
    <row r="5" spans="1:6" x14ac:dyDescent="0.25">
      <c r="A5">
        <v>2023</v>
      </c>
      <c r="B5">
        <v>1</v>
      </c>
      <c r="D5" t="b" cm="1">
        <f t="array" ref="D5">CALENDAR.IS_VALID_ORDINAL_DATE(Table2321[[#This Row],[YearCE]],Table2321[[#This Row],[OrdinalDay]],Table2321[[#This Row],[JulianCalendar]])</f>
        <v>1</v>
      </c>
    </row>
    <row r="6" spans="1:6" x14ac:dyDescent="0.25">
      <c r="A6">
        <v>2024</v>
      </c>
      <c r="B6">
        <v>366</v>
      </c>
      <c r="D6" t="b" cm="1">
        <f t="array" ref="D6">CALENDAR.IS_VALID_ORDINAL_DATE(Table2321[[#This Row],[YearCE]],Table2321[[#This Row],[OrdinalDay]],Table2321[[#This Row],[JulianCalendar]])</f>
        <v>1</v>
      </c>
    </row>
    <row r="7" spans="1:6" x14ac:dyDescent="0.25">
      <c r="A7">
        <v>2100</v>
      </c>
      <c r="B7">
        <v>366</v>
      </c>
      <c r="D7" t="b" cm="1">
        <f t="array" ref="D7">CALENDAR.IS_VALID_ORDINAL_DATE(Table2321[[#This Row],[YearCE]],Table2321[[#This Row],[OrdinalDay]],Table2321[[#This Row],[JulianCalendar]])</f>
        <v>0</v>
      </c>
    </row>
    <row r="8" spans="1:6" x14ac:dyDescent="0.25">
      <c r="A8">
        <v>2100</v>
      </c>
      <c r="B8">
        <v>366</v>
      </c>
      <c r="C8">
        <v>1</v>
      </c>
      <c r="D8" t="b" cm="1">
        <f t="array" ref="D8">CALENDAR.IS_VALID_ORDINAL_DATE(Table2321[[#This Row],[YearCE]],Table2321[[#This Row],[OrdinalDay]],Table2321[[#This Row],[JulianCalendar]])</f>
        <v>1</v>
      </c>
    </row>
    <row r="11" spans="1:6" ht="19.5" x14ac:dyDescent="0.3">
      <c r="A11" s="1" t="s">
        <v>381</v>
      </c>
      <c r="E11" s="1" t="s">
        <v>367</v>
      </c>
    </row>
    <row r="13" spans="1:6" x14ac:dyDescent="0.25">
      <c r="A13" s="22" t="s">
        <v>375</v>
      </c>
      <c r="B13" s="43" t="s">
        <v>6</v>
      </c>
      <c r="C13" s="43" t="s">
        <v>46</v>
      </c>
      <c r="D13" s="24" t="s">
        <v>17</v>
      </c>
      <c r="E13" s="43" t="s">
        <v>373</v>
      </c>
      <c r="F13" s="24" t="s">
        <v>376</v>
      </c>
    </row>
    <row r="14" spans="1:6" x14ac:dyDescent="0.25">
      <c r="A14" s="8"/>
      <c r="B14" s="9"/>
      <c r="C14" s="9" t="str" cm="1">
        <f t="array" ref="C14:D14">CALENDAR.PARSE_ISO_ORDINAL_DATE(A14,B14)</f>
        <v/>
      </c>
      <c r="D14" s="10" t="str">
        <v/>
      </c>
      <c r="E14" s="9"/>
      <c r="F14" s="10" t="str" cm="1">
        <f t="array" ref="F14">CALENDAR.FORMAT_ISO_ORDINAL_DATE(C14,D14,E14,B14)</f>
        <v/>
      </c>
    </row>
    <row r="15" spans="1:6" x14ac:dyDescent="0.25">
      <c r="A15" s="11" t="s">
        <v>3</v>
      </c>
      <c r="B15" s="12"/>
      <c r="C15" s="12" t="e" cm="1">
        <f t="array" ref="C15:D15">CALENDAR.PARSE_ISO_ORDINAL_DATE(A15,B15)</f>
        <v>#VALUE!</v>
      </c>
      <c r="D15" s="13" t="str">
        <v/>
      </c>
      <c r="E15" s="12"/>
      <c r="F15" s="13" t="e" cm="1">
        <f t="array" ref="F15">CALENDAR.FORMAT_ISO_ORDINAL_DATE(C15,D15,E15,B15)</f>
        <v>#VALUE!</v>
      </c>
    </row>
    <row r="16" spans="1:6" x14ac:dyDescent="0.25">
      <c r="A16" s="52" t="s">
        <v>377</v>
      </c>
      <c r="B16" s="9"/>
      <c r="C16" s="9" cm="1">
        <f t="array" ref="C16:D16">CALENDAR.PARSE_ISO_ORDINAL_DATE(A16,B16)</f>
        <v>-327</v>
      </c>
      <c r="D16" s="10">
        <v>101</v>
      </c>
      <c r="E16" s="9"/>
      <c r="F16" s="10" t="str" cm="1">
        <f t="array" ref="F16">CALENDAR.FORMAT_ISO_ORDINAL_DATE(C16,D16,E16,B16)</f>
        <v>−0327-101</v>
      </c>
    </row>
    <row r="17" spans="1:6" x14ac:dyDescent="0.25">
      <c r="A17" s="44" t="s">
        <v>378</v>
      </c>
      <c r="B17" s="12"/>
      <c r="C17" s="12" cm="1">
        <f t="array" ref="C17:D17">CALENDAR.PARSE_ISO_ORDINAL_DATE(A17,B17)</f>
        <v>10900</v>
      </c>
      <c r="D17" s="13">
        <v>1</v>
      </c>
      <c r="E17" s="12"/>
      <c r="F17" s="13" t="str" cm="1">
        <f t="array" ref="F17">CALENDAR.FORMAT_ISO_ORDINAL_DATE(C17,D17,E17,B17)</f>
        <v>+10900-001</v>
      </c>
    </row>
    <row r="18" spans="1:6" x14ac:dyDescent="0.25">
      <c r="A18" s="42" t="s">
        <v>379</v>
      </c>
      <c r="B18" s="9"/>
      <c r="C18" s="9" cm="1">
        <f t="array" ref="C18:D18">CALENDAR.PARSE_ISO_ORDINAL_DATE(A18,B18)</f>
        <v>2100</v>
      </c>
      <c r="D18" s="10" t="e">
        <v>#NUM!</v>
      </c>
      <c r="E18" s="9"/>
      <c r="F18" s="10" t="e" cm="1">
        <f t="array" ref="F18">CALENDAR.FORMAT_ISO_ORDINAL_DATE(C18,D18,E18,B18)</f>
        <v>#VALUE!</v>
      </c>
    </row>
    <row r="19" spans="1:6" x14ac:dyDescent="0.25">
      <c r="A19" s="56" t="s">
        <v>379</v>
      </c>
      <c r="B19" s="37">
        <v>1</v>
      </c>
      <c r="C19" s="37" cm="1">
        <f t="array" ref="C19:D19">CALENDAR.PARSE_ISO_ORDINAL_DATE(A19,B19)</f>
        <v>2100</v>
      </c>
      <c r="D19" s="57">
        <v>366</v>
      </c>
      <c r="E19" s="37"/>
      <c r="F19" s="57" t="str" cm="1">
        <f t="array" ref="F19">CALENDAR.FORMAT_ISO_ORDINAL_DATE(C19,D19,E19,B19)</f>
        <v>2100-366</v>
      </c>
    </row>
    <row r="20" spans="1:6" x14ac:dyDescent="0.25">
      <c r="A20" s="42" t="s">
        <v>380</v>
      </c>
      <c r="B20" s="9"/>
      <c r="C20" s="9" cm="1">
        <f t="array" ref="C20:D20">CALENDAR.PARSE_ISO_ORDINAL_DATE(A20,B20)</f>
        <v>2023</v>
      </c>
      <c r="D20" s="10">
        <v>121</v>
      </c>
      <c r="E20" s="9">
        <v>1</v>
      </c>
      <c r="F20" s="10" t="str" cm="1">
        <f t="array" ref="F20">CALENDAR.FORMAT_ISO_ORDINAL_DATE(C20,D20,E20,B20)</f>
        <v>2023121</v>
      </c>
    </row>
    <row r="21" spans="1:6" x14ac:dyDescent="0.25">
      <c r="A21" s="56" t="s">
        <v>371</v>
      </c>
      <c r="B21" s="37"/>
      <c r="C21" s="37" cm="1">
        <f t="array" ref="C21:D21">CALENDAR.PARSE_ISO_ORDINAL_DATE(A21,B21)</f>
        <v>2023</v>
      </c>
      <c r="D21" s="57" t="str">
        <v/>
      </c>
      <c r="E21" s="37"/>
      <c r="F21" s="57" t="str" cm="1">
        <f t="array" ref="F21">CALENDAR.FORMAT_ISO_ORDINAL_DATE(C21,D21,E21,B21)</f>
        <v>2023</v>
      </c>
    </row>
    <row r="22" spans="1:6" x14ac:dyDescent="0.25">
      <c r="A22" s="58" t="s">
        <v>409</v>
      </c>
      <c r="B22" s="40"/>
      <c r="C22" s="40" cm="1">
        <f t="array" ref="C22:D22">CALENDAR.PARSE_ISO_ORDINAL_DATE(A22,B22)</f>
        <v>12023</v>
      </c>
      <c r="D22" s="59" t="str">
        <v/>
      </c>
      <c r="E22" s="40"/>
      <c r="F22" s="59" t="str" cm="1">
        <f t="array" ref="F22">CALENDAR.FORMAT_ISO_ORDINAL_DATE(C22,D22,E22,B22)</f>
        <v>+12023</v>
      </c>
    </row>
    <row r="25" spans="1:6" ht="19.5" x14ac:dyDescent="0.3">
      <c r="A25" s="1" t="s">
        <v>202</v>
      </c>
    </row>
    <row r="27" spans="1:6" x14ac:dyDescent="0.25">
      <c r="A27" s="5" t="s">
        <v>1</v>
      </c>
      <c r="B27" s="6" t="s">
        <v>115</v>
      </c>
      <c r="C27" s="6" t="s">
        <v>64</v>
      </c>
      <c r="D27" s="6" t="s">
        <v>6</v>
      </c>
      <c r="E27" s="7" t="s">
        <v>196</v>
      </c>
    </row>
    <row r="28" spans="1:6" x14ac:dyDescent="0.25">
      <c r="A28" s="8"/>
      <c r="B28" s="9"/>
      <c r="C28" s="9"/>
      <c r="D28" s="9"/>
      <c r="E28" s="10" t="str" cm="1">
        <f t="array" ref="E28">CALENDAR.ORDINAL_DATE_TO_MJDATE(A28,B28,C28,D28)</f>
        <v/>
      </c>
    </row>
    <row r="29" spans="1:6" x14ac:dyDescent="0.25">
      <c r="A29" s="11">
        <v>2023</v>
      </c>
      <c r="B29" s="12">
        <v>1</v>
      </c>
      <c r="C29" s="12"/>
      <c r="D29" s="12"/>
      <c r="E29" s="13" cm="1">
        <f t="array" ref="E29">CALENDAR.ORDINAL_DATE_TO_MJDATE(A29,B29,C29,D29)</f>
        <v>59945</v>
      </c>
    </row>
    <row r="30" spans="1:6" x14ac:dyDescent="0.25">
      <c r="A30" s="8">
        <v>2023</v>
      </c>
      <c r="B30" s="9">
        <v>365</v>
      </c>
      <c r="C30" s="9"/>
      <c r="D30" s="9"/>
      <c r="E30" s="10" cm="1">
        <f t="array" ref="E30">CALENDAR.ORDINAL_DATE_TO_MJDATE(A30,B30,C30,D30)</f>
        <v>60309</v>
      </c>
    </row>
    <row r="31" spans="1:6" x14ac:dyDescent="0.25">
      <c r="A31" s="11">
        <v>2023</v>
      </c>
      <c r="B31" s="12">
        <v>366</v>
      </c>
      <c r="C31" s="12">
        <v>0.5</v>
      </c>
      <c r="D31" s="12"/>
      <c r="E31" s="13" cm="1">
        <f t="array" ref="E31">CALENDAR.ORDINAL_DATE_TO_MJDATE(A31,B31,C31,D31)</f>
        <v>60310.5</v>
      </c>
    </row>
    <row r="32" spans="1:6" x14ac:dyDescent="0.25">
      <c r="A32" s="8">
        <v>2024</v>
      </c>
      <c r="B32" s="9">
        <v>366</v>
      </c>
      <c r="C32" s="9"/>
      <c r="D32" s="9"/>
      <c r="E32" s="10" cm="1">
        <f t="array" ref="E32">CALENDAR.ORDINAL_DATE_TO_MJDATE(A32,B32,C32,D32)</f>
        <v>60675</v>
      </c>
    </row>
    <row r="33" spans="1:6" x14ac:dyDescent="0.25">
      <c r="A33" s="11">
        <v>1858</v>
      </c>
      <c r="B33" s="12">
        <v>320.5</v>
      </c>
      <c r="C33" s="12">
        <v>1.5</v>
      </c>
      <c r="D33" s="12"/>
      <c r="E33" s="13" cm="1">
        <f t="array" ref="E33">CALENDAR.ORDINAL_DATE_TO_MJDATE(A33,B33,C33,D33)</f>
        <v>0.5</v>
      </c>
    </row>
    <row r="34" spans="1:6" x14ac:dyDescent="0.25">
      <c r="A34" s="14">
        <v>1858</v>
      </c>
      <c r="B34" s="15">
        <v>309</v>
      </c>
      <c r="C34" s="15"/>
      <c r="D34" s="16">
        <v>1</v>
      </c>
      <c r="E34" s="17" cm="1">
        <f t="array" ref="E34">CALENDAR.ORDINAL_DATE_TO_MJDATE(A34,B34,C34,D34)</f>
        <v>0</v>
      </c>
    </row>
    <row r="37" spans="1:6" ht="19.5" x14ac:dyDescent="0.3">
      <c r="A37" s="1" t="s">
        <v>440</v>
      </c>
    </row>
    <row r="39" spans="1:6" x14ac:dyDescent="0.25">
      <c r="A39" s="5" t="s">
        <v>198</v>
      </c>
      <c r="B39" s="6" t="s">
        <v>6</v>
      </c>
      <c r="C39" s="6" t="s">
        <v>15</v>
      </c>
      <c r="D39" s="6" t="s">
        <v>201</v>
      </c>
      <c r="E39" s="6" t="s">
        <v>47</v>
      </c>
      <c r="F39" s="7" t="s">
        <v>193</v>
      </c>
    </row>
    <row r="40" spans="1:6" x14ac:dyDescent="0.25">
      <c r="A40" s="220"/>
      <c r="B40" s="9"/>
      <c r="C40" s="9" t="str" cm="1">
        <f t="array" ref="C40:F40">CALENDAR.MJDATE_TO_ORDINAL_DATE($A40,$B40)</f>
        <v/>
      </c>
      <c r="D40" s="9" t="str">
        <v/>
      </c>
      <c r="E40" s="9" t="str">
        <v/>
      </c>
      <c r="F40" s="10" t="str">
        <v/>
      </c>
    </row>
    <row r="41" spans="1:6" x14ac:dyDescent="0.25">
      <c r="A41" s="221" t="s">
        <v>3</v>
      </c>
      <c r="B41" s="12"/>
      <c r="C41" s="12" t="e" cm="1">
        <f t="array" ref="C41:F41">CALENDAR.MJDATE_TO_ORDINAL_DATE($A41,$B41)</f>
        <v>#VALUE!</v>
      </c>
      <c r="D41" s="12" t="str">
        <v/>
      </c>
      <c r="E41" s="12" t="str">
        <v/>
      </c>
      <c r="F41" s="13" t="str">
        <v/>
      </c>
    </row>
    <row r="42" spans="1:6" x14ac:dyDescent="0.25">
      <c r="A42" s="220">
        <v>60096</v>
      </c>
      <c r="B42" s="9"/>
      <c r="C42" s="9" cm="1">
        <f t="array" ref="C42:F42">CALENDAR.MJDATE_TO_ORDINAL_DATE($A42,$B42)</f>
        <v>2023</v>
      </c>
      <c r="D42" s="9">
        <v>152</v>
      </c>
      <c r="E42" s="9">
        <v>0</v>
      </c>
      <c r="F42" s="10">
        <v>365</v>
      </c>
    </row>
    <row r="43" spans="1:6" x14ac:dyDescent="0.25">
      <c r="A43" s="221">
        <v>60096.57654342</v>
      </c>
      <c r="B43" s="12"/>
      <c r="C43" s="12" cm="1">
        <f t="array" ref="C43:F43">CALENDAR.MJDATE_TO_ORDINAL_DATE($A43,$B43)</f>
        <v>2023</v>
      </c>
      <c r="D43" s="12">
        <v>152</v>
      </c>
      <c r="E43" s="12">
        <v>0.57654342008754611</v>
      </c>
      <c r="F43" s="13">
        <v>365</v>
      </c>
    </row>
    <row r="44" spans="1:6" x14ac:dyDescent="0.25">
      <c r="A44" s="220">
        <v>-2400000.5</v>
      </c>
      <c r="B44" s="9"/>
      <c r="C44" s="9" cm="1">
        <f t="array" ref="C44:F44">CALENDAR.MJDATE_TO_ORDINAL_DATE($A44,$B44)</f>
        <v>-4713</v>
      </c>
      <c r="D44" s="9">
        <v>328</v>
      </c>
      <c r="E44" s="9">
        <v>0.5</v>
      </c>
      <c r="F44" s="10">
        <v>365</v>
      </c>
    </row>
    <row r="45" spans="1:6" x14ac:dyDescent="0.25">
      <c r="A45" s="221">
        <v>-2400000.5</v>
      </c>
      <c r="B45" s="12">
        <v>1</v>
      </c>
      <c r="C45" s="12" cm="1">
        <f t="array" ref="C45:F45">CALENDAR.MJDATE_TO_ORDINAL_DATE($A45,$B45)</f>
        <v>-4712</v>
      </c>
      <c r="D45" s="12">
        <v>1</v>
      </c>
      <c r="E45" s="12">
        <v>0.5</v>
      </c>
      <c r="F45" s="13">
        <v>366</v>
      </c>
    </row>
    <row r="46" spans="1:6" x14ac:dyDescent="0.25">
      <c r="A46" s="222">
        <v>0</v>
      </c>
      <c r="B46" s="15"/>
      <c r="C46" s="16" cm="1">
        <f t="array" ref="C46:F46">CALENDAR.MJDATE_TO_ORDINAL_DATE($A46,$B46)</f>
        <v>1858</v>
      </c>
      <c r="D46" s="16">
        <v>321</v>
      </c>
      <c r="E46" s="16">
        <v>0</v>
      </c>
      <c r="F46" s="17">
        <v>365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133"/>
  <sheetViews>
    <sheetView topLeftCell="A106" workbookViewId="0">
      <selection activeCell="G99" sqref="G99"/>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102</v>
      </c>
    </row>
    <row r="3" spans="1:3" x14ac:dyDescent="0.25">
      <c r="A3" s="77" t="s">
        <v>19</v>
      </c>
      <c r="B3" s="78" t="s">
        <v>103</v>
      </c>
      <c r="C3" s="79" t="s">
        <v>203</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80">
        <v>5</v>
      </c>
      <c r="B11" s="80"/>
      <c r="C11" s="80"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7" x14ac:dyDescent="0.25">
      <c r="A17">
        <v>2</v>
      </c>
      <c r="B17">
        <v>1</v>
      </c>
      <c r="C17" cm="1">
        <f t="array" ref="C17">CALENDAR.CONVERT_WEEKDAY_NUMBER(Table10[[#This Row],[DayOfWeek]],Table10[[#This Row],[ISOtoTraditional]])</f>
        <v>3</v>
      </c>
    </row>
    <row r="18" spans="1:7" x14ac:dyDescent="0.25">
      <c r="A18">
        <v>3</v>
      </c>
      <c r="B18">
        <v>1</v>
      </c>
      <c r="C18" cm="1">
        <f t="array" ref="C18">CALENDAR.CONVERT_WEEKDAY_NUMBER(Table10[[#This Row],[DayOfWeek]],Table10[[#This Row],[ISOtoTraditional]])</f>
        <v>4</v>
      </c>
    </row>
    <row r="19" spans="1:7" x14ac:dyDescent="0.25">
      <c r="A19">
        <v>4</v>
      </c>
      <c r="B19">
        <v>1</v>
      </c>
      <c r="C19" cm="1">
        <f t="array" ref="C19">CALENDAR.CONVERT_WEEKDAY_NUMBER(Table10[[#This Row],[DayOfWeek]],Table10[[#This Row],[ISOtoTraditional]])</f>
        <v>5</v>
      </c>
    </row>
    <row r="20" spans="1:7" x14ac:dyDescent="0.25">
      <c r="A20">
        <v>5</v>
      </c>
      <c r="B20">
        <v>1</v>
      </c>
      <c r="C20" cm="1">
        <f t="array" ref="C20">CALENDAR.CONVERT_WEEKDAY_NUMBER(Table10[[#This Row],[DayOfWeek]],Table10[[#This Row],[ISOtoTraditional]])</f>
        <v>6</v>
      </c>
    </row>
    <row r="21" spans="1:7" x14ac:dyDescent="0.25">
      <c r="A21">
        <v>6</v>
      </c>
      <c r="B21">
        <v>1</v>
      </c>
      <c r="C21" cm="1">
        <f t="array" ref="C21">CALENDAR.CONVERT_WEEKDAY_NUMBER(Table10[[#This Row],[DayOfWeek]],Table10[[#This Row],[ISOtoTraditional]])</f>
        <v>7</v>
      </c>
    </row>
    <row r="22" spans="1:7" x14ac:dyDescent="0.25">
      <c r="A22">
        <v>7</v>
      </c>
      <c r="B22">
        <v>1</v>
      </c>
      <c r="C22" cm="1">
        <f t="array" ref="C22">CALENDAR.CONVERT_WEEKDAY_NUMBER(Table10[[#This Row],[DayOfWeek]],Table10[[#This Row],[ISOtoTraditional]])</f>
        <v>1</v>
      </c>
    </row>
    <row r="23" spans="1:7" x14ac:dyDescent="0.25">
      <c r="A23">
        <v>8</v>
      </c>
      <c r="B23">
        <v>1</v>
      </c>
      <c r="C23" cm="1">
        <f t="array" ref="C23">CALENDAR.CONVERT_WEEKDAY_NUMBER(Table10[[#This Row],[DayOfWeek]],Table10[[#This Row],[ISOtoTraditional]])</f>
        <v>2</v>
      </c>
    </row>
    <row r="26" spans="1:7" ht="19.5" x14ac:dyDescent="0.3">
      <c r="A26" s="1" t="s">
        <v>446</v>
      </c>
      <c r="E26" s="1" t="s">
        <v>181</v>
      </c>
    </row>
    <row r="28" spans="1:7" x14ac:dyDescent="0.25">
      <c r="A28" s="22" t="s">
        <v>449</v>
      </c>
      <c r="B28" s="6" t="s">
        <v>288</v>
      </c>
      <c r="C28" s="24" t="s">
        <v>287</v>
      </c>
      <c r="D28" s="43" t="s">
        <v>344</v>
      </c>
      <c r="E28" s="23" t="s">
        <v>21</v>
      </c>
      <c r="F28" s="23" t="s">
        <v>39</v>
      </c>
      <c r="G28" s="23" t="s">
        <v>305</v>
      </c>
    </row>
    <row r="29" spans="1:7" x14ac:dyDescent="0.25">
      <c r="A29" s="8"/>
      <c r="B29" s="9"/>
      <c r="C29" s="10" t="str" cm="1">
        <f t="array" ref="C29">CALENDAR.PARSE_WEEKDAY(A29,B29)</f>
        <v/>
      </c>
      <c r="D29" s="9" t="str" cm="1">
        <f t="array" ref="D29">IF(B29,CALENDAR.CONVERT_WEEKDAY_NUMBER(C29,0),C29)</f>
        <v/>
      </c>
      <c r="E29" s="9"/>
      <c r="F29" s="9"/>
      <c r="G29" s="10" t="str" cm="1">
        <f t="array" ref="G29">CALENDAR.WEEKDAY_NAME(D29,E29,F29)</f>
        <v/>
      </c>
    </row>
    <row r="30" spans="1:7" x14ac:dyDescent="0.25">
      <c r="A30" s="11" t="s">
        <v>3</v>
      </c>
      <c r="B30" s="12"/>
      <c r="C30" s="13" t="e" cm="1">
        <f t="array" ref="C30">CALENDAR.PARSE_WEEKDAY(A30,B30)</f>
        <v>#VALUE!</v>
      </c>
      <c r="D30" s="12" t="e" cm="1">
        <f t="array" ref="D30">IF(B30,CALENDAR.CONVERT_WEEKDAY_NUMBER(C30,0),C30)</f>
        <v>#VALUE!</v>
      </c>
      <c r="E30" s="12"/>
      <c r="F30" s="12"/>
      <c r="G30" s="13" t="e" cm="1">
        <f t="array" ref="G30">CALENDAR.WEEKDAY_NAME(D30,E30,F30)</f>
        <v>#VALUE!</v>
      </c>
    </row>
    <row r="31" spans="1:7" x14ac:dyDescent="0.25">
      <c r="A31" s="8" t="s">
        <v>22</v>
      </c>
      <c r="B31" s="9"/>
      <c r="C31" s="10" cm="1">
        <f t="array" ref="C31">CALENDAR.PARSE_WEEKDAY(A31,B31)</f>
        <v>6</v>
      </c>
      <c r="D31" s="9" cm="1">
        <f t="array" ref="D31">IF(B31,CALENDAR.CONVERT_WEEKDAY_NUMBER(C31,0),C31)</f>
        <v>6</v>
      </c>
      <c r="E31" s="9"/>
      <c r="F31" s="9"/>
      <c r="G31" s="10" t="str" cm="1">
        <f t="array" ref="G31">CALENDAR.WEEKDAY_NAME(D31,E31,F31)</f>
        <v>Saturday</v>
      </c>
    </row>
    <row r="32" spans="1:7" x14ac:dyDescent="0.25">
      <c r="A32" s="11" t="s">
        <v>23</v>
      </c>
      <c r="B32" s="12"/>
      <c r="C32" s="13" cm="1">
        <f t="array" ref="C32">CALENDAR.PARSE_WEEKDAY(A32,B32)</f>
        <v>6</v>
      </c>
      <c r="D32" s="12" cm="1">
        <f t="array" ref="D32">IF(B32,CALENDAR.CONVERT_WEEKDAY_NUMBER(C32,0),C32)</f>
        <v>6</v>
      </c>
      <c r="E32" s="12"/>
      <c r="F32" s="12"/>
      <c r="G32" s="13" t="str" cm="1">
        <f t="array" ref="G32">CALENDAR.WEEKDAY_NAME(D32,E32,F32)</f>
        <v>Saturday</v>
      </c>
    </row>
    <row r="33" spans="1:7" x14ac:dyDescent="0.25">
      <c r="A33" s="8" t="s">
        <v>24</v>
      </c>
      <c r="B33" s="9"/>
      <c r="C33" s="10" cm="1">
        <f t="array" ref="C33">CALENDAR.PARSE_WEEKDAY(A33,B33)</f>
        <v>1</v>
      </c>
      <c r="D33" s="9" cm="1">
        <f t="array" ref="D33">IF(B33,CALENDAR.CONVERT_WEEKDAY_NUMBER(C33,0),C33)</f>
        <v>1</v>
      </c>
      <c r="E33" s="9"/>
      <c r="F33" s="9"/>
      <c r="G33" s="10" t="str" cm="1">
        <f t="array" ref="G33">CALENDAR.WEEKDAY_NAME(D33,E33,F33)</f>
        <v>Monday</v>
      </c>
    </row>
    <row r="34" spans="1:7" x14ac:dyDescent="0.25">
      <c r="A34" s="11" t="s">
        <v>25</v>
      </c>
      <c r="B34" s="12"/>
      <c r="C34" s="13" t="e" cm="1">
        <f t="array" ref="C34">CALENDAR.PARSE_WEEKDAY(A34,B34)</f>
        <v>#VALUE!</v>
      </c>
      <c r="D34" s="12" t="e" cm="1">
        <f t="array" ref="D34">IF(B34,CALENDAR.CONVERT_WEEKDAY_NUMBER(C34,0),C34)</f>
        <v>#VALUE!</v>
      </c>
      <c r="E34" s="12">
        <v>1</v>
      </c>
      <c r="F34" s="12"/>
      <c r="G34" s="13" t="e" cm="1">
        <f t="array" ref="G34">CALENDAR.WEEKDAY_NAME(D34,E34,F34)</f>
        <v>#VALUE!</v>
      </c>
    </row>
    <row r="35" spans="1:7" x14ac:dyDescent="0.25">
      <c r="A35" s="14" t="s">
        <v>26</v>
      </c>
      <c r="B35" s="15"/>
      <c r="C35" s="17" cm="1">
        <f t="array" ref="C35">CALENDAR.PARSE_WEEKDAY(A35,B35)</f>
        <v>5</v>
      </c>
      <c r="D35" s="16" cm="1">
        <f t="array" ref="D35">IF(B35,CALENDAR.CONVERT_WEEKDAY_NUMBER(C35,0),C35)</f>
        <v>5</v>
      </c>
      <c r="E35" s="15">
        <v>1</v>
      </c>
      <c r="F35" s="15"/>
      <c r="G35" s="17" t="str" cm="1">
        <f t="array" ref="G35">CALENDAR.WEEKDAY_NAME(D35,E35,F35)</f>
        <v>Fri</v>
      </c>
    </row>
    <row r="36" spans="1:7" x14ac:dyDescent="0.25">
      <c r="A36" s="18" t="s">
        <v>27</v>
      </c>
      <c r="B36" s="19">
        <v>1</v>
      </c>
      <c r="C36" s="20" cm="1">
        <f t="array" ref="C36">CALENDAR.PARSE_WEEKDAY(A36,B36)</f>
        <v>1</v>
      </c>
      <c r="D36" s="19" cm="1">
        <f t="array" ref="D36">IF(B36,CALENDAR.CONVERT_WEEKDAY_NUMBER(C36,0),C36)</f>
        <v>7</v>
      </c>
      <c r="E36" s="19">
        <v>1</v>
      </c>
      <c r="F36" s="19">
        <v>1</v>
      </c>
      <c r="G36" s="20" t="str" cm="1">
        <f t="array" ref="G36">CALENDAR.WEEKDAY_NAME(D36,E36,F36)</f>
        <v>Sun</v>
      </c>
    </row>
    <row r="39" spans="1:7" ht="19.5" x14ac:dyDescent="0.3">
      <c r="A39" s="1" t="s">
        <v>343</v>
      </c>
      <c r="D39" s="1"/>
    </row>
    <row r="41" spans="1:7" x14ac:dyDescent="0.25">
      <c r="A41" s="22" t="s">
        <v>20</v>
      </c>
      <c r="B41" s="23" t="s">
        <v>198</v>
      </c>
      <c r="C41" s="7" t="s">
        <v>204</v>
      </c>
    </row>
    <row r="42" spans="1:7" x14ac:dyDescent="0.25">
      <c r="A42" s="21"/>
      <c r="B42" s="9"/>
      <c r="C42" s="10" t="str" cm="1">
        <f t="array" ref="C42">CALENDAR.DAY_OF_WEEK(B42)</f>
        <v/>
      </c>
    </row>
    <row r="43" spans="1:7" x14ac:dyDescent="0.25">
      <c r="A43" s="25"/>
      <c r="B43" s="12" t="s">
        <v>3</v>
      </c>
      <c r="C43" s="13" t="e" cm="1">
        <f t="array" ref="C43">CALENDAR.DAY_OF_WEEK(B43)</f>
        <v>#VALUE!</v>
      </c>
    </row>
    <row r="44" spans="1:7" x14ac:dyDescent="0.25">
      <c r="A44" s="21">
        <v>45060</v>
      </c>
      <c r="B44" s="9" cm="1">
        <f t="array" ref="B44">CALENDAR.MODIFIED_JULIAN_DATE(YEAR(A44),MONTH(A44),DAY(A44), MOD(A44,1))</f>
        <v>60078</v>
      </c>
      <c r="C44" s="10" cm="1">
        <f t="array" ref="C44">CALENDAR.DAY_OF_WEEK(B44)</f>
        <v>7</v>
      </c>
    </row>
    <row r="45" spans="1:7" x14ac:dyDescent="0.25">
      <c r="A45" s="25">
        <v>45065</v>
      </c>
      <c r="B45" s="12" cm="1">
        <f t="array" ref="B45">CALENDAR.MODIFIED_JULIAN_DATE(YEAR(A45),MONTH(A45),DAY(A45), MOD(A45,1))</f>
        <v>60083</v>
      </c>
      <c r="C45" s="13" cm="1">
        <f t="array" ref="C45">CALENDAR.DAY_OF_WEEK(B45)</f>
        <v>5</v>
      </c>
    </row>
    <row r="46" spans="1:7" x14ac:dyDescent="0.25">
      <c r="A46" s="21">
        <v>45066</v>
      </c>
      <c r="B46" s="9" cm="1">
        <f t="array" ref="B46">CALENDAR.MODIFIED_JULIAN_DATE(YEAR(A46),MONTH(A46),DAY(A46), MOD(A46,1))</f>
        <v>60084</v>
      </c>
      <c r="C46" s="10" cm="1">
        <f t="array" ref="C46">CALENDAR.DAY_OF_WEEK(B46)</f>
        <v>6</v>
      </c>
    </row>
    <row r="47" spans="1:7" x14ac:dyDescent="0.25">
      <c r="A47" s="25">
        <v>45067</v>
      </c>
      <c r="B47" s="12" cm="1">
        <f t="array" ref="B47">CALENDAR.MODIFIED_JULIAN_DATE(YEAR(A47),MONTH(A47),DAY(A47), MOD(A47,1))</f>
        <v>60085</v>
      </c>
      <c r="C47" s="13" cm="1">
        <f t="array" ref="C47">CALENDAR.DAY_OF_WEEK(B47)</f>
        <v>7</v>
      </c>
    </row>
    <row r="48" spans="1:7" x14ac:dyDescent="0.25">
      <c r="A48" s="21">
        <v>45060</v>
      </c>
      <c r="B48" s="15" cm="1">
        <f t="array" ref="B48">CALENDAR.MODIFIED_JULIAN_DATE(YEAR(A48),MONTH(A48),DAY(A48), MOD(A48,1))</f>
        <v>60078</v>
      </c>
      <c r="C48" s="17" cm="1">
        <f t="array" ref="C48">CALENDAR.DAY_OF_WEEK(B48)</f>
        <v>7</v>
      </c>
    </row>
    <row r="49" spans="1:13" x14ac:dyDescent="0.25">
      <c r="A49" s="26">
        <v>45065</v>
      </c>
      <c r="B49" s="19" cm="1">
        <f t="array" ref="B49">CALENDAR.MODIFIED_JULIAN_DATE(YEAR(A49),MONTH(A49),DAY(A49), MOD(A49,1))</f>
        <v>60083</v>
      </c>
      <c r="C49" s="20" cm="1">
        <f t="array" ref="C49">CALENDAR.DAY_OF_WEEK(B49)</f>
        <v>5</v>
      </c>
    </row>
    <row r="50" spans="1:13" x14ac:dyDescent="0.25">
      <c r="A50" s="85">
        <v>45066</v>
      </c>
      <c r="B50" s="15" cm="1">
        <f t="array" ref="B50">CALENDAR.MODIFIED_JULIAN_DATE(YEAR(A50),MONTH(A50),DAY(A50), MOD(A50,1))</f>
        <v>60084</v>
      </c>
      <c r="C50" s="17" cm="1">
        <f t="array" ref="C50">CALENDAR.DAY_OF_WEEK(B50)</f>
        <v>6</v>
      </c>
    </row>
    <row r="53" spans="1:13" ht="19.5" x14ac:dyDescent="0.3">
      <c r="A53" s="1" t="s">
        <v>205</v>
      </c>
    </row>
    <row r="55" spans="1:13" x14ac:dyDescent="0.25">
      <c r="A55" s="22" t="s">
        <v>1</v>
      </c>
      <c r="B55" s="6" t="s">
        <v>4</v>
      </c>
      <c r="C55" s="6" t="s">
        <v>28</v>
      </c>
      <c r="D55" s="6" t="s">
        <v>106</v>
      </c>
      <c r="E55" s="6" t="s">
        <v>64</v>
      </c>
      <c r="F55" s="6" t="s">
        <v>6</v>
      </c>
      <c r="G55" s="24" t="s">
        <v>196</v>
      </c>
      <c r="H55" s="27" t="s">
        <v>29</v>
      </c>
      <c r="I55" s="6" t="s">
        <v>30</v>
      </c>
      <c r="J55" s="24" t="s">
        <v>31</v>
      </c>
      <c r="K55" s="43" t="s">
        <v>206</v>
      </c>
      <c r="L55" s="6" t="s">
        <v>5</v>
      </c>
      <c r="M55" s="7" t="s">
        <v>11</v>
      </c>
    </row>
    <row r="56" spans="1:13" x14ac:dyDescent="0.25">
      <c r="A56" s="8">
        <v>2023</v>
      </c>
      <c r="B56" s="9">
        <v>6</v>
      </c>
      <c r="C56" s="9">
        <v>-1</v>
      </c>
      <c r="D56" s="9">
        <v>7</v>
      </c>
      <c r="E56" s="9"/>
      <c r="F56" s="9"/>
      <c r="G56" s="10" cm="1">
        <f t="array" ref="G56">CALENDAR.WEEKDAY_OF_MONTH(A56,B56,C56,D56,E56,F56)</f>
        <v>60120</v>
      </c>
      <c r="H56" s="8" t="e" cm="1" vm="1">
        <f t="array" ref="H56">CALENDAR.MJDATE_TO_CALENDAR_DATE(G56,,,F56)</f>
        <v>#VALUE!</v>
      </c>
      <c r="I56" s="9"/>
      <c r="J56" s="9"/>
      <c r="K56" s="9"/>
      <c r="L56" s="96" t="e" vm="2">
        <f>DATE(H56,I56,J56)+K56</f>
        <v>#VALUE!</v>
      </c>
      <c r="M56" s="10" t="s">
        <v>104</v>
      </c>
    </row>
    <row r="57" spans="1:13" x14ac:dyDescent="0.25">
      <c r="A57" s="11">
        <v>2023</v>
      </c>
      <c r="B57" s="12">
        <v>1</v>
      </c>
      <c r="C57" s="12">
        <v>2</v>
      </c>
      <c r="D57" s="12">
        <v>2</v>
      </c>
      <c r="E57" s="12">
        <v>0.5</v>
      </c>
      <c r="F57" s="12"/>
      <c r="G57" s="13" cm="1">
        <f t="array" ref="G57">CALENDAR.WEEKDAY_OF_MONTH(A57,B57,C57,D57,E57,F57)</f>
        <v>59954.5</v>
      </c>
      <c r="H57" s="11" t="e" cm="1" vm="1">
        <f t="array" ref="H57">CALENDAR.MJDATE_TO_CALENDAR_DATE(G57,,,F57)</f>
        <v>#VALUE!</v>
      </c>
      <c r="I57" s="12"/>
      <c r="J57" s="12"/>
      <c r="K57" s="12"/>
      <c r="L57" s="98" t="e" vm="2">
        <f>DATE(H57,I57,J57)+K57</f>
        <v>#VALUE!</v>
      </c>
      <c r="M57" s="13" t="s">
        <v>32</v>
      </c>
    </row>
    <row r="58" spans="1:13" ht="30" x14ac:dyDescent="0.25">
      <c r="A58" s="8">
        <v>1854</v>
      </c>
      <c r="B58" s="9">
        <v>3</v>
      </c>
      <c r="C58" s="9">
        <v>0</v>
      </c>
      <c r="D58" s="9">
        <v>1</v>
      </c>
      <c r="E58" s="9"/>
      <c r="F58" s="9">
        <v>1</v>
      </c>
      <c r="G58" s="10" cm="1">
        <f t="array" ref="G58">CALENDAR.WEEKDAY_OF_MONTH(A58,B58,C58,D58,E58,F58)</f>
        <v>-1717</v>
      </c>
      <c r="H58" s="8" t="e" cm="1" vm="1">
        <f t="array" ref="H58">CALENDAR.MJDATE_TO_CALENDAR_DATE(G58,,,F58)</f>
        <v>#VALUE!</v>
      </c>
      <c r="I58" s="9"/>
      <c r="J58" s="9"/>
      <c r="K58" s="9"/>
      <c r="L58" s="96"/>
      <c r="M58" s="29" t="s">
        <v>33</v>
      </c>
    </row>
    <row r="59" spans="1:13" x14ac:dyDescent="0.25">
      <c r="A59" s="11">
        <v>2023</v>
      </c>
      <c r="B59" s="12">
        <v>2</v>
      </c>
      <c r="C59" s="12">
        <v>-1</v>
      </c>
      <c r="D59" s="12">
        <v>5</v>
      </c>
      <c r="E59" s="12"/>
      <c r="F59" s="12"/>
      <c r="G59" s="13" cm="1">
        <f t="array" ref="G59">CALENDAR.WEEKDAY_OF_MONTH(A59,B59,C59,D59,E59,F59)</f>
        <v>59999</v>
      </c>
      <c r="H59" s="11" t="e" cm="1" vm="1">
        <f t="array" ref="H59">CALENDAR.MJDATE_TO_CALENDAR_DATE(G59,,,F59)</f>
        <v>#VALUE!</v>
      </c>
      <c r="I59" s="12"/>
      <c r="J59" s="12"/>
      <c r="K59" s="12"/>
      <c r="L59" s="98" t="e" vm="2">
        <f t="shared" ref="L59:L61" si="0">DATE(H59,I59,J59)+K59</f>
        <v>#VALUE!</v>
      </c>
      <c r="M59" s="13" t="s">
        <v>108</v>
      </c>
    </row>
    <row r="60" spans="1:13" x14ac:dyDescent="0.25">
      <c r="A60" s="28">
        <v>2023</v>
      </c>
      <c r="B60" s="16">
        <v>2</v>
      </c>
      <c r="C60" s="16">
        <v>0</v>
      </c>
      <c r="D60" s="16">
        <v>1</v>
      </c>
      <c r="E60" s="16"/>
      <c r="F60" s="16"/>
      <c r="G60" s="17" cm="1">
        <f t="array" ref="G60">CALENDAR.WEEKDAY_OF_MONTH(A60,B60,C60,D60,E60,F60)</f>
        <v>59974</v>
      </c>
      <c r="H60" s="28" t="e" cm="1" vm="1">
        <f t="array" ref="H60">CALENDAR.MJDATE_TO_CALENDAR_DATE(G60,,,F60)</f>
        <v>#VALUE!</v>
      </c>
      <c r="I60" s="16"/>
      <c r="J60" s="16"/>
      <c r="K60" s="16"/>
      <c r="L60" s="155" t="e" vm="2">
        <f t="shared" si="0"/>
        <v>#VALUE!</v>
      </c>
      <c r="M60" s="17" t="s">
        <v>107</v>
      </c>
    </row>
    <row r="61" spans="1:13" x14ac:dyDescent="0.25">
      <c r="A61" s="18">
        <v>2023</v>
      </c>
      <c r="B61" s="19">
        <v>2.5</v>
      </c>
      <c r="C61" s="19">
        <v>1</v>
      </c>
      <c r="D61" s="19">
        <v>1</v>
      </c>
      <c r="E61" s="19"/>
      <c r="F61" s="19"/>
      <c r="G61" s="20" t="e" cm="1">
        <f t="array" ref="G61">CALENDAR.WEEKDAY_OF_MONTH(A61,B61,C61,D61,E61,F61)</f>
        <v>#NUM!</v>
      </c>
      <c r="H61" s="18" t="e" cm="1" vm="1">
        <f t="array" ref="H61">CALENDAR.MJDATE_TO_CALENDAR_DATE(G61,,,F61)</f>
        <v>#VALUE!</v>
      </c>
      <c r="I61" s="19"/>
      <c r="J61" s="19"/>
      <c r="K61" s="19"/>
      <c r="L61" s="131" t="e" vm="2">
        <f t="shared" si="0"/>
        <v>#VALUE!</v>
      </c>
      <c r="M61" s="20"/>
    </row>
    <row r="64" spans="1:13" ht="19.5" x14ac:dyDescent="0.3">
      <c r="A64" s="1" t="s">
        <v>339</v>
      </c>
      <c r="B64" s="1"/>
      <c r="C64" s="1"/>
      <c r="D64" s="1"/>
    </row>
    <row r="66" spans="1:5" x14ac:dyDescent="0.25">
      <c r="A66" t="s">
        <v>1</v>
      </c>
      <c r="B66" t="s">
        <v>208</v>
      </c>
      <c r="C66" t="s">
        <v>106</v>
      </c>
      <c r="D66" t="s">
        <v>6</v>
      </c>
      <c r="E66" t="s">
        <v>192</v>
      </c>
    </row>
    <row r="67" spans="1:5" x14ac:dyDescent="0.25">
      <c r="E67" t="b" cm="1">
        <f t="array" ref="E67">CALENDAR.IS_VALID_WEEK_DATE(Table2322[[#This Row],[YearCE]],Table2322[[#This Row],[ISOWeek]],Table2322[[#This Row],[ISOWeekDay]],Table2322[[#This Row],[JulianCalendar]])</f>
        <v>0</v>
      </c>
    </row>
    <row r="68" spans="1:5" x14ac:dyDescent="0.25">
      <c r="A68">
        <v>2023</v>
      </c>
      <c r="B68">
        <v>1</v>
      </c>
      <c r="E68" t="b" cm="1">
        <f t="array" ref="E68">CALENDAR.IS_VALID_WEEK_DATE(Table2322[[#This Row],[YearCE]],Table2322[[#This Row],[ISOWeek]],Table2322[[#This Row],[ISOWeekDay]],Table2322[[#This Row],[JulianCalendar]])</f>
        <v>1</v>
      </c>
    </row>
    <row r="69" spans="1:5" x14ac:dyDescent="0.25">
      <c r="A69">
        <v>2024</v>
      </c>
      <c r="B69">
        <v>52</v>
      </c>
      <c r="E69" t="b" cm="1">
        <f t="array" ref="E69">CALENDAR.IS_VALID_WEEK_DATE(Table2322[[#This Row],[YearCE]],Table2322[[#This Row],[ISOWeek]],Table2322[[#This Row],[ISOWeekDay]],Table2322[[#This Row],[JulianCalendar]])</f>
        <v>1</v>
      </c>
    </row>
    <row r="70" spans="1:5" x14ac:dyDescent="0.25">
      <c r="A70">
        <v>2020</v>
      </c>
      <c r="B70">
        <v>53</v>
      </c>
      <c r="E70" t="b" cm="1">
        <f t="array" ref="E70">CALENDAR.IS_VALID_WEEK_DATE(Table2322[[#This Row],[YearCE]],Table2322[[#This Row],[ISOWeek]],Table2322[[#This Row],[ISOWeekDay]],Table2322[[#This Row],[JulianCalendar]])</f>
        <v>1</v>
      </c>
    </row>
    <row r="71" spans="1:5" x14ac:dyDescent="0.25">
      <c r="A71">
        <v>2020</v>
      </c>
      <c r="B71">
        <v>53</v>
      </c>
      <c r="C71">
        <v>1</v>
      </c>
      <c r="E71" t="b" cm="1">
        <f t="array" ref="E71">CALENDAR.IS_VALID_WEEK_DATE(Table2322[[#This Row],[YearCE]],Table2322[[#This Row],[ISOWeek]],Table2322[[#This Row],[ISOWeekDay]],Table2322[[#This Row],[JulianCalendar]])</f>
        <v>1</v>
      </c>
    </row>
    <row r="72" spans="1:5" x14ac:dyDescent="0.25">
      <c r="A72">
        <v>2021</v>
      </c>
      <c r="B72">
        <v>53</v>
      </c>
      <c r="D72">
        <v>1</v>
      </c>
      <c r="E72" t="b" cm="1">
        <f t="array" ref="E72">CALENDAR.IS_VALID_WEEK_DATE(Table2322[[#This Row],[YearCE]],Table2322[[#This Row],[ISOWeek]],Table2322[[#This Row],[ISOWeekDay]],Table2322[[#This Row],[JulianCalendar]])</f>
        <v>1</v>
      </c>
    </row>
    <row r="73" spans="1:5" x14ac:dyDescent="0.25">
      <c r="A73">
        <v>2021</v>
      </c>
      <c r="B73">
        <v>53</v>
      </c>
      <c r="E73" t="b" cm="1">
        <f t="array" ref="E73">CALENDAR.IS_VALID_WEEK_DATE(Table2322[[#This Row],[YearCE]],Table2322[[#This Row],[ISOWeek]],Table2322[[#This Row],[ISOWeekDay]],Table2322[[#This Row],[JulianCalendar]])</f>
        <v>0</v>
      </c>
    </row>
    <row r="74" spans="1:5" x14ac:dyDescent="0.25">
      <c r="A74" s="3">
        <v>2023</v>
      </c>
      <c r="B74">
        <v>25</v>
      </c>
      <c r="C74">
        <v>8</v>
      </c>
      <c r="E74" t="b" cm="1">
        <f t="array" ref="E74">CALENDAR.IS_VALID_WEEK_DATE(Table2322[[#This Row],[YearCE]],Table2322[[#This Row],[ISOWeek]],Table2322[[#This Row],[ISOWeekDay]],Table2322[[#This Row],[JulianCalendar]])</f>
        <v>0</v>
      </c>
    </row>
    <row r="77" spans="1:5" ht="19.5" x14ac:dyDescent="0.3">
      <c r="A77" s="1" t="s">
        <v>101</v>
      </c>
    </row>
    <row r="79" spans="1:5" x14ac:dyDescent="0.25">
      <c r="A79" s="77" t="s">
        <v>1</v>
      </c>
      <c r="B79" s="78" t="s">
        <v>6</v>
      </c>
      <c r="C79" s="78" t="s">
        <v>2</v>
      </c>
    </row>
    <row r="80" spans="1:5" x14ac:dyDescent="0.25">
      <c r="C80" t="str" cm="1">
        <f t="array" ref="C80">CALENDAR.WEEKS_IN_YEAR(Table9[[#This Row],[YearCE]],Table9[[#This Row],[JulianCalendar]])</f>
        <v/>
      </c>
    </row>
    <row r="81" spans="1:7" x14ac:dyDescent="0.25">
      <c r="A81" t="s">
        <v>3</v>
      </c>
      <c r="C81" t="e" cm="1">
        <f t="array" ref="C81">CALENDAR.WEEKS_IN_YEAR(Table9[[#This Row],[YearCE]],Table9[[#This Row],[JulianCalendar]])</f>
        <v>#VALUE!</v>
      </c>
    </row>
    <row r="82" spans="1:7" x14ac:dyDescent="0.25">
      <c r="A82">
        <v>2020</v>
      </c>
      <c r="C82" cm="1">
        <f t="array" ref="C82">CALENDAR.WEEKS_IN_YEAR(Table9[[#This Row],[YearCE]],Table9[[#This Row],[JulianCalendar]])</f>
        <v>53</v>
      </c>
    </row>
    <row r="83" spans="1:7" x14ac:dyDescent="0.25">
      <c r="A83">
        <v>2021</v>
      </c>
      <c r="C83" cm="1">
        <f t="array" ref="C83">CALENDAR.WEEKS_IN_YEAR(Table9[[#This Row],[YearCE]],Table9[[#This Row],[JulianCalendar]])</f>
        <v>52</v>
      </c>
    </row>
    <row r="84" spans="1:7" x14ac:dyDescent="0.25">
      <c r="A84">
        <v>2026</v>
      </c>
      <c r="C84" cm="1">
        <f t="array" ref="C84">CALENDAR.WEEKS_IN_YEAR(Table9[[#This Row],[YearCE]],Table9[[#This Row],[JulianCalendar]])</f>
        <v>53</v>
      </c>
    </row>
    <row r="85" spans="1:7" x14ac:dyDescent="0.25">
      <c r="A85">
        <v>1998</v>
      </c>
      <c r="C85" cm="1">
        <f t="array" ref="C85">CALENDAR.WEEKS_IN_YEAR(Table9[[#This Row],[YearCE]],Table9[[#This Row],[JulianCalendar]])</f>
        <v>53</v>
      </c>
    </row>
    <row r="86" spans="1:7" x14ac:dyDescent="0.25">
      <c r="A86">
        <v>1903</v>
      </c>
      <c r="C86" cm="1">
        <f t="array" ref="C86">CALENDAR.WEEKS_IN_YEAR(Table9[[#This Row],[YearCE]],Table9[[#This Row],[JulianCalendar]])</f>
        <v>53</v>
      </c>
    </row>
    <row r="87" spans="1:7" x14ac:dyDescent="0.25">
      <c r="A87">
        <v>1904</v>
      </c>
      <c r="C87" cm="1">
        <f t="array" ref="C87">CALENDAR.WEEKS_IN_YEAR(Table9[[#This Row],[YearCE]],Table9[[#This Row],[JulianCalendar]])</f>
        <v>52</v>
      </c>
    </row>
    <row r="88" spans="1:7" x14ac:dyDescent="0.25">
      <c r="A88">
        <v>1902</v>
      </c>
      <c r="B88">
        <v>1</v>
      </c>
      <c r="C88" cm="1">
        <f t="array" ref="C88">CALENDAR.WEEKS_IN_YEAR(Table9[[#This Row],[YearCE]],Table9[[#This Row],[JulianCalendar]])</f>
        <v>52</v>
      </c>
    </row>
    <row r="89" spans="1:7" x14ac:dyDescent="0.25">
      <c r="A89">
        <v>1903</v>
      </c>
      <c r="B89">
        <v>1</v>
      </c>
      <c r="C89" cm="1">
        <f t="array" ref="C89">CALENDAR.WEEKS_IN_YEAR(Table9[[#This Row],[YearCE]],Table9[[#This Row],[JulianCalendar]])</f>
        <v>52</v>
      </c>
    </row>
    <row r="90" spans="1:7" x14ac:dyDescent="0.25">
      <c r="A90">
        <v>1904</v>
      </c>
      <c r="B90">
        <v>1</v>
      </c>
      <c r="C90" cm="1">
        <f t="array" ref="C90">CALENDAR.WEEKS_IN_YEAR(Table9[[#This Row],[YearCE]],Table9[[#This Row],[JulianCalendar]])</f>
        <v>53</v>
      </c>
    </row>
    <row r="91" spans="1:7" x14ac:dyDescent="0.25">
      <c r="A91">
        <v>1905</v>
      </c>
      <c r="B91">
        <v>1</v>
      </c>
      <c r="C91" cm="1">
        <f t="array" ref="C91">CALENDAR.WEEKS_IN_YEAR(Table9[[#This Row],[YearCE]],Table9[[#This Row],[JulianCalendar]])</f>
        <v>52</v>
      </c>
    </row>
    <row r="94" spans="1:7" ht="19.5" x14ac:dyDescent="0.3">
      <c r="A94" s="1" t="s">
        <v>382</v>
      </c>
      <c r="F94" s="1" t="s">
        <v>368</v>
      </c>
    </row>
    <row r="96" spans="1:7" x14ac:dyDescent="0.25">
      <c r="A96" s="22" t="s">
        <v>383</v>
      </c>
      <c r="B96" s="43" t="s">
        <v>6</v>
      </c>
      <c r="C96" s="43" t="s">
        <v>46</v>
      </c>
      <c r="D96" s="43" t="s">
        <v>384</v>
      </c>
      <c r="E96" s="24" t="s">
        <v>17</v>
      </c>
      <c r="F96" s="43" t="s">
        <v>373</v>
      </c>
      <c r="G96" s="24" t="s">
        <v>372</v>
      </c>
    </row>
    <row r="97" spans="1:15" x14ac:dyDescent="0.25">
      <c r="A97" s="8"/>
      <c r="B97" s="9"/>
      <c r="C97" s="9" t="str" cm="1">
        <f t="array" ref="C97:E97">CALENDAR.PARSE_ISO_WEEK_DATE(A97,B97)</f>
        <v/>
      </c>
      <c r="D97" s="9" t="str">
        <v/>
      </c>
      <c r="E97" s="10" t="str">
        <v/>
      </c>
      <c r="F97" s="9"/>
      <c r="G97" s="10" t="str" cm="1">
        <f t="array" ref="G97">CALENDAR.FORMAT_ISO_WEEK_DATE(C97,D97,E97,F97,B97)</f>
        <v/>
      </c>
    </row>
    <row r="98" spans="1:15" x14ac:dyDescent="0.25">
      <c r="A98" s="11" t="s">
        <v>3</v>
      </c>
      <c r="B98" s="12"/>
      <c r="C98" s="12" t="e" cm="1">
        <f t="array" ref="C98:E98">CALENDAR.PARSE_ISO_WEEK_DATE(A98,B98)</f>
        <v>#VALUE!</v>
      </c>
      <c r="D98" s="12" t="str">
        <v/>
      </c>
      <c r="E98" s="13" t="str">
        <v/>
      </c>
      <c r="F98" s="12"/>
      <c r="G98" s="13" t="e" cm="1">
        <f t="array" ref="G98">CALENDAR.FORMAT_ISO_WEEK_DATE(C98,D98,E98,F98,B98)</f>
        <v>#VALUE!</v>
      </c>
    </row>
    <row r="99" spans="1:15" x14ac:dyDescent="0.25">
      <c r="A99" s="52" t="s">
        <v>385</v>
      </c>
      <c r="B99" s="9"/>
      <c r="C99" s="9" cm="1">
        <f t="array" ref="C99:E99">CALENDAR.PARSE_ISO_WEEK_DATE(A99,B99)</f>
        <v>-327</v>
      </c>
      <c r="D99" s="9">
        <v>10</v>
      </c>
      <c r="E99" s="10">
        <v>1</v>
      </c>
      <c r="F99" s="9">
        <v>1</v>
      </c>
      <c r="G99" s="10" t="str" cm="1">
        <f t="array" ref="G99">CALENDAR.FORMAT_ISO_WEEK_DATE(C99,D99,E99,F99,B99)</f>
        <v>−0327W101</v>
      </c>
    </row>
    <row r="100" spans="1:15" x14ac:dyDescent="0.25">
      <c r="A100" s="44" t="s">
        <v>386</v>
      </c>
      <c r="B100" s="12"/>
      <c r="C100" s="12" cm="1">
        <f t="array" ref="C100:E100">CALENDAR.PARSE_ISO_WEEK_DATE(A100,B100)</f>
        <v>10900</v>
      </c>
      <c r="D100" s="12">
        <v>10</v>
      </c>
      <c r="E100" s="13" t="str">
        <v/>
      </c>
      <c r="F100" s="12"/>
      <c r="G100" s="13" t="str" cm="1">
        <f t="array" ref="G100">CALENDAR.FORMAT_ISO_WEEK_DATE(C100,D100,E100,F100,B100)</f>
        <v>+10900-W10</v>
      </c>
    </row>
    <row r="101" spans="1:15" x14ac:dyDescent="0.25">
      <c r="A101" s="42" t="s">
        <v>387</v>
      </c>
      <c r="B101" s="9"/>
      <c r="C101" s="9" cm="1">
        <f t="array" ref="C101:E101">CALENDAR.PARSE_ISO_WEEK_DATE(A101,B101)</f>
        <v>2020</v>
      </c>
      <c r="D101" s="9">
        <v>53</v>
      </c>
      <c r="E101" s="10" t="str">
        <v/>
      </c>
      <c r="F101" s="9"/>
      <c r="G101" s="10" t="str" cm="1">
        <f t="array" ref="G101">CALENDAR.FORMAT_ISO_WEEK_DATE(C101,D101,E101,F101,B101)</f>
        <v>2020-W53</v>
      </c>
    </row>
    <row r="102" spans="1:15" x14ac:dyDescent="0.25">
      <c r="A102" s="56" t="s">
        <v>388</v>
      </c>
      <c r="B102" s="37">
        <v>1</v>
      </c>
      <c r="C102" s="37" cm="1">
        <f t="array" ref="C102:E102">CALENDAR.PARSE_ISO_WEEK_DATE(A102,B102)</f>
        <v>2021</v>
      </c>
      <c r="D102" s="37">
        <v>53</v>
      </c>
      <c r="E102" s="57" t="str">
        <v/>
      </c>
      <c r="F102" s="37"/>
      <c r="G102" s="57" t="str" cm="1">
        <f t="array" ref="G102">CALENDAR.FORMAT_ISO_WEEK_DATE(C102,D102,E102,F102,B102)</f>
        <v>2021-W53</v>
      </c>
    </row>
    <row r="103" spans="1:15" x14ac:dyDescent="0.25">
      <c r="A103" s="42" t="s">
        <v>389</v>
      </c>
      <c r="B103" s="9"/>
      <c r="C103" s="9" cm="1">
        <f t="array" ref="C103:E103">CALENDAR.PARSE_ISO_WEEK_DATE(A103,B103)</f>
        <v>2023</v>
      </c>
      <c r="D103" s="9">
        <v>10</v>
      </c>
      <c r="E103" s="10">
        <v>1</v>
      </c>
      <c r="F103" s="9"/>
      <c r="G103" s="10" t="str" cm="1">
        <f t="array" ref="G103">CALENDAR.FORMAT_ISO_WEEK_DATE(C103,D103,E103,F103,B103)</f>
        <v>2023-W10-1</v>
      </c>
    </row>
    <row r="104" spans="1:15" x14ac:dyDescent="0.25">
      <c r="A104" s="56" t="s">
        <v>366</v>
      </c>
      <c r="B104" s="37"/>
      <c r="C104" s="37" cm="1">
        <f t="array" ref="C104:E104">CALENDAR.PARSE_ISO_WEEK_DATE(A104,B104)</f>
        <v>2023</v>
      </c>
      <c r="D104" s="37">
        <v>10</v>
      </c>
      <c r="E104" s="57" t="str">
        <v/>
      </c>
      <c r="F104" s="37"/>
      <c r="G104" s="57" t="str" cm="1">
        <f t="array" ref="G104">CALENDAR.FORMAT_ISO_WEEK_DATE(C104,D104,E104,F104,B104)</f>
        <v>2023-W10</v>
      </c>
    </row>
    <row r="105" spans="1:15" x14ac:dyDescent="0.25">
      <c r="A105" s="58" t="s">
        <v>371</v>
      </c>
      <c r="B105" s="40"/>
      <c r="C105" s="40" cm="1">
        <f t="array" ref="C105:E105">CALENDAR.PARSE_ISO_WEEK_DATE(A105,B105)</f>
        <v>2023</v>
      </c>
      <c r="D105" s="40" t="str">
        <v/>
      </c>
      <c r="E105" s="59" t="str">
        <v/>
      </c>
      <c r="F105" s="40"/>
      <c r="G105" s="59" t="str" cm="1">
        <f t="array" ref="G105">CALENDAR.FORMAT_ISO_WEEK_DATE(C105,D105,E105,F105,B105)</f>
        <v>2023</v>
      </c>
    </row>
    <row r="108" spans="1:15" ht="19.5" x14ac:dyDescent="0.3">
      <c r="A108" s="1" t="s">
        <v>207</v>
      </c>
      <c r="I108" s="1" t="s">
        <v>441</v>
      </c>
    </row>
    <row r="110" spans="1:15" x14ac:dyDescent="0.25">
      <c r="A110" s="22" t="s">
        <v>1</v>
      </c>
      <c r="B110" s="6" t="s">
        <v>208</v>
      </c>
      <c r="C110" s="6" t="s">
        <v>209</v>
      </c>
      <c r="D110" s="6" t="s">
        <v>64</v>
      </c>
      <c r="E110" s="6" t="s">
        <v>6</v>
      </c>
      <c r="F110" s="81" t="s">
        <v>196</v>
      </c>
      <c r="G110" s="81" t="s">
        <v>183</v>
      </c>
      <c r="H110" s="78" t="s">
        <v>11</v>
      </c>
      <c r="I110" s="78" t="s">
        <v>15</v>
      </c>
      <c r="J110" s="78" t="s">
        <v>105</v>
      </c>
      <c r="K110" s="78" t="s">
        <v>204</v>
      </c>
      <c r="L110" s="78" t="s">
        <v>47</v>
      </c>
      <c r="M110" s="78" t="s">
        <v>212</v>
      </c>
    </row>
    <row r="111" spans="1:15" x14ac:dyDescent="0.25">
      <c r="A111" s="8">
        <v>2020</v>
      </c>
      <c r="B111" s="9">
        <v>1</v>
      </c>
      <c r="C111" s="9">
        <v>1</v>
      </c>
      <c r="D111" s="9"/>
      <c r="E111" s="9"/>
      <c r="F111" s="9" cm="1">
        <f t="array" ref="F111">CALENDAR.WEEK_DATE_TO_MJDATE(A111,B111,C111,D111,E111)</f>
        <v>58847</v>
      </c>
      <c r="G111" s="157">
        <f>_xlfn.LET(_xlpm._d,CALENDAR.MJDATE_TO_CALENDAR_DATE(F111,E111),DATE(INDEX(_xlpm._d,1,1),INDEX(_xlpm._d,1,2),INDEX(_xlpm._d,1,3))+MOD(F111,1))</f>
        <v>43829</v>
      </c>
      <c r="H111" s="82"/>
      <c r="I111" s="9" cm="1">
        <f t="array" ref="I111:M111">CALENDAR.MJDATE_TO_WEEK_DATE(F111,E111)</f>
        <v>2020</v>
      </c>
      <c r="J111" s="9">
        <v>1</v>
      </c>
      <c r="K111" s="9">
        <v>1</v>
      </c>
      <c r="L111" s="9">
        <v>0</v>
      </c>
      <c r="M111" s="82">
        <v>53</v>
      </c>
      <c r="O111" s="156"/>
    </row>
    <row r="112" spans="1:15" x14ac:dyDescent="0.25">
      <c r="A112" s="11">
        <v>2020</v>
      </c>
      <c r="B112" s="12">
        <v>53</v>
      </c>
      <c r="C112" s="12">
        <v>5</v>
      </c>
      <c r="D112" s="12"/>
      <c r="E112" s="12"/>
      <c r="F112" s="12" cm="1">
        <f t="array" ref="F112">CALENDAR.WEEK_DATE_TO_MJDATE(A112,B112,C112,D112,E112)</f>
        <v>59215</v>
      </c>
      <c r="G112" s="158">
        <f>_xlfn.LET(_xlpm._d,CALENDAR.MJDATE_TO_CALENDAR_DATE(F112,E112),DATE(INDEX(_xlpm._d,1,1),INDEX(_xlpm._d,1,2),INDEX(_xlpm._d,1,3))+MOD(F112,1))</f>
        <v>44197</v>
      </c>
      <c r="H112" s="83"/>
      <c r="I112" s="12" cm="1">
        <f t="array" ref="I112:M112">CALENDAR.MJDATE_TO_WEEK_DATE(F112,E112)</f>
        <v>2020</v>
      </c>
      <c r="J112" s="12">
        <v>53</v>
      </c>
      <c r="K112" s="12">
        <v>5</v>
      </c>
      <c r="L112" s="12">
        <v>0</v>
      </c>
      <c r="M112" s="83">
        <v>53</v>
      </c>
      <c r="O112" s="156"/>
    </row>
    <row r="113" spans="1:15" x14ac:dyDescent="0.25">
      <c r="A113" s="8">
        <v>2021</v>
      </c>
      <c r="B113" s="9">
        <v>1</v>
      </c>
      <c r="C113" s="9">
        <v>1</v>
      </c>
      <c r="D113" s="9"/>
      <c r="E113" s="9"/>
      <c r="F113" s="9" cm="1">
        <f t="array" ref="F113">CALENDAR.WEEK_DATE_TO_MJDATE(A113,B113,C113,D113,E113)</f>
        <v>59218</v>
      </c>
      <c r="G113" s="157">
        <f>_xlfn.LET(_xlpm._d,CALENDAR.MJDATE_TO_CALENDAR_DATE(F113,E113),DATE(INDEX(_xlpm._d,1,1),INDEX(_xlpm._d,1,2),INDEX(_xlpm._d,1,3))+MOD(F113,1))</f>
        <v>44200</v>
      </c>
      <c r="H113" s="82"/>
      <c r="I113" s="9" cm="1">
        <f t="array" ref="I113:M113">CALENDAR.MJDATE_TO_WEEK_DATE(F113,E113)</f>
        <v>2021</v>
      </c>
      <c r="J113" s="9">
        <v>1</v>
      </c>
      <c r="K113" s="9">
        <v>1</v>
      </c>
      <c r="L113" s="9">
        <v>0</v>
      </c>
      <c r="M113" s="82">
        <v>52</v>
      </c>
      <c r="O113" s="156"/>
    </row>
    <row r="114" spans="1:15" x14ac:dyDescent="0.25">
      <c r="A114" s="11">
        <v>2021</v>
      </c>
      <c r="B114" s="12">
        <v>52</v>
      </c>
      <c r="C114" s="12">
        <v>7</v>
      </c>
      <c r="D114" s="12"/>
      <c r="E114" s="12"/>
      <c r="F114" s="12" cm="1">
        <f t="array" ref="F114">CALENDAR.WEEK_DATE_TO_MJDATE(A114,B114,C114,D114,E114)</f>
        <v>59581</v>
      </c>
      <c r="G114" s="158">
        <f>_xlfn.LET(_xlpm._d,CALENDAR.MJDATE_TO_CALENDAR_DATE(F114,E114),DATE(INDEX(_xlpm._d,1,1),INDEX(_xlpm._d,1,2),INDEX(_xlpm._d,1,3))+MOD(F114,1))</f>
        <v>44563</v>
      </c>
      <c r="H114" s="83"/>
      <c r="I114" s="12" cm="1">
        <f t="array" ref="I114:M114">CALENDAR.MJDATE_TO_WEEK_DATE(F114,E114)</f>
        <v>2021</v>
      </c>
      <c r="J114" s="12">
        <v>52</v>
      </c>
      <c r="K114" s="12">
        <v>7</v>
      </c>
      <c r="L114" s="12">
        <v>0</v>
      </c>
      <c r="M114" s="83">
        <v>52</v>
      </c>
      <c r="O114" s="156"/>
    </row>
    <row r="115" spans="1:15" x14ac:dyDescent="0.25">
      <c r="A115" s="28">
        <v>2022</v>
      </c>
      <c r="B115" s="16">
        <v>1</v>
      </c>
      <c r="C115" s="16">
        <v>4</v>
      </c>
      <c r="D115" s="16"/>
      <c r="E115" s="16"/>
      <c r="F115" s="16" cm="1">
        <f t="array" ref="F115">CALENDAR.WEEK_DATE_TO_MJDATE(A115,B115,C115,D115,E115)</f>
        <v>59585</v>
      </c>
      <c r="G115" s="159">
        <f>_xlfn.LET(_xlpm._d,CALENDAR.MJDATE_TO_CALENDAR_DATE(F115,E115),DATE(INDEX(_xlpm._d,1,1),INDEX(_xlpm._d,1,2),INDEX(_xlpm._d,1,3))+MOD(F115,1))</f>
        <v>44567</v>
      </c>
      <c r="H115" s="84"/>
      <c r="I115" s="16" cm="1">
        <f t="array" ref="I115:M115">CALENDAR.MJDATE_TO_WEEK_DATE(F115,E115)</f>
        <v>2022</v>
      </c>
      <c r="J115" s="16">
        <v>1</v>
      </c>
      <c r="K115" s="16">
        <v>4</v>
      </c>
      <c r="L115" s="16">
        <v>0</v>
      </c>
      <c r="M115" s="84">
        <v>52</v>
      </c>
      <c r="O115" s="156"/>
    </row>
    <row r="116" spans="1:15" x14ac:dyDescent="0.25">
      <c r="A116" s="11">
        <v>2022</v>
      </c>
      <c r="B116" s="12">
        <v>52</v>
      </c>
      <c r="C116" s="12">
        <v>4</v>
      </c>
      <c r="D116" s="12">
        <v>0.123456</v>
      </c>
      <c r="E116" s="12"/>
      <c r="F116" s="12" cm="1">
        <f t="array" ref="F116">CALENDAR.WEEK_DATE_TO_MJDATE(A116,B116,C116,D116,E116)</f>
        <v>59942.123456000001</v>
      </c>
      <c r="G116" s="158">
        <f>_xlfn.LET(_xlpm._d,CALENDAR.MJDATE_TO_CALENDAR_DATE(F116,E116),DATE(INDEX(_xlpm._d,1,1),INDEX(_xlpm._d,1,2),INDEX(_xlpm._d,1,3))+MOD(F116,1))</f>
        <v>44924.123456000001</v>
      </c>
      <c r="H116" s="83"/>
      <c r="I116" s="12" cm="1">
        <f t="array" ref="I116:M116">CALENDAR.MJDATE_TO_WEEK_DATE(F116,E116)</f>
        <v>2022</v>
      </c>
      <c r="J116" s="12">
        <v>52</v>
      </c>
      <c r="K116" s="12">
        <v>4</v>
      </c>
      <c r="L116" s="12">
        <v>0.12345599988475442</v>
      </c>
      <c r="M116" s="83">
        <v>52</v>
      </c>
      <c r="O116" s="156"/>
    </row>
    <row r="117" spans="1:15" x14ac:dyDescent="0.25">
      <c r="A117" s="28">
        <v>2023</v>
      </c>
      <c r="B117" s="16">
        <v>1</v>
      </c>
      <c r="C117" s="16">
        <v>2</v>
      </c>
      <c r="D117" s="16"/>
      <c r="E117" s="16"/>
      <c r="F117" s="16" cm="1">
        <f t="array" ref="F117">CALENDAR.WEEK_DATE_TO_MJDATE(A117,B117,C117,D117,E117)</f>
        <v>59947</v>
      </c>
      <c r="G117" s="159">
        <f>_xlfn.LET(_xlpm._d,CALENDAR.MJDATE_TO_CALENDAR_DATE(F117,E117),DATE(INDEX(_xlpm._d,1,1),INDEX(_xlpm._d,1,2),INDEX(_xlpm._d,1,3))+MOD(F117,1))</f>
        <v>44929</v>
      </c>
      <c r="H117" s="84"/>
      <c r="I117" s="16" cm="1">
        <f t="array" ref="I117:M117">CALENDAR.MJDATE_TO_WEEK_DATE(F117,E117)</f>
        <v>2023</v>
      </c>
      <c r="J117" s="16">
        <v>1</v>
      </c>
      <c r="K117" s="16">
        <v>2</v>
      </c>
      <c r="L117" s="16">
        <v>0</v>
      </c>
      <c r="M117" s="84">
        <v>52</v>
      </c>
      <c r="O117" s="156"/>
    </row>
    <row r="118" spans="1:15" x14ac:dyDescent="0.25">
      <c r="A118" s="18">
        <v>2023</v>
      </c>
      <c r="B118" s="19">
        <v>52</v>
      </c>
      <c r="C118" s="19">
        <v>7</v>
      </c>
      <c r="D118" s="19">
        <v>0.5</v>
      </c>
      <c r="E118" s="19"/>
      <c r="F118" s="19" cm="1">
        <f t="array" ref="F118">CALENDAR.WEEK_DATE_TO_MJDATE(A118,B118,C118,D118,E118)</f>
        <v>60309.5</v>
      </c>
      <c r="G118" s="160">
        <f>_xlfn.LET(_xlpm._d,CALENDAR.MJDATE_TO_CALENDAR_DATE(F118,E118),DATE(INDEX(_xlpm._d,1,1),INDEX(_xlpm._d,1,2),INDEX(_xlpm._d,1,3))+MOD(F118,1))</f>
        <v>45291.5</v>
      </c>
      <c r="H118" s="86"/>
      <c r="I118" s="19" cm="1">
        <f t="array" ref="I118:M118">CALENDAR.MJDATE_TO_WEEK_DATE(F118,E118)</f>
        <v>2023</v>
      </c>
      <c r="J118" s="19">
        <v>52</v>
      </c>
      <c r="K118" s="19">
        <v>7</v>
      </c>
      <c r="L118" s="19">
        <v>0.5</v>
      </c>
      <c r="M118" s="86">
        <v>52</v>
      </c>
      <c r="O118" s="156"/>
    </row>
    <row r="119" spans="1:15" x14ac:dyDescent="0.25">
      <c r="A119" s="28">
        <v>1905</v>
      </c>
      <c r="B119" s="16">
        <v>1</v>
      </c>
      <c r="C119" s="16">
        <v>1</v>
      </c>
      <c r="D119" s="16"/>
      <c r="E119" s="16">
        <v>1</v>
      </c>
      <c r="F119" s="16" cm="1">
        <f t="array" ref="F119">CALENDAR.WEEK_DATE_TO_MJDATE(A119,B119,C119,D119,E119)</f>
        <v>16861</v>
      </c>
      <c r="G119" s="159">
        <f>_xlfn.LET(_xlpm._d,CALENDAR.MJDATE_TO_CALENDAR_DATE(F119,E119),DATE(INDEX(_xlpm._d,1,1),INDEX(_xlpm._d,1,2),INDEX(_xlpm._d,1,3))+MOD(F119,1))</f>
        <v>1830</v>
      </c>
      <c r="H119" s="84" t="s">
        <v>210</v>
      </c>
      <c r="I119" s="16" cm="1">
        <f t="array" ref="I119:M119">CALENDAR.MJDATE_TO_WEEK_DATE(F119,E119)</f>
        <v>1905</v>
      </c>
      <c r="J119" s="16">
        <v>1</v>
      </c>
      <c r="K119" s="16">
        <v>1</v>
      </c>
      <c r="L119" s="16">
        <v>0</v>
      </c>
      <c r="M119" s="84">
        <v>52</v>
      </c>
      <c r="O119" s="156"/>
    </row>
    <row r="120" spans="1:15" x14ac:dyDescent="0.25">
      <c r="A120" s="18">
        <v>1904</v>
      </c>
      <c r="B120" s="19">
        <v>53</v>
      </c>
      <c r="C120" s="19">
        <v>7</v>
      </c>
      <c r="D120" s="19"/>
      <c r="E120" s="19">
        <v>1</v>
      </c>
      <c r="F120" s="19" cm="1">
        <f t="array" ref="F120">CALENDAR.WEEK_DATE_TO_MJDATE(A120,B120,C120,D120,E120)</f>
        <v>16860</v>
      </c>
      <c r="G120" s="160">
        <f>_xlfn.LET(_xlpm._d,CALENDAR.MJDATE_TO_CALENDAR_DATE(F120,E120),DATE(INDEX(_xlpm._d,1,1),INDEX(_xlpm._d,1,2),INDEX(_xlpm._d,1,3))+MOD(F120,1))</f>
        <v>1829</v>
      </c>
      <c r="H120" s="86" t="s">
        <v>211</v>
      </c>
      <c r="I120" s="19" cm="1">
        <f t="array" ref="I120:M120">CALENDAR.MJDATE_TO_WEEK_DATE(F120,E120)</f>
        <v>1904</v>
      </c>
      <c r="J120" s="19">
        <v>53</v>
      </c>
      <c r="K120" s="19">
        <v>7</v>
      </c>
      <c r="L120" s="19">
        <v>0</v>
      </c>
      <c r="M120" s="86">
        <v>53</v>
      </c>
      <c r="O120" s="156"/>
    </row>
    <row r="123" spans="1:15" ht="19.5" x14ac:dyDescent="0.3">
      <c r="A123" s="1" t="s">
        <v>214</v>
      </c>
    </row>
    <row r="125" spans="1:15" x14ac:dyDescent="0.25">
      <c r="A125" s="22" t="s">
        <v>198</v>
      </c>
      <c r="B125" s="6" t="s">
        <v>6</v>
      </c>
      <c r="C125" s="81" t="s">
        <v>213</v>
      </c>
    </row>
    <row r="126" spans="1:15" x14ac:dyDescent="0.25">
      <c r="A126" s="8"/>
      <c r="B126" s="9"/>
      <c r="C126" s="82" t="str" cm="1">
        <f t="array" ref="C126">CALENDAR.WEEK_NUMBER(A126,B126)</f>
        <v/>
      </c>
    </row>
    <row r="127" spans="1:15" x14ac:dyDescent="0.25">
      <c r="A127" s="11">
        <v>59581</v>
      </c>
      <c r="B127" s="12"/>
      <c r="C127" s="83" cm="1">
        <f t="array" ref="C127">CALENDAR.WEEK_NUMBER(A127,B127)</f>
        <v>52</v>
      </c>
    </row>
    <row r="128" spans="1:15" x14ac:dyDescent="0.25">
      <c r="A128" s="8">
        <v>59585</v>
      </c>
      <c r="B128" s="9"/>
      <c r="C128" s="82" cm="1">
        <f t="array" ref="C128">CALENDAR.WEEK_NUMBER(A128,B128)</f>
        <v>1</v>
      </c>
    </row>
    <row r="129" spans="1:3" x14ac:dyDescent="0.25">
      <c r="A129" s="11">
        <v>59942</v>
      </c>
      <c r="B129" s="12"/>
      <c r="C129" s="83" cm="1">
        <f t="array" ref="C129">CALENDAR.WEEK_NUMBER(A129,B129)</f>
        <v>52</v>
      </c>
    </row>
    <row r="130" spans="1:3" x14ac:dyDescent="0.25">
      <c r="A130" s="28">
        <v>59947</v>
      </c>
      <c r="B130" s="16"/>
      <c r="C130" s="84" cm="1">
        <f t="array" ref="C130">CALENDAR.WEEK_NUMBER(A130,B130)</f>
        <v>1</v>
      </c>
    </row>
    <row r="131" spans="1:3" x14ac:dyDescent="0.25">
      <c r="A131" s="11">
        <v>60309.5</v>
      </c>
      <c r="B131" s="12"/>
      <c r="C131" s="83" cm="1">
        <f t="array" ref="C131">CALENDAR.WEEK_NUMBER(A131,B131)</f>
        <v>52</v>
      </c>
    </row>
    <row r="132" spans="1:3" x14ac:dyDescent="0.25">
      <c r="A132" s="28">
        <v>16861</v>
      </c>
      <c r="B132" s="16">
        <v>1</v>
      </c>
      <c r="C132" s="84" cm="1">
        <f t="array" ref="C132">CALENDAR.WEEK_NUMBER(A132,B132)</f>
        <v>1</v>
      </c>
    </row>
    <row r="133" spans="1:3" x14ac:dyDescent="0.25">
      <c r="A133" s="18">
        <v>16860</v>
      </c>
      <c r="B133" s="19">
        <v>1</v>
      </c>
      <c r="C133" s="86" cm="1">
        <f t="array" ref="C133">CALENDAR.WEEK_NUMBER(A133,B133)</f>
        <v>53</v>
      </c>
    </row>
  </sheetData>
  <pageMargins left="0.7" right="0.7" top="0.75" bottom="0.75" header="0.3" footer="0.3"/>
  <pageSetup paperSize="9" orientation="portrait" copies="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119</v>
      </c>
    </row>
    <row r="3" spans="1:5" x14ac:dyDescent="0.25">
      <c r="A3" s="77" t="s">
        <v>116</v>
      </c>
      <c r="B3" s="78" t="s">
        <v>118</v>
      </c>
      <c r="C3" s="78" t="s">
        <v>117</v>
      </c>
      <c r="D3" s="225" t="s">
        <v>6</v>
      </c>
      <c r="E3" s="79" t="s">
        <v>138</v>
      </c>
    </row>
    <row r="4" spans="1:5" x14ac:dyDescent="0.25">
      <c r="D4" s="200"/>
      <c r="E4" t="str" cm="1">
        <f t="array" ref="E4">CALENDAR.DAYS_IN_QUARTER(Table101315[[#This Row],[Quarter]],Table101315[[#This Row],[FiscalYearCE]],Table101315[[#This Row],[MonthOffset]],Table101315[[#This Row],[JulianCalendar]])</f>
        <v/>
      </c>
    </row>
    <row r="5" spans="1:5" x14ac:dyDescent="0.25">
      <c r="A5" t="s">
        <v>3</v>
      </c>
      <c r="D5" s="200"/>
      <c r="E5" t="e" cm="1">
        <f t="array" ref="E5">CALENDAR.DAYS_IN_QUARTER(Table101315[[#This Row],[Quarter]],Table101315[[#This Row],[FiscalYearCE]],Table101315[[#This Row],[MonthOffset]],Table101315[[#This Row],[JulianCalendar]])</f>
        <v>#VALUE!</v>
      </c>
    </row>
    <row r="6" spans="1:5" x14ac:dyDescent="0.25">
      <c r="A6">
        <v>1</v>
      </c>
      <c r="D6" s="200"/>
      <c r="E6" cm="1">
        <f t="array" ref="E6">CALENDAR.DAYS_IN_QUARTER(Table101315[[#This Row],[Quarter]],Table101315[[#This Row],[FiscalYearCE]],Table101315[[#This Row],[MonthOffset]],Table101315[[#This Row],[JulianCalendar]])</f>
        <v>90</v>
      </c>
    </row>
    <row r="7" spans="1:5" x14ac:dyDescent="0.25">
      <c r="A7">
        <v>2</v>
      </c>
      <c r="D7" s="200"/>
      <c r="E7" cm="1">
        <f t="array" ref="E7">CALENDAR.DAYS_IN_QUARTER(Table101315[[#This Row],[Quarter]],Table101315[[#This Row],[FiscalYearCE]],Table101315[[#This Row],[MonthOffset]],Table101315[[#This Row],[JulianCalendar]])</f>
        <v>91</v>
      </c>
    </row>
    <row r="8" spans="1:5" x14ac:dyDescent="0.25">
      <c r="A8">
        <v>3</v>
      </c>
      <c r="D8" s="200"/>
      <c r="E8" cm="1">
        <f t="array" ref="E8">CALENDAR.DAYS_IN_QUARTER(Table101315[[#This Row],[Quarter]],Table101315[[#This Row],[FiscalYearCE]],Table101315[[#This Row],[MonthOffset]],Table101315[[#This Row],[JulianCalendar]])</f>
        <v>92</v>
      </c>
    </row>
    <row r="9" spans="1:5" x14ac:dyDescent="0.25">
      <c r="A9">
        <v>4</v>
      </c>
      <c r="D9" s="200"/>
      <c r="E9" cm="1">
        <f t="array" ref="E9">CALENDAR.DAYS_IN_QUARTER(Table101315[[#This Row],[Quarter]],Table101315[[#This Row],[FiscalYearCE]],Table101315[[#This Row],[MonthOffset]],Table101315[[#This Row],[JulianCalendar]])</f>
        <v>92</v>
      </c>
    </row>
    <row r="10" spans="1:5" x14ac:dyDescent="0.25">
      <c r="A10">
        <v>-1</v>
      </c>
      <c r="B10">
        <v>2020</v>
      </c>
      <c r="D10" s="200"/>
      <c r="E10" cm="1">
        <f t="array" ref="E10">CALENDAR.DAYS_IN_QUARTER(Table101315[[#This Row],[Quarter]],Table101315[[#This Row],[FiscalYearCE]],Table101315[[#This Row],[MonthOffset]],Table101315[[#This Row],[JulianCalendar]])</f>
        <v>92</v>
      </c>
    </row>
    <row r="11" spans="1:5" x14ac:dyDescent="0.25">
      <c r="A11">
        <v>1</v>
      </c>
      <c r="B11">
        <v>2021</v>
      </c>
      <c r="D11" s="200"/>
      <c r="E11" cm="1">
        <f t="array" ref="E11">CALENDAR.DAYS_IN_QUARTER(Table101315[[#This Row],[Quarter]],Table101315[[#This Row],[FiscalYearCE]],Table101315[[#This Row],[MonthOffset]],Table101315[[#This Row],[JulianCalendar]])</f>
        <v>90</v>
      </c>
    </row>
    <row r="12" spans="1:5" x14ac:dyDescent="0.25">
      <c r="A12">
        <v>3</v>
      </c>
      <c r="B12">
        <v>2020</v>
      </c>
      <c r="C12">
        <v>-6</v>
      </c>
      <c r="D12" s="200"/>
      <c r="E12" cm="1">
        <f t="array" ref="E12">CALENDAR.DAYS_IN_QUARTER(Table101315[[#This Row],[Quarter]],Table101315[[#This Row],[FiscalYearCE]],Table101315[[#This Row],[MonthOffset]],Table101315[[#This Row],[JulianCalendar]])</f>
        <v>91</v>
      </c>
    </row>
    <row r="13" spans="1:5" x14ac:dyDescent="0.25">
      <c r="A13">
        <v>3</v>
      </c>
      <c r="B13">
        <v>2021</v>
      </c>
      <c r="C13">
        <v>-6</v>
      </c>
      <c r="D13" s="200"/>
      <c r="E13" cm="1">
        <f t="array" ref="E13">CALENDAR.DAYS_IN_QUARTER(Table101315[[#This Row],[Quarter]],Table101315[[#This Row],[FiscalYearCE]],Table101315[[#This Row],[MonthOffset]],Table101315[[#This Row],[JulianCalendar]])</f>
        <v>90</v>
      </c>
    </row>
    <row r="14" spans="1:5" x14ac:dyDescent="0.25">
      <c r="A14">
        <v>4</v>
      </c>
      <c r="B14">
        <v>2019</v>
      </c>
      <c r="C14">
        <v>1</v>
      </c>
      <c r="D14" s="200"/>
      <c r="E14" cm="1">
        <f t="array" ref="E14">CALENDAR.DAYS_IN_QUARTER(Table101315[[#This Row],[Quarter]],Table101315[[#This Row],[FiscalYearCE]],Table101315[[#This Row],[MonthOffset]],Table101315[[#This Row],[JulianCalendar]])</f>
        <v>92</v>
      </c>
    </row>
    <row r="15" spans="1:5" x14ac:dyDescent="0.25">
      <c r="A15">
        <v>4</v>
      </c>
      <c r="B15">
        <v>2019</v>
      </c>
      <c r="C15">
        <v>2</v>
      </c>
      <c r="D15" s="200"/>
      <c r="E15" cm="1">
        <f t="array" ref="E15">CALENDAR.DAYS_IN_QUARTER(Table101315[[#This Row],[Quarter]],Table101315[[#This Row],[FiscalYearCE]],Table101315[[#This Row],[MonthOffset]],Table101315[[#This Row],[JulianCalendar]])</f>
        <v>91</v>
      </c>
    </row>
    <row r="16" spans="1:5" x14ac:dyDescent="0.25">
      <c r="A16">
        <v>5</v>
      </c>
      <c r="B16">
        <v>2019</v>
      </c>
      <c r="D16" s="200"/>
      <c r="E16" cm="1">
        <f t="array" ref="E16">CALENDAR.DAYS_IN_QUARTER(Table101315[[#This Row],[Quarter]],Table101315[[#This Row],[FiscalYearCE]],Table101315[[#This Row],[MonthOffset]],Table101315[[#This Row],[JulianCalendar]])</f>
        <v>90</v>
      </c>
    </row>
    <row r="17" spans="1:10" x14ac:dyDescent="0.25">
      <c r="A17">
        <v>4</v>
      </c>
      <c r="B17">
        <v>2017</v>
      </c>
      <c r="C17">
        <v>-3</v>
      </c>
      <c r="D17" s="200"/>
      <c r="E17" cm="1">
        <f t="array" ref="E17">CALENDAR.DAYS_IN_QUARTER(Table101315[[#This Row],[Quarter]],Table101315[[#This Row],[FiscalYearCE]],Table101315[[#This Row],[MonthOffset]],Table101315[[#This Row],[JulianCalendar]])</f>
        <v>92</v>
      </c>
    </row>
    <row r="18" spans="1:10" x14ac:dyDescent="0.25">
      <c r="A18">
        <v>2</v>
      </c>
      <c r="B18">
        <v>1900</v>
      </c>
      <c r="C18">
        <v>-3</v>
      </c>
      <c r="D18" s="200"/>
      <c r="E18" cm="1">
        <f t="array" ref="E18">CALENDAR.DAYS_IN_QUARTER(Table101315[[#This Row],[Quarter]],Table101315[[#This Row],[FiscalYearCE]],Table101315[[#This Row],[MonthOffset]],Table101315[[#This Row],[JulianCalendar]])</f>
        <v>90</v>
      </c>
    </row>
    <row r="19" spans="1:10" x14ac:dyDescent="0.25">
      <c r="A19">
        <v>2</v>
      </c>
      <c r="B19">
        <v>1900</v>
      </c>
      <c r="C19">
        <v>-3</v>
      </c>
      <c r="D19" s="200">
        <v>1</v>
      </c>
      <c r="E19" cm="1">
        <f t="array" ref="E19">CALENDAR.DAYS_IN_QUARTER(Table101315[[#This Row],[Quarter]],Table101315[[#This Row],[FiscalYearCE]],Table101315[[#This Row],[MonthOffset]],Table101315[[#This Row],[JulianCalendar]])</f>
        <v>91</v>
      </c>
    </row>
    <row r="22" spans="1:10" ht="19.5" x14ac:dyDescent="0.3">
      <c r="A22" s="1" t="s">
        <v>215</v>
      </c>
    </row>
    <row r="24" spans="1:10" x14ac:dyDescent="0.25">
      <c r="A24" s="109" t="s">
        <v>118</v>
      </c>
      <c r="B24" s="110" t="s">
        <v>116</v>
      </c>
      <c r="C24" s="110" t="s">
        <v>120</v>
      </c>
      <c r="D24" s="110" t="s">
        <v>64</v>
      </c>
      <c r="E24" s="110" t="s">
        <v>117</v>
      </c>
      <c r="F24" s="224" t="s">
        <v>6</v>
      </c>
      <c r="G24" s="112" t="s">
        <v>196</v>
      </c>
      <c r="H24" s="111" t="s">
        <v>216</v>
      </c>
      <c r="I24" s="111"/>
    </row>
    <row r="25" spans="1:10" x14ac:dyDescent="0.25">
      <c r="A25" s="114"/>
      <c r="B25" s="9"/>
      <c r="C25" s="9"/>
      <c r="D25" s="9"/>
      <c r="E25" s="9"/>
      <c r="F25" s="82"/>
      <c r="G25" s="9" t="str" cm="1">
        <f t="array" ref="G25">CALENDAR.QUARTER_DATE_TO_MJDATE(A25,B25,C25,D25,E25,F25)</f>
        <v/>
      </c>
      <c r="H25" s="315" t="e">
        <f>_xlfn.LET(_xlpm._d,CALENDAR.MJDATE_TO_CALENDAR_DATE(G25,F25),DATE(INDEX(_xlpm._d,1,1),INDEX(_xlpm._d,1,2),INDEX(_xlpm._d,1,3))+MOD(G25,1))</f>
        <v>#VALUE!</v>
      </c>
      <c r="I25" s="316"/>
    </row>
    <row r="26" spans="1:10" x14ac:dyDescent="0.25">
      <c r="A26" s="116" t="s">
        <v>3</v>
      </c>
      <c r="B26" s="12"/>
      <c r="C26" s="12"/>
      <c r="D26" s="12"/>
      <c r="E26" s="12"/>
      <c r="F26" s="83"/>
      <c r="G26" s="12" t="e" cm="1">
        <f t="array" ref="G26">CALENDAR.QUARTER_DATE_TO_MJDATE(A26,B26,C26,D26,E26,F26)</f>
        <v>#VALUE!</v>
      </c>
      <c r="H26" s="317" t="e">
        <f>_xlfn.LET(_xlpm._d,CALENDAR.MJDATE_TO_CALENDAR_DATE(G26,F26),DATE(INDEX(_xlpm._d,1,1),INDEX(_xlpm._d,1,2),INDEX(_xlpm._d,1,3))+MOD(G26,1))</f>
        <v>#VALUE!</v>
      </c>
      <c r="I26" s="318"/>
    </row>
    <row r="27" spans="1:10" x14ac:dyDescent="0.25">
      <c r="A27" s="114">
        <v>2023</v>
      </c>
      <c r="B27" s="9">
        <v>3</v>
      </c>
      <c r="C27" s="9">
        <v>1</v>
      </c>
      <c r="D27" s="9"/>
      <c r="E27" s="9"/>
      <c r="F27" s="82"/>
      <c r="G27" s="9" cm="1">
        <f t="array" ref="G27">CALENDAR.QUARTER_DATE_TO_MJDATE(A27,B27,C27,D27,E27,F27)</f>
        <v>60126</v>
      </c>
      <c r="H27" s="315">
        <f>_xlfn.LET(_xlpm._d,CALENDAR.MJDATE_TO_CALENDAR_DATE(G27,F27),DATE(INDEX(_xlpm._d,1,1),INDEX(_xlpm._d,1,2),INDEX(_xlpm._d,1,3))+MOD(G27,1))</f>
        <v>45108</v>
      </c>
      <c r="I27" s="316"/>
    </row>
    <row r="28" spans="1:10" x14ac:dyDescent="0.25">
      <c r="A28" s="116">
        <v>2023</v>
      </c>
      <c r="B28" s="12">
        <v>1</v>
      </c>
      <c r="C28" s="12">
        <v>1</v>
      </c>
      <c r="D28" s="12"/>
      <c r="E28" s="12">
        <v>-6</v>
      </c>
      <c r="F28" s="83"/>
      <c r="G28" s="12" cm="1">
        <f t="array" ref="G28">CALENDAR.QUARTER_DATE_TO_MJDATE(A28,B28,C28,D28,E28,F28)</f>
        <v>59761</v>
      </c>
      <c r="H28" s="317">
        <f>_xlfn.LET(_xlpm._d,CALENDAR.MJDATE_TO_CALENDAR_DATE(G28,F28),DATE(INDEX(_xlpm._d,1,1),INDEX(_xlpm._d,1,2),INDEX(_xlpm._d,1,3))+MOD(G28,1))</f>
        <v>44743</v>
      </c>
      <c r="I28" s="318"/>
      <c r="J28" s="65"/>
    </row>
    <row r="29" spans="1:10" x14ac:dyDescent="0.25">
      <c r="A29" s="114">
        <v>2020</v>
      </c>
      <c r="B29" s="9">
        <v>9</v>
      </c>
      <c r="C29" s="9">
        <v>1</v>
      </c>
      <c r="D29" s="9"/>
      <c r="E29" s="9">
        <v>3</v>
      </c>
      <c r="F29" s="82"/>
      <c r="G29" s="9" cm="1">
        <f t="array" ref="G29">CALENDAR.QUARTER_DATE_TO_MJDATE(A29,B29,C29,D29,E29,F29)</f>
        <v>59670</v>
      </c>
      <c r="H29" s="315">
        <f>_xlfn.LET(_xlpm._d,CALENDAR.MJDATE_TO_CALENDAR_DATE(G29,F29),DATE(INDEX(_xlpm._d,1,1),INDEX(_xlpm._d,1,2),INDEX(_xlpm._d,1,3))+MOD(G29,1))</f>
        <v>44652</v>
      </c>
      <c r="I29" s="316"/>
    </row>
    <row r="30" spans="1:10" x14ac:dyDescent="0.25">
      <c r="A30" s="116">
        <v>2020</v>
      </c>
      <c r="B30" s="12">
        <v>-9</v>
      </c>
      <c r="C30" s="12">
        <v>93</v>
      </c>
      <c r="D30" s="12">
        <v>0.5</v>
      </c>
      <c r="E30" s="12">
        <v>3</v>
      </c>
      <c r="F30" s="83"/>
      <c r="G30" s="12" cm="1">
        <f t="array" ref="G30">CALENDAR.QUARTER_DATE_TO_MJDATE(A30,B30,C30,D30,E30,F30)</f>
        <v>58119.5</v>
      </c>
      <c r="H30" s="317">
        <f>_xlfn.LET(_xlpm._d,CALENDAR.MJDATE_TO_CALENDAR_DATE(G30,F30),DATE(INDEX(_xlpm._d,1,1),INDEX(_xlpm._d,1,2),INDEX(_xlpm._d,1,3))+MOD(G30,1))</f>
        <v>43101.5</v>
      </c>
      <c r="I30" s="318"/>
    </row>
    <row r="31" spans="1:10" x14ac:dyDescent="0.25">
      <c r="A31" s="118">
        <v>2020</v>
      </c>
      <c r="B31" s="16">
        <v>1</v>
      </c>
      <c r="C31" s="16">
        <v>93</v>
      </c>
      <c r="D31" s="16"/>
      <c r="E31" s="16">
        <v>3</v>
      </c>
      <c r="F31" s="84">
        <v>1</v>
      </c>
      <c r="G31" s="16" cm="1">
        <f t="array" ref="G31">CALENDAR.QUARTER_DATE_TO_MJDATE(A31,B31,C31,D31,E31,F31)</f>
        <v>59045</v>
      </c>
      <c r="H31" s="315">
        <f>_xlfn.LET(_xlpm._d,CALENDAR.MJDATE_TO_CALENDAR_DATE(G31,F31),DATE(INDEX(_xlpm._d,1,1),INDEX(_xlpm._d,1,2),INDEX(_xlpm._d,1,3))+MOD(G31,1))</f>
        <v>44014</v>
      </c>
      <c r="I31" s="316"/>
    </row>
    <row r="32" spans="1:10" x14ac:dyDescent="0.25">
      <c r="A32" s="120">
        <v>2020</v>
      </c>
      <c r="B32" s="19">
        <v>1</v>
      </c>
      <c r="C32" s="19">
        <v>93</v>
      </c>
      <c r="D32" s="19"/>
      <c r="E32" s="19">
        <v>3</v>
      </c>
      <c r="F32" s="86"/>
      <c r="G32" s="19" cm="1">
        <f t="array" ref="G32">CALENDAR.QUARTER_DATE_TO_MJDATE(A32,B32,C32,D32,E32,F32)</f>
        <v>59032</v>
      </c>
      <c r="H32" s="317">
        <f>_xlfn.LET(_xlpm._d,CALENDAR.MJDATE_TO_CALENDAR_DATE(G32,F32),DATE(INDEX(_xlpm._d,1,1),INDEX(_xlpm._d,1,2),INDEX(_xlpm._d,1,3))+MOD(G32,1))</f>
        <v>44014</v>
      </c>
      <c r="I32" s="318"/>
    </row>
    <row r="35" spans="1:9" ht="19.5" x14ac:dyDescent="0.3">
      <c r="A35" s="1" t="s">
        <v>442</v>
      </c>
    </row>
    <row r="37" spans="1:9" x14ac:dyDescent="0.25">
      <c r="A37" s="109" t="s">
        <v>198</v>
      </c>
      <c r="B37" s="111" t="s">
        <v>117</v>
      </c>
      <c r="C37" s="223" t="s">
        <v>6</v>
      </c>
      <c r="D37" s="110" t="s">
        <v>217</v>
      </c>
      <c r="E37" s="110" t="s">
        <v>122</v>
      </c>
      <c r="F37" s="111" t="s">
        <v>123</v>
      </c>
      <c r="G37" s="112" t="s">
        <v>47</v>
      </c>
      <c r="H37" s="226" t="s">
        <v>124</v>
      </c>
      <c r="I37" s="113" t="s">
        <v>218</v>
      </c>
    </row>
    <row r="38" spans="1:9" x14ac:dyDescent="0.25">
      <c r="A38" s="114" t="s">
        <v>121</v>
      </c>
      <c r="B38" s="9"/>
      <c r="C38" s="82"/>
      <c r="D38" s="9" t="str" cm="1">
        <f t="array" ref="D38:H38">CALENDAR.MJDATE_TO_QUARTER_DATE(A38,B38,C38)</f>
        <v/>
      </c>
      <c r="E38" s="9" t="str">
        <v/>
      </c>
      <c r="F38" s="9" t="str">
        <v/>
      </c>
      <c r="G38" s="9" t="str">
        <v/>
      </c>
      <c r="H38" s="82" t="str">
        <v/>
      </c>
      <c r="I38" s="115" t="str" cm="1">
        <f t="array" ref="I38">CALENDAR.QUARTER_DATE_TO_MJDATE(D38,E38,F38,G38,B38,C38)</f>
        <v/>
      </c>
    </row>
    <row r="39" spans="1:9" x14ac:dyDescent="0.25">
      <c r="A39" s="116" t="s">
        <v>3</v>
      </c>
      <c r="B39" s="12"/>
      <c r="C39" s="83"/>
      <c r="D39" s="12" t="e" cm="1">
        <f t="array" ref="D39:H39">CALENDAR.MJDATE_TO_QUARTER_DATE(A39,B39,C39)</f>
        <v>#VALUE!</v>
      </c>
      <c r="E39" s="12" t="str">
        <v/>
      </c>
      <c r="F39" s="12" t="str">
        <v/>
      </c>
      <c r="G39" s="12" t="str">
        <v/>
      </c>
      <c r="H39" s="83" t="str">
        <v/>
      </c>
      <c r="I39" s="117" t="e" cm="1">
        <f t="array" ref="I39">CALENDAR.QUARTER_DATE_TO_MJDATE(D39,E39,F39,G39,B39,C39)</f>
        <v>#VALUE!</v>
      </c>
    </row>
    <row r="40" spans="1:9" x14ac:dyDescent="0.25">
      <c r="A40" s="114">
        <v>60126</v>
      </c>
      <c r="B40" s="9"/>
      <c r="C40" s="82"/>
      <c r="D40" s="9" cm="1">
        <f t="array" ref="D40:H40">CALENDAR.MJDATE_TO_QUARTER_DATE(A40,B40,C40)</f>
        <v>2023</v>
      </c>
      <c r="E40" s="9">
        <v>3</v>
      </c>
      <c r="F40" s="9">
        <v>1</v>
      </c>
      <c r="G40" s="9">
        <v>0</v>
      </c>
      <c r="H40" s="82">
        <v>92</v>
      </c>
      <c r="I40" s="115" cm="1">
        <f t="array" ref="I40">CALENDAR.QUARTER_DATE_TO_MJDATE(D40,E40,F40,G40,B40,C40)</f>
        <v>60126</v>
      </c>
    </row>
    <row r="41" spans="1:9" x14ac:dyDescent="0.25">
      <c r="A41" s="116">
        <v>59761</v>
      </c>
      <c r="B41" s="12">
        <v>-6</v>
      </c>
      <c r="C41" s="83"/>
      <c r="D41" s="12" cm="1">
        <f t="array" ref="D41:H41">CALENDAR.MJDATE_TO_QUARTER_DATE(A41,B41,C41)</f>
        <v>2023</v>
      </c>
      <c r="E41" s="12">
        <v>1</v>
      </c>
      <c r="F41" s="12">
        <v>1</v>
      </c>
      <c r="G41" s="12">
        <v>0</v>
      </c>
      <c r="H41" s="83">
        <v>92</v>
      </c>
      <c r="I41" s="117" cm="1">
        <f t="array" ref="I41">CALENDAR.QUARTER_DATE_TO_MJDATE(D41,E41,F41,G41,B41,C41)</f>
        <v>59761</v>
      </c>
    </row>
    <row r="42" spans="1:9" x14ac:dyDescent="0.25">
      <c r="A42" s="114">
        <v>59670</v>
      </c>
      <c r="B42" s="9">
        <v>3</v>
      </c>
      <c r="C42" s="82"/>
      <c r="D42" s="9" cm="1">
        <f t="array" ref="D42:H42">CALENDAR.MJDATE_TO_QUARTER_DATE(A42,B42,C42)</f>
        <v>2022</v>
      </c>
      <c r="E42" s="9">
        <v>1</v>
      </c>
      <c r="F42" s="9">
        <v>1</v>
      </c>
      <c r="G42" s="9">
        <v>0</v>
      </c>
      <c r="H42" s="82">
        <v>91</v>
      </c>
      <c r="I42" s="115" cm="1">
        <f t="array" ref="I42">CALENDAR.QUARTER_DATE_TO_MJDATE(D42,E42,F42,G42,B42,C42)</f>
        <v>59670</v>
      </c>
    </row>
    <row r="43" spans="1:9" x14ac:dyDescent="0.25">
      <c r="A43" s="116">
        <v>58119.512345670002</v>
      </c>
      <c r="B43" s="12">
        <v>3</v>
      </c>
      <c r="C43" s="83"/>
      <c r="D43" s="12" cm="1">
        <f t="array" ref="D43:H43">CALENDAR.MJDATE_TO_QUARTER_DATE(A43,B43,C43)</f>
        <v>2017</v>
      </c>
      <c r="E43" s="12">
        <v>4</v>
      </c>
      <c r="F43" s="12">
        <v>1</v>
      </c>
      <c r="G43" s="12">
        <v>0.51234566979110241</v>
      </c>
      <c r="H43" s="83">
        <v>90</v>
      </c>
      <c r="I43" s="117" cm="1">
        <f t="array" ref="I43">CALENDAR.QUARTER_DATE_TO_MJDATE(D43,E43,F43,G43,B43,C43)</f>
        <v>58119.512345669791</v>
      </c>
    </row>
    <row r="44" spans="1:9" x14ac:dyDescent="0.25">
      <c r="A44" s="118">
        <v>59045</v>
      </c>
      <c r="B44" s="16">
        <v>3</v>
      </c>
      <c r="C44" s="84">
        <v>1</v>
      </c>
      <c r="D44" s="16" cm="1">
        <f t="array" ref="D44:H44">CALENDAR.MJDATE_TO_QUARTER_DATE(A44,B44,C44)</f>
        <v>2020</v>
      </c>
      <c r="E44" s="16">
        <v>2</v>
      </c>
      <c r="F44" s="16">
        <v>2</v>
      </c>
      <c r="G44" s="16">
        <v>0</v>
      </c>
      <c r="H44" s="84">
        <v>92</v>
      </c>
      <c r="I44" s="119" cm="1">
        <f t="array" ref="I44">CALENDAR.QUARTER_DATE_TO_MJDATE(D44,E44,F44,G44,B44,C44)</f>
        <v>59045</v>
      </c>
    </row>
    <row r="45" spans="1:9" x14ac:dyDescent="0.25">
      <c r="A45" s="120">
        <v>59032</v>
      </c>
      <c r="B45" s="19">
        <v>3</v>
      </c>
      <c r="C45" s="86"/>
      <c r="D45" s="19" cm="1">
        <f t="array" ref="D45:H45">CALENDAR.MJDATE_TO_QUARTER_DATE(A45,B45,C45)</f>
        <v>2020</v>
      </c>
      <c r="E45" s="19">
        <v>2</v>
      </c>
      <c r="F45" s="19">
        <v>2</v>
      </c>
      <c r="G45" s="19">
        <v>0</v>
      </c>
      <c r="H45" s="86">
        <v>92</v>
      </c>
      <c r="I45" s="121" cm="1">
        <f t="array" ref="I45">CALENDAR.QUARTER_DATE_TO_MJDATE(D45,E45,F45,G45,B45,C45)</f>
        <v>59032</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A145" workbookViewId="0">
      <selection activeCell="A44" sqref="A44"/>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443</v>
      </c>
    </row>
    <row r="3" spans="1:7" x14ac:dyDescent="0.25">
      <c r="A3" s="22" t="s">
        <v>224</v>
      </c>
      <c r="B3" s="23" t="s">
        <v>225</v>
      </c>
      <c r="C3" s="23" t="s">
        <v>128</v>
      </c>
      <c r="D3" s="23" t="s">
        <v>222</v>
      </c>
      <c r="E3" s="23" t="s">
        <v>223</v>
      </c>
      <c r="F3" s="30" t="s">
        <v>130</v>
      </c>
      <c r="G3" s="90" t="s">
        <v>109</v>
      </c>
    </row>
    <row r="4" spans="1:7" x14ac:dyDescent="0.25">
      <c r="A4" s="95">
        <v>45016.270949074074</v>
      </c>
      <c r="B4" s="96">
        <v>45413.739594907405</v>
      </c>
      <c r="C4" s="122">
        <f>(B4-A4)*24</f>
        <v>9539.2474999999395</v>
      </c>
      <c r="D4" s="122" t="e" cm="1">
        <f t="array" aca="1" ref="D4" ca="1">CALENDAR.EDATE_TO_MJDATE(A4)</f>
        <v>#NAME?</v>
      </c>
      <c r="E4" s="122" t="e" cm="1">
        <f t="array" aca="1" ref="E4" ca="1">CALENDAR.EDATE_TO_MJDATE(B4)</f>
        <v>#NAME?</v>
      </c>
      <c r="F4" s="122" t="e" cm="1">
        <f t="array" aca="1" ref="F4" ca="1">CALENDAR.DELTA_HOURS(D4,E4)</f>
        <v>#NAME?</v>
      </c>
      <c r="G4" s="91" t="e">
        <f ca="1">(C4=F4)</f>
        <v>#NAME?</v>
      </c>
    </row>
    <row r="5" spans="1:7" x14ac:dyDescent="0.25">
      <c r="A5" s="97">
        <v>45016.25</v>
      </c>
      <c r="B5" s="98">
        <v>45047.75</v>
      </c>
      <c r="C5" s="123">
        <f t="shared" ref="C5:C9" si="0">(B5-A5)*24</f>
        <v>756</v>
      </c>
      <c r="D5" s="123" t="e" cm="1">
        <f t="array" aca="1" ref="D5" ca="1">CALENDAR.EDATE_TO_MJDATE(A5)</f>
        <v>#NAME?</v>
      </c>
      <c r="E5" s="123" t="e" cm="1">
        <f t="array" aca="1" ref="E5" ca="1">CALENDAR.EDATE_TO_MJDATE(B5)</f>
        <v>#NAME?</v>
      </c>
      <c r="F5" s="123" t="e" cm="1">
        <f t="array" aca="1" ref="F5" ca="1">CALENDAR.DELTA_HOURS(D5,E5)</f>
        <v>#NAME?</v>
      </c>
      <c r="G5" s="92" t="e">
        <f t="shared" ref="G5:G9" ca="1" si="1">(C5=F5)</f>
        <v>#NAME?</v>
      </c>
    </row>
    <row r="6" spans="1:7" x14ac:dyDescent="0.25">
      <c r="A6" s="95">
        <v>45047.75</v>
      </c>
      <c r="B6" s="96">
        <v>45077.25</v>
      </c>
      <c r="C6" s="122">
        <f t="shared" si="0"/>
        <v>708</v>
      </c>
      <c r="D6" s="122" t="e" cm="1">
        <f t="array" aca="1" ref="D6" ca="1">CALENDAR.EDATE_TO_MJDATE(A6)</f>
        <v>#NAME?</v>
      </c>
      <c r="E6" s="122" t="e" cm="1">
        <f t="array" aca="1" ref="E6" ca="1">CALENDAR.EDATE_TO_MJDATE(B6)</f>
        <v>#NAME?</v>
      </c>
      <c r="F6" s="122" t="e" cm="1">
        <f t="array" aca="1" ref="F6" ca="1">CALENDAR.DELTA_HOURS(D6,E6)</f>
        <v>#NAME?</v>
      </c>
      <c r="G6" s="91" t="e">
        <f t="shared" ca="1" si="1"/>
        <v>#NAME?</v>
      </c>
    </row>
    <row r="7" spans="1:7" x14ac:dyDescent="0.25">
      <c r="A7" s="99">
        <v>45077.25</v>
      </c>
      <c r="B7" s="100">
        <v>45077.25</v>
      </c>
      <c r="C7" s="124">
        <f t="shared" si="0"/>
        <v>0</v>
      </c>
      <c r="D7" s="124" t="e" cm="1">
        <f t="array" aca="1" ref="D7" ca="1">CALENDAR.EDATE_TO_MJDATE(A7)</f>
        <v>#NAME?</v>
      </c>
      <c r="E7" s="124" t="e" cm="1">
        <f t="array" aca="1" ref="E7" ca="1">CALENDAR.EDATE_TO_MJDATE(B7)</f>
        <v>#NAME?</v>
      </c>
      <c r="F7" s="124" t="e" cm="1">
        <f t="array" aca="1" ref="F7" ca="1">CALENDAR.DELTA_HOURS(D7,E7)</f>
        <v>#NAME?</v>
      </c>
      <c r="G7" s="93" t="e">
        <f t="shared" ca="1" si="1"/>
        <v>#NAME?</v>
      </c>
    </row>
    <row r="8" spans="1:7" x14ac:dyDescent="0.25">
      <c r="A8" s="101">
        <v>45077.25</v>
      </c>
      <c r="B8" s="102">
        <v>45047.75</v>
      </c>
      <c r="C8" s="107">
        <f t="shared" si="0"/>
        <v>-708</v>
      </c>
      <c r="D8" s="107" t="e" cm="1">
        <f t="array" aca="1" ref="D8" ca="1">CALENDAR.EDATE_TO_MJDATE(A8)</f>
        <v>#NAME?</v>
      </c>
      <c r="E8" s="107" t="e" cm="1">
        <f t="array" aca="1" ref="E8" ca="1">CALENDAR.EDATE_TO_MJDATE(B8)</f>
        <v>#NAME?</v>
      </c>
      <c r="F8" s="107" t="e" cm="1">
        <f t="array" aca="1" ref="F8" ca="1">CALENDAR.DELTA_HOURS(D8,E8)</f>
        <v>#NAME?</v>
      </c>
      <c r="G8" s="94" t="e">
        <f t="shared" ca="1" si="1"/>
        <v>#NAME?</v>
      </c>
    </row>
    <row r="9" spans="1:7" x14ac:dyDescent="0.25">
      <c r="A9" s="130">
        <v>45869.25</v>
      </c>
      <c r="B9" s="131">
        <v>45170.75</v>
      </c>
      <c r="C9" s="132">
        <f t="shared" si="0"/>
        <v>-16764</v>
      </c>
      <c r="D9" s="132" t="e" cm="1">
        <f t="array" aca="1" ref="D9" ca="1">CALENDAR.EDATE_TO_MJDATE(A9)</f>
        <v>#NAME?</v>
      </c>
      <c r="E9" s="132" t="e" cm="1">
        <f t="array" aca="1" ref="E9" ca="1">CALENDAR.EDATE_TO_MJDATE(B9)</f>
        <v>#NAME?</v>
      </c>
      <c r="F9" s="132" t="e" cm="1">
        <f t="array" aca="1" ref="F9" ca="1">CALENDAR.DELTA_HOURS(D9,E9)</f>
        <v>#NAME?</v>
      </c>
      <c r="G9" s="133" t="e">
        <f t="shared" ca="1" si="1"/>
        <v>#NAME?</v>
      </c>
    </row>
    <row r="12" spans="1:7" ht="19.5" x14ac:dyDescent="0.3">
      <c r="A12" s="1" t="s">
        <v>444</v>
      </c>
    </row>
    <row r="14" spans="1:7" x14ac:dyDescent="0.25">
      <c r="A14" s="22" t="s">
        <v>224</v>
      </c>
      <c r="B14" s="23" t="s">
        <v>225</v>
      </c>
      <c r="C14" s="23" t="s">
        <v>128</v>
      </c>
      <c r="D14" s="23" t="s">
        <v>222</v>
      </c>
      <c r="E14" s="23" t="s">
        <v>223</v>
      </c>
      <c r="F14" s="30" t="s">
        <v>160</v>
      </c>
      <c r="G14" s="90" t="s">
        <v>109</v>
      </c>
    </row>
    <row r="15" spans="1:7" x14ac:dyDescent="0.25">
      <c r="A15" s="95">
        <v>45016.270949074074</v>
      </c>
      <c r="B15" s="96">
        <v>45413.739583333336</v>
      </c>
      <c r="C15" s="122">
        <f>(B15-A15)*24*60</f>
        <v>572354.83333333628</v>
      </c>
      <c r="D15" s="122" t="e" cm="1">
        <f t="array" aca="1" ref="D15" ca="1">CALENDAR.EDATE_TO_MJDATE(A15)</f>
        <v>#NAME?</v>
      </c>
      <c r="E15" s="122" t="e" cm="1">
        <f t="array" aca="1" ref="E15" ca="1">CALENDAR.EDATE_TO_MJDATE(B15)</f>
        <v>#NAME?</v>
      </c>
      <c r="F15" s="122" t="e" cm="1">
        <f t="array" aca="1" ref="F15" ca="1">CALENDAR.DELTA_MINUTES(D15,E15)</f>
        <v>#NAME?</v>
      </c>
      <c r="G15" s="91" t="e">
        <f ca="1">(C15=F15)</f>
        <v>#NAME?</v>
      </c>
    </row>
    <row r="16" spans="1:7" x14ac:dyDescent="0.25">
      <c r="A16" s="97">
        <v>45016.25</v>
      </c>
      <c r="B16" s="98">
        <v>45047.75</v>
      </c>
      <c r="C16" s="123">
        <f t="shared" ref="C16:C20" si="2">(B16-A16)*24*60</f>
        <v>45360</v>
      </c>
      <c r="D16" s="123" t="e" cm="1">
        <f t="array" aca="1" ref="D16" ca="1">CALENDAR.EDATE_TO_MJDATE(A16)</f>
        <v>#NAME?</v>
      </c>
      <c r="E16" s="123" t="e" cm="1">
        <f t="array" aca="1" ref="E16" ca="1">CALENDAR.EDATE_TO_MJDATE(B16)</f>
        <v>#NAME?</v>
      </c>
      <c r="F16" s="123" t="e" cm="1">
        <f t="array" aca="1" ref="F16" ca="1">CALENDAR.DELTA_MINUTES(D16,E16)</f>
        <v>#NAME?</v>
      </c>
      <c r="G16" s="92" t="e">
        <f t="shared" ref="G16:G20" ca="1" si="3">(C16=F16)</f>
        <v>#NAME?</v>
      </c>
    </row>
    <row r="17" spans="1:7" x14ac:dyDescent="0.25">
      <c r="A17" s="95">
        <v>45047.75</v>
      </c>
      <c r="B17" s="96">
        <v>45077.25</v>
      </c>
      <c r="C17" s="122">
        <f t="shared" si="2"/>
        <v>42480</v>
      </c>
      <c r="D17" s="122" t="e" cm="1">
        <f t="array" aca="1" ref="D17" ca="1">CALENDAR.EDATE_TO_MJDATE(A17)</f>
        <v>#NAME?</v>
      </c>
      <c r="E17" s="122" t="e" cm="1">
        <f t="array" aca="1" ref="E17" ca="1">CALENDAR.EDATE_TO_MJDATE(B17)</f>
        <v>#NAME?</v>
      </c>
      <c r="F17" s="122" t="e" cm="1">
        <f t="array" aca="1" ref="F17" ca="1">CALENDAR.DELTA_MINUTES(D17,E17)</f>
        <v>#NAME?</v>
      </c>
      <c r="G17" s="91" t="e">
        <f t="shared" ca="1" si="3"/>
        <v>#NAME?</v>
      </c>
    </row>
    <row r="18" spans="1:7" x14ac:dyDescent="0.25">
      <c r="A18" s="99">
        <v>45077.25</v>
      </c>
      <c r="B18" s="100">
        <v>45077.25</v>
      </c>
      <c r="C18" s="124">
        <f t="shared" si="2"/>
        <v>0</v>
      </c>
      <c r="D18" s="124" t="e" cm="1">
        <f t="array" aca="1" ref="D18" ca="1">CALENDAR.EDATE_TO_MJDATE(A18)</f>
        <v>#NAME?</v>
      </c>
      <c r="E18" s="124" t="e" cm="1">
        <f t="array" aca="1" ref="E18" ca="1">CALENDAR.EDATE_TO_MJDATE(B18)</f>
        <v>#NAME?</v>
      </c>
      <c r="F18" s="124" t="e" cm="1">
        <f t="array" aca="1" ref="F18" ca="1">CALENDAR.DELTA_MINUTES(D18,E18)</f>
        <v>#NAME?</v>
      </c>
      <c r="G18" s="93" t="e">
        <f t="shared" ca="1" si="3"/>
        <v>#NAME?</v>
      </c>
    </row>
    <row r="19" spans="1:7" x14ac:dyDescent="0.25">
      <c r="A19" s="101">
        <v>45077.25</v>
      </c>
      <c r="B19" s="102">
        <v>45047.75</v>
      </c>
      <c r="C19" s="107">
        <f t="shared" si="2"/>
        <v>-42480</v>
      </c>
      <c r="D19" s="107" t="e" cm="1">
        <f t="array" aca="1" ref="D19" ca="1">CALENDAR.EDATE_TO_MJDATE(A19)</f>
        <v>#NAME?</v>
      </c>
      <c r="E19" s="107" t="e" cm="1">
        <f t="array" aca="1" ref="E19" ca="1">CALENDAR.EDATE_TO_MJDATE(B19)</f>
        <v>#NAME?</v>
      </c>
      <c r="F19" s="107" t="e" cm="1">
        <f t="array" aca="1" ref="F19" ca="1">CALENDAR.DELTA_MINUTES(D19,E19)</f>
        <v>#NAME?</v>
      </c>
      <c r="G19" s="94" t="e">
        <f t="shared" ca="1" si="3"/>
        <v>#NAME?</v>
      </c>
    </row>
    <row r="20" spans="1:7" x14ac:dyDescent="0.25">
      <c r="A20" s="130">
        <v>45869.25</v>
      </c>
      <c r="B20" s="131">
        <v>45170.75</v>
      </c>
      <c r="C20" s="132">
        <f t="shared" si="2"/>
        <v>-1005840</v>
      </c>
      <c r="D20" s="132" t="e" cm="1">
        <f t="array" aca="1" ref="D20" ca="1">CALENDAR.EDATE_TO_MJDATE(A20)</f>
        <v>#NAME?</v>
      </c>
      <c r="E20" s="132" t="e" cm="1">
        <f t="array" aca="1" ref="E20" ca="1">CALENDAR.EDATE_TO_MJDATE(B20)</f>
        <v>#NAME?</v>
      </c>
      <c r="F20" s="132" t="e" cm="1">
        <f t="array" aca="1" ref="F20" ca="1">CALENDAR.DELTA_MINUTES(D20,E20)</f>
        <v>#NAME?</v>
      </c>
      <c r="G20" s="133" t="e">
        <f t="shared" ca="1" si="3"/>
        <v>#NAME?</v>
      </c>
    </row>
    <row r="23" spans="1:7" ht="19.5" x14ac:dyDescent="0.3">
      <c r="A23" s="1" t="s">
        <v>226</v>
      </c>
    </row>
    <row r="25" spans="1:7" x14ac:dyDescent="0.25">
      <c r="A25" s="22" t="s">
        <v>224</v>
      </c>
      <c r="B25" s="23" t="s">
        <v>225</v>
      </c>
      <c r="C25" s="23" t="s">
        <v>128</v>
      </c>
      <c r="D25" s="23" t="s">
        <v>222</v>
      </c>
      <c r="E25" s="23" t="s">
        <v>223</v>
      </c>
      <c r="F25" s="30" t="s">
        <v>131</v>
      </c>
      <c r="G25" s="90" t="s">
        <v>109</v>
      </c>
    </row>
    <row r="26" spans="1:7" x14ac:dyDescent="0.25">
      <c r="A26" s="95">
        <v>45016.270949074074</v>
      </c>
      <c r="B26" s="96">
        <v>45413.739583333336</v>
      </c>
      <c r="C26" s="122">
        <f>(B26-A26)*24*60*60</f>
        <v>34341290.000000179</v>
      </c>
      <c r="D26" s="122" t="e" cm="1">
        <f t="array" aca="1" ref="D26" ca="1">CALENDAR.EDATE_TO_MJDATE(A26)</f>
        <v>#NAME?</v>
      </c>
      <c r="E26" s="122" t="e" cm="1">
        <f t="array" aca="1" ref="E26" ca="1">CALENDAR.EDATE_TO_MJDATE(B26)</f>
        <v>#NAME?</v>
      </c>
      <c r="F26" s="122" t="e" cm="1">
        <f t="array" aca="1" ref="F26" ca="1">CALENDAR.DELTA_SECONDS(D26,E26)</f>
        <v>#NAME?</v>
      </c>
      <c r="G26" s="91" t="e">
        <f ca="1">(C26=F26)</f>
        <v>#NAME?</v>
      </c>
    </row>
    <row r="27" spans="1:7" x14ac:dyDescent="0.25">
      <c r="A27" s="97">
        <v>45016.25</v>
      </c>
      <c r="B27" s="98">
        <v>45047.75</v>
      </c>
      <c r="C27" s="123">
        <f t="shared" ref="C27:C31" si="4">(B27-A27)*24*60*60</f>
        <v>2721600</v>
      </c>
      <c r="D27" s="123" t="e" cm="1">
        <f t="array" aca="1" ref="D27" ca="1">CALENDAR.EDATE_TO_MJDATE(A27)</f>
        <v>#NAME?</v>
      </c>
      <c r="E27" s="123" t="e" cm="1">
        <f t="array" aca="1" ref="E27" ca="1">CALENDAR.EDATE_TO_MJDATE(B27)</f>
        <v>#NAME?</v>
      </c>
      <c r="F27" s="123" t="e" cm="1">
        <f t="array" aca="1" ref="F27" ca="1">CALENDAR.DELTA_SECONDS(D27,E27)</f>
        <v>#NAME?</v>
      </c>
      <c r="G27" s="92" t="e">
        <f t="shared" ref="G27:G31" ca="1" si="5">(C27=F27)</f>
        <v>#NAME?</v>
      </c>
    </row>
    <row r="28" spans="1:7" x14ac:dyDescent="0.25">
      <c r="A28" s="136">
        <v>45047.75</v>
      </c>
      <c r="B28" s="137">
        <v>45047.75</v>
      </c>
      <c r="C28" s="122">
        <f t="shared" si="4"/>
        <v>0</v>
      </c>
      <c r="D28" s="122" t="e" cm="1">
        <f t="array" aca="1" ref="D28" ca="1">CALENDAR.EDATE_TO_MJDATE(A28)</f>
        <v>#NAME?</v>
      </c>
      <c r="E28" s="122" t="e" cm="1">
        <f t="array" aca="1" ref="E28" ca="1">CALENDAR.EDATE_TO_MJDATE(B28)</f>
        <v>#NAME?</v>
      </c>
      <c r="F28" s="122" t="e" cm="1">
        <f t="array" aca="1" ref="F28" ca="1">CALENDAR.DELTA_SECONDS(D28,E28)</f>
        <v>#NAME?</v>
      </c>
      <c r="G28" s="91" t="e">
        <f t="shared" ca="1" si="5"/>
        <v>#NAME?</v>
      </c>
    </row>
    <row r="29" spans="1:7" x14ac:dyDescent="0.25">
      <c r="A29" s="99">
        <v>45077.25</v>
      </c>
      <c r="B29" s="100">
        <v>45413.75</v>
      </c>
      <c r="C29" s="124">
        <f t="shared" si="4"/>
        <v>29073600</v>
      </c>
      <c r="D29" s="124" t="e" cm="1">
        <f t="array" aca="1" ref="D29" ca="1">CALENDAR.EDATE_TO_MJDATE(A29)</f>
        <v>#NAME?</v>
      </c>
      <c r="E29" s="124" t="e" cm="1">
        <f t="array" aca="1" ref="E29" ca="1">CALENDAR.EDATE_TO_MJDATE(B29)</f>
        <v>#NAME?</v>
      </c>
      <c r="F29" s="124" t="e" cm="1">
        <f t="array" aca="1" ref="F29" ca="1">CALENDAR.DELTA_SECONDS(D29,E29)</f>
        <v>#NAME?</v>
      </c>
      <c r="G29" s="93" t="e">
        <f t="shared" ca="1" si="5"/>
        <v>#NAME?</v>
      </c>
    </row>
    <row r="30" spans="1:7" x14ac:dyDescent="0.25">
      <c r="A30" s="101">
        <v>45077.25</v>
      </c>
      <c r="B30" s="102">
        <v>45047.75</v>
      </c>
      <c r="C30" s="107">
        <f t="shared" si="4"/>
        <v>-2548800</v>
      </c>
      <c r="D30" s="107" t="e" cm="1">
        <f t="array" aca="1" ref="D30" ca="1">CALENDAR.EDATE_TO_MJDATE(A30)</f>
        <v>#NAME?</v>
      </c>
      <c r="E30" s="107" t="e" cm="1">
        <f t="array" aca="1" ref="E30" ca="1">CALENDAR.EDATE_TO_MJDATE(B30)</f>
        <v>#NAME?</v>
      </c>
      <c r="F30" s="107" t="e" cm="1">
        <f t="array" aca="1" ref="F30" ca="1">CALENDAR.DELTA_SECONDS(D30,E30)</f>
        <v>#NAME?</v>
      </c>
      <c r="G30" s="94" t="e">
        <f t="shared" ca="1" si="5"/>
        <v>#NAME?</v>
      </c>
    </row>
    <row r="31" spans="1:7" x14ac:dyDescent="0.25">
      <c r="A31" s="130">
        <v>45869.25</v>
      </c>
      <c r="B31" s="131">
        <v>45170.75</v>
      </c>
      <c r="C31" s="132">
        <f t="shared" si="4"/>
        <v>-60350400</v>
      </c>
      <c r="D31" s="132" t="e" cm="1">
        <f t="array" aca="1" ref="D31" ca="1">CALENDAR.EDATE_TO_MJDATE(A31)</f>
        <v>#NAME?</v>
      </c>
      <c r="E31" s="132" t="e" cm="1">
        <f t="array" aca="1" ref="E31" ca="1">CALENDAR.EDATE_TO_MJDATE(B31)</f>
        <v>#NAME?</v>
      </c>
      <c r="F31" s="132" t="e" cm="1">
        <f t="array" aca="1" ref="F31" ca="1">CALENDAR.DELTA_SECONDS(D31,E31)</f>
        <v>#NAME?</v>
      </c>
      <c r="G31" s="133" t="e">
        <f t="shared" ca="1" si="5"/>
        <v>#NAME?</v>
      </c>
    </row>
    <row r="34" spans="1:20" ht="19.5" x14ac:dyDescent="0.3">
      <c r="A34" s="1" t="s">
        <v>546</v>
      </c>
    </row>
    <row r="36" spans="1:20" x14ac:dyDescent="0.25">
      <c r="A36" s="22" t="s">
        <v>224</v>
      </c>
      <c r="B36" s="23" t="s">
        <v>225</v>
      </c>
      <c r="C36" s="23" t="s">
        <v>502</v>
      </c>
      <c r="D36" s="23" t="s">
        <v>417</v>
      </c>
      <c r="E36" s="23" t="s">
        <v>38</v>
      </c>
      <c r="F36" s="167" t="s">
        <v>306</v>
      </c>
      <c r="G36" s="23" t="s">
        <v>110</v>
      </c>
      <c r="H36" s="23" t="s">
        <v>128</v>
      </c>
      <c r="I36" s="23" t="s">
        <v>222</v>
      </c>
      <c r="J36" s="23" t="s">
        <v>223</v>
      </c>
      <c r="K36" s="30" t="s">
        <v>132</v>
      </c>
      <c r="L36" s="30" t="s">
        <v>138</v>
      </c>
      <c r="M36" s="30" t="s">
        <v>130</v>
      </c>
      <c r="N36" s="77" t="s">
        <v>160</v>
      </c>
      <c r="O36" s="77" t="s">
        <v>131</v>
      </c>
    </row>
    <row r="37" spans="1:20" x14ac:dyDescent="0.25">
      <c r="A37" s="95">
        <v>45016.270953067127</v>
      </c>
      <c r="B37" s="96">
        <v>45413.739583333336</v>
      </c>
      <c r="C37" s="9">
        <v>1</v>
      </c>
      <c r="D37" s="9">
        <v>2</v>
      </c>
      <c r="E37" s="9">
        <v>2</v>
      </c>
      <c r="F37" s="82"/>
      <c r="G37" s="9" cm="1">
        <f t="array" ref="G37">_xlfn.IFS(B37=A37,0,B37&gt;A37,1,TRUE,-1)</f>
        <v>1</v>
      </c>
      <c r="H37" s="125">
        <f t="shared" ref="H37:H42" si="6">ABS(B37-A37)</f>
        <v>397.46863026620849</v>
      </c>
      <c r="I37" s="122" t="e" cm="1">
        <f t="array" aca="1" ref="I37" ca="1">CALENDAR.EDATE_TO_MJDATE(A37)</f>
        <v>#NAME?</v>
      </c>
      <c r="J37" s="122" t="e" cm="1">
        <f t="array" aca="1" ref="J37" ca="1">CALENDAR.EDATE_TO_MJDATE(B37)</f>
        <v>#NAME?</v>
      </c>
      <c r="K37" s="9" t="e" cm="1">
        <f t="array" aca="1" ref="K37" ca="1">CALENDAR.DELTA_DHMS(I37,J37,C37,D37,E37,F37)</f>
        <v>#NAME?</v>
      </c>
      <c r="L37" s="9"/>
      <c r="M37" s="9"/>
      <c r="N37" s="9"/>
      <c r="O37" s="91"/>
      <c r="P37" s="66"/>
      <c r="Q37" s="129"/>
      <c r="R37" s="46"/>
      <c r="S37" s="154"/>
      <c r="T37" s="154"/>
    </row>
    <row r="38" spans="1:20" x14ac:dyDescent="0.25">
      <c r="A38" s="97">
        <v>45016.25</v>
      </c>
      <c r="B38" s="98">
        <v>45047.75</v>
      </c>
      <c r="C38" s="12">
        <v>2</v>
      </c>
      <c r="D38" s="12">
        <v>3</v>
      </c>
      <c r="E38" s="12"/>
      <c r="F38" s="83"/>
      <c r="G38" s="12" cm="1">
        <f t="array" ref="G38">_xlfn.IFS(B38=A38,0,B38&gt;A38,1,TRUE,-1)</f>
        <v>1</v>
      </c>
      <c r="H38" s="126">
        <f t="shared" si="6"/>
        <v>31.5</v>
      </c>
      <c r="I38" s="123" t="e" cm="1">
        <f t="array" aca="1" ref="I38" ca="1">CALENDAR.EDATE_TO_MJDATE(A38)</f>
        <v>#NAME?</v>
      </c>
      <c r="J38" s="123" t="e" cm="1">
        <f t="array" aca="1" ref="J38" ca="1">CALENDAR.EDATE_TO_MJDATE(B38)</f>
        <v>#NAME?</v>
      </c>
      <c r="K38" s="12" t="e" cm="1">
        <f t="array" aca="1" ref="K38" ca="1">CALENDAR.DELTA_DHMS(I38,J38,C38,D38,E38,F38)</f>
        <v>#NAME?</v>
      </c>
      <c r="L38" s="12"/>
      <c r="M38" s="12"/>
      <c r="N38" s="12"/>
      <c r="O38" s="92"/>
      <c r="R38" s="46"/>
    </row>
    <row r="39" spans="1:20" x14ac:dyDescent="0.25">
      <c r="A39" s="136">
        <v>45047.75</v>
      </c>
      <c r="B39" s="137">
        <v>45047.75</v>
      </c>
      <c r="C39" s="9"/>
      <c r="D39" s="9">
        <v>2</v>
      </c>
      <c r="E39" s="9"/>
      <c r="F39" s="82"/>
      <c r="G39" s="9" cm="1">
        <f t="array" ref="G39">_xlfn.IFS(B39=A39,0,B39&gt;A39,1,TRUE,-1)</f>
        <v>0</v>
      </c>
      <c r="H39" s="125">
        <f t="shared" si="6"/>
        <v>0</v>
      </c>
      <c r="I39" s="122" t="e" cm="1">
        <f t="array" aca="1" ref="I39" ca="1">CALENDAR.EDATE_TO_MJDATE(A39)</f>
        <v>#NAME?</v>
      </c>
      <c r="J39" s="122" t="e" cm="1">
        <f t="array" aca="1" ref="J39" ca="1">CALENDAR.EDATE_TO_MJDATE(B39)</f>
        <v>#NAME?</v>
      </c>
      <c r="K39" s="9" t="e" cm="1">
        <f t="array" aca="1" ref="K39" ca="1">CALENDAR.DELTA_DHMS(I39,J39,C39,D39,E39,F39)</f>
        <v>#NAME?</v>
      </c>
      <c r="L39" s="9"/>
      <c r="M39" s="9"/>
      <c r="N39" s="9"/>
      <c r="O39" s="91"/>
    </row>
    <row r="40" spans="1:20" x14ac:dyDescent="0.25">
      <c r="A40" s="99">
        <v>45047.75</v>
      </c>
      <c r="B40" s="100">
        <v>45077.25</v>
      </c>
      <c r="C40" s="37"/>
      <c r="D40" s="37">
        <v>3</v>
      </c>
      <c r="E40" s="37"/>
      <c r="F40" s="175"/>
      <c r="G40" s="37" cm="1">
        <f t="array" ref="G40">_xlfn.IFS(B40=A40,0,B40&gt;A40,1,TRUE,-1)</f>
        <v>1</v>
      </c>
      <c r="H40" s="127">
        <f t="shared" si="6"/>
        <v>29.5</v>
      </c>
      <c r="I40" s="124" t="e" cm="1">
        <f t="array" aca="1" ref="I40" ca="1">CALENDAR.EDATE_TO_MJDATE(A40)</f>
        <v>#NAME?</v>
      </c>
      <c r="J40" s="124" t="e" cm="1">
        <f t="array" aca="1" ref="J40" ca="1">CALENDAR.EDATE_TO_MJDATE(B40)</f>
        <v>#NAME?</v>
      </c>
      <c r="K40" s="37" t="e" cm="1">
        <f t="array" aca="1" ref="K40" ca="1">CALENDAR.DELTA_DHMS(I40,J40,C40,D40,E40,F40)</f>
        <v>#NAME?</v>
      </c>
      <c r="L40" s="37"/>
      <c r="M40" s="37"/>
      <c r="N40" s="37"/>
      <c r="O40" s="93"/>
    </row>
    <row r="41" spans="1:20" x14ac:dyDescent="0.25">
      <c r="A41" s="101">
        <v>45077.25</v>
      </c>
      <c r="B41" s="102">
        <v>45413.750067650464</v>
      </c>
      <c r="C41" s="40"/>
      <c r="D41" s="40">
        <v>4</v>
      </c>
      <c r="E41" s="40">
        <v>0</v>
      </c>
      <c r="F41" s="176">
        <v>1</v>
      </c>
      <c r="G41" s="40" cm="1">
        <f t="array" ref="G41">_xlfn.IFS(B41=A41,0,B41&gt;A41,1,TRUE,-1)</f>
        <v>1</v>
      </c>
      <c r="H41" s="128">
        <f t="shared" si="6"/>
        <v>336.50006765046419</v>
      </c>
      <c r="I41" s="107" t="e" cm="1">
        <f t="array" aca="1" ref="I41" ca="1">CALENDAR.EDATE_TO_MJDATE(A41)</f>
        <v>#NAME?</v>
      </c>
      <c r="J41" s="107" t="e" cm="1">
        <f t="array" aca="1" ref="J41" ca="1">CALENDAR.EDATE_TO_MJDATE(B41)</f>
        <v>#NAME?</v>
      </c>
      <c r="K41" s="40" t="e" cm="1">
        <f t="array" aca="1" ref="K41" ca="1">CALENDAR.DELTA_DHMS(I41,J41,C41,D41,E41,F41)</f>
        <v>#NAME?</v>
      </c>
      <c r="L41" s="40"/>
      <c r="M41" s="40"/>
      <c r="N41" s="40"/>
      <c r="O41" s="94"/>
    </row>
    <row r="42" spans="1:20" x14ac:dyDescent="0.25">
      <c r="A42" s="130">
        <v>45077.25</v>
      </c>
      <c r="B42" s="131">
        <v>45047.75</v>
      </c>
      <c r="C42" s="19"/>
      <c r="D42" s="19"/>
      <c r="E42" s="19"/>
      <c r="F42" s="86"/>
      <c r="G42" s="19" cm="1">
        <f t="array" ref="G42">_xlfn.IFS(B42=A42,0,B42&gt;A42,1,TRUE,-1)</f>
        <v>-1</v>
      </c>
      <c r="H42" s="134">
        <f t="shared" si="6"/>
        <v>29.5</v>
      </c>
      <c r="I42" s="132" t="e" cm="1">
        <f t="array" aca="1" ref="I42" ca="1">CALENDAR.EDATE_TO_MJDATE(A42)</f>
        <v>#NAME?</v>
      </c>
      <c r="J42" s="132" t="e" cm="1">
        <f t="array" aca="1" ref="J42" ca="1">CALENDAR.EDATE_TO_MJDATE(B42)</f>
        <v>#NAME?</v>
      </c>
      <c r="K42" s="19" t="e" cm="1">
        <f t="array" aca="1" ref="K42" ca="1">CALENDAR.DELTA_DHMS(I42,J42,C42,D42,E42,F42)</f>
        <v>#NAME?</v>
      </c>
      <c r="L42" s="19"/>
      <c r="M42" s="19"/>
      <c r="N42" s="19"/>
      <c r="O42" s="133"/>
    </row>
    <row r="45" spans="1:20" ht="19.5" x14ac:dyDescent="0.3">
      <c r="A45" s="1" t="s">
        <v>445</v>
      </c>
    </row>
    <row r="47" spans="1:20" x14ac:dyDescent="0.25">
      <c r="A47" s="22" t="s">
        <v>224</v>
      </c>
      <c r="B47" s="23" t="s">
        <v>225</v>
      </c>
      <c r="C47" s="23" t="s">
        <v>128</v>
      </c>
      <c r="D47" s="23" t="s">
        <v>222</v>
      </c>
      <c r="E47" s="167" t="s">
        <v>223</v>
      </c>
      <c r="F47" s="30" t="s">
        <v>125</v>
      </c>
      <c r="G47" s="90" t="s">
        <v>109</v>
      </c>
    </row>
    <row r="48" spans="1:20" x14ac:dyDescent="0.25">
      <c r="A48" s="95">
        <v>45077.25</v>
      </c>
      <c r="B48" s="96">
        <v>45413.75</v>
      </c>
      <c r="C48" s="103">
        <f>(B48-A48)</f>
        <v>336.5</v>
      </c>
      <c r="D48" s="103" t="e" cm="1">
        <f t="array" aca="1" ref="D48" ca="1">CALENDAR.EDATE_TO_MJDATE(A48)</f>
        <v>#NAME?</v>
      </c>
      <c r="E48" s="169" t="e" cm="1">
        <f t="array" aca="1" ref="E48" ca="1">CALENDAR.EDATE_TO_MJDATE(B48)</f>
        <v>#NAME?</v>
      </c>
      <c r="F48" s="103" t="e" cm="1">
        <f t="array" aca="1" ref="F48" ca="1">CALENDAR.DELTA_TIMESPAN(D48,E48)</f>
        <v>#NAME?</v>
      </c>
      <c r="G48" s="91" t="e">
        <f ca="1">(C48=F48)</f>
        <v>#NAME?</v>
      </c>
    </row>
    <row r="49" spans="1:7" x14ac:dyDescent="0.25">
      <c r="A49" s="97">
        <v>45077.25</v>
      </c>
      <c r="B49" s="98">
        <v>45047.75</v>
      </c>
      <c r="C49" s="104">
        <f t="shared" ref="C49:C53" si="7">(B49-A49)</f>
        <v>-29.5</v>
      </c>
      <c r="D49" s="104" t="e" cm="1">
        <f t="array" aca="1" ref="D49" ca="1">CALENDAR.EDATE_TO_MJDATE(A49)</f>
        <v>#NAME?</v>
      </c>
      <c r="E49" s="170" t="e" cm="1">
        <f t="array" aca="1" ref="E49" ca="1">CALENDAR.EDATE_TO_MJDATE(B49)</f>
        <v>#NAME?</v>
      </c>
      <c r="F49" s="104" t="e" cm="1">
        <f t="array" aca="1" ref="F49" ca="1">CALENDAR.DELTA_TIMESPAN(D49,E49)</f>
        <v>#NAME?</v>
      </c>
      <c r="G49" s="92" t="e">
        <f t="shared" ref="G49:G53" ca="1" si="8">(C49=F49)</f>
        <v>#NAME?</v>
      </c>
    </row>
    <row r="50" spans="1:7" x14ac:dyDescent="0.25">
      <c r="A50" s="95">
        <v>45047.75</v>
      </c>
      <c r="B50" s="96">
        <v>45077.25</v>
      </c>
      <c r="C50" s="103">
        <f t="shared" si="7"/>
        <v>29.5</v>
      </c>
      <c r="D50" s="103" t="e" cm="1">
        <f t="array" aca="1" ref="D50" ca="1">CALENDAR.EDATE_TO_MJDATE(A50)</f>
        <v>#NAME?</v>
      </c>
      <c r="E50" s="169" t="e" cm="1">
        <f t="array" aca="1" ref="E50" ca="1">CALENDAR.EDATE_TO_MJDATE(B50)</f>
        <v>#NAME?</v>
      </c>
      <c r="F50" s="103" t="e" cm="1">
        <f t="array" aca="1" ref="F50" ca="1">CALENDAR.DELTA_TIMESPAN(D50,E50)</f>
        <v>#NAME?</v>
      </c>
      <c r="G50" s="91" t="e">
        <f t="shared" ca="1" si="8"/>
        <v>#NAME?</v>
      </c>
    </row>
    <row r="51" spans="1:7" x14ac:dyDescent="0.25">
      <c r="A51" s="99">
        <v>42856.75</v>
      </c>
      <c r="B51" s="100">
        <v>44927.25</v>
      </c>
      <c r="C51" s="105">
        <f t="shared" si="7"/>
        <v>2070.5</v>
      </c>
      <c r="D51" s="105" t="e" cm="1">
        <f t="array" aca="1" ref="D51" ca="1">CALENDAR.EDATE_TO_MJDATE(A51)</f>
        <v>#NAME?</v>
      </c>
      <c r="E51" s="171" t="e" cm="1">
        <f t="array" aca="1" ref="E51" ca="1">CALENDAR.EDATE_TO_MJDATE(B51)</f>
        <v>#NAME?</v>
      </c>
      <c r="F51" s="105" t="e" cm="1">
        <f t="array" aca="1" ref="F51" ca="1">CALENDAR.DELTA_TIMESPAN(D51,E51)</f>
        <v>#NAME?</v>
      </c>
      <c r="G51" s="93" t="e">
        <f t="shared" ca="1" si="8"/>
        <v>#NAME?</v>
      </c>
    </row>
    <row r="52" spans="1:7" x14ac:dyDescent="0.25">
      <c r="A52" s="101">
        <v>45067.75</v>
      </c>
      <c r="B52" s="102">
        <v>44968.25</v>
      </c>
      <c r="C52" s="106">
        <f t="shared" si="7"/>
        <v>-99.5</v>
      </c>
      <c r="D52" s="106" t="e" cm="1">
        <f t="array" aca="1" ref="D52" ca="1">CALENDAR.EDATE_TO_MJDATE(A52)</f>
        <v>#NAME?</v>
      </c>
      <c r="E52" s="172" t="e" cm="1">
        <f t="array" aca="1" ref="E52" ca="1">CALENDAR.EDATE_TO_MJDATE(B52)</f>
        <v>#NAME?</v>
      </c>
      <c r="F52" s="106" t="e" cm="1">
        <f t="array" aca="1" ref="F52" ca="1">CALENDAR.DELTA_TIMESPAN(D52,E52)</f>
        <v>#NAME?</v>
      </c>
      <c r="G52" s="94" t="e">
        <f t="shared" ca="1" si="8"/>
        <v>#NAME?</v>
      </c>
    </row>
    <row r="53" spans="1:7" x14ac:dyDescent="0.25">
      <c r="A53" s="130">
        <v>43831.000578703701</v>
      </c>
      <c r="B53" s="131">
        <v>44197</v>
      </c>
      <c r="C53" s="135">
        <f t="shared" si="7"/>
        <v>365.99942129629926</v>
      </c>
      <c r="D53" s="135" t="e" cm="1">
        <f t="array" aca="1" ref="D53" ca="1">CALENDAR.EDATE_TO_MJDATE(A53)</f>
        <v>#NAME?</v>
      </c>
      <c r="E53" s="173" t="e" cm="1">
        <f t="array" aca="1" ref="E53" ca="1">CALENDAR.EDATE_TO_MJDATE(B53)</f>
        <v>#NAME?</v>
      </c>
      <c r="F53" s="135" t="e" cm="1">
        <f t="array" aca="1" ref="F53" ca="1">CALENDAR.DELTA_TIMESPAN(D53,E53)</f>
        <v>#NAME?</v>
      </c>
      <c r="G53" s="133" t="e">
        <f t="shared" ca="1" si="8"/>
        <v>#NAME?</v>
      </c>
    </row>
    <row r="56" spans="1:7" ht="19.5" x14ac:dyDescent="0.3">
      <c r="A56" s="1" t="s">
        <v>227</v>
      </c>
    </row>
    <row r="58" spans="1:7" x14ac:dyDescent="0.25">
      <c r="A58" s="22" t="s">
        <v>224</v>
      </c>
      <c r="B58" s="23" t="s">
        <v>225</v>
      </c>
      <c r="C58" s="23" t="s">
        <v>128</v>
      </c>
      <c r="D58" s="23" t="s">
        <v>222</v>
      </c>
      <c r="E58" s="23" t="s">
        <v>223</v>
      </c>
      <c r="F58" s="30" t="s">
        <v>114</v>
      </c>
      <c r="G58" s="90" t="s">
        <v>109</v>
      </c>
    </row>
    <row r="59" spans="1:7" x14ac:dyDescent="0.25">
      <c r="A59" s="95">
        <v>45077.25</v>
      </c>
      <c r="B59" s="96">
        <v>45413.75</v>
      </c>
      <c r="C59" s="103">
        <f>(B59-A59)/7</f>
        <v>48.071428571428569</v>
      </c>
      <c r="D59" s="73" t="e" cm="1">
        <f t="array" aca="1" ref="D59" ca="1">CALENDAR.EDATE_TO_MJDATE(A59)</f>
        <v>#NAME?</v>
      </c>
      <c r="E59" s="73" t="e" cm="1">
        <f t="array" aca="1" ref="E59" ca="1">CALENDAR.EDATE_TO_MJDATE(B59)</f>
        <v>#NAME?</v>
      </c>
      <c r="F59" s="87" t="e" cm="1">
        <f t="array" aca="1" ref="F59" ca="1">CALENDAR.DELTA_WEEKS(D59,E59)</f>
        <v>#NAME?</v>
      </c>
      <c r="G59" s="91" t="e">
        <f ca="1">(C59=F59)</f>
        <v>#NAME?</v>
      </c>
    </row>
    <row r="60" spans="1:7" x14ac:dyDescent="0.25">
      <c r="A60" s="97">
        <v>45077.25</v>
      </c>
      <c r="B60" s="98">
        <v>45047.75</v>
      </c>
      <c r="C60" s="104">
        <f t="shared" ref="C60:C64" si="9">(B60-A60)/7</f>
        <v>-4.2142857142857144</v>
      </c>
      <c r="D60" s="74" t="e" cm="1">
        <f t="array" aca="1" ref="D60" ca="1">CALENDAR.EDATE_TO_MJDATE(A60)</f>
        <v>#NAME?</v>
      </c>
      <c r="E60" s="74" t="e" cm="1">
        <f t="array" aca="1" ref="E60" ca="1">CALENDAR.EDATE_TO_MJDATE(B60)</f>
        <v>#NAME?</v>
      </c>
      <c r="F60" s="88" t="e" cm="1">
        <f t="array" aca="1" ref="F60" ca="1">CALENDAR.DELTA_WEEKS(D60,E60)</f>
        <v>#NAME?</v>
      </c>
      <c r="G60" s="92" t="e">
        <f t="shared" ref="G60:G64" ca="1" si="10">(C60=F60)</f>
        <v>#NAME?</v>
      </c>
    </row>
    <row r="61" spans="1:7" x14ac:dyDescent="0.25">
      <c r="A61" s="136">
        <v>45047.75</v>
      </c>
      <c r="B61" s="96">
        <v>45047.75</v>
      </c>
      <c r="C61" s="103">
        <f t="shared" si="9"/>
        <v>0</v>
      </c>
      <c r="D61" s="73" t="e" cm="1">
        <f t="array" aca="1" ref="D61" ca="1">CALENDAR.EDATE_TO_MJDATE(A61)</f>
        <v>#NAME?</v>
      </c>
      <c r="E61" s="73" t="e" cm="1">
        <f t="array" aca="1" ref="E61" ca="1">CALENDAR.EDATE_TO_MJDATE(B61)</f>
        <v>#NAME?</v>
      </c>
      <c r="F61" s="87" t="e" cm="1">
        <f t="array" aca="1" ref="F61" ca="1">CALENDAR.DELTA_WEEKS(D61,E61)</f>
        <v>#NAME?</v>
      </c>
      <c r="G61" s="91" t="e">
        <f t="shared" ca="1" si="10"/>
        <v>#NAME?</v>
      </c>
    </row>
    <row r="62" spans="1:7" x14ac:dyDescent="0.25">
      <c r="A62" s="99">
        <v>45443.25</v>
      </c>
      <c r="B62" s="100">
        <v>45047.75</v>
      </c>
      <c r="C62" s="105">
        <f t="shared" si="9"/>
        <v>-56.5</v>
      </c>
      <c r="D62" s="75" t="e" cm="1">
        <f t="array" aca="1" ref="D62" ca="1">CALENDAR.EDATE_TO_MJDATE(A62)</f>
        <v>#NAME?</v>
      </c>
      <c r="E62" s="75" t="e" cm="1">
        <f t="array" aca="1" ref="E62" ca="1">CALENDAR.EDATE_TO_MJDATE(B62)</f>
        <v>#NAME?</v>
      </c>
      <c r="F62" s="89" t="e" cm="1">
        <f t="array" aca="1" ref="F62" ca="1">CALENDAR.DELTA_WEEKS(D62,E62)</f>
        <v>#NAME?</v>
      </c>
      <c r="G62" s="93" t="e">
        <f t="shared" ca="1" si="10"/>
        <v>#NAME?</v>
      </c>
    </row>
    <row r="63" spans="1:7" x14ac:dyDescent="0.25">
      <c r="A63" s="101">
        <v>45047.75</v>
      </c>
      <c r="B63" s="102">
        <v>45077.25</v>
      </c>
      <c r="C63" s="106">
        <f t="shared" si="9"/>
        <v>4.2142857142857144</v>
      </c>
      <c r="D63" s="76" t="e" cm="1">
        <f t="array" aca="1" ref="D63" ca="1">CALENDAR.EDATE_TO_MJDATE(A63)</f>
        <v>#NAME?</v>
      </c>
      <c r="E63" s="76" t="e" cm="1">
        <f t="array" aca="1" ref="E63" ca="1">CALENDAR.EDATE_TO_MJDATE(B63)</f>
        <v>#NAME?</v>
      </c>
      <c r="F63" s="70" t="e" cm="1">
        <f t="array" aca="1" ref="F63" ca="1">CALENDAR.DELTA_WEEKS(D63,E63)</f>
        <v>#NAME?</v>
      </c>
      <c r="G63" s="94" t="e">
        <f t="shared" ca="1" si="10"/>
        <v>#NAME?</v>
      </c>
    </row>
    <row r="64" spans="1:7" x14ac:dyDescent="0.25">
      <c r="A64" s="130">
        <v>43829</v>
      </c>
      <c r="B64" s="131">
        <v>44200</v>
      </c>
      <c r="C64" s="135">
        <f t="shared" si="9"/>
        <v>53</v>
      </c>
      <c r="D64" s="138" t="e" cm="1">
        <f t="array" aca="1" ref="D64" ca="1">CALENDAR.EDATE_TO_MJDATE(A64)</f>
        <v>#NAME?</v>
      </c>
      <c r="E64" s="138" t="e" cm="1">
        <f t="array" aca="1" ref="E64" ca="1">CALENDAR.EDATE_TO_MJDATE(B64)</f>
        <v>#NAME?</v>
      </c>
      <c r="F64" s="139" t="e" cm="1">
        <f t="array" aca="1" ref="F64" ca="1">CALENDAR.DELTA_WEEKS(D64,E64)</f>
        <v>#NAME?</v>
      </c>
      <c r="G64" s="133" t="e">
        <f t="shared" ca="1" si="10"/>
        <v>#NAME?</v>
      </c>
    </row>
    <row r="67" spans="1:25" ht="19.5" x14ac:dyDescent="0.3">
      <c r="A67" s="1" t="s">
        <v>229</v>
      </c>
    </row>
    <row r="69" spans="1:25" x14ac:dyDescent="0.25">
      <c r="A69" s="22" t="s">
        <v>224</v>
      </c>
      <c r="B69" s="23" t="s">
        <v>225</v>
      </c>
      <c r="C69" s="23" t="s">
        <v>222</v>
      </c>
      <c r="D69" s="23" t="s">
        <v>223</v>
      </c>
      <c r="E69" s="167" t="s">
        <v>111</v>
      </c>
      <c r="F69" s="23" t="s">
        <v>110</v>
      </c>
      <c r="G69" s="23" t="s">
        <v>133</v>
      </c>
      <c r="H69" s="23" t="s">
        <v>134</v>
      </c>
      <c r="I69" s="23" t="s">
        <v>161</v>
      </c>
      <c r="J69" s="23" t="s">
        <v>162</v>
      </c>
      <c r="K69" s="23" t="s">
        <v>163</v>
      </c>
      <c r="L69" s="23" t="s">
        <v>164</v>
      </c>
      <c r="M69" s="23" t="s">
        <v>140</v>
      </c>
      <c r="N69" s="90" t="s">
        <v>109</v>
      </c>
    </row>
    <row r="70" spans="1:25" x14ac:dyDescent="0.25">
      <c r="A70" s="95">
        <v>45016.25</v>
      </c>
      <c r="B70" s="96">
        <v>45413.75</v>
      </c>
      <c r="C70" s="73" t="e" cm="1">
        <f t="array" aca="1" ref="C70" ca="1">CALENDAR.EDATE_TO_MJDATE(A70)</f>
        <v>#NAME?</v>
      </c>
      <c r="D70" s="73" t="e" cm="1">
        <f t="array" aca="1" ref="D70" ca="1">CALENDAR.EDATE_TO_MJDATE(B70)</f>
        <v>#NAME?</v>
      </c>
      <c r="E70" s="144" t="e" cm="1">
        <f t="array" aca="1" ref="E70" ca="1">CALENDAR.DELTA_MONTHS(C70,D70)</f>
        <v>#NAME?</v>
      </c>
      <c r="F70" s="9" cm="1">
        <f t="array" ref="F70">_xlfn.IFS(B70=A70,0,B70&gt;A70,1,TRUE,-1)</f>
        <v>1</v>
      </c>
      <c r="G70" s="9">
        <f t="shared" ref="G70:G75" si="11">F70*(YEAR(B70)-YEAR(A70))</f>
        <v>1</v>
      </c>
      <c r="H70" s="9">
        <f t="shared" ref="H70:H75" si="12">F70*(MONTH(B70)-MONTH(A70))</f>
        <v>2</v>
      </c>
      <c r="I70" s="9" cm="1">
        <f t="array" ref="I70">_xlfn.LET(_xlpm._s,IF(F70=1,A70,B70),CALENDAR.DAYS_IN_MONTH(MONTH(_xlpm._s),YEAR(_xlpm._s)))</f>
        <v>31</v>
      </c>
      <c r="J70" s="9" cm="1">
        <f t="array" ref="J70">_xlfn.LET(_xlpm._e,IF(F70=1,B70,A70),CALENDAR.DAYS_IN_MONTH(MONTH(_xlpm._e),YEAR(_xlpm._e)))</f>
        <v>31</v>
      </c>
      <c r="K70" s="122">
        <f t="shared" ref="K70:K75" si="13">_xlfn.LET(_xlpm._s,IF(F70=1,A70,B70),(DAY(_xlpm._s)-1+MOD(_xlpm._s,1))/I70)</f>
        <v>0.97580645161290325</v>
      </c>
      <c r="L70" s="122">
        <f t="shared" ref="L70:L75" si="14">_xlfn.LET(_xlpm._e,IF(F70=1,B70,A70),(DAY(_xlpm._e)-1+MOD(_xlpm._e,1))/J70)</f>
        <v>2.4193548387096774E-2</v>
      </c>
      <c r="M70" s="122">
        <f>F70*(G70*12+H70-K70+L70)</f>
        <v>13.048387096774192</v>
      </c>
      <c r="N70" s="91" t="e">
        <f t="shared" ref="N70:N75" ca="1" si="15">(M70=E70)</f>
        <v>#NAME?</v>
      </c>
    </row>
    <row r="71" spans="1:25" x14ac:dyDescent="0.25">
      <c r="A71" s="97">
        <v>45016.25</v>
      </c>
      <c r="B71" s="98">
        <v>45047.75</v>
      </c>
      <c r="C71" s="74" t="e" cm="1">
        <f t="array" aca="1" ref="C71" ca="1">CALENDAR.EDATE_TO_MJDATE(A71)</f>
        <v>#NAME?</v>
      </c>
      <c r="D71" s="74" t="e" cm="1">
        <f t="array" aca="1" ref="D71" ca="1">CALENDAR.EDATE_TO_MJDATE(B71)</f>
        <v>#NAME?</v>
      </c>
      <c r="E71" s="145" t="e" cm="1">
        <f t="array" aca="1" ref="E71" ca="1">CALENDAR.DELTA_MONTHS(C71,D71)</f>
        <v>#NAME?</v>
      </c>
      <c r="F71" s="12" cm="1">
        <f t="array" ref="F71">_xlfn.IFS(B71=A71,0,B71&gt;A71,1,TRUE,-1)</f>
        <v>1</v>
      </c>
      <c r="G71" s="12">
        <f t="shared" si="11"/>
        <v>0</v>
      </c>
      <c r="H71" s="12">
        <f t="shared" si="12"/>
        <v>2</v>
      </c>
      <c r="I71" s="12" cm="1">
        <f t="array" ref="I71">_xlfn.LET(_xlpm._s,IF(F71=1,A71,B71),CALENDAR.DAYS_IN_MONTH(MONTH(_xlpm._s),YEAR(_xlpm._s)))</f>
        <v>31</v>
      </c>
      <c r="J71" s="12" cm="1">
        <f t="array" ref="J71">_xlfn.LET(_xlpm._e,IF(F71=1,B71,A71),CALENDAR.DAYS_IN_MONTH(MONTH(_xlpm._e),YEAR(_xlpm._e)))</f>
        <v>31</v>
      </c>
      <c r="K71" s="123">
        <f t="shared" si="13"/>
        <v>0.97580645161290325</v>
      </c>
      <c r="L71" s="123">
        <f t="shared" si="14"/>
        <v>2.4193548387096774E-2</v>
      </c>
      <c r="M71" s="123">
        <f t="shared" ref="M71:M75" si="16">F71*(G71*12+H71-K71+L71)</f>
        <v>1.0483870967741935</v>
      </c>
      <c r="N71" s="92" t="e">
        <f t="shared" ca="1" si="15"/>
        <v>#NAME?</v>
      </c>
    </row>
    <row r="72" spans="1:25" x14ac:dyDescent="0.25">
      <c r="A72" s="95">
        <v>45047.75</v>
      </c>
      <c r="B72" s="96">
        <v>45047.75</v>
      </c>
      <c r="C72" s="73" t="e" cm="1">
        <f t="array" aca="1" ref="C72" ca="1">CALENDAR.EDATE_TO_MJDATE(A72)</f>
        <v>#NAME?</v>
      </c>
      <c r="D72" s="73" t="e" cm="1">
        <f t="array" aca="1" ref="D72" ca="1">CALENDAR.EDATE_TO_MJDATE(B72)</f>
        <v>#NAME?</v>
      </c>
      <c r="E72" s="144" t="e" cm="1">
        <f t="array" aca="1" ref="E72" ca="1">CALENDAR.DELTA_MONTHS(C72,D72)</f>
        <v>#NAME?</v>
      </c>
      <c r="F72" s="9" cm="1">
        <f t="array" ref="F72">_xlfn.IFS(B72=A72,0,B72&gt;A72,1,TRUE,-1)</f>
        <v>0</v>
      </c>
      <c r="G72" s="9">
        <f t="shared" si="11"/>
        <v>0</v>
      </c>
      <c r="H72" s="9">
        <f t="shared" si="12"/>
        <v>0</v>
      </c>
      <c r="I72" s="9" cm="1">
        <f t="array" ref="I72">_xlfn.LET(_xlpm._s,IF(F72=1,A72,B72),CALENDAR.DAYS_IN_MONTH(MONTH(_xlpm._s),YEAR(_xlpm._s)))</f>
        <v>31</v>
      </c>
      <c r="J72" s="9" cm="1">
        <f t="array" ref="J72">_xlfn.LET(_xlpm._e,IF(F72=1,B72,A72),CALENDAR.DAYS_IN_MONTH(MONTH(_xlpm._e),YEAR(_xlpm._e)))</f>
        <v>31</v>
      </c>
      <c r="K72" s="122">
        <f t="shared" si="13"/>
        <v>2.4193548387096774E-2</v>
      </c>
      <c r="L72" s="122">
        <f t="shared" si="14"/>
        <v>2.4193548387096774E-2</v>
      </c>
      <c r="M72" s="122">
        <f t="shared" si="16"/>
        <v>0</v>
      </c>
      <c r="N72" s="91" t="e">
        <f t="shared" ca="1" si="15"/>
        <v>#NAME?</v>
      </c>
    </row>
    <row r="73" spans="1:25" x14ac:dyDescent="0.25">
      <c r="A73" s="99">
        <v>45077.25</v>
      </c>
      <c r="B73" s="100">
        <v>45413.75</v>
      </c>
      <c r="C73" s="75" t="e" cm="1">
        <f t="array" aca="1" ref="C73" ca="1">CALENDAR.EDATE_TO_MJDATE(A73)</f>
        <v>#NAME?</v>
      </c>
      <c r="D73" s="75" t="e" cm="1">
        <f t="array" aca="1" ref="D73" ca="1">CALENDAR.EDATE_TO_MJDATE(B73)</f>
        <v>#NAME?</v>
      </c>
      <c r="E73" s="146" t="e" cm="1">
        <f t="array" aca="1" ref="E73" ca="1">CALENDAR.DELTA_MONTHS(C73,D73)</f>
        <v>#NAME?</v>
      </c>
      <c r="F73" s="37" cm="1">
        <f t="array" ref="F73">_xlfn.IFS(B73=A73,0,B73&gt;A73,1,TRUE,-1)</f>
        <v>1</v>
      </c>
      <c r="G73" s="37">
        <f t="shared" si="11"/>
        <v>1</v>
      </c>
      <c r="H73" s="37">
        <f t="shared" si="12"/>
        <v>0</v>
      </c>
      <c r="I73" s="37" cm="1">
        <f t="array" ref="I73">_xlfn.LET(_xlpm._s,IF(F73=1,A73,B73),CALENDAR.DAYS_IN_MONTH(MONTH(_xlpm._s),YEAR(_xlpm._s)))</f>
        <v>31</v>
      </c>
      <c r="J73" s="37" cm="1">
        <f t="array" ref="J73">_xlfn.LET(_xlpm._e,IF(F73=1,B73,A73),CALENDAR.DAYS_IN_MONTH(MONTH(_xlpm._e),YEAR(_xlpm._e)))</f>
        <v>31</v>
      </c>
      <c r="K73" s="124">
        <f t="shared" si="13"/>
        <v>0.97580645161290325</v>
      </c>
      <c r="L73" s="124">
        <f t="shared" si="14"/>
        <v>2.4193548387096774E-2</v>
      </c>
      <c r="M73" s="124">
        <f t="shared" si="16"/>
        <v>11.048387096774192</v>
      </c>
      <c r="N73" s="93" t="e">
        <f t="shared" ca="1" si="15"/>
        <v>#NAME?</v>
      </c>
    </row>
    <row r="74" spans="1:25" x14ac:dyDescent="0.25">
      <c r="A74" s="101">
        <v>45077.25</v>
      </c>
      <c r="B74" s="102">
        <v>45047.75</v>
      </c>
      <c r="C74" s="76" t="e" cm="1">
        <f t="array" aca="1" ref="C74" ca="1">CALENDAR.EDATE_TO_MJDATE(A74)</f>
        <v>#NAME?</v>
      </c>
      <c r="D74" s="76" t="e" cm="1">
        <f t="array" aca="1" ref="D74" ca="1">CALENDAR.EDATE_TO_MJDATE(B74)</f>
        <v>#NAME?</v>
      </c>
      <c r="E74" s="147" t="e" cm="1">
        <f t="array" aca="1" ref="E74" ca="1">CALENDAR.DELTA_MONTHS(C74,D74)</f>
        <v>#NAME?</v>
      </c>
      <c r="F74" s="40" cm="1">
        <f t="array" ref="F74">_xlfn.IFS(B74=A74,0,B74&gt;A74,1,TRUE,-1)</f>
        <v>-1</v>
      </c>
      <c r="G74" s="40">
        <f t="shared" si="11"/>
        <v>0</v>
      </c>
      <c r="H74" s="40">
        <f t="shared" si="12"/>
        <v>0</v>
      </c>
      <c r="I74" s="40" cm="1">
        <f t="array" ref="I74">_xlfn.LET(_xlpm._s,IF(F74=1,A74,B74),CALENDAR.DAYS_IN_MONTH(MONTH(_xlpm._s),YEAR(_xlpm._s)))</f>
        <v>31</v>
      </c>
      <c r="J74" s="40" cm="1">
        <f t="array" ref="J74">_xlfn.LET(_xlpm._e,IF(F74=1,B74,A74),CALENDAR.DAYS_IN_MONTH(MONTH(_xlpm._e),YEAR(_xlpm._e)))</f>
        <v>31</v>
      </c>
      <c r="K74" s="107">
        <f t="shared" si="13"/>
        <v>2.4193548387096774E-2</v>
      </c>
      <c r="L74" s="107">
        <f t="shared" si="14"/>
        <v>0.97580645161290325</v>
      </c>
      <c r="M74" s="107">
        <f t="shared" si="16"/>
        <v>-0.95161290322580649</v>
      </c>
      <c r="N74" s="94" t="e">
        <f t="shared" ca="1" si="15"/>
        <v>#NAME?</v>
      </c>
    </row>
    <row r="75" spans="1:25" x14ac:dyDescent="0.25">
      <c r="A75" s="130">
        <v>45869.25</v>
      </c>
      <c r="B75" s="131">
        <v>45170.75</v>
      </c>
      <c r="C75" s="138" t="e" cm="1">
        <f t="array" aca="1" ref="C75" ca="1">CALENDAR.EDATE_TO_MJDATE(A75)</f>
        <v>#NAME?</v>
      </c>
      <c r="D75" s="138" t="e" cm="1">
        <f t="array" aca="1" ref="D75" ca="1">CALENDAR.EDATE_TO_MJDATE(B75)</f>
        <v>#NAME?</v>
      </c>
      <c r="E75" s="168" t="e" cm="1">
        <f t="array" aca="1" ref="E75" ca="1">CALENDAR.DELTA_MONTHS(C75,D75)</f>
        <v>#NAME?</v>
      </c>
      <c r="F75" s="19" cm="1">
        <f t="array" ref="F75">_xlfn.IFS(B75=A75,0,B75&gt;A75,1,TRUE,-1)</f>
        <v>-1</v>
      </c>
      <c r="G75" s="19">
        <f t="shared" si="11"/>
        <v>2</v>
      </c>
      <c r="H75" s="19">
        <f t="shared" si="12"/>
        <v>-2</v>
      </c>
      <c r="I75" s="19" cm="1">
        <f t="array" ref="I75">_xlfn.LET(_xlpm._s,IF(F75=1,A75,B75),CALENDAR.DAYS_IN_MONTH(MONTH(_xlpm._s),YEAR(_xlpm._s)))</f>
        <v>30</v>
      </c>
      <c r="J75" s="19" cm="1">
        <f t="array" ref="J75">_xlfn.LET(_xlpm._e,IF(F75=1,B75,A75),CALENDAR.DAYS_IN_MONTH(MONTH(_xlpm._e),YEAR(_xlpm._e)))</f>
        <v>31</v>
      </c>
      <c r="K75" s="132">
        <f t="shared" si="13"/>
        <v>2.5000000000000001E-2</v>
      </c>
      <c r="L75" s="132">
        <f t="shared" si="14"/>
        <v>0.97580645161290325</v>
      </c>
      <c r="M75" s="132">
        <f t="shared" si="16"/>
        <v>-22.950806451612905</v>
      </c>
      <c r="N75" s="133" t="e">
        <f t="shared" ca="1" si="15"/>
        <v>#NAME?</v>
      </c>
    </row>
    <row r="76" spans="1:25" x14ac:dyDescent="0.25">
      <c r="Q76" s="108"/>
    </row>
    <row r="78" spans="1:25" ht="19.5" x14ac:dyDescent="0.3">
      <c r="A78" s="1" t="s">
        <v>230</v>
      </c>
    </row>
    <row r="80" spans="1:25" x14ac:dyDescent="0.25">
      <c r="A80" s="22" t="s">
        <v>224</v>
      </c>
      <c r="B80" s="23" t="s">
        <v>225</v>
      </c>
      <c r="C80" s="23" t="s">
        <v>222</v>
      </c>
      <c r="D80" s="23" t="s">
        <v>223</v>
      </c>
      <c r="E80" s="23" t="s">
        <v>117</v>
      </c>
      <c r="F80" s="167" t="s">
        <v>136</v>
      </c>
      <c r="G80" s="23" t="s">
        <v>110</v>
      </c>
      <c r="H80" s="23" t="s">
        <v>232</v>
      </c>
      <c r="I80" s="23" t="s">
        <v>231</v>
      </c>
      <c r="J80" s="23" t="s">
        <v>233</v>
      </c>
      <c r="K80" s="23" t="s">
        <v>235</v>
      </c>
      <c r="L80" s="23" t="s">
        <v>234</v>
      </c>
      <c r="M80" s="23" t="s">
        <v>236</v>
      </c>
      <c r="N80" s="23" t="s">
        <v>237</v>
      </c>
      <c r="O80" s="23" t="s">
        <v>238</v>
      </c>
      <c r="P80" s="23" t="s">
        <v>239</v>
      </c>
      <c r="Q80" s="23" t="s">
        <v>240</v>
      </c>
      <c r="R80" s="23" t="s">
        <v>112</v>
      </c>
      <c r="S80" s="23" t="s">
        <v>126</v>
      </c>
      <c r="T80" s="23" t="s">
        <v>241</v>
      </c>
      <c r="U80" s="23" t="s">
        <v>242</v>
      </c>
      <c r="V80" s="23" t="s">
        <v>243</v>
      </c>
      <c r="W80" s="23" t="s">
        <v>127</v>
      </c>
      <c r="X80" s="23" t="s">
        <v>135</v>
      </c>
      <c r="Y80" s="90" t="s">
        <v>109</v>
      </c>
    </row>
    <row r="81" spans="1:25" x14ac:dyDescent="0.25">
      <c r="A81" s="95">
        <v>45016.25</v>
      </c>
      <c r="B81" s="96">
        <v>45413.75</v>
      </c>
      <c r="C81" s="103" t="e" cm="1">
        <f t="array" aca="1" ref="C81" ca="1">CALENDAR.EDATE_TO_MJDATE(A81)</f>
        <v>#NAME?</v>
      </c>
      <c r="D81" s="103" t="e" cm="1">
        <f t="array" aca="1" ref="D81" ca="1">CALENDAR.EDATE_TO_MJDATE(B81)</f>
        <v>#NAME?</v>
      </c>
      <c r="E81" s="9"/>
      <c r="F81" s="144" t="e" cm="1">
        <f t="array" aca="1" ref="F81" ca="1">CALENDAR.DELTA_QUARTERS(C81,D81,E81)</f>
        <v>#NAME?</v>
      </c>
      <c r="G81" s="9" cm="1">
        <f t="array" ref="G81">_xlfn.IFS(B81=A81,0,B81&gt;A81,1,TRUE,-1)</f>
        <v>1</v>
      </c>
      <c r="H81" s="9" t="e" cm="1">
        <f t="array" aca="1" ref="H81" ca="1">CALENDAR.MJDATE_TO_QUARTER_DATE(C81,0,E81)</f>
        <v>#NAME?</v>
      </c>
      <c r="I81" s="103"/>
      <c r="J81" s="9"/>
      <c r="K81" s="103"/>
      <c r="L81" s="33"/>
      <c r="M81" s="33" t="e" cm="1">
        <f t="array" aca="1" ref="M81" ca="1">CALENDAR.MJDATE_TO_QUARTER_DATE(D81,0,E81)</f>
        <v>#NAME?</v>
      </c>
      <c r="N81" s="33"/>
      <c r="O81" s="33"/>
      <c r="P81" s="103"/>
      <c r="Q81" s="33"/>
      <c r="R81" s="33" t="e">
        <f ca="1">G81*(M81-H81)</f>
        <v>#NAME?</v>
      </c>
      <c r="S81" s="33">
        <f>G81*(N81-I81)</f>
        <v>0</v>
      </c>
      <c r="T81" s="103">
        <f>G81*-1*(J81-1+K81)</f>
        <v>1</v>
      </c>
      <c r="U81" s="103">
        <f>G81*(O81-1+P81)</f>
        <v>-1</v>
      </c>
      <c r="V81" s="122" t="e">
        <f ca="1">G81*(R81*4+S81+T81/L81+U81/Q81)</f>
        <v>#NAME?</v>
      </c>
      <c r="W81" s="122">
        <f>(B81-A81)/365.2425*4</f>
        <v>4.3532721411117272</v>
      </c>
      <c r="X81" s="31" t="e">
        <f ca="1">(W81-V81)/4*365.2425*24</f>
        <v>#NAME?</v>
      </c>
      <c r="Y81" s="91" t="e">
        <f t="shared" ref="Y81:Y86" ca="1" si="17">(V81=F81)</f>
        <v>#NAME?</v>
      </c>
    </row>
    <row r="82" spans="1:25" x14ac:dyDescent="0.25">
      <c r="A82" s="97">
        <v>45016.25</v>
      </c>
      <c r="B82" s="98">
        <v>45047.75</v>
      </c>
      <c r="C82" s="104" t="e" cm="1">
        <f t="array" aca="1" ref="C82" ca="1">CALENDAR.EDATE_TO_MJDATE(A82)</f>
        <v>#NAME?</v>
      </c>
      <c r="D82" s="104" t="e" cm="1">
        <f t="array" aca="1" ref="D82" ca="1">CALENDAR.EDATE_TO_MJDATE(B82)</f>
        <v>#NAME?</v>
      </c>
      <c r="E82" s="12">
        <v>2</v>
      </c>
      <c r="F82" s="145" t="e" cm="1">
        <f t="array" aca="1" ref="F82" ca="1">CALENDAR.DELTA_QUARTERS(C82,D82,E82)</f>
        <v>#NAME?</v>
      </c>
      <c r="G82" s="12" cm="1">
        <f t="array" ref="G82">_xlfn.IFS(B82=A82,0,B82&gt;A82,1,TRUE,-1)</f>
        <v>1</v>
      </c>
      <c r="H82" s="12" t="e" cm="1">
        <f t="array" aca="1" ref="H82" ca="1">CALENDAR.MJDATE_TO_QUARTER_DATE(C82,0,E82)</f>
        <v>#NAME?</v>
      </c>
      <c r="I82" s="104"/>
      <c r="J82" s="12"/>
      <c r="K82" s="104"/>
      <c r="L82" s="34"/>
      <c r="M82" s="34" t="e" cm="1">
        <f t="array" aca="1" ref="M82" ca="1">CALENDAR.MJDATE_TO_QUARTER_DATE(D82,0,E82)</f>
        <v>#NAME?</v>
      </c>
      <c r="N82" s="34"/>
      <c r="O82" s="34"/>
      <c r="P82" s="104"/>
      <c r="Q82" s="34"/>
      <c r="R82" s="34" t="e">
        <f t="shared" ref="R82:R86" ca="1" si="18">G82*(M82-H82)</f>
        <v>#NAME?</v>
      </c>
      <c r="S82" s="34">
        <f t="shared" ref="S82:S86" si="19">G82*(N82-I82)</f>
        <v>0</v>
      </c>
      <c r="T82" s="104">
        <f t="shared" ref="T82:T86" si="20">G82*-1*(J82-1+K82)</f>
        <v>1</v>
      </c>
      <c r="U82" s="104">
        <f t="shared" ref="U82:U86" si="21">G82*(O82-1+P82)</f>
        <v>-1</v>
      </c>
      <c r="V82" s="123" t="e">
        <f t="shared" ref="V82:V86" ca="1" si="22">G82*(R82*4+S82+T82/L82+U82/Q82)</f>
        <v>#NAME?</v>
      </c>
      <c r="W82" s="123">
        <f t="shared" ref="W82:W86" si="23">(B82-A82)/365.2425*4</f>
        <v>0.34497628288055193</v>
      </c>
      <c r="X82" s="62" t="e">
        <f t="shared" ref="X82:X86" ca="1" si="24">(W82-V82)/4*365.2425*24</f>
        <v>#NAME?</v>
      </c>
      <c r="Y82" s="92" t="e">
        <f t="shared" ca="1" si="17"/>
        <v>#NAME?</v>
      </c>
    </row>
    <row r="83" spans="1:25" x14ac:dyDescent="0.25">
      <c r="A83" s="95">
        <v>45047.75</v>
      </c>
      <c r="B83" s="96">
        <v>45047.75</v>
      </c>
      <c r="C83" s="103" t="e" cm="1">
        <f t="array" aca="1" ref="C83" ca="1">CALENDAR.EDATE_TO_MJDATE(A83)</f>
        <v>#NAME?</v>
      </c>
      <c r="D83" s="103" t="e" cm="1">
        <f t="array" aca="1" ref="D83" ca="1">CALENDAR.EDATE_TO_MJDATE(B83)</f>
        <v>#NAME?</v>
      </c>
      <c r="E83" s="9"/>
      <c r="F83" s="144" t="e" cm="1">
        <f t="array" aca="1" ref="F83" ca="1">CALENDAR.DELTA_QUARTERS(C83,D83,E83)</f>
        <v>#NAME?</v>
      </c>
      <c r="G83" s="9" cm="1">
        <f t="array" ref="G83">_xlfn.IFS(B83=A83,0,B83&gt;A83,1,TRUE,-1)</f>
        <v>0</v>
      </c>
      <c r="H83" s="9" t="e" cm="1">
        <f t="array" aca="1" ref="H83" ca="1">CALENDAR.MJDATE_TO_QUARTER_DATE(C83,0,E83)</f>
        <v>#NAME?</v>
      </c>
      <c r="I83" s="103"/>
      <c r="J83" s="9"/>
      <c r="K83" s="103"/>
      <c r="L83" s="33"/>
      <c r="M83" s="33" t="e" cm="1">
        <f t="array" aca="1" ref="M83" ca="1">CALENDAR.MJDATE_TO_QUARTER_DATE(D83,0,E83)</f>
        <v>#NAME?</v>
      </c>
      <c r="N83" s="33"/>
      <c r="O83" s="33"/>
      <c r="P83" s="103"/>
      <c r="Q83" s="33"/>
      <c r="R83" s="33" t="e">
        <f t="shared" ca="1" si="18"/>
        <v>#NAME?</v>
      </c>
      <c r="S83" s="33">
        <f t="shared" si="19"/>
        <v>0</v>
      </c>
      <c r="T83" s="103">
        <f t="shared" si="20"/>
        <v>0</v>
      </c>
      <c r="U83" s="103">
        <f t="shared" si="21"/>
        <v>0</v>
      </c>
      <c r="V83" s="122" t="e">
        <f t="shared" ca="1" si="22"/>
        <v>#NAME?</v>
      </c>
      <c r="W83" s="122">
        <f t="shared" si="23"/>
        <v>0</v>
      </c>
      <c r="X83" s="31" t="e">
        <f t="shared" ca="1" si="24"/>
        <v>#NAME?</v>
      </c>
      <c r="Y83" s="91" t="e">
        <f t="shared" ca="1" si="17"/>
        <v>#NAME?</v>
      </c>
    </row>
    <row r="84" spans="1:25" x14ac:dyDescent="0.25">
      <c r="A84" s="99">
        <v>45077.25</v>
      </c>
      <c r="B84" s="100">
        <v>45413.75</v>
      </c>
      <c r="C84" s="105" t="e" cm="1">
        <f t="array" aca="1" ref="C84" ca="1">CALENDAR.EDATE_TO_MJDATE(A84)</f>
        <v>#NAME?</v>
      </c>
      <c r="D84" s="105" t="e" cm="1">
        <f t="array" aca="1" ref="D84" ca="1">CALENDAR.EDATE_TO_MJDATE(B84)</f>
        <v>#NAME?</v>
      </c>
      <c r="E84" s="37"/>
      <c r="F84" s="146" t="e" cm="1">
        <f t="array" aca="1" ref="F84" ca="1">CALENDAR.DELTA_QUARTERS(C84,D84,E84)</f>
        <v>#NAME?</v>
      </c>
      <c r="G84" s="37" cm="1">
        <f t="array" ref="G84">_xlfn.IFS(B84=A84,0,B84&gt;A84,1,TRUE,-1)</f>
        <v>1</v>
      </c>
      <c r="H84" s="37" t="e" cm="1">
        <f t="array" aca="1" ref="H84" ca="1">CALENDAR.MJDATE_TO_QUARTER_DATE(C84,0,E84)</f>
        <v>#NAME?</v>
      </c>
      <c r="I84" s="105"/>
      <c r="J84" s="37"/>
      <c r="K84" s="105"/>
      <c r="L84" s="38"/>
      <c r="M84" s="38" t="e" cm="1">
        <f t="array" aca="1" ref="M84" ca="1">CALENDAR.MJDATE_TO_QUARTER_DATE(D84,0,E84)</f>
        <v>#NAME?</v>
      </c>
      <c r="N84" s="38"/>
      <c r="O84" s="38"/>
      <c r="P84" s="105"/>
      <c r="Q84" s="38"/>
      <c r="R84" s="38" t="e">
        <f t="shared" ca="1" si="18"/>
        <v>#NAME?</v>
      </c>
      <c r="S84" s="38">
        <f t="shared" si="19"/>
        <v>0</v>
      </c>
      <c r="T84" s="105">
        <f t="shared" si="20"/>
        <v>1</v>
      </c>
      <c r="U84" s="105">
        <f t="shared" si="21"/>
        <v>-1</v>
      </c>
      <c r="V84" s="124" t="e">
        <f t="shared" ca="1" si="22"/>
        <v>#NAME?</v>
      </c>
      <c r="W84" s="124">
        <f t="shared" si="23"/>
        <v>3.6852228314065312</v>
      </c>
      <c r="X84" s="63" t="e">
        <f t="shared" ca="1" si="24"/>
        <v>#NAME?</v>
      </c>
      <c r="Y84" s="93" t="e">
        <f t="shared" ca="1" si="17"/>
        <v>#NAME?</v>
      </c>
    </row>
    <row r="85" spans="1:25" x14ac:dyDescent="0.25">
      <c r="A85" s="101">
        <v>45077.25</v>
      </c>
      <c r="B85" s="102">
        <v>45047.75</v>
      </c>
      <c r="C85" s="106" t="e" cm="1">
        <f t="array" aca="1" ref="C85" ca="1">CALENDAR.EDATE_TO_MJDATE(A85)</f>
        <v>#NAME?</v>
      </c>
      <c r="D85" s="106" t="e" cm="1">
        <f t="array" aca="1" ref="D85" ca="1">CALENDAR.EDATE_TO_MJDATE(B85)</f>
        <v>#NAME?</v>
      </c>
      <c r="E85" s="40"/>
      <c r="F85" s="147" t="e" cm="1">
        <f t="array" aca="1" ref="F85" ca="1">CALENDAR.DELTA_QUARTERS(C85,D85,E85)</f>
        <v>#NAME?</v>
      </c>
      <c r="G85" s="40" cm="1">
        <f t="array" ref="G85">_xlfn.IFS(B85=A85,0,B85&gt;A85,1,TRUE,-1)</f>
        <v>-1</v>
      </c>
      <c r="H85" s="40" t="e" cm="1">
        <f t="array" aca="1" ref="H85" ca="1">CALENDAR.MJDATE_TO_QUARTER_DATE(C85,0,E85)</f>
        <v>#NAME?</v>
      </c>
      <c r="I85" s="106"/>
      <c r="J85" s="40"/>
      <c r="K85" s="106"/>
      <c r="L85" s="41"/>
      <c r="M85" s="41" t="e" cm="1">
        <f t="array" aca="1" ref="M85" ca="1">CALENDAR.MJDATE_TO_QUARTER_DATE(D85,0,E85)</f>
        <v>#NAME?</v>
      </c>
      <c r="N85" s="41"/>
      <c r="O85" s="41"/>
      <c r="P85" s="106"/>
      <c r="Q85" s="41"/>
      <c r="R85" s="41" t="e">
        <f t="shared" ca="1" si="18"/>
        <v>#NAME?</v>
      </c>
      <c r="S85" s="41">
        <f t="shared" si="19"/>
        <v>0</v>
      </c>
      <c r="T85" s="106">
        <f t="shared" si="20"/>
        <v>-1</v>
      </c>
      <c r="U85" s="106">
        <f t="shared" si="21"/>
        <v>1</v>
      </c>
      <c r="V85" s="107" t="e">
        <f t="shared" ca="1" si="22"/>
        <v>#NAME?</v>
      </c>
      <c r="W85" s="107">
        <f t="shared" si="23"/>
        <v>-0.32307302682464389</v>
      </c>
      <c r="X85" s="64" t="e">
        <f t="shared" ca="1" si="24"/>
        <v>#NAME?</v>
      </c>
      <c r="Y85" s="94" t="e">
        <f t="shared" ca="1" si="17"/>
        <v>#NAME?</v>
      </c>
    </row>
    <row r="86" spans="1:25" x14ac:dyDescent="0.25">
      <c r="A86" s="130">
        <v>45869.25</v>
      </c>
      <c r="B86" s="131">
        <v>45170.75</v>
      </c>
      <c r="C86" s="135" t="e" cm="1">
        <f t="array" aca="1" ref="C86" ca="1">CALENDAR.EDATE_TO_MJDATE(A86)</f>
        <v>#NAME?</v>
      </c>
      <c r="D86" s="135" t="e" cm="1">
        <f t="array" aca="1" ref="D86" ca="1">CALENDAR.EDATE_TO_MJDATE(B86)</f>
        <v>#NAME?</v>
      </c>
      <c r="E86" s="19"/>
      <c r="F86" s="168" t="e" cm="1">
        <f t="array" aca="1" ref="F86" ca="1">CALENDAR.DELTA_QUARTERS(C86,D86,E86)</f>
        <v>#NAME?</v>
      </c>
      <c r="G86" s="19" cm="1">
        <f t="array" ref="G86">_xlfn.IFS(B86=A86,0,B86&gt;A86,1,TRUE,-1)</f>
        <v>-1</v>
      </c>
      <c r="H86" s="19" t="e" cm="1">
        <f t="array" aca="1" ref="H86" ca="1">CALENDAR.MJDATE_TO_QUARTER_DATE(C86,0,E86)</f>
        <v>#NAME?</v>
      </c>
      <c r="I86" s="135"/>
      <c r="J86" s="19"/>
      <c r="K86" s="135"/>
      <c r="L86" s="32"/>
      <c r="M86" s="32" t="e" cm="1">
        <f t="array" aca="1" ref="M86" ca="1">CALENDAR.MJDATE_TO_QUARTER_DATE(D86,0,E86)</f>
        <v>#NAME?</v>
      </c>
      <c r="N86" s="32"/>
      <c r="O86" s="32"/>
      <c r="P86" s="135"/>
      <c r="Q86" s="32"/>
      <c r="R86" s="32" t="e">
        <f t="shared" ca="1" si="18"/>
        <v>#NAME?</v>
      </c>
      <c r="S86" s="32">
        <f t="shared" si="19"/>
        <v>0</v>
      </c>
      <c r="T86" s="135">
        <f t="shared" si="20"/>
        <v>-1</v>
      </c>
      <c r="U86" s="135">
        <f t="shared" si="21"/>
        <v>1</v>
      </c>
      <c r="V86" s="132" t="e">
        <f t="shared" ca="1" si="22"/>
        <v>#NAME?</v>
      </c>
      <c r="W86" s="132">
        <f t="shared" si="23"/>
        <v>-7.6497121775258901</v>
      </c>
      <c r="X86" s="166" t="e">
        <f t="shared" ca="1" si="24"/>
        <v>#NAME?</v>
      </c>
      <c r="Y86" s="133" t="e">
        <f t="shared" ca="1" si="17"/>
        <v>#NAME?</v>
      </c>
    </row>
    <row r="89" spans="1:25" ht="19.5" x14ac:dyDescent="0.3">
      <c r="A89" s="1" t="s">
        <v>244</v>
      </c>
    </row>
    <row r="91" spans="1:25" x14ac:dyDescent="0.25">
      <c r="A91" s="22" t="s">
        <v>224</v>
      </c>
      <c r="B91" s="23" t="s">
        <v>225</v>
      </c>
      <c r="C91" s="23" t="s">
        <v>222</v>
      </c>
      <c r="D91" s="23" t="s">
        <v>223</v>
      </c>
      <c r="E91" s="167" t="s">
        <v>137</v>
      </c>
      <c r="F91" s="23" t="s">
        <v>110</v>
      </c>
      <c r="G91" s="23" t="s">
        <v>245</v>
      </c>
      <c r="H91" s="23" t="s">
        <v>246</v>
      </c>
      <c r="I91" s="23" t="s">
        <v>247</v>
      </c>
      <c r="J91" s="23" t="s">
        <v>248</v>
      </c>
      <c r="K91" s="23" t="s">
        <v>249</v>
      </c>
      <c r="L91" s="23" t="s">
        <v>250</v>
      </c>
      <c r="M91" s="23" t="s">
        <v>251</v>
      </c>
      <c r="N91" s="23" t="s">
        <v>252</v>
      </c>
      <c r="O91" s="23" t="s">
        <v>112</v>
      </c>
      <c r="P91" s="23" t="s">
        <v>253</v>
      </c>
      <c r="Q91" s="23" t="s">
        <v>254</v>
      </c>
      <c r="R91" s="23" t="s">
        <v>255</v>
      </c>
      <c r="S91" s="23" t="s">
        <v>127</v>
      </c>
      <c r="T91" s="23" t="s">
        <v>135</v>
      </c>
      <c r="U91" s="90" t="s">
        <v>109</v>
      </c>
    </row>
    <row r="92" spans="1:25" x14ac:dyDescent="0.25">
      <c r="A92" s="95">
        <v>45016.25</v>
      </c>
      <c r="B92" s="96">
        <v>45413.75</v>
      </c>
      <c r="C92" s="122" t="e" cm="1">
        <f t="array" aca="1" ref="C92" ca="1">CALENDAR.EDATE_TO_MJDATE(A92)</f>
        <v>#NAME?</v>
      </c>
      <c r="D92" s="122" t="e" cm="1">
        <f t="array" aca="1" ref="D92" ca="1">CALENDAR.EDATE_TO_MJDATE(B92)</f>
        <v>#NAME?</v>
      </c>
      <c r="E92" s="144" t="e" cm="1">
        <f t="array" aca="1" ref="E92" ca="1">CALENDAR.DELTA_YEARS(C92,D92)</f>
        <v>#NAME?</v>
      </c>
      <c r="F92" s="9" cm="1">
        <f t="array" ref="F92">_xlfn.IFS(B92=A92,0,B92&gt;A92,1,TRUE,-1)</f>
        <v>1</v>
      </c>
      <c r="G92" s="9" t="e" cm="1">
        <f t="array" aca="1" ref="G92" ca="1">CALENDAR.MJDATE_TO_ORDINAL_DATE(C92,0)</f>
        <v>#NAME?</v>
      </c>
      <c r="H92" s="103"/>
      <c r="I92" s="103"/>
      <c r="J92" s="103"/>
      <c r="K92" s="33" t="e" cm="1">
        <f t="array" aca="1" ref="K92" ca="1">CALENDAR.MJDATE_TO_ORDINAL_DATE(D92,0)</f>
        <v>#NAME?</v>
      </c>
      <c r="L92" s="33"/>
      <c r="M92" s="103"/>
      <c r="N92" s="9"/>
      <c r="O92" s="33" t="e">
        <f ca="1">F92*(K92-G92)</f>
        <v>#NAME?</v>
      </c>
      <c r="P92" s="103">
        <f>F92*-1*(H92-1+I92)</f>
        <v>1</v>
      </c>
      <c r="Q92" s="103">
        <f>F92*(L92-1+M92)</f>
        <v>-1</v>
      </c>
      <c r="R92" s="103" t="e">
        <f ca="1">F92*(O92+P92/J92+Q92/N92)</f>
        <v>#NAME?</v>
      </c>
      <c r="S92" s="103">
        <f t="shared" ref="S92:S97" si="25">(B92-A92)/365.2425</f>
        <v>1.0883180352779318</v>
      </c>
      <c r="T92" s="103" t="e">
        <f ca="1">(S92-R92)*365.2425*24</f>
        <v>#NAME?</v>
      </c>
      <c r="U92" s="91" t="e">
        <f ca="1">(R92=E92)</f>
        <v>#NAME?</v>
      </c>
    </row>
    <row r="93" spans="1:25" x14ac:dyDescent="0.25">
      <c r="A93" s="97">
        <v>45016.25</v>
      </c>
      <c r="B93" s="98">
        <v>45047.75</v>
      </c>
      <c r="C93" s="123" t="e" cm="1">
        <f t="array" aca="1" ref="C93" ca="1">CALENDAR.EDATE_TO_MJDATE(A93)</f>
        <v>#NAME?</v>
      </c>
      <c r="D93" s="123" t="e" cm="1">
        <f t="array" aca="1" ref="D93" ca="1">CALENDAR.EDATE_TO_MJDATE(B93)</f>
        <v>#NAME?</v>
      </c>
      <c r="E93" s="145" t="e" cm="1">
        <f t="array" aca="1" ref="E93" ca="1">CALENDAR.DELTA_YEARS(C93,D93)</f>
        <v>#NAME?</v>
      </c>
      <c r="F93" s="12" cm="1">
        <f t="array" ref="F93">_xlfn.IFS(B93=A93,0,B93&gt;A93,1,TRUE,-1)</f>
        <v>1</v>
      </c>
      <c r="G93" s="12" t="e" cm="1">
        <f t="array" aca="1" ref="G93" ca="1">CALENDAR.MJDATE_TO_ORDINAL_DATE(C93,0)</f>
        <v>#NAME?</v>
      </c>
      <c r="H93" s="104"/>
      <c r="I93" s="104"/>
      <c r="J93" s="104"/>
      <c r="K93" s="34" t="e" cm="1">
        <f t="array" aca="1" ref="K93" ca="1">CALENDAR.MJDATE_TO_ORDINAL_DATE(D93,0)</f>
        <v>#NAME?</v>
      </c>
      <c r="L93" s="34"/>
      <c r="M93" s="104"/>
      <c r="N93" s="12"/>
      <c r="O93" s="12" t="e">
        <f t="shared" ref="O93:O97" ca="1" si="26">F93*(K93-G93)</f>
        <v>#NAME?</v>
      </c>
      <c r="P93" s="104">
        <f t="shared" ref="P93:P97" si="27">F93*-1*(H93-1+I93)</f>
        <v>1</v>
      </c>
      <c r="Q93" s="104">
        <f t="shared" ref="Q93:Q97" si="28">F93*(L93-1+M93)</f>
        <v>-1</v>
      </c>
      <c r="R93" s="104" t="e">
        <f t="shared" ref="R93:R97" ca="1" si="29">F93*(O93+P93/J93+Q93/N93)</f>
        <v>#NAME?</v>
      </c>
      <c r="S93" s="104">
        <f t="shared" si="25"/>
        <v>8.6244070720137983E-2</v>
      </c>
      <c r="T93" s="104" t="e">
        <f t="shared" ref="T93:T97" ca="1" si="30">(S93-R93)*365.2425*24</f>
        <v>#NAME?</v>
      </c>
      <c r="U93" s="92" t="e">
        <f t="shared" ref="U93:U97" ca="1" si="31">(R93=E93)</f>
        <v>#NAME?</v>
      </c>
    </row>
    <row r="94" spans="1:25" x14ac:dyDescent="0.25">
      <c r="A94" s="95">
        <v>45047.75</v>
      </c>
      <c r="B94" s="96">
        <v>45047.75</v>
      </c>
      <c r="C94" s="122" t="e" cm="1">
        <f t="array" aca="1" ref="C94" ca="1">CALENDAR.EDATE_TO_MJDATE(A94)</f>
        <v>#NAME?</v>
      </c>
      <c r="D94" s="122" t="e" cm="1">
        <f t="array" aca="1" ref="D94" ca="1">CALENDAR.EDATE_TO_MJDATE(B94)</f>
        <v>#NAME?</v>
      </c>
      <c r="E94" s="144" t="e" cm="1">
        <f t="array" aca="1" ref="E94" ca="1">CALENDAR.DELTA_YEARS(C94,D94)</f>
        <v>#NAME?</v>
      </c>
      <c r="F94" s="9" cm="1">
        <f t="array" ref="F94">_xlfn.IFS(B94=A94,0,B94&gt;A94,1,TRUE,-1)</f>
        <v>0</v>
      </c>
      <c r="G94" s="9" t="e" cm="1">
        <f t="array" aca="1" ref="G94" ca="1">CALENDAR.MJDATE_TO_ORDINAL_DATE(C94,0)</f>
        <v>#NAME?</v>
      </c>
      <c r="H94" s="103"/>
      <c r="I94" s="103"/>
      <c r="J94" s="103"/>
      <c r="K94" s="33" t="e" cm="1">
        <f t="array" aca="1" ref="K94" ca="1">CALENDAR.MJDATE_TO_ORDINAL_DATE(D94,0)</f>
        <v>#NAME?</v>
      </c>
      <c r="L94" s="33"/>
      <c r="M94" s="103"/>
      <c r="N94" s="9"/>
      <c r="O94" s="9" t="e">
        <f t="shared" ca="1" si="26"/>
        <v>#NAME?</v>
      </c>
      <c r="P94" s="103">
        <f t="shared" si="27"/>
        <v>0</v>
      </c>
      <c r="Q94" s="103">
        <f t="shared" si="28"/>
        <v>0</v>
      </c>
      <c r="R94" s="103" t="e">
        <f t="shared" ca="1" si="29"/>
        <v>#NAME?</v>
      </c>
      <c r="S94" s="103">
        <f t="shared" si="25"/>
        <v>0</v>
      </c>
      <c r="T94" s="103" t="e">
        <f t="shared" ca="1" si="30"/>
        <v>#NAME?</v>
      </c>
      <c r="U94" s="91" t="e">
        <f t="shared" ca="1" si="31"/>
        <v>#NAME?</v>
      </c>
    </row>
    <row r="95" spans="1:25" x14ac:dyDescent="0.25">
      <c r="A95" s="99">
        <v>45077.25</v>
      </c>
      <c r="B95" s="100">
        <v>45413.75</v>
      </c>
      <c r="C95" s="124" t="e" cm="1">
        <f t="array" aca="1" ref="C95" ca="1">CALENDAR.EDATE_TO_MJDATE(A95)</f>
        <v>#NAME?</v>
      </c>
      <c r="D95" s="124" t="e" cm="1">
        <f t="array" aca="1" ref="D95" ca="1">CALENDAR.EDATE_TO_MJDATE(B95)</f>
        <v>#NAME?</v>
      </c>
      <c r="E95" s="146" t="e" cm="1">
        <f t="array" aca="1" ref="E95" ca="1">CALENDAR.DELTA_YEARS(C95,D95)</f>
        <v>#NAME?</v>
      </c>
      <c r="F95" s="37" cm="1">
        <f t="array" ref="F95">_xlfn.IFS(B95=A95,0,B95&gt;A95,1,TRUE,-1)</f>
        <v>1</v>
      </c>
      <c r="G95" s="37" t="e" cm="1">
        <f t="array" aca="1" ref="G95" ca="1">CALENDAR.MJDATE_TO_ORDINAL_DATE(C95,0)</f>
        <v>#NAME?</v>
      </c>
      <c r="H95" s="105"/>
      <c r="I95" s="105"/>
      <c r="J95" s="105"/>
      <c r="K95" s="38" t="e" cm="1">
        <f t="array" aca="1" ref="K95" ca="1">CALENDAR.MJDATE_TO_ORDINAL_DATE(D95,0)</f>
        <v>#NAME?</v>
      </c>
      <c r="L95" s="38"/>
      <c r="M95" s="105"/>
      <c r="N95" s="37"/>
      <c r="O95" s="37" t="e">
        <f t="shared" ca="1" si="26"/>
        <v>#NAME?</v>
      </c>
      <c r="P95" s="105">
        <f t="shared" si="27"/>
        <v>1</v>
      </c>
      <c r="Q95" s="105">
        <f t="shared" si="28"/>
        <v>-1</v>
      </c>
      <c r="R95" s="105" t="e">
        <f t="shared" ca="1" si="29"/>
        <v>#NAME?</v>
      </c>
      <c r="S95" s="105">
        <f t="shared" si="25"/>
        <v>0.92130570785163279</v>
      </c>
      <c r="T95" s="105" t="e">
        <f t="shared" ca="1" si="30"/>
        <v>#NAME?</v>
      </c>
      <c r="U95" s="93" t="e">
        <f t="shared" ca="1" si="31"/>
        <v>#NAME?</v>
      </c>
    </row>
    <row r="96" spans="1:25" x14ac:dyDescent="0.25">
      <c r="A96" s="101">
        <v>45077.25</v>
      </c>
      <c r="B96" s="102">
        <v>45047.75</v>
      </c>
      <c r="C96" s="107" t="e" cm="1">
        <f t="array" aca="1" ref="C96" ca="1">CALENDAR.EDATE_TO_MJDATE(A96)</f>
        <v>#NAME?</v>
      </c>
      <c r="D96" s="107" t="e" cm="1">
        <f t="array" aca="1" ref="D96" ca="1">CALENDAR.EDATE_TO_MJDATE(B96)</f>
        <v>#NAME?</v>
      </c>
      <c r="E96" s="147" t="e" cm="1">
        <f t="array" aca="1" ref="E96" ca="1">CALENDAR.DELTA_YEARS(C96,D96)</f>
        <v>#NAME?</v>
      </c>
      <c r="F96" s="40" cm="1">
        <f t="array" ref="F96">_xlfn.IFS(B96=A96,0,B96&gt;A96,1,TRUE,-1)</f>
        <v>-1</v>
      </c>
      <c r="G96" s="40" t="e" cm="1">
        <f t="array" aca="1" ref="G96" ca="1">CALENDAR.MJDATE_TO_ORDINAL_DATE(C96,0)</f>
        <v>#NAME?</v>
      </c>
      <c r="H96" s="106"/>
      <c r="I96" s="106"/>
      <c r="J96" s="106"/>
      <c r="K96" s="41" t="e" cm="1">
        <f t="array" aca="1" ref="K96" ca="1">CALENDAR.MJDATE_TO_ORDINAL_DATE(D96,0)</f>
        <v>#NAME?</v>
      </c>
      <c r="L96" s="41"/>
      <c r="M96" s="106"/>
      <c r="N96" s="40"/>
      <c r="O96" s="40" t="e">
        <f t="shared" ca="1" si="26"/>
        <v>#NAME?</v>
      </c>
      <c r="P96" s="106">
        <f t="shared" si="27"/>
        <v>-1</v>
      </c>
      <c r="Q96" s="106">
        <f t="shared" si="28"/>
        <v>1</v>
      </c>
      <c r="R96" s="106" t="e">
        <f t="shared" ca="1" si="29"/>
        <v>#NAME?</v>
      </c>
      <c r="S96" s="106">
        <f t="shared" si="25"/>
        <v>-8.0768256706160974E-2</v>
      </c>
      <c r="T96" s="106" t="e">
        <f t="shared" ca="1" si="30"/>
        <v>#NAME?</v>
      </c>
      <c r="U96" s="94" t="e">
        <f t="shared" ca="1" si="31"/>
        <v>#NAME?</v>
      </c>
    </row>
    <row r="97" spans="1:21" x14ac:dyDescent="0.25">
      <c r="A97" s="130">
        <v>45869.25</v>
      </c>
      <c r="B97" s="131">
        <v>45170.75</v>
      </c>
      <c r="C97" s="132" t="e" cm="1">
        <f t="array" aca="1" ref="C97" ca="1">CALENDAR.EDATE_TO_MJDATE(A97)</f>
        <v>#NAME?</v>
      </c>
      <c r="D97" s="132" t="e" cm="1">
        <f t="array" aca="1" ref="D97" ca="1">CALENDAR.EDATE_TO_MJDATE(B97)</f>
        <v>#NAME?</v>
      </c>
      <c r="E97" s="168" t="e" cm="1">
        <f t="array" aca="1" ref="E97" ca="1">CALENDAR.DELTA_YEARS(C97,D97)</f>
        <v>#NAME?</v>
      </c>
      <c r="F97" s="19" cm="1">
        <f t="array" ref="F97">_xlfn.IFS(B97=A97,0,B97&gt;A97,1,TRUE,-1)</f>
        <v>-1</v>
      </c>
      <c r="G97" s="19" t="e" cm="1">
        <f t="array" aca="1" ref="G97" ca="1">CALENDAR.MJDATE_TO_ORDINAL_DATE(C97,0)</f>
        <v>#NAME?</v>
      </c>
      <c r="H97" s="135"/>
      <c r="I97" s="135"/>
      <c r="J97" s="135"/>
      <c r="K97" s="32" t="e" cm="1">
        <f t="array" aca="1" ref="K97" ca="1">CALENDAR.MJDATE_TO_ORDINAL_DATE(D97,0)</f>
        <v>#NAME?</v>
      </c>
      <c r="L97" s="32"/>
      <c r="M97" s="135"/>
      <c r="N97" s="19"/>
      <c r="O97" s="19" t="e">
        <f t="shared" ca="1" si="26"/>
        <v>#NAME?</v>
      </c>
      <c r="P97" s="135">
        <f t="shared" si="27"/>
        <v>-1</v>
      </c>
      <c r="Q97" s="135">
        <f t="shared" si="28"/>
        <v>1</v>
      </c>
      <c r="R97" s="135" t="e">
        <f t="shared" ca="1" si="29"/>
        <v>#NAME?</v>
      </c>
      <c r="S97" s="135">
        <f t="shared" si="25"/>
        <v>-1.9124280443814725</v>
      </c>
      <c r="T97" s="135" t="e">
        <f t="shared" ca="1" si="30"/>
        <v>#NAME?</v>
      </c>
      <c r="U97" s="133" t="e">
        <f t="shared" ca="1" si="31"/>
        <v>#NAME?</v>
      </c>
    </row>
    <row r="100" spans="1:21" ht="19.5" x14ac:dyDescent="0.3">
      <c r="A100" s="1" t="s">
        <v>228</v>
      </c>
    </row>
    <row r="102" spans="1:21" x14ac:dyDescent="0.25">
      <c r="A102" s="22" t="s">
        <v>224</v>
      </c>
      <c r="B102" s="23" t="s">
        <v>225</v>
      </c>
      <c r="C102" s="23" t="s">
        <v>256</v>
      </c>
      <c r="D102" s="23" t="s">
        <v>223</v>
      </c>
      <c r="E102" s="30" t="s">
        <v>132</v>
      </c>
      <c r="F102" s="30" t="s">
        <v>114</v>
      </c>
      <c r="G102" s="167" t="s">
        <v>138</v>
      </c>
      <c r="H102" s="167" t="s">
        <v>47</v>
      </c>
      <c r="I102" s="23" t="s">
        <v>110</v>
      </c>
      <c r="J102" s="23" t="s">
        <v>139</v>
      </c>
      <c r="K102" s="23" t="s">
        <v>113</v>
      </c>
      <c r="L102" s="23" t="s">
        <v>68</v>
      </c>
      <c r="M102" s="77" t="s">
        <v>141</v>
      </c>
      <c r="N102" s="77" t="s">
        <v>405</v>
      </c>
      <c r="O102" s="90" t="s">
        <v>109</v>
      </c>
    </row>
    <row r="103" spans="1:21" x14ac:dyDescent="0.25">
      <c r="A103" s="95">
        <v>45077.25</v>
      </c>
      <c r="B103" s="96">
        <v>45413.75</v>
      </c>
      <c r="C103" s="73" t="e" cm="1">
        <f t="array" aca="1" ref="C103" ca="1">CALENDAR.EDATE_TO_MJDATE(A103)</f>
        <v>#NAME?</v>
      </c>
      <c r="D103" s="73" t="e" cm="1">
        <f t="array" aca="1" ref="D103" ca="1">CALENDAR.EDATE_TO_MJDATE(B103)</f>
        <v>#NAME?</v>
      </c>
      <c r="E103" s="9" t="e" cm="1">
        <f t="array" aca="1" ref="E103" ca="1">CALENDAR.DELTA_WEEK_DAYS(C103,D103)</f>
        <v>#NAME?</v>
      </c>
      <c r="F103" s="9"/>
      <c r="G103" s="9"/>
      <c r="H103" s="169"/>
      <c r="I103" s="9" cm="1">
        <f t="array" ref="I103">_xlfn.IFS(B103=A103,0,B103&gt;A103,1,TRUE,-1)</f>
        <v>1</v>
      </c>
      <c r="J103" s="103">
        <f t="shared" ref="J103:J108" si="32">I103*(B103-A103)</f>
        <v>336.5</v>
      </c>
      <c r="K103" s="9">
        <f>INT(J103/7)</f>
        <v>48</v>
      </c>
      <c r="L103" s="122">
        <f>MOD(J103,7)</f>
        <v>0.5</v>
      </c>
      <c r="M103" s="122">
        <f>INT(L103)</f>
        <v>0</v>
      </c>
      <c r="N103" s="122">
        <f>MOD(L103,1)</f>
        <v>0.5</v>
      </c>
      <c r="O103" s="91" t="e">
        <f ca="1">(I103=E103)*(K103=F103)*(M103=G103)*(N103=H103)&lt;&gt;0</f>
        <v>#NAME?</v>
      </c>
    </row>
    <row r="104" spans="1:21" x14ac:dyDescent="0.25">
      <c r="A104" s="97">
        <v>45077.25</v>
      </c>
      <c r="B104" s="98">
        <v>45047.75</v>
      </c>
      <c r="C104" s="74" t="e" cm="1">
        <f t="array" aca="1" ref="C104" ca="1">CALENDAR.EDATE_TO_MJDATE(A104)</f>
        <v>#NAME?</v>
      </c>
      <c r="D104" s="74" t="e" cm="1">
        <f t="array" aca="1" ref="D104" ca="1">CALENDAR.EDATE_TO_MJDATE(B104)</f>
        <v>#NAME?</v>
      </c>
      <c r="E104" s="12" t="e" cm="1">
        <f t="array" aca="1" ref="E104" ca="1">CALENDAR.DELTA_WEEK_DAYS(C104,D104)</f>
        <v>#NAME?</v>
      </c>
      <c r="F104" s="12"/>
      <c r="G104" s="12"/>
      <c r="H104" s="170"/>
      <c r="I104" s="12" cm="1">
        <f t="array" ref="I104">_xlfn.IFS(B104=A104,0,B104&gt;A104,1,TRUE,-1)</f>
        <v>-1</v>
      </c>
      <c r="J104" s="104">
        <f t="shared" si="32"/>
        <v>29.5</v>
      </c>
      <c r="K104" s="12">
        <f t="shared" ref="K104:K108" si="33">INT(J104/7)</f>
        <v>4</v>
      </c>
      <c r="L104" s="123">
        <f t="shared" ref="L104:L108" si="34">MOD(J104,7)</f>
        <v>1.5</v>
      </c>
      <c r="M104" s="123">
        <f t="shared" ref="M104:M108" si="35">INT(L104)</f>
        <v>1</v>
      </c>
      <c r="N104" s="123">
        <f t="shared" ref="N104:N108" si="36">MOD(L104,1)</f>
        <v>0.5</v>
      </c>
      <c r="O104" s="92" t="e">
        <f t="shared" ref="O104:O108" ca="1" si="37">(I104=E104)*(K104=F104)*(M104=G104)*(N104=H104)&lt;&gt;0</f>
        <v>#NAME?</v>
      </c>
    </row>
    <row r="105" spans="1:21" x14ac:dyDescent="0.25">
      <c r="A105" s="136">
        <v>45047.75</v>
      </c>
      <c r="B105" s="137">
        <v>45047.75</v>
      </c>
      <c r="C105" s="73" t="e" cm="1">
        <f t="array" aca="1" ref="C105" ca="1">CALENDAR.EDATE_TO_MJDATE(A105)</f>
        <v>#NAME?</v>
      </c>
      <c r="D105" s="73" t="e" cm="1">
        <f t="array" aca="1" ref="D105" ca="1">CALENDAR.EDATE_TO_MJDATE(B105)</f>
        <v>#NAME?</v>
      </c>
      <c r="E105" s="9" t="e" cm="1">
        <f t="array" aca="1" ref="E105" ca="1">CALENDAR.DELTA_WEEK_DAYS(C105,D105)</f>
        <v>#NAME?</v>
      </c>
      <c r="F105" s="9"/>
      <c r="G105" s="9"/>
      <c r="H105" s="169"/>
      <c r="I105" s="9" cm="1">
        <f t="array" ref="I105">_xlfn.IFS(B105=A105,0,B105&gt;A105,1,TRUE,-1)</f>
        <v>0</v>
      </c>
      <c r="J105" s="103">
        <f t="shared" si="32"/>
        <v>0</v>
      </c>
      <c r="K105" s="9">
        <f t="shared" si="33"/>
        <v>0</v>
      </c>
      <c r="L105" s="122">
        <f t="shared" si="34"/>
        <v>0</v>
      </c>
      <c r="M105" s="122">
        <f t="shared" si="35"/>
        <v>0</v>
      </c>
      <c r="N105" s="122">
        <f t="shared" si="36"/>
        <v>0</v>
      </c>
      <c r="O105" s="91" t="e">
        <f t="shared" ca="1" si="37"/>
        <v>#NAME?</v>
      </c>
    </row>
    <row r="106" spans="1:21" x14ac:dyDescent="0.25">
      <c r="A106" s="99">
        <v>45047.75</v>
      </c>
      <c r="B106" s="100">
        <v>45077.25</v>
      </c>
      <c r="C106" s="75" t="e" cm="1">
        <f t="array" aca="1" ref="C106" ca="1">CALENDAR.EDATE_TO_MJDATE(A106)</f>
        <v>#NAME?</v>
      </c>
      <c r="D106" s="75" t="e" cm="1">
        <f t="array" aca="1" ref="D106" ca="1">CALENDAR.EDATE_TO_MJDATE(B106)</f>
        <v>#NAME?</v>
      </c>
      <c r="E106" s="37" t="e" cm="1">
        <f t="array" aca="1" ref="E106" ca="1">CALENDAR.DELTA_WEEK_DAYS(C106,D106)</f>
        <v>#NAME?</v>
      </c>
      <c r="F106" s="37"/>
      <c r="G106" s="37"/>
      <c r="H106" s="171"/>
      <c r="I106" s="37" cm="1">
        <f t="array" ref="I106">_xlfn.IFS(B106=A106,0,B106&gt;A106,1,TRUE,-1)</f>
        <v>1</v>
      </c>
      <c r="J106" s="105">
        <f t="shared" si="32"/>
        <v>29.5</v>
      </c>
      <c r="K106" s="37">
        <f t="shared" si="33"/>
        <v>4</v>
      </c>
      <c r="L106" s="124">
        <f t="shared" si="34"/>
        <v>1.5</v>
      </c>
      <c r="M106" s="124">
        <f t="shared" si="35"/>
        <v>1</v>
      </c>
      <c r="N106" s="124">
        <f t="shared" si="36"/>
        <v>0.5</v>
      </c>
      <c r="O106" s="93" t="e">
        <f t="shared" ca="1" si="37"/>
        <v>#NAME?</v>
      </c>
    </row>
    <row r="107" spans="1:21" x14ac:dyDescent="0.25">
      <c r="A107" s="101">
        <v>45443.25</v>
      </c>
      <c r="B107" s="102">
        <v>45047.75</v>
      </c>
      <c r="C107" s="76" t="e" cm="1">
        <f t="array" aca="1" ref="C107" ca="1">CALENDAR.EDATE_TO_MJDATE(A107)</f>
        <v>#NAME?</v>
      </c>
      <c r="D107" s="76" t="e" cm="1">
        <f t="array" aca="1" ref="D107" ca="1">CALENDAR.EDATE_TO_MJDATE(B107)</f>
        <v>#NAME?</v>
      </c>
      <c r="E107" s="40" t="e" cm="1">
        <f t="array" aca="1" ref="E107" ca="1">CALENDAR.DELTA_WEEK_DAYS(C107,D107)</f>
        <v>#NAME?</v>
      </c>
      <c r="F107" s="40"/>
      <c r="G107" s="40"/>
      <c r="H107" s="172"/>
      <c r="I107" s="40" cm="1">
        <f t="array" ref="I107">_xlfn.IFS(B107=A107,0,B107&gt;A107,1,TRUE,-1)</f>
        <v>-1</v>
      </c>
      <c r="J107" s="106">
        <f t="shared" si="32"/>
        <v>395.5</v>
      </c>
      <c r="K107" s="40">
        <f t="shared" si="33"/>
        <v>56</v>
      </c>
      <c r="L107" s="107">
        <f t="shared" si="34"/>
        <v>3.5</v>
      </c>
      <c r="M107" s="107">
        <f t="shared" si="35"/>
        <v>3</v>
      </c>
      <c r="N107" s="107">
        <f t="shared" si="36"/>
        <v>0.5</v>
      </c>
      <c r="O107" s="94" t="e">
        <f t="shared" ca="1" si="37"/>
        <v>#NAME?</v>
      </c>
    </row>
    <row r="108" spans="1:21" x14ac:dyDescent="0.25">
      <c r="A108" s="130">
        <v>43829</v>
      </c>
      <c r="B108" s="131">
        <v>44200</v>
      </c>
      <c r="C108" s="138" t="e" cm="1">
        <f t="array" aca="1" ref="C108" ca="1">CALENDAR.EDATE_TO_MJDATE(A108)</f>
        <v>#NAME?</v>
      </c>
      <c r="D108" s="138" t="e" cm="1">
        <f t="array" aca="1" ref="D108" ca="1">CALENDAR.EDATE_TO_MJDATE(B108)</f>
        <v>#NAME?</v>
      </c>
      <c r="E108" s="19" t="e" cm="1">
        <f t="array" aca="1" ref="E108" ca="1">CALENDAR.DELTA_WEEK_DAYS(C108,D108)</f>
        <v>#NAME?</v>
      </c>
      <c r="F108" s="19"/>
      <c r="G108" s="19"/>
      <c r="H108" s="173"/>
      <c r="I108" s="19" cm="1">
        <f t="array" ref="I108">_xlfn.IFS(B108=A108,0,B108&gt;A108,1,TRUE,-1)</f>
        <v>1</v>
      </c>
      <c r="J108" s="135">
        <f t="shared" si="32"/>
        <v>371</v>
      </c>
      <c r="K108" s="19">
        <f t="shared" si="33"/>
        <v>53</v>
      </c>
      <c r="L108" s="132">
        <f t="shared" si="34"/>
        <v>0</v>
      </c>
      <c r="M108" s="132">
        <f t="shared" si="35"/>
        <v>0</v>
      </c>
      <c r="N108" s="132">
        <f t="shared" si="36"/>
        <v>0</v>
      </c>
      <c r="O108" s="133" t="e">
        <f t="shared" ca="1" si="37"/>
        <v>#NAME?</v>
      </c>
    </row>
    <row r="111" spans="1:21" ht="19.5" x14ac:dyDescent="0.3">
      <c r="A111" s="1" t="s">
        <v>257</v>
      </c>
    </row>
    <row r="113" spans="1:31" x14ac:dyDescent="0.25">
      <c r="A113" s="22" t="s">
        <v>224</v>
      </c>
      <c r="B113" s="23" t="s">
        <v>225</v>
      </c>
      <c r="C113" s="23" t="s">
        <v>222</v>
      </c>
      <c r="D113" s="23" t="s">
        <v>223</v>
      </c>
      <c r="E113" s="30" t="s">
        <v>132</v>
      </c>
      <c r="F113" s="30" t="s">
        <v>137</v>
      </c>
      <c r="G113" s="77" t="s">
        <v>114</v>
      </c>
      <c r="H113" s="90" t="s">
        <v>138</v>
      </c>
      <c r="I113" s="90" t="s">
        <v>47</v>
      </c>
      <c r="J113" s="23" t="s">
        <v>110</v>
      </c>
      <c r="K113" s="23" t="s">
        <v>258</v>
      </c>
      <c r="L113" s="23" t="s">
        <v>259</v>
      </c>
      <c r="M113" s="23" t="s">
        <v>260</v>
      </c>
      <c r="N113" s="23" t="s">
        <v>262</v>
      </c>
      <c r="O113" s="23" t="s">
        <v>261</v>
      </c>
      <c r="P113" s="23" t="s">
        <v>263</v>
      </c>
      <c r="Q113" s="23" t="s">
        <v>264</v>
      </c>
      <c r="R113" s="23" t="s">
        <v>265</v>
      </c>
      <c r="S113" s="23" t="s">
        <v>266</v>
      </c>
      <c r="T113" s="23" t="s">
        <v>267</v>
      </c>
      <c r="U113" s="23" t="s">
        <v>268</v>
      </c>
      <c r="V113" s="23" t="s">
        <v>269</v>
      </c>
      <c r="W113" s="23" t="s">
        <v>270</v>
      </c>
      <c r="X113" s="23" t="s">
        <v>272</v>
      </c>
      <c r="Y113" s="23" t="s">
        <v>273</v>
      </c>
      <c r="Z113" s="23" t="s">
        <v>255</v>
      </c>
      <c r="AA113" s="23" t="s">
        <v>271</v>
      </c>
      <c r="AB113" s="23" t="s">
        <v>406</v>
      </c>
      <c r="AC113" s="77" t="s">
        <v>141</v>
      </c>
      <c r="AD113" s="90" t="s">
        <v>407</v>
      </c>
      <c r="AE113" s="90" t="s">
        <v>109</v>
      </c>
    </row>
    <row r="114" spans="1:31" x14ac:dyDescent="0.25">
      <c r="A114" s="95">
        <v>45016.270949074074</v>
      </c>
      <c r="B114" s="96">
        <v>45413.739583333336</v>
      </c>
      <c r="C114" s="103" t="e" cm="1">
        <f t="array" aca="1" ref="C114" ca="1">CALENDAR.EDATE_TO_MJDATE(A114)</f>
        <v>#NAME?</v>
      </c>
      <c r="D114" s="103" t="e" cm="1">
        <f t="array" aca="1" ref="D114" ca="1">CALENDAR.EDATE_TO_MJDATE(B114)</f>
        <v>#NAME?</v>
      </c>
      <c r="E114" s="9" t="e" cm="1">
        <f t="array" aca="1" ref="E114" ca="1">CALENDAR.DELTA_YEAR_WEEK_DAYS(C114,D114)</f>
        <v>#NAME?</v>
      </c>
      <c r="F114" s="9"/>
      <c r="G114" s="9"/>
      <c r="H114" s="9"/>
      <c r="I114" s="144"/>
      <c r="J114" s="9" cm="1">
        <f t="array" ref="J114">_xlfn.IFS(B114=A114,0,B114&gt;A114,1,TRUE,-1)</f>
        <v>1</v>
      </c>
      <c r="K114" s="9" t="e" cm="1">
        <f t="array" aca="1" ref="K114" ca="1">CALENDAR.MJDATE_TO_WEEK_DATE(C114)</f>
        <v>#NAME?</v>
      </c>
      <c r="L114" s="103"/>
      <c r="M114" s="9"/>
      <c r="N114" s="103"/>
      <c r="O114" s="33"/>
      <c r="P114" s="33" t="e" cm="1">
        <f t="array" aca="1" ref="P114" ca="1">CALENDAR.MJDATE_TO_WEEK_DATE(D114)</f>
        <v>#NAME?</v>
      </c>
      <c r="Q114" s="33"/>
      <c r="R114" s="9"/>
      <c r="S114" s="33"/>
      <c r="T114" s="9"/>
      <c r="U114" s="33" t="e">
        <f ca="1">J114*(P114-K114)</f>
        <v>#NAME?</v>
      </c>
      <c r="V114" s="9">
        <f>J114*(Q114-L114)</f>
        <v>0</v>
      </c>
      <c r="W114" s="103">
        <f>J114*(R114+S114-M114-N114)</f>
        <v>0</v>
      </c>
      <c r="X114" s="33">
        <f>V114+INT(W114/7)</f>
        <v>0</v>
      </c>
      <c r="Y114" s="33">
        <f>IF(X114&lt;0,IF(J114&gt;=0,O114,T114),0)</f>
        <v>0</v>
      </c>
      <c r="Z114" s="33" t="e">
        <f ca="1">U114-N(Y114&gt;0)</f>
        <v>#NAME?</v>
      </c>
      <c r="AA114" s="33">
        <f>X114+Y114</f>
        <v>0</v>
      </c>
      <c r="AB114" s="103">
        <f>MOD(W114,7)</f>
        <v>0</v>
      </c>
      <c r="AC114" s="103">
        <f>INT(AB114)</f>
        <v>0</v>
      </c>
      <c r="AD114" s="169">
        <f>MOD(AB114,1)</f>
        <v>0</v>
      </c>
      <c r="AE114" s="91" t="e">
        <f ca="1">((E114=J114)*(F114=Z114)*(G114=AA114)*(H114=AC114)*(I114=AD114))&lt;&gt;0</f>
        <v>#NAME?</v>
      </c>
    </row>
    <row r="115" spans="1:31" x14ac:dyDescent="0.25">
      <c r="A115" s="97">
        <v>45169.25</v>
      </c>
      <c r="B115" s="98">
        <v>45413.75</v>
      </c>
      <c r="C115" s="104" t="e" cm="1">
        <f t="array" aca="1" ref="C115" ca="1">CALENDAR.EDATE_TO_MJDATE(A115)</f>
        <v>#NAME?</v>
      </c>
      <c r="D115" s="104" t="e" cm="1">
        <f t="array" aca="1" ref="D115" ca="1">CALENDAR.EDATE_TO_MJDATE(B115)</f>
        <v>#NAME?</v>
      </c>
      <c r="E115" s="12" t="e" cm="1">
        <f t="array" aca="1" ref="E115" ca="1">CALENDAR.DELTA_YEAR_WEEK_DAYS(C115,D115)</f>
        <v>#NAME?</v>
      </c>
      <c r="F115" s="12"/>
      <c r="G115" s="12"/>
      <c r="H115" s="12"/>
      <c r="I115" s="145"/>
      <c r="J115" s="12" cm="1">
        <f t="array" ref="J115">_xlfn.IFS(B115=A115,0,B115&gt;A115,1,TRUE,-1)</f>
        <v>1</v>
      </c>
      <c r="K115" s="12" t="e" cm="1">
        <f t="array" aca="1" ref="K115" ca="1">CALENDAR.MJDATE_TO_WEEK_DATE(C115)</f>
        <v>#NAME?</v>
      </c>
      <c r="L115" s="104"/>
      <c r="M115" s="12"/>
      <c r="N115" s="104"/>
      <c r="O115" s="34"/>
      <c r="P115" s="34" t="e" cm="1">
        <f t="array" aca="1" ref="P115" ca="1">CALENDAR.MJDATE_TO_WEEK_DATE(D115)</f>
        <v>#NAME?</v>
      </c>
      <c r="Q115" s="34"/>
      <c r="R115" s="12"/>
      <c r="S115" s="12"/>
      <c r="T115" s="12"/>
      <c r="U115" s="12" t="e">
        <f t="shared" ref="U115:U121" ca="1" si="38">J115*(P115-K115)</f>
        <v>#NAME?</v>
      </c>
      <c r="V115" s="12">
        <f>J115*(Q115-L115)</f>
        <v>0</v>
      </c>
      <c r="W115" s="104">
        <f t="shared" ref="W115:W121" si="39">J115*(R115+S115-M115-N115)</f>
        <v>0</v>
      </c>
      <c r="X115" s="12">
        <f t="shared" ref="X115:X121" si="40">V115+INT(W115/7)</f>
        <v>0</v>
      </c>
      <c r="Y115" s="12">
        <f t="shared" ref="Y115:Y121" si="41">IF(X115&lt;0,IF(J115&gt;=0,O115,T115),0)</f>
        <v>0</v>
      </c>
      <c r="Z115" s="12" t="e">
        <f t="shared" ref="Z115:Z121" ca="1" si="42">U115-N(Y115&gt;0)</f>
        <v>#NAME?</v>
      </c>
      <c r="AA115" s="12">
        <f t="shared" ref="AA115:AA121" si="43">X115+Y115</f>
        <v>0</v>
      </c>
      <c r="AB115" s="104">
        <f t="shared" ref="AB115:AB121" si="44">MOD(W115,7)</f>
        <v>0</v>
      </c>
      <c r="AC115" s="104">
        <f t="shared" ref="AC115:AC121" si="45">INT(AB115)</f>
        <v>0</v>
      </c>
      <c r="AD115" s="170">
        <f t="shared" ref="AD115:AD121" si="46">MOD(AB115,1)</f>
        <v>0</v>
      </c>
      <c r="AE115" s="92" t="e">
        <f t="shared" ref="AE115:AE121" ca="1" si="47">((E115=J115)*(F115=Z115)*(G115=AA115)*(H115=AC115)*(I115=AD115))&lt;&gt;0</f>
        <v>#NAME?</v>
      </c>
    </row>
    <row r="116" spans="1:31" x14ac:dyDescent="0.25">
      <c r="A116" s="95">
        <v>45047.75</v>
      </c>
      <c r="B116" s="96">
        <v>45077.25</v>
      </c>
      <c r="C116" s="103" t="e" cm="1">
        <f t="array" aca="1" ref="C116" ca="1">CALENDAR.EDATE_TO_MJDATE(A116)</f>
        <v>#NAME?</v>
      </c>
      <c r="D116" s="103" t="e" cm="1">
        <f t="array" aca="1" ref="D116" ca="1">CALENDAR.EDATE_TO_MJDATE(B116)</f>
        <v>#NAME?</v>
      </c>
      <c r="E116" s="9" t="e" cm="1">
        <f t="array" aca="1" ref="E116" ca="1">CALENDAR.DELTA_YEAR_WEEK_DAYS(C116,D116)</f>
        <v>#NAME?</v>
      </c>
      <c r="F116" s="9"/>
      <c r="G116" s="9"/>
      <c r="H116" s="9"/>
      <c r="I116" s="144"/>
      <c r="J116" s="9" cm="1">
        <f t="array" ref="J116">_xlfn.IFS(B116=A116,0,B116&gt;A116,1,TRUE,-1)</f>
        <v>1</v>
      </c>
      <c r="K116" s="9" t="e" cm="1">
        <f t="array" aca="1" ref="K116" ca="1">CALENDAR.MJDATE_TO_WEEK_DATE(C116)</f>
        <v>#NAME?</v>
      </c>
      <c r="L116" s="103"/>
      <c r="M116" s="9"/>
      <c r="N116" s="103"/>
      <c r="O116" s="33"/>
      <c r="P116" s="33" t="e" cm="1">
        <f t="array" aca="1" ref="P116" ca="1">CALENDAR.MJDATE_TO_WEEK_DATE(D116)</f>
        <v>#NAME?</v>
      </c>
      <c r="Q116" s="33"/>
      <c r="R116" s="9"/>
      <c r="S116" s="9"/>
      <c r="T116" s="9"/>
      <c r="U116" s="9" t="e">
        <f t="shared" ca="1" si="38"/>
        <v>#NAME?</v>
      </c>
      <c r="V116" s="9">
        <f t="shared" ref="V116:V121" si="48">J116*(Q116-L116)</f>
        <v>0</v>
      </c>
      <c r="W116" s="103">
        <f t="shared" si="39"/>
        <v>0</v>
      </c>
      <c r="X116" s="9">
        <f t="shared" si="40"/>
        <v>0</v>
      </c>
      <c r="Y116" s="9">
        <f t="shared" si="41"/>
        <v>0</v>
      </c>
      <c r="Z116" s="9" t="e">
        <f t="shared" ca="1" si="42"/>
        <v>#NAME?</v>
      </c>
      <c r="AA116" s="9">
        <f t="shared" si="43"/>
        <v>0</v>
      </c>
      <c r="AB116" s="103">
        <f t="shared" si="44"/>
        <v>0</v>
      </c>
      <c r="AC116" s="103">
        <f t="shared" si="45"/>
        <v>0</v>
      </c>
      <c r="AD116" s="169">
        <f t="shared" si="46"/>
        <v>0</v>
      </c>
      <c r="AE116" s="91" t="e">
        <f t="shared" ca="1" si="47"/>
        <v>#NAME?</v>
      </c>
    </row>
    <row r="117" spans="1:31" x14ac:dyDescent="0.25">
      <c r="A117" s="99">
        <v>45413.75</v>
      </c>
      <c r="B117" s="100">
        <v>45413.75</v>
      </c>
      <c r="C117" s="105" t="e" cm="1">
        <f t="array" aca="1" ref="C117" ca="1">CALENDAR.EDATE_TO_MJDATE(A117)</f>
        <v>#NAME?</v>
      </c>
      <c r="D117" s="105" t="e" cm="1">
        <f t="array" aca="1" ref="D117" ca="1">CALENDAR.EDATE_TO_MJDATE(B117)</f>
        <v>#NAME?</v>
      </c>
      <c r="E117" s="37" t="e" cm="1">
        <f t="array" aca="1" ref="E117" ca="1">CALENDAR.DELTA_YEAR_WEEK_DAYS(C117,D117)</f>
        <v>#NAME?</v>
      </c>
      <c r="F117" s="37"/>
      <c r="G117" s="37"/>
      <c r="H117" s="37"/>
      <c r="I117" s="146"/>
      <c r="J117" s="37" cm="1">
        <f t="array" ref="J117">_xlfn.IFS(B117=A117,0,B117&gt;A117,1,TRUE,-1)</f>
        <v>0</v>
      </c>
      <c r="K117" s="37" t="e" cm="1">
        <f t="array" aca="1" ref="K117" ca="1">CALENDAR.MJDATE_TO_WEEK_DATE(C117)</f>
        <v>#NAME?</v>
      </c>
      <c r="L117" s="105"/>
      <c r="M117" s="37"/>
      <c r="N117" s="105"/>
      <c r="O117" s="38"/>
      <c r="P117" s="38" t="e" cm="1">
        <f t="array" aca="1" ref="P117" ca="1">CALENDAR.MJDATE_TO_WEEK_DATE(D117)</f>
        <v>#NAME?</v>
      </c>
      <c r="Q117" s="38"/>
      <c r="R117" s="37"/>
      <c r="S117" s="37"/>
      <c r="T117" s="37"/>
      <c r="U117" s="37" t="e">
        <f t="shared" ca="1" si="38"/>
        <v>#NAME?</v>
      </c>
      <c r="V117" s="37">
        <f t="shared" si="48"/>
        <v>0</v>
      </c>
      <c r="W117" s="105">
        <f t="shared" si="39"/>
        <v>0</v>
      </c>
      <c r="X117" s="37">
        <f t="shared" si="40"/>
        <v>0</v>
      </c>
      <c r="Y117" s="37">
        <f t="shared" si="41"/>
        <v>0</v>
      </c>
      <c r="Z117" s="37" t="e">
        <f t="shared" ca="1" si="42"/>
        <v>#NAME?</v>
      </c>
      <c r="AA117" s="37">
        <f t="shared" si="43"/>
        <v>0</v>
      </c>
      <c r="AB117" s="105">
        <f t="shared" si="44"/>
        <v>0</v>
      </c>
      <c r="AC117" s="105">
        <f t="shared" si="45"/>
        <v>0</v>
      </c>
      <c r="AD117" s="171">
        <f t="shared" si="46"/>
        <v>0</v>
      </c>
      <c r="AE117" s="93" t="e">
        <f t="shared" ca="1" si="47"/>
        <v>#NAME?</v>
      </c>
    </row>
    <row r="118" spans="1:31" x14ac:dyDescent="0.25">
      <c r="A118" s="102">
        <v>45077.25</v>
      </c>
      <c r="B118" s="102">
        <v>45047.75</v>
      </c>
      <c r="C118" s="106" t="e" cm="1">
        <f t="array" aca="1" ref="C118" ca="1">CALENDAR.EDATE_TO_MJDATE(A118)</f>
        <v>#NAME?</v>
      </c>
      <c r="D118" s="106" t="e" cm="1">
        <f t="array" aca="1" ref="D118" ca="1">CALENDAR.EDATE_TO_MJDATE(B118)</f>
        <v>#NAME?</v>
      </c>
      <c r="E118" s="40" t="e" cm="1">
        <f t="array" aca="1" ref="E118" ca="1">CALENDAR.DELTA_YEAR_WEEK_DAYS(C118,D118)</f>
        <v>#NAME?</v>
      </c>
      <c r="F118" s="40"/>
      <c r="G118" s="40"/>
      <c r="H118" s="40"/>
      <c r="I118" s="147"/>
      <c r="J118" s="40" cm="1">
        <f t="array" ref="J118">_xlfn.IFS(B118=A118,0,B118&gt;A118,1,TRUE,-1)</f>
        <v>-1</v>
      </c>
      <c r="K118" s="40" t="e" cm="1">
        <f t="array" aca="1" ref="K118" ca="1">CALENDAR.MJDATE_TO_WEEK_DATE(C118)</f>
        <v>#NAME?</v>
      </c>
      <c r="L118" s="106"/>
      <c r="M118" s="40"/>
      <c r="N118" s="106"/>
      <c r="O118" s="41"/>
      <c r="P118" s="41" t="e" cm="1">
        <f t="array" aca="1" ref="P118" ca="1">CALENDAR.MJDATE_TO_WEEK_DATE(D118)</f>
        <v>#NAME?</v>
      </c>
      <c r="Q118" s="41"/>
      <c r="R118" s="40"/>
      <c r="S118" s="40"/>
      <c r="T118" s="40"/>
      <c r="U118" s="40" t="e">
        <f t="shared" ca="1" si="38"/>
        <v>#NAME?</v>
      </c>
      <c r="V118" s="40">
        <f t="shared" si="48"/>
        <v>0</v>
      </c>
      <c r="W118" s="106">
        <f t="shared" si="39"/>
        <v>0</v>
      </c>
      <c r="X118" s="40">
        <f t="shared" si="40"/>
        <v>0</v>
      </c>
      <c r="Y118" s="40">
        <f t="shared" si="41"/>
        <v>0</v>
      </c>
      <c r="Z118" s="40" t="e">
        <f t="shared" ca="1" si="42"/>
        <v>#NAME?</v>
      </c>
      <c r="AA118" s="40">
        <f t="shared" si="43"/>
        <v>0</v>
      </c>
      <c r="AB118" s="106">
        <f t="shared" si="44"/>
        <v>0</v>
      </c>
      <c r="AC118" s="106">
        <f t="shared" si="45"/>
        <v>0</v>
      </c>
      <c r="AD118" s="172">
        <f t="shared" si="46"/>
        <v>0</v>
      </c>
      <c r="AE118" s="94" t="e">
        <f t="shared" ca="1" si="47"/>
        <v>#NAME?</v>
      </c>
    </row>
    <row r="119" spans="1:31" x14ac:dyDescent="0.25">
      <c r="A119" s="97">
        <v>44652.75</v>
      </c>
      <c r="B119" s="98">
        <v>45016.25</v>
      </c>
      <c r="C119" s="104" t="e" cm="1">
        <f t="array" aca="1" ref="C119" ca="1">CALENDAR.EDATE_TO_MJDATE(A119)</f>
        <v>#NAME?</v>
      </c>
      <c r="D119" s="104" t="e" cm="1">
        <f t="array" aca="1" ref="D119" ca="1">CALENDAR.EDATE_TO_MJDATE(B119)</f>
        <v>#NAME?</v>
      </c>
      <c r="E119" s="12" t="e" cm="1">
        <f t="array" aca="1" ref="E119" ca="1">CALENDAR.DELTA_YEAR_WEEK_DAYS(C119,D119)</f>
        <v>#NAME?</v>
      </c>
      <c r="F119" s="12"/>
      <c r="G119" s="12"/>
      <c r="H119" s="12"/>
      <c r="I119" s="145"/>
      <c r="J119" s="12" cm="1">
        <f t="array" ref="J119">_xlfn.IFS(B119=A119,0,B119&gt;A119,1,TRUE,-1)</f>
        <v>1</v>
      </c>
      <c r="K119" s="12" t="e" cm="1">
        <f t="array" aca="1" ref="K119" ca="1">CALENDAR.MJDATE_TO_WEEK_DATE(C119)</f>
        <v>#NAME?</v>
      </c>
      <c r="L119" s="104"/>
      <c r="M119" s="12"/>
      <c r="N119" s="104"/>
      <c r="O119" s="34"/>
      <c r="P119" s="34" t="e" cm="1">
        <f t="array" aca="1" ref="P119" ca="1">CALENDAR.MJDATE_TO_WEEK_DATE(D119)</f>
        <v>#NAME?</v>
      </c>
      <c r="Q119" s="34"/>
      <c r="R119" s="12"/>
      <c r="S119" s="12"/>
      <c r="T119" s="12"/>
      <c r="U119" s="12" t="e">
        <f t="shared" ca="1" si="38"/>
        <v>#NAME?</v>
      </c>
      <c r="V119" s="12">
        <f t="shared" si="48"/>
        <v>0</v>
      </c>
      <c r="W119" s="104">
        <f t="shared" si="39"/>
        <v>0</v>
      </c>
      <c r="X119" s="12">
        <f t="shared" si="40"/>
        <v>0</v>
      </c>
      <c r="Y119" s="12">
        <f t="shared" si="41"/>
        <v>0</v>
      </c>
      <c r="Z119" s="12" t="e">
        <f t="shared" ca="1" si="42"/>
        <v>#NAME?</v>
      </c>
      <c r="AA119" s="12">
        <f t="shared" si="43"/>
        <v>0</v>
      </c>
      <c r="AB119" s="104">
        <f t="shared" si="44"/>
        <v>0</v>
      </c>
      <c r="AC119" s="104">
        <f t="shared" si="45"/>
        <v>0</v>
      </c>
      <c r="AD119" s="170">
        <f t="shared" si="46"/>
        <v>0</v>
      </c>
      <c r="AE119" s="92" t="e">
        <f t="shared" ca="1" si="47"/>
        <v>#NAME?</v>
      </c>
    </row>
    <row r="120" spans="1:31" x14ac:dyDescent="0.25">
      <c r="A120" s="95">
        <v>45078.75</v>
      </c>
      <c r="B120" s="96">
        <v>45077.25</v>
      </c>
      <c r="C120" s="103" t="e" cm="1">
        <f t="array" aca="1" ref="C120" ca="1">CALENDAR.EDATE_TO_MJDATE(A120)</f>
        <v>#NAME?</v>
      </c>
      <c r="D120" s="103" t="e" cm="1">
        <f t="array" aca="1" ref="D120" ca="1">CALENDAR.EDATE_TO_MJDATE(B120)</f>
        <v>#NAME?</v>
      </c>
      <c r="E120" s="9" t="e" cm="1">
        <f t="array" aca="1" ref="E120" ca="1">CALENDAR.DELTA_YEAR_WEEK_DAYS(C120,D120)</f>
        <v>#NAME?</v>
      </c>
      <c r="F120" s="9"/>
      <c r="G120" s="9"/>
      <c r="H120" s="9"/>
      <c r="I120" s="144"/>
      <c r="J120" s="9" cm="1">
        <f t="array" ref="J120">_xlfn.IFS(B120=A120,0,B120&gt;A120,1,TRUE,-1)</f>
        <v>-1</v>
      </c>
      <c r="K120" s="9" t="e" cm="1">
        <f t="array" aca="1" ref="K120" ca="1">CALENDAR.MJDATE_TO_WEEK_DATE(C120)</f>
        <v>#NAME?</v>
      </c>
      <c r="L120" s="103"/>
      <c r="M120" s="9"/>
      <c r="N120" s="103"/>
      <c r="O120" s="33"/>
      <c r="P120" s="33" t="e" cm="1">
        <f t="array" aca="1" ref="P120" ca="1">CALENDAR.MJDATE_TO_WEEK_DATE(D120)</f>
        <v>#NAME?</v>
      </c>
      <c r="Q120" s="33"/>
      <c r="R120" s="9"/>
      <c r="S120" s="9"/>
      <c r="T120" s="9"/>
      <c r="U120" s="9" t="e">
        <f t="shared" ca="1" si="38"/>
        <v>#NAME?</v>
      </c>
      <c r="V120" s="9">
        <f t="shared" si="48"/>
        <v>0</v>
      </c>
      <c r="W120" s="103">
        <f t="shared" si="39"/>
        <v>0</v>
      </c>
      <c r="X120" s="9">
        <f t="shared" si="40"/>
        <v>0</v>
      </c>
      <c r="Y120" s="9">
        <f t="shared" si="41"/>
        <v>0</v>
      </c>
      <c r="Z120" s="9" t="e">
        <f t="shared" ca="1" si="42"/>
        <v>#NAME?</v>
      </c>
      <c r="AA120" s="9">
        <f t="shared" si="43"/>
        <v>0</v>
      </c>
      <c r="AB120" s="103">
        <f t="shared" si="44"/>
        <v>0</v>
      </c>
      <c r="AC120" s="103">
        <f t="shared" si="45"/>
        <v>0</v>
      </c>
      <c r="AD120" s="169">
        <f t="shared" si="46"/>
        <v>0</v>
      </c>
      <c r="AE120" s="91" t="e">
        <f t="shared" ca="1" si="47"/>
        <v>#NAME?</v>
      </c>
    </row>
    <row r="121" spans="1:31" x14ac:dyDescent="0.25">
      <c r="A121" s="99">
        <v>45869.25</v>
      </c>
      <c r="B121" s="100">
        <v>45170.75</v>
      </c>
      <c r="C121" s="105" t="e" cm="1">
        <f t="array" aca="1" ref="C121" ca="1">CALENDAR.EDATE_TO_MJDATE(A121)</f>
        <v>#NAME?</v>
      </c>
      <c r="D121" s="105" t="e" cm="1">
        <f t="array" aca="1" ref="D121" ca="1">CALENDAR.EDATE_TO_MJDATE(B121)</f>
        <v>#NAME?</v>
      </c>
      <c r="E121" s="37" t="e" cm="1">
        <f t="array" aca="1" ref="E121" ca="1">CALENDAR.DELTA_YEAR_WEEK_DAYS(C121,D121)</f>
        <v>#NAME?</v>
      </c>
      <c r="F121" s="37"/>
      <c r="G121" s="37"/>
      <c r="H121" s="37"/>
      <c r="I121" s="146"/>
      <c r="J121" s="37" cm="1">
        <f t="array" ref="J121">_xlfn.IFS(B121=A121,0,B121&gt;A121,1,TRUE,-1)</f>
        <v>-1</v>
      </c>
      <c r="K121" s="37" t="e" cm="1">
        <f t="array" aca="1" ref="K121" ca="1">CALENDAR.MJDATE_TO_WEEK_DATE(C121)</f>
        <v>#NAME?</v>
      </c>
      <c r="L121" s="105"/>
      <c r="M121" s="37"/>
      <c r="N121" s="105"/>
      <c r="O121" s="38"/>
      <c r="P121" s="38" t="e" cm="1">
        <f t="array" aca="1" ref="P121" ca="1">CALENDAR.MJDATE_TO_WEEK_DATE(D121)</f>
        <v>#NAME?</v>
      </c>
      <c r="Q121" s="38"/>
      <c r="R121" s="37"/>
      <c r="S121" s="37"/>
      <c r="T121" s="37"/>
      <c r="U121" s="37" t="e">
        <f t="shared" ca="1" si="38"/>
        <v>#NAME?</v>
      </c>
      <c r="V121" s="37">
        <f t="shared" si="48"/>
        <v>0</v>
      </c>
      <c r="W121" s="105">
        <f t="shared" si="39"/>
        <v>0</v>
      </c>
      <c r="X121" s="37">
        <f t="shared" si="40"/>
        <v>0</v>
      </c>
      <c r="Y121" s="37">
        <f t="shared" si="41"/>
        <v>0</v>
      </c>
      <c r="Z121" s="37" t="e">
        <f t="shared" ca="1" si="42"/>
        <v>#NAME?</v>
      </c>
      <c r="AA121" s="37">
        <f t="shared" si="43"/>
        <v>0</v>
      </c>
      <c r="AB121" s="105">
        <f t="shared" si="44"/>
        <v>0</v>
      </c>
      <c r="AC121" s="105">
        <f t="shared" si="45"/>
        <v>0</v>
      </c>
      <c r="AD121" s="171">
        <f t="shared" si="46"/>
        <v>0</v>
      </c>
      <c r="AE121" s="93" t="e">
        <f t="shared" ca="1" si="47"/>
        <v>#NAME?</v>
      </c>
    </row>
    <row r="124" spans="1:31" ht="19.5" x14ac:dyDescent="0.3">
      <c r="A124" s="1" t="s">
        <v>274</v>
      </c>
    </row>
    <row r="125" spans="1:31" x14ac:dyDescent="0.25">
      <c r="T125" s="153"/>
    </row>
    <row r="126" spans="1:31" x14ac:dyDescent="0.25">
      <c r="A126" s="22" t="s">
        <v>224</v>
      </c>
      <c r="B126" s="23" t="s">
        <v>225</v>
      </c>
      <c r="C126" s="23" t="s">
        <v>222</v>
      </c>
      <c r="D126" s="23" t="s">
        <v>223</v>
      </c>
      <c r="E126" s="30" t="s">
        <v>132</v>
      </c>
      <c r="F126" s="77" t="s">
        <v>16</v>
      </c>
      <c r="G126" s="90" t="s">
        <v>17</v>
      </c>
      <c r="H126" s="90" t="s">
        <v>47</v>
      </c>
      <c r="I126" s="23" t="s">
        <v>110</v>
      </c>
      <c r="J126" s="23" t="s">
        <v>275</v>
      </c>
      <c r="K126" s="23" t="s">
        <v>276</v>
      </c>
      <c r="L126" s="23" t="s">
        <v>277</v>
      </c>
      <c r="M126" s="23" t="s">
        <v>278</v>
      </c>
      <c r="N126" s="23" t="s">
        <v>406</v>
      </c>
      <c r="O126" s="77" t="s">
        <v>408</v>
      </c>
      <c r="P126" s="77" t="s">
        <v>405</v>
      </c>
      <c r="Q126" s="90" t="s">
        <v>109</v>
      </c>
      <c r="T126" s="153"/>
    </row>
    <row r="127" spans="1:31" x14ac:dyDescent="0.25">
      <c r="A127" s="95">
        <v>45016.270949074074</v>
      </c>
      <c r="B127" s="96">
        <v>45413.739583333336</v>
      </c>
      <c r="C127" s="73" t="e" cm="1">
        <f t="array" aca="1" ref="C127" ca="1">CALENDAR.EDATE_TO_MJDATE(A127)</f>
        <v>#NAME?</v>
      </c>
      <c r="D127" s="73" t="e" cm="1">
        <f t="array" aca="1" ref="D127" ca="1">CALENDAR.EDATE_TO_MJDATE(B127)</f>
        <v>#NAME?</v>
      </c>
      <c r="E127" s="9" t="e" cm="1">
        <f t="array" aca="1" ref="E127" ca="1">CALENDAR.DELTA_MONTH_DAYS(C127,D127)</f>
        <v>#NAME?</v>
      </c>
      <c r="F127" s="9"/>
      <c r="G127" s="9"/>
      <c r="H127" s="144"/>
      <c r="I127" s="9" cm="1">
        <f t="array" ref="I127">_xlfn.IFS(B127=A127,0,B127&gt;A127,1,TRUE,-1)</f>
        <v>1</v>
      </c>
      <c r="J127" s="9">
        <f t="shared" ref="J127:J134" si="49">I127*((YEAR(B127)-YEAR(A127))*12+(MONTH(B127)-MONTH(A127)))</f>
        <v>14</v>
      </c>
      <c r="K127" s="103">
        <f t="shared" ref="K127:K134" si="50">I127*(DAY(B127)-DAY(A127)+MOD(B127,1)-MOD(A127,1))</f>
        <v>-29.531365740738693</v>
      </c>
      <c r="L127" s="9" cm="1">
        <f t="array" ref="L127">_xlfn.LET(_xlpm._stm, IF(I127&gt;=0,A127, B127), CALENDAR.DAYS_IN_MONTH(MONTH(_xlpm._stm),YEAR(_xlpm._stm)))</f>
        <v>31</v>
      </c>
      <c r="M127" s="103">
        <f>J127+IF(K127&lt;0,-1,0)</f>
        <v>13</v>
      </c>
      <c r="N127" s="103">
        <f>K127+IF(K127&lt;0,L127,0)</f>
        <v>1.4686342592613073</v>
      </c>
      <c r="O127" s="33">
        <f>INT(N127)</f>
        <v>1</v>
      </c>
      <c r="P127" s="103">
        <f>MOD(N127,1)</f>
        <v>0.46863425926130731</v>
      </c>
      <c r="Q127" s="91" t="e">
        <f ca="1">((E127=I127)*(F127=M127)*(G127=O127)*(ROUND(H127,9)=ROUND(P127,9)))&lt;&gt;0</f>
        <v>#NAME?</v>
      </c>
      <c r="T127" s="48"/>
      <c r="X127" s="49"/>
    </row>
    <row r="128" spans="1:31" x14ac:dyDescent="0.25">
      <c r="A128" s="97">
        <v>45169.25</v>
      </c>
      <c r="B128" s="98">
        <v>45413.75</v>
      </c>
      <c r="C128" s="74" t="e" cm="1">
        <f t="array" aca="1" ref="C128" ca="1">CALENDAR.EDATE_TO_MJDATE(A128)</f>
        <v>#NAME?</v>
      </c>
      <c r="D128" s="74" t="e" cm="1">
        <f t="array" aca="1" ref="D128" ca="1">CALENDAR.EDATE_TO_MJDATE(B128)</f>
        <v>#NAME?</v>
      </c>
      <c r="E128" s="12" t="e" cm="1">
        <f t="array" aca="1" ref="E128" ca="1">CALENDAR.DELTA_MONTH_DAYS(C128,D128)</f>
        <v>#NAME?</v>
      </c>
      <c r="F128" s="12"/>
      <c r="G128" s="12"/>
      <c r="H128" s="145"/>
      <c r="I128" s="12" cm="1">
        <f t="array" ref="I128">_xlfn.IFS(B128=A128,0,B128&gt;A128,1,TRUE,-1)</f>
        <v>1</v>
      </c>
      <c r="J128" s="12">
        <f t="shared" si="49"/>
        <v>9</v>
      </c>
      <c r="K128" s="104">
        <f t="shared" si="50"/>
        <v>-29.5</v>
      </c>
      <c r="L128" s="12" cm="1">
        <f t="array" ref="L128">_xlfn.LET(_xlpm._stm, IF(I128&gt;=0,A128, B128), CALENDAR.DAYS_IN_MONTH(MONTH(_xlpm._stm),YEAR(_xlpm._stm)))</f>
        <v>31</v>
      </c>
      <c r="M128" s="104">
        <f t="shared" ref="M128:M134" si="51">J128+IF(K128&lt;0,-1,0)</f>
        <v>8</v>
      </c>
      <c r="N128" s="104">
        <f t="shared" ref="N128:N134" si="52">K128+IF(K128&lt;0,L128,0)</f>
        <v>1.5</v>
      </c>
      <c r="O128" s="34">
        <f t="shared" ref="O128:O134" si="53">INT(N128)</f>
        <v>1</v>
      </c>
      <c r="P128" s="104">
        <f t="shared" ref="P128:P134" si="54">MOD(N128,1)</f>
        <v>0.5</v>
      </c>
      <c r="Q128" s="92" t="e">
        <f t="shared" ref="Q128:Q134" ca="1" si="55">((E128=I128)*(F128=M128)*(G128=O128)*(ROUND(H128,9)=ROUND(P128,9)))&lt;&gt;0</f>
        <v>#NAME?</v>
      </c>
      <c r="T128" s="61"/>
      <c r="X128" s="49"/>
    </row>
    <row r="129" spans="1:27" x14ac:dyDescent="0.25">
      <c r="A129" s="95">
        <v>45047.75</v>
      </c>
      <c r="B129" s="96">
        <v>45077.25</v>
      </c>
      <c r="C129" s="73" t="e" cm="1">
        <f t="array" aca="1" ref="C129" ca="1">CALENDAR.EDATE_TO_MJDATE(A129)</f>
        <v>#NAME?</v>
      </c>
      <c r="D129" s="73" t="e" cm="1">
        <f t="array" aca="1" ref="D129" ca="1">CALENDAR.EDATE_TO_MJDATE(B129)</f>
        <v>#NAME?</v>
      </c>
      <c r="E129" s="9" t="e" cm="1">
        <f t="array" aca="1" ref="E129" ca="1">CALENDAR.DELTA_MONTH_DAYS(C129,D129)</f>
        <v>#NAME?</v>
      </c>
      <c r="F129" s="9"/>
      <c r="G129" s="9"/>
      <c r="H129" s="144"/>
      <c r="I129" s="9" cm="1">
        <f t="array" ref="I129">_xlfn.IFS(B129=A129,0,B129&gt;A129,1,TRUE,-1)</f>
        <v>1</v>
      </c>
      <c r="J129" s="9">
        <f t="shared" si="49"/>
        <v>0</v>
      </c>
      <c r="K129" s="103">
        <f t="shared" si="50"/>
        <v>29.5</v>
      </c>
      <c r="L129" s="9" cm="1">
        <f t="array" ref="L129">_xlfn.LET(_xlpm._stm, IF(I129&gt;=0,A129, B129), CALENDAR.DAYS_IN_MONTH(MONTH(_xlpm._stm),YEAR(_xlpm._stm)))</f>
        <v>31</v>
      </c>
      <c r="M129" s="103">
        <f t="shared" si="51"/>
        <v>0</v>
      </c>
      <c r="N129" s="103">
        <f t="shared" si="52"/>
        <v>29.5</v>
      </c>
      <c r="O129" s="33">
        <f t="shared" si="53"/>
        <v>29</v>
      </c>
      <c r="P129" s="103">
        <f t="shared" si="54"/>
        <v>0.5</v>
      </c>
      <c r="Q129" s="91" t="e">
        <f t="shared" ca="1" si="55"/>
        <v>#NAME?</v>
      </c>
      <c r="T129" s="153"/>
      <c r="X129" s="49"/>
    </row>
    <row r="130" spans="1:27" x14ac:dyDescent="0.25">
      <c r="A130" s="99">
        <v>45413.75</v>
      </c>
      <c r="B130" s="100">
        <v>45413.75</v>
      </c>
      <c r="C130" s="75" t="e" cm="1">
        <f t="array" aca="1" ref="C130" ca="1">CALENDAR.EDATE_TO_MJDATE(A130)</f>
        <v>#NAME?</v>
      </c>
      <c r="D130" s="75" t="e" cm="1">
        <f t="array" aca="1" ref="D130" ca="1">CALENDAR.EDATE_TO_MJDATE(B130)</f>
        <v>#NAME?</v>
      </c>
      <c r="E130" s="37" t="e" cm="1">
        <f t="array" aca="1" ref="E130" ca="1">CALENDAR.DELTA_MONTH_DAYS(C130,D130)</f>
        <v>#NAME?</v>
      </c>
      <c r="F130" s="37"/>
      <c r="G130" s="37"/>
      <c r="H130" s="146"/>
      <c r="I130" s="37" cm="1">
        <f t="array" ref="I130">_xlfn.IFS(B130=A130,0,B130&gt;A130,1,TRUE,-1)</f>
        <v>0</v>
      </c>
      <c r="J130" s="37">
        <f t="shared" si="49"/>
        <v>0</v>
      </c>
      <c r="K130" s="105">
        <f t="shared" si="50"/>
        <v>0</v>
      </c>
      <c r="L130" s="37" cm="1">
        <f t="array" ref="L130">_xlfn.LET(_xlpm._stm, IF(I130&gt;=0,A130, B130), CALENDAR.DAYS_IN_MONTH(MONTH(_xlpm._stm),YEAR(_xlpm._stm)))</f>
        <v>31</v>
      </c>
      <c r="M130" s="105">
        <f t="shared" si="51"/>
        <v>0</v>
      </c>
      <c r="N130" s="105">
        <f t="shared" si="52"/>
        <v>0</v>
      </c>
      <c r="O130" s="38">
        <f t="shared" si="53"/>
        <v>0</v>
      </c>
      <c r="P130" s="105">
        <f t="shared" si="54"/>
        <v>0</v>
      </c>
      <c r="Q130" s="93" t="e">
        <f t="shared" ca="1" si="55"/>
        <v>#NAME?</v>
      </c>
      <c r="T130" s="48"/>
      <c r="U130" s="205"/>
      <c r="V130" s="204"/>
      <c r="X130" s="49"/>
    </row>
    <row r="131" spans="1:27" x14ac:dyDescent="0.25">
      <c r="A131" s="102">
        <v>45077.25</v>
      </c>
      <c r="B131" s="102">
        <v>45047.75</v>
      </c>
      <c r="C131" s="76" t="e" cm="1">
        <f t="array" aca="1" ref="C131" ca="1">CALENDAR.EDATE_TO_MJDATE(A131)</f>
        <v>#NAME?</v>
      </c>
      <c r="D131" s="76" t="e" cm="1">
        <f t="array" aca="1" ref="D131" ca="1">CALENDAR.EDATE_TO_MJDATE(B131)</f>
        <v>#NAME?</v>
      </c>
      <c r="E131" s="40" t="e" cm="1">
        <f t="array" aca="1" ref="E131" ca="1">CALENDAR.DELTA_MONTH_DAYS(C131,D131)</f>
        <v>#NAME?</v>
      </c>
      <c r="F131" s="40"/>
      <c r="G131" s="40"/>
      <c r="H131" s="147"/>
      <c r="I131" s="40" cm="1">
        <f t="array" ref="I131">_xlfn.IFS(B131=A131,0,B131&gt;A131,1,TRUE,-1)</f>
        <v>-1</v>
      </c>
      <c r="J131" s="40">
        <f t="shared" si="49"/>
        <v>0</v>
      </c>
      <c r="K131" s="106">
        <f t="shared" si="50"/>
        <v>29.5</v>
      </c>
      <c r="L131" s="40" cm="1">
        <f t="array" ref="L131">_xlfn.LET(_xlpm._stm, IF(I131&gt;=0,A131, B131), CALENDAR.DAYS_IN_MONTH(MONTH(_xlpm._stm),YEAR(_xlpm._stm)))</f>
        <v>31</v>
      </c>
      <c r="M131" s="106">
        <f t="shared" si="51"/>
        <v>0</v>
      </c>
      <c r="N131" s="106">
        <f t="shared" si="52"/>
        <v>29.5</v>
      </c>
      <c r="O131" s="41">
        <f t="shared" si="53"/>
        <v>29</v>
      </c>
      <c r="P131" s="106">
        <f t="shared" si="54"/>
        <v>0.5</v>
      </c>
      <c r="Q131" s="94" t="e">
        <f t="shared" ca="1" si="55"/>
        <v>#NAME?</v>
      </c>
      <c r="W131" s="196"/>
      <c r="X131" s="69"/>
    </row>
    <row r="132" spans="1:27" x14ac:dyDescent="0.25">
      <c r="A132" s="97">
        <v>44652.75</v>
      </c>
      <c r="B132" s="98">
        <v>45016.25</v>
      </c>
      <c r="C132" s="74" t="e" cm="1">
        <f t="array" aca="1" ref="C132" ca="1">CALENDAR.EDATE_TO_MJDATE(A132)</f>
        <v>#NAME?</v>
      </c>
      <c r="D132" s="74" t="e" cm="1">
        <f t="array" aca="1" ref="D132" ca="1">CALENDAR.EDATE_TO_MJDATE(B132)</f>
        <v>#NAME?</v>
      </c>
      <c r="E132" s="12" t="e" cm="1">
        <f t="array" aca="1" ref="E132" ca="1">CALENDAR.DELTA_MONTH_DAYS(C132,D132)</f>
        <v>#NAME?</v>
      </c>
      <c r="F132" s="12"/>
      <c r="G132" s="12"/>
      <c r="H132" s="145"/>
      <c r="I132" s="12" cm="1">
        <f t="array" ref="I132">_xlfn.IFS(B132=A132,0,B132&gt;A132,1,TRUE,-1)</f>
        <v>1</v>
      </c>
      <c r="J132" s="12">
        <f t="shared" si="49"/>
        <v>11</v>
      </c>
      <c r="K132" s="104">
        <f t="shared" si="50"/>
        <v>29.5</v>
      </c>
      <c r="L132" s="12" cm="1">
        <f t="array" ref="L132">_xlfn.LET(_xlpm._stm, IF(I132&gt;=0,A132, B132), CALENDAR.DAYS_IN_MONTH(MONTH(_xlpm._stm),YEAR(_xlpm._stm)))</f>
        <v>30</v>
      </c>
      <c r="M132" s="104">
        <f t="shared" si="51"/>
        <v>11</v>
      </c>
      <c r="N132" s="104">
        <f t="shared" si="52"/>
        <v>29.5</v>
      </c>
      <c r="O132" s="34">
        <f t="shared" si="53"/>
        <v>29</v>
      </c>
      <c r="P132" s="104">
        <f t="shared" si="54"/>
        <v>0.5</v>
      </c>
      <c r="Q132" s="92" t="e">
        <f t="shared" ca="1" si="55"/>
        <v>#NAME?</v>
      </c>
      <c r="W132" s="196"/>
    </row>
    <row r="133" spans="1:27" x14ac:dyDescent="0.25">
      <c r="A133" s="95">
        <v>45078.75</v>
      </c>
      <c r="B133" s="96">
        <v>45077.25</v>
      </c>
      <c r="C133" s="73" t="e" cm="1">
        <f t="array" aca="1" ref="C133" ca="1">CALENDAR.EDATE_TO_MJDATE(A133)</f>
        <v>#NAME?</v>
      </c>
      <c r="D133" s="73" t="e" cm="1">
        <f t="array" aca="1" ref="D133" ca="1">CALENDAR.EDATE_TO_MJDATE(B133)</f>
        <v>#NAME?</v>
      </c>
      <c r="E133" s="9" t="e" cm="1">
        <f t="array" aca="1" ref="E133" ca="1">CALENDAR.DELTA_MONTH_DAYS(C133,D133)</f>
        <v>#NAME?</v>
      </c>
      <c r="F133" s="9"/>
      <c r="G133" s="9"/>
      <c r="H133" s="144"/>
      <c r="I133" s="9" cm="1">
        <f t="array" ref="I133">_xlfn.IFS(B133=A133,0,B133&gt;A133,1,TRUE,-1)</f>
        <v>-1</v>
      </c>
      <c r="J133" s="9">
        <f t="shared" si="49"/>
        <v>1</v>
      </c>
      <c r="K133" s="103">
        <f t="shared" si="50"/>
        <v>-29.5</v>
      </c>
      <c r="L133" s="9" cm="1">
        <f t="array" ref="L133">_xlfn.LET(_xlpm._stm, IF(I133&gt;=0,A133, B133), CALENDAR.DAYS_IN_MONTH(MONTH(_xlpm._stm),YEAR(_xlpm._stm)))</f>
        <v>31</v>
      </c>
      <c r="M133" s="103">
        <f t="shared" si="51"/>
        <v>0</v>
      </c>
      <c r="N133" s="103">
        <f t="shared" si="52"/>
        <v>1.5</v>
      </c>
      <c r="O133" s="33">
        <f t="shared" si="53"/>
        <v>1</v>
      </c>
      <c r="P133" s="103">
        <f t="shared" si="54"/>
        <v>0.5</v>
      </c>
      <c r="Q133" s="91" t="e">
        <f t="shared" ca="1" si="55"/>
        <v>#NAME?</v>
      </c>
    </row>
    <row r="134" spans="1:27" x14ac:dyDescent="0.25">
      <c r="A134" s="99">
        <v>45869.25</v>
      </c>
      <c r="B134" s="100">
        <v>45170.75</v>
      </c>
      <c r="C134" s="75" t="e" cm="1">
        <f t="array" aca="1" ref="C134" ca="1">CALENDAR.EDATE_TO_MJDATE(A134)</f>
        <v>#NAME?</v>
      </c>
      <c r="D134" s="75" t="e" cm="1">
        <f t="array" aca="1" ref="D134" ca="1">CALENDAR.EDATE_TO_MJDATE(B134)</f>
        <v>#NAME?</v>
      </c>
      <c r="E134" s="37" t="e" cm="1">
        <f t="array" aca="1" ref="E134" ca="1">CALENDAR.DELTA_MONTH_DAYS(C134,D134)</f>
        <v>#NAME?</v>
      </c>
      <c r="F134" s="37"/>
      <c r="G134" s="37"/>
      <c r="H134" s="146"/>
      <c r="I134" s="37" cm="1">
        <f t="array" ref="I134">_xlfn.IFS(B134=A134,0,B134&gt;A134,1,TRUE,-1)</f>
        <v>-1</v>
      </c>
      <c r="J134" s="37">
        <f t="shared" si="49"/>
        <v>22</v>
      </c>
      <c r="K134" s="105">
        <f t="shared" si="50"/>
        <v>29.5</v>
      </c>
      <c r="L134" s="37" cm="1">
        <f t="array" ref="L134">_xlfn.LET(_xlpm._stm, IF(I134&gt;=0,A134, B134), CALENDAR.DAYS_IN_MONTH(MONTH(_xlpm._stm),YEAR(_xlpm._stm)))</f>
        <v>30</v>
      </c>
      <c r="M134" s="105">
        <f t="shared" si="51"/>
        <v>22</v>
      </c>
      <c r="N134" s="105">
        <f t="shared" si="52"/>
        <v>29.5</v>
      </c>
      <c r="O134" s="38">
        <f t="shared" si="53"/>
        <v>29</v>
      </c>
      <c r="P134" s="105">
        <f t="shared" si="54"/>
        <v>0.5</v>
      </c>
      <c r="Q134" s="93" t="e">
        <f t="shared" ca="1" si="55"/>
        <v>#NAME?</v>
      </c>
    </row>
    <row r="137" spans="1:27" ht="19.5" x14ac:dyDescent="0.3">
      <c r="A137" s="1" t="s">
        <v>279</v>
      </c>
    </row>
    <row r="139" spans="1:27" x14ac:dyDescent="0.25">
      <c r="A139" s="22" t="s">
        <v>224</v>
      </c>
      <c r="B139" s="23" t="s">
        <v>225</v>
      </c>
      <c r="C139" s="23" t="s">
        <v>222</v>
      </c>
      <c r="D139" s="23" t="s">
        <v>223</v>
      </c>
      <c r="E139" s="23" t="s">
        <v>117</v>
      </c>
      <c r="F139" s="30" t="s">
        <v>132</v>
      </c>
      <c r="G139" s="77" t="s">
        <v>122</v>
      </c>
      <c r="H139" s="90" t="s">
        <v>17</v>
      </c>
      <c r="I139" s="90" t="s">
        <v>47</v>
      </c>
      <c r="J139" s="23" t="s">
        <v>110</v>
      </c>
      <c r="K139" s="23" t="s">
        <v>232</v>
      </c>
      <c r="L139" s="23" t="s">
        <v>231</v>
      </c>
      <c r="M139" s="23" t="s">
        <v>233</v>
      </c>
      <c r="N139" s="23" t="s">
        <v>235</v>
      </c>
      <c r="O139" s="23" t="s">
        <v>234</v>
      </c>
      <c r="P139" s="23" t="s">
        <v>236</v>
      </c>
      <c r="Q139" s="23" t="s">
        <v>237</v>
      </c>
      <c r="R139" s="23" t="s">
        <v>238</v>
      </c>
      <c r="S139" s="23" t="s">
        <v>239</v>
      </c>
      <c r="T139" s="23" t="s">
        <v>240</v>
      </c>
      <c r="U139" s="23" t="s">
        <v>281</v>
      </c>
      <c r="V139" s="23" t="s">
        <v>270</v>
      </c>
      <c r="W139" s="23" t="s">
        <v>243</v>
      </c>
      <c r="X139" s="23" t="s">
        <v>406</v>
      </c>
      <c r="Y139" s="23" t="s">
        <v>141</v>
      </c>
      <c r="Z139" s="23" t="s">
        <v>405</v>
      </c>
      <c r="AA139" s="90" t="s">
        <v>109</v>
      </c>
    </row>
    <row r="140" spans="1:27" x14ac:dyDescent="0.25">
      <c r="A140" s="95">
        <v>45016.270949074074</v>
      </c>
      <c r="B140" s="96">
        <v>45413.739583333336</v>
      </c>
      <c r="C140" s="103" t="e" cm="1">
        <f t="array" aca="1" ref="C140" ca="1">CALENDAR.EDATE_TO_MJDATE(A140)</f>
        <v>#NAME?</v>
      </c>
      <c r="D140" s="103" t="e" cm="1">
        <f t="array" aca="1" ref="D140" ca="1">CALENDAR.EDATE_TO_MJDATE(B140)</f>
        <v>#NAME?</v>
      </c>
      <c r="E140" s="9"/>
      <c r="F140" s="9" t="e" cm="1">
        <f t="array" aca="1" ref="F140" ca="1">CALENDAR.DELTA_QUARTER_DAYS(C140,D140,E140)</f>
        <v>#NAME?</v>
      </c>
      <c r="G140" s="9"/>
      <c r="H140" s="9"/>
      <c r="I140" s="144"/>
      <c r="J140" s="9" cm="1">
        <f t="array" ref="J140">_xlfn.IFS(B140=A140,0,B140&gt;A140,1,TRUE,-1)</f>
        <v>1</v>
      </c>
      <c r="K140" s="9" t="e" cm="1">
        <f t="array" aca="1" ref="K140" ca="1">CALENDAR.MJDATE_TO_QUARTER_DATE(C140,E140)</f>
        <v>#NAME?</v>
      </c>
      <c r="L140" s="103"/>
      <c r="M140" s="9"/>
      <c r="N140" s="103"/>
      <c r="O140" s="33"/>
      <c r="P140" s="33" t="e" cm="1">
        <f t="array" aca="1" ref="P140" ca="1">CALENDAR.MJDATE_TO_QUARTER_DATE(D140,E140)</f>
        <v>#NAME?</v>
      </c>
      <c r="Q140" s="33"/>
      <c r="R140" s="33"/>
      <c r="S140" s="103"/>
      <c r="T140" s="33"/>
      <c r="U140" s="33" t="e">
        <f ca="1">J140*((P140-K140)*4+(Q140-L140))</f>
        <v>#NAME?</v>
      </c>
      <c r="V140" s="103">
        <f>J140*(R140+S140-M140-N140)</f>
        <v>0</v>
      </c>
      <c r="W140" s="33" t="e">
        <f ca="1">U140-N(V140&lt;0)</f>
        <v>#NAME?</v>
      </c>
      <c r="X140" s="103">
        <f t="shared" ref="X140:X147" si="56">V140+IF(V140&lt;0,IF(J140=1,O140,T140),0)</f>
        <v>0</v>
      </c>
      <c r="Y140" s="33">
        <f>INT(X140)</f>
        <v>0</v>
      </c>
      <c r="Z140" s="206">
        <f>MOD(X140,1)</f>
        <v>0</v>
      </c>
      <c r="AA140" s="91" t="e">
        <f ca="1">((F140=J140)*(G140=W140)*(H140=Y140)*(ROUND(I140,9)=ROUND(Z140,9)))&lt;&gt;0</f>
        <v>#NAME?</v>
      </c>
    </row>
    <row r="141" spans="1:27" x14ac:dyDescent="0.25">
      <c r="A141" s="97">
        <v>45169.25</v>
      </c>
      <c r="B141" s="98">
        <v>45413.75</v>
      </c>
      <c r="C141" s="104" t="e" cm="1">
        <f t="array" aca="1" ref="C141" ca="1">CALENDAR.EDATE_TO_MJDATE(A141)</f>
        <v>#NAME?</v>
      </c>
      <c r="D141" s="104" t="e" cm="1">
        <f t="array" aca="1" ref="D141" ca="1">CALENDAR.EDATE_TO_MJDATE(B141)</f>
        <v>#NAME?</v>
      </c>
      <c r="E141" s="12"/>
      <c r="F141" s="12" t="e" cm="1">
        <f t="array" aca="1" ref="F141" ca="1">CALENDAR.DELTA_QUARTER_DAYS(C141,D141,E141)</f>
        <v>#NAME?</v>
      </c>
      <c r="G141" s="12"/>
      <c r="H141" s="12"/>
      <c r="I141" s="145"/>
      <c r="J141" s="12" cm="1">
        <f t="array" ref="J141">_xlfn.IFS(B141=A141,0,B141&gt;A141,1,TRUE,-1)</f>
        <v>1</v>
      </c>
      <c r="K141" s="12" t="e" cm="1">
        <f t="array" aca="1" ref="K141" ca="1">CALENDAR.MJDATE_TO_QUARTER_DATE(C141,E141)</f>
        <v>#NAME?</v>
      </c>
      <c r="L141" s="104"/>
      <c r="M141" s="12"/>
      <c r="N141" s="104"/>
      <c r="O141" s="34"/>
      <c r="P141" s="34" t="e" cm="1">
        <f t="array" aca="1" ref="P141" ca="1">CALENDAR.MJDATE_TO_QUARTER_DATE(D141,E141)</f>
        <v>#NAME?</v>
      </c>
      <c r="Q141" s="34"/>
      <c r="R141" s="34"/>
      <c r="S141" s="104"/>
      <c r="T141" s="12"/>
      <c r="U141" s="12" t="e">
        <f t="shared" ref="U141:U147" ca="1" si="57">J141*((P141-K141)*4+(Q141-L141))</f>
        <v>#NAME?</v>
      </c>
      <c r="V141" s="104">
        <f t="shared" ref="V141:V147" si="58">J141*(R141+S141-M141-N141)</f>
        <v>0</v>
      </c>
      <c r="W141" s="34" t="e">
        <f t="shared" ref="W141:W147" ca="1" si="59">U141-N(V141&lt;0)</f>
        <v>#NAME?</v>
      </c>
      <c r="X141" s="104">
        <f t="shared" si="56"/>
        <v>0</v>
      </c>
      <c r="Y141" s="34">
        <f t="shared" ref="Y141:Y147" si="60">INT(X141)</f>
        <v>0</v>
      </c>
      <c r="Z141" s="207">
        <f t="shared" ref="Z141:Z147" si="61">MOD(X141,1)</f>
        <v>0</v>
      </c>
      <c r="AA141" s="92" t="e">
        <f t="shared" ref="AA141:AA147" ca="1" si="62">((F141=J141)*(G141=W141)*(H141=Y141)*(ROUND(I141,9)=ROUND(Z141,9)))&lt;&gt;0</f>
        <v>#NAME?</v>
      </c>
    </row>
    <row r="142" spans="1:27" x14ac:dyDescent="0.25">
      <c r="A142" s="95">
        <v>45047.75</v>
      </c>
      <c r="B142" s="96">
        <v>45077.25</v>
      </c>
      <c r="C142" s="103" t="e" cm="1">
        <f t="array" aca="1" ref="C142" ca="1">CALENDAR.EDATE_TO_MJDATE(A142)</f>
        <v>#NAME?</v>
      </c>
      <c r="D142" s="103" t="e" cm="1">
        <f t="array" aca="1" ref="D142" ca="1">CALENDAR.EDATE_TO_MJDATE(B142)</f>
        <v>#NAME?</v>
      </c>
      <c r="E142" s="9">
        <v>-6</v>
      </c>
      <c r="F142" s="9" t="e" cm="1">
        <f t="array" aca="1" ref="F142" ca="1">CALENDAR.DELTA_QUARTER_DAYS(C142,D142,E142)</f>
        <v>#NAME?</v>
      </c>
      <c r="G142" s="9"/>
      <c r="H142" s="9"/>
      <c r="I142" s="144"/>
      <c r="J142" s="9" cm="1">
        <f t="array" ref="J142">_xlfn.IFS(B142=A142,0,B142&gt;A142,1,TRUE,-1)</f>
        <v>1</v>
      </c>
      <c r="K142" s="9" t="e" cm="1">
        <f t="array" aca="1" ref="K142" ca="1">CALENDAR.MJDATE_TO_QUARTER_DATE(C142,E142)</f>
        <v>#NAME?</v>
      </c>
      <c r="L142" s="103"/>
      <c r="M142" s="9"/>
      <c r="N142" s="103"/>
      <c r="O142" s="33"/>
      <c r="P142" s="33" t="e" cm="1">
        <f t="array" aca="1" ref="P142" ca="1">CALENDAR.MJDATE_TO_QUARTER_DATE(D142,E142)</f>
        <v>#NAME?</v>
      </c>
      <c r="Q142" s="33"/>
      <c r="R142" s="33"/>
      <c r="S142" s="103"/>
      <c r="T142" s="9"/>
      <c r="U142" s="9" t="e">
        <f t="shared" ca="1" si="57"/>
        <v>#NAME?</v>
      </c>
      <c r="V142" s="103">
        <f>J142*(R142+S142-M142-N142)</f>
        <v>0</v>
      </c>
      <c r="W142" s="33" t="e">
        <f t="shared" ca="1" si="59"/>
        <v>#NAME?</v>
      </c>
      <c r="X142" s="103">
        <f t="shared" si="56"/>
        <v>0</v>
      </c>
      <c r="Y142" s="33">
        <f t="shared" si="60"/>
        <v>0</v>
      </c>
      <c r="Z142" s="206">
        <f t="shared" si="61"/>
        <v>0</v>
      </c>
      <c r="AA142" s="91" t="e">
        <f t="shared" ca="1" si="62"/>
        <v>#NAME?</v>
      </c>
    </row>
    <row r="143" spans="1:27" x14ac:dyDescent="0.25">
      <c r="A143" s="99">
        <v>45413.75</v>
      </c>
      <c r="B143" s="100">
        <v>45413.75</v>
      </c>
      <c r="C143" s="105" t="e" cm="1">
        <f t="array" aca="1" ref="C143" ca="1">CALENDAR.EDATE_TO_MJDATE(A143)</f>
        <v>#NAME?</v>
      </c>
      <c r="D143" s="105" t="e" cm="1">
        <f t="array" aca="1" ref="D143" ca="1">CALENDAR.EDATE_TO_MJDATE(B143)</f>
        <v>#NAME?</v>
      </c>
      <c r="E143" s="37">
        <v>2</v>
      </c>
      <c r="F143" s="37" t="e" cm="1">
        <f t="array" aca="1" ref="F143" ca="1">CALENDAR.DELTA_QUARTER_DAYS(C143,D143,E143)</f>
        <v>#NAME?</v>
      </c>
      <c r="G143" s="37"/>
      <c r="H143" s="37"/>
      <c r="I143" s="146"/>
      <c r="J143" s="37" cm="1">
        <f t="array" ref="J143">_xlfn.IFS(B143=A143,0,B143&gt;A143,1,TRUE,-1)</f>
        <v>0</v>
      </c>
      <c r="K143" s="37" t="e" cm="1">
        <f t="array" aca="1" ref="K143" ca="1">CALENDAR.MJDATE_TO_QUARTER_DATE(C143,E143)</f>
        <v>#NAME?</v>
      </c>
      <c r="L143" s="105"/>
      <c r="M143" s="37"/>
      <c r="N143" s="105"/>
      <c r="O143" s="38"/>
      <c r="P143" s="38" t="e" cm="1">
        <f t="array" aca="1" ref="P143" ca="1">CALENDAR.MJDATE_TO_QUARTER_DATE(D143,E143)</f>
        <v>#NAME?</v>
      </c>
      <c r="Q143" s="38"/>
      <c r="R143" s="38"/>
      <c r="S143" s="105"/>
      <c r="T143" s="37"/>
      <c r="U143" s="37" t="e">
        <f t="shared" ca="1" si="57"/>
        <v>#NAME?</v>
      </c>
      <c r="V143" s="105">
        <f t="shared" si="58"/>
        <v>0</v>
      </c>
      <c r="W143" s="38" t="e">
        <f t="shared" ca="1" si="59"/>
        <v>#NAME?</v>
      </c>
      <c r="X143" s="105">
        <f t="shared" si="56"/>
        <v>0</v>
      </c>
      <c r="Y143" s="38">
        <f t="shared" si="60"/>
        <v>0</v>
      </c>
      <c r="Z143" s="208">
        <f t="shared" si="61"/>
        <v>0</v>
      </c>
      <c r="AA143" s="93" t="e">
        <f t="shared" ca="1" si="62"/>
        <v>#NAME?</v>
      </c>
    </row>
    <row r="144" spans="1:27" x14ac:dyDescent="0.25">
      <c r="A144" s="102">
        <v>45077.25</v>
      </c>
      <c r="B144" s="102">
        <v>45047.75</v>
      </c>
      <c r="C144" s="106" t="e" cm="1">
        <f t="array" aca="1" ref="C144" ca="1">CALENDAR.EDATE_TO_MJDATE(A144)</f>
        <v>#NAME?</v>
      </c>
      <c r="D144" s="106" t="e" cm="1">
        <f t="array" aca="1" ref="D144" ca="1">CALENDAR.EDATE_TO_MJDATE(B144)</f>
        <v>#NAME?</v>
      </c>
      <c r="E144" s="40"/>
      <c r="F144" s="40" t="e" cm="1">
        <f t="array" aca="1" ref="F144" ca="1">CALENDAR.DELTA_QUARTER_DAYS(C144,D144,E144)</f>
        <v>#NAME?</v>
      </c>
      <c r="G144" s="40"/>
      <c r="H144" s="40"/>
      <c r="I144" s="147"/>
      <c r="J144" s="40" cm="1">
        <f t="array" ref="J144">_xlfn.IFS(B144=A144,0,B144&gt;A144,1,TRUE,-1)</f>
        <v>-1</v>
      </c>
      <c r="K144" s="40" t="e" cm="1">
        <f t="array" aca="1" ref="K144" ca="1">CALENDAR.MJDATE_TO_QUARTER_DATE(C144,E144)</f>
        <v>#NAME?</v>
      </c>
      <c r="L144" s="106"/>
      <c r="M144" s="40"/>
      <c r="N144" s="106"/>
      <c r="O144" s="41"/>
      <c r="P144" s="41" t="e" cm="1">
        <f t="array" aca="1" ref="P144" ca="1">CALENDAR.MJDATE_TO_QUARTER_DATE(D144,E144)</f>
        <v>#NAME?</v>
      </c>
      <c r="Q144" s="41"/>
      <c r="R144" s="41"/>
      <c r="S144" s="106"/>
      <c r="T144" s="40"/>
      <c r="U144" s="40" t="e">
        <f t="shared" ca="1" si="57"/>
        <v>#NAME?</v>
      </c>
      <c r="V144" s="106">
        <f t="shared" si="58"/>
        <v>0</v>
      </c>
      <c r="W144" s="41" t="e">
        <f t="shared" ca="1" si="59"/>
        <v>#NAME?</v>
      </c>
      <c r="X144" s="106">
        <f t="shared" si="56"/>
        <v>0</v>
      </c>
      <c r="Y144" s="41">
        <f t="shared" si="60"/>
        <v>0</v>
      </c>
      <c r="Z144" s="209">
        <f t="shared" si="61"/>
        <v>0</v>
      </c>
      <c r="AA144" s="94" t="e">
        <f t="shared" ca="1" si="62"/>
        <v>#NAME?</v>
      </c>
    </row>
    <row r="145" spans="1:27" x14ac:dyDescent="0.25">
      <c r="A145" s="97">
        <v>44652.75</v>
      </c>
      <c r="B145" s="98">
        <v>45016.25</v>
      </c>
      <c r="C145" s="104" t="e" cm="1">
        <f t="array" aca="1" ref="C145" ca="1">CALENDAR.EDATE_TO_MJDATE(A145)</f>
        <v>#NAME?</v>
      </c>
      <c r="D145" s="104" t="e" cm="1">
        <f t="array" aca="1" ref="D145" ca="1">CALENDAR.EDATE_TO_MJDATE(B145)</f>
        <v>#NAME?</v>
      </c>
      <c r="E145" s="12">
        <v>-1</v>
      </c>
      <c r="F145" s="12" t="e" cm="1">
        <f t="array" aca="1" ref="F145" ca="1">CALENDAR.DELTA_QUARTER_DAYS(C145,D145,E145)</f>
        <v>#NAME?</v>
      </c>
      <c r="G145" s="12"/>
      <c r="H145" s="12"/>
      <c r="I145" s="145"/>
      <c r="J145" s="12" cm="1">
        <f t="array" ref="J145">_xlfn.IFS(B145=A145,0,B145&gt;A145,1,TRUE,-1)</f>
        <v>1</v>
      </c>
      <c r="K145" s="12" t="e" cm="1">
        <f t="array" aca="1" ref="K145" ca="1">CALENDAR.MJDATE_TO_QUARTER_DATE(C145,E145)</f>
        <v>#NAME?</v>
      </c>
      <c r="L145" s="104"/>
      <c r="M145" s="12"/>
      <c r="N145" s="104"/>
      <c r="O145" s="34"/>
      <c r="P145" s="34" t="e" cm="1">
        <f t="array" aca="1" ref="P145" ca="1">CALENDAR.MJDATE_TO_QUARTER_DATE(D145,E145)</f>
        <v>#NAME?</v>
      </c>
      <c r="Q145" s="34"/>
      <c r="R145" s="34"/>
      <c r="S145" s="104"/>
      <c r="T145" s="12"/>
      <c r="U145" s="12" t="e">
        <f t="shared" ca="1" si="57"/>
        <v>#NAME?</v>
      </c>
      <c r="V145" s="104">
        <f t="shared" si="58"/>
        <v>0</v>
      </c>
      <c r="W145" s="34" t="e">
        <f t="shared" ca="1" si="59"/>
        <v>#NAME?</v>
      </c>
      <c r="X145" s="104">
        <f t="shared" si="56"/>
        <v>0</v>
      </c>
      <c r="Y145" s="34">
        <f t="shared" si="60"/>
        <v>0</v>
      </c>
      <c r="Z145" s="207">
        <f t="shared" si="61"/>
        <v>0</v>
      </c>
      <c r="AA145" s="92" t="e">
        <f t="shared" ca="1" si="62"/>
        <v>#NAME?</v>
      </c>
    </row>
    <row r="146" spans="1:27" x14ac:dyDescent="0.25">
      <c r="A146" s="95">
        <v>45078.75</v>
      </c>
      <c r="B146" s="96">
        <v>45077.25</v>
      </c>
      <c r="C146" s="103" t="e" cm="1">
        <f t="array" aca="1" ref="C146" ca="1">CALENDAR.EDATE_TO_MJDATE(A146)</f>
        <v>#NAME?</v>
      </c>
      <c r="D146" s="103" t="e" cm="1">
        <f t="array" aca="1" ref="D146" ca="1">CALENDAR.EDATE_TO_MJDATE(B146)</f>
        <v>#NAME?</v>
      </c>
      <c r="E146" s="9"/>
      <c r="F146" s="9" t="e" cm="1">
        <f t="array" aca="1" ref="F146" ca="1">CALENDAR.DELTA_QUARTER_DAYS(C146,D146,E146)</f>
        <v>#NAME?</v>
      </c>
      <c r="G146" s="9"/>
      <c r="H146" s="9"/>
      <c r="I146" s="144"/>
      <c r="J146" s="9" cm="1">
        <f t="array" ref="J146">_xlfn.IFS(B146=A146,0,B146&gt;A146,1,TRUE,-1)</f>
        <v>-1</v>
      </c>
      <c r="K146" s="9" t="e" cm="1">
        <f t="array" aca="1" ref="K146" ca="1">CALENDAR.MJDATE_TO_QUARTER_DATE(C146,E146)</f>
        <v>#NAME?</v>
      </c>
      <c r="L146" s="103"/>
      <c r="M146" s="9"/>
      <c r="N146" s="103"/>
      <c r="O146" s="33"/>
      <c r="P146" s="33" t="e" cm="1">
        <f t="array" aca="1" ref="P146" ca="1">CALENDAR.MJDATE_TO_QUARTER_DATE(D146,E146)</f>
        <v>#NAME?</v>
      </c>
      <c r="Q146" s="33"/>
      <c r="R146" s="33"/>
      <c r="S146" s="103"/>
      <c r="T146" s="9"/>
      <c r="U146" s="9" t="e">
        <f t="shared" ca="1" si="57"/>
        <v>#NAME?</v>
      </c>
      <c r="V146" s="103">
        <f t="shared" si="58"/>
        <v>0</v>
      </c>
      <c r="W146" s="33" t="e">
        <f t="shared" ca="1" si="59"/>
        <v>#NAME?</v>
      </c>
      <c r="X146" s="103">
        <f t="shared" si="56"/>
        <v>0</v>
      </c>
      <c r="Y146" s="33">
        <f t="shared" si="60"/>
        <v>0</v>
      </c>
      <c r="Z146" s="206">
        <f t="shared" si="61"/>
        <v>0</v>
      </c>
      <c r="AA146" s="91" t="e">
        <f t="shared" ca="1" si="62"/>
        <v>#NAME?</v>
      </c>
    </row>
    <row r="147" spans="1:27" x14ac:dyDescent="0.25">
      <c r="A147" s="99">
        <v>45869.25</v>
      </c>
      <c r="B147" s="100">
        <v>45170.75</v>
      </c>
      <c r="C147" s="105" t="e" cm="1">
        <f t="array" aca="1" ref="C147" ca="1">CALENDAR.EDATE_TO_MJDATE(A147)</f>
        <v>#NAME?</v>
      </c>
      <c r="D147" s="105" t="e" cm="1">
        <f t="array" aca="1" ref="D147" ca="1">CALENDAR.EDATE_TO_MJDATE(B147)</f>
        <v>#NAME?</v>
      </c>
      <c r="E147" s="37"/>
      <c r="F147" s="37" t="e" cm="1">
        <f t="array" aca="1" ref="F147" ca="1">CALENDAR.DELTA_QUARTER_DAYS(C147,D147,E147)</f>
        <v>#NAME?</v>
      </c>
      <c r="G147" s="37"/>
      <c r="H147" s="37"/>
      <c r="I147" s="146"/>
      <c r="J147" s="37" cm="1">
        <f t="array" ref="J147">_xlfn.IFS(B147=A147,0,B147&gt;A147,1,TRUE,-1)</f>
        <v>-1</v>
      </c>
      <c r="K147" s="37" t="e" cm="1">
        <f t="array" aca="1" ref="K147" ca="1">CALENDAR.MJDATE_TO_QUARTER_DATE(C147,E147)</f>
        <v>#NAME?</v>
      </c>
      <c r="L147" s="105"/>
      <c r="M147" s="37"/>
      <c r="N147" s="105"/>
      <c r="O147" s="38"/>
      <c r="P147" s="38" t="e" cm="1">
        <f t="array" aca="1" ref="P147" ca="1">CALENDAR.MJDATE_TO_QUARTER_DATE(D147,E147)</f>
        <v>#NAME?</v>
      </c>
      <c r="Q147" s="38"/>
      <c r="R147" s="38"/>
      <c r="S147" s="105"/>
      <c r="T147" s="37"/>
      <c r="U147" s="37" t="e">
        <f t="shared" ca="1" si="57"/>
        <v>#NAME?</v>
      </c>
      <c r="V147" s="105">
        <f t="shared" si="58"/>
        <v>0</v>
      </c>
      <c r="W147" s="38" t="e">
        <f t="shared" ca="1" si="59"/>
        <v>#NAME?</v>
      </c>
      <c r="X147" s="105">
        <f t="shared" si="56"/>
        <v>0</v>
      </c>
      <c r="Y147" s="38">
        <f t="shared" si="60"/>
        <v>0</v>
      </c>
      <c r="Z147" s="208">
        <f t="shared" si="61"/>
        <v>0</v>
      </c>
      <c r="AA147" s="93" t="e">
        <f t="shared" ca="1" si="62"/>
        <v>#NAME?</v>
      </c>
    </row>
    <row r="150" spans="1:27" ht="19.5" x14ac:dyDescent="0.3">
      <c r="A150" s="1" t="s">
        <v>280</v>
      </c>
    </row>
    <row r="152" spans="1:27" x14ac:dyDescent="0.25">
      <c r="A152" s="22" t="s">
        <v>224</v>
      </c>
      <c r="B152" s="23" t="s">
        <v>225</v>
      </c>
      <c r="C152" s="23" t="s">
        <v>148</v>
      </c>
      <c r="D152" s="23" t="s">
        <v>117</v>
      </c>
      <c r="E152" s="23" t="s">
        <v>222</v>
      </c>
      <c r="F152" s="23" t="s">
        <v>223</v>
      </c>
      <c r="G152" s="23" t="s">
        <v>150</v>
      </c>
      <c r="H152" s="23" t="s">
        <v>151</v>
      </c>
      <c r="I152" s="23" t="s">
        <v>152</v>
      </c>
      <c r="J152" s="23" t="s">
        <v>153</v>
      </c>
      <c r="K152" s="23" t="s">
        <v>168</v>
      </c>
      <c r="L152" s="23" t="s">
        <v>169</v>
      </c>
      <c r="M152" s="23" t="s">
        <v>170</v>
      </c>
    </row>
    <row r="153" spans="1:27" x14ac:dyDescent="0.25">
      <c r="A153" s="95">
        <v>44651.270949074074</v>
      </c>
      <c r="B153" s="96">
        <v>44652.739583333336</v>
      </c>
      <c r="C153" s="140" t="s">
        <v>142</v>
      </c>
      <c r="D153" s="9"/>
      <c r="E153" s="103" t="e" cm="1">
        <f t="array" aca="1" ref="E153" ca="1">CALENDAR.EDATE_TO_MJDATE(A153)</f>
        <v>#NAME?</v>
      </c>
      <c r="F153" s="103" t="e" cm="1">
        <f t="array" aca="1" ref="F153" ca="1">CALENDAR.EDATE_TO_MJDATE(B153)</f>
        <v>#NAME?</v>
      </c>
      <c r="G153" s="122" t="e" cm="1">
        <f t="array" aca="1" ref="G153" ca="1">CALENDAR.DELTA_INTERVAL(C153,E153,F153,D153)</f>
        <v>#NAME?</v>
      </c>
      <c r="H153" s="122"/>
      <c r="I153" s="122"/>
      <c r="J153" s="122"/>
      <c r="K153" s="122"/>
      <c r="L153" s="122"/>
      <c r="M153" s="144"/>
    </row>
    <row r="154" spans="1:27" x14ac:dyDescent="0.25">
      <c r="A154" s="97">
        <v>44651.996527777781</v>
      </c>
      <c r="B154" s="98">
        <v>44652.083333333336</v>
      </c>
      <c r="C154" s="141" t="s">
        <v>143</v>
      </c>
      <c r="D154" s="12"/>
      <c r="E154" s="104" t="e" cm="1">
        <f t="array" aca="1" ref="E154" ca="1">CALENDAR.EDATE_TO_MJDATE(A154)</f>
        <v>#NAME?</v>
      </c>
      <c r="F154" s="104" t="e" cm="1">
        <f t="array" aca="1" ref="F154" ca="1">CALENDAR.EDATE_TO_MJDATE(B154)</f>
        <v>#NAME?</v>
      </c>
      <c r="G154" s="123" t="e" cm="1">
        <f t="array" aca="1" ref="G154" ca="1">CALENDAR.DELTA_INTERVAL(C154,E154,F154,D154)</f>
        <v>#NAME?</v>
      </c>
      <c r="H154" s="123"/>
      <c r="I154" s="123"/>
      <c r="J154" s="123"/>
      <c r="K154" s="123"/>
      <c r="L154" s="123"/>
      <c r="M154" s="145"/>
    </row>
    <row r="155" spans="1:27" x14ac:dyDescent="0.25">
      <c r="A155" s="95">
        <v>44651.999988425923</v>
      </c>
      <c r="B155" s="96">
        <v>44652.000393518516</v>
      </c>
      <c r="C155" s="140" t="s">
        <v>144</v>
      </c>
      <c r="D155" s="9"/>
      <c r="E155" s="103" t="e" cm="1">
        <f t="array" aca="1" ref="E155" ca="1">CALENDAR.EDATE_TO_MJDATE(A155)</f>
        <v>#NAME?</v>
      </c>
      <c r="F155" s="103" t="e" cm="1">
        <f t="array" aca="1" ref="F155" ca="1">CALENDAR.EDATE_TO_MJDATE(B155)</f>
        <v>#NAME?</v>
      </c>
      <c r="G155" s="122" t="e" cm="1">
        <f t="array" aca="1" ref="G155" ca="1">CALENDAR.DELTA_INTERVAL(C155,E155,F155,D155)</f>
        <v>#NAME?</v>
      </c>
      <c r="H155" s="122"/>
      <c r="I155" s="122"/>
      <c r="J155" s="122"/>
      <c r="K155" s="122"/>
      <c r="L155" s="122"/>
      <c r="M155" s="144"/>
    </row>
    <row r="156" spans="1:27" x14ac:dyDescent="0.25">
      <c r="A156" s="99">
        <v>44651.996574074074</v>
      </c>
      <c r="B156" s="100">
        <v>44652.083333333336</v>
      </c>
      <c r="C156" s="142" t="s">
        <v>145</v>
      </c>
      <c r="D156" s="37"/>
      <c r="E156" s="105" t="e" cm="1">
        <f t="array" aca="1" ref="E156" ca="1">CALENDAR.EDATE_TO_MJDATE(A156)</f>
        <v>#NAME?</v>
      </c>
      <c r="F156" s="105" t="e" cm="1">
        <f t="array" aca="1" ref="F156" ca="1">CALENDAR.EDATE_TO_MJDATE(B156)</f>
        <v>#NAME?</v>
      </c>
      <c r="G156" s="124" t="e" cm="1">
        <f t="array" aca="1" ref="G156" ca="1">CALENDAR.DELTA_INTERVAL(C156,E156,F156,D156)</f>
        <v>#NAME?</v>
      </c>
      <c r="H156" s="124"/>
      <c r="I156" s="124"/>
      <c r="J156" s="124"/>
      <c r="K156" s="124"/>
      <c r="L156" s="124"/>
      <c r="M156" s="146"/>
    </row>
    <row r="157" spans="1:27" x14ac:dyDescent="0.25">
      <c r="A157" s="102">
        <v>44651.270949074074</v>
      </c>
      <c r="B157" s="102">
        <v>44652.770949074074</v>
      </c>
      <c r="C157" s="143" t="s">
        <v>353</v>
      </c>
      <c r="D157" s="40"/>
      <c r="E157" s="106" t="e" cm="1">
        <f t="array" aca="1" ref="E157" ca="1">CALENDAR.EDATE_TO_MJDATE(A157)</f>
        <v>#NAME?</v>
      </c>
      <c r="F157" s="106" t="e" cm="1">
        <f t="array" aca="1" ref="F157" ca="1">CALENDAR.EDATE_TO_MJDATE(B157)</f>
        <v>#NAME?</v>
      </c>
      <c r="G157" s="107" t="e" cm="1">
        <f t="array" aca="1" ref="G157" ca="1">CALENDAR.DELTA_INTERVAL(C157,E157,F157,D157)</f>
        <v>#NAME?</v>
      </c>
      <c r="H157" s="107"/>
      <c r="I157" s="107"/>
      <c r="J157" s="107"/>
      <c r="K157" s="107"/>
      <c r="L157" s="107"/>
      <c r="M157" s="147"/>
    </row>
    <row r="158" spans="1:27" x14ac:dyDescent="0.25">
      <c r="A158" s="97">
        <v>44651.270949074074</v>
      </c>
      <c r="B158" s="98">
        <v>45016.25</v>
      </c>
      <c r="C158" s="141" t="s">
        <v>146</v>
      </c>
      <c r="D158" s="12"/>
      <c r="E158" s="104" t="e" cm="1">
        <f t="array" aca="1" ref="E158" ca="1">CALENDAR.EDATE_TO_MJDATE(A158)</f>
        <v>#NAME?</v>
      </c>
      <c r="F158" s="104" t="e" cm="1">
        <f t="array" aca="1" ref="F158" ca="1">CALENDAR.EDATE_TO_MJDATE(B158)</f>
        <v>#NAME?</v>
      </c>
      <c r="G158" s="123" t="e" cm="1">
        <f t="array" aca="1" ref="G158" ca="1">CALENDAR.DELTA_INTERVAL(C158,E158,F158,D158)</f>
        <v>#NAME?</v>
      </c>
      <c r="H158" s="123"/>
      <c r="I158" s="123"/>
      <c r="J158" s="123"/>
      <c r="K158" s="123"/>
      <c r="L158" s="123"/>
      <c r="M158" s="145"/>
    </row>
    <row r="159" spans="1:27" x14ac:dyDescent="0.25">
      <c r="A159" s="95">
        <v>44651.270949074074</v>
      </c>
      <c r="B159" s="96">
        <v>44712.25</v>
      </c>
      <c r="C159" s="140" t="s">
        <v>147</v>
      </c>
      <c r="D159" s="9"/>
      <c r="E159" s="103" t="e" cm="1">
        <f t="array" aca="1" ref="E159" ca="1">CALENDAR.EDATE_TO_MJDATE(A159)</f>
        <v>#NAME?</v>
      </c>
      <c r="F159" s="103" t="e" cm="1">
        <f t="array" aca="1" ref="F159" ca="1">CALENDAR.EDATE_TO_MJDATE(B159)</f>
        <v>#NAME?</v>
      </c>
      <c r="G159" s="122" t="e" cm="1">
        <f t="array" aca="1" ref="G159" ca="1">CALENDAR.DELTA_INTERVAL(C159,E159,F159,D159)</f>
        <v>#NAME?</v>
      </c>
      <c r="H159" s="122"/>
      <c r="I159" s="122"/>
      <c r="J159" s="122"/>
      <c r="K159" s="122"/>
      <c r="L159" s="122"/>
      <c r="M159" s="144"/>
    </row>
    <row r="160" spans="1:27" x14ac:dyDescent="0.25">
      <c r="A160" s="99">
        <v>44834.270949074074</v>
      </c>
      <c r="B160" s="100">
        <v>45078.75</v>
      </c>
      <c r="C160" s="142" t="s">
        <v>149</v>
      </c>
      <c r="D160" s="37">
        <v>3</v>
      </c>
      <c r="E160" s="105" t="e" cm="1">
        <f t="array" aca="1" ref="E160" ca="1">CALENDAR.EDATE_TO_MJDATE(A160)</f>
        <v>#NAME?</v>
      </c>
      <c r="F160" s="105" t="e" cm="1">
        <f t="array" aca="1" ref="F160" ca="1">CALENDAR.EDATE_TO_MJDATE(B160)</f>
        <v>#NAME?</v>
      </c>
      <c r="G160" s="124" t="e" cm="1">
        <f t="array" aca="1" ref="G160" ca="1">CALENDAR.DELTA_INTERVAL(C160,E160,F160,D160)</f>
        <v>#NAME?</v>
      </c>
      <c r="H160" s="124"/>
      <c r="I160" s="124"/>
      <c r="J160" s="124"/>
      <c r="K160" s="124"/>
      <c r="L160" s="124"/>
      <c r="M160" s="146"/>
    </row>
    <row r="161" spans="1:13" x14ac:dyDescent="0.25">
      <c r="A161" s="95">
        <v>44651.999988425923</v>
      </c>
      <c r="B161" s="96">
        <v>44654.000393518516</v>
      </c>
      <c r="C161" s="140" t="s">
        <v>154</v>
      </c>
      <c r="D161" s="9"/>
      <c r="E161" s="103" t="e" cm="1">
        <f t="array" aca="1" ref="E161" ca="1">CALENDAR.EDATE_TO_MJDATE(A161)</f>
        <v>#NAME?</v>
      </c>
      <c r="F161" s="103" t="e" cm="1">
        <f t="array" aca="1" ref="F161" ca="1">CALENDAR.EDATE_TO_MJDATE(B161)</f>
        <v>#NAME?</v>
      </c>
      <c r="G161" s="122" t="e" cm="1">
        <f t="array" aca="1" ref="G161" ca="1">CALENDAR.DELTA_INTERVAL(C161,E161,F161,D161)</f>
        <v>#NAME?</v>
      </c>
      <c r="H161" s="122"/>
      <c r="I161" s="122"/>
      <c r="J161" s="122"/>
      <c r="K161" s="122"/>
      <c r="L161" s="122"/>
      <c r="M161" s="144"/>
    </row>
    <row r="162" spans="1:13" x14ac:dyDescent="0.25">
      <c r="A162" s="99">
        <v>44651.996574074074</v>
      </c>
      <c r="B162" s="100">
        <v>44652.083333333336</v>
      </c>
      <c r="C162" s="142" t="s">
        <v>155</v>
      </c>
      <c r="D162" s="37"/>
      <c r="E162" s="105" t="e" cm="1">
        <f t="array" aca="1" ref="E162" ca="1">CALENDAR.EDATE_TO_MJDATE(A162)</f>
        <v>#NAME?</v>
      </c>
      <c r="F162" s="105" t="e" cm="1">
        <f t="array" aca="1" ref="F162" ca="1">CALENDAR.EDATE_TO_MJDATE(B162)</f>
        <v>#NAME?</v>
      </c>
      <c r="G162" s="124" t="e" cm="1">
        <f t="array" aca="1" ref="G162" ca="1">CALENDAR.DELTA_INTERVAL(C162,E162,F162,D162)</f>
        <v>#NAME?</v>
      </c>
      <c r="H162" s="124"/>
      <c r="I162" s="124"/>
      <c r="J162" s="124"/>
      <c r="K162" s="124"/>
      <c r="L162" s="124"/>
      <c r="M162" s="146"/>
    </row>
    <row r="163" spans="1:13" x14ac:dyDescent="0.25">
      <c r="A163" s="102">
        <v>44651.270949074074</v>
      </c>
      <c r="B163" s="102">
        <v>44652.770949074074</v>
      </c>
      <c r="C163" s="143" t="s">
        <v>156</v>
      </c>
      <c r="D163" s="40"/>
      <c r="E163" s="106" t="e" cm="1">
        <f t="array" aca="1" ref="E163" ca="1">CALENDAR.EDATE_TO_MJDATE(A163)</f>
        <v>#NAME?</v>
      </c>
      <c r="F163" s="106" t="e" cm="1">
        <f t="array" aca="1" ref="F163" ca="1">CALENDAR.EDATE_TO_MJDATE(B163)</f>
        <v>#NAME?</v>
      </c>
      <c r="G163" s="107" t="e" cm="1">
        <f t="array" aca="1" ref="G163" ca="1">CALENDAR.DELTA_INTERVAL(C163,E163,F163,D163)</f>
        <v>#NAME?</v>
      </c>
      <c r="H163" s="107"/>
      <c r="I163" s="107"/>
      <c r="J163" s="107"/>
      <c r="K163" s="107"/>
      <c r="L163" s="107"/>
      <c r="M163" s="147"/>
    </row>
    <row r="164" spans="1:13" x14ac:dyDescent="0.25">
      <c r="A164" s="97">
        <v>44286.270949074074</v>
      </c>
      <c r="B164" s="98">
        <v>45016.25</v>
      </c>
      <c r="C164" s="141" t="s">
        <v>157</v>
      </c>
      <c r="D164" s="12"/>
      <c r="E164" s="104" t="e" cm="1">
        <f t="array" aca="1" ref="E164" ca="1">CALENDAR.EDATE_TO_MJDATE(A164)</f>
        <v>#NAME?</v>
      </c>
      <c r="F164" s="104" t="e" cm="1">
        <f t="array" aca="1" ref="F164" ca="1">CALENDAR.EDATE_TO_MJDATE(B164)</f>
        <v>#NAME?</v>
      </c>
      <c r="G164" s="123" t="e" cm="1">
        <f t="array" aca="1" ref="G164" ca="1">CALENDAR.DELTA_INTERVAL(C164,E164,F164,D164)</f>
        <v>#NAME?</v>
      </c>
      <c r="H164" s="123"/>
      <c r="I164" s="123"/>
      <c r="J164" s="123"/>
      <c r="K164" s="123"/>
      <c r="L164" s="123"/>
      <c r="M164" s="145"/>
    </row>
    <row r="165" spans="1:13" x14ac:dyDescent="0.25">
      <c r="A165" s="95">
        <v>44651.270949074074</v>
      </c>
      <c r="B165" s="96">
        <v>44712.25</v>
      </c>
      <c r="C165" s="140" t="s">
        <v>158</v>
      </c>
      <c r="D165" s="9"/>
      <c r="E165" s="103" t="e" cm="1">
        <f t="array" aca="1" ref="E165" ca="1">CALENDAR.EDATE_TO_MJDATE(A165)</f>
        <v>#NAME?</v>
      </c>
      <c r="F165" s="103" t="e" cm="1">
        <f t="array" aca="1" ref="F165" ca="1">CALENDAR.EDATE_TO_MJDATE(B165)</f>
        <v>#NAME?</v>
      </c>
      <c r="G165" s="122" t="e" cm="1">
        <f t="array" aca="1" ref="G165" ca="1">CALENDAR.DELTA_INTERVAL(C165,E165,F165,D165)</f>
        <v>#NAME?</v>
      </c>
      <c r="H165" s="122"/>
      <c r="I165" s="122"/>
      <c r="J165" s="122"/>
      <c r="K165" s="122"/>
      <c r="L165" s="122"/>
      <c r="M165" s="144"/>
    </row>
    <row r="166" spans="1:13" x14ac:dyDescent="0.25">
      <c r="A166" s="99">
        <v>44651.996574074074</v>
      </c>
      <c r="B166" s="100">
        <v>44654.083333333336</v>
      </c>
      <c r="C166" s="142" t="s">
        <v>159</v>
      </c>
      <c r="D166" s="37"/>
      <c r="E166" s="105" t="e" cm="1">
        <f t="array" aca="1" ref="E166" ca="1">CALENDAR.EDATE_TO_MJDATE(A166)</f>
        <v>#NAME?</v>
      </c>
      <c r="F166" s="105" t="e" cm="1">
        <f t="array" aca="1" ref="F166" ca="1">CALENDAR.EDATE_TO_MJDATE(B166)</f>
        <v>#NAME?</v>
      </c>
      <c r="G166" s="124" t="e" cm="1">
        <f t="array" aca="1" ref="G166" ca="1">CALENDAR.DELTA_INTERVAL(C166,E166,F166,D166)</f>
        <v>#NAME?</v>
      </c>
      <c r="H166" s="124"/>
      <c r="I166" s="124"/>
      <c r="J166" s="124"/>
      <c r="K166" s="124"/>
      <c r="L166" s="124"/>
      <c r="M166" s="146"/>
    </row>
    <row r="167" spans="1:13" x14ac:dyDescent="0.25">
      <c r="A167" s="95">
        <v>44286.270949074074</v>
      </c>
      <c r="B167" s="96">
        <v>45016.25</v>
      </c>
      <c r="C167" s="140" t="s">
        <v>165</v>
      </c>
      <c r="D167" s="9"/>
      <c r="E167" s="103" t="e" cm="1">
        <f t="array" aca="1" ref="E167" ca="1">CALENDAR.EDATE_TO_MJDATE(A167)</f>
        <v>#NAME?</v>
      </c>
      <c r="F167" s="103" t="e" cm="1">
        <f t="array" aca="1" ref="F167" ca="1">CALENDAR.EDATE_TO_MJDATE(B167)</f>
        <v>#NAME?</v>
      </c>
      <c r="G167" s="122" t="e" cm="1">
        <f t="array" aca="1" ref="G167" ca="1">CALENDAR.DELTA_INTERVAL(C167,E167,F167,D167)</f>
        <v>#NAME?</v>
      </c>
      <c r="H167" s="122"/>
      <c r="I167" s="122"/>
      <c r="J167" s="122"/>
      <c r="K167" s="122"/>
      <c r="L167" s="122"/>
      <c r="M167" s="144"/>
    </row>
    <row r="168" spans="1:13" x14ac:dyDescent="0.25">
      <c r="A168" s="99">
        <v>44286.270949074074</v>
      </c>
      <c r="B168" s="100">
        <v>45016.25</v>
      </c>
      <c r="C168" s="142" t="s">
        <v>166</v>
      </c>
      <c r="D168" s="37"/>
      <c r="E168" s="105" t="e" cm="1">
        <f t="array" aca="1" ref="E168" ca="1">CALENDAR.EDATE_TO_MJDATE(A168)</f>
        <v>#NAME?</v>
      </c>
      <c r="F168" s="105" t="e" cm="1">
        <f t="array" aca="1" ref="F168" ca="1">CALENDAR.EDATE_TO_MJDATE(B168)</f>
        <v>#NAME?</v>
      </c>
      <c r="G168" s="124" t="e" cm="1">
        <f t="array" aca="1" ref="G168" ca="1">CALENDAR.DELTA_INTERVAL(C168,E168,F168,D168)</f>
        <v>#NAME?</v>
      </c>
      <c r="H168" s="124"/>
      <c r="I168" s="124"/>
      <c r="J168" s="124"/>
      <c r="K168" s="124"/>
      <c r="L168" s="124"/>
      <c r="M168" s="146"/>
    </row>
    <row r="169" spans="1:13" x14ac:dyDescent="0.25">
      <c r="A169" s="95">
        <v>44286.270949074074</v>
      </c>
      <c r="B169" s="96">
        <v>45016.25</v>
      </c>
      <c r="C169" s="140" t="s">
        <v>167</v>
      </c>
      <c r="D169" s="9"/>
      <c r="E169" s="103" t="e" cm="1">
        <f t="array" aca="1" ref="E169" ca="1">CALENDAR.EDATE_TO_MJDATE(A169)</f>
        <v>#NAME?</v>
      </c>
      <c r="F169" s="103" t="e" cm="1">
        <f t="array" aca="1" ref="F169" ca="1">CALENDAR.EDATE_TO_MJDATE(B169)</f>
        <v>#NAME?</v>
      </c>
      <c r="G169" s="122" t="e" cm="1">
        <f t="array" aca="1" ref="G169" ca="1">CALENDAR.DELTA_INTERVAL(C169,E169,F169,D169)</f>
        <v>#NAME?</v>
      </c>
      <c r="H169" s="122"/>
      <c r="I169" s="122"/>
      <c r="J169" s="122"/>
      <c r="K169" s="122"/>
      <c r="L169" s="122"/>
      <c r="M169" s="144"/>
    </row>
    <row r="170" spans="1:13" x14ac:dyDescent="0.25">
      <c r="A170" s="99">
        <v>45016.25</v>
      </c>
      <c r="B170" s="100">
        <v>44286.270965925927</v>
      </c>
      <c r="C170" s="142" t="s">
        <v>167</v>
      </c>
      <c r="D170" s="37"/>
      <c r="E170" s="105" t="e" cm="1">
        <f t="array" aca="1" ref="E170" ca="1">CALENDAR.EDATE_TO_MJDATE(A170)</f>
        <v>#NAME?</v>
      </c>
      <c r="F170" s="105" t="e" cm="1">
        <f t="array" aca="1" ref="F170" ca="1">CALENDAR.EDATE_TO_MJDATE(B170)</f>
        <v>#NAME?</v>
      </c>
      <c r="G170" s="124" t="e" cm="1">
        <f t="array" aca="1" ref="G170" ca="1">CALENDAR.DELTA_INTERVAL(C170,E170,F170,D170)</f>
        <v>#NAME?</v>
      </c>
      <c r="H170" s="124"/>
      <c r="I170" s="124"/>
      <c r="J170" s="124"/>
      <c r="K170" s="124"/>
      <c r="L170" s="124"/>
      <c r="M170" s="146"/>
    </row>
  </sheetData>
  <phoneticPr fontId="2" type="noConversion"/>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topLeftCell="A14" workbookViewId="0">
      <selection activeCell="A5" sqref="A5"/>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282</v>
      </c>
    </row>
    <row r="3" spans="1:12" x14ac:dyDescent="0.25">
      <c r="A3" s="22" t="s">
        <v>224</v>
      </c>
      <c r="B3" s="23" t="s">
        <v>225</v>
      </c>
      <c r="C3" s="23" t="s">
        <v>222</v>
      </c>
      <c r="D3" s="23" t="s">
        <v>223</v>
      </c>
      <c r="E3" s="30" t="s">
        <v>138</v>
      </c>
      <c r="F3" s="23" t="s">
        <v>110</v>
      </c>
      <c r="G3" s="23" t="s">
        <v>171</v>
      </c>
      <c r="H3" s="90" t="s">
        <v>109</v>
      </c>
    </row>
    <row r="4" spans="1:12" x14ac:dyDescent="0.25">
      <c r="A4" s="95">
        <v>45077.25</v>
      </c>
      <c r="B4" s="96">
        <v>45078.75</v>
      </c>
      <c r="C4" s="103" t="e" cm="1">
        <f t="array" aca="1" ref="C4" ca="1">CALENDAR.EDATE_TO_MJDATE(A4)</f>
        <v>#NAME?</v>
      </c>
      <c r="D4" s="103" t="e" cm="1">
        <f t="array" aca="1" ref="D4" ca="1">CALENDAR.EDATE_TO_MJDATE(B4)</f>
        <v>#NAME?</v>
      </c>
      <c r="E4" s="9" t="e" cm="1">
        <f t="array" aca="1" ref="E4" ca="1">CALENDAR.EXTENT_OF_DAYS(C4,D4)</f>
        <v>#VALUE!</v>
      </c>
      <c r="F4" s="9" cm="1">
        <f t="array" ref="F4">_xlfn.IFS(A4=B4,0,B4&gt;A4,1,TRUE,-1)</f>
        <v>1</v>
      </c>
      <c r="G4" s="9">
        <f>F4*(ABS(INT(B4)-INT(A4))+1)</f>
        <v>2</v>
      </c>
      <c r="H4" s="91" t="e">
        <f ca="1">G4=E4</f>
        <v>#VALUE!</v>
      </c>
      <c r="L4" s="108"/>
    </row>
    <row r="5" spans="1:12" x14ac:dyDescent="0.25">
      <c r="A5" s="97">
        <v>45077.999988425923</v>
      </c>
      <c r="B5" s="98">
        <v>45078</v>
      </c>
      <c r="C5" s="104" t="e" cm="1">
        <f t="array" aca="1" ref="C5" ca="1">CALENDAR.EDATE_TO_MJDATE(A5)</f>
        <v>#NAME?</v>
      </c>
      <c r="D5" s="104" t="e" cm="1">
        <f t="array" aca="1" ref="D5" ca="1">CALENDAR.EDATE_TO_MJDATE(B5)</f>
        <v>#NAME?</v>
      </c>
      <c r="E5" s="12" t="e" cm="1">
        <f t="array" aca="1" ref="E5" ca="1">CALENDAR.EXTENT_OF_DAYS(C5,D5)</f>
        <v>#VALUE!</v>
      </c>
      <c r="F5" s="12" cm="1">
        <f t="array" ref="F5">_xlfn.IFS(A5=B5,0,B5&gt;A5,1,TRUE,-1)</f>
        <v>1</v>
      </c>
      <c r="G5" s="12">
        <f>F5*(ABS(INT(B5)-INT(A5))+1)</f>
        <v>2</v>
      </c>
      <c r="H5" s="92" t="e">
        <f ca="1">G5=E5</f>
        <v>#VALUE!</v>
      </c>
    </row>
    <row r="6" spans="1:12" x14ac:dyDescent="0.25">
      <c r="A6" s="136">
        <v>45078.75</v>
      </c>
      <c r="B6" s="137">
        <v>45077.25</v>
      </c>
      <c r="C6" s="174" t="e" cm="1">
        <f t="array" aca="1" ref="C6" ca="1">CALENDAR.EDATE_TO_MJDATE(A6)</f>
        <v>#NAME?</v>
      </c>
      <c r="D6" s="174" t="e" cm="1">
        <f t="array" aca="1" ref="D6" ca="1">CALENDAR.EDATE_TO_MJDATE(B6)</f>
        <v>#NAME?</v>
      </c>
      <c r="E6" s="148" t="e" cm="1">
        <f t="array" aca="1" ref="E6" ca="1">CALENDAR.EXTENT_OF_DAYS(C6,D6)</f>
        <v>#VALUE!</v>
      </c>
      <c r="F6" s="148" cm="1">
        <f t="array" ref="F6">_xlfn.IFS(A6=B6,0,B6&gt;A6,1,TRUE,-1)</f>
        <v>-1</v>
      </c>
      <c r="G6" s="148">
        <f>F6*(ABS(INT(B6)-INT(A6))+1)</f>
        <v>-2</v>
      </c>
      <c r="H6" s="149" t="e">
        <f ca="1">G6=E6</f>
        <v>#VALUE!</v>
      </c>
    </row>
    <row r="9" spans="1:12" ht="19.5" x14ac:dyDescent="0.3">
      <c r="A9" s="1" t="s">
        <v>283</v>
      </c>
    </row>
    <row r="11" spans="1:12" x14ac:dyDescent="0.25">
      <c r="A11" s="22" t="s">
        <v>224</v>
      </c>
      <c r="B11" s="23" t="s">
        <v>225</v>
      </c>
      <c r="C11" s="23" t="s">
        <v>222</v>
      </c>
      <c r="D11" s="23" t="s">
        <v>223</v>
      </c>
      <c r="E11" s="167" t="s">
        <v>114</v>
      </c>
      <c r="F11" s="23" t="s">
        <v>110</v>
      </c>
      <c r="G11" s="23" t="s">
        <v>171</v>
      </c>
      <c r="H11" s="90" t="s">
        <v>109</v>
      </c>
    </row>
    <row r="12" spans="1:12" x14ac:dyDescent="0.25">
      <c r="A12" s="95">
        <v>45077.25</v>
      </c>
      <c r="B12" s="96">
        <v>45081.999988425923</v>
      </c>
      <c r="C12" s="73" t="e" cm="1">
        <f t="array" aca="1" ref="C12" ca="1">CALENDAR.EDATE_TO_MJDATE(A12)</f>
        <v>#NAME?</v>
      </c>
      <c r="D12" s="73" t="e" cm="1">
        <f t="array" aca="1" ref="D12" ca="1">CALENDAR.EDATE_TO_MJDATE(B12)</f>
        <v>#NAME?</v>
      </c>
      <c r="E12" s="82" t="e" cm="1">
        <f t="array" aca="1" ref="E12" ca="1">CALENDAR.EXTENT_OF_WEEKS(C12,D12)</f>
        <v>#VALUE!</v>
      </c>
      <c r="F12" s="9" cm="1">
        <f t="array" ref="F12">_xlfn.IFS(A12=B12,0,B12&gt;A12,1,TRUE,-1)</f>
        <v>1</v>
      </c>
      <c r="G12" s="9">
        <f>F12*INT(((INT(B12-WEEKDAY(B12,3))-INT(A12-WEEKDAY(A12,3)))/7)+1)</f>
        <v>1</v>
      </c>
      <c r="H12" s="91" t="e">
        <f ca="1">G12=E12</f>
        <v>#VALUE!</v>
      </c>
    </row>
    <row r="13" spans="1:12" x14ac:dyDescent="0.25">
      <c r="A13" s="97">
        <v>45081.999988425923</v>
      </c>
      <c r="B13" s="98">
        <v>45077.25</v>
      </c>
      <c r="C13" s="74" t="e" cm="1">
        <f t="array" aca="1" ref="C13" ca="1">CALENDAR.EDATE_TO_MJDATE(A13)</f>
        <v>#NAME?</v>
      </c>
      <c r="D13" s="74" t="e" cm="1">
        <f t="array" aca="1" ref="D13" ca="1">CALENDAR.EDATE_TO_MJDATE(B13)</f>
        <v>#NAME?</v>
      </c>
      <c r="E13" s="83" t="e" cm="1">
        <f t="array" aca="1" ref="E13" ca="1">CALENDAR.EXTENT_OF_WEEKS(C13,D13)</f>
        <v>#VALUE!</v>
      </c>
      <c r="F13" s="12" cm="1">
        <f t="array" ref="F13">_xlfn.IFS(A13=B13,0,B13&gt;A13,1,TRUE,-1)</f>
        <v>-1</v>
      </c>
      <c r="G13" s="12">
        <f>F13*INT(((INT(B13-WEEKDAY(B13,3))-INT(A13-WEEKDAY(A13,3)))/7)+1)</f>
        <v>-1</v>
      </c>
      <c r="H13" s="92" t="e">
        <f ca="1">G13=E13</f>
        <v>#VALUE!</v>
      </c>
    </row>
    <row r="14" spans="1:12" x14ac:dyDescent="0.25">
      <c r="A14" s="95">
        <v>45047.75</v>
      </c>
      <c r="B14" s="96">
        <v>45413.75</v>
      </c>
      <c r="C14" s="73" t="e" cm="1">
        <f t="array" aca="1" ref="C14" ca="1">CALENDAR.EDATE_TO_MJDATE(A14)</f>
        <v>#NAME?</v>
      </c>
      <c r="D14" s="73" t="e" cm="1">
        <f t="array" aca="1" ref="D14" ca="1">CALENDAR.EDATE_TO_MJDATE(B14)</f>
        <v>#NAME?</v>
      </c>
      <c r="E14" s="82" t="e" cm="1">
        <f t="array" aca="1" ref="E14" ca="1">CALENDAR.EXTENT_OF_WEEKS(C14,D14)</f>
        <v>#VALUE!</v>
      </c>
      <c r="F14" s="9" cm="1">
        <f t="array" ref="F14">_xlfn.IFS(A14=B14,0,B14&gt;A14,1,TRUE,-1)</f>
        <v>1</v>
      </c>
      <c r="G14" s="9">
        <f>F14*INT(((INT(B14-WEEKDAY(B14,3))-INT(A14-WEEKDAY(A14,3)))/7)+1)</f>
        <v>53</v>
      </c>
      <c r="H14" s="91" t="e">
        <f ca="1">G14=E14</f>
        <v>#VALUE!</v>
      </c>
    </row>
    <row r="15" spans="1:12" x14ac:dyDescent="0.25">
      <c r="A15" s="99">
        <v>45047.75</v>
      </c>
      <c r="B15" s="100">
        <v>45077.25</v>
      </c>
      <c r="C15" s="75" t="e" cm="1">
        <f t="array" aca="1" ref="C15" ca="1">CALENDAR.EDATE_TO_MJDATE(A15)</f>
        <v>#NAME?</v>
      </c>
      <c r="D15" s="75" t="e" cm="1">
        <f t="array" aca="1" ref="D15" ca="1">CALENDAR.EDATE_TO_MJDATE(B15)</f>
        <v>#NAME?</v>
      </c>
      <c r="E15" s="175" t="e" cm="1">
        <f t="array" aca="1" ref="E15" ca="1">CALENDAR.EXTENT_OF_WEEKS(C15,D15)</f>
        <v>#VALUE!</v>
      </c>
      <c r="F15" s="37" cm="1">
        <f t="array" ref="F15">_xlfn.IFS(A15=B15,0,B15&gt;A15,1,TRUE,-1)</f>
        <v>1</v>
      </c>
      <c r="G15" s="37">
        <f>F15*INT(((INT(B15-WEEKDAY(B15,3))-INT(A15-WEEKDAY(A15,3)))/7)+1)</f>
        <v>5</v>
      </c>
      <c r="H15" s="93" t="e">
        <f ca="1">G15=E15</f>
        <v>#VALUE!</v>
      </c>
    </row>
    <row r="18" spans="1:17" ht="19.5" x14ac:dyDescent="0.3">
      <c r="A18" s="1" t="s">
        <v>284</v>
      </c>
    </row>
    <row r="20" spans="1:17" x14ac:dyDescent="0.25">
      <c r="A20" s="22" t="s">
        <v>224</v>
      </c>
      <c r="B20" s="23" t="s">
        <v>225</v>
      </c>
      <c r="C20" s="23" t="s">
        <v>222</v>
      </c>
      <c r="D20" s="23" t="s">
        <v>223</v>
      </c>
      <c r="E20" s="167" t="s">
        <v>111</v>
      </c>
      <c r="F20" s="23" t="s">
        <v>110</v>
      </c>
      <c r="G20" s="23" t="s">
        <v>171</v>
      </c>
      <c r="H20" s="90" t="s">
        <v>109</v>
      </c>
    </row>
    <row r="21" spans="1:17" x14ac:dyDescent="0.25">
      <c r="A21" s="95">
        <v>45077.25</v>
      </c>
      <c r="B21" s="96">
        <v>45081.999988425923</v>
      </c>
      <c r="C21" s="73" t="e" cm="1">
        <f t="array" aca="1" ref="C21" ca="1">CALENDAR.EDATE_TO_MJDATE(A21)</f>
        <v>#NAME?</v>
      </c>
      <c r="D21" s="73" t="e" cm="1">
        <f t="array" aca="1" ref="D21" ca="1">CALENDAR.EDATE_TO_MJDATE(B21)</f>
        <v>#NAME?</v>
      </c>
      <c r="E21" s="82" t="e" cm="1">
        <f t="array" aca="1" ref="E21" ca="1">CALENDAR.EXTENT_OF_MONTHS(C21,D21)</f>
        <v>#VALUE!</v>
      </c>
      <c r="F21" s="9" cm="1">
        <f t="array" ref="F21">_xlfn.IFS(A21=B21,0,B21&gt;A21,1,TRUE,-1)</f>
        <v>1</v>
      </c>
      <c r="G21" s="9">
        <f>IF(F21=0,1,_xlfn.LET(_xlpm._s,IF(F21=1,A21,B21),_xlpm._e,IF(F21=-1,A21,B21),F21*((YEAR(_xlpm._e)-YEAR(_xlpm._s))*12+MONTH(_xlpm._e)-MONTH(_xlpm._s)+1)))</f>
        <v>2</v>
      </c>
      <c r="H21" s="91" t="e">
        <f ca="1">G21=E21</f>
        <v>#VALUE!</v>
      </c>
    </row>
    <row r="22" spans="1:17" x14ac:dyDescent="0.25">
      <c r="A22" s="97">
        <v>45081.999988425923</v>
      </c>
      <c r="B22" s="98">
        <v>45077.25</v>
      </c>
      <c r="C22" s="74" t="e" cm="1">
        <f t="array" aca="1" ref="C22" ca="1">CALENDAR.EDATE_TO_MJDATE(A22)</f>
        <v>#NAME?</v>
      </c>
      <c r="D22" s="74" t="e" cm="1">
        <f t="array" aca="1" ref="D22" ca="1">CALENDAR.EDATE_TO_MJDATE(B22)</f>
        <v>#NAME?</v>
      </c>
      <c r="E22" s="83" t="e" cm="1">
        <f t="array" aca="1" ref="E22" ca="1">CALENDAR.EXTENT_OF_MONTHS(C22,D22)</f>
        <v>#VALUE!</v>
      </c>
      <c r="F22" s="12" cm="1">
        <f t="array" ref="F22">_xlfn.IFS(A22=B22,0,B22&gt;A22,1,TRUE,-1)</f>
        <v>-1</v>
      </c>
      <c r="G22" s="12">
        <f>IF(F22=0,1,_xlfn.LET(_xlpm._s,IF(F22=1,A22,B22),_xlpm._e,IF(F22=-1,A22,B22),F22*((YEAR(_xlpm._e)-YEAR(_xlpm._s))*12+MONTH(_xlpm._e)-MONTH(_xlpm._s)+1)))</f>
        <v>-2</v>
      </c>
      <c r="H22" s="92" t="e">
        <f ca="1">G22=E22</f>
        <v>#VALUE!</v>
      </c>
    </row>
    <row r="23" spans="1:17" x14ac:dyDescent="0.25">
      <c r="A23" s="95">
        <v>45047.75</v>
      </c>
      <c r="B23" s="96">
        <v>45413.75</v>
      </c>
      <c r="C23" s="73" t="e" cm="1">
        <f t="array" aca="1" ref="C23" ca="1">CALENDAR.EDATE_TO_MJDATE(A23)</f>
        <v>#NAME?</v>
      </c>
      <c r="D23" s="73" t="e" cm="1">
        <f t="array" aca="1" ref="D23" ca="1">CALENDAR.EDATE_TO_MJDATE(B23)</f>
        <v>#NAME?</v>
      </c>
      <c r="E23" s="82" t="e" cm="1">
        <f t="array" aca="1" ref="E23" ca="1">CALENDAR.EXTENT_OF_MONTHS(C23,D23)</f>
        <v>#VALUE!</v>
      </c>
      <c r="F23" s="9" cm="1">
        <f t="array" ref="F23">_xlfn.IFS(A23=B23,0,B23&gt;A23,1,TRUE,-1)</f>
        <v>1</v>
      </c>
      <c r="G23" s="9">
        <f>IF(F23=0,1,_xlfn.LET(_xlpm._s,IF(F23=1,A23,B23),_xlpm._e,IF(F23=-1,A23,B23),F23*((YEAR(_xlpm._e)-YEAR(_xlpm._s))*12+MONTH(_xlpm._e)-MONTH(_xlpm._s)+1)))</f>
        <v>13</v>
      </c>
      <c r="H23" s="91" t="e">
        <f ca="1">G23=E23</f>
        <v>#VALUE!</v>
      </c>
    </row>
    <row r="24" spans="1:17" x14ac:dyDescent="0.25">
      <c r="A24" s="99">
        <v>45047.75</v>
      </c>
      <c r="B24" s="100">
        <v>44347.25</v>
      </c>
      <c r="C24" s="75" t="e" cm="1">
        <f t="array" aca="1" ref="C24" ca="1">CALENDAR.EDATE_TO_MJDATE(A24)</f>
        <v>#NAME?</v>
      </c>
      <c r="D24" s="75" t="e" cm="1">
        <f t="array" aca="1" ref="D24" ca="1">CALENDAR.EDATE_TO_MJDATE(B24)</f>
        <v>#NAME?</v>
      </c>
      <c r="E24" s="175" t="e" cm="1">
        <f t="array" aca="1" ref="E24" ca="1">CALENDAR.EXTENT_OF_MONTHS(C24,D24)</f>
        <v>#VALUE!</v>
      </c>
      <c r="F24" s="37" cm="1">
        <f t="array" ref="F24">_xlfn.IFS(A24=B24,0,B24&gt;A24,1,TRUE,-1)</f>
        <v>-1</v>
      </c>
      <c r="G24" s="37">
        <f>IF(F24=0,1,_xlfn.LET(_xlpm._s,IF(F24=1,A24,B24),_xlpm._e,IF(F24=-1,A24,B24),F24*((YEAR(_xlpm._e)-YEAR(_xlpm._s))*12+MONTH(_xlpm._e)-MONTH(_xlpm._s)+1)))</f>
        <v>-25</v>
      </c>
      <c r="H24" s="93" t="e">
        <f ca="1">G24=E24</f>
        <v>#VALUE!</v>
      </c>
    </row>
    <row r="27" spans="1:17" ht="19.5" x14ac:dyDescent="0.3">
      <c r="A27" s="1" t="s">
        <v>285</v>
      </c>
    </row>
    <row r="29" spans="1:17" x14ac:dyDescent="0.25">
      <c r="A29" s="22" t="s">
        <v>224</v>
      </c>
      <c r="B29" s="23" t="s">
        <v>225</v>
      </c>
      <c r="C29" s="23" t="s">
        <v>222</v>
      </c>
      <c r="D29" s="23" t="s">
        <v>223</v>
      </c>
      <c r="E29" s="23" t="s">
        <v>117</v>
      </c>
      <c r="F29" s="167" t="s">
        <v>136</v>
      </c>
      <c r="G29" s="23" t="s">
        <v>110</v>
      </c>
      <c r="H29" s="23" t="s">
        <v>174</v>
      </c>
      <c r="I29" s="23" t="s">
        <v>175</v>
      </c>
      <c r="J29" s="23" t="s">
        <v>172</v>
      </c>
      <c r="K29" s="23" t="s">
        <v>173</v>
      </c>
      <c r="L29" s="23" t="s">
        <v>176</v>
      </c>
      <c r="M29" s="23" t="s">
        <v>177</v>
      </c>
      <c r="N29" s="23" t="s">
        <v>178</v>
      </c>
      <c r="O29" s="23" t="s">
        <v>179</v>
      </c>
      <c r="P29" s="23" t="s">
        <v>180</v>
      </c>
      <c r="Q29" s="90" t="s">
        <v>109</v>
      </c>
    </row>
    <row r="30" spans="1:17" x14ac:dyDescent="0.25">
      <c r="A30" s="95">
        <v>44910</v>
      </c>
      <c r="B30" s="96">
        <v>44593.75</v>
      </c>
      <c r="C30" s="73" t="e" cm="1">
        <f t="array" aca="1" ref="C30" ca="1">CALENDAR.EDATE_TO_MJDATE(A30)</f>
        <v>#NAME?</v>
      </c>
      <c r="D30" s="73" t="e" cm="1">
        <f t="array" aca="1" ref="D30" ca="1">CALENDAR.EDATE_TO_MJDATE(B30)</f>
        <v>#NAME?</v>
      </c>
      <c r="E30" s="9">
        <v>-1</v>
      </c>
      <c r="F30" s="82" t="e" cm="1">
        <f t="array" aca="1" ref="F30" ca="1">CALENDAR.EXTENT_OF_QUARTERS(C30,D30,E30)</f>
        <v>#VALUE!</v>
      </c>
      <c r="G30" s="9" cm="1">
        <f t="array" ref="G30">_xlfn.IFS(A30=B30,0,B30&gt;A30,1,TRUE,-1)</f>
        <v>-1</v>
      </c>
      <c r="H30" s="150">
        <f t="shared" ref="H30:H35" si="0">INT(IF(G30&gt;=0,A30,B30))</f>
        <v>44593</v>
      </c>
      <c r="I30" s="9">
        <f t="shared" ref="I30:I35" si="1">MONTH(H30)-N(E30)-1</f>
        <v>2</v>
      </c>
      <c r="J30" s="9">
        <f>YEAR(H30)+INT(I30/12)</f>
        <v>2022</v>
      </c>
      <c r="K30" s="9">
        <f>MOD(INT(I30/3),4)+1</f>
        <v>1</v>
      </c>
      <c r="L30" s="150">
        <f t="shared" ref="L30:L35" si="2">INT(IF(G30&gt;=0,B30,A30))</f>
        <v>44910</v>
      </c>
      <c r="M30" s="9">
        <f t="shared" ref="M30:M35" si="3">MONTH(L30)-N(E30)-1</f>
        <v>12</v>
      </c>
      <c r="N30" s="9">
        <f>YEAR(L30)+INT(M30/12)</f>
        <v>2023</v>
      </c>
      <c r="O30" s="9">
        <f>MOD(INT(M30/3),4)+1</f>
        <v>1</v>
      </c>
      <c r="P30" s="9">
        <f>G30*((N30-J30)*4+O30-K30+1)</f>
        <v>-5</v>
      </c>
      <c r="Q30" s="91" t="e">
        <f t="shared" ref="Q30:Q35" ca="1" si="4">P30=F30</f>
        <v>#VALUE!</v>
      </c>
    </row>
    <row r="31" spans="1:17" x14ac:dyDescent="0.25">
      <c r="A31" s="97">
        <v>44910</v>
      </c>
      <c r="B31" s="98">
        <v>44593.75</v>
      </c>
      <c r="C31" s="74" t="e" cm="1">
        <f t="array" aca="1" ref="C31" ca="1">CALENDAR.EDATE_TO_MJDATE(A31)</f>
        <v>#NAME?</v>
      </c>
      <c r="D31" s="74" t="e" cm="1">
        <f t="array" aca="1" ref="D31" ca="1">CALENDAR.EDATE_TO_MJDATE(B31)</f>
        <v>#NAME?</v>
      </c>
      <c r="E31" s="12">
        <v>1</v>
      </c>
      <c r="F31" s="83" t="e" cm="1">
        <f t="array" aca="1" ref="F31" ca="1">CALENDAR.EXTENT_OF_QUARTERS(C31,D31,E31)</f>
        <v>#VALUE!</v>
      </c>
      <c r="G31" s="12" cm="1">
        <f t="array" ref="G31">_xlfn.IFS(A31=B31,0,B31&gt;A31,1,TRUE,-1)</f>
        <v>-1</v>
      </c>
      <c r="H31" s="151">
        <f t="shared" si="0"/>
        <v>44593</v>
      </c>
      <c r="I31" s="12">
        <f t="shared" si="1"/>
        <v>0</v>
      </c>
      <c r="J31" s="12">
        <f t="shared" ref="J31:J35" si="5">YEAR(H31)+INT(I31/12)</f>
        <v>2022</v>
      </c>
      <c r="K31" s="12">
        <f t="shared" ref="K31:K35" si="6">MOD(INT(I31/3),4)+1</f>
        <v>1</v>
      </c>
      <c r="L31" s="151">
        <f t="shared" si="2"/>
        <v>44910</v>
      </c>
      <c r="M31" s="12">
        <f t="shared" si="3"/>
        <v>10</v>
      </c>
      <c r="N31" s="12">
        <f t="shared" ref="N31:N35" si="7">YEAR(L31)+INT(M31/12)</f>
        <v>2022</v>
      </c>
      <c r="O31" s="12">
        <f t="shared" ref="O31:O35" si="8">MOD(INT(M31/3),4)+1</f>
        <v>4</v>
      </c>
      <c r="P31" s="12">
        <f t="shared" ref="P31:P35" si="9">G31*((N31-J31)*4+O31-K31+1)</f>
        <v>-4</v>
      </c>
      <c r="Q31" s="92" t="e">
        <f t="shared" ca="1" si="4"/>
        <v>#VALUE!</v>
      </c>
    </row>
    <row r="32" spans="1:17" x14ac:dyDescent="0.25">
      <c r="A32" s="95">
        <v>44967</v>
      </c>
      <c r="B32" s="96">
        <v>45413.75</v>
      </c>
      <c r="C32" s="73" t="e" cm="1">
        <f t="array" aca="1" ref="C32" ca="1">CALENDAR.EDATE_TO_MJDATE(A32)</f>
        <v>#NAME?</v>
      </c>
      <c r="D32" s="73" t="e" cm="1">
        <f t="array" aca="1" ref="D32" ca="1">CALENDAR.EDATE_TO_MJDATE(B32)</f>
        <v>#NAME?</v>
      </c>
      <c r="E32" s="9"/>
      <c r="F32" s="82" t="e" cm="1">
        <f t="array" aca="1" ref="F32" ca="1">CALENDAR.EXTENT_OF_QUARTERS(C32,D32,E32)</f>
        <v>#VALUE!</v>
      </c>
      <c r="G32" s="9" cm="1">
        <f t="array" ref="G32">_xlfn.IFS(A32=B32,0,B32&gt;A32,1,TRUE,-1)</f>
        <v>1</v>
      </c>
      <c r="H32" s="150">
        <f t="shared" si="0"/>
        <v>44967</v>
      </c>
      <c r="I32" s="9">
        <f t="shared" si="1"/>
        <v>1</v>
      </c>
      <c r="J32" s="9">
        <f t="shared" si="5"/>
        <v>2023</v>
      </c>
      <c r="K32" s="9">
        <f t="shared" si="6"/>
        <v>1</v>
      </c>
      <c r="L32" s="150">
        <f t="shared" si="2"/>
        <v>45413</v>
      </c>
      <c r="M32" s="9">
        <f t="shared" si="3"/>
        <v>4</v>
      </c>
      <c r="N32" s="9">
        <f t="shared" si="7"/>
        <v>2024</v>
      </c>
      <c r="O32" s="9">
        <f t="shared" si="8"/>
        <v>2</v>
      </c>
      <c r="P32" s="9">
        <f t="shared" si="9"/>
        <v>6</v>
      </c>
      <c r="Q32" s="91" t="e">
        <f t="shared" ca="1" si="4"/>
        <v>#VALUE!</v>
      </c>
    </row>
    <row r="33" spans="1:17" x14ac:dyDescent="0.25">
      <c r="A33" s="99">
        <v>45000</v>
      </c>
      <c r="B33" s="100">
        <v>45413.75</v>
      </c>
      <c r="C33" s="75" t="e" cm="1">
        <f t="array" aca="1" ref="C33" ca="1">CALENDAR.EDATE_TO_MJDATE(A33)</f>
        <v>#NAME?</v>
      </c>
      <c r="D33" s="75" t="e" cm="1">
        <f t="array" aca="1" ref="D33" ca="1">CALENDAR.EDATE_TO_MJDATE(B33)</f>
        <v>#NAME?</v>
      </c>
      <c r="E33" s="37"/>
      <c r="F33" s="175" t="e" cm="1">
        <f t="array" aca="1" ref="F33" ca="1">CALENDAR.EXTENT_OF_QUARTERS(C33,D33,E33)</f>
        <v>#VALUE!</v>
      </c>
      <c r="G33" s="37" cm="1">
        <f t="array" ref="G33">_xlfn.IFS(A33=B33,0,B33&gt;A33,1,TRUE,-1)</f>
        <v>1</v>
      </c>
      <c r="H33" s="152">
        <f t="shared" si="0"/>
        <v>45000</v>
      </c>
      <c r="I33" s="37">
        <f t="shared" si="1"/>
        <v>2</v>
      </c>
      <c r="J33" s="37">
        <f t="shared" si="5"/>
        <v>2023</v>
      </c>
      <c r="K33" s="37">
        <f t="shared" si="6"/>
        <v>1</v>
      </c>
      <c r="L33" s="152">
        <f t="shared" si="2"/>
        <v>45413</v>
      </c>
      <c r="M33" s="37">
        <f t="shared" si="3"/>
        <v>4</v>
      </c>
      <c r="N33" s="37">
        <f t="shared" si="7"/>
        <v>2024</v>
      </c>
      <c r="O33" s="37">
        <f t="shared" si="8"/>
        <v>2</v>
      </c>
      <c r="P33" s="37">
        <f t="shared" si="9"/>
        <v>6</v>
      </c>
      <c r="Q33" s="93" t="e">
        <f t="shared" ca="1" si="4"/>
        <v>#VALUE!</v>
      </c>
    </row>
    <row r="34" spans="1:17" x14ac:dyDescent="0.25">
      <c r="A34" s="95">
        <v>45031</v>
      </c>
      <c r="B34" s="96">
        <v>45047.75</v>
      </c>
      <c r="C34" s="73" t="e" cm="1">
        <f t="array" aca="1" ref="C34" ca="1">CALENDAR.EDATE_TO_MJDATE(A34)</f>
        <v>#NAME?</v>
      </c>
      <c r="D34" s="73" t="e" cm="1">
        <f t="array" aca="1" ref="D34" ca="1">CALENDAR.EDATE_TO_MJDATE(B34)</f>
        <v>#NAME?</v>
      </c>
      <c r="E34" s="9">
        <v>-6</v>
      </c>
      <c r="F34" s="82" t="e" cm="1">
        <f t="array" aca="1" ref="F34" ca="1">CALENDAR.EXTENT_OF_QUARTERS(C34,D34,E34)</f>
        <v>#VALUE!</v>
      </c>
      <c r="G34" s="9" cm="1">
        <f t="array" ref="G34">_xlfn.IFS(A34=B34,0,B34&gt;A34,1,TRUE,-1)</f>
        <v>1</v>
      </c>
      <c r="H34" s="150">
        <f t="shared" si="0"/>
        <v>45031</v>
      </c>
      <c r="I34" s="9">
        <f t="shared" si="1"/>
        <v>9</v>
      </c>
      <c r="J34" s="9">
        <f t="shared" si="5"/>
        <v>2023</v>
      </c>
      <c r="K34" s="9">
        <f t="shared" si="6"/>
        <v>4</v>
      </c>
      <c r="L34" s="150">
        <f t="shared" si="2"/>
        <v>45047</v>
      </c>
      <c r="M34" s="9">
        <f t="shared" si="3"/>
        <v>10</v>
      </c>
      <c r="N34" s="9">
        <f t="shared" si="7"/>
        <v>2023</v>
      </c>
      <c r="O34" s="9">
        <f t="shared" si="8"/>
        <v>4</v>
      </c>
      <c r="P34" s="9">
        <f t="shared" si="9"/>
        <v>1</v>
      </c>
      <c r="Q34" s="91" t="e">
        <f t="shared" ca="1" si="4"/>
        <v>#VALUE!</v>
      </c>
    </row>
    <row r="35" spans="1:17" x14ac:dyDescent="0.25">
      <c r="A35" s="99">
        <v>45061</v>
      </c>
      <c r="B35" s="100">
        <v>45170.75</v>
      </c>
      <c r="C35" s="75" t="e" cm="1">
        <f t="array" aca="1" ref="C35" ca="1">CALENDAR.EDATE_TO_MJDATE(A35)</f>
        <v>#NAME?</v>
      </c>
      <c r="D35" s="75" t="e" cm="1">
        <f t="array" aca="1" ref="D35" ca="1">CALENDAR.EDATE_TO_MJDATE(B35)</f>
        <v>#NAME?</v>
      </c>
      <c r="E35" s="37">
        <v>-6</v>
      </c>
      <c r="F35" s="175" t="e" cm="1">
        <f t="array" aca="1" ref="F35" ca="1">CALENDAR.EXTENT_OF_QUARTERS(C35,D35,E35)</f>
        <v>#VALUE!</v>
      </c>
      <c r="G35" s="37" cm="1">
        <f t="array" ref="G35">_xlfn.IFS(A35=B35,0,B35&gt;A35,1,TRUE,-1)</f>
        <v>1</v>
      </c>
      <c r="H35" s="152">
        <f t="shared" si="0"/>
        <v>45061</v>
      </c>
      <c r="I35" s="37">
        <f t="shared" si="1"/>
        <v>10</v>
      </c>
      <c r="J35" s="37">
        <f t="shared" si="5"/>
        <v>2023</v>
      </c>
      <c r="K35" s="37">
        <f t="shared" si="6"/>
        <v>4</v>
      </c>
      <c r="L35" s="152">
        <f t="shared" si="2"/>
        <v>45170</v>
      </c>
      <c r="M35" s="37">
        <f t="shared" si="3"/>
        <v>14</v>
      </c>
      <c r="N35" s="37">
        <f t="shared" si="7"/>
        <v>2024</v>
      </c>
      <c r="O35" s="37">
        <f t="shared" si="8"/>
        <v>1</v>
      </c>
      <c r="P35" s="37">
        <f t="shared" si="9"/>
        <v>2</v>
      </c>
      <c r="Q35" s="93" t="e">
        <f t="shared" ca="1" si="4"/>
        <v>#VALUE!</v>
      </c>
    </row>
    <row r="38" spans="1:17" ht="19.5" x14ac:dyDescent="0.3">
      <c r="A38" s="1" t="s">
        <v>286</v>
      </c>
    </row>
    <row r="40" spans="1:17" x14ac:dyDescent="0.25">
      <c r="A40" s="22" t="s">
        <v>224</v>
      </c>
      <c r="B40" s="23" t="s">
        <v>225</v>
      </c>
      <c r="C40" s="23" t="s">
        <v>222</v>
      </c>
      <c r="D40" s="23" t="s">
        <v>223</v>
      </c>
      <c r="E40" s="167" t="s">
        <v>137</v>
      </c>
      <c r="F40" s="23" t="s">
        <v>110</v>
      </c>
      <c r="G40" s="23" t="s">
        <v>171</v>
      </c>
      <c r="H40" s="90" t="s">
        <v>109</v>
      </c>
    </row>
    <row r="41" spans="1:17" x14ac:dyDescent="0.25">
      <c r="A41" s="95">
        <v>45077.25</v>
      </c>
      <c r="B41" s="96">
        <v>45081.999988425923</v>
      </c>
      <c r="C41" s="73" t="e" cm="1">
        <f t="array" aca="1" ref="C41" ca="1">CALENDAR.EDATE_TO_MJDATE(A41)</f>
        <v>#NAME?</v>
      </c>
      <c r="D41" s="73" t="e" cm="1">
        <f t="array" aca="1" ref="D41" ca="1">CALENDAR.EDATE_TO_MJDATE(B41)</f>
        <v>#NAME?</v>
      </c>
      <c r="E41" s="82" t="e" cm="1">
        <f t="array" aca="1" ref="E41" ca="1">CALENDAR.EXTENT_OF_YEARS(C41,D41)</f>
        <v>#VALUE!</v>
      </c>
      <c r="F41" s="9" cm="1">
        <f t="array" ref="F41">_xlfn.IFS(A41=B41,0,B41&gt;A41,1,TRUE,-1)</f>
        <v>1</v>
      </c>
      <c r="G41" s="9">
        <f>F41*(ABS(YEAR(B41)-YEAR(A41))+1)</f>
        <v>1</v>
      </c>
      <c r="H41" s="91" t="e">
        <f ca="1">G41=E41</f>
        <v>#VALUE!</v>
      </c>
    </row>
    <row r="42" spans="1:17" x14ac:dyDescent="0.25">
      <c r="A42" s="97">
        <v>45081.999988425923</v>
      </c>
      <c r="B42" s="98">
        <v>45077.25</v>
      </c>
      <c r="C42" s="74" t="e" cm="1">
        <f t="array" aca="1" ref="C42" ca="1">CALENDAR.EDATE_TO_MJDATE(A42)</f>
        <v>#NAME?</v>
      </c>
      <c r="D42" s="74" t="e" cm="1">
        <f t="array" aca="1" ref="D42" ca="1">CALENDAR.EDATE_TO_MJDATE(B42)</f>
        <v>#NAME?</v>
      </c>
      <c r="E42" s="83" t="e" cm="1">
        <f t="array" aca="1" ref="E42" ca="1">CALENDAR.EXTENT_OF_YEARS(C42,D42)</f>
        <v>#VALUE!</v>
      </c>
      <c r="F42" s="12" cm="1">
        <f t="array" ref="F42">_xlfn.IFS(A42=B42,0,B42&gt;A42,1,TRUE,-1)</f>
        <v>-1</v>
      </c>
      <c r="G42" s="12">
        <f>F42*(ABS(YEAR(B42)-YEAR(A42))+1)</f>
        <v>-1</v>
      </c>
      <c r="H42" s="92" t="e">
        <f ca="1">G42=E42</f>
        <v>#VALUE!</v>
      </c>
    </row>
    <row r="43" spans="1:17" x14ac:dyDescent="0.25">
      <c r="A43" s="95">
        <v>45047.75</v>
      </c>
      <c r="B43" s="96">
        <v>45413.75</v>
      </c>
      <c r="C43" s="73" t="e" cm="1">
        <f t="array" aca="1" ref="C43" ca="1">CALENDAR.EDATE_TO_MJDATE(A43)</f>
        <v>#NAME?</v>
      </c>
      <c r="D43" s="73" t="e" cm="1">
        <f t="array" aca="1" ref="D43" ca="1">CALENDAR.EDATE_TO_MJDATE(B43)</f>
        <v>#NAME?</v>
      </c>
      <c r="E43" s="82" t="e" cm="1">
        <f t="array" aca="1" ref="E43" ca="1">CALENDAR.EXTENT_OF_YEARS(C43,D43)</f>
        <v>#VALUE!</v>
      </c>
      <c r="F43" s="9" cm="1">
        <f t="array" ref="F43">_xlfn.IFS(A43=B43,0,B43&gt;A43,1,TRUE,-1)</f>
        <v>1</v>
      </c>
      <c r="G43" s="9">
        <f>F43*(ABS(YEAR(B43)-YEAR(A43))+1)</f>
        <v>2</v>
      </c>
      <c r="H43" s="91" t="e">
        <f ca="1">G43=E43</f>
        <v>#VALUE!</v>
      </c>
    </row>
    <row r="44" spans="1:17" x14ac:dyDescent="0.25">
      <c r="A44" s="99">
        <v>45047.75</v>
      </c>
      <c r="B44" s="100">
        <v>44347.25</v>
      </c>
      <c r="C44" s="75" t="e" cm="1">
        <f t="array" aca="1" ref="C44" ca="1">CALENDAR.EDATE_TO_MJDATE(A44)</f>
        <v>#NAME?</v>
      </c>
      <c r="D44" s="75" t="e" cm="1">
        <f t="array" aca="1" ref="D44" ca="1">CALENDAR.EDATE_TO_MJDATE(B44)</f>
        <v>#NAME?</v>
      </c>
      <c r="E44" s="175" t="e" cm="1">
        <f t="array" aca="1" ref="E44" ca="1">CALENDAR.EXTENT_OF_YEARS(C44,D44)</f>
        <v>#VALUE!</v>
      </c>
      <c r="F44" s="37" cm="1">
        <f t="array" ref="F44">_xlfn.IFS(A44=B44,0,B44&gt;A44,1,TRUE,-1)</f>
        <v>-1</v>
      </c>
      <c r="G44" s="37">
        <f>F44*(ABS(YEAR(B44)-YEAR(A44))+1)</f>
        <v>-3</v>
      </c>
      <c r="H44" s="93" t="e">
        <f ca="1">G44=E44</f>
        <v>#VALUE!</v>
      </c>
    </row>
  </sheetData>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9"/>
  <sheetViews>
    <sheetView topLeftCell="A36" workbookViewId="0">
      <selection activeCell="A52" sqref="A52:G60"/>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535</v>
      </c>
      <c r="B1" s="1"/>
      <c r="C1" s="1"/>
      <c r="D1" s="1" t="s">
        <v>537</v>
      </c>
    </row>
    <row r="3" spans="1:4" x14ac:dyDescent="0.25">
      <c r="A3" s="254" t="s">
        <v>219</v>
      </c>
      <c r="B3" s="6" t="s">
        <v>488</v>
      </c>
      <c r="C3" s="7" t="s">
        <v>536</v>
      </c>
      <c r="D3" s="7" t="s">
        <v>307</v>
      </c>
    </row>
    <row r="4" spans="1:4" x14ac:dyDescent="0.25">
      <c r="A4" s="255"/>
      <c r="B4" s="9" t="str" cm="1">
        <f t="array" ref="B4:C4">CALENDAR.TIMESPAN_TO_EXCELTIME(CALENDAR_CONVERSION!$A4)</f>
        <v/>
      </c>
      <c r="C4" s="248" t="str">
        <v/>
      </c>
      <c r="D4" s="251" t="str" cm="1">
        <f t="array" ref="D4">CALENDAR.EXCELTIME_TO_TIMESPAN(B4,C4)</f>
        <v/>
      </c>
    </row>
    <row r="5" spans="1:4" x14ac:dyDescent="0.25">
      <c r="A5" s="256">
        <v>0</v>
      </c>
      <c r="B5" s="12" cm="1">
        <f t="array" ref="B5:C5">CALENDAR.TIMESPAN_TO_EXCELTIME(CALENDAR_CONVERSION!$A5)</f>
        <v>0</v>
      </c>
      <c r="C5" s="249">
        <v>0</v>
      </c>
      <c r="D5" s="252" cm="1">
        <f t="array" ref="D5">CALENDAR.EXCELTIME_TO_TIMESPAN(B5,C5)</f>
        <v>0</v>
      </c>
    </row>
    <row r="6" spans="1:4" x14ac:dyDescent="0.25">
      <c r="A6" s="255">
        <v>1.25</v>
      </c>
      <c r="B6" s="9" cm="1">
        <f t="array" ref="B6:C6">CALENDAR.TIMESPAN_TO_EXCELTIME(CALENDAR_CONVERSION!$A6)</f>
        <v>1</v>
      </c>
      <c r="C6" s="248">
        <v>1.25</v>
      </c>
      <c r="D6" s="251" cm="1">
        <f t="array" ref="D6">CALENDAR.EXCELTIME_TO_TIMESPAN(B6,C6)</f>
        <v>1.25</v>
      </c>
    </row>
    <row r="7" spans="1:4" x14ac:dyDescent="0.25">
      <c r="A7" s="256">
        <v>45.789023399999998</v>
      </c>
      <c r="B7" s="12" cm="1">
        <f t="array" ref="B7:C7">CALENDAR.TIMESPAN_TO_EXCELTIME(CALENDAR_CONVERSION!$A7)</f>
        <v>1</v>
      </c>
      <c r="C7" s="249">
        <v>45.789023399999998</v>
      </c>
      <c r="D7" s="252" cm="1">
        <f t="array" ref="D7">CALENDAR.EXCELTIME_TO_TIMESPAN(B7,C7)</f>
        <v>45.789023399999998</v>
      </c>
    </row>
    <row r="8" spans="1:4" x14ac:dyDescent="0.25">
      <c r="A8" s="255">
        <v>-23.654</v>
      </c>
      <c r="B8" s="9" cm="1">
        <f t="array" ref="B8:C8">CALENDAR.TIMESPAN_TO_EXCELTIME(CALENDAR_CONVERSION!$A8)</f>
        <v>-1</v>
      </c>
      <c r="C8" s="248">
        <v>23.654</v>
      </c>
      <c r="D8" s="251" cm="1">
        <f t="array" ref="D8">CALENDAR.EXCELTIME_TO_TIMESPAN(B8,C8)</f>
        <v>-23.654</v>
      </c>
    </row>
    <row r="9" spans="1:4" x14ac:dyDescent="0.25">
      <c r="A9" s="257">
        <v>1E-8</v>
      </c>
      <c r="B9" s="179" cm="1">
        <f t="array" ref="B9:C9">CALENDAR.TIMESPAN_TO_EXCELTIME(CALENDAR_CONVERSION!$A9)</f>
        <v>1</v>
      </c>
      <c r="C9" s="250">
        <v>1E-8</v>
      </c>
      <c r="D9" s="253" cm="1">
        <f t="array" ref="D9">CALENDAR.EXCELTIME_TO_TIMESPAN(B9,C9)</f>
        <v>1E-8</v>
      </c>
    </row>
    <row r="12" spans="1:4" ht="19.5" x14ac:dyDescent="0.3">
      <c r="A12" s="1" t="s">
        <v>570</v>
      </c>
      <c r="B12" s="1"/>
      <c r="C12" s="1" t="s">
        <v>573</v>
      </c>
    </row>
    <row r="14" spans="1:4" x14ac:dyDescent="0.25">
      <c r="A14" s="225" t="s">
        <v>571</v>
      </c>
      <c r="B14" s="181" t="s">
        <v>572</v>
      </c>
      <c r="C14" s="78" t="s">
        <v>196</v>
      </c>
    </row>
    <row r="15" spans="1:4" x14ac:dyDescent="0.25">
      <c r="A15" s="266">
        <v>15019</v>
      </c>
      <c r="B15" s="262" cm="1">
        <f t="array" ref="B15">CALENDAR.MJDATE_TO_EXCELDATE(Table39[[#This Row],[MJDATE]])</f>
        <v>1</v>
      </c>
      <c r="C15" s="206" cm="1">
        <f t="array" ref="C15">CALENDAR.EXCELDATE_TO_MJDATE(Table39[[#This Row],[Out: ExcelDate]])</f>
        <v>15019</v>
      </c>
    </row>
    <row r="16" spans="1:4" x14ac:dyDescent="0.25">
      <c r="A16" s="266">
        <v>60096</v>
      </c>
      <c r="B16" s="263" cm="1">
        <f t="array" ref="B16">CALENDAR.MJDATE_TO_EXCELDATE(Table39[[#This Row],[MJDATE]])</f>
        <v>45078</v>
      </c>
      <c r="C16" s="207" cm="1">
        <f t="array" ref="C16">CALENDAR.EXCELDATE_TO_MJDATE(Table39[[#This Row],[Out: ExcelDate]])</f>
        <v>60096</v>
      </c>
    </row>
    <row r="17" spans="1:6" x14ac:dyDescent="0.25">
      <c r="A17" s="266">
        <v>60096.534567889998</v>
      </c>
      <c r="B17" s="262" cm="1">
        <f t="array" ref="B17">CALENDAR.MJDATE_TO_EXCELDATE(Table39[[#This Row],[MJDATE]])</f>
        <v>45078.534567889998</v>
      </c>
      <c r="C17" s="206" cm="1">
        <f t="array" ref="C17">CALENDAR.EXCELDATE_TO_MJDATE(Table39[[#This Row],[Out: ExcelDate]])</f>
        <v>60096.534567889998</v>
      </c>
    </row>
    <row r="18" spans="1:6" x14ac:dyDescent="0.25">
      <c r="A18" s="266">
        <v>2973483.9999899999</v>
      </c>
      <c r="B18" s="264" cm="1">
        <f t="array" ref="B18">CALENDAR.MJDATE_TO_EXCELDATE(Table39[[#This Row],[MJDATE]])</f>
        <v>2958465.9999899999</v>
      </c>
      <c r="C18" s="265" cm="1">
        <f t="array" ref="C18">CALENDAR.EXCELDATE_TO_MJDATE(Table39[[#This Row],[Out: ExcelDate]])</f>
        <v>2973483.9999899999</v>
      </c>
    </row>
    <row r="21" spans="1:6" ht="19.5" x14ac:dyDescent="0.3">
      <c r="A21" s="1" t="s">
        <v>574</v>
      </c>
      <c r="B21" s="1"/>
      <c r="C21" s="1" t="s">
        <v>575</v>
      </c>
    </row>
    <row r="23" spans="1:6" x14ac:dyDescent="0.25">
      <c r="A23" s="225" t="s">
        <v>54</v>
      </c>
      <c r="B23" s="181" t="s">
        <v>572</v>
      </c>
      <c r="C23" s="78" t="s">
        <v>309</v>
      </c>
      <c r="D23" s="78" t="s">
        <v>576</v>
      </c>
    </row>
    <row r="24" spans="1:6" x14ac:dyDescent="0.25">
      <c r="A24" s="268" t="s">
        <v>577</v>
      </c>
      <c r="B24" s="262" cm="1">
        <f t="array" ref="B24">CALENDAR.USDATE_TO_EXCELDATE(Table3941[[#This Row],[USDate]])</f>
        <v>45230.440972222219</v>
      </c>
      <c r="C24" s="271" t="s">
        <v>579</v>
      </c>
      <c r="D24" s="206" t="str" cm="1">
        <f t="array" ref="D24">CALENDAR.EXCELDATE_TO_USDATE(Table3941[[#This Row],[Out: ExcelDate]],Table3941[[#This Row],[Options]])</f>
        <v>10-31-2023 10 AM</v>
      </c>
    </row>
    <row r="25" spans="1:6" x14ac:dyDescent="0.25">
      <c r="A25" s="268" t="s">
        <v>578</v>
      </c>
      <c r="B25" s="263" cm="1">
        <f t="array" ref="B25">CALENDAR.USDATE_TO_EXCELDATE(Table3941[[#This Row],[USDate]])</f>
        <v>45230.947916666664</v>
      </c>
      <c r="C25" s="270"/>
      <c r="D25" s="207" t="str" cm="1">
        <f t="array" ref="D25">CALENDAR.EXCELDATE_TO_USDATE(Table3941[[#This Row],[Out: ExcelDate]],Table3941[[#This Row],[Options]])</f>
        <v>10/31/2023 10:45 PM</v>
      </c>
    </row>
    <row r="26" spans="1:6" x14ac:dyDescent="0.25">
      <c r="A26" s="268" t="s">
        <v>580</v>
      </c>
      <c r="B26" s="262" cm="1">
        <f t="array" ref="B26">CALENDAR.USDATE_TO_EXCELDATE(Table3941[[#This Row],[USDate]])</f>
        <v>0.42708333333333331</v>
      </c>
      <c r="C26" s="269"/>
      <c r="D26" s="206" t="str" cm="1">
        <f t="array" ref="D26">CALENDAR.EXCELDATE_TO_USDATE(Table3941[[#This Row],[Out: ExcelDate]],Table3941[[#This Row],[Options]])</f>
        <v>10:15 AM</v>
      </c>
    </row>
    <row r="27" spans="1:6" x14ac:dyDescent="0.25">
      <c r="A27" s="268" t="s">
        <v>582</v>
      </c>
      <c r="B27" s="264" cm="1">
        <f t="array" ref="B27">CALENDAR.USDATE_TO_EXCELDATE(Table3941[[#This Row],[USDate]])</f>
        <v>45230</v>
      </c>
      <c r="C27" s="267"/>
      <c r="D27" t="str" cm="1">
        <f t="array" ref="D27">CALENDAR.EXCELDATE_TO_USDATE(Table3941[[#This Row],[Out: ExcelDate]],Table3941[[#This Row],[Options]])</f>
        <v>10/31/2023 12:00 AM</v>
      </c>
    </row>
    <row r="30" spans="1:6" ht="19.5" x14ac:dyDescent="0.3">
      <c r="A30" s="1" t="s">
        <v>583</v>
      </c>
      <c r="B30" s="1"/>
      <c r="C30" s="1"/>
      <c r="E30" s="1" t="s">
        <v>590</v>
      </c>
    </row>
    <row r="32" spans="1:6" x14ac:dyDescent="0.25">
      <c r="A32" s="5" t="s">
        <v>370</v>
      </c>
      <c r="B32" s="6" t="s">
        <v>397</v>
      </c>
      <c r="C32" s="272" t="s">
        <v>572</v>
      </c>
      <c r="D32" s="81" t="s">
        <v>82</v>
      </c>
      <c r="E32" s="6" t="s">
        <v>309</v>
      </c>
      <c r="F32" s="7" t="s">
        <v>392</v>
      </c>
    </row>
    <row r="33" spans="1:6" x14ac:dyDescent="0.25">
      <c r="A33" s="275" t="s">
        <v>584</v>
      </c>
      <c r="B33" s="9"/>
      <c r="C33" s="269" cm="1">
        <f t="array" ref="C33:D33">CALENDAR.ISO_DATETIME_TO_EXCELDATE(A33,B33)</f>
        <v>45071.608274270831</v>
      </c>
      <c r="D33" s="279">
        <v>540</v>
      </c>
      <c r="E33" s="276" t="s">
        <v>147</v>
      </c>
      <c r="F33" s="251" t="str" cm="1">
        <f t="array" ref="F33">CALENDAR.EXCELDATE_TO_ISO_DATETIME(C33,D33,E33)</f>
        <v>2023-05-25T14:36+09:00</v>
      </c>
    </row>
    <row r="34" spans="1:6" x14ac:dyDescent="0.25">
      <c r="A34" s="247" t="s">
        <v>586</v>
      </c>
      <c r="B34" s="12"/>
      <c r="C34" s="270" cm="1">
        <f t="array" ref="C34:D34">CALENDAR.ISO_DATETIME_TO_EXCELDATE(A34,B34)</f>
        <v>45071</v>
      </c>
      <c r="D34" s="280">
        <v>540</v>
      </c>
      <c r="E34" s="277" t="s">
        <v>355</v>
      </c>
      <c r="F34" s="252" t="str" cm="1">
        <f t="array" ref="F34">CALENDAR.EXCELDATE_TO_ISO_DATETIME(C34,D34,E34)</f>
        <v>20230525T000000+0900</v>
      </c>
    </row>
    <row r="35" spans="1:6" x14ac:dyDescent="0.25">
      <c r="A35" s="246" t="s">
        <v>588</v>
      </c>
      <c r="B35" s="9"/>
      <c r="C35" s="269" cm="1">
        <f t="array" ref="C35:D35">CALENDAR.ISO_DATETIME_TO_EXCELDATE(A35,B35)</f>
        <v>0.60763888888888895</v>
      </c>
      <c r="D35" s="279">
        <v>570</v>
      </c>
      <c r="E35" s="276"/>
      <c r="F35" s="251" t="str" cm="1">
        <f t="array" ref="F35">CALENDAR.EXCELDATE_TO_ISO_DATETIME(C35,D35,E35)</f>
        <v>T14:35:00+09:30</v>
      </c>
    </row>
    <row r="36" spans="1:6" x14ac:dyDescent="0.25">
      <c r="A36" s="273" t="s">
        <v>587</v>
      </c>
      <c r="B36" s="37"/>
      <c r="C36" s="274" cm="1">
        <f t="array" ref="C36:D36">CALENDAR.ISO_DATETIME_TO_EXCELDATE(A36,B36)</f>
        <v>0.60763888888888895</v>
      </c>
      <c r="D36" s="281" t="str">
        <v/>
      </c>
      <c r="E36" s="278"/>
      <c r="F36" s="57" t="str" cm="1">
        <f t="array" ref="F36">CALENDAR.EXCELDATE_TO_ISO_DATETIME(C36,D36,E36)</f>
        <v>T14:35:00</v>
      </c>
    </row>
    <row r="37" spans="1:6" x14ac:dyDescent="0.25">
      <c r="A37" s="282" t="s">
        <v>585</v>
      </c>
      <c r="B37" s="40">
        <v>1</v>
      </c>
      <c r="C37" s="283" cm="1">
        <f t="array" ref="C37:D37">CALENDAR.ISO_DATETIME_TO_EXCELDATE(A37,B37)</f>
        <v>45071.607638888891</v>
      </c>
      <c r="D37" s="284" t="str">
        <v/>
      </c>
      <c r="E37" s="285"/>
      <c r="F37" s="286" t="str" cm="1">
        <f t="array" ref="F37">CALENDAR.EXCELDATE_TO_ISO_DATETIME(C37,D37,E37)</f>
        <v>2023-05-25T14:35:00</v>
      </c>
    </row>
    <row r="38" spans="1:6" x14ac:dyDescent="0.25">
      <c r="A38" s="273" t="s">
        <v>585</v>
      </c>
      <c r="B38" s="37"/>
      <c r="C38" s="274" t="e" cm="1">
        <f t="array" ref="C38:D38">CALENDAR.ISO_DATETIME_TO_EXCELDATE(A38,B38)</f>
        <v>#VALUE!</v>
      </c>
      <c r="D38" s="281" t="str">
        <v/>
      </c>
      <c r="E38" s="278"/>
      <c r="F38" s="57" t="e" cm="1">
        <f t="array" ref="F38">CALENDAR.EXCELDATE_TO_ISO_DATETIME(C38,D38,E38)</f>
        <v>#VALUE!</v>
      </c>
    </row>
    <row r="41" spans="1:6" ht="19.5" x14ac:dyDescent="0.3">
      <c r="A41" s="1" t="s">
        <v>589</v>
      </c>
      <c r="B41" s="1"/>
      <c r="C41" s="1"/>
      <c r="F41" s="1" t="s">
        <v>591</v>
      </c>
    </row>
    <row r="43" spans="1:6" x14ac:dyDescent="0.25">
      <c r="A43" s="5" t="s">
        <v>370</v>
      </c>
      <c r="B43" s="6" t="s">
        <v>397</v>
      </c>
      <c r="C43" s="272" t="s">
        <v>196</v>
      </c>
      <c r="D43" s="81" t="s">
        <v>82</v>
      </c>
      <c r="E43" s="6" t="s">
        <v>309</v>
      </c>
      <c r="F43" s="7" t="s">
        <v>392</v>
      </c>
    </row>
    <row r="44" spans="1:6" x14ac:dyDescent="0.25">
      <c r="A44" s="275" t="s">
        <v>584</v>
      </c>
      <c r="B44" s="9"/>
      <c r="C44" s="269" cm="1">
        <f t="array" ref="C44:D44">CALENDAR.ISO_DATETIME_TO_MJDATE(A44,B44)</f>
        <v>60089.608274270831</v>
      </c>
      <c r="D44" s="279">
        <v>540</v>
      </c>
      <c r="E44" s="276" t="s">
        <v>147</v>
      </c>
      <c r="F44" s="251" t="str" cm="1">
        <f t="array" ref="F44">CALENDAR.MJDATE_TO_ISO_DATETIME(C44,D44,E44)</f>
        <v>2023-05-25T14:36+09:00</v>
      </c>
    </row>
    <row r="45" spans="1:6" x14ac:dyDescent="0.25">
      <c r="A45" s="247" t="s">
        <v>586</v>
      </c>
      <c r="B45" s="12"/>
      <c r="C45" s="270" cm="1">
        <f t="array" ref="C45:D45">CALENDAR.ISO_DATETIME_TO_MJDATE(A45,B45)</f>
        <v>60089</v>
      </c>
      <c r="D45" s="280">
        <v>540</v>
      </c>
      <c r="E45" s="277" t="s">
        <v>355</v>
      </c>
      <c r="F45" s="252" t="str" cm="1">
        <f t="array" ref="F45">CALENDAR.MJDATE_TO_ISO_DATETIME(C45,D45,E45)</f>
        <v>20230525T000000+0900</v>
      </c>
    </row>
    <row r="46" spans="1:6" x14ac:dyDescent="0.25">
      <c r="A46" s="275" t="s">
        <v>592</v>
      </c>
      <c r="B46" s="9"/>
      <c r="C46" s="269" cm="1">
        <f t="array" ref="C46:D46">CALENDAR.ISO_DATETIME_TO_MJDATE(A46,B46)</f>
        <v>60089.666666666664</v>
      </c>
      <c r="D46" s="279" t="str">
        <v/>
      </c>
      <c r="E46" s="276" t="s">
        <v>532</v>
      </c>
      <c r="F46" s="251" t="str" cm="1">
        <f t="array" ref="F46">CALENDAR.MJDATE_TO_ISO_DATETIME(C46,D46,E46)</f>
        <v>2023-05-25T</v>
      </c>
    </row>
    <row r="47" spans="1:6" x14ac:dyDescent="0.25">
      <c r="A47" s="273" t="s">
        <v>587</v>
      </c>
      <c r="B47" s="37"/>
      <c r="C47" s="274" t="e" cm="1">
        <f t="array" ref="C47:D47">CALENDAR.ISO_DATETIME_TO_MJDATE(A47,B47)</f>
        <v>#VALUE!</v>
      </c>
      <c r="D47" s="281" t="str">
        <v/>
      </c>
      <c r="E47" s="278"/>
      <c r="F47" s="57" t="e" cm="1">
        <f t="array" ref="F47">CALENDAR.MJDATE_TO_ISO_DATETIME(C47,D47,E47)</f>
        <v>#VALUE!</v>
      </c>
    </row>
    <row r="48" spans="1:6" x14ac:dyDescent="0.25">
      <c r="A48" s="282" t="s">
        <v>585</v>
      </c>
      <c r="B48" s="40">
        <v>1</v>
      </c>
      <c r="C48" s="283" cm="1">
        <f t="array" ref="C48:D48">CALENDAR.ISO_DATETIME_TO_MJDATE(A48,B48)</f>
        <v>60089.607638888891</v>
      </c>
      <c r="D48" s="284" t="str">
        <v/>
      </c>
      <c r="E48" s="285"/>
      <c r="F48" s="286" t="str" cm="1">
        <f t="array" ref="F48">CALENDAR.MJDATE_TO_ISO_DATETIME(C48,D48,E48)</f>
        <v>2023-05-25T14:35:00</v>
      </c>
    </row>
    <row r="49" spans="1:6" x14ac:dyDescent="0.25">
      <c r="A49" s="273" t="s">
        <v>585</v>
      </c>
      <c r="B49" s="37"/>
      <c r="C49" s="274" t="e" cm="1">
        <f t="array" ref="C49:D49">CALENDAR.ISO_DATETIME_TO_MJDATE(A49,B49)</f>
        <v>#VALUE!</v>
      </c>
      <c r="D49" s="281" t="str">
        <v/>
      </c>
      <c r="E49" s="278"/>
      <c r="F49" s="57" t="e" cm="1">
        <f t="array" ref="F49">CALENDAR.MJDATE_TO_ISO_DATETIME(C49,D49,E49)</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MALgAw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BEAGEAdABlAC8AVABpAG0AZQAgACMAXABuACMAIAB0AHkAcABlAC4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CAAIAAgACAAIABFAG4AcwB1AHIAZQBzACAAYQBuACAAZQBtAHAAdAB5ACAAYwBlAGwAbAAgAHIAZQBmAGUAcgBlAG4AYwBlACAAaQBzACAAbgBvAHQAIAByAGUAcwBvAGwAdgBlAGQAIAB0AG8AIAB6AGUAcgBvAC4AIAAgACAAIAAgACAAIAAgACAAIAAgACAAIAAgACAAIAAgACAAIAAgACAAIAAgACAAIAAgACMAXABuACMAIABJAFMAXwBFAE0AUABUAFkAIAAgACAAIAAgACAAIAAgACAAIAAgACAAIAAgACAAIAAgACAAIABUAGUAcwB0AHMAIABpAGYAIAB0AGgAZQAgAHAAYQByAGEAbQBlAHQAZQByACAAaABhAHMAIABhAG4AIABlAG0AcAB0AHkAIAB2AGEAbAB1AGUALgAgAEUAcgByAG8AcgBzACAAcgBlAHQAdQByAG4AIABGAEEATABTAEUALgAgACAAIAAgACAAIAAgACAAIAAgACAAIAAgACAAIAAgACAAIAAgACMAXABuACMAIABJAFMAXwBOAFUATQBFAFIASQBDAF8ATgBVAEwATAAgACAAIAAgACAAIAAgACAAIAAgACAAIABUAGUAcwB0AHMAIABpAGYAIAB0AGgAZQAgAHAAYQByAGEAbQBlAHQAZQByACAAaABhAHMAIABhACAAbgB1AG0AZQByAGkAYwAgAHYAYQBsAHUAZQAgAG8AcgAgAGkAcwAgAGUAbQBwAHQAeQAuACAARQByAHIAbwByAHMAIAByAGUAdAB1AHIAbgAgAEYAQQBMAFMARQAuACAAIAAgACAAIAAgACMAXABuACMAIABJAFMAXwBJAE4AVABFAEcARQBSACAAIAAgACAAIAAgACAAIAAgACAAIAAgACAAIAAgACAAIABUAGUAcwB0AHMAIABpAGYAIABhACAAbgB1AG0AYgBlAHIAIABpAHMAIABhAG4AIABpAG4AdABlAGcAZQByACAAbwByACAAdgBlAHIAeQAgAGMAbABvAHMAZQAgAHQAbwAgAGEAbgAgAGkAbgB0AGUAZwBlAHIALgAgAFUAcwBlACAAaQBuACAAcABsAGEAYwBlACAAbwBmACAAIAAgACAAIAAgACMAXABuACMAIAAgACAAIAAgACAAIAAgACAAIAAgACAAIAAgACAAIAAgACAAIAAgACAAIAAgACAAIAAgACAAIABNAE8ARAAoAE4ALAAgADAAKQAgAD4AIAAwACAAdwBoAGUAcgBlACAATgAgAGMAYQBuACAAYgBlACAAdwBpAHQAaABpAG4AIABhACAAbABhAHIAZwBlACAAcgBhAG4AZwBlACAAbwBmACAAbQBhAGcAbgBpAHQAdQBkAGUAcwAuACAAIAAgACAAIAAgACAAIAAgACAAIAAgACAAIAAgACAAIAAgACMAXABuACMAIABEAEUAQwBJAE0AQQBMAFMAIAAgACAAIAAgACAAIAAgACAAIAAgACAAIAAgACAAIAAgACAAIABSAGUAdAB1AHIAbgBzACAAdABoAGUAIABuAHUAbQBiAGUAcgAgAG8AZgAgAGQAZQBjAGkAbQBhAGwAIABwAGwAYQBjAGUAcwAgAGYAbwByACAAYQAgAHIAYQB0AGkAbwBuAGEAbAAgAG4AdQBtAGIAZQByAC4AIAAgACAAIAAgACAAIAAgACAAIAAgACAAIAAgACAAIAAgACAAIAAgACAAIAAgACMAXABuACMAIABWAEEATABJAEQAQQBUAEUAXwBDAEgAQQBSAFMARQBUACAAIAAgACAAIAAgACAAIAAgACAAIABWAGEAbABpAGQAYQB0AGUAcwAgAHQAaABhAHQAIAB0AGgAZQAgAGcAaQB2AGUAbgAgAHQAZQB4AHQAIABvAG4AbAB5ACAAYwBvAG4AdABhAGkAbgBzACAAYwBoAGEAcgBhAGMAdABlAHIAcwAgAGkAbgAgAHQAaABlACAAcwBwAGUAYwBpAGYAaQBlAGQAIABjAGgAYQByAGEAYwB0AGUAcgAgACMAXABuACMAIAAgACAAIAAgACAAIAAgACAAIAAgACAAIAAgACAAIAAgACAAIAAgACAAIAAgACAAIAAgACAAIABzAGUAdAAuACAATQBhAHQAYwBoAGkAbgBnACAAaQBzACAAYwBhAHMAZQAgAHMAZQBuAHMAaQB0AGkAdgBlAC4AIAAgACAAIAAgACAAIAAgACAAIAAgACAAIAAgACAAIAAgACAAIAAgACAAIAAgACAAIAAgACAAIAAgACAAIAAgACAAIAAgACAAIAAgACAAIAAgACAAIAAgACAAIAAgACAAIAAgACMAXABuACMAIABSAEUAUABMAEEAQwBFAF8AQwBIAEEAUgBTACAAIAAgACAAIAAgACAAIAAgACAAIAAgACAAIABSAGUAcABsAGEAYwBlAHMAIABlAGEAYwBoACAAaQBuAHMAdABhAG4AYwBlACAAbwBmACAAYQAgAHMAZQB0ACAAbwBmACAAYwBoAGEAcgBhAGMAdABlAHIAcwAgAHcAaQB0AGgAaQBuACAAdABlAHgAdAAgAHcAaQB0AGgAIABhAG4AbwB0AGgAZQByACAAYwBoAGEAcgBhAGMAdABlAHIALgAgACMAXABuACMAIAAgACAAIAAgACAAIAAgACAAIAAgACAAIAAgACAAIAAgACAAIAAgACAAIAAgACAAIAAgACAAIABNAGEAdABjAGgAaQBuAGcAIABpAHMAIABjAGEAcwBlACAAcwBlAG4AcwBpAHQAaQB2AGUALgAgAE4AbwB0AGUAIABjAGEAbgAgAGIAZQAgAHUAcwBlAGQAIAB0AG8AIAByAGUAbQBvAHYAZQAgAGMAaABhAHIAYQBjAHQAZQByAHMAIABiAHkAIABzAHUAcABwAGwAeQBpAG4AZwAgAGEAbgAgACMAXABuACMAIAAgACAAIAAgACAAIAAgACAAIAAgACAAIAAgACAAIAAgACAAIAAgACAAIAAgACAAIAAgACAAIABlAG0AcAB0AHkAIABDAGgAYQByAFIAZQBwAGwAYQBjAGUAVwBpAHQAaAAuACAAIAAgACAAIAAgACAAIAAgACAAIAAgACAAIAAgACAAIAAgACAAIAAgACAAIAAgACAAIAAgACAAIAAgACAAIAAgACAAIAAgACAAIAAgACAAIAAgACAAIAAgACAAIAAgACAAIAAgACAAIAAgACAAIAAgACAAIAAgACMAXABuACMAIABGAEkATgBEAF8ATgBUAEgAXwBDAEgAQQBSACAAIAAg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AgACAAIAB0AGgAZQAgAGcAaQB2AGUAbgAgAHQAZQB4AHQALgAgAFQAaABlACAAcwBlAGEAcgBjAGgAIABpAHMAIABjAGEAcwBlACAAcwBlAG4AcwBpAHQAaQB2AGUALgAgACAAIAAgACAAIAAgACAAIAAgACAAIAAgACAAIAAgACAAIAAgACAAIAAgACAAIAAgACAAIAAgACAAIAAgACAAIAAgACAAIAAgACMAXABuACMAIABTAEUAQQBSAEMASABfAE4AVABIAF8AQwBIAEEAUgAg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AgACAAIAB0AGgAZQAgAGcAaQB2AGUAbgAgAHQAZQB4AHQALgAgAFQAaABlACAAcwBlAGEAcgBjAGgAIABpAHMAIABjAGEAcwBlACAAaQBuAHMAZQBuAHMAaQB0AGkAdgBlACAAIAAgACAAIAAgACAAIAAgACAAIAAgACAAIAAgACAAIAAgACAAIAAgACAAIAAgACAAIAAgACAAIAAgACAAIAAgACAAIAAgACMAXABuACMAIABTAFAATABJAFQAXwBBAFIATwBVAE4ARABfAEMASABBAFIAUwAgACAAIAAgACAAIAAgACAAIABTAHAAbABpAHQAcwAgAHQAZQB4AHQAIABhAHQAIABhAG4AeQAgAGMAaABhAHIAYQBjAHQAZQByACAAbgBvAHQAIABpAG4AIAB0AGgAZQAgAGcAaQB2AGUAbgAgAHMAZQB0AC4AIABGAGkAcgBzAHQAIABlAGwAZQBtAGUAbgB0ACAAcgBlAHQAdQByAG4AZQBkACAAaQBzACAAdABoAGUAIAAgACMAXABuACMAIAAgACAAIAAgACAAIAAgACAAIAAgACAAIAAgACAAIAAgACAAIAAgACAAIAAgACAAIAAgACAAIABzAGUAcQB1AGUAbgBjAGUAIABvAGYAIAB1AG4AbQBhAHQAYwBoAGUAZAAgAGMAaABhAHIAYQBjAHQAZQByAHMALAAgAGYAbwBsAGwAbwB3AGUAZAAgAGIAeQAgAGUAYQBjAGgAIABzAHUAYgBzAHQAcgBpAG4AZwAuACAATQBhAHQAYwBoAGkAbgBnACAAaQBzACAAYwBhAHMAZQAgACAAIAAgACMAXABuACMAIAAgACAAIAAgACAAIAAgACAAIAAgACAAIAAgACAAIAAgACAAIAAgACAAIAAgACAAIAAgACAAIABzAGUAbgBzAGkAdABpAHYAZQAu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AgACAAIABUAGUAcwB0AHMAIABpAGYAIABzAGUAeABhAGcAZQBzAGkAbQBhAGwAIAByAGUAcAByAGUAcwBlAG4AdABhAHQAaQBvAG4AIABvAGYAIABhACAAdABpAG0AZQBzAHAAYQBuACAAaQBzACAAdgBhAGwAaQBkAC4AIABBACAAYwBvAG0AcABvAG4AZQBuAHQAIABjAGEAbgAgACAAIAAgACAAIAAgACMAXABuACMAIAAgACAAIAAgACAAIAAgACAAIAAgACAAIAAgACAAIAAgACAAIAAgACAAIAAgACAAIAAgACAAIABlAHgAYwBlAGUAZAAgAGkAdABzACAAbQBvAGQAdQBsAHUAcwAgAGkAZgAgAG4AbwAgAGgAaQBnAGgAZQByACAAbwByAGQAZQByACAAZQBsAGUAbQBlAG4AdAAgAGkAcwAgAHAAcgBvAHYAaQBkAGUAZAAuACAAIAAgACAAIAAgACAAIAAgACAAIAAgACAAIAAgACAAIAAgACAAIAAgACAAIAAgACMAXABuACMAIABWAEEATABJAEQAQQBUAEUAXwBUAEkATQBFAFMAUABBAE4AIAAgACAAIAAgACAAIAAgACAAIABWAGEAbABpAGQAYQB0AGUAIABlAGEAYwBoACAAZQBsAGUAbQBlAG4AdAAgAG8AZgAgAGEAIABzAGUAeABhAGcAZQBzAGkAbQBhAGwAIAByAGUAcAByAGUAcwBlAG4AdABhAHQAaQBvAG4AIABvAGYAIABhACAAdABpAG0AZQBzAHAAYQBuAC4AIABBACAAYwBvAG0AcABvAG4AZQBuAHQAIAAgACMAXABuACMAIAAgACAAIAAgACAAIAAgACAAIAAgACAAIAAgACAAIAAgACAAIAAgACAAIAAgACAAIAAgACAAIABjAGEAbgAgAGUAeABjAGUAZQBkACAAaQB0AHMAIABtAG8AZAB1AGwAdQBzACAAaQBmACAAbgBvACAAaABpAGcAaABlAHIAIABvAHIAZABlAHIAIABvAG0AcABvAG4AZQBuAHQAIABpAHMAIABwAHIAbwB2AGkAZABlAGQALgAgACAAIAAgACAAIAAgACAAIAAgACAAIAAgACAAIAAgACAAIAAgACMAXABuACMAIABUAEkATQBFAFMAUABBAE4AXwBMAE8AVwBfAE8AUgBEAEUAUgAgACAAIAAgACAAIAAgACAAIABSAGUAdAB1AHIAbgBzACAAYQAgAG4AdQBtAGIAZQByACAAcgBlAHAAcgBlAHMAZQBuAHQAaQBuAGcAIAB0AGgAZQAgAGwAbwB3AGUAcwB0ACAAbwByAGQAZQByACAAYwBvAG0AcABvAG4AZQBuAHQAIABvAGYAIAB0AGgAZQAgAHMAZQB4AGEAZwBlAHMAaQBtAGEAbAAgACAAIAAgACAAIAAgACMAXABuACMAIAAgACA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XwBIAEkARwBIAF8ATwBSAEQARQBSACAAIAAgACAAIAAgACAAIABSAGUAdAB1AHIAbgBzACAAYQAgAG4AdQBtAGIAZQByACAAcgBlAHAAcgBlAHMAZQBuAHQAaQBuAGcAIAB0AGgAZQAgAGgAaQBnAGgAZQBzAHQAIABvAHIAZABlAHIAIABjAG8AbQBwAG8AbgBlAG4AdAAgAG8AZgAgAHQAaABlACAAcwBlAHgAYQBnAGUAcwBpAG0AYQBsACAAIAAgACAAIAAgACMAXABuACMAIAAgACA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AgACAAIAAgACAAIAAgACAAIAAgACAAIAAgACMAXABuACMAIAAgACAAIAAgACAAIAAgACAAIAAgACAAIAAgACAAIAAgACAAIAAgACAAIAAgACAAIAAgACAAIAByAGUAcAByAGUAcwBlAG4AdABhAHQAaQBvAG4AIABvAGYAIAB0AGkAbQBlAC4AIABOAG8AdABlACAAYwBvAG0AcABvAG4AZQBuAHQAcwAgAGUAeABjAGUAZQBkAGkAbgBnACAAdABoAGUAaQByACAAbQBvAGQAdQBsAHUAcwAgAHcAaQBsAGwAIABjAGEAcgByAHkALgAgACAAIAAgACAAIAAgACMAXABuACMAIABSAE8AVQBOAEQAXwBUAEkATQBFAFMAUABBAE4AIAAgACAAIAAgACAAIAAgACAAIAAgACAAIABSAGUAdAB1AHIAbgBzACAAYQAgAGQAZQBjAGkAbQBhAGwAIAB0AGkAbQBlAHMAcABhAG4AIAB2AGEAbAB1AGUAIAByAG8AdQBuAGQAZQBkACAAdABvACAAdABoAGUAIABzAHAAZQBjAGkAZgBpAGUAZAAgAGwAbwB3ACAAbwByAGQAZQByACAAYwBvAG0AcABvAG4AZQBuAHQAIABhAG4AZAAgACMAXABuACMAIAAgACAAIAAgACAAIAAgACAAIAAgACAAIAAgACAAIAAgACAAIAAgACAAIAAgACAAIAAgACAAIABwAHIAZQBjAGkAcwBpAG8AbgAgAGwAZQB2AGUAbAAuACAAIAAgACAAIAAgACAAIAAgACAAIAAgACAAIAAgACAAIAAgACAAIAAgACAAIAAgACAAIAAgACAAIAAgACAAIAAgACAAIAAgACAAIAAgACAAIAAgACAAIAAgACAAIAAgACAAIAAgACAAIAAgACAAIAAgACAAIAAgACAAIAAgACAAIAAgACMAXABuACMAIABSAEUAUwBPAEwAVgBFAF8AVABJAE0ARQBTAFAAQQBOACAAIAAgACAAIAAgACAAIAAgACAAIABSAGUAdAB1AHIAbgBzACAAdABoAGUAIABzAGUAeABhAGcAZQBzAGkAbQBhAGwAIAByAGUAcAByAGUAcwBlAG4AdABhAHQAaQBvAG4AIABvAGYAIABhACAAdABpAG0AZQBzAHAAYQBuACAAdgBhAGwAdQBlACAAZQB4AHAAcgBlAHMAcwBlAGQAIABmAHIAbwBtACAAdABoAGUAIAAgACAAIAAgACMAXABuACMAIAAgACAAIAAgACAAIAAgACAAIAAgACAAIAAgACAAIAAgACAAIAAgACAAIAAgACAAIAAgACAAIABzAHAAZQBjAGkAZgBpAGUAZAAgAGgAaQBnAGgAIABvAHIAZABlAHIAIABjAG8AbQBwAG8AbgBlAG4AdAAgAGEAbgBkACAAdABoAGUAIABnAGkAdgBlAG4AIABsAG8AdwBlAHMAdAAgAG8AcgBkAGUAcgAgAGMAbwBtAHAAbwBuAGUAbgB0ACAAcgBvAHUAbgBkAGUAZAAgAHQAbwAgACAAIAAgACMAXABuACMAIAAgACAAIAAgACAAIAAgACAAIAAgACAAIAAgACAAIAAgACAAIAAgACAAIAAgACAAIAAgACAAIAB0AGgAZQAgAHMAcABlAGMAaQBmAGkAZQBkACAAcAByAGUAYwBpAHMAaQBvAG4ALgAgACAAIAAgACAAIAAgACAAIAAgACAAIAAgACAAIAAgACAAIAAgACAAIAAgACAAIAAgACAAIAAgACAAIAAgACAAIAAgACAAIAAgACAAIAAgACAAIAAgACAAIAAgACAAIAAgACAAIAAgACAAIAAgACAAIAAgACMAXABuACMAIABQAEEAUgBTAEUAXwBUAEkATQBFAFMAUABBAE4AIAAgACAAIAAgACAAIAAgACAAIAAgACAAIABQAGEAcgBzAGUAcwAgAGEAIAB0AGUAeAB0ACAAdABpAG0AZQBzAHAAYQBuACAAZQB4AHAAcgBlAHMAcwBpAG8AbgAgAGkAbgB0AG8AIABzAGUAeABhAGcAZQBzAGkAbQBhAGwAIABjAG8AbQBwAG8AbgBlAG4AdABzAC4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0AGkAbQBlAHMAcABhAG4ALg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IAAgACAAIABSAGUAdAB1AHIAbgBzACAAeQBlAGEAcgAgAHYAYQBsAHUAZQAgAHIAZQBsAGEAdABpAHYAZQAgAHQAbwAgAHQAaABlACAAQwBvAG0AbQBvAG4AIABFAHIAYQAuACAAIAAgACAAIAAgACAAIAAgACAAIAAgACAAIAAgACAAIAAgACAAIAAgACAAIAAgACAAIAAgACAAIAAgACAAIAAgACAAIAAgACMAXABuACMAIABQAEEAUgBTAEUAXwBNAE8ATgBUAEgAIAAgACAAIAAgACAAIAAgACAAIAAgACAAIAAgACAAIABSAGUAdAB1AHIAbgBzACAAYQAgAG4AdQBtAGIAZQByACAAcgBlAHAAcgBlAHMAZQBuAHQAaQBuAGcAIAB0AGgAZQAgAG0AbwBuAHQAaAAgAG8AZgAgAHkAZQBhAHIAIABmAHIAbwBtACAAYQAgAGcAaQB2AGUAbgAgAG0AbwBuAHQAaAAgAG4AYQBtAGUALg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JAFMAXwBWAEEATABJAEQAXwBEAEEAVABFACAAIAAgACAAIAAgACAAIAAgACAAIAAgACAAIABUAGUAcwB0AHMAIABpAGYAIABhACAAZABhAHQAZQAgAGkAcwAgAHYAYQBsAGkAZAAgAGYAbwByACAAdABoAGUAIABnAGkAdgBlAG4AIABjAGEAbABlAG4AZABhAHIALgAgACAAIAAgACAAIAAgACAAIAAg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WQBFAEEAUgAgACAAIAAgACAAIAAgACAAIAAgACAAIABSAGUAdAB1AHIAbgBzACAAYQAgAHkAZQBhAHIAIABhAHMAIAB0AGUAeAB0ACAAaQBuACAASQBTAE8AIABmAG8AcgBtAGEAdAAu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KAFUATABJAEEATgBfAEQAQQBZAF8ATgBVAE0AQgBFAFI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BT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AgACAAIABSAGUAdAB1AHIAbgBzACAAYQAgAHQAaQBtAGUAIAB6AG8AbgBlACAAbwBmAGYAcwBlAHQAIABhAHMAIAB0AGUAeAB0ACAAaQBuACAASQBTAE8AIABmAG8AcgBtAGEAdAAuACAAIAAgACAAIAAgACAAIAAgACAAIAAgACAAIAAgACAAIAAgACAAIAAgACAAIAAgACAAIAAgACAAIAAgACAAIAAgACMAXABuACMAIABNAEkATABJAFQAQQBSAFkAXwBUAFoATwAgACAAIAAgACAAIAAgACAAIAAgACAAIAAgACAAIABSAGUAdAB1AHIAbgBzACAAdABoAGUAIAB0AGkAbQBlACAAegBvAG4AZQAgAG8AZgBmAHMAZQB0ACAAaQBuACAAbQBpAG4AdQB0AGUAcwAgAG8AZgAgAGEAIABtAGkAbABpAHQAYQByAHkAIAB0AGkAbQBlACAAegBvAG4AZQAgAGQAZQBzAGkAZwBuAGEAdABvAHIALgAgACAAIAAgACAAIAAgACMAXABuACMAIABUAFoATwBfAFQATwBfAE0ASQBMAEkAVABBAFIAWQAgACAAIAAgACAAIAAgACAAIAAgACAAIABSAGUAdAB1AHIAbgBzACAAdABoAGUAIABjAGwAbwBzAGUAcwB0ACAAbQBpAGwAaQB0AGEAcgB5ACAAdABpAG0AZQAgAHoAbwBuAGUAIABkAGUAcwBpAGcAbgBhAHQAbwByACwAIABpAHQAcwAgAG8AZgBmAHMAZQB0ACAAaQBuACAAbQBpAG4AdQB0AGUAcwAgAGEAbgBkACAAdABoAGUAIAAgACMAXABuACMAIAAgACAAIAAgACAAIAAgACAAIAAgACAAIAAgACAAIAAgACAAIAAgACAAIAAgACAAIAAgACAAIAB0AGkAbQBlACAAYQBkAGoAdQBzAHQAbQBlAG4AdAAgAHQAbwAgAHQAaABhAHQAIAB0AGkAbQBlACAAegBvAG4AZQAgAGYAbwByACAAdABoAGUAIABwAHIAbwB2AGkAZABlAGQAIAB0AGkAbQBlACAAegBvAG4AZQAgAG8AZgBmAHMAZQB0ACAAaQBuACAAbQBpAG4AdQB0AGUAcwAuACAAIAAgACMAXABuACMAIABTAEgASQBGAFQAXwBUAEkATQBFAFoATwBOAEUAIAAgACA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8ATwBGAF8ARABBAFkAIAAgACAAIAAgACAAIABUAGUAcwB0AHMAIABpAGYAIABzAGUAeABhAGcAZQBzAGkAbQBhAGwAIAByAGUAcAByAGUAcwBlAG4AdABhAHQAaQBvAG4AIABvAGYAIAB0AGkAbQBlACAAaQBzACAAdgBhAGwAaQBkACAAZgBvAHIAIABhACAAMgA0ACAAaABvAHUAcgAgAGQAYQB5AC4AIAAgACAAIAAgACA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8ARABJAEYASQBFAEQ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8ARABJAEYASQBFAEQAXwBUAE8AXwBKAEQAQQBUAEU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DAEEATABFAE4ARABBAFIAXwBEAEEAVABFACAAIAAgACAAIABDAG8AbgB2AGUAcgB0AHMAIABhACAASgB1AGwAaQBhAG4AIABEAGEAdABlACAAKABKAEQAQQBUAEUAKQAgAHQAbwAgAGEAIABkAGEAdABlACAAYQBuAGQAIAB0AGkAbQBlACAAaQBuACAAdABoAGUAIABzAHAAZQBjAGkAZgBpAGUAZAAgAGMAYQBsAGUAbgBkAGEAcgAuACAAIAAgACAAIAAgACMAXABuACMAIABNAEoARABBAFQARQBfAFQATwBfAEMAQQBMAEUATgBEAEEAUgBfAEQAQQBUAEUAIAAgACAAIABDAG8AbgB2AGUAcgB0AHMAIABhACAATQBvAGQAaQBmAGkAZQBkACAASgB1AGwAaQBhAG4AIABEAGEAdABlACAAKABNAEoARABBAFQARQApACAAdABvACAAYQAgAGQAYQB0AGUAIABhAG4AZAAgAHQAaQBtAGUAIABpAG4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RABBAFQARQBUAEkATQBF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SAEUAUwBPAEwAVgBFAF8ATQBKAEQAQQBUAEUAIAAgACAAIAAgACAAIAAgACAAIAAgACAAIABSAGUAdAB1AHIAbgBzACAAdABoAGUAIABkAGEAdABlACAAYQBuAGQAIABzAGUAeABhAGcAZQBzAGkAbQBhAGwAIAByAGUAcAByAGUAcwBlAG4AdABhAHQAaQBvAG4AIABvAGYAIAB0AGgAZQAgAHQAaQBtAGUAIAB2AGEAbAB1AGUAIAB3AGkAdABoACAAdABoAGUAIABnAGkAdgBlAG4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BOAG8AdABlACAAaQBmACAAZABhAHQAZQAgAGMAbwBtAHAAbwBuAGUAbgB0AHMAIABvAGYAIAB5AGUAYQByAHMALAAgAHEAdQBhAHIAdABlAHIAcwAgAG8AcgAgAG0AbwBuAHQAaABzACAAYQByAGUAIABhAGQAZABlAGQAIABmAG8AcgAgAGEAIABNAEoARABhAHQAZQAgACAAIAAgACAAIAAgACMAXABuACMAIAAgACAAIAAgACAAIAAgACAAIAAgACAAIAAgACAAIAAgACAAIAAgACAAIAAgACAAIAAgACAAIABlAHgAcAByAGUAcwBzAGUAZAAgAGkAbgAgAFUAVABDACAAcgBhAHQAaABlAHIAIAB0AGgAYQBuACAAbABvAGMAYQBsACAAdABpAG0AZQAsACAAdABoAGUAbgAgAHIAZQBzAHUAbAB0AHMAIABtAGEAeQAgAGIAZQAgAGkAbgBjAG8AbgBzAGkAcwB0AGUAbgB0ACAAZAB1AGUAIAB0AG8AIA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QAEEAUgBTAEUAXwBJAFMATwBfAFQASQBNAEUAIAAgACAAIAAgACAAIAAgACAAIAAgACAAIABQAGEAcgBzAGUAcwAgAGEAbgAgAEkAUwBPACAAZgBvAHIAbQBhAHQAdABlAGQAIAB0AGkAbQBlACAAbwBmACAAZABhAHkAIABpAG4AdABvACAAZABlAGMAaQBtAGEAbAAgAHQAaQBtAGUAIABvAGYAIABkAGEAeQAuACAAIAAgACAAIAAgACAAIAAgACAAIAAgACAAIAAgACAAIAAgACAAIAAgACMAXABuACMAIABGAE8AUgBNAEEAVABfAEkAUwBPAF8AVABJAE0ARQAgACAAIAAgACAAIAAgACAAIAAgACAAIABSAGUAdAB1AHIAbgBzACAAYQAgAHQAaQBtAGUAIABvAGYAIABkAGEAeQAgAGEAcwAgAHQAZQB4AHQAIABpAG4AIABJAFMATwAgAGYAbwByAG0AYQB0AC4AIA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BQAEEAUgBTAEUAXwBMAEkAVABFAFIAQQBSAFkAXwBEAEEAVABFACAAIAAgACA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IAAgACAAIAAgACAAIABSAGUAdAB1AHIAbgBzACAAYQAgAGQAYQB0AGUAIABmAG8AcgBtAGEAdAB0AGUAZAAgAGkAbgAgAGwAaQB0AGUAcgBhAHIAeQAgAHMAdAB5AGwAZQAuACAAIAAgACAAIAAgACAAIAAgACAAIAAgACAAIAAgACAAIAAgACAAIAAgACAAIAAgACAAIAAgACAAIAAgACAAIAAgACAAIAAgACAAIAAgACMAXABuACMAIABQAEEAUgBTAEUAXwBVAFMAXwBEAEEAVABFACAAIAAgACAAIAAgACAAIAAgACAAIAAgACAAIABQAGEAcgBzAGUAcwAgAGEAIABVAFMAIABmAG8AcgBtAGEAdAB0AGUAZAAgAGQAYQB0AGUAIABpAG4AdABvACAAcgBlAHMAcABlAGMAdABpAHYAZQAgAHAAYQByAHQAcwAgAG8AZgAgAHkAZQBhAHIALAAgAG0AbwBuAHQAaAAsACAAZABhAHkAIABhAG4AZAAgAHQAaQBtAGUAIABvAGY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FUAUwBfAEQAQQBUAEUAIAAgACAAIAAgACAAIAAgACAAIAAgACAAIABSAGUAdAB1AHIAbgBzACAAYQAgAGQAYQB0AGUAIABmAG8AcgBtAGEAdAB0AGUAZAAgAGkAbgAgAHQAaABlACAAVQBTACAAcwB0AHkAbABlAC4AIAAg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PAFIARABJAE4AQQBMAF8ARABBAFQARQAgACAAIAAgACAAIABUAGUAcwB0AHMAIABpAGYAIABhAG4AIABvAHIAZABpAG4AYQBsACAAZABhAHQAZQAgAGkAcwAgAHYAYQBsAGkAZAAgAGYAbwByACAAdABoAGUAIABnAGkAdgBlAG4AIABjAGEAbABlAG4AZABhAHIALgAgACAAIAAgACAAIAAgACAAIAAgACAAIAAgACAAIAAgACAAIAAgACAAIAAgACAAIAAgACMAXABuACMAIABQAEEAUgBTAEUAXwBJAFMATwBfAE8AUgBEAEkATgBBAEwAXwBEAEEAVABFACAAIAAgACAAIABQAGEAcgBzAGUAcwAgAGEAbgAgAEkAUwBPACAAZgBvAHIAbQBhAHQAdABlAGQAIABvAHIAZABpAG4AYQBsACAAZABhAHQAZQAgAGkAbgB0AG8AIAByAGUAcwBwAGUAYwB0AGkAdgBlACAAcABhAHIAdABzACAAbwBmACAAeQBlAGEAcgAsACAAYQBuAGQAIABvAHIAZABpAG4AYQBs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TwBSAEQASQBOAEEATABfAEQAQQBUAEUAIAAgACAAIABSAGUAdAB1AHIAbgBzACAAYQBuACAAbwByAGQAaQBuAGEAbAAgAGQAYQB0AGUAIABhAHMAIAB0AGUAeAB0ACAAaQBuACAASQBTAE8AIABmAG8AcgBtAGEAdAAuACAAIAAgACAAIAAgACAAIAAgACAAIAAgACAAIAAgACAAIAAgACAAIAAgACAAIAAgACAAIAAgACAAIAAgACAAIAAgACAAIAAgACMAXABuACMAIABPAFIARABJAE4AQQBMAF8ARABBAFQARQBfAFQATwBfAE0ASgBEAEEAVABFACAAIAAgACAAIABDAG8AbgB2AGUAcgB0AHMAIABhAG4AIABvAHIAZABpAG4AYQBsACAAZABhAHQAZQAgAGEAbgBkACAAdABpAG0AZQAgAGkAbgAgAHQAaABlACAAcwBwAGUAYwBpAGYAaQBlAGQAIABjAGEAbABlAG4AZABhAHIAIAB0AG8AIABhACAATQBvAGQAaQBmAGkAZQBkACAASgB1AGwAaQBhAG4AIAAgACMAXABuACMAIAAgACAAIAAgACAAIAAgACAAIAAgACAAIAAgACAAIAAgACAAIAAgACAAIAAgACAAIAAgACAAIABEAGEAdABlAC4AIAAgACAAIAAgACAAIAAgACAAIAAgACAAIAAgACAAIAAgACAAIAAgACAAIAAgACAAIAAgACAAIAAgACAAIAAgACAAIAAgACAAIAAgACAAIAAgACAAIAAgACAAIAAgACAAIAAgACAAIAAgACAAIAAgACAAIAAgACAAIAAgACAAIAAgACAAIAAgACAAIAAgACAAIAAgACAAIAAgACMAXABuACMAIABNAEoARABBAFQARQBfAFQATwBfAE8AUgBEAEkATgBBAEwAXwBEAEEAVABFACAAIAAgACAAIABDAG8AbgB2AGUAcgB0AHMAIABhACAATQBvAGQAaQBmAGkAZQBkACAASgB1AGwAaQBhAG4AIABEAGEAdABlACAAKABNAEoARABBAFQARQApACAAdABvACAAYQBuACAAbwByAGQAaQBuAGEAbAAgAGQAYQB0AGUAIABhAG4AZAAgAHQAaQBt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BEAEEAWQBfAE8ARgBfAFcARQBFAEsAIAAgACAAIAAgACAAIAAgACAAIAAgACAAIAAgACAAIABSAGUAdAB1AHIAbgBzACAAYQBuACAAaQBuAHQAZQBnAGUAcgAgAGYAbwByACAAdABoAGUAIABkAGEAeQAgAG8AZgAgAHQAaABlACAAdwBlAGUAawAgAGYAbwByACAAYQAgAGcAaQB2AGUAbgAgAE0AbwBkAGkAZgBpAGUAZAAgAEoAdQBsAGkAYQBuACAARABhAHQAZQAuACAAIAAgACAAIAAgACMAXABuACMAIABXAEUARQBLAEQAQQBZAF8ATwBGAF8ATQBPAE4AVABIACAAIAAgACAAIAAgACAAIA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gACMAXABuACMAIABJAFMAXwBWAEEATABJAEQAXwBXAEUARQBLAF8ARABBAFQARQAgACAAIAAgACAAIAAgACAAIABUAGUAcwB0AHMAIABpAGYAIABhACAAdwBlAGUAawAgAGQAYQB0AGUAIABpAHMAIAB2AGEAbABpAGQAIABmAG8AcgAgAHQAaABlACAAZwBpAHYAZQBuACAAYwBhAGwAZQBuAGQAYQByAC4AIAAgACAAIAAgACAAIAAgACAAIAAgACAAIAAgACAAIAAgACAAIAAgACAAIAAgACAAIAAgACAAIA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IAAgACAAIAAgACAAIAAgACMAXABuACMAIAAgACAAIAAgACAAIAAgACAAIAAgACAAIAAgACAAIAAgACAAIAAgACAAIAAgACAAIAAgACAAIAB3AGUAZQBrAGQAYQB5AC4AIAAgACAAIAAgACAAIAAgACAAIAAgACAAIAAgACAAIAAgACAAIAAgACAAIAAgACAAIAAgACAAIAAgACAAIAAgACAAIAAgACAAIAAgACAAIAAgACAAIAAgACAAIAAgACAAIAAgACAAIAAgACAAIAAgACAAIAAgACAAIAAgACAAIAAgACAAIAAgACAAIAAgACAAIAAg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XAEUARQBLAF8ARABBAFQARQBfAFQATwBfAE0ASgBEAEEAVABFACAAIAAgACAAIAAgACAAIABDAG8AbgB2AGUAcgB0AHMAIABhACAAdwBlAGUAawAgAGQAYQB0AGUAIABvAGYAIAB5AGUAYQByACwAIABJAFMATwAgAGQAZQBmAGkAbgBlAGQAIAB3AGUAZQBrACAAbgB1AG0AYgBlAHIALAAgAEkAUwBPACAAdwBlAGUAawBkAGEAeQAsACAAYQBuAGQAIAB0AGkAbQBlACAAaQBu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cARQBFAEsAXwBEAEEAVABFACAAIAAgACAAIAAgACAAIABDAG8AbgB2AGUAcgB0AHMAIABhACAATQBvAGQAaQBmAGkAZQBkACAASgB1AGwAaQBhAG4AIABEAGEAdABlACAAKABNAEoARABBAFQARQApACAAdABvACAAdABoAGUAIAB5AGUAYQByACwAIABJAFMATwAgAGQAZQBmAGkAbgBlAGQAIAB3AGUAZQBrACAAbgB1AG0AYgBlAHIALAAgACAAIAAgACMAXABuACMAIAAgACAAIAAgACAAIAAgACAAIAAgACAAIAAgACAAIAAgACAAIAAgACAAIAAgACAAIAAgACAAIABJAFMATwAgAHcAZQBlAGsAZABhAHkALAAgAHQAaQBtAGUALAAgAGEAbgBkACAAdwBlAGUAawBzACAAaQBuACAAdABoAGUAIAB5AGUAYQByACAAaQBuACAAdABoAGUAIABzAHAAZQBjAGkAZgBpAGUAZAAgAGMAYQBsAGUAbgBkAGEAcgAuACAAIAAgACAAIAAgACAAIAAgACAAIAAgACAAIAAgACMAXABuACMAIABXAEUARQBLAF8ATgBVAE0AQgBFAFIAIAAgACAAIAAgACAAIAAgACAAIAAgACAAIAAgACAAIABSAGUAdAB1AHIAbgBzACAAdABoAGUAIABJAFMATwAgAGQAZQBmAGkAbgBlAGQAIAB3AGUAZQBrACAAbgB1AG0AYgBlAHIAIABmAG8AcgAgAGEAIABnAGkAdgBlAG4AIABNAG8AZABpAGYAaQBlAGQAIABKAHUAbABpAGEAbgAgAEQAYQB0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EAVABFACAAIAAgACAAIABDAG8AbgB2AGUAcgB0AHMAIABhACAAZABhAHQAZQAgAGUAeABwAHIAZQBzAHMAZQBkACAAYQBzACAAZgBpAHMAYwBhAGwAIAB5AGUAYQByACwAIABxAHUAYQByAHQAZQByACwAIABkAGEAeQAgAG8AZgAgAHEAdQBhAHIAdABlAHIAIABhAG4AZAAgAHQAaQBtAGUAIABpAG4AIAAg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EAVQBBAFIAVABFAFIAXwBEAEEAVABF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JAE4AVABFAFIAVgBBAEwAIAAgACAAIAAgACAAIAAgACAAIAAgACAAIABSAGUAdAB1AHIAbgBzACAAdABoAGUAIAB0AGkAbQBlAHMAcABhAG4AIABkAGkAZgBmAGUAcgBlAG4AYwBlACAAYgBlAHQAdwBlAGUAbgAgAE0AbwBkAGkAZgBpAGUAZAAgAEoAdQBsAGkAYQBuACAARABhAHQAZQBzACAAaQBuACAAdABoAGUAIABzAHAAZQBjAGkAZgBpAGUAZAAgACAAIAAgACMAXABuACMAIAAgACAAIA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IAAgACAAIABSAGUAdAB1AHIAbgBzACAAdABoAGUAIAB0AGkAbQBlAHMAcABhAG4AIABkAGkAZgBmAGUAcgBlAG4AYwBlACAAYgBlAHQAdwBlAGUAbgAgAE0AbwBkAGkAZgBpAGUAZAAgAEoAdQBsAGkAYQBuACAARABhAHQAZQBzACAAaQBuACAAaABvAHUAcgBzAC4AIAAgACAAIAAgACAAIAAgACAAIAAgACMAXABuACMAIABEAEUATABUAEEAXwBNAEkATgBVAFQARQBTACAAIAAgACAAIAAgACAAIAAgACAAIAAgACAAIABSAGUAdAB1AHIAbgBzACAAdABoAGUAIAB0AGkAbQBlAHMAcABhAG4AIABkAGkAZgBmAGUAcgBlAG4AYwBlACAAYgBlAHQAdwBlAGUAbgAgAE0AbwBkAGkAZgBpAGUAZAAgAEoAdQBsAGkAYQBuACAARABhAHQAZQBzACAAaQBuACAAbQBpAG4AdQB0AGUAcwAuACAAIAAgACAAIAAgACAAIAAgACMAXABuACMAIABEAEUATABUAEEAXwBTAEUAQwBPAE4ARABTACAAIAAgACAAIAAgACAAIAAgACAAIAAgACAAIABSAGUAdAB1AHIAbgBzACAAdABoAGUAIAB0AGkAbQBlAHMAcABhAG4AIABkAGkAZgBmAGUAcgBlAG4AYwBlACAAYgBlAHQAdwBlAGUAbgAgAE0AbwBkAGkAZgBpAGUAZAAgAEoAdQBsAGkAYQBuACAARABhAHQAZQBzACAAaQBuACAAcwBlAGMAbwBuAGQAcwAuACAAIAAgACAAIAAgACAAIAAgACMAXABuACMAIABEAEUATABUAEEAXwBEAEgATQBTACAAIAAgACAAIAAgACAAIAAgACAAIAAgACAAIAAgACAAIABSAGUAdAB1AHIAbgBzACAAdABoAGUAIABzAGUAeABhAGcAZQBzAGkAbQBhAGwAIABkAGkAZgBmAGUAcgBlAG4AYwBlACAAYgBlAHQAdwBlAGUAbgAgAE0AbwBkAGkAZgBpAGUAZAAgAEoAdQBsAGkAYQBuACAARABhAHQAZQBzACAAdwBpAHQAaAAgAHQAaABlACAAZwBpAHYAZQBuACA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EAEUATABUAEEAXwBUAEkATQBFAFMAUABBAE4AIAAgACAAIAAgACAAIAAgACAAIAAgACAAIABSAGUAdAB1AHIAbgBzACAAdABoAGUAIAB0AGkAbQBlAHMAcABhAG4AIABkAGkAZgBmAGUAcgBlAG4AYwBlACAAYgBlAHQAdwBlAGUAbgAgAE0AbwBkAGkAZgBpAGUAZAAgAEoAdQBsAGkAYQBuACAARABhAHQAZQBzAC4AIAAgACAAIAAgACAAIAAgACAAIAAgACAAIAAgACAAIAAgACAAIAAgACMAXABuACMAIABEAEUATABUAEEAXwBXAEUARQBLAFMAIAAgACAAIAAgACAAIAAgACAAIAAgACAAIAAgACAAIABSAGUAdAB1AHIAbgBzACAAdABoAGUAIAB0AGkAbQBlAHMAcABhAG4AIABkAGkAZgBmAGUAcgBlAG4AYwBlACAAYgBlAHQAdwBlAGUAbgAgAE0AbwBkAGkAZgBpAGUAZAAgAEoAdQBsAGkAYQBuACAARABhAHQAZQBzACAAaQBuACAAdwBlAGUAawBzAC4AIAAgACAAIAAgACAAIAAgACAAIA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FcAaABlAHIAZQAgACAAIAAgACMAXABuACMAIAAgACAAIAAgACAAIAAgACAAIAAgACAAIAAgACAAIAAgACAAIAAgACAAIAAgACAAIAAgACAAIAB0AGgAZQAgAGQAaQBmAGYAZQByAGUAbgBjAGUAIABpAG4AYwBsAHUAZABlAHMAIABwAGEAcgB0AGkAYQBsACAAbQBvAG4AdABoAHMALAAgAHQAaABlACAAZgByAGEAYwB0AGkAbwBuACAAaQBzACAAYwBhAGwAYwB1AGwAYQB0AGUAZAAgAG8AbgAgAHQAaABlACAAYgBhAHMAaQBzACAAIAAgACMAXABuACMAIAAgACAAIAAgACAAIAAgACAAIAAgACAAIAAgACAAIAAgACAAIAAgACAAIAAgACAAIAAgACAAIABvAGYAIABkAGEAeQBzACAAaQBuACAAdABoAGUAIABtAG8AbgB0AGgAIABvAGYAIAB0AGgAZQAgAGMAYQBsAGUAbgBkAGEAcgAuACAASQBmACAAdABoAGUAIABNAG8AZABpAGYAaQBlAGQAIABKAHUAbABpAGEAbgAgAEQAYQB0AGUAcwAgAGEAcgBlACAAZQB4AHAAcgBlAHMAcwBlAGQAIAAgACMAXABuACMAIAAgACAAIAAgACAAIAAgACAAIAAgACAAIAAgACAAIAAgACAAIAAgACAAIAAgACAAIAAgACAAIABpAG4AIABVAFQAQwAgAHIAYQB0AGgAZQByACAAdABoAGEAbgAgAGwAbwBjAGEAbAAgAHQAaQBtAGUAIAB0AGgAZQBuACAAYQAgAHMAbQBhAGwAbAAgAG0AYQByAGcAaQBuACAAbwBmACAAZQByAHIAbwByACAAdwBpAGwAbAAgAGIAZQAgAGkAbgB0AHIAbwBkAHUAYwBlAGQAIABkAHUAZQAgACMAXABuACMAIAAgACAAIAAgACAAIAAgACAAIAAgACAAIAAgACAAIAAgACAAIAAgACAAIAAgACAAIAAgACAAIAB0AG8AIAB0AGgAZQAgAGIAbwB1AG4AZABzACAAbwBmACAAYwBhAGwAZQBuAGQAYQByACAAZABhAHkAcwAuACAAIAAgACAAIAAgACAAIAAgACAAIAAgACAAIAAgACAAIAAgACAAIAAgACAAIAAgACAAIAAgACAAIAAgACAAIAAgACAAIAAgACAAIAAgACAAIAAgACAAIAAgACAAIAAgACAAIAAgACMAXABuACMAIABEAEUATABUAEEAXwBRAFUAQQBSAFQARQBSAFMAIAAgACAAIAAgACAAIAAgACAAIAAgACAAIABSAGUAdAB1AHIAbgBzACAAdABoAGUAIAB0AGkAbQBlAHMAcABhAG4AIABkAGkAZgBmAGUAcgBlAG4AYwBlACAAYgBlAHQAdwBlAGUAbgAgAE0AbwBkAGkAZgBpAGUAZAAgAEoAdQBsAGkAYQBuACAARABhAHQAZQBzACAAaQBuACAAcQB1AGEAcgB0AGUAcgBzAC4AIABXAGgAZQByAGUAIAAgACMAXABuACMAIAAgACAAIAAgACAAIAAgACAAIAAgACAAIAAgACAAIAAgACAAIAAgACAAIAAgACAAIAAgACAAIAB0AGgAZQAgAGQAaQBmAGYAZQByAGUAbgBjAGUAIABpAG4AYwBsAHUAZABlAHMAIABwAGEAcgB0AGkAYQBsACAAcQB1AGEAcgB0AGUAcgBzACwAIAB0AGgAZQAgAGYAcgBhAGMAdABpAG8AbgAgAGkAcwAgAGMAYQBsAGMAdQBsAGEAdABlAGQAIABvAG4AIAB0AGgAZQAgAGIAYQBzAGkAcwAgACMAXABuACMAIAAgACAAIAAgACAAIAAgACAAIAAgACAAIAAgACAAIAAgACAAIAAgACAAIAAgACAAIAAgACAAIABvAGYAIABkAGEAeQBzACAAaQBuACAAdABoAGUAIABxAHUAYQByAHQAZQByACAAbwBmACAAdABoAGUAIABjAGEAbABlAG4AZABhAHIALgAgAEkAZgAgAHQAaABlACAATQBvAGQAaQBmAGkAZQBkACAASgB1AGwAaQBhAG4AIABEAGEAdABlAHMAIABhAHIAZQAgACAAIAAgACAAIAAgACAAIAAgACMAXABuACMAIAAgACAAIAAgACAAIAAgACAAIAAgACAAIAAgACAAIAAgACAAIAAgACAAIAAgACAAIAAgACAAIABlAHgAcAByAGUAcwBzAGUAZAAgAGkAbgAgAFUAVABDACAAcgBhAHQAaABlAHIAIAB0AGgAYQBuACAAbABvAGMAYQBsACAAdABpAG0AZQAgAHQAaABlAG4AIABhACAAcwBtAGEAbABsACAAbQBhAHIAZwBpAG4AIABvAGYAIABlAHIAcgBvAHIAIAB3AGkAbABsACAAYgBlACAAIAAgACAAIAAgACMAXABuACMAIAAgACAAIAAgACAAIAAgACAAIAAgACAAIAAgACAAIAAgACAAIAAgACAAIAAgACAAIAAgACAAIABpAG4AdAByAG8AZAB1AGMAZQBkACAAZAB1AGUAIAB0AG8AIAB0AGgAZQAgAGIAbwB1AG4AZABzACAAbwBmACAAYwBhAGwAZQBuAGQAYQByACAAZABhAHkAcwAuACAAIAAgACAAIAAgACAAIAAgACAAIAAgACAAIAAgACAAIAAgACAAIAAgACAAIA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BXAGgAZQByAGUAIAB0AGgAZQAgACMAXABuACMAIAAgACAAIAAgACAAIAAgACAAIAAgACAAIAAgACAAIAAgACAAIAAgACAAIAAgACAAIAAgACAAIABkAGkAZgBmAGUAcgBlAG4AYwBlACAAaQBuAGMAbAB1AGQAZQBzACAAcABhAHIAdABpAGEAbAAgAHkAZQBhAHIAcwAsACAAdABoAGUAIABmAHIAYQBjAHQAaQBvAG4AIABpAHMAIABjAGEAbABjAHUAbABhAHQAZQBkACAAbwBuACAAdABoAGUAIABiAGEAcwBpAHMAIABvAGYAIAAgACAAIAAgACMAXABuACMAIAAgACAAIAAgACAAIAAgACAAIAAgACAAIAAgACAAIAAgACAAIAAgACAAIAAgACAAIAAgACAAIABkAGEAeQBzACAAaQBuACAAdABoAGUAIAB5AGUAYQByACAAbwBmACAAdABoAGUAIABjAGEAbABlAG4AZABhAHIALgAgAEkAZgAgAHQAaABlACAATQBvAGQAaQBmAGkAZQBkACAASgB1AGwAaQBhAG4AIABEAGEAdABlAHMAIABhAHIAZQAgAGUAeABwAHIAZQBzAHMAZQBkACAAaQBuACAAIAAgACMAXABuACMAIAAgACAAIAAgACAAIAAgACAAIAAgACAAIAAgACAAIAAgACAAIAAgACAAIAAgACAAIAAgACAAIABVAFQAQwAgAHIAYQB0AGgAZQByACAAdABoAGEAbgAgAGwAbwBjAGEAbAAgAHQAaQBtAGUAIAB0AGgAZQBuACAAYQAgAHMAbQBhAGwAbAAgAG0AYQByAGcAaQBuACAAbwBmACAAZQByAHIAbwByACAAdwBpAGwAbAAgAGIAZQAgAGkAbgB0AHIAbwBkAHUAYwBlAGQAIABkAHUAZQAgAHQAbw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EAEUATABUAEEAXwBXAEUARQBLAF8ARABBAFkAUwAgACAAIAAgACAAIAAgACAAIAAgACAAIABSAGUAdAB1AHIAbgBzACAAdABoAGUAIAB0AGkAbQBlAHMAcABhAG4AIABkAGkAZgBmAGUAcgBlAG4AYwBlACAAYgBlAHQAdwBlAGUAbgAgAE0AbwBkAGkAZgBpAGUAZAAgAEoAdQBsAGkAYQBuACAARABhAHQAZQBzACAAaQBuACAAdwBlAGUAawBzACAAYQBuAGQAIABkAGEAeQBzAC4AIAAgACMAXABuACMAIABEAEUATABUAEEAXwBZAEUAQQBSAF8AVwBFAEUASwBfAEQAQQBZAFMAIAAgACAAIAAgACAAIABSAGUAdAB1AHIAbgBzACAAdABoAGUAIAB0AGkAbQBlAHMAcABhAG4AIABkAGkAZgBmAGUAcgBlAG4AYwBlACAAYgBlAHQAdwBlAGUAbgAgAE0AbwBkAGkAZgBpAGUAZAAgAEoAdQBsAGkAYQBuACAARABhAHQAZQBzACAAaQBuACAAeQBlAGEAcgBzACwAIAB3AGUAZQBrAHMALAAgACAAIAAgACMAXABuACMAIAAgACAAIAAgACAAIAAgACAAIAAgACAAIAAgACAAIAAgACAAIAAgACAAIAAgACAAIAAgACAAIABhAG4AZAAgAGQAYQB5AHMALgAgAE4AbwB0AGUAIAB0AGgAZQAgAG4AdQBtAGIAZQByACAAbwBmACAAdwBlAGUAawBzACAAcABlAHIAIAB5AGUAYQByACAAYwBhAG4AIAB2AGEAcgB5ACAAYgBlAHQAdwBlAGUAbgAgADUAMgAgAGEAbgBkACAANQAzAC4AIABJAGYAIABhAG4AIAAgACAAIAAgACMAXABuACMAIAAgACAAIAAgACAAIAAgACAAIAAgACAAIAAgACAAIAAgACAAIAAgACAAIAAgACAAIAAgACAAIABhAGIAcwBvAGwAdQB0AGUAIABuAHUAbQBiAGUAcgAgAG8AZgAgAHcAZQBlAGsAcwAgAGkAcwAgAGIAZQBpAG4AZwAgAHMAbwB1AGcAaAB0ACAAdABoAGUAbgAgAHUAcwBlACAAZQBpAHQAaABlAHIAIABEAEUATABUAEEAXwBXAEUARQBLAF8ARABBAFkAUwAgAG8AcgAgACAAIAAgACAAIAAgACMAXABuACMAIAAgACAAIAAgACAAIAAgACAAIAAgACAAIAAgACAAIAAgACAAIAAgACAAIAAgACAAIAAgACAAIABEAEUATABUAEEAXwBXAEUARQBLAFMAIABmAHUAbgBjAHQAaQBvAG4AcwAuACAASQBmACAAdABoAGUAIABNAG8AZABpAGYAaQBlAGQAIABKAHUAbABpAGEAbgAgAEQAYQB0AGUAcwAgAGEAcgBlACAAZQB4AHAAcgBlAHMAcwBlAGQAIABpAG4AIABVAFQAQwAgAHIAYQB0AGgAZQByACAAIAAgACMAXABuACMAIAAgACAAIAAgACAAIAAgACAAIAAgACAAIAAgACAAIAAgACAAIAAgACAAIAAgACAAIAAgACAAIAB0AGgAYQBuACAAbABvAGMAYQBsACAAdABpAG0AZQAgAHQAaABlAG4AIABhACAAcwBtAGEAbABsACAAbQBhAHIAZwBpAG4AIABvAGYAIABlAHIAcgBvAHIAIAB3AGkAbABsACAAYgBlACAAaQBuAHQAcgBvAGQAdQBjAGUAZAAgAGQAdQBlACAAdABvACAAdABoAGUAIABiAG8AdQBuAGQAcwAgACMAXABuACMAIAAgACAAIAAgACAAIAAgACAAIAAgACAAIAAgACAAIAAgACAAIAAgACAAIAAgACAAIAAgACAAIABvAGYAIABjAGEAbABlAG4AZABhAHIAIABkAGEAeQBzAC4AIAAgACAAIAAgACAAIAAgACAAIAAgACAAIAAgACAAIAAgACAAIAAgACAAIAAgACAAIAAgACAAIAAgACAAIAAgACAAIAAgACAAIAAgACAAIAAgACAAIAAgACAAIAAgACAAIAAgACAAIAAgACAAIAAgACAAIAAgACAAIAAgACAAIAAgACMAXABuACMAIABEAEUATABUAEEAXwBNAE8ATgBUAEgAXwBEAEEAWQBTACAAIAAgACAAIAAgACAAIAAgACAAIABSAGUAdAB1AHIAbgBzACAAdABoAGUAIAB0AGkAbQBlAHMAcABhAG4AIABkAGkAZgBmAGUAcgBlAG4AYwBlACAAYgBlAHQAdwBlAGUAbgAgAE0AbwBkAGkAZgBpAGUAZAAgAEoAdQBsAGkAYQBuACAARABhAHQAZQBzACAAaQBuACAAbQBvAG4AdABoAHMAIABhAG4AZAAgAGQAYQB5AHMALgAgACMAXABuACMAIAAgACAAIAAgACAAIAAgACAAIAAgACAAIAAgACAAIAAgACAAIAAgACAAIAAgACAAIAAgACAAIABJAGYAIAB0AGgAZQAgAE0AbwBkAGkAZgBpAGUAZAAgAEoAdQBsAGkAYQBuACAARABhAHQAZQBzACAAYQByAGUAIABlAHgAcAByAGUAcwBzAGUAZAAgAGkAbgAgAFUAVABDACAAcgBhAHQAaABlAHIAIAB0AGgAYQBuACAAbABvAGMAYQBsACAAdABpAG0AZQAgAHQAaABlAG4AIABhACAAIAAgACMAXABuACMAIAAgACAAIAAgACAAIAAgACAAIAAgACAAIAAgACAAIAAgACAAIAAgACAAIAAgACAAIAAgACAAIABzAG0AYQBsAGwAIABtAGEAcgBnAGkAbgAgAG8AZgAgAGUAcgByAG8AcgAgAHcAaQBsAGwAIABiAGUAIABpAG4AdAByAG8AZAB1AGMAZQBkACAAZAB1AGUAIAB0AG8AIAB0AGgAZQAgAGIAbwB1AG4AZABzACAAbwBmACAAYwBhAGwAZQBuAGQAYQByACAAZABhAHkAcwAuACAAIAAgACAAIAAgACMAXABuACMAIABEAEUATABUAEEAXwBRAFUAQQBSAFQARQBSAF8ARABBAFkAUwAgACAAIAAg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IAAgACAAIABkAGEAeQBzAC4AIABJAGYAIAB0AGgAZQAgAE0AbwBkAGkAZgBpAGUAZAAgAEoAdQBsAGkAYQBuACAARABhAHQAZQBzACAAYQByAGUAIABlAHgAcAByAGUAcwBzAGUAZAAgAGkAbgAgAFUAVABDACAAcgBhAHQAaABlAHIAIAB0AGgAYQBuACAAbABvAGMAYQBsACAAdABpAG0AZQAgACAAIAAgACMAXABuACMAIAAgACAAIAAgACAAIAAgACAAIAAgACAAIAAgACAAIAAgACAAIAAgACAAIAAgACAAIAAgACAAIAB0AGgAZQBuACAAYQAgAHMAbQBhAGwAbAAgAG0AYQByAGcAaQBuACAAbwBmACAAZQByAHIAbwByACAAdwBpAGwAbAAgAGIAZQAgAGkAbgB0AHIAbwBkAHUAYwBlAGQAIABkAHUAZQAgAHQAbwAgAHQAaABlACAAYgBvAHUAbgBkAHMAIABvAGYAIABjAGEAbABlAG4AZABhAHIAIAAgACAAIAAgACMAXABuACMAIAAgACAAIAAgACAAIAAgACAAIAAgACAAIAAgACAAIAAgACAAIAAgACAAIAAgACAAIAAgACAAIABkAGEAeQBz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gAVABFAE4AVABfAE8ARgBfAEQAQQBZAFMAIAAgACAAIAAgACAAIAAgACAAIAAgACAAIABSAGUAdAB1AHIAbgBzACAAdABoAGUAIABpAG4AYwBsAHUAcwBpAHYAZQAgAGUAeAB0AGUAbgB0ACAAbwBmACAAZABhAHkAcwAgAHMAcABhAG4AbgBlAGQAIABiAHkAIAB0AHcAbwAgAE0AbwBkAGkAZgBpAGUAZAAgAEoAdQBsAGkAYQBuACAARABhAHQAZQBzACA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cARQBFAEsAUwAgACAAIAAgACAAIAAgACAAIAAgACAAIABSAGUAdAB1AHIAbgBzACAAdABoAGUAIABpAG4AYwBsAHUAcwBpAHYAZQAgAGUAeAB0AGUAbgB0ACAAbwBmACAAdwBlAGUAaw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E0ATwBOAFQASABTACAAIAAgACAAIAAgACAAIAAgACAAIABSAGUAdAB1AHIAbgBzACAAdABoAGUAIABpAG4AYwBsAHUAcwBpAHYAZQAgAGUAeAB0AGUAbgB0ACAAbwBmACAAbQBvAG4AdABoAHMAIABzAHAAYQBuAG4AZQBkACAAYgB5ACAAdAB3AG8AIABNAG8AZABpAGYAaQBlAGQAIABKAHUAbABpAGEAbgAgAEQAYQB0AGUAcw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EAVQBBAFIAVABFAFIAUwAgACAAIAAgACAAIAAgACAAIABSAGUAdAB1AHIAbgBzACAAdABoAGUAIABpAG4AYwBsAHUAcwBpAHYAZQAgAGUAeAB0AGUAbgB0ACAAbwBmACAAcQB1AGEAcgB0AGUAcgBzACAAcwBwAGEAbgBuAGUAZAAgAGIAeQAgAHQAdwBvACAATQBvAGQAaQBmAGkAZQBkACAASgB1AGwAaQBhAG4AIABEAGEAdABlAHM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kARQBBAFIAUwAgACAAIAAgACAAIAAgACAAIAAgACAAIABSAGUAdAB1AHIAbgBzACAAdABoAGUAIABpAG4AYwBsAHUAcwBpAHYAZQAgAGUAeAB0AGUAbgB0ACAAbwBmACAAeQBlAGEAcg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FAFgAQwBFAEwAVABJAE0ARQAgACAAIAAgACAAIABDAG8AbgB2AGUAcgB0AHMAIABhACAAVABpAG0AZQBTAHAAYQBuACAAdABvACAAYQBuACAARQB4AGMAZQBsACAARABhAHQAZQAvAFQAaQBtAGUALgAgACAAIAAgACAAIAAgACAAIAAgACAAIAAgACAAIAAgACAAIAAgACAAIAAgACAAIAAgACAAIAAgACAAIAAgACAAIAAgACAAIAAgACAAIAAgACMAXABuACMAIABFAFgAQwBFAEwAVABJAE0ARQBfAFQATwBfAFQASQBNAEUAUwBQAEEATgAgACAAIAAgACAAIABDAG8AbgB2AGUAcgB0AHMAIABhAG4AIABFAHgAYwBlAGwAIABEAGEAdABlAC8AVABpAG0AZQAgAHQAbwAgAGEAIABUAGkAbQBlAFMAcABhAG4ALgAgACAAIAAgACAAIAAgACAAIAAgACAAIA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2AGEAcgBpAGEAbgB0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4AVQBMAEwASQBGAFkAIAA9ACAATABBAE0AQgBEAEEAKABWAGEAbAB1AGUALABcAG4AIAAgACAAIABJAEYAKABJAFMAQgBMAEEATgBLACgAVgBhAGwAdQBlACkALAAgAFwAIgBcACIALAAgAFYAYQBsAHUAZQ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HAAYQByAGEAbQBlAHQAZQByACAAaABhAHMAIABhAG4AIABlAG0AcAB0AHk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CgAXAAiAFwAIgApAFwAbgBSAGUAdAB1AHIAbgBzACAAVABSAFUARQBcAG4AXABuAEkAUwBfAEUATQBQAFQAWQAoADEAKQBcAG4AUgBlAHQAdQByAG4AcwAgAEYAQQBMAFMARQBcAG4AXABuAEkAUwBfAEUATQBQAFQAWQAoACMATgAvAE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VgBhAGwAdQBlACwAXABuACAAIAAgACAASQBGACgASQBTAEUAUgBSAE8AUgAoAFYAYQBsAHUAZQApACwAIABGAEEATABTAEUALABcAG4AIAAgACAAIAAgACAAIAAgAFYAYQBsAHUAZQAgAD0AIABcACIAXAAi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cABhAHIAYQBtAGUAdABlAHIAIABoAGEAcwAgAGEAIABuAHUAbQBlAHIAaQBjACAAdgBhAGwAdQBlACAAbwByACAAaQBz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GEAbAB1AGU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MQApAFwAbgBSAGUAdAB1AHIAbgBzACAAVABSAFUARQBcAG4AXABuAEkAUwBfAE4AVQBNAEUAUgBJAEMAXwBOAFUATABMACgAXAAiAFwAIgApAFwAbgBSAGUAdAB1AHIAbgBzACAAVABSAFUARQBcAG4AXABuAEkAUwBfAE4AVQBNAEUAUgBJAEMAXwBOAFUATABMACgAXAAiAFgAXAAiACkAXABuAFIAZQB0AHUAcgBuAHMAIABGAEEATABTAEUAXABuAFwAbgBJAFMAXwBOAFUATQBFAFIASQBDAF8ATgBVAEwATAAoACMAVgBBAEwAVQBFAC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WAGEAbAB1AGUALABcAG4AIAAgACAAIABJAEYAUwAoAFwAbgAgACAAIAAgACAAIAAgACAASQBTAEUAUgBSAE8AUgAoAFYAYQBsAHUAZQApACwAIABGAEEATABTAEUALABcAG4AIAAgACAAIAAgACAAIAAgAFYAYQBsAHUAZQAgAD0AIABcACIAXAAiACwAIABUAFIAVQBFACwAXABuACAAIAAgACAAIAAgACAAIABJAFMATgBVAE0AQgBFAFIAKABWAGEAbAB1AGUAKQAsACAAVABSAFUARQAsAFwAbgAgACAAIAAgACAAIAAgACAAVABSAFUARQAsACAARgBBAEwAUwBFAFwAbgAgACAAIAAgACkAIAAgACAAI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hACAAbgB1AG0AYgBlAHIAIABpAHMAIABhAG4AIABpAG4AdABlAGcAZQByACAAbwByACAAdgBlAHIAeQAgAGMAbABvAHMAZQAgAHQAbwAgAGEAbgAgAGkAbgB0AGUAZwBlAHIALgAgAFUAcwBlACAAaQBuACAAcABsAGEAYwBlACAAbwBmACAATQBPAEQAKABOACwAIAAwACkAIAA+ACAAMAAgAHcAaABlAHIAZQAgAE4AXABuAGMAYQBuACAAYgBlACAAdwBpAHQAaABpAG4AIABhACAAbABhAHIAZwBlACAAcgBhAG4AZwBlACAAbwBmACAAbQBhAGcAbgBpAHQAdQBk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AoADEAKQBcAG4AUgBlAHQAdQByAG4AcwAgAFQAUgBVAEUAXABuAFwAbgBJAFMAXwBJAE4AVABFAEcARQBSACgAMAAuADUAKQBcAG4AUgBlAHQAdQByAG4AcwAgAEYAQQBMAFMARQBcAG4AXABuAEkAUwBfAEkATgBUAEUARwBFAFIAKABcACIAMwBcACIAKQBcAG4AUgBlAHQAdQByAG4AcwAgACMAVgBBAEwAVQBFAC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OACwAXABuACAAIAAgACAASQBGACgATgBPAFQAKABJAFMATgBVAE0AQgBFAFIAKABOACkAKQAsACAAewAjAFYAQQBMAFUARQAhAH0ALABcAG4AIAAgACAAIAAgACAAIAAgAEwARQBUACgAXABuACAAIAAgACAAIAAgACAAIAAgACAAIAAgAF8AaQBuAHQAZQBnAGUAcgAsACAASQBOAFQAKABOACkALABcAG4AIAAgACAAIAAgACAAIAAgACAAIAAgACAAUgBPAFUATgBEAEQATwBXAE4AKABOACAALQAgAF8AaQBuAHQAZQBnAGUAcgAsACAAMQA1ACkAIAA9ACAAMA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QwBJAE0AQQBMAFMAXABuAFwAbgBSAGUAdAB1AHIAbgBzACAAdABoAGUAIABuAHUAbQBiAGUAcgAgAG8AZgAgAGQAZQBjAGkAbQBhAGwAIABwAGwAYQBjAGUAcwAgAGYAbwByACAAYQAgAHIAYQB0AGkAbwBuAGEAbAAgAG4AdQBtAGIAZ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DAEkATQBBAEwAUwAgAD0AIABMAEEATQBCAEQAQQAoAE4ALABcAG4AIAAgACAAIABJAEYAUwAoAFwAbgAgACAAIAAgACAAIAAgACAATgAgAD0AIABcACIAXAAiACwAIABcACIAXAAiACwAXABuACAAIAAgACAAIAAgACAAIABOAE8AVAAoAEkAUwBOAHUAbQBiAGUAcgAoAE4AKQApACwAIAB7ACMAVgBBAEwAVQBFACEAfQAsAFwAbgAgACAAIAAgACAAIAAgACAATgAgAD0AIAAwACwAIAAwACwAXABuACAAIAAgACAAIAAgACAAIABUAFIAVQBFACwAIABMAEUAVAAoAFwAbg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8ALwAgAG4AdQBtACAALQA+ACAAZgByAGEAYwAgAD0AIABNAE8ARAAoAG4AdQBtACwAIAAxACkAOwAgAHMAbQBhAGwAbABlAHMAdAAgAG4AIAB3AGgAZQByAGUAIABmAHIAYQBjACAAKgAgADEAMABeAG4AIAA9ACAASQBOAFQAKABmAHIAYQBjACAAKgAgADEAMABeAG4AKQBcAG4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8ALwAgAGEAbgAgAGUAcgByAG8AcgAgAG0AYQByAGcAaQBuACAAdABoAGEAdAAgAHIAZQBzAHUAbAB0AHMAIABpAG4AIABhACAAbQB1AGMAaAAgAGwAYQByAGcAZQByACAAbgAgAFwAbgAgACAAIAAgACAAIAAgACAAIAAgACAAIAAvAC8AIABlAGcAIABuAHUAbQAgAD0AIAAxADAAXgAxADIAIAArACAAMAAuADEAIAA7ACAATQBPAEQAKABuAHUAbQAsACAAMQApACAALQAgADAALgAxACAAPQAgAC0AMAAuADAAMAAwADIANAA0AC4ALgAuAFwAbgAgACAAIAAgACAAIAAgACAAIAAgACAAIAAvAC8AIABuACAAcwBoAG8AdQBsAGQAIAA9ACAAMQAsACAAaABvAHcAZQB2AGUAcgAgAHQAaABlACAAYQBsAGcAbwByAGkAdABoAG0AIAByAGUAcwB1AGwAdABzACAAaQBuACAAYQAgAHIAdQBuAC0AYQB3AGEAeQAgAG4AXABuACAAIAAgACAAIAAgACAAIAAgACAAIAAgAC8ALwAgAFUAcwBpAG4AZwAgAEUAeABjAGUAbAAgAHMAdAByAGkAbgBnACAAZgBvAHIAbQBhAHQAdABpAG4AZwAgAGkAbgBzAHQAZQBhAGQAXABuACAAIAAgACAAIAAgACAAIAAgACAAIAAgAF8AbgB1AG0AMQAsACAAQQBCAFMAKABOACkALABcAG4AIAAgACAAIAAgACAAIAAgACAAIAAgACAAXwBmAHIAYQBjADEALAAgAF8AbgB1AG0AMQAgAC0AIABJAE4AVAAoAF8AbgB1AG0AMQApACwAXABuACAAIAAgACAAIAAgACAAIAAgACAAIAAgAF8AcwBoAGkAZgB0ACwAIABJAEYARQBSAFIATwBSACgAQwBFAEkATABJAE4ARwAoAC0ATABPAEcAMQAwACgAXwBmAHIAYQBjADEAKQAsACAAMQApACAALQAgADEALAAgADAAKQAsAFwAbgAgACAAIAAgACAAIAAgACAAIAAgACAAIABfAG4AdQBtADIALAAgAF8AbgB1AG0AMQAgACoAIABQAE8AVwBFAFIAKAAxADAALAAgAF8AcwBoAGkAZgB0ACkALABcAG4AIAAgACAAIAAgACAAIAAgACAAIAAgACAAXwBzAE4AdQBtADIALAAgAFQARQBYAFQAKABfAG4AdQBtADIALABcACIAMAAuADAAMAAwADAAMAAwADAAMAAwADAAMAAwADAAMAAwAFwAIgApACwAXABuACAAIAAgACAAIAAgACAAIAAgACAAIAAgAF8AcwBGAHIAYQBjACwAIABSAEkARwBIAFQAKABfAHMATgB1AG0AMgAsACAAMQA1ACkALABcAG4AIAAgACAAIAAgACAAIAAgACAAIAAgACAASQBGACgAXwBzAEYAcgBhAGMAIAA9ACAAXAAiADAAMAAwADAAMAAwADAAMAAwADAAMAAwADAAMAAwAFwAIgAsACAAMAAsAFwAbgAgACAAIAAgACAAIAAgACAAIAAgACAAIAAgACAAIAAgAEwARQBUACgAXABuACAAIAAgACAAIAAgACAAIAAgACAAIAAgACAAIAAgACAAIAAgACAAIABfAGwAYQBzAHQALAAgAFIARQBEAFUAQwBFACgAXAAiAFwAIgAsACAAUwBFAFEAVQBFAE4AQwBFACgAMQA1ACwALAAxADUALAAgAC0AMQApACwAXABuACAAIAAgACAAIAAgACAAIAAgACAAIAAgACAAIAAgACAAIAAgACAAIAAgACAAIAAgAEwAQQBNAEIARABBACgAXwBhAGMAYwAsACAAXwBjAHUAcgByACwAXABuACAAIAAgACAAIAAgACAAIAAgACAAIAAgACAAIAAgACAAIAAgACAAIAAgACAAIAAgACAAIAAgACAASQBGACgAXwBhAGMAYwAgADwAPgAgAFwAIgBcACIALAAgAF8AYQBjAGMALABcAG4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bABhAHMAdAAgACsAIABfAHMAaABpAGYAdA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gAHMAZQBuAHMAaQB0AGkAdg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TAGUAdAAgAHwAIAB0AGUAeAB0ACAAfAAgAFYAYQBsAGkAZAAgAGMAaABhAHIAYQBjAHQAZQByAHMAXABuAFQAZQB4AHQAIAAgACAAIAB8ACAAdABlAHgAdAAgAHwAIABUAGUAeAB0ACAAdABvACAAdgBhAGwAaQBk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DAEgAQQBSAFMARQBUACAAPQAgAEwAQQBNAEIARABBACgAQwBoAGEAcgBTAGUAdAAsACAAVABlAHgAdAAsACAAWwBJAGcAbgBvAHIAZQBDAGEAcwBlAF0ALABcAG4AIAAgACAAIABJAEYAKAAoAEMAaABhAHIAUwBlAHQAIAA9ACAAXAAiAFwAIgApACAAKwAgACgAVABlAHgAdAAgAD0AIABcACIAXAAiACkALAAgAEYAQQBMAFMARQAsAFwAbgAgACAAIAAgACAAIAAgACAATABFAFQAKABcAG4AIAAgACAAIAAgACAAIAAgACAAIAAgACAAXwBpAGcAbgBvAHIAZQBDAGEAcwBlACwAIABOACgASQBnAG4AbwByAGUAQwBhAHMAZQApACAAPAA+ACAAMAAsAFwAbgAgACAAIAAgACAAIAAgACAAIAAgACAAIABfAHQAZQB4AHQALAAgAEkARgAoAF8AaQBnAG4AbwByAGUAQwBhAHMAZQAsACAAVQBQAFAARQBSACgAVABlAHgAdAApACwAIABUAGUAeAB0ACkALABcAG4AIAAgACAAIAAgACAAIAAgACAAIAAgACAAXwBjAGgAYQByAHMALAAgAEkARgAoAF8AaQBnAG4AbwByAGUAQwBhAHMAZQAsACAAVQBQAFAARQBSACgAQwBoAGEAcgBTAGUAdAApACwAIABDAGgAYQByAFMAZQB0ACkALABcAG4AIAAgACAAIAAgACAAIAAgACAAIAAgACAAXwBlAHMAYwBhAHAAZQBUAGUAeAB0ACwAIABTAFUAQgBTAFQASQBUAFUAVABFACgAUwBVAEIAUwBUAEkAVABVAFQARQAoAF8AdABlAHgAdAAsACAAXAAiACYAXAAiACwAIABcACIAJgBhAG0AcAA7AFwAIgApACwAIABcACIAPABcACIALAAgAFwAIgAmAGwAdAA7AFwAIgApACwAXABuACAAIAAgACAAIAAgACAAIAAgACAAIAAgAF8AeABtAGwALAAgAFwAIgA8AHgAbQBsAD4APABzAD4AXAAiACAAJgAgAF8AZQBzAGMAYQBwAGUAVABlAHgAdAAgACYAIABcACIAPAAvAHMAPgA8AC8AeABtAGwAPgBcACIALABcAG4AIAAgACAAIAAgACAAIAAgACAAIAAgACAAXwB4AHAAYQB0AGgALAAgAFwAIgAvAC8AcwBbAHQAcgBhAG4AcwBsAGEAdABlACgALgAsACcAXAAiACAAJgAgAF8AYwBoAGEAcgBzACAAJgAgAFwAIgAnACwAJwAnACkAPQAnACcAXQBcACIALABcAG4AIAAgACAAIAAgACAAIAAgACAAIAAgACAATgBPAFQAKABJAFMARQBSAFIATwBSACgARgBJAEwAVABFAFIAWABNAEwAKABfAHgAbQBsACwAIABfAHgAcABhAHQAaAAp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QAEwAQQBDAEUAXwBDAEgAQQBSAFMAXABuAFwAbgBSAGUAcABsAGEAYwBlAHMAIABlAGEAYwBoACAAaQBuAHMAdABhAG4AYwBlACAAbwBmACAAYQAgAHMAZQB0ACAAbwBmACAAYwBoAGEAcgBhAGMAdABlAHIAcwAgAHcAaQB0AGgAaQBuACAAdABlAHgAdAAgAHcAaQB0AGgAIABhAG4AbwB0AGgAZQByACAAYwBoAGEAcgBhAGMAdABlAHIALgBcAG4ATQBhAHQAYwBoAGkAbgBnACAAaQBzACAAYwBhAHMAZQAgAHMAZQBuAHMAaQB0AGkAdgBlAC4AIABOAG8AdABlACAAYwBhAG4AIABiAGUAIAB1AHMAZQBkACAAdABvACAAcgBlAG0AbwB2AGUAIABjAGgAYQByAGEAYwB0AGUAcgBzACAAYgB5ACAAcwB1AHAAcABsAHkAaQBuAGcAIABhAG4AIABlAG0AcAB0AHkAIABDAGgAYQByAFIAZQBwAGwAYQBjAGUAVwBpAHQAa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QAZQB4AHQAIAB8ACAAVABlAHgAdAAgAHcAaQB0AGgAaQBuACAAdwBoAGkAYwBoACAAdABvACAAcgBlAHAAbABhAGMAZQAgAGMAaABhAHIAYQBjAHQAZQByAHMAXABuAEMAaABhAHIAUwBlAHQAIAAgACAAIAAgACAAIAAgACAAfAAgAHQAZQB4AHQAIAB8ACAAUwBlAHQAIABvAGYAIABjAGgAYQByAGEAYwB0AGUAcgBzACAAdABvACAAYgBlACAAcgBlAHAAbABhAGMAZQBkAFwAbgBDAGgAYQByAFIAZQBwAGwAYQBjAGUAVwBpAHQAaAAgAHwAIAB0AGUAeAB0ACAAfAAgAFQAYQByAGcAZQB0ACAAYwBoAGEAcgBhAGMAdABlAHIAIAB3AGkAdABoACAAdwBoAGkAYwBoACAAdABvACAAcgBlAHAAbABhAGMAZQAgAGUAYQBjAGgAIABjAGgAYQByAGEAYwB0AGUAcgAgAGkAbgAgAEMAaABhAHIAUwBlAHQ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QAEwAQQBDAEUAXwBDAEgAQQBSAFMAKABcACIAYQBiAGMAOgBkAGUAZgAvAGcALwBoAFwAIgAsACAAXAAiADoALwBcACIALAAgAFwAIgBcACIAKQBcAG4AUgBlAHQAdQByAG4AcwA6ACAAYQBiAGMAZABlAGYAZwBoAFwAbgBcAG4AUgBFAFAATABBAEMARQBfAEMASABBAFIAUwAoAFwAIgBhAGIAYwA6AGQAZQBmAC8AZwAvAGgAXAAiACwAIABcACIAOgAvAFwAIgAsACAAXAAiAF8AXAAiACkAXABuAFIAZQB0AHUAcgBuAHMAOgAgAGEAYgBjAF8AZABlAGYAXwBnAF8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AATABBAEMARQBfAEMASABBAFIAUwAgAD0AIABMAEEATQBCAEQAQQAoAFQAZQB4AHQALAAgAEMAaABhAHIAUwBlAHQALAAgAEMAaABhAHIAUgBlAHAAbABhAGMAZQBXAGkAdABoACwAXABuACAAIAAgACAASQBGAFMAKABcAG4AIAAgACAAIAAgACAAIAAgAFQAZQB4AHQAIAA9ACAAXAAiAFwAIgAsACAAXAAiAFwAIgAsAFwAbgAgACAAIAAgACAAIAAgACAAQwBoAGEAcgBTAGUAdAAgAD0AIABcACIAXAAiACwAIABUAGUAeAB0ACwAXABuACAAIAAgACAAIAAgACAAIABUAFIAVQBFACwAIABMAEUAVAAoAFwAbgAgACAAIAAgACAAIAAgACAAIAAgACAAIABfAGMAaABhAHIATgBlAHcALAAgAEwARQBGAFQAKABDAGgAYQByAFIAZQBwAGwAYQBjAGUAVwBpAHQAaAApACwAXABuACAAIAAgACAAIAAgACAAIAAgACAAIAAgAFIARQBEAFUAQwBFACgAdABlAHgAdAAsACAAUwBFAFEAVQBFAE4AQwBFACgATABFAE4AKABDAGgAYQByAFMAZQB0ACkAKQAsAFwAbgAgACAAIAAgACAAIAAgACAAIAAgACAAIAAgACAAIAAgAEwAQQBNAEIARABBACgAYQBjAGMALAAgAGMAdQByAHIALABcAG4AIAAgACAAIAAgACAAIAAgACAAIAAgACAAIAAgACAAIAAgACAAIAAgAFMAVQBCAFMAVABJAFQAVQBUAEUAKABhAGMAYwAsACAATQBJAEQAKABDAGgAYQByAFMAZQB0ACwAIABjAHUAcgByACwAIAAxACkALAAgAF8AYwBoAGEAcgBOAGUAdw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FwAbgBcAG4ATABvAGMAYQB0AGUAcwAgAHQAaABlACAAcABvAHMAaQB0AGkAbwBuACAAbwBmACAAdABoAGUAIABOAHQAaAAgAGMAbwB1AG4AdAAgAG8AZgAgAGEAbgB5ACAAbwBuAGUAIABvAGYAIABhACAAcwBlAHQAIABvAGYAIABjAGgAYQByAGEAYwB0AGUAcgBzACAAdwBpAHQAaABpAG4AIAB0AGgAZQAgAGcAaQB2AGUAbgAgAHQAZQB4AHQALgBcAG4AVABoAGUAIABzAGUAYQByAGMAaAAgAGkAcwAgAGMAYQBzAGUAIABzAGUAbgBzAGkAdABpAHY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MAaABhAHIAYQBjAHQAZQByACAAcABvAHMAaQB0AGkAbwBuACAAaQBuACAAdABlAHgAdAAuACAATgBlAGcAYQB0AGkAdgBlACAAaQBmACAAYQAgAG4AZQBnAGEAdABpAHYAZQAgAFMAdABhAHIAdABQAG8AcwAgAHcAYQBzACAAdQBzAGUAZAAuAFwAbgAgADIAIAB8ACAAYwBoAGEAcgAgACAAIAAgAHwAIABDAGgAYQByAGEAYwB0AGUAcgAgAGYAbwB1AG4AZAAuACAAUgBlAHQAdQByAG4AZQBkACAAaQBmACAAUgBlAHQAdQByAG4AQwBoAGEAcgAgAGkAcwAg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zACAAIAAgACAAIAAgACAAIAB8ACAAdABlAHgAdAAgACAAIAAgACAAIAAgACAAIAAgACAAIAAgAHwAIABDAGgAYQByAGEAYwB0AGUAcgBzACAAdABvACAAcwBlAGEAcgBjAGgAIABmAG8AcgBcAG4AVABlAHgAdAAgACAAIAAgACAAIAAgACAAIAB8ACAAdABlAHgAdAAgACAAIAAgACAAIAAgACAAIAAgACAAIAAgAHwAIABUAGUAeAB0ACAAdABvACAAcwBlAGEAcgBjAGgAIAB3AGkAdABoAGkAbgBcAG4ATgAgACAAIAAgACAAIAAgACAAIAAgACAAIAB8ACAAaQBuAHQAZQBnAGUAcgAgACAAIAAgACAAIAAgACAAIAAgAHwAIABOAHQAaAAgAGMAbwB1AG4AdAAgAG8AZgAgAGEAbgB5ACAAbwBmACAAdABoAGUAIABjAGgAYQByAGEAYwB0AGUAcgBzAFwAbgAgACAAIAAgACAAIAAgACAAIAAgACAAIAAgAHwAIAAgACAAIAAgACAAIAAgACAAIAAgACAAIAAgACAAIAAgACAAfAAgAE4AZQBnAGEAdABpAHYAZQAgAHYAYQBsAHUAZQBzACAAdwBpAGwAbAAgAHAAZQByAGYAbwByAG0AIABhACAAcgBlAHYAZQByAHMAZQAgAHMAZQBhAHIAYwBoACAAZgByAG8AbQAgAHQAaABlACAAZQBuAGQAIABvAGYAIAB0AGgAZQAgAHQAZQB4AHQALgBcAG4AWwBSAGUAdAB1AHIAbgBDAGgAYQByAF0AIAB8ACAAcwB3AGkAdABjAGgAIAAgACAAIAAgACAAIAAgACAAIAAgAHwAIABBAGwAcwBvACAAcgBlAHQAdQByAG4AIAB0AGgAZQAgAGMAaABhAHIAYQBjAHQAZQByACAAZgBvAHUAbgBkAFwAbgBbAEwAbwB3AGUAcgBQAG8AcwBdACAAIAAgAHwAIABpAG4AdABlAGcAZQByACAAIAAgACAAIAAgACAAIAAgACAAfAAgAFAAbwBzAGkAdABpAG8AbgAgAHQAbwAgAHMAdABhAHIAdAAgAHQAaABlACAAcwBlAGEAcgBjAGgAIABmAHIAbwBtAC4AXABuACAAIAAgACAAIAAgACAAIAAgACAAIAAgACAAfAAgAFsAMQAuAC4ATABFAE4AKABUAGUAeAB0ACkAXQAgACAAIAB8ACAATgBlAGcAYQB0AGkAdgBlACAAdgBhAGwAdQBlAHMAIABhAHIAZQAgAHIAZQBsAGEAdABpAHYAZQAgAHQAbwAgAHQAaABlACAAZQBuAGQAIABvAGYAIAB0AGgAZQAgAHQAZQB4AHQALgBcAG4AIAAgACAAIAAgACAAIAAgACAAIAAgACAAIAB8ACAAWwAtAEwARQBOACgAVABlAHgAdAApAC4ALgAtADEAXQAgAHwAIABEAGUAZgBhAHUAbAB0AHMAIAB0AG8AIABiAGUAZwBpAG4AbgBpAG4AZwAgAG8AZgAgAHQAaABlACAAdABlAHgAdAAuAFwAbgBbAFUAcABwAGUAcgBQAG8AcwBdACAAIAAgAHwAIABpAG4AdABlAGcAZQByACAAIAAgACAAIAAgACAAIAAgACAAfAAgAFAAbwBzAGkAdABpAG8AbgAgAGwAaQBtAGkAdAAgAG8AZgAgAHQAaABlACAAcwBlAGEAcgBjAGgALgBcAG4AIAAgACAAIAAgACAAIAAgACAAIAAgACAAIAB8ACAAWwAxAC4ALgBMAEUATgAoAFQAZQB4AHQAKQBdACAAIAAgAHwAIABOAGUAZwBhAHQAaQB2AGUAIAB2AGEAbAB1AGUAcwAgAGEAcgBlACAAcgBlAGwAYQB0AGkAdgBlACAAdABvACAAdABoAGUAIABlAG4AZAAgAG8AZgAgAHQAaABlACAAdABlAHgAdAAuAFwAbgAgACAAIAAgACAAIAAgACAAIAAgACAAIAAgAHwAIABbAC0ATABFAE4AKABUAGUAeAB0ACkALgAuAC0AMQBdACAAfAAgAEQAZQBmAGEAdQBsAHQAcwAgAHQAbwAgAGUAbgBkACAAbwBmACAAdABoAGU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OAFQASABfAEMASABBAFIAKABcACIAQQBCAFwAIgAsACAAXAAiADEAMgAzADQAXwBBAF8AQgBfAEEAXwAwAFwAIgAsACAAMQApAFwAbgBSAGUAdAB1AHIAbgBzADoAIAA2ACAAaQAuAGUALgAgADEAcwB0ACAAQQAgAG8AcgAgAEIAIABhAHQAIABwAG8AcwBpAHQAaQBvAG4AIAA2AFwAbgBcAG4ARgBJAE4ARABfAE4AVABIAF8AQwBIAEEAUgAoAFwAIgBBAEIAXAAiACwAIABcACIAMQAyADMANABfAEEAXwBCAF8AQQBfADAAXAAiACwAIAAyACkAXABuAFIAZQB0AHUAcgBuAHMAOgAgADgAIABpAC4AZQAuACAAMgBuAGQAIABBACAAbwByACAAQgAgAGEAdAAgAHAAbwBzAGkAdABpAG8AbgAgADgAXABuAFwAbgBGAEkATgBEAF8ATgBUAEgAXwBDAEgAQQBSACgAXAAiAEEAQgBcACIALAAgAFwAIgAxADIAMwA0AF8AQQBfAEIAXwBBAF8AMABcACIALAAgADIALAAgADEALAAgADcAKQBcAG4AUgBlAHQAdQByAG4AcwA6ACAAewAxADAALAAgAEEAfQAgAGkALgBlAC4AIAAyAG4AZAAgAEEAIABvAHIAIABCACAAYQB0ACAAcABvAHMAaQB0AGkAbwBuACAAMQAwACwAIABzAGUAYQByAGMAaABpAG4AZwAgAGYAcgBvAG0AIABwAG8AcwBpAHQAaQBvAG4AIAA3AC4AIABBACAAdwBhAHMAIABmAG8AdQBuAGQAXABuAFwAbgBGAEkATgBEAF8ATgBUAEgAXwBDAEgAQQBSACgAXAAiAEEAQgBcACIALAAgAFwAIgAxADIAMwA0AF8AQQBfAEIAXwBBAF8AMABcACIALAAgAC0AMgAsACAAMQAsACAALQA0ACkAXABuAFIAZQB0AHUAcgBuAHMAOgAgAHsANgAsACAAQQB9ACAAaQAuAGUALgAgADIAbgBkACAAQQAgAG8AcgAgAEIAIABhAHQAIABwAG8AcwBpAHQAaQBvAG4AIAA2ACwAIAB1AHMAaQBuAGcAIAByAGUAdgBlAHIAcwBlACAAcwBlAGEAcgBjAGgAIABmAHIAbwBtACAANAAgAGMAaABhAHIAYQBjAHQAZQByAHMAIABmAHIAbwBtACAAZQBuAGQALg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4AVABIAF8AQwBIAEEAUgAgAD0AIABMAEEATQBCAEQAQQAoAEMAaABhAHIAcwAsACAAVABlAHgAdAAsACAATgAsACAAWwBSAGUAdAB1AHIAbgBDAGgAYQByAF0ALAAgAFsATABvAHcAZQByAFAAbwBzAF0ALAAgAFsAVQBwAHAAZQByAFAAbwBzAF0ALABcAG4AIAAgACAAIABMAEUAVAAoAFwAbgAgACAAIAAgACAAIAAgACAAXwBuACwAIABJAE4AVAAoAE4AKABOACkAKQAsAFwAbgAgACAAIAAgACAAIAAgACAAXwBzAGkAZwBuAE4ALAAgAFMASQBHAE4AKABfAG4AKQAsAFwAbgAgACAAIAAgACAAIAAgACAAXwBvAHUAdABDAGgAYQByACwAIABOACgAUgBlAHQAdQByAG4AQwBoAGEAcgApACAAPAA+ACAAMAAsAFwAbgAgACAAIAAgACAAIAAgACAAXwBsAGUAbgAsACAATABFAE4AKABUAGUAeAB0ACkALABcAG4AIAAgACAAIAAgACAAIAAgAF8AcwB0AGEAcgB0AFAAbwBzACwAIABJAEYAUwAoAFwAbgAgACAAIAAgACAAIAAgACAAIAAgACAAIABOAE8AVAAoAEkAUwBOAFUATQBCAEUAUgAoAEwAbwB3AGUAcgBQAG8AcwApACkALAAgADEALABcAG4AIAAgACAAIAAgACAAIAAgACAAIAAgACAATABvAHcAZQByAFAAbwBzACAAPgAgADAALAAgAEwAbwB3AGUAcgBQAG8AcwAsAFwAbgAgACAAIAAgACAAIAAgACAAIAAgACAAIABMAG8AdwBlAHIAUABvAHMAIAA8ACAAMAAsACAAXwBsAGUAbgAgACsAIABMAG8AdwBlAHIAUABvAHMAIAArACAAMQAsAFwAbgAgACAAIAAgACAAIAAgACAAIAAgACAAIABMAG8AdwBlAHIAUABvAHMAIAA9ACAAMAAsACAAMQBcAG4AIAAgACAAIAAgACAAIAAgACkALABcAG4AIAAgACAAIAAgACAAIAAgAF8AZQBuAGQAUABvAHMALAAgAEkARgBTACgAXABuACAAIAAgACAAIAAgACAAIAAgACAAIAAgAE4ATwBUACgASQBTAE4AVQBNAEIARQBSACgAVQBwAHAAZQByAFAAbwBzACkAKQAsACAAXwBsAGUAbgAsAFwAbgAgACAAIAAgACAAIAAgACAAIAAgACAAIABVAHAAcABlAHIAUABvAHMAIAA+ACAAMAAsACAAVQBwAHAAZQByAFAAbwBzACwAXABuACAAIAAgACAAIAAgACAAIAAgACAAIAAgAFUAcABwAGUAcgBQAG8AcwAgADwAIAAwACwAIABfAGwAZQBuACAAKwAgAFUAcABwAGUAcgBQAG8AcwAgACsAIAAxACwAXABuACAAIAAgACAAIAAgACAAIAAgACAAIAAgAFUAcABwAGUAcgBQAG8AcwAgAD0AIAAwACwAIAAwAFwAbgAgACAAIAAgACAAIAAgACAAKQAsAFwAbgAgACAAIAAgACAAIAAgACAAXABuACAAIAAgACAAIAAgACAAIABJAEYAKAAoAF8AcwB0AGEAcgB0AFAAbwBzACAAPgAgAF8AbABlAG4AKQAgACsAIAAoAF8AcwB0AGEAcgB0AFAAbwBzACAAPgAgAF8AZQBuAGQAUABvAHMAKQAgACsAIAAoAEMAaABhAHIAcwAgAD0AIABcACIAXAAiACkAIAArACAAKABfAG4AIAA9ACAAMAApACwAXABuACAAIAAgACAAIAAgACAAIAAgACAAIAAgAEkARgAoAF8AbwB1AHQAQwBoAGEAcgAsACAAewAwACwAIABcACIAXAAiAH0ALAAgADAAKQAsAFwAbgAgACAAIAAgACAAIAAgACAAIAAgACAAIABMAEUAVAAoAFwAbgAgACAAIAAgACAAIAAgACAAIAAgACAAIAAgACAAIAAgAF8AdABlAHgAdAAsACAATQBJAEQAKABUAGUAeAB0ACwAIABfAHMAdABhAHIAdABQAG8AcwAsACAAXwBlAG4AZABQAG8AcwAgAC0AIABfAHMAdABhAHIAdABQAG8AcwAgACsAIAAxACkALABcAG4AIAAgACAAIAAgACAAIAAgACAAIAAgACAAIAAgACAAIABfAHMAZQBhAHIAYwBoAEwAZQBuACwAIABMAEUATgAoAF8AdABlAHgAdAApACwAXABuACAAIAAgACAAIAAgACAAIAAgACAAIAAgACAAIAAgACAAXwBjAGgAYQByAHMALAAgAE0ASQBEACgAQwBoAGEAcgBzACwAIABTAEUAUQBVAEUATgBDAEUAKAAxACwAIABMAEUATgAoAEMAaABhAHIAcwApACkALAAgADEAKQAsAFwAbgAgACAAIAAgACAAIAAgACAAIAAgACAAIAAgACAAIAAgAF8AZgBpAG4AZABDAG8AdQBuAHQALAAgAEwARQBUACgAXABuACAAIAAgACAAIAAgACAAIAAgACAAIAAgACAAIAAgACAAIAAgACAAIABfAHIAZQBtAG8AdgBlAGQALAAgAFIARQBEAFUAQwBFACgAXwB0AGUAeAB0ACwAIABfAGMAaABhAHIAcwAsAFwAbgAgACAAIAAgACAAIAAgACAAIAAgACAAIAAgACAAIAAgACAAIAAgACAAIAAgACAAIABMAEEATQBCAEQAQQAoAF8AYQBjAGMALAAgAF8AYwB1AHIAcgAsACAAUwBVAEIAUwBUAEkAVABVAFQARQAoAF8AYQBjAGMALAAgAF8AYwB1AHIAcgAsACAAXAAiAFwAIgApACkAXABuACAAIAAgACAAIAAgACAAIAAgACAAIAAgACAAIAAgACAAIAAgACAAIAApACwAXABuACAAIAAgACAAIAAgACAAIAAgACAAIAAgACAAIAAgACAAIAAgACAAIABfAHMAZQBhAHIAYwBoAEwAZQBuACAALQAgAEwARQBOACgAXwByAGUAbQBvAHYAZQBkACkAXABuACAAIAAgACAAIAAgACAAIAAgACAAIAAgACAAIAAgACAAKQAsAFwAbgAgACAAIAAgACAAIAAgACAAIAAgACAAIAAgACAAIAAgAEkARgAoAF8AZgBpAG4AZABDAG8AdQBuAHQAIAA8ACAAQQBCAFMAKABfAG4AKQAsACAASQBGACgAXwBvAHUAdABDAGgAYQByACwAIAB7ADAALAAgAFwAIgBcACIAfQAsACAAMAApACwAXABuACAAIAAgACAAIAAgACAAIAAgACAAIAAgACAAIAAgACAAIAAgACAAIABMAEUAVAAoAFwAbgAgACAAIAAgACAAIAAgACAAIAAgACAAIAAgACAAIAAgACAAIAAgACAAIAAgACAAIAAvAC8AIABuAHQAaAAgAGMAYQBuACAAYwBvAHUAbgB0ACAAZgByAG8AbQAgAGUAbgBkACAAYgBhAGMAawB3AGEAcgBkAHMAXABuACAAIAAgACAAIAAgACAAIAAgACAAIAAgACAAIAAgACAAIAAgACAAIAAgACAAIAAgAF8AbgB0AGgALAAgAEkARgAoAF8AbgAgAD4AIAAwACwAIABfAG4ALAAgAF8AZgBpAG4AZABDAG8AdQBuAHQAIAArACAAXwBuACAAKwAgADEAKQAsAFwAbgAgACAAIAAgACAAIAAgACAAIAAgACAAIAAgACAAIAAgACAAIAAgACAAIAAgACAAIABfAG4AdABoAFAAbwBzACwAIABSAEUARABVAEMARQAoADAALAAgAFMARQBRAFUARQBOAEMARQAoADEALAAgAF8AbgB0AGgAKQAsAFwAbgAgACAAIAAgACAAIAAgACAAIAAgACAAIAAgACAAIAAgACAAIAAgACAAIAAgACAAIAAgACAAIAAgAEwAQQBNAEIARABBACgAXwBhAGMAYwAsACAAXwBjAHUAcgByACwAXABuACAAIAAgACAAIAAgACAAIAAgACAAIAAgACAAIAAgACAAIAAgACAAIAAgACAAIAAgACAAIAAgACAAIAAgACAAIABJAEYAKABfAGEAYwBjACAAPAAgADAALAAgAC0AMQAsAFwAbgAgACAAIAAgACAAIAAgACAAIAAgACAAIAAgACAAIAAgACAAIAAgACAAIAAgACAAIAAgACAAIAAgACAAIAAgACAAIAAgACAAIABMAEUAVAAoAFwAbg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UAeAB0AFAAbwBzACwAIABNAEkATgAoAFwAbg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pACwAXABu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vAHUAdABQAG8AcwAsACAAXwBuAHQAaABQAG8AcwAgACsAIABfAHMAdABhAHIAdABQAG8AcwAgAC0AIAAxACwAXABuACAAIAAgACAAIAAgACAAIAAgACAAIAAgACAAIAAgACAAIAAgACAAIAAgACAAIAAgAFwAbgAgACAAIAAgACAAIAAgACAAIAAgACAAIAAgACAAIAAgACAAIAAgACAAIAAgACAAIABJAEYAKABfAG8AdQB0AEMAaABhAHIALABcAG4AIAAgACAAIAAgACAAIAAgACAAIAAgACAAIAAgACAAIAAgACAAIAAgACAAIAAgACAAIAAgACAAIABJAEYAKABfAG8AdQB0AFAAbwBzACAAPQAgADAALAAgAHsAMAAsACAAXAAiAFwAIgB9ACwAXABuACAAIAAgACAAIAAgACAAIAAgACAAIAAgACAAIAAgACAAIAAgACAAIAAgACAAIAAgACAAIAAgACAAIAAgACAAIABIAFMAVABBAEMASwAoAFwAbgAgACAAIAAgACAAIAAgACAAIAAgACAAIAAgACAAIAAgACAAIAAgACAAIAAgACAAIAAgACAAIAAgACAAIAAgACAAIAAgACAAIABfAG8AdQB0AFAAbwBzACwAXABuACAAIAAgACAAIAAgACAAIAAgACAAIAAgACAAIAAgACAAIAAgACAAIAAgACAAIAAgACAAIAAgACAAIAAgACAAIAAgACAAIAAgAE0ASQBEACgAXwB0AGUAeAB0ACwAIABfAG4AdABoAFAAbwBzACwAIAAxACkAXABuACAAIAAgACAAIAAgACAAIAAgACAAIAAgACAAIAAgACAAIAAgACAAIAAgACAAIAAgACAAIAAgACAAIAAgACAAIAApAFwAbgAgACAAIAAgACAAIAAgACAAIAAgACAAIAAgACAAIAAgACAAIAAgACAAIAAgACAAIAAgACAAIAAgACkALABcAG4AIAAgACAAIAAgACAAIAAgACAAIAAgACAAIAAgACAAIAAgACAAIAAgACAAIAAgACAAIAAgACAAIABfAG8AdQB0AFAAbwBz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EAUgBDAEgAXwBOAFQASABfAEMASABBAFIAXABuAFwAbgBMAG8AYwBhAHQAZQBzACAAdABoAGUAIABwAG8AcwBpAHQAaQBvAG4AIABvAGYAIAB0AGgAZQAgAE4AdABoACAAYwBvAHUAbgB0ACAAbwBmACAAYQBuAHkAIABvAG4AZQAgAG8AZgAgAGEAIABzAGUAdAAgAG8AZgAgAGMAaABhAHIAYQBjAHQAZQByAHMAIAB3AGkAdABoAGkAbgAgAHQAaABlACAAZwBpAHYAZQBuACAAdABlAHgAdAAuAFwAbgBUAGgAZQAgAHMAZQBhAHIAYwBoACAAaQBzACAAYwBhAHMAZQAgAGkAbgBzAGUAbgBzAGkAdABpAHYAZQAuACA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QwBoAGEAcgBhAGMAdABlAHIAIABwAG8AcwBpAHQAaQBvAG4AIABpAG4AIAB0AGUAeAB0AC4AIABOAGUAZwBhAHQAaQB2AGUAIABpAGYAIABhACAAbgBlAGcAYQB0AGkAdgBlACAAUwB0AGEAcgB0AFAAbwBzACAAdwBhAHMAIAB1AHMAZQBkAC4AXABuACAAMgAgAHwAIABjAGgAYQByACAAIAAgACAAfAAgAEMAaABhAHIAYQBjAHQAZQByACAAZgBvAHUAbgBkAC4AIABSAGUAdAB1AHIAbgBlAGQAIABpAGYAIABSAGUAdAB1AHIAbgBDAGgAYQByACAAaQBzACA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HMAIAAgACAAIAAgACAAIAAgAHwAIAB0AGUAeAB0ACAAIAAgACAAIAAgACAAIAAgACAAIAAgACAAfAAgAEMAaABhAHIAYQBjAHQAZQByAHMAIAB0AG8AIABzAGUAYQByAGMAaAAgAGYAbwByAFwAbgBUAGUAeAB0ACAAIAAgACAAIAAgACAAIAAgAHwAIAB0AGUAeAB0ACAAIAAgACAAIAAgACAAIAAgACAAIAAgACAAfAAgAFQAZQB4AHQAIAB0AG8AIABzAGUAYQByAGMAaAAgAHcAaQB0AGgAaQBuAFwAbgBOACAAIAAgACAAIAAgACAAIAAgACAAIAAgAHwAIABpAG4AdABlAGcAZQByACAAIAAgACAAIAAgACAAIAAgACAAfAAgAE4AdABoACAAYwBvAHUAbgB0ACAAbwBmACAAYQBuAHkAIABvAGYAIAB0AGgAZQAgAGMAaABhAHIAYQBjAHQAZQByAHMAXABuACAAIAAgACAAIAAgACAAIAAgACAAIAAgACAAfAAgACAAIAAgACAAIAAgACAAIAAgACAAIAAgACAAIAAgACAAIAB8ACAATgBlAGcAYQB0AGkAdgBlACAAdgBhAGwAdQBlAHMAIAB3AGkAbABsACAAcABlAHIAZgBvAHIAbQAgAGEAIAByAGUAdgBlAHIAcwBlACAAcwBlAGEAcgBjAGgAIABmAHIAbwBtACAAdABoAGUAIABlAG4AZAAgAG8AZgAgAHQAaABlACAAdABlAHgAdAAuAFwAbgBbAFIAZQB0AHUAcgBuAEMAaABhAHIAXQAgAHwAIABzAHcAaQB0AGMAaAAgACAAIAAgACAAIAAgACAAIAAgACAAfAAgAEEAbABzAG8AIAByAGUAdAB1AHIAbgAgAHQAaABlACAAYwBoAGEAcgBhAGMAdABlAHIAIABmAG8AdQBuAGQAXABuAFsATABvAHcAZQByAFAAbwBzAF0AIAAgACAAfAAgAGkAbgB0AGUAZwBlAHIAIAAgACAAIAAgACAAIAAgACAAIAB8ACAAUABvAHMAaQB0AGkAbwBuACAAdABvACAAcwB0AGEAcgB0ACAAdABoAGUAIABzAGUAYQByAGMAaAAgAGYAcgBvAG0ALgBcAG4AIAAgACAAIAAgACAAIAAgACAAIAAgACAAIAB8ACAAWwAxAC4ALgBMAEUATgAoAFQAZQB4AHQAKQBdACAAIAAgAHwAIABOAGUAZwBhAHQAaQB2AGUAIAB2AGEAbAB1AGUAcwAgAGEAcgBlACAAcgBlAGwAYQB0AGkAdgBlACAAdABvACAAdABoAGUAIABlAG4AZAAgAG8AZgAgAHQAaABlACAAdABlAHgAdAAuAFwAbgAgACAAIAAgACAAIAAgACAAIAAgACAAIAAgAHwAIABbAC0ATABFAE4AKABUAGUAeAB0ACkALgAuAC0AMQBdACAAfAAgAEQAZQBmAGEAdQBsAHQAcwAgAHQAbwAgAGIAZQBnAGkAbgBuAGkAbgBnACAAbwBmACAAdABoAGUAIAB0AGUAeAB0AC4AXABuAFsAVQBwAHAAZQByAFAAbwBzAF0AIAAgACAAfAAgAGkAbgB0AGUAZwBlAHIAIAAgACAAIAAgACAAIAAgACAAIAB8ACAAUABvAHMAaQB0AGkAbwBuACAAbABpAG0AaQB0ACAAbwBmACAAdABoAGUAIABzAGUAYQByAGMAaAAuAFwAbgAgACAAIAAgACAAIAAgACAAIAAgACAAIAAgAHwAIABbADEALgAuAEwARQBOACgAVABlAHgAdAApAF0AIAAgACAAfAAgAE4AZQBnAGEAdABpAHYAZQAgAHYAYQBsAHUAZQBzACAAYQByAGUAIAByAGUAbABhAHQAaQB2AGUAIAB0AG8AIAB0AGgAZQAgAGUAbgBkACAAbwBmACAAdABoAGUAIAB0AGUAeAB0AC4AXABuACAAIAAgACAAIAAgACAAIAAgACAAIAAgACAAfAAgAFsALQBMAEUATgAoAFQAZQB4AHQAKQAuAC4ALQAxAF0AIAB8ACAARABlAGYAYQB1AGwAdABzACAAdABvACAAZQBuAGQAIABvAGYAIAB0AGgAZQ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EAUgBDAEgAXwBOAFQASABfAEMASABBAFIAKABcACIAYQBiAFwAIgAsACAAXAAiADEAMgAzADQAXwBBAF8AQgBfAEEAXwAwAFwAIgAsACAAMQApAFwAbgBSAGUAdAB1AHIAbgBzADoAIAA2ACAAaQAuAGUALgAgADEAcwB0ACAAQQAgAG8AcgAgAEIAIABhAHQAIABwAG8AcwBpAHQAaQBvAG4AIAA2AFwAbgBcAG4AUwBFAEEAUgBDAEgAXwBOAFQASABfAEMASABBAFIAKABcACIAYQBiAFwAIgAsACAAXAAiADEAMgAzADQAXwBBAF8AQgBfAEEAXwAwAFwAIgAsACAAMgApAFwAbgBSAGUAdAB1AHIAbgBzADoAIAA4ACAAaQAuAGUALgAgADIAbgBkACAAQQAgAG8AcgAgAEIAIABhAHQAIABwAG8AcwBpAHQAaQBvAG4AIAA4AFwAbgBcAG4AUwBFAEEAUgBDAEgAXwBOAFQASABfAEMASABBAFIAKABcACIAYQBiAFwAIgAsACAAXAAiADEAMgAzADQAXwBBAF8AQgBfAEEAXwAwAFwAIgAsACAAMgAsACAAMQAsACAANwApAFwAbgBSAGUAdAB1AHIAbgBzADoAIAB7ADEAMAAsACAAQQB9ACAAaQAuAGUALgAgADIAbgBkACAAQQAgAG8AcgAgAEIAIABhAHQAIABwAG8AcwBpAHQAaQBvAG4AIAAxADAALAAgAHMAZQBhAHIAYwBoAGkAbgBnACAAZgByAG8AbQAgAHAAbwBzAGkAdABpAG8AbgAgADcALgAgAEEAIAB3AGEAcwAgAGYAbwB1AG4AZABcAG4AXABuAFMARQBBAFIAQwBIAF8ATgBUAEgAXwBDAEgAQQBSACgAXAAiAGEAYgBcACIALAAgAFwAIgAxADIAMwA0AF8AQQBfAEIAXwBBAF8AMABcACIALAAgAC0AMgAsACAAMQAsACAALQA0ACkAXABuAFIAZQB0AHUAcgBuAHMAOgAgAHsANgAsACAAQQB9ACAAaQAuAGUALgAgADIAbgBkACAAQQAgAG8AcgAgAEIAIABhAHQAIABwAG8AcwBpAHQAaQBvAG4AIAA2ACwAIAB1AHMAaQBuAGcAIAByAGUAdgBlAHIAcwBlACAAcwBlAGEAcgBjAGgAIABmAHIAbwBtACAANAAgAGMAaABhAHIAYQBjAHQAZQByAHMAIABmAHIAbwBtACAAZQBuAGQALg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EAUgBDAEgAXwBOAFQASABfAEMASABBAFIAIAA9ACAATABBAE0AQgBEAEEAKABDAGgAYQByAHMALAAgAFQAZQB4AHQALAAgAE4ALAAgAFsAUgBlAHQAdQByAG4AQwBoAGEAcgBdACwAIABbAEwAbwB3AGUAcgBQAG8AcwBdACwAIABbAFUAcABwAGUAcgBQAG8AcwBdACwAXABuACAAIAAgACAATABFAFQAKABcAG4AIAAgACAAIAAgACAAIAAgAF8AbgAsACAASQBOAFQAKABOACgATgApACkALABcAG4AIAAgACAAIAAgACAAIAAgAF8AcwBpAGcAbgBOACwAIABTAEkARwBOACgAXwBuACkALABcAG4AIAAgACAAIAAgACAAIAAgAF8AbwB1AHQAQwBoAGEAcgAsACAATgAoAFIAZQB0AHUAcgBuAEMAaABhAHIAKQAgADwAPgAgADAALABcAG4AIAAgACAAIAAgACAAIAAgAF8AbABlAG4ALAAgAEwARQBOACgAVABlAHgAdAApACwAXABuACAAIAAgACAAIAAgACAAIABfAHMAdABhAHIAdABQAG8AcwAsACAASQBGAFMAKABcAG4AIAAgACAAIAAgACAAIAAgACAAIAAgACAATgBPAFQAKABJAFMATgBVAE0AQgBFAFIAKABMAG8AdwBlAHIAUABvAHMAKQApACwAIAAxACwAXABuACAAIAAgACAAIAAgACAAIAAgACAAIAAgAEwAbwB3AGUAcgBQAG8AcwAgAD4AIAAwACwAIABMAG8AdwBlAHIAUABvAHMALABcAG4AIAAgACAAIAAgACAAIAAgACAAIAAgACAATABvAHcAZQByAFAAbwBzACAAPAAgADAALAAgAF8AbABlAG4AIAArACAATABvAHcAZQByAFAAbwBzACAAKwAgADEALABcAG4AIAAgACAAIAAgACAAIAAgACAAIAAgACAATABvAHcAZQByAFAAbwBzACAAPQAgADAALAAgADEAXABuACAAIAAgACAAIAAgACAAIAApACwAXABuACAAIAAgACAAIAAgACAAIABfAGUAbgBkAFAAbwBzACwAIABJAEYAUwAoAFwAbgAgACAAIAAgACAAIAAgACAAIAAgACAAIABOAE8AVAAoAEkAUwBOAFUATQBCAEUAUgAoAFUAcABwAGUAcgBQAG8AcwApACkALAAgAF8AbABlAG4ALABcAG4AIAAgACAAIAAgACAAIAAgACAAIAAgACAAVQBwAHAAZQByAFAAbwBzACAAPgAgADAALAAgAFUAcABwAGUAcgBQAG8AcwAsAFwAbgAgACAAIAAgACAAIAAgACAAIAAgACAAIABVAHAAcABlAHIAUABvAHMAIAA8ACAAMAAsACAAXwBsAGUAbgAgACsAIABVAHAAcABlAHIAUABvAHMAIAArACAAMQAsAFwAbgAgACAAIAAgACAAIAAgACAAIAAgACAAIABVAHAAcABlAHIAUABvAHMAIAA9ACAAMAAsACAAMABcAG4AIAAgACAAIAAgACAAIAAgACkALABcAG4AIAAgACAAIAAgACAAIAAgAFwAbgAgACAAIAAgACAAIAAgACAASQBGACgAKABfAHMAdABhAHIAdABQAG8AcwAgAD4AIABfAGwAZQBuACkAIAArACAAKABfAHMAdABhAHIAdABQAG8AcwAgAD4AIABfAGUAbgBkAFAAbwBzACkAIAArACAAKABDAGgAYQByAHMAIAA9ACAAXAAiAFwAIgApACAAKwAgACgAXwBuACAAPQAgADAAKQAsAFwAbgAgACAAIAAgACAAIAAgACAAIAAgACAAIABJAEYAKABfAG8AdQB0AEMAaABhAHIALAAgAHsAMAAsACAAXAAiAFwAIgB9ACwAIAAwACkALABcAG4AIAAgACAAIAAgACAAIAAgACAAIAAgACAATABFAFQAKABcAG4AIAAgACAAIAAgACAAIAAgACAAIAAgACAAIAAgACAAIABfAHQAZQB4AHQALAAgAE0ASQBEACgAVABlAHgAdAAsACAAXwBzAHQAYQByAHQAUABvAHMALAAgAF8AZQBuAGQAUABvAHMAIAAtACAAXwBzAHQAYQByAHQAUABvAHMAIAArACAAMQApACwAXABuACAAIAAgACAAIAAgACAAIAAgACAAIAAgACAAIAAgACAAXwBzAGUAYQByAGMAaABMAGUAbgAsACAATABFAE4AKABfAHQAZQB4AHQAKQAsAFwAbgAgACAAIAAgACAAIAAgACAAIAAgACAAIAAgACAAIAAgAF8AcwBlAGEAcgBjAGgAVABlAHgAdAAsACAAVQBQAFAARQBSACgAXwB0AGUAeAB0ACkALABcAG4AIAAgACAAIAAgACAAIAAgACAAIAAgACAAIAAgACAAIABfAGMAaABhAHIAcwAsACAAVQBQAFAARQBSACgATQBJAEQAKABDAGgAYQByAHMALAAgAFMARQBRAFUARQBOAEMARQAoADEALAAgAEwARQBOACgAQwBoAGEAcgBzACkAKQAsACAAMQApACkALABcAG4AIAAgACAAIAAgACAAIAAgACAAIAAgACAAIAAgACAAIABfAGYAaQBuAGQAQwBvAHUAbgB0ACwAIABMAEUAVAAoAFwAbgAgACAAIAAgACAAIAAgACAAIAAgACAAIAAgACAAIAAgACAAIAAgACAAXwByAGUAbQBvAHYAZQBkACwAIABSAEUARABVAEMARQAoAF8AcwBlAGEAcgBjAGgAVABlAHgAdAAsACAAXwBjAGgAYQByAHM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XwBzAGUAYQByAGMAaABMAGUAbgAgAC0AIABMAEUATgAoAF8AcgBlAG0AbwB2AGUAZAApAFwAbgAgACAAIAAgACAAIAAgACAAIAAgACAAIAAgACAAIAAgACkALABcAG4AIAAgACAAIAAgACAAIAAgACAAIAAgACAAIAAgACAAIABJAEYAKABfAGYAaQBuAGQAQwBvAHUAbgB0ACAAPAAgAEEAQgBTACgAXwBuACkALAAgAEkARgAoAF8AbwB1AHQAQwBoAGEAcgAsACAAewAwACwAIABcACIAXAAiAH0ALAAgADAAKQAsAFwAbgAgACAAIAAgACAAIAAgACAAIAAgACAAIAAgACAAIAAgACAAIAAgACAATABFAFQAKABcAG4AIAAgACAAIAAgACAAIAAgACAAIAAgACAAIAAgACAAIAAgACAAIAAgACAAIAAgACAALwAvACAAbgB0AGgAIABjAGEAbgAgAGMAbwB1AG4AdAAgAGYAcgBvAG0AIABlAG4AZAAgAGIAYQBjAGsAdwBhAHIAZABzAFwAbgAgACAAIAAgACAAIAAgACAAIAAgACAAIAAgACAAIAAgACAAIAAgACAAIAAgACAAIABfAG4AdABoACwAIABJAEYAKABfAG4AIAA+ACAAMAAsACAAXwBuACwAIABfAGYAaQBuAGQAQwBvAHUAbgB0ACAAKwAgAF8AbgAgACsAIAAxACkALABcAG4AIAAgACAAIAAgACAAIAAgACAAIAAgACAAIAAgACAAIAAgACAAIAAgACAAIAAgACAAXwBuAHQAaABQAG8AcwAsACAAUgBFAEQAVQBDAEUAKAAwACwAIABTAEUAUQBVAEUATgBDAEUAKAAxACwAIABfAG4AdABoACkALABcAG4AIAAgACAAIAAgACAAIAAgACAAIAAgACAAIAAgACAAIAAgACAAIAAgACAAIAAgACAAIAAgACAAIABMAEEATQBCAEQAQQAoAF8AYQBjAGMALAAgAF8AYwB1AHIAcgAsAFwAbgAgACAAIAAgACAAIAAgACAAIAAgACAAIAAgACAAIAAgACAAIAAgACAAIAAgACAAIAAgACAAIAAgACAAIAAgACAASQBGACgAXwBhAGMAYwAgADwAIAAwACwAIAAtADEALABcAG4AIAAgACAAIAAgACAAIAAgACAAIAAgACAAIAAgACAAIAAgACAAIAAgACAAIAAgACAAIAAgACAAIAAgACAAIAAgACAAIAAgACAATABFAFQAKABcAG4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BGAEkATgBEACgAXwBjAGgAYQByAHMALAAgAF8AcwBlAGEAcgBjAGgAVABlAHgAdAAsACAAXwBhAGMAYwAgACsAIAAxACkALABcAG4AIAAgACAAIAAgACAAIAAgACAAIAAgACAAIAAgACAAIAAgACAAIAAgACAAIAAgACAAIAAgACAAIAAgACAAIAAgACAAIAAgACAAIAAgACAAIAAgACAAIAAgADAAXABuACAAIAAgACAAIAAgACAAIAAgACAAIAAgACAAIAAgACAAIAAgACAAIAAgACAAIAAgACAAIAAgACAAIAAgACAAIAAgACAAIAAgACAAIAAgACAAKQAsAFwAbgAgACAAIAAgACAAIAAgACAAIAAgACAAIAAgACAAIAAgACAAIAAgACAAIAAgACAAIAAgACAAIAAgACAAIAAgACAAIAAgACAAIAAgACAAIAAgAF8AbgBlAHgAdABQAG8AcwAsACAATQBJAE4AKABcAG4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KQAsAFwAbg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bwB1AHQAUABvAHMALAAgAF8AbgB0AGgAUABvAHMAIAArACAAXwBzAHQAYQByAHQAUABvAHMAIAAtACAAMQAsAFwAbgAgACAAIAAgACAAIAAgACAAIAAgACAAIAAgACAAIAAgACAAIAAgACAAIAAgACAAIABcAG4AIAAgACAAIAAgACAAIAAgACAAIAAgACAAIAAgACAAIAAgACAAIAAgACAAIAAgACAASQBGACgAXwBvAHUAdABDAGgAYQByACwAXABuACAAIAAgACAAIAAgACAAIAAgACAAIAAgACAAIAAgACAAIAAgACAAIAAgACAAIAAgACAAIAAgACAASQBGACgAXwBvAHUAdABQAG8AcwAgAD0AIAAwACwAIAB7ADAALAAgAFwAIgBcACIAfQAsAFwAbgAgACAAIAAgACAAIAAgACAAIAAgACAAIAAgACAAIAAgACAAIAAgACAAIAAgACAAIAAgACAAIAAgACAAIAAgACAASABTAFQAQQBDAEsAKABcAG4AIAAgACAAIAAgACAAIAAgACAAIAAgACAAIAAgACAAIAAgACAAIAAgACAAIAAgACAAIAAgACAAIAAgACAAIAAgACAAIAAgACAAXwBvAHUAdABQAG8AcwAsAFwAbgAgACAAIAAgACAAIAAgACAAIAAgACAAIAAgACAAIAAgACAAIAAgACAAIAAgACAAIAAgACAAIAAgACAAIAAgACAAIAAgACAAIABNAEkARAAoAF8AdABlAHgAdAAsACAAXwBuAHQAaABQAG8AcwAsACAAMQApAFwAbgAgACAAIAAgACAAIAAgACAAIAAgACAAIAAgACAAIAAgACAAIAAgACAAIAAgACAAIAAgACAAIAAgACAAIAAgACAAKQBcAG4AIAAgACAAIAAgACAAIAAgACAAIAAgACAAIAAgACAAIAAgACAAIAAgACAAIAAgACAAIAAgACAAIAApACwAXABuACAAIAAgACAAIAAgACAAIAAgACAAIAAgACAAIAAgACAAIAAgACAAIAAgACAAIAAgACAAIAAgACAAXwBvAHUAdABQAG8Acw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8AQwBIAEEAUgBTAFwAbgBcAG4AUwBwAGwAaQB0AHMAIAB0AGUAeAB0ACAAYQB0ACAAYQBuAHkAIABjAGgAYQByAGEAYwB0AGUAcgAgAG4AbwB0ACAAaQBuACAAdABoAGUAIABnAGkAdgBlAG4AIABzAGUAdAAuACAARgBpAHIAcwB0ACAAZQBsAGUAbQBlAG4AdAAgAHIAZQB0AHUAcgBuAGUAZAAgAGkAcwAgAHQAaABlACAAcwBlAHEAdQBlAG4AYwBlACAAbwBmACAAdQBuAG0AYQB0AGMAaABlAGQAXABuAGMAaABhAHIAYQBjAHQAZQByAHMALAAgAGYAbwBsAGwAbwB3AGUAZAAgAGIAeQAgAGUAYQBjAGgAIABzAHUAYgBzAHQAcgBpAG4AZwAuACAATQBhAHQAYwBoAGkAbgBnACAAaQBzACAAYwBhAHMAZQAgAHMAZQBuAHMAaQB0AGkAdg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QQByAHIAYQB5ACAAbwBmACAAcwB1AGIAcwB0AHIAaQBuAGc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aABhAHIAcwAgACAAIAB8ACAAdABlAHgAdAAgACAAIAAgAHwAIABDAGgAYQByAGEAYwB0AGUAcgBzACAAbgBvAHQAIABzAHAAbABpAHQAIABhAHQAXABuAFQAZQB4AHQAIAAgACAAIAB8ACAAdABlAHgAdAAgACAAIAAgAHwAIABUAGUAeAB0ACAAdABvACAAcwBwAGwAaQB0AFwAbgBbAEwAaQBtAGkAdABd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IATwBVAE4ARABfAEMASABBAFIAUwAoAFwAIgAxADIAMwA0ADUANgBcACIALAAgAFwAIgBBADEAMgBiADMANABCADUANgBcACIAKQBcAG4AUgBlAHQAdQByAG4AcwA6ACAAewBBAGIAQgA7ACAAOwAgADEAMgA7ACAAMwA0ADsAIAA1ADY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SAE8AVQBOAEQAXwBDAEgAQQBSAFMAIAA9ACAATABBAE0AQgBEAEEAKABDAGgAYQByAHMALAAgAFQAZQB4AHQALAAgAFsATABpAG0AaQB0AF0ALABcAG4AIAAgACAAIABJAEYAKAAoAEMAaABhAHIAcwAgAD0AIABcACIAXAAiACkAIAArACAAKABUAGUAeAB0ACAAPQAgAFwAIgBcACIAKQAsACAAVgBTAFQAQQBDAEsAKABcACIAXAAiACwAIABOAFUATABMAEkARgBZACgAVABlAHgAdAApACkALABcAG4AIAAgACAAIAAgACAAIAAgAEwARQBUACgAXABuACAAIAAgACAAIAAgACAAIAAgACAAIAAgAF8AYwBoAGEAcgBzACwAIABNAEkARAAoAEMAaABhAHIAcwAsACAAUwBFAFEAVQBFAE4AQwBFACgAMQAsACAATABFAE4AKABDAGgAYQByAHMAKQApACwAIAAxACkALABcAG4AIAAgACAAIAAgACAAIAAgACAAIAAgACAAXwBsAGkAbQBpAHQALAAgAE0AQQBYACgASQBOAFQAKABOACgATABpAG0AaQB0ACkAKQAsACAAMAApACwAXABuACAAIAAgACAAIAAgACAAIAAgACAAIAAgAF8AbABlAG4ALAAgAEwARQBOACgAVABlAHgAdAApACwAXABuACAAIAAgACAAIAAgACAAIAAgACAAIAAgAF8AcABvAHMALAAgAFYAUwBUAEEAQwBLACgAXABuACAAIAAgACAAIAAgACAAIAAgACAAIAAgACAAIAAgACAAUgBFAEQAVQBDAEUAKAB7ADAAfQAsACAAUwBFAFEAVQBFAE4AQwBFACgAXwBsAGUAbgApACwAXABuACAAIAAgACAAIAAgACAAIAAgACAAIAAgACAAIAAgACAAIAAgACAAIABMAEEATQBCAEQAQQAoAF8AYQBjAGMALAAgAF8AYwB1AHIAcgAsAFwAbgAgACAAIAAgACAAIAAgACAAIAAgACAAIAAgACAAIAAgACAAIAAgACAAIAAgACAAIABMAEUAVAAoAFwAbgAgACAAIAAgACAAIAAgACAAIAAgACAAIAAgACAAIAAgACAAIAAgACAAIAAgACAAIAAgACAAIAAgAF8AaQBzAE0AYQB0AGMAaAAsACAATQBBAFgAKABOACgAQwBPAEQARQAoAE0ASQBEACgAVABlAHgAdAAsACAAXwBjAHUAcgByACwAIAAxACkAKQAgAD0AIABDAE8ARABFACgAXwBjAGgAYQByAHMAKQApACkALABcAG4AIAAgACAAIAAgACAAIAAgACAAIAAgACAAIAAgACAAIAAgACAAIAAgACAAIAAgACAAIAAgACAAIABJAEYAKABfAGkAcwBNAGEAdABjAGgALAAgAF8AYQBjAGMALABcAG4AIAAgACAAIAAgACAAIAAgACAAIAAgACAAIAAgACAAIAAgACAAIAAgACAAIAAgACAAIAAgACAAIAAgACAAIAAgAFYAUwBUAEEAQwBLACgAXwBhAGMAYwAsACAAXwBjAHUAcg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AgACAAIAAgACAAIAAgACAAIAAgACAAIABcAG4AIAAgACAAIAAgACAAIAAgACAAIAAgACAAXwBjAG8AdQBuAHQALAAgAEkARgAoAF8AbABpAG0AaQB0ACwAIABNAEkATgAoAF8AbABpAG0AaQB0ACwAIABSAE8AVwBTACgAXwBwAG8AcwApACAALQAgADEAKQAsACAAUgBPAFcAUwAoAF8AcABvAHMAKQAgAC0AIAAxACkALABcAG4AIAAgACAAIAAgACAAIAAgACAAIAAgACAAXABuACAAIAAgACAAIAAgACAAIAAgACAAIAAgAF8AbABpAG0AaQB0AFAAbwBzACwAIABWAFMAVABBAEMASwAoAFwAbgAgACAAIAAgACAAIAAgACAAIAAgACAAIAAgACAAIAAgAEkARgBFAFIAUgBPAFIAKABUAEEASwBFACgAXwBwAG8AcwAsACAAXwBjAG8AdQBuAHQAIAArACAAMQApACwAIAAwACkALABcAG4AIAAgACAAIAAgACAAIAAgACAAIAAgACAAIAAgACAAIABfAGwAZQBuACAAKwAgADEAXABuACAAIAAgACAAIAAgACAAIAAgACAAIAAgACkALABcAG4AIAAgACAAIAAgACAAIAAgACAAIAAgACAAXwBzAGkAZgB0ACwAIABDAE8ATgBDAEEAVAAoAEkARgBFAFIAUgBPAFIAKABNAEkARAAoAFQAZQB4AHQALAAgAEQAUgBPAFAAKABfAGwAaQBtAGkAdABQAG8AcwAsACAAMQApACwAIAAxACkALAAgAFwAIgBcACIAKQApACwAXABuACAAIAAgACAAIAAgACAAIAAgACAAIAAgAF8AaQBkAHgALAAgAFMARQBRAFUARQBOAEMARQAoAF8AYwBvAHUAbgB0ACAAKwAgADEAKQAsAFwAbgAgACAAIAAgACAAIAAgACAAIAAgACAAIABWAFMAVABBAEMASwAoAFwAbgAgACAAIAAgACAAIAAgACAAIAAgACAAIAAgACAAIABfAHMAaQBmAHQALABcAG4AIAAgACAAIAAgACAAIAAgACAAIAAgACAAIAAgACAASQBGAEUAUgBSAE8AUgAoAE0ASQBEACgAVABlAHgAdAAsACAASQBOAEQARQBYACgAXwBsAGkAbQBpAHQAUABvAHMALAAgAF8AaQBkAHgAKQAgACsAIAAxACwAIABJAE4ARABFAFgAKABfAGwAaQBtAGkAdABQAG8AcwAsACAAXwBpAGQAeAAgACsAIAAxACkAIAAtACAASQBOAEQARQBYACgAXwBsAGkAbQBpAHQAUABvAHMALAAgAF8AaQBkAHgAKQAgAC0AIAAxACkALAAgAFQAZQB4AHQAKQBcAG4AIAAgACAAIAAgACAAIAAgACAAIAAgACAAKQBcAG4AIAAgACAAIAAgACAAIAAgACkAXABuACAAIAAgACAAKQBcAG4AKQA7AFwAbgBcAG4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TAFAAQQBOAFwAbgBcAG4AVABlAHMAdABzACAAaQBmACAAcwBlAHgAYQBnAGUAcwBpAG0AYQBsACAAcgBlAHAAcgBlAHMAZQBuAHQAYQB0AGkAbwBuACAAbwBmACAAYQAgAHQAaQBtAGUAcwBwAGEAbgAgAGkAcwAgAHYAYQBsAGkAZAAuAFwAbgBBACAAYwBvAG0AcABvAG4AZQBuAHQAIABjAGEAbgAgAGUAeABjAGUAZQBkACAAaQB0AHMAIABtAG8AZAB1AGwAdQBzACAAaQBmACAAbgBvACAAaABpAGcAaABlAHIAIABvAHIAZABlAHIAIABjAG8AbQBwAG8AbgBlAG4AdAAgAGkAcwAgAHAAcgBvAHYAaQBk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aQBnAG4AIAAgACAAIAAgACAAfAAgAGkAbgB0AGUAZwBlAHIAIABbAC0AMQAsADAALAAxAF0AIAB8AFwAbgBEAGEAeQBzACAAIAAgACAAIAAgAHwAIABkAGUAYwBpAG0AYQBsACAAWwAwAC4ALgBdACAAIAAgACAAfAAgAEYAcgBhAGMAdABpAG8AbgBhAGwAIABhAGwAbABvAHcAZQBkACAAaQBmACAAaABvAHUAcgBzACwAIABtAGkAbgB1AHQAZQBzACAAYQBuAGQAIABzAGUAYwBvAG4AZABzACAAZQBtAHAAdAB5AC4AXABuAFsASABvAHUAcgBzAF0AIAAgACAAfAAgAGQAZQBjAGkAbQBhAGwAIABbADAALgAuADIANAApACAAIAB8ACAARgByAGEAYwB0AGkAbwBuAGEAbAAgAGEAbABsAG8AdwBlAGQAIABpAGYAIABtAGkAbgB1AHQAZQBzACAAYQBuAGQAIABzAGUAYwBvAG4AZABzACAAZQBtAHAAdAB5AC4AXABuAFsATQBpAG4AdQB0AGUAcwBdACAAfAAgAGQAZQBjAGkAbQBhAGwAIABbADAALgAuADYAMAApACAAIAB8ACAARgByAGEAYwB0AGkAbwBuAGEAbAAgAGEAbABsAG8AdwBlAGQAIABpAGYAIABzAGUAYwBvAG4AZABzACAAZQBtAHAAdAB5AC4AXABuAFsAUwBlAGMAbwBuAGQAcwBd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UwBQAEEATgAgAD0AIABMAEEATQBCAEQAQQAoAFMAaQBnAG4ALAAgAEQAYQB5AHMALAAgAFsASABvAHUAcgBzAF0ALAAgAFsATQBpAG4AdQB0AGUAcwBdACwAIABbAFMAZQBjAG8AbgBkAHMAXQAsAFwAbgAgACAAIAAgAEkARgBTACgAXABuACAAIAAgACAAIAAgACAAIABJAFMARQBSAFIATwBSACgAUwBpAGcAbgApACwAIABGAEEATABTAEUALABcAG4AIAAgACAAIAAgACAAIAAgAE4ATwBUACgASQBTAE4AVQBNAEIARQBSACgAUwBpAGcAbgApACkALAAgAEYAQQBMAFMARQAsAFwAbgAgACAAIAAgACAAIAAgACAAUwBpAGcAbgAgADwAIAAtADEALAAgAEYAQQBMAFMARQAsAFwAbgAgACAAIAAgACAAIAAgACAAUwBpAGcAbgAgAD4AIAAxACwAIABGAEEATABTAEUALABcAG4AIAAgACAAIAAgACAAIAAgAE4ATwBUACgASQBTAF8ASQBOAFQARQBHAEUAUgAoAFMAaQBnAG4AKQApACwAIABGAEEATABTAEUALABcAG4AIAAgACAAIAAgACAAIAAgAFQAUgBVAEUALAAgAEwARQBUACgAXABuACAAIAAgACAAIAAgACAAIAAgACAAIAAgAF8AaABpAGcAaAAsACAASQBGAFMAKABcAG4AIAAgACAAIAAgACAAIAAgACAAIAAgACAAIAAgACAAIABJAFMATgBVAE0AQgBFAFIAKABEAGEAeQBzACkALAAgADEALABcAG4AIAAgACAAIAAgACAAIAAgACAAIAAgACAAIAAgACAAIABJAFMATgBVAE0AQgBFAFIAKABIAG8AdQByAHMAKQAsACAAMgAsAFwAbgAgACAAIAAgACAAIAAgACAAIAAgACAAIAAgACAAIAAgAEkAUwBOAFUATQBCAEUAUgAoAE0AaQBuAHUAdABlAHMAKQAsACAAMwAsAFwAbgAgACAAIAAgACAAIAAgACAAIAAgACAAIAAgACAAIAAgAEkAUwBOAFUATQBCAEUAUgAoAFMAZQBjAG8AbgBkAHMAKQAsACAANAAsAFwAbgAgACAAIAAgACAAIAAgACAAIAAgACAAIAAgACAAIAAgAFQAUgBVAEUALAAgADAAXABuACAAIAAgACAAIAAgACAAIAAgACAAIAAgACkALABcAG4AIAAgACAAIAAgACAAIAAgACAAIAAgACAASQBGACgAXwBoAGkAZwBoACAAPQAgADAALAAgAEYAQQBMAFMARQAsAFwAbgAgACAAIAAgACAAIAAgACAAIAAgACAAIAAgACAAIAAgAEwARQBUACgAXABuACAAIAAgACAAIAAgACAAIAAgACAAIAAgACAAIAAgACAAIAAgACAAIABfAGwAbwB3ACwAIABJAEYAUwAoAFwAbgAgACAAIAAgACAAIAAgACAAIAAgACAAIAAgACAAIAAgACAAIAAgACAAIAAgACAAIABJAFMATgBVAE0AQgBFAFIAKABTAGUAYwBvAG4AZABzACkALAAgADQALABcAG4AIAAgACAAIAAgACAAIAAgACAAIAAgACAAIAAgACAAIAAgACAAIAAgACAAIAAgACAASQBTAE4AVQBNAEIARQBSACgATQBpAG4AdQB0AGUAcwApACwAIAAzACwAXABuACAAIAAgACAAIAAgACAAIAAgACAAIAAgACAAIAAgACAAIAAgACAAIAAgACAAIAAgAEkAUwBOAFUATQBCAEUAUgAoAEgAbwB1AHIAcwApACwAIAAyACwAXABuACAAIAAgACAAIAAgACAAIAAgACAAIAAgACAAIAAgACAAIAAgACAAIAAgACAAIAAgAEkAUwBOAFUATQBCAEUAUgAoAEQAYQB5AHMAKQAsACAAMQBcAG4AIAAgACAAIAAgACAAIAAgACAAIAAgACAAIAAgACAAIAAgACAAIAAgACkALABcAG4AIAAgACAAIAAgACAAIAAgACAAIAAgACAAIAAgACAAIAAgACAAIAAgAFwAbgAgACAAIAAgACAAIAAgACAAIAAgACAAIAAgACAAIAAgACAAIAAgACAAZgBuAEkAbgB2AGEAbABpAGQARQBsAGUAbQBlAG4AdAAsACAATABBAE0AQgBEAEEAKABfAGUAbABlAG0AZQBuAHQALAAgAF8AbQBhAHgALAAgAF8AbABlAHYAZQBsACwAIABfAHoAZQByAG8AUwBpAGcAbgAsAFwAbgAgACAAIAAgACAAIAAgACAAIAAgACAAIAAgACAAIAAgACAAIAAgACAAIAAgACAAIABJAEYAUwAoAFwAbgAgACAAIAAgACAAIAAgACAAIAAgACAAIAAgACAAIAAgACAAIAAgACAAIAAgACAAIAAgACAAIAAgAEkAUwBFAFIAUgBPAFIAKABfAGUAbABlAG0AZQBuAHQAKQAsACAAVABSAFUARQAsAFwAbgAgACAAIAAgACAAIAAgACAAIAAgACAAIAAgACAAIAAgACAAIAAgACAAIAAgACAAIAAgACAAIAAgACgAXwBlAGwAZQBtAGUAbgB0ACAAPQAgAFwAIgBcACIAKQAgACoAIAAoAF8AaABpAGcAaAAgADwAIABfAGwAZQB2AGUAbAApACAAKgAgACgAXwBsAG8AdwAgAD4AIABfAGwAZQB2AGUAbAApACwAIABUAFIAVQBFACwAXABuACAAIAAgACAAIAAgACAAIAAgACAAIAAgACAAIAAgACAAIAAgACAAIAAgACAAIAAgACAAIAAgACAAXwBlAGwAZQBtAGUAbgB0ACAAPQAgAFwAIgBcACIALAAgAEYAQQBMAFMARQAsAFwAbgAgACAAIAAgACAAIAAgACAAIAAgACAAIAAgACAAIAAgACAAIAAgACAAIAAgACAAIAAgACAAIAAgAE4ATwBUACgASQBTAE4AVQBNAEIARQBSACgAXwBlAGwAZQBtAGUAbgB0ACkAKQAsACAAVABSAFUARQAsAFwAbgAgACAAIAAgACAAIAAgACAAIAAgACAAIAAgACAAIAAgACAAIAAgACAAIAAgACAAIAAgACAAIAAgACgAXwBsAG8AdwAgAD4AIABfAGwAZQB2AGUAbAApACAAKgAgAE4ATwBUACgASQBTAF8ASQBOAFQARQBHAEUAUgAoAF8AZQBsAGUAbQBlAG4AdAApACkALAAgAFQAUgBVAEUALABcAG4AIAAgACAAIAAgACAAIAAgACAAIAAgACAAIAAgACAAIAAgACAAIAAgACAAIAAgACAAIAAgACAAIABfAGUAbABlAG0AZQBuAHQAIAA8ACAAMAAsACAAVABSAFUARQAsAFwAbgAgACAAIAAgACAAIAAgACAAIAAgACAAIAAgACAAIAAgACAAIAAgACAAIAAgACAAIAAgACAAIAAgAF8AegBlAHIAbwBTAGkAZwBuACAAKgAgACgAXwBlAGwAZQBtAGUAbgB0ACAAPgAgADAAKQAsACAAVABSAFUARQAsAFwAbgAgACAAIAAgACAAIAAgACAAIAAgACAAIAAgACAAIAAgACAAIAAgACAAIAAgACAAIAAgACAAIAAgAEkARgAoAF8AbQBhAHgAIAA9ACAAXAAiAFwAIgAsACAAMAAsACAAKABfAGgAaQBnAGgAIAA8ACAAXwBsAGUAdgBlAGwAKQAgACoAIAAoAF8AZQBsAGUAbQBlAG4AdAAgAD4APQAgAF8AbQBhAHgAKQApACwAIABUAFIAVQBFACwAXABuACAAIAAgACAAIAAgACAAIAAgACAAIAAgACAAIAAgACAAIAAgACAAIAAgACAAIAAgACAAIAAgACAAVABSAFUARQAsACAARgBBAEwAUwBFAFwAbgAgACAAIAAgACAAIAAgACAAIAAgACAAIAAgACAAIAAgACAAIAAgACAAIAAgACAAIAApAFwAbgAgACAAIAAgACAAIAAgACAAIAAgACAAIAAgACAAIAAgACAAIAAgACAAKQAsAFwAbgAgACAAIAAgACAAIAAgACAAIAAgACAAIAAgACAAIAAgACAAIAAgACAAXABuACAAIAAgACAAIAAgACAAIAAgACAAIAAgACAAIAAgACAAIAAgACAAIABfAHoAZQByAG8AUwBpAGcAbgAsACAAUwBpAGcAbgAgAD0AIAAwACwAXABuACAAIAAgACAAIAAgACAAIAAgACAAIAAgACAAIAAgACAAIAAgACAAIABJAEYAUwAoAFwAbgAgACAAIAAgACAAIAAgACAAIAAgACAAIAAgACAAIAAgACAAIAAgACAAIAAgACAAIABmAG4ASQBuAHYAYQBsAGkAZABFAGwAZQBtAGUAbgB0ACgARABhAHkAcwAsACAAXAAiAFwAIgAsACAAMQAsACAAXwB6AGUAcgBvAFMAaQBnAG4AKQAsACAARgBBAEwAUwBFACwAXABuACAAIAAgACAAIAAgACAAIAAgACAAIAAgACAAIAAgACAAIAAgACAAIAAgACAAIAAgAGYAbgBJAG4AdgBhAGwAaQBkAEUAbABlAG0AZQBuAHQAKABIAG8AdQByAHMALAAgADIANAAsACAAMgAsACAAXwB6AGUAcgBvAFMAaQBnAG4AKQAsACAARgBBAEwAUwBFACwAXABuACAAIAAgACAAIAAgACAAIAAgACAAIAAgACAAIAAgACAAIAAgACAAIAAgACAAIAAgAGYAbgBJAG4AdgBhAGwAaQBkAEUAbABlAG0AZQBuAHQAKABNAGkAbgB1AHQAZQBzACwAIAA2ADAALAAgADMALAAgAF8AegBlAHIAbwBTAGkAZwBuACkALAAgAEYAQQBMAFMARQAsAFwAbgAgACAAIAAgACAAIAAgACAAIAAgACAAIAAgACAAIAAgACAAIAAgACAAIAAgACAAIABmAG4ASQBuAHYAYQBsAGkAZABFAGwAZQBtAGUAbgB0ACgAUwBlAGMAbwBuAGQAcwAsACAANgAwACwAIAA0ACwAIABfAHoAZQByAG8AUwBpAGcAbgApACwAIABGAEEATABTAEUALABcAG4AIAAgACAAIAAgACAAIAAgACAAIAAgACAAIAAgACAAIAAgACAAIAAgACAAIAAgACAAVABSAFUARQAsACAAVABSAFUARQBcAG4AIAAgACAAIAAgACAAIAAgACAAIAAgACAAIAAgACAAIAAgACAAIAAgACkAXABuACAAIAAgACAAIAAgACAAIAAgACAAIAAgACAAIAAgACAAKQBcAG4AIAAgACAAIAAgACAAIAAgACAAIAAgACAAKQBcAG4AIAAgACAAIAAgACAAIAAgACkAXABuACAAIAAgACAAKQAgACAAIAAg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VABJAE0ARQBTAFAAQQBOAFwAbgBcAG4AVgBhAGwAaQBkAGEAdABlACAAZQBhAGMAaAAgAGUAbABlAG0AZQBuAHQAIABvAGYAIABhACAAcwBlAHgAYQBnAGUAcwBpAG0AYQBsACAAcgBlAHAAcgBlAHMAZQBuAHQAYQB0AGkAbwBuACAAbwBmACAAYQAgAHQAaQBtAGUAcwBwAGEAbgAuAFwAbgBBACAAYwBvAG0AcABvAG4AZQBuAHQAIABjAGEAbgAgAGUAeABjAGUAZQBkACAAaQB0AHMAIABtAG8AZAB1AGwAdQBzACAAaQBmACAAbgBvACAAaABpAGcAaABlAHIAIABvAHIAZABlAHIAIABjAG8AbQBwAG8AbgBlAG4AdAAgAGkAcwAgAHAAcgBvAHYAaQBk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KQAgACAAfAAgAEgAbwB1AHIAcwBcAG4AIAA0ACAAfAAgAGQAZQBjAGkAbQBhAGwAIABbADAALgAuADYAMAAp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aQBnAG4AIAAgACAAIAAgACAAfAAgAGkAbgB0AGUAZwBlAHIAIABbAC0AMQAsADAALAAxAF0AIAB8AFwAbgBEAGEAeQBzACAAIAAgACAAIAAgAHwAIABkAGUAYwBpAG0AYQBsACAAWwAwAC4ALgBdACAAIAAgACAAfAAgAEYAcgBhAGMAdABpAG8AbgBhAGwAIABhAGwAbABvAHcAZQBkACAAaQBmACAAaABvAHUAcgBzACwAIABtAGkAbgB1AHQAZQBzACAAYQBuAGQAIABzAGUAYwBvAG4AZABzACAAZQBtAHAAdAB5AC4AXABuAFsASABvAHUAcgBzAF0AIAAgACAAfAAgAGQAZQBjAGkAbQBhAGwAIABbADAALgAuADIANAApACAAIAB8ACAARgByAGEAYwB0AGkAbwBuAGEAbAAgAGEAbABsAG8AdwBlAGQAIABpAGYAIABtAGkAbgB1AHQAZQBzACAAYQBuAGQAIABzAGUAYwBvAG4AZABzACAAZQBtAHAAdAB5AC4AXABuAFsATQBpAG4AdQB0AGUAcwBdACAAfAAgAGQAZQBjAGkAbQBhAGwAIABbADAALgAuADYAMAApACAAIAB8ACAARgByAGEAYwB0AGkAbwBuAGEAbAAgAGEAbABsAG8AdwBlAGQAIABpAGYAIABzAGUAYwBvAG4AZABzACAAZQBtAHAAdAB5AC4AXABuAFsAUwBlAGMAbwBuAGQAcwBd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QASQBNAEUAUwBQAEEATgAgAD0AIABMAEEATQBCAEQAQQAoAFMAaQBnAG4ALAAgAEQAYQB5AHMALAAgAFsASABvAHUAcgBzAF0ALAAgAFsATQBpAG4AdQB0AGUAcwBdACwAIABbAFMAZQBjAG8AbgBkAHMAXQAsAFwAbgAgACAAIAAgAEwARQBUACgAXABuACAAIAAgACAAIAAgACAAIABfAGgAaQBnAGgALAAgAEkARgBTACgAXABuACAAIAAgACAAIAAgACAAIAAgACAAIAAgAEkAUwBOAFUATQBCAEUAUgAoAEQAYQB5AHMAKQAsACAAMQAsAFwAbgAgACAAIAAgACAAIAAgACAAIAAgACAAIABJAFMATgBVAE0AQgBFAFIAKABIAG8AdQByAHMAKQAsACAAMgAsAFwAbgAgACAAIAAgACAAIAAgACAAIAAgACAAIABJAFMATgBVAE0AQgBFAFIAKABNAGkAbgB1AHQAZQBzACkALAAgADMALABcAG4AIAAgACAAIAAgACAAIAAgACAAIAAgACAASQBTAE4AVQBNAEIARQBSACgAUwBlAGMAbwBuAGQAcwApACwAIAA0ACwAXABuACAAIAAgACAAIAAgACAAIAAgACAAIAAgAFQAUgBVAEUALAAgADAAXABuACAAIAAgACAAIAAgACAAIAApACwAXABuAFwAbgAgACAAIAAgACAAIAAgACAAXwBsAG8AdwAsACAASQBGAFMAKABcAG4AIAAgACAAIAAgACAAIAAgACAAIAAgACAASQBTAE4AVQBNAEIARQBSACgAUwBlAGMAbwBuAGQAcwApACwAIAA0ACwAXABuACAAIAAgACAAIAAgACAAIAAgACAAIAAgAEkAUwBOAFUATQBCAEUAUgAoAE0AaQBuAHUAdABlAHMAKQAsACAAMwAsAFwAbgAgACAAIAAgACAAIAAgACAAIAAgACAAIABJAFMATgBVAE0AQgBFAFIAKABIAG8AdQByAHMAKQAsACAAMgAsAFwAbgAgACAAIAAgACAAIAAgACAAIAAgACAAIABJAFMATgBVAE0AQgBFAFIAKABEAGEAeQBzACkALAAgADEALABcAG4AIAAgACAAIAAgACAAIAAgACAAIAAgACAAVABSAFUARQAsACAAMABcAG4AIAAgACAAIAAgACAAIAAgACkALABcAG4AIAAgACAAIAAgACAAIAAgAFwAbgAgACAAIAAgACAAIAAgACAAZgBuAEMAaABlAGMAawBFAGwAZQBtAGUAbgB0ACwAIABMAEEATQBCAEQAQQAoAF8AZQBsAGUAbQBlAG4AdAAsACAAXwBtAGEAeAAsACAAXwBsAGUAdgBlAGwALAAgAF8AegBlAHIAbwBTAGkAZwBuACwAXABuACAAIAAgACAAIAAgACAAIAAgACAAIAAgAEkARgBTACgAXABuACAAIAAgACAAIAAgACAAIAAgACAAIAAgACAAIAAgACAASQBTAEUAUgBSAE8AUgAoAF8AZQBsAGUAbQBlAG4AdAApACwAIABfAGUAbABlAG0AZQBuAHQALABcAG4AIAAgACAAIAAgACAAIAAgACAAIAAgACAAIAAgACAAIAAoAF8AZQBsAGUAbQBlAG4AdAAgAD0AIABcACIAXAAiACkAIAAqACAAKABfAGgAaQBnAGgAIAA8ACAAXwBsAGUAdgBlAGwAKQAgACoAIAAoAF8AbABvAHcAIAA+ACAAXwBsAGUAdgBlAGwAKQAsACAAewAjAFYAQQBMAFUARQAhAH0ALABcAG4AIAAgACAAIAAgACAAIAAgACAAIAAgACAAIAAgACAAIABfAGUAbABlAG0AZQBuAHQAIAA9ACAAXAAiAFwAIgAsACAAXAAiAFwAIgAsAFwAbgAgACAAIAAgACAAIAAgACAAIAAgACAAIAAgACAAIAAgAE4ATwBUACgASQBTAE4AVQBNAEIARQBSACgAXwBlAGwAZQBtAGUAbgB0ACkAKQAsACAAewAjAFYAQQBMAFUARQAhAH0ALABcAG4AIAAgACAAIAAgACAAIAAgACAAIAAgACAAIAAgACAAIAAoAF8AbABvAHcAIAA+ACAAXwBsAGUAdgBlAGwAKQAgACoAIABOAE8AVAAoAEkAUwBfAEkATgBUAEUARwBFAFIAKABfAGUAbABlAG0AZQBuAHQAKQApACwAIAB7ACMATgBVAE0AIQB9ACwAXABuACAAIAAgACAAIAAgACAAIAAgACAAIAAgACAAIAAgACAAXwBlAGwAZQBtAGUAbgB0ACAAPAAgADAALAAgAHsAIwBOAFUATQAhAH0ALABcAG4AIAAgACAAIAAgACAAIAAgACAAIAAgACAAIAAgACAAIABfAHoAZQByAG8AUwBpAGcAbgAgACoAIAAoAF8AZQBsAGUAbQBlAG4AdAAgAD4AIAAwACkALAAgAHsAIwBOAFUATQAhAH0ALABcAG4AIAAgACAAIAAgACAAIAAgACAAIAAgACAAIAAgACAAIABJAEYAKABfAG0AYQB4ACAAPQAgAFwAIgBcACIALAAgADAALAAgACgAXwBoAGkAZwBoACAAPAAgAF8AbABlAHYAZQBsACkAIAAqACAAKABfAGUAbABlAG0AZQBuAHQAIAA+AD0AIABfAG0AYQB4ACkAKQAsACAAewAjAE4AVQBNACEAfQAsAFwAbgAgACAAIAAgACAAIAAgACAAIAAgACAAIAAgACAAIAAgAFQAUgBVAEUALAAgAF8AZQBsAGUAbQBlAG4AdABcAG4AIAAgACAAIAAgACAAIAAgACAAIAAgACAAKQBcAG4AIAAgACAAIAAgACAAIAAgACkALABcAG4AIAAgACAAIAAgACAAIAAgAFwAbgAgACAAIAAgACAAIAAgACAAXwBzAGkAZwBuACwAIABJAEYAUwAoAFwAbgAgACAAIAAgACAAIAAgACAAIAAgACAAIABOAE8AVAAoAEkAUwBOAFUATQBCAEUAUgAoAFMAaQBnAG4AKQApACwAIAB7ACMAVgBBAEwAVQBFACEAfQAsAFwAbgAgACAAIAAgACAAIAAgACAAIAAgACAAIABTAGkAZwBuACAAPAAgAC0AMQAsACAAewAjAE4AVQBNACEAfQAsAFwAbgAgACAAIAAgACAAIAAgACAAIAAgACAAIABTAGkAZwBuACAAPgAgADEALAAgAHsAIwBOAFUATQAhAH0ALABcAG4AIAAgACAAIAAgACAAIAAgACAAIAAgACAATgBPAFQAKABJAFMAXwBJAE4AVABFAEcARQBSACgAUwBpAGcAbgApACkALAAgAHsAIwBOAFUATQAhAH0ALABcAG4AIAAgACAAIAAgACAAIAAgACAAIAAgACAAVABSAFUARQAsACAAUwBpAGcAbgBcAG4AIAAgACAAIAAgACAAIAAgACkALABcAG4AIAAgACAAIAAgACAAIAAgAF8AegBlAHIAbwBTAGkAZwBuACwAIABJAEYAKABJAFMATgBVAE0AQgBFAFIAKABfAHMAaQBnAG4AKQAsACAAXwBzAGkAZwBuACAAPQAgADAALAAgAEYAQQBMAFMARQApACwAXABuACAAIAAgACAAIAAgACAAIABcAG4AIAAgACAAIAAgACAAIAAgAF8AZABhAHkAcwAsACAAZgBuAEMAaABlAGMAawBFAGwAZQBtAGUAbgB0ACgARABhAHkAcwAsACAAXAAiAFwAIgAsACAAMQAsACAAXwB6AGUAcgBvAFMAaQBnAG4AKQAsAFwAbgAgACAAIAAgACAAIAAgACAAXwBoAG8AdQByAHMALAAgAGYAbgBDAGgAZQBjAGsARQBsAGUAbQBlAG4AdAAoAEgAbwB1AHIAcwAsACAAMgA0ACwAIAAyACwAIABfAHoAZQByAG8AUwBpAGcAbgApACwAXABuACAAIAAgACAAIAAgACAAIABfAG0AaQBuAHUAdABlAHMALAAgAGYAbgBDAGgAZQBjAGsARQBsAGUAbQBlAG4AdAAoAE0AaQBuAHUAdABlAHMALAAgADYAMAAsACAAMwAsACAAXwB6AGUAcgBvAFMAaQBnAG4AKQAsAFwAbgAgACAAIAAgACAAIAAgACAAXwBzAGUAYwBvAG4AZABzACwAIABmAG4AQwBoAGUAYwBrAEUAbABlAG0AZQBuAHQAKABTAGUAYwBvAG4AZABzACwAIAA2ADAALAAgADQALAAgAF8AegBlAHIAbwBTAGkAZwBuACkALABcAG4AIAAgACAAIAAgACAAIAAgAEkARgAoAFwAbgAgACAAIAAgACAAIAAgACAAIAAgACAAIABJAFMATgBVAE0AQgBFAFIAKABfAHMAaQBnAG4AKQAgACoAIABJAFMAXwBFAE0AUABUAFkAKABfAGQAYQB5AHMAKQAgACoAIABJAFMAXwBFAE0AUABUAFkAKABfAGgAbwB1AHIAcwApACAAKgAgAEkAUwBfAEUATQBQAFQAWQAoAF8AbQBpAG4AdQB0AGUAcwApACAAKgAgAEkAUwBfAEUATQBQAFQAWQAoAF8AcwBlAGMAbwBuAGQAcwApACwAXABuACAAIAAgACAAIAAgACAAIAAgACAAIAAgAEgAUwBUAEEAQwBLACgAXwBzAGkAZwBuACwAIAB7ACMAVgBBAEwAVQBFACEALAAgACMAVgBBAEwAVQBFACEALAAgACMAVgBBAEwAVQBFACEALAAgACMAVgBBAEwAVQBFACEAfQApACwAXABuACAAIAAgACAAIAAgACAAIAAgACAAIAAgAEgAUwBUAEEAQwBLACgAXwBzAGkAZwBuACwAIABfAGQAYQB5AHMALAAgAF8AaABvAHUAcgBzACwAIABfAG0AaQBuAHUAdABlAHMALAAgAF8AcwBlAGMAbwBuAGQAcw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TABPAFcAXwBPAFIARABFAFIAXABuAFwAbgBSAGUAdAB1AHIAbgBzACAAYQAgAG4AdQBtAGIAZQByACAAcgBlAHAAcgBlAHMAZQBuAHQAaQBuAGcAIAB0AGgAZQAgAGwAbwB3AGUAcwB0ACAAbwByAGQAZQByACAAZQBsAGUAbQBlAG4AdAAgAG8AZgAgAHQAaABlACAAcwBlAHgAYQBnAGUAcwBpAG0AYQBsACAAcgBlAHAAcgBlAHMAZQBuAHQAYQB0AGkAbwBuACAAbwBmACAAYQAgAHQAaQBtAGUAcwBwAGEAb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8AcgBkAGUAcgAsACAAIwBOAC8AQQAgAGYAbwByACAAegBlAHIAbwBcAG4AIAAgACAAfAAgACAAIAAgACAAIAAgACAAIAB8ACAAIAAxACAALQAgAEQAYQB5AFwAbgAgACAAIAB8ACAAIAAgACAAIAAgACAAIAAgAHwAIAAgADIAIAAtACAASABvAHUAcgBcAG4AIAAgACAAfAAgACAAIAAgACAAIAAgACAAIAB8ACAAIAAzACAALQAgAE0AaQBuAHUAdABlAFwAbgAgACAAIAB8ACAAIAAgACAAIAAgACAAIAAgAHwAIAAgADQAIAAt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zACAAIAAgACAAIAAgAHwAIABkAGUAYwBpAG0AYQBsACAAIAAgACAAIAAgACAAIAAgAHwAIABEAGUAYwBpAG0AYQBsACAAdABpAG0AZQBzAHAAYQBuACAAdwBoAGUAbgAgAG8AbQBpAHQAdABpAG4AZwAgAGgAbwB1AHIAcwAsACAAbQBpAG4AdQB0AGUAcwAgAGEAbgBkACAAcwBlAGMAbwBuAGQAcwBcAG4AWwBIAG8AdQByAHMAXQAgACAAIAB8ACAAaQBuAHQAZQBnAGUAcgAgAFsAMAAuAC4AMgAzAF0AIAB8AFwAbgBbAE0AaQBuAHUAdABlAHMAXQAgAHwAIABpAG4AdABlAGcAZQByACAAWwAwAC4ALgA1ADkAXQAgAHwAXABuAFsAUwBlAGMAbwBuAGQAcwBdACAAfAAgAGQAZQBjAGkAbQBhAGwAIABbADAALgAuADYAMAAp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TABPAFcAXwBPAFIARABFAFIAIAA9ACAATABBAE0AQgBEAEEAKABEAGEAeQBzACwAIABbAEgAbwB1AHIAcwBdACwAIABbAE0AaQBuAHUAdABlAHMAXQAsACAAWwBTAGUAYwBvAG4AZABzAF0ALABcAG4AIAAgACAAIABJAEYAUwAoAFwAbgAgACAAIAAgACAAIAAgACAAKABEAGEAeQBzACAAPQAgAFwAIgBcACIAKQAgACoAIAAoAEgAbwB1AHIAcwAgAD0AIABcACIAXAAiACkAIAAqACAAKABNAGkAbgB1AHQAZQBzACAAPQAgAFwAIgBcACIAKQAgACoAIAAoAFMAZQBjAG8AbgBkAHMAIAA9ACAAXAAiAFwAIgApACwAIABcACIAXAAiACwAXABuACAAIAAgACAAIAAgACAAIABJAFMATgBVAE0AQgBFAFIAKABEAGEAeQBzACkAIAAqACAASQBTAF8ARQBNAFAAVABZACgASABvAHUAcgBzACkAIAAqACAASQBTAF8ARQBNAFAAVABZACgATQBpAG4AdQB0AGUAcwApACAAKgAgAEkAUwBfAEUATQBQAFQAWQAoAFMAZQBjAG8AbgBkAHMAKQAsACAASQBGAFMAKABcAG4AIAAgACAAIAAgACAAIAAgACAAIAAgACAARABhAHkAcwAgAD0AIAAwACwAIAB7ACMATgAvAEEAfQAsAFwAbgAgACAAIAAgACAAIAAgACAAIAAgACAAIABOAE8AVAAoAEkAUwBfAEkATgBUAEUARwBFAFIAKABEAGEAeQBzACAAKgAgADEANAA0ADAAKQApACwAIAA0ACwAXABuACAAIAAgACAAIAAgACAAIAAgACAAIAAgAE4ATwBUACgASQBTAF8ASQBOAFQARQBHAEUAUgAoAEQAYQB5AHMAIAAqACAAMgA0ACkAKQAsACAAMwAsAFwAbgAgACAAIAAgACAAIAAgACAAIAAgACAAIABOAE8AVAAoAEkAUwBfAEkATgBUAEUARwBFAFIAKABEAGEAeQBzACkAKQAsACAAMgAsAFwAbgAgACAAIAAgACAAIAAgACAAIAAgACAAIABJAFMATgBVAE0AQgBFAFIAKABEAGEAeQBzACkALAAgADEALABcAG4AIAAgACAAIAAgACAAIAAgACAAIAAgACAAVABSAFUARQAsACAAewAjAE4ALwBBAH0AXABuACAAIAAgACAAIAAgACAAIAApACwAXABuACAAIAAgACAAIAAgACAAIABJAFMATgBVAE0AQgBFAFIAKABIAG8AdQByAHMAKQAgACsAIABJAFMATgBVAE0AQgBFAFIAKABNAGkAbgB1AHQAZQBzACkAIAArACAASQBTAE4AVQBNAEIARQBSACgAUwBlAGMAbwBuAGQAcwApACwAIABJAEYAUwAoAFwAbgAgACAAIAAgACAAIAAgACAAIAAgACAAIABBAEIAUwAoAE4AKABTAGUAYwBvAG4AZABzACkAKQAgAD4AIAAwACwAIAA0ACwAXABuACAAIAAgACAAIAAgACAAIAAgACAAIAAgAEEAQgBTACgATgAoAE0AaQBuAHUAdABlAHMAKQApACAAPgAgADAALAAgADMALABcAG4AIAAgACAAIAAgACAAIAAgACAAIAAgACAAQQBCAFMAKABOACgASABvAHUAcgBzACkAKQAgAD4AIAAwACwAIAAyACwAXABuACAAIAAgACAAIAAgACAAIAAgACAAIAAgAEEAQgBTACgATgAoAEQAYQB5AHMAKQApACAAPgAgADAALAAgADEALABcAG4AIAAgACAAIAAgACAAIAAgACAAIAAgACAAVABSAFUARQAsACAAewAjAE4ALwBBAH0AXABuACAAIAAgACAAIAAgACAAIAApACwAXABuACAAIAAgACAAIAAgACAAIABUAFIAVQBFACwAIAB7ACMAVgBBAEwAVQBFACEAf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SABJAEcASABfAE8AUgBEAEUAUgBcAG4AXABuAFIAZQB0AHUAcgBuAHMAIABhACAAbgB1AG0AYgBlAHIAIAByAGUAcAByAGUAcwBlAG4AdABpAG4AZwAgAHQAaABlACAAaABpAGcAaABlAHMAdAAgAG8AcgBkAGUAcgAgAGMAbwBtAHAAbwBuAGUAbgB0ACAAbwBmACAAdABoAGUAIABzAGUAeABhAGcAZQBzAGkAbQBhAGwAIAByAGUAcAByAGUAcwBlAG4AdABhAHQAaQBvAG4AIABvAGYAIABhACAAdABpAG0AZQBzAHAAYQBu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HMAIAAgACAAIAAgACAAfAAgAGQAZQBjAGkAbQBhAGwAIAAgACAAIAAgACAAIAAgACAAfAAgAEQAZQBjAGkAbQBhAGwAIAB0AGkAbQBlAHMAcABhAG4AIAB3AGgAZQBuACAAbwBtAGkAdAB0AGkAbgBnACAAaABvAHUAcgBzACwAIABtAGkAbgB1AHQAZQBzACAAYQBuAGQAIABzAGUAYwBvAG4AZABzAFwAbgBbAEgAbwB1AHIAcwBdACAAIAAgAHwAIABpAG4AdABlAGcAZQByACAAWwAwAC4ALgAyADMAXQAgAHwAXABuAFsATQBpAG4AdQB0AGUAcwBdACAAfAAgAGkAbgB0AGUAZwBlAHIAIABbADAALgAuADUAOQBdACAAfABcAG4AWwBTAGUAYwBvAG4AZABzAF0AIAB8ACAAZABlAGMAaQBtAGEAbAAgAFsAMAAuAC4ANgAw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IAEkARwBIAF8ATwBSAEQARQBSACAAPQAgAEwAQQBNAEIARABBACgARABhAHkAcwAsACAAWwBIAG8AdQByAHMAXQAsACAAWwBNAGkAbgB1AHQAZQBzAF0ALAAgAFsAUwBlAGMAbwBuAGQAcwBdACwAXABuACAAIAAgACAASQBGAFMAKABcAG4AIAAgACAAIAAgACAAIAAgACgARABhAHkAcwAgAD0AIABcACIAXAAiACkAIAAqACAAKABIAG8AdQByAHMAIAA9ACAAXAAiAFwAIgApACAAKgAgACgATQBpAG4AdQB0AGUAcwAgAD0AIABcACIAXAAiACkAIAAqACAAKABTAGUAYwBvAG4AZABzACAAPQAgAFwAIgBcACIAKQAsACAAXAAiAFwAIgAsAFwAbgAgACAAIAAgACAAIAAgACAASQBTAE4AVQBNAEIARQBSACgARABhAHkAcwApACAAKgAgAEkAUwBfAEUATQBQAFQAWQAoAEgAbwB1AHIAcwApACAAKgAgAEkAUwBfAEUATQBQAFQAWQAoAE0AaQBuAHUAdABlAHMAKQAgACoAIABJAFMAXwBFAE0AUABUAFkAKABTAGUAYwBvAG4AZABzACkALAAgAEwARQBUACgAXABuACAAIAAgACAAIAAgACAAIAAgACAAIAAgAF8AYQBiAHMAVABpAG0AZQBTAHAAYQBuACwAIABBAEIAUwAoAEQAYQB5AHMAKQAsAFwAbgAgACAAIAAgACAAIAAgACAAIAAgACAAIABJAEYAUwAoAFwAbgAgACAAIAAgACAAIAAgACAAIAAgACAAIAAgACAAIAAgAF8AYQBiAHMAVABpAG0AZQBTAHAAYQBuACAAPQAgADAALAAgAHsAIwBOAC8AQQB9ACwAXABuACAAIAAgACAAIAAgACAAIAAgACAAIAAgACAAIAAgACAAXwBhAGIAcwBUAGkAbQBlAFMAcABhAG4AIAA+AD0AIAAxACwAIAAxACwAXABuACAAIAAgACAAIAAgACAAIAAgACAAIAAgACAAIAAgACAAXwBhAGIAcwBUAGkAbQBlAFMAcABhAG4AIAAqACAAMgA0ACAAPgA9ACAAMQAsACAAMgAsAFwAbgAgACAAIAAgACAAIAAgACAAIAAgACAAIAAgACAAIAAgAF8AYQBiAHMAVABpAG0AZQBTAHAAYQBuACAAKgAgADEANAA0ADAAIAA+AD0AIAAxACwAIAAzACwAXABuACAAIAAgACAAIAAgACAAIAAgACAAIAAgACAAIAAgACAAVABSAFUARQAsACAANABcAG4AIAAgACAAIAAgACAAIAAgACAAIAAgACAAKQBcAG4AIAAgACAAIAAgACAAIAAgACkALABcAG4AIAAgACAAIAAgACAAIAAgAEkAUwBOAFUATQBCAEUAUgAoAEQAYQB5AHMAKQAgACsAIABJAFMATgBVAE0AQgBFAFIAKABIAG8AdQByAHMAKQAgACsAIABJAFMATgBVAE0AQgBFAFIAKABNAGkAbgB1AHQAZQBzACkAIAArACAASQBTAE4AVQBNAEIARQBSACgAUwBlAGMAbwBuAGQAcwApACwAIABJAEYAUwAoAFwAbgAgACAAIAAgACAAIAAgACAAIAAgACAAIABBAEIAUwAoAE4AKABEAGEAeQBzACkAKQAgAD4AIAAwACwAIAAxACwAXABuACAAIAAgACAAIAAgACAAIAAgACAAIAAgAEEAQgBTACgATgAoAEgAbwB1AHIAcwApACkAIAA+ACAAMAAsACAAMgAsAFwAbgAgACAAIAAgACAAIAAgACAAIAAgACAAIABBAEIAUwAoAE4AKABNAGkAbgB1AHQAZQBzACkAKQAgAD4AIAAwACwAIAAzACwAXABuACAAIAAgACAAIAAgACAAIAAgACAAIAAgAEEAQgBTACgATgAoAFMAZQBjAG8AbgBkAHMAKQApACAAPgAgADAALAAgADQALABcAG4AIAAgACAAIAAgACAAIAAgACAAIAAgACAAVABSAFUARQAsACAAewAjAE4ALwBBAH0AXABuACAAIAAgACAAIAAgACAAIAApACwAXABuACAAIAAgACAAIAAgACAAIABUAFIAVQBFACwAIAB7ACMAVgBBAEwAVQBFACEAf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wAbgBcAG4AUgBlAHQAdQByAG4AcwAgAGEAIABkAGUAYwBpAG0AYQBsACAAdABpAG0AZQBzAHAAYQBuACAAYQBzACAAYQAgAGYAcgBhAGMAdABpAG8AbgAgAG8AZgAgAGEAIABkAGEAeQAgAGYAcgBvAG0AIABhACAAcwBlAHgAYQBnAGUAcwBpAG0AYQBsACAAcgBlAHAAcgBlAHMAZQBuAHQAYQB0AGkAbwBuACAAbwBmACAAdABpAG0AZQAuAFwAbgBOAG8AdABlACAAYwBvAG0AcABvAG4AZQBuAHQAcwAgAGUAeABjAGUAZQBkAGkAbgBnACAAdABoAGUAaQByACAAbQBvAGQAdQBsAHUAcwAgAHcAaQBsAGwAIABjAGEAcgBy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FwAbgAgACAAIAB8ACAAIAAgACAAIAAgACAAIAAgAHw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HwAXABuAEQAYQB5AHMAIAAgACAAIAAgACAAfAAgAGQAZQBjAGkAbQBhAGwAIABbADAALgAuAF0AIAAgACAAIAB8AFwAbgBbAEgAbwB1AHIAcwBdACAAIAAgAHwAIABkAGUAYwBpAG0AYQBsACAAWwAwAC4ALgAyADMAXQAgACAAfABcAG4AWwBNAGkAbgB1AHQAZQBzAF0AIAB8ACAAZABlAGMAaQBtAGEAbAAgAFsAMAAuAC4ANQA5AF0AIAAgAHwAXABuAFsAUwBlAGMAbwBuAGQAcwBdACAAfAAgAGQAZQBjAGkAbQBhAGwAIABbADAALgAuADYAMAAp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IAA9ACAATABBAE0AQgBEAEEAKABTAGkAZwBuACwAIABEAGEAeQBzACwAIABbAEgAbwB1AHIAcwBdACwAIABbAE0AaQBuAHUAdABlAHMAXQAsACAAWwBTAGUAYwBvAG4AZABzAF0ALABcAG4AIAAgACAAIABJAEYAUwAoAFwAbgAgACAAIAAgACAAIAAgACAASQBTAF8ARQBNAFAAVABZACgARABhAHkAcwApACAAKgAgAEkAUwBfAEUATQBQAFQAWQAoAEgAbwB1AHIAcwApACAAKgAgAEkAUwBfAEUATQBQAFQAWQAoAE0AaQBuAHUAdABlAHMAKQAgACoAIABJAFMAXwBFAE0AUABUAFkAKABTAGUAYwBvAG4AZABzACkALAAgAFwAIgBcACIALABcAG4AIAAgACAAIAAgACAAIAAgAEkAUwBFAFIAUgBPAFIAKABTAGkAZwBuACkALAAgAFMAaQBnAG4ALABcAG4AIAAgACAAIAAgACAAIAAgAEkAUwBFAFIAUgBPAFIAKABEAGEAeQBzACkALAAgAEQAYQB5AHMALABcAG4AIAAgACAAIAAgACAAIAAgAEkAUwBFAFIAUgBPAFIAKABIAG8AdQByAHMAKQAsACAASABvAHUAcgBzACwAXABuACAAIAAgACAAIAAgACAAIABJAFMARQBSAFIATwBSACgATQBpAG4AdQB0AGUAcwApACwAIABNAGkAbgB1AHQAZQBzACwAXABuACAAIAAgACAAIAAgACAAIABJAFMARQBSAFIATwBSACgAUwBlAGMAbwBuAGQAcwApACwAIABTAGUAYwBvAG4AZABzACwAXABuACAAIAAgACAAIAAgACAAIABOAE8AVAAoAEkAUwBfAE4AVQBNAEUAUgBJAEMAXwBOAFUATABMACgAUwBpAGcAbgApACkALAAgAHsAIwBWAEEATABVAEUAIQB9ACwAXABuACAAIAAgACAAIAAgACAAIABOAE8AVAAoAEkAUwBfAE4AVQBNAEUAUgBJAEMAXwBOAFUATABMACgARABhAHkAcwApACkALAAgAHsAIwBWAEEATABVAEUAIQB9ACwAXABuACAAIAAgACAAIAAgACAAIABOAE8AVAAoAEkAUwBfAE4AVQBNAEUAUgBJAEMAXwBOAFUATABMACgASABvAHUAcgBzACkAKQAsACAAewAjAFYAQQBMAFUARQAhAH0ALABcAG4AIAAgACAAIAAgACAAIAAgAE4ATwBUACgASQBTAF8ATgBVAE0ARQBSAEkAQwBfAE4AVQBMAEwAKABNAGkAbgB1AHQAZQBzACkAKQAsACAAewAjAFYAQQBMAFUARQAhAH0ALABcAG4AIAAgACAAIAAgACAAIAAgAE4ATwBUACgASQBTAF8ATgBVAE0ARQBSAEkAQwBfAE4AVQBMAEwAKABTAGUAYwBvAG4AZABzACkAKQAsACAAewAjAFYAQQBMAFUARQAhAH0ALABcAG4AIAAgACAAIAAgACAAIAAgAFQAUgBVAEUALAAgAEwARQBUACgAXABuACAAIAAgACAAIAAgACAAIAAgACAAIAAgAF8AcwBpAGcAbgAsACAASQBGAFMAKABcAG4AIAAgACAAIAAgACAAIAAgACAAIAAgACAAIAAgACAAIABTAGkAZwBuACAAPQAgADAALAAgADAALABcAG4AIAAgACAAIAAgACAAIAAgACAAIAAgACAAIAAgACAAIABTAGkAZwBuACAAPAAgADAALAAgAC0AMQAsAFwAbgAgACAAIAAgACAAIAAgACAAIAAgACAAIAAgACAAIAAgAFQAUgBVAEUALAAgADEAXABuACAAIAAgACAAIAAgACAAIAAgACAAIAAgACkALABcAG4AIAAgACAAIAAgACAAIAAgACAAIAAgACAAXwBzAGkAZwBuACAAKgAgACgATgAoAEQAYQB5AHMAKQAgACsAIAAoAE4AKABIAG8AdQByAHMAKQAgAC8AIAAyADQAKQAgACsAIAAoAE4AKABNAGkAbgB1AHQAZQBzACkAIAAvACAAMQA0ADQAMAApACAAKwAgACgATgAoAFMAZQBjAG8AbgBkAHMAKQAgAC8AIAA4ADYANAAwADA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sAG8AdwAgAG8AcgBkAGUAcgAgAGMAbwBtAHAAbwBuAGUAbgB0ACAAYQBuAGQAIABwAHIAZQBjAGkAcwBpAG8AbgAgAGwAZQB2AGUAb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HwAIABkAGUAYwBpAG0AYQBsACAAfAAgAEQAZQBjAGkAbQBhAGwAIAB0AGkAbQBlAHMAcABhAG4AIAB3AGgAZQByAGUAIABhACAAZABhAHkAIAA9ACAAMQBcAG4AWwBMAG8AdwBPAHIAZABlAHIAXQAgACAAfAAgAGkAbgB0AGUAZwBlAHIAIAB8ACAATABvAHcAZQBzAHQALQBvAHIAZABlAHIAIABjAG8AbQBwAG8AbgBlAG4AdAAgAHQAbwAgAHIAbwB1AG4AZAAgAGEAdAAuACAARABlAGYAYQB1AGwAdABzACAAdABvACAAUwBlAGMAbwBuAGQALgBcAG4AIAAgACAAIAAgACAAIAAgACAAIAAgACAAfAAgAFsAMQAuAC4ANABdACAAIAB8ACAAIAAxACAALQAgAEQAYQB5AFwAbgAgACAAIAAgACAAIAAgACAAIAAgACAAIAB8ACAAIAAgACAAIAAgACAAIAAgAHwAIAAgADIAIAAtACAASABvAHUAcgBcAG4AIAAgACAAIAAgACAAIAAgACAAIAAgACAAfAAgACAAIAAgACAAIAAgACAAIAB8ACAAIAAzACAALQAgAE0AaQBuAHUAdABlAFwAbgAgACAAIAAgACAAIAAgACAAIAAgACAAIAB8ACAAIAAgACAAIAAgACAAIAAgAHwAIAAgADQAIAAtACAAUwBlAGMAbwBuAGQAXABuAFsAUAByAGUAYwBpAHMAaQBvAG4AXQAgAHwAIABpAG4AdABlAGcAZQByACAAfAAgAFMAZQBsAGUAYwB0ACAAcAByAGUAYwBpAHMAaQBvAG4AIABsAGUAdgBlAGwAXABuACAAIAAgACAAIAAgACAAIAAgACAAIAAgAHwAIABbADAALgAuADkAXQAgACAAfAAgAEQAZQBmAGEAdQBsAHQAcwAgAHQAbwAgADAAXABuAFsAVAByAHUAbgBjAGEAdABlAF0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SQBNAEUAUwBQAEEATgAgAD0AIABMAEEATQBCAEQAQQAoAFQAaQBtAGUAUwBwAGEAbgAsACAAWwBMAG8AdwBPAHIAZABlAHIAXQAsACAAWwBQAHIAZQBjAGkAcwBpAG8AbgBdACwAIABbAFQAcgB1AG4AYwBhAHQAZQBdACwAXABuACAAIAAgACAASQBGAFMAKABcAG4AIAAgACAAIAAgACAAIAAgAEkAUwBfAEUATQBQAFQAWQAoAFQAaQBtAGUAUwBwAGEAbgApACwAIABcACIAXAAiACwAXABuACAAIAAgACAAIAAgACAAIABOAE8AVAAoAEkAUwBOAFUATQBCAEUAUgAoAFQAaQBtAGUAUwBwAGEAbgApACkALAAgAHsAIwBWAEEATABVAEUAIQB9ACwAXABuACAAIAAgACAAIAAgACAAIABUAGkAbQBlAFMAcABhAG4AIAA9ACAAMAAsACAAMAAsAFwAbgAgACAAIAAgACAAIAAgACAAVABSAFUARQAsACAATABFAFQAKABcAG4AIAAgACAAIAAgACAAIAAgACAAIAAgACAAXwBsAG8AdwBPAHIAZABlAHIALAAgAEkARgBTACgAXABuACAAIAAgACAAIAAgACAAIAAgACAAIAAgACAAIAAgACAATgBPAFQAKABJAFMATgBVAE0AQgBFAFIAKABMAG8AdwBPAHIAZABlAHIAKQApACwAIAA0ACwAXABuACAAIAAgACAAIAAgACAAIAAgACAAIAAgACAAIAAgACAATABvAHcATwByAGQAZQByACAAPAAgADEALAAgADEALABcAG4AIAAgACAAIAAgACAAIAAgACAAIAAgACAAIAAgACAAIABMAG8AdwBPAHIAZABlAHIAIAA+ACAANAAsACAANAAsAFwAbgAgACAAIAAgACAAIAAgACAAIAAgACAAIAAgACAAIAAgAFQAUgBVAEUALAAgAEkATgBUACgATABvAHcATwByAGQAZQByACkAXABuACAAIAAgACAAIAAgACAAIAAgACAAIAAgACkALABcAG4AIAAgACAAIAAgACAAIAAgACAAIAAgACAAXwBwAHIAZQBjAGkAcwBpAG8AbgAsACAASQBGAFMAKABcAG4AIAAgACAAIAAgACAAIAAgACAAIAAgACAAIAAgACAAIABOAE8AVAAoAEkAUwBOAFUATQBCAEUAUgAoAFAAcgBlAGMAaQBzAGkAbwBuACkAKQAsACAAMAAsAFwAbgAgACAAIAAgACAAIAAgACAAIAAgACAAIAAgACAAIAAgAFAAcgBlAGMAaQBzAGkAbwBuACAAPAAgADAALAAgADAALABcAG4AIAAgACAAIAAgACAAIAAgACAAIAAgACAAIAAgACAAIABQAHIAZQBjAGkAcwBpAG8AbgAgAD4AIAA5ACwAIAA5ACwAXABuACAAIAAgACAAIAAgACAAIAAgACAAIAAgACAAIAAgACAAVABSAFUARQAsACAASQBOAFQAKABQAHIAZQBjAGkAcwBpAG8AbgApAFwAbgAgACAAIAAgACAAIAAgACAAIAAgACAAIAApACwAXABuACAAIAAgACAAIAAgACAAIAAgACAAIAAgAEkARgAoAE4AKABUAHIAdQBuAGMAYQB0AGUAKQAgAD0AIAAwACwAXABuACAAIAAgACAAIAAgACAAIAAgACAAIAAgACAAIAAgACAASQBGAFMAKABcAG4AIAAgACAAIAAgACAAIAAgACAAIAAgACAAIAAgACAAIAAgACAAIAAgAF8AbABvAHcATwByAGQAZQByACAAPQAgADEALAAgAFIATwBVAE4ARAAoAFQAaQBtAGUAUwBwAGEAbgAsACAAXwBwAHIAZQBjAGkAcwBpAG8AbgApACwAXABuACAAIAAgACAAIAAgACAAIAAgACAAIAAgACAAIAAgACAAIAAgACAAIABfAGwAbwB3AE8AcgBkAGUAcgAgAD0AIAAyACwAIABSAE8AVQBOAEQAKABUAGkAbQBlAFMAcABhAG4AIAAqACAAMgA0ACwAIABfAHAAcgBlAGMAaQBzAGkAbwBuACkAIAAvACAAMgA0ACwAXABuACAAIAAgACAAIAAgACAAIAAgACAAIAAgACAAIAAgACAAIAAgACAAIABfAGwAbwB3AE8AcgBkAGUAcgAgAD0AIAAzACwAIABSAE8AVQBOAEQAKABUAGkAbQBlAFMAcABhAG4AIAAqACAAMQA0ADQAMAAsACAAXwBwAHIAZQBjAGkAcwBpAG8AbgApACAALwAgADEANAA0ADAALABcAG4AIAAgACAAIAAgACAAIAAgACAAIAAgACAAIAAgACAAIAAgACAAIAAgAF8AbABvAHcATwByAGQAZQByACAAPQAgADQALAAgAFIATwBVAE4ARAAoAFQAaQBtAGUAUwBwAGEAbgAgACoAIAA4ADYANAAwADAALAAgAF8AcAByAGUAYwBpAHMAaQBvAG4AKQAgAC8AIAA4ADYANAAwADAAXABuACAAIAAgACAAIAAgACAAIAAgACAAIAAgACAAIAAgACAAKQAsAFwAbgAgACAAIAAgACAAIAAgACAAIAAgACAAIAAgACAAIAAgAEkARgBTACgAXABuACAAIAAgACAAIAAgACAAIAAgACAAIAAgACAAIAAgACAAIAAgACAAIABfAGwAbwB3AE8AcgBkAGUAcgAgAD0AIAAxACwAIABSAE8AVQBOAEQARABPAFcATgAoAFQAaQBtAGUAUwBwAGEAbgAsACAAXwBwAHIAZQBjAGkAcwBpAG8AbgApACwAXABuACAAIAAgACAAIAAgACAAIAAgACAAIAAgACAAIAAgACAAIAAgACAAIABfAGwAbwB3AE8AcgBkAGUAcgAgAD0AIAAyACwAIABSAE8AVQBOAEQARABPAFcATgAoAFQAaQBtAGUAUwBwAGEAbgAgACoAIAAyADQALAAgAF8AcAByAGUAYwBpAHMAaQBvAG4AKQAgAC8AIAAyADQALABcAG4AIAAgACAAIAAgACAAIAAgACAAIAAgACAAIAAgACAAIAAgACAAIAAgAF8AbABvAHcATwByAGQAZQByACAAPQAgADMALAAgAFIATwBVAE4ARABEAE8AVwBOACgAVABpAG0AZQBTAHAAYQBuACAAKgAgADEANAA0ADAALAAgAF8AcAByAGUAYwBpAHMAaQBvAG4AKQAgAC8AIAAxADQANAAwACwAXABuACAAIAAgACAAIAAgACAAIAAgACAAIAAgACAAIAAgACAAIAAgACAAIABfAGwAbwB3AE8AcgBkAGUAcgAgAD0AIAA0ACwAIABSAE8AVQBOAEQARABPAFcATgAoAFQAaQBtAGUAUwBwAGEAbgAgACoAIAA4ADYANAAwADAALAAgAF8AcAByAGUAYwBpAHMAaQBvAG4AKQAgAC8AIAA4ADYANAAwADAAXABuACAAIAAgACAAIAAgACAAIAAgACAAIAAgACAAIAAgACAAKQBcAG4AIAAgACAAIAAgACAAIAAgACAAIAAgACAAKQ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VABJAE0ARQBTAFAAQQBOAFwAbgBcAG4AUgBlAHQAdQByAG4AcwAgAHQAaABlACAAcwBlAHgAYQBnAGUAcwBpAG0AYQBsACAAcgBlAHAAcgBlAHMAZQBuAHQAYQB0AGkAbwBuACAAbwBmACAAYQAgAHQAaQBtAGUAcwBwAGEAbgAgAHYAYQBsAHUAZQAgAGUAeABwAHIAZQBzAHMAZQBkACAAZgByAG8AbQAgAHQAaABlACAAcwBwAGUAYwBpAGYAaQBlAGQAIABoAGkAZwBoACAAbwByAGQAZQByACAAYwBvAG0AcABvAG4AZQBuAHQAXABuAGEAbgBkACAAdABoAGUAIABnAGkAdgBlAG4AIABsAG8AdwBlAHMAdAAgAG8AcgBkAGUAcgAgAGMAbwBtAHAAbwBuAGUAbgB0ACAAcgBvAHUAbgBkAGUAZAAgAHQAbwAgAHQAaABlACAAcwBwAGUAYwBpAGYAaQBlAGQAIABwAHIAZQBjAGkAcwBpAG8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CAAIAB8ACAAZABlAGMAaQBtAGEAbAAgAHwAIABEAGUAYwBpAG0AYQBsACAAdABpAG0AZQBzAHAAYQBuACAAdwBoAGUAcgBlACAAYQAgAGQAYQB5ACAAPQAgADEAXABuAFsASABpAGcAaABPAHIAZABlAHIAXQAgACAAIAB8ACAAaQBuAHQAZQBnAGUAcgAgAHwAIABIAGkAZwBoAGUAcwB0AC0AbwByAGQAZQByACAAYwBvAG0AcABvAG4AZQBuAHQALgAgAEQAZQBmAGEAdQBsAHQAcwAgAHQAbwAgAEQAYQB5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MAG8AdwBPAHIAZABlAHIAXQAgACAAIAAgAHwAIABpAG4AdABlAGcAZQByACAAfAAgAEwAbwB3AGUAcwB0AC0AbwByAGQAZQByACAAYwBvAG0AcABvAG4AZQBuAHQALgAgAEQAZQBmAGEAdQBsAHQAcwAgAHQAbwAgAFMAZQBjAG8AbgBk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QAHIAZQBjAGkAcwBpAG8AbgBdACAAIAAgAHwAIABpAG4AdABlAGcAZQByACAAfAAgAFMAZQBsAGUAYwB0ACAAcAByAGUAYwBpAHMAaQBvAG4AIABsAGUAdgBlAGwAXABuACAAIAAgACAAIAAgACAAIAAgACAAIAAgACAAIAB8ACAAWwAwAC4ALgA5AF0AIAAgAHwAIABOAHUAbABsACAALQAgAEYAbABvAGEAdABpAG4AZwBcAG4AWwBUAHIAdQBuAGMAYQB0AGUAXQAgACA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UAEkATQBFAFMAUABBAE4AIAA9ACAATABBAE0AQgBEAEEAKABUAGkAbQBlAFMAcABhAG4ALAAgAFsASABpAGcAaABPAHIAZABlAHIAXQAsACAAWwBMAG8AdwBPAHIAZABlAHIAXQAsACAAWwBQAHIAZQBjAGkAcwBpAG8AbgBdACwAIABbAFQAcgB1AG4AYwBhAHQAZQBdACwAXABuACAAIAAgACAATABFAFQAKABcAG4AIAAgACAAIAAgACAAIAAgAF8AbABvAHcATwByAGQAZQByACwAIABJAEYAUwAoAFwAbgAgACAAIAAgACAAIAAgACAAIAAgACAAIABOAE8AVAAoAEkAUwBOAFUATQBCAEUAUgAoAEwAbwB3AE8AcgBkAGUAcgApACkALAAgADQALABcAG4AIAAgACAAIAAgACAAIAAgACAAIAAgACAATABvAHcATwByAGQAZQByACAAPAAgADEALAAgADQALABcAG4AIAAgACAAIAAgACAAIAAgACAAIAAgACAATABvAHcATwByAGQAZQByACAAPgAgADQALAAgADQALABcAG4AIAAgACAAIAAgACAAIAAgACAAIAAgACAAVABSAFUARQAsACAASQBOAFQAKABMAG8AdwBPAHIAZABlAHIAKQBcAG4AIAAgACAAIAAgACAAIAAgACkALABcAG4AIAAgACAAIAAgACAAIAAgAFwAbgAgACAAIAAgACAAIAAgACAAXwBoAGkAZwBoAE8AcgBkAGUAcgAsACAATABFAFQAKABcAG4AIAAgACAAIAAgACAAIAAgACAAIAAgACAAXwBoAGkAZwBoACwAIABJAEYAUwAoAFwAbgAgACAAIAAgACAAIAAgACAAIAAgACAAIAAgACAAIAAgAE4ATwBUACgASQBTAE4AVQBNAEIARQBSACgASABpAGcAaABPAHIAZABlAHIAKQApACwAIAAxACwAXABuACAAIAAgACAAIAAgACAAIAAgACAAIAAgACAAIAAgACAASABpAGcAaABPAHIAZABlAHIAIAA8ACAAMQAsACAAMQAsAFwAbgAgACAAIAAgACAAIAAgACAAIAAgACAAIAAgACAAIAAgAEgAaQBnAGgATwByAGQAZQByACAAPgAgADQALAAgADQALABcAG4AIAAgACAAIAAgACAAIAAgACAAIAAgACAAIAAgACAAIABUAFIAVQBFACwAIABJAE4AVAAoAEgAaQBnAGgATwByAGQAZQByACkAXABuACAAIAAgACAAIAAgACAAIAAgACAAIAAgACkALABcAG4AIAAgACAAIAAgACAAIAAgACAAIAAgACAASQBGACgAXwBoAGkAZwBoACAAPgAgAF8AbABvAHcATwByAGQAZQByACwAIABfAGwAbwB3AE8AcgBkAGUAcgAsACAAXwBoAGkAZwBoACkAXABuACAAIAAgACAAIAAgACAAIAApACwAXABuACAAIAAgACAAIAAgACAAIABcAG4AIAAgACAAIAAgACAAIAAgAEkARgBTACgAXABuACAAIAAgACAAIAAgACAAIAAgACAAIAAgAFQAaQBtAGUAUwBwAGEAbgAgAD0AIABcACIAXAAiACwAIAB7AFwAIgBcACIALAAgAFwAIgBcACIALAAgAFwAIgBcACIALAAgAFwAIgBcACIALAAgAFwAIgBcACIAfQAsAFwAbgAgACAAIAAgACAAIAAgACAAIAAgACAAIABOAE8AVAAoAEkAUwBOAFUATQBCAEUAUgAoAFQAaQBtAGUAUwBwAGEAbgApACkALAAgAHsAIwBWAEEATABVAEUAIQAsACAAXAAiAFwAIgAsACAAXAAiAFwAIgAsACAAXAAiAFwAIgAsACAAXAAiAFwAIgB9ACwAXABuACAAIAAgACAAIAAgACAAIAAgACAAIAAgAFQAaQBtAGUAUwBwAGEAbgAgAD0AIAAwACwAIABDAEgATwBPAFMARQBDAE8ATABTACgAewAwACwAIAAwACwAIAAwACwAIAAwACwAIAAwACwAIABcACIAXAAiACwAIABcACIAXAAiACwAIABcACIAXAAiAH0ALAAgAFMARQBRAFUARQBOAEMARQAoADEALAAgADUALAAgADUAIAAtACAAXwBsAG8AdwBPAHIAZABlAHIAKQApACwAIABcAG4AIAAgACAAIAAgACAAIAAgACAAIAAgACAAVABSAFUARQAsACAATABFAFQAKABcAG4AIAAgACAAIAAgACAAIAAgACAAIAAgACAAIAAgACAAIABfAHQAcgB1AG4AYwBhAHQAZQAsACAATgAoAFQAcgB1AG4AYwBhAHQAZQApACAAPAA+ACAAMAAsAFwAbgAgACAAIAAgACAAIAAgACAAIAAgACAAIAAgACAAIAAgAF8AYQBiAHMAVABpAG0AZQBTAHAAYQBuACwAIABBAEIAUwAoAFQAaQBtAGUAUwBwAGEAbgApACwAXABuACAAIAAgACAAIAAgACAAIAAgACAAIAAgACAAIAAgACAAXwBzAGkAZwBuACwAIABTAEkARwBOACgAVABpAG0AZQBTAHAAYQBuACkALABcAG4AIAAgACAAIAAgACAAIAAgACAAIAAgACAAIAAgACAAIABfAHAAcgBlAGMAaQBzAGkAbwBuACwAIABJAEYAUwAoAFwAbgAgACAAIAAgACAAIAAgACAAIAAgACAAIAAgACAAIAAgACAAIAAgACAAUAByAGUAYwBpAHMAaQBvAG4AIAA9ACAAXAAiAFwAIgAsACAAXAAiAFwAIgAsAFwAbgAgACAAIAAgACAAIAAgACAAIAAgACAAIAAgACAAIAAgACAAIAAgACAAUAByAGUAYwBpAHMAaQBvAG4AIAA8ACAAMAAsACAAMAAsAFwAbgAgACAAIAAgACAAIAAgACAAIAAgACAAIAAgACAAIAAgACAAIAAgACAAUAByAGUAYwBpAHMAaQBvAG4AIAA+ACAAOQAsACAAOQAsAFwAbgAgACAAIAAgACAAIAAgACAAIAAgACAAIAAgACAAIAAgACAAIAAgACAAVABSAFUARQAsACAASQBOAFQAKABQAHIAZQBjAGkAcwBpAG8AbgApAFwAbgAgACAAIAAgACAAIAAgACAAIAAgACAAIAAgACAAIAAgACkALABcAG4AIAAgACAAIAAgACAAIAAgACAAIAAgACAAIAAgACAAIABJAEYAUwAoAFwAbgAgACAAIAAgACAAIAAgACAAIAAgACAAIAAgACAAIAAgACAAIAAgACAAXwBoAGkAZwBoAE8AcgBkAGUAcgAgAD0AIAAxACwAIABJAEYAUwAoAFwAbgAgACAAIAAgACAAIAAgACAAIAAgACAAIAAgACAAIAAgACAAIAAgACAAIAAgACAAIABfAGwAbwB3AE8AcgBkAGUAcgAgAD0AIAA0ACwAIABMAEUAVAAoAFwAbgAgACAAIAAgACAAIAAgACAAIAAgACAAIAAgACAAIAAgACAAIAAgACAAIAAgACAAIAAgACAAIAAgAF8AcwBlAGMAbwBuAGQAcwAsACAAXwBhAGIAcwBUAGkAbQBlAFMAcABhAG4AIAAqACAAOAA2ADQAMAAwACwAXABuACAAIAAgACAAIAAgACAAIAAgACAAIAAgACAAIAAgACAAIAAgACAAIAAgACAAIAAgACAAIAAgACAAXwBtAGkAbgB1AHQAZQBzACwAIABJAE4AVAAoAF8AcwBlAGMAbwBuAGQAcwAgAC8AIAA2ADAAKQAsAFwAbgAgACAAIAAgACAAIAAgACAAIAAgACAAIAAgACAAIAAgACAAIAAgACAAIAAgACAAIAAgACAAIAAgAF8AZABlAGMAUwBlAGMAbwBuAGQALAAgAF8AcwBlAGMAbwBuAGQAcwAgAC0AIAAoAF8AbQBpAG4AdQB0AGUAcwAgACoAIAA2ADAAKQAsAFwAbgAgACAAIAAgACAAIAAgACAAIAAgACAAIAAgACAAIAAgACAAIAAgACAAIAAgACAAIAAgACAAIAAgAF8AaABvAHUAcgBzACwAIABJAE4AVAAoAF8AbQBpAG4AdQB0AGUAcwAgAC8AIAA2ADAAKQAsAFwAbgAgACAAIAAgACAAIAAgACAAIAAgACAAIAAgACAAIAAgACAAIAAgACAAIAAgACAAIAAgACAAIAAgAF8AcgBNAGkAbgB1AHQAZQAsACAAXwBtAGkAbgB1AHQAZQBzACAALQAgACgAXwBoAG8AdQByAHMAIAAqACAANgAwACkALABcAG4AIAAgACAAIAAgACAAIAAgACAAIAAgACAAIAAgACAAIAAgACAAIAAgACAAIAAgACAAIAAgACAAIABfAHIARABhAHkALAAgAEkATgBUACgAXwBoAG8AdQByAHMAIAAvACAAMgA0ACkALABcAG4AIAAgACAAIAAgACAAIAAgACAAIAAgACAAIAAgACAAIAAgACAAIAAgACAAIAAgACAAIAAgACAAIABfAHIASABvAHUAcgAsACAAXwBoAG8AdQByAHMAIAAtACAAKABfAHIARABhAHkAIAAqACAAMgA0ACkALABcAG4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UwBlAGMAbwBuAGQAIABjAGgAZQBjAGsAZQBkACAAZgBvAHIAIAByAG8AdQBuAGQAaQBuAGcAIAB1AHAAIAB0AG8AIABtAGkAbgB1AHQAZQAuAFwAbgAgACAAIAAgACAAIAAgACAAIAAgACAAIAAgACAAIAAgACAAIAAgACAAIAAgACAAIAAgACAAIAAgAF8AcgBTAGUAYwBvAG4AZAAsACAASQBGAFMAKABcAG4AIAAgACAAIAAgACAAIAAgACAAIAAgACAAIAAgACAAIAAgACAAIAAgACAAIAAgACAAIAAgACAAIAAgACAAIAAgAF8AcAByAGUAYwBpAHMAaQBvAG4AIAA9ACAAXAAiAFwAIgAsACAAXwBkAGUAYwBTAGUAYwBvAG4AZAAsAFwAbgAgACAAIAAgACAAIAAgACAAIAAgACAAIAAgACAAIAAgACAAIAAgACAAIAAgACAAIAAgACAAIAAgACAAIAAgACAAXwB0AHIAdQBuAGMAYQB0AGUALAAgAFIATwBVAE4ARABEAE8AVwBOACgAXwBkAGUAYwBTAGUAYwBvAG4AZAAsACAAXwBwAHIAZQBjAGkAcwBpAG8AbgApACwAXABuACAAIAAgACAAIAAgACAAIAAgACAAIAAgACAAIAAgACAAIAAgACAAIAAgACAAIAAgACAAIAAgACAAIAAgACAAIABUAFIAVQBFACwAIABSAE8AVQBOAEQAKABfAGQAZQBjAFMAZQBjAG8AbgBk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FMAZQBjAG8AbgBkACAAPgAgADAALAAgAF8AcwBpAGcAbgAsAFwAbgAgACAAIAAgACAAIAAgACAAIAAgACAAIAAgACAAIAAgACAAIAAgACAAIAAgACAAIAAgACAAIAAgACAAIAAgACAAXwByAE0AaQBuAHUAdABlACAAPgAgADAALAAgAF8AcwBpAGcAbgAsAFwAbgAgACAAIAAgACAAIAAgACAAIAAgACAAIAAgACAAIAAgACAAIAAgACAAIAAgACAAIAAgACAAIAAgACAAIAAgACAAXwByAEgAbwB1AHIAIAA+ACAAMAAsACAAXwBzAGkAZwBuACwAXABuACAAIAAgACAAIAAgACAAIAAgACAAIAAgACAAIAAgACAAIAAgACAAIAAgACAAIAAgACAAIAAgACAAIAAgACAAIABfAHIARABhAHkAIAA+ACAAMAAsACAAXwBzAGkAZwBuACwAXABuACAAIAAgACAAIAAgACAAIAAgACAAIAAgACAAIAAgACAAIAAgACAAIAAgACAAIAAgACAAIAAgACAAIAAgACAAIABUAFIAVQBFACwAIAAwAFwAbgAgACAAIAAgACAAIAAgACAAIAAgACAAIAAgACAAIAAgACAAIAAgACAAIAAgACAAIAAgACAAIAAgACkALABcAG4AIAAgACAAIAAgACAAIAAgACAAIAAgACAAIAAgACAAIAAgACAAIAAgACAAIAAgACAAIAAgACAAIABJAEYAUwAoAFwAbgAgACAAIAAgACAAIAAgACAAIAAgACAAIAAgACAAIAAgACAAIAAgACAAIAAgACAAIAAgACAAIAAgACAAIAAgACAAXwByAFMAZQBjAG8AbgBkACAAPAAgADYAMAAsACAASABTAFQAQQBDAEsAKABfAHIAUwBpAGcAbgAsACAAXwByAEQAYQB5ACwAIABfAHIASABvAHUAcgAsACAAXwByAE0AaQBuAHUAdABlACwAIABfAHIAUwBlAGMAbwBuAGQAKQAsAFwAbgAgACAAIAAgACAAIAAgACAAIAAgACAAIAAgACAAIAAgACAAIAAgACAAIAAgACAAIAAgACAAIAAgACAAIAAgACAAXwByAE0AaQBuAHUAdABlACAAPAA9ACAANQA4ACwAIABIAFMAVABBAEMASwAoAF8AcgBTAGkAZwBuACwAIABfAHIARABhAHkALAAgAF8AcgBIAG8AdQByACwAIABfAHIATQBpAG4AdQB0AGUAIAArACAAMQAsACAAMAApACwAXABuACAAIAAgACAAIAAgACAAIAAgACAAIAAgACAAIAAgACAAIAAgACAAIAAgACAAIAAgACAAIAAgACAAIAAgACAAIABfAHIASABvAHUAcgAgADwAPQAgADIAMgAsACAASABTAFQAQQBDAEsAKABfAHIAUwBpAGcAbgAsACAAXwByAEQAYQB5ACwAIABfAHIASABvAHUAcgAgACsAIAAxACwAIAAwACwAIAAwACkALABcAG4AIAAgACAAIAAgACAAIAAgACAAIAAgACAAIAAgACAAIAAgACAAIAAgACAAIAAgACAAIAAgACAAIAAgACAAIAAgAFQAUgBVAEUALAAgAEgAUwBUAEEAQwBLACgAXwByAFMAaQBnAG4ALAAgAF8AcgBEAGEAeQAgACsAIAAxACwAIAAwACwAIAAwACwAIAAwACkAXABuACAAIAAgACAAIAAgACAAIAAgACAAIAAgACAAIAAgACAAIAAgACAAIAAgACAAIAAgACAAIAAgACAAKQBcAG4AIAAgACAAIAAgACAAIAAgACAAIAAgACAAIAAgACAAIAAgACAAIAAgACAAIAAgACAAKQAsAFwAbgAgACAAIAAgACAAIAAgACAAIAAgACAAIAAgACAAIAAgACAAIAAgACAAXABuACAAIAAgACAAIAAgACAAIAAgACAAIAAgACAAIAAgACAAIAAgACAAIAAgACAAIAAgAF8AbABvAHcATwByAGQAZQByACAAPQAgADMALAAgAEwARQBUACgAXABuACAAIAAgACAAIAAgACAAIAAgACAAIAAgACAAIAAgACAAIAAgACAAIAAgACAAIAAgACAAIAAgACAAXwBtAGkAbgB1AHQAZQBzACwAIABfAGEAYgBzAFQAaQBtAGUAUwBwAGEAbgAgACoAIAAxADQANAAwACwAXABuACAAIAAgACAAIAAgACAAIAAgACAAIAAgACAAIAAgACAAIAAgACAAIAAgACAAIAAgACAAIAAgACAAXwBoAG8AdQByAHMALAAgAEkATgBUACgAXwBtAGkAbgB1AHQAZQBzACAALwAgADYAMAApACwAXABuACAAIAAgACAAIAAgACAAIAAgACAAIAAgACAAIAAgACAAIAAgACAAIAAgACAAIAAgACAAIAAgACAAXwBkAGUAYwBNAGkAbgB1AHQAZQAsACAAXwBtAGkAbgB1AHQAZQBzACAALQAgACgAXwBoAG8AdQByAHMAIAAqACAANgAwACkALABcAG4AIAAgACAAIAAgACAAIAAgACAAIAAgACAAIAAgACAAIAAgACAAIAAgACAAIAAgACAAIAAgACAAIABfAHIARABhAHkALAAgAEkATgBUACgAXwBoAG8AdQByAHMAIAAvACAAMgA0ACkALABcAG4AIAAgACAAIAAgACAAIAAgACAAIAAgACAAIAAgACAAIAAgACAAIAAgACAAIAAgACAAIAAgACAAIABfAHIASABvAHUAcgAsACAAXwBoAG8AdQByAHMAIAAtACAAKABfAHIARABhAHkAIAAqACAAMgA0ACkALABcAG4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TQBpAG4AdQB0AGUAIABjAGgAZQBjAGsAZQBkACAAZgBvAHIAIAByAG8AdQBuAGQAaQBuAGcAIAB1AHAAIAB0AG8AIABoAG8AdQByAC4AXABuACAAIAAgACAAIAAgACAAIAAgACAAIAAgACAAIAAgACAAIAAgACAAIAAgACAAIAAgACAAIAAgACAAXwByAE0AaQBuAHUAdABlACwAIABJAEYAUwAoAFwAbgAgACAAIAAgACAAIAAgACAAIAAgACAAIAAgACAAIAAgACAAIAAgACAAIAAgACAAIAAgACAAIAAgACAAIAAgACAAXwBwAHIAZQBjAGkAcwBpAG8AbgAgAD0AIABcACIAXAAiACwAIABfAGQAZQBjAE0AaQBuAHUAdABlACwAXABuACAAIAAgACAAIAAgACAAIAAgACAAIAAgACAAIAAgACAAIAAgACAAIAAgACAAIAAgACAAIAAgACAAIAAgACAAIABfAHQAcgB1AG4AYwBhAHQAZQAsACAAUgBPAFUATgBEAEQATwBXAE4AKABfAGQAZQBjAE0AaQBuAHUAdABlACwAIABfAHAAcgBlAGMAaQBzAGkAbwBuACkALABcAG4AIAAgACAAIAAgACAAIAAgACAAIAAgACAAIAAgACAAIAAgACAAIAAgACAAIAAgACAAIAAgACAAIAAgACAAIAAgAFQAUgBVAEUALAAgAFIATwBVAE4ARAAoAF8AZABlAGMATQBpAG4AdQB0AGU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BTACgAXABuACAAIAAgACAAIAAgACAAIAAgACAAIAAgACAAIAAgACAAIAAgACAAIAAgACAAIAAgACAAIAAgACAAIAAgACAAIABfAHIATQBpAG4AdQB0AGUAIAA8ACAANgAwACwAIABIAFMAVABBAEMASwAoAF8AcgBTAGkAZwBuACwAIABfAHIARABhAHkALAAgAF8AcgBIAG8AdQByACwAIABfAHIATQBpAG4AdQB0AGUALAAgAFwAIgBcACIAKQAsAFwAbgAgACAAIAAgACAAIAAgACAAIAAgACAAIAAgACAAIAAgACAAIAAgACAAIAAgACAAIAAgACAAIAAgACAAIAAgACAAXwByAEgAbwB1AHIAIAA8AD0AIAAyADIALAAgAEgAUwBUAEEAQwBLACgAXwByAFMAaQBnAG4ALAAgAF8AcgBEAGEAeQAsACAAXwByAEgAbwB1AHIAIAArACAAMQAsACAAMAAsACAAXAAiAFwAIgApACwAXABuACAAIAAgACAAIAAgACAAIAAgACAAIAAgACAAIAAgACAAIAAgACAAIAAgACAAIAAgACAAIAAgACAAIAAgACAAIABUAFIAVQBFACwAIABIAFMAVABBAEMASwAoAF8AcgBTAGkAZwBuACwAIABfAHIARABhAHkAIAArACAAMQAsACAAMAAsACAAMAAsACAAXAAiAFwAIgApAFwAbgAgACAAIAAgACAAIAAgACAAIAAgACAAIAAgACAAIAAgACAAIAAgACAAIAAgACAAIAAgACAAIAAgACkAXABuACAAIAAgACAAIAAgACAAIAAgACAAIAAgACAAIAAgACAAIAAgACAAIAAgACAAIAAgACkALABcAG4AIAAgACAAIAAgACAAIAAgACAAIAAgACAAIAAgACAAIAAgACAAIAAgACAAIAAgACAAXwBsAG8AdwBPAHIAZABlAHIAIAA9ACAAMgAsACAATABFAFQAKABcAG4AIAAgACAAIAAgACAAIAAgACAAIAAgACAAIAAgACAAIAAgACAAIAAgACAAIAAgACAAIAAgACAAIABfAGgAbwB1AHIAcwAsACAAXwBhAGIAcwBUAGkAbQBlAFMAcABhAG4AIAAqACAAMgA0ACwAXABuACAAIAAgACAAIAAgACAAIAAgACAAIAAgACAAIAAgACAAIAAgACAAIAAgACAAIAAgACAAIAAgACAAXwByAEQAYQB5ACwAIABJAE4AVAAoAF8AaABvAHUAcgBzACAALwAgADIANAApACwAXABuACAAIAAgACAAIAAgACAAIAAgACAAIAAgACAAIAAgACAAIAAgACAAIAAgACAAIAAgACAAIAAgACAAXwBkAGUAYwBIAG8AdQByACwAIABfAGgAbwB1AHIAcwAgAC0AIAAoAF8AcgBEAGEAeQAgACoAIAAyADQAKQAsAFwAbgAgACAAIAAgACAAIAAgACAAIAAgACAAIAAgACAAIAAgACAAIAAgACAAIAAgACAAIAAgACAAIAAgAC8ALwAgAFIAbwB1AG4AZAAgAGgAbwB1AHI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EgAbwB1AHIAIABjAGgAZQBjAGsAZQBkACAAZgBvAHIAIAByAG8AdQBuAGQAaQBuAGcAIAB1AHAAIAB0AG8AIABkAGEAeQAuAFwAbgAgACAAIAAgACAAIAAgACAAIAAgACAAIAAgACAAIAAgACAAIAAgACAAIAAgACAAIAAgACAAIAAgAF8AcgBIAG8AdQByACwAIABJAEYAUwAoAFwAbgAgACAAIAAgACAAIAAgACAAIAAgACAAIAAgACAAIAAgACAAIAAgACAAIAAgACAAIAAgACAAIAAgACAAIAAgACAAXwBwAHIAZQBjAGkAcwBpAG8AbgAgAD0AIABcACIAXAAiACwAIABfAGQAZQBjAEgAbwB1AHIALABcAG4AIAAgACAAIAAgACAAIAAgACAAIAAgACAAIAAgACAAIAAgACAAIAAgACAAIAAgACAAIAAgACAAIAAgACAAIAAgAF8AdAByAHUAbgBjAGEAdABlACwAIABSAE8AVQBOAEQARABPAFcATgAoAF8AZABlAGMASABvAHUAcgAsACAAXwBwAHIAZQBjAGkAcwBpAG8AbgApACwAXABuACAAIAAgACAAIAAgACAAIAAgACAAIAAgACAAIAAgACAAIAAgACAAIAAgACAAIAAgACAAIAAgACAAIAAgACAAIABUAFIAVQBFACwAIABSAE8AVQBOAEQAKABfAGQAZQBjAEgAbwB1AHI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SABvAHUAcgAgAD4AIAAwACwAIABfAHMAaQBnAG4AL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BTACgAXABuACAAIAAgACAAIAAgACAAIAAgACAAIAAgACAAIAAgACAAIAAgACAAIAAgACAAIAAgACAAIAAgACAAIAAgACAAIABfAHIASABvAHUAcgAgADwAIAAyADQALAAgAEgAUwBUAEEAQwBLACgAXwByAFMAaQBnAG4ALAAgAF8AcgBEAGEAeQAsACAAXwByAEgAbwB1AHIALAAgAFwAIgBcACIALAAgAFwAIgBcACIAKQAsAFwAbgAgACAAIAAgACAAIAAgACAAIAAgACAAIAAgACAAIAAgACAAIAAgACAAIAAgACAAIAAgACAAIAAgACAAIAAgACAAVABSAFUARQAsACAASABTAFQAQQBDAEsAKABfAHIAUwBpAGcAbgAsACAAXwByAEQAYQB5ACAAKwAgADEALAAgADAALAAgAFwAIgBcACIALAAgAFwAIgBcACIAKQBcAG4AIAAgACAAIAAgACAAIAAgACAAIAAgACAAIAAgACAAIAAgACAAIAAgACAAIAAgACAAIAAgACAAIAApAFwAbgAgACAAIAAgACAAIAAgACAAIAAgACAAIAAgACAAIAAgACAAIAAgACAAIAAgACAAIAApACwAXABuACAAIAAgACAAIAAgACAAIAAgACAAIAAgACAAIAAgACAAIAAgACAAIAAgACAAIAAgAF8AbABvAHcATwByAGQAZQByACAAPQAgADEALAAgAEwARQBUACgAXABuACAAIAAgACAAIAAgACAAIAAgACAAIAAgACAAIAAgACAAIAAgACAAIAAgACAAIAAgACAAIAAgACAAXwBkAGUAYwBEAGEAeQAsACAAXwBhAGIAcwBUAGkAbQBlAFMAcABhAG4ALABcAG4AIAAgACAAIAAgACAAIAAgACAAIAAgACAAIAAgACAAIAAgACAAIAAgACAAIAAgACAAIAAgACAAIABfAHIARABhAHkALAAgAEkARgBTACgAXABuACAAIAAgACAAIAAgACAAIAAgACAAIAAgACAAIAAgACAAIAAgACAAIAAgACAAIAAgACAAIAAgACAAIAAgACAAIABfAHAAcgBlAGMAaQBzAGkAbwBuACAAPQAgAFwAIgBcACIALAAgAF8AZABlAGMARABhAHkALABcAG4AIAAgACAAIAAgACAAIAAgACAAIAAgACAAIAAgACAAIAAgACAAIAAgACAAIAAgACAAIAAgACAAIAAgACAAIAAgAF8AdAByAHUAbgBjAGEAdABlACwAIABSAE8AVQBOAEQARABPAFcATgAoAF8AZABlAGMARABhAHkALAAgAF8AcAByAGUAYwBpAHMAaQBvAG4AKQAsAFwAbgAgACAAIAAgACAAIAAgACAAIAAgACAAIAAgACAAIAAgACAAIAAgACAAIAAgACAAIAAgACAAIAAgACAAIAAgACAAVABSAFUARQAsACAAUgBPAFUATgBEACgAXwBkAGUAYwBEAGEAe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gAUwBUAEEAQwBLACgAXwByAFMAaQBnAG4ALAAgAF8AcgBEAGEAeQAsACAAXAAiAFwAIgAsACAAXAAiAFwAIgAsACAAXAAiAFwAIgApAFwAbgAgACAAIAAgACAAIAAgACAAIAAgACAAIAAgACAAIAAgACAAIAAgACAAIAAgACAAIAApAFwAbgAgACAAIAAgACAAIAAgACAAIAAgACAAIAAgACAAIAAgACAAIAAgACAAKQAsAFwAbgBcAG4AIAAgACAAIAAgACAAIAAgACAAIAAgACAAIAAgACAAIAAgACAAIAAgAF8AaABpAGcAaABPAHIAZABlAHIAIAA9ACAAMgAsACAASQBGAFMAKABcAG4AIAAgACAAIAAgACAAIAAgACAAIAAgACAAIAAgACAAIAAgACAAIAAgACAAIAAgACAAXwBsAG8AdwBPAHIAZABlAHIAIAA9ACAANAAsACAATABFAFQAKABcAG4AIAAgACAAIAAgACAAIAAgACAAIAAgACAAIAAgACAAIAAgACAAIAAgACAAIAAgACAAIAAgACAAIABfAHMAZQBjAG8AbgBkAHMALAAgAF8AYQBiAHMAVABpAG0AZQBTAHAAYQBuACAAKgAgADgANgA0ADAAMAAsAFwAbgAgACAAIAAgACAAIAAgACAAIAAgACAAIAAgACAAIAAgACAAIAAgACAAIAAgACAAIAAgACAAIAAgAF8AbQBpAG4AdQB0AGUAcwAsACAASQBOAFQAKABfAHMAZQBjAG8AbgBkAHMAIAAvACAANgAwACkALABcAG4AIAAgACAAIAAgACAAIAAgACAAIAAgACAAIAAgACAAIAAgACAAIAAgACAAIAAgACAAIAAgACAAIABfAGQAZQBjAFMAZQBjAG8AbgBkACwAIABfAHMAZQBjAG8AbgBkAHMAIAAtACAAKABfAG0AaQBuAHUAdABlAHMAIAAqACAANgAwACkALABcAG4AIAAgACAAIAAgACAAIAAgACAAIAAgACAAIAAgACAAIAAgACAAIAAgACAAIAAgACAAIAAgACAAIABfAHIASABvAHUAcgAsACAASQBOAFQAKABfAG0AaQBuAHUAdABlAHMAIAAvACAANgAwACkALABcAG4AIAAgACAAIAAgACAAIAAgACAAIAAgACAAIAAgACAAIAAgACAAIAAgACAAIAAgACAAIAAgACAAIABfAHIATQBpAG4AdQB0AGUALAAgAF8AbQBpAG4AdQB0AGUAcwAgAC0AIAAoAF8AcgBIAG8AdQByACAAKgAgADYAMAApACwAXABu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FMAZQBjAG8AbgBkACAAYwBoAGUAYwBrAGUAZAAgAGYAbwByACAAcgBvAHUAbgBkAGkAbgBnACAAdQBwACAAdABvACAAbQBpAG4AdQB0AGUALgBcAG4AIAAgACAAIAAgACAAIAAgACAAIAAgACAAIAAgACAAIAAgACAAIAAgACAAIAAgACAAIAAgACAAIABfAHIAUwBlAGMAbwBuAGQALAAgAEkARgBTACgAXABuACAAIAAgACAAIAAgACAAIAAgACAAIAAgACAAIAAgACAAIAAgACAAIAAgACAAIAAgACAAIAAgACAAIAAgACAAIABfAHAAcgBlAGMAaQBzAGkAbwBuACAAPQAgAFwAIgBcACIALAAgAF8AZABlAGMAUwBlAGMAbwBuAGQALABcAG4AIAAgACAAIAAgACAAIAAgACAAIAAgACAAIAAgACAAIAAgACAAIAAgACAAIAAgACAAIAAgACAAIAAgACAAIAAgAF8AdAByAHUAbgBjAGEAdABlACwAIABSAE8AVQBOAEQARABPAFcATgAoAF8AZABlAGMAUwBlAGMAbwBuAGQALAAgAF8AcAByAGUAYwBpAHMAaQBvAG4AKQAsAFwAbgAgACAAIAAgACAAIAAgACAAIAAgACAAIAAgACAAIAAgACAAIAAgACAAIAAgACAAIAAgACAAIAAgACAAIAAgACAAVABSAFUARQAsACAAUgBPAFUATgBEACgAXwBkAGUAYwBTAGUAYwBvAG4AZA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TAGUAYwBvAG4AZAAgAD4AIAAwACwAIABfAHMAaQBnAG4AL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FMAKABcAG4AIAAgACAAIAAgACAAIAAgACAAIAAgACAAIAAgACAAIAAgACAAIAAgACAAIAAgACAAIAAgACAAIAAgACAAIAAgAF8AcgBTAGUAYwBvAG4AZAAgADwAIAA2ADAALAAgAEgAUwBUAEEAQwBLACgAXwByAFMAaQBnAG4ALAAgAFwAIgBcACIALAAgAF8AcgBIAG8AdQByACwAIABfAHIATQBpAG4AdQB0AGUALAAgAF8AcgBTAGUAYwBvAG4AZAApACwAXABuACAAIAAgACAAIAAgACAAIAAgACAAIAAgACAAIAAgACAAIAAgACAAIAAgACAAIAAgACAAIAAgACAAIAAgACAAIABfAHIATQBpAG4AdQB0AGUAIAA8AD0AIAA1ADgALAAgAEgAUwBUAEEAQwBLACgAXwByAFMAaQBnAG4ALAAgAFwAIgBcACIALAAgAF8AcgBIAG8AdQByACwAIABfAHIATQBpAG4AdQB0AGUAIAArACAAMQAsACAAMAApACwAXABuACAAIAAgACAAIAAgACAAIAAgACAAIAAgACAAIAAgACAAIAAgACAAIAAgACAAIAAgACAAIAAgACAAIAAgACAAIABUAFIAVQBFACwAIABIAFMAVABBAEMASwAoAF8AcgBTAGkAZwBuACwAIABcACIAXAAiACwAIABfAHIASABvAHUAcgAgACsAIAAxACwAIAAwACwAIAAwACkAXABuACAAIAAgACAAIAAgACAAIAAgACAAIAAgACAAIAAgACAAIAAgACAAIAAgACAAIAAgACAAIAAgACAAKQBcAG4AIAAgACAAIAAgACAAIAAgACAAIAAgACAAIAAgACAAIAAgACAAIAAgACAAIAAgACAAKQAsAFwAbgAgACAAIAAgACAAIAAgACAAIAAgACAAIAAgACAAIAAgACAAIAAgACAAXABuACAAIAAgACAAIAAgACAAIAAgACAAIAAgACAAIAAgACAAIAAgACAAIAAgACAAIAAgAF8AbABvAHcATwByAGQAZQByACAAPQAgADMALAAgAEwARQBUACgAXABuACAAIAAgACAAIAAgACAAIAAgACAAIAAgACAAIAAgACAAIAAgACAAIAAgACAAIAAgACAAIAAgACAAXwBtAGkAbgB1AHQAZQBzACwAIABfAGEAYgBzAFQAaQBtAGUAUwBwAGEAbgAgACoAIAAxADQANAAwACwAXABuACAAIAAgACAAIAAgACAAIAAgACAAIAAgACAAIAAgACAAIAAgACAAIAAgACAAIAAgACAAIAAgACAAXwByAEgAbwB1AHIALAAgAEkATgBUACgAXwBtAGkAbgB1AHQAZQBzACAALwAgADYAMAApACwAXABuACAAIAAgACAAIAAgACAAIAAgACAAIAAgACAAIAAgACAAIAAgACAAIAAgACAAIAAgACAAIAAgACAAXwBkAGUAYwBNAGkAbgB1AHQAZQAsACAAXwBtAGkAbgB1AHQAZQBzACAALQAgACgAXwByAEgAbwB1AHIAIAAqACAANgAwACkALABcAG4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TQBpAG4AdQB0AGUAIABjAGgAZQBjAGsAZQBkACAAZgBvAHIAIAByAG8AdQBuAGQAaQBuAGcAIAB1AHAAIAB0AG8AIABoAG8AdQByAC4AXABuACAAIAAgACAAIAAgACAAIAAgACAAIAAgACAAIAAgACAAIAAgACAAIAAgACAAIAAgACAAIAAgACAAXwByAE0AaQBuAHUAdABlACwAIABJAEYAUwAoAFwAbgAgACAAIAAgACAAIAAgACAAIAAgACAAIAAgACAAIAAgACAAIAAgACAAIAAgACAAIAAgACAAIAAgACAAIAAgACAAXwBwAHIAZQBjAGkAcwBpAG8AbgAgAD0AIABcACIAXAAiACwAIABfAGQAZQBjAE0AaQBuAHUAdABlACwAXABuACAAIAAgACAAIAAgACAAIAAgACAAIAAgACAAIAAgACAAIAAgACAAIAAgACAAIAAgACAAIAAgACAAIAAgACAAIABfAHQAcgB1AG4AYwBhAHQAZQAsACAAUgBPAFUATgBEAEQATwBXAE4AKABfAGQAZQBjAE0AaQBuAHUAdABlACwAIABfAHAAcgBlAGMAaQBzAGkAbwBuACkALABcAG4AIAAgACAAIAAgACAAIAAgACAAIAAgACAAIAAgACAAIAAgACAAIAAgACAAIAAgACAAIAAgACAAIAAgACAAIAAgAFQAUgBVAEUALAAgAFIATwBVAE4ARAAoAF8AZABlAGMATQBpAG4AdQB0AGU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AoAF8AcgBNAGkAbgB1AHQAZQAgADwAIAA2ADAALABcAG4AIAAgACAAIAAgACAAIAAgACAAIAAgACAAIAAgACAAIAAgACAAIAAgACAAIAAgACAAIAAgACAAIAAgACAAIAAgAEgAUwBUAEEAQwBLACgAXwByAFMAaQBnAG4ALAAgAFwAIgBcACIALAAgAF8AcgBIAG8AdQByACwAIABfAHIATQBpAG4AdQB0AGUALAAgAFwAIgBcACIAKQAsAFwAbgAgACAAIAAgACAAIAAgACAAIAAgACAAIAAgACAAIAAgACAAIAAgACAAIAAgACAAIAAgACAAIAAgACAAIAAgACAASABTAFQAQQBDAEsAKABfAHIAUwBpAGcAbgAsACAAXAAiAFwAIgAsACAAXwByAEgAbwB1AHIAIAArACAAMQAsACAAMAAsACAAXAAiAFwAIgApAFwAbgAgACAAIAAgACAAIAAgACAAIAAgACAAIAAgACAAIAAgACAAIAAgACAAIAAgACAAIAAgACAAIAAgACkAXABuACAAIAAgACAAIAAgACAAIAAgACAAIAAgACAAIAAgACAAIAAgACAAIAAgACAAIAAgACkALABcAG4AIAAgACAAIAAgACAAIAAgACAAIAAgACAAIAAgACAAIAAgACAAIAAgACAAIAAgACAAXwBsAG8AdwBPAHIAZABlAHIAIAA9ACAAMgAsACAATABFAFQAKABcAG4AIAAgACAAIAAgACAAIAAgACAAIAAgACAAIAAgACAAIAAgACAAIAAgACAAIAAgACAAIAAgACAAIABfAGQAZQBjAEgAbwB1AHIALAAgAF8AYQBiAHMAVABpAG0AZQBTAHAAYQBuACAAKgAgADIANAAsAFwAbgAgACAAIAAgACAAIAAgACAAIAAgACAAIAAgACAAIAAgACAAIAAgACAAIAAgACAAIAAgACAAIAAgAC8ALwAgAFIAbwB1AG4AZAAgAGgAbwB1AHI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EgAbwB1AHIAIABjAGgAZQBjAGsAZQBkACAAZgBvAHIAIAByAG8AdQBuAGQAaQBuAGcAIAB1AHAAIAB0AG8AIABkAGEAeQAuAFwAbgAgACAAIAAgACAAIAAgACAAIAAgACAAIAAgACAAIAAgACAAIAAgACAAIAAgACAAIAAgACAAIAAgAF8AcgBIAG8AdQByACwAIABJAEYAUwAoAFwAbgAgACAAIAAgACAAIAAgACAAIAAgACAAIAAgACAAIAAgACAAIAAgACAAIAAgACAAIAAgACAAIAAgACAAIAAgACAAXwBwAHIAZQBjAGkAcwBpAG8AbgAgAD0AIABcACIAXAAiACwAIABfAGQAZQBjAEgAbwB1AHIALABcAG4AIAAgACAAIAAgACAAIAAgACAAIAAgACAAIAAgACAAIAAgACAAIAAgACAAIAAgACAAIAAgACAAIAAgACAAIAAgAF8AdAByAHUAbgBjAGEAdABlACwAIABSAE8AVQBOAEQARABPAFcATgAoAF8AZABlAGMASABvAHUAcgAsACAAXwBwAHIAZQBjAGkAcwBpAG8AbgApACwAXABuACAAIAAgACAAIAAgACAAIAAgACAAIAAgACAAIAAgACAAIAAgACAAIAAgACAAIAAgACAAIAAgACAAIAAgACAAIABUAFIAVQBFACwAIABSAE8AVQBOAEQAKABfAGQAZQBjAEgAbwB1AHIALAAgAF8AcAByAGUAYwBpAHMAaQBvAG4AKQBcAG4AIAAgACAAIAAgACAAIAAgACAAIAAgACAAIAAgACAAIAAgACAAIAAgACAAIAAgACAAIAAgACAAIAApACwAXABuACAAIAAgACAAIAAgACAAIAAgACAAIAAgACAAIAAgACAAIAAgACAAIAAgACAAIAAgACAAIAAgACAAXwByAFMAaQBnAG4ALAAgAEkARgAoAF8AcgBIAG8AdQByACAAPgAgADAALABcAG4AIAAgACAAIAAgACAAIAAgACAAIAAgACAAIAAgACAAIAAgACAAIAAgACAAIAAgACAAIAAgACAAIAAgACAAIAAgAF8AcwBpAGcAbgAsAFwAbgAgACAAIAAgACAAIAAgACAAIAAgACAAIAAgACAAIAAgACAAIAAgACAAIAAgACAAIAAgACAAIAAgACAAIAAgACAAMABcAG4AIAAgACAAIAAgACAAIAAgACAAIAAgACAAIAAgACAAIAAgACAAIAAgACAAIAAgACAAIAAgACAAIAApACwAXABuACAAIAAgACAAIAAgACAAIAAgACAAIAAgACAAIAAgACAAIAAgACAAIAAgACAAIAAgACAAIAAgACAASABTAFQAQQBDAEsAKABfAHIAUwBpAGcAbgAsACAAXAAiAFwAIgAsACAAXwByAEgAbwB1AHIALAAgAFwAIgBcACIALAAgAFwAIgBcACIAKQBcAG4AIAAgACAAIAAgACAAIAAgACAAIAAgACAAIAAgACAAIAAgACAAIAAgACAAIAAgACAAKQBcAG4AIAAgACAAIAAgACAAIAAgACAAIAAgACAAIAAgACAAIAAgACAAIAAgACkALABcAG4AXABuACAAIAAgACAAIAAgACAAIAAgACAAIAAgACAAIAAgACAAIAAgACAAIABfAGgAaQBnAGgATwByAGQAZQByACAAPQAgADMALAAgAEkARgBTACgAXABuACAAIAAgACAAIAAgACAAIAAgACAAIAAgACAAIAAgACAAIAAgACAAIAAgACAAIAAgAF8AbABvAHcATwByAGQAZQByACAAPQAgADQALAAgAEwARQBUACgAXABuACAAIAAgACAAIAAgACAAIAAgACAAIAAgACAAIAAgACAAIAAgACAAIAAgACAAIAAgACAAIAAgACAAXwBzAGUAYwBvAG4AZABzACwAIABfAGEAYgBzAFQAaQBtAGUAUwBwAGEAbgAgACoAIAA4ADYANAAwADAALABcAG4AIAAgACAAIAAgACAAIAAgACAAIAAgACAAIAAgACAAIAAgACAAIAAgACAAIAAgACAAIAAgACAAIABfAHIATQBpAG4AdQB0AGUALAAgAEkATgBUACgAXwBzAGUAYwBvAG4AZABzACAALwAgADYAMAApACwAXABuACAAIAAgACAAIAAgACAAIAAgACAAIAAgACAAIAAgACAAIAAgACAAIAAgACAAIAAgACAAIAAgACAAXwBkAGUAYwBTAGUAYwBvAG4AZAAsACAAXwBzAGUAYwBvAG4AZABzACAALQAgACgAXwByAE0AaQBuAHUAdABlACAAKgAgADYAMAApACwAXABu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FMAZQBjAG8AbgBkACAAYwBoAGUAYwBrAGUAZAAgAGYAbwByACAAcgBvAHUAbgBkAGkAbgBnACAAdQBwACAAdABvACAAbQBpAG4AdQB0AGUALgBcAG4AIAAgACAAIAAgACAAIAAgACAAIAAgACAAIAAgACAAIAAgACAAIAAgACAAIAAgACAAIAAgACAAIABfAHIAUwBlAGMAbwBuAGQALAAgAEkARgBTACgAXABuACAAIAAgACAAIAAgACAAIAAgACAAIAAgACAAIAAgACAAIAAgACAAIAAgACAAIAAgACAAIAAgACAAIAAgACAAIABfAHAAcgBlAGMAaQBzAGkAbwBuACAAPQAgAFwAIgBcACIALAAgAF8AZABlAGMAUwBlAGMAbwBuAGQALABcAG4AIAAgACAAIAAgACAAIAAgACAAIAAgACAAIAAgACAAIAAgACAAIAAgACAAIAAgACAAIAAgACAAIAAgACAAIAAgAF8AdAByAHUAbgBjAGEAdABlACwAIABSAE8AVQBOAEQARABPAFcATgAoAF8AZABlAGMAUwBlAGMAbwBuAGQALAAgAF8AcAByAGUAYwBpAHMAaQBvAG4AKQAsAFwAbgAgACAAIAAgACAAIAAgACAAIAAgACAAIAAgACAAIAAgACAAIAAgACAAIAAgACAAIAAgACAAIAAgACAAIAAgACAAVABSAFUARQAsACAAUgBPAFUATgBEACgAXwBkAGUAYwBTAGUAYwBvAG4AZA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TAGUAYwBvAG4AZAAgAD4AIAAwACwAIABfAHMAaQBnAG4ALABcAG4AIAAgACAAIAAgACAAIAAgACAAIAAgACAAIAAgACAAIAAgACAAIAAgACAAIAAgACAAIAAgACAAIAAgACAAIAAgAF8AcgBNAGkAbgB1AHQAZ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AoAF8AcgBTAGUAYwBvAG4AZAAgADwAIAA2ADAALABcAG4AIAAgACAAIAAgACAAIAAgACAAIAAgACAAIAAgACAAIAAgACAAIAAgACAAIAAgACAAIAAgACAAIAAgACAAIAAgAEgAUwBUAEEAQwBLACgAXwByAFMAaQBnAG4ALAAgAFwAIgBcACIALAAgAFwAIgBcACIALAAgAF8AcgBNAGkAbgB1AHQAZQAsACAAXwByAFMAZQBjAG8AbgBkACkALABcAG4AIAAgACAAIAAgACAAIAAgACAAIAAgACAAIAAgACAAIAAgACAAIAAgACAAIAAgACAAIAAgACAAIAAgACAAIAAgAEgAUwBUAEEAQwBLACgAXwByAFMAaQBnAG4ALAAgAFwAIgBcACIALAAgAFwAIgBcACIALAAgAF8AcgBNAGkAbgB1AHQAZQAgACsAIAAxACwAIAAwACkAXABuACAAIAAgACAAIAAgACAAIAAgACAAIAAgACAAIAAgACAAIAAgACAAIAAgACAAIAAgACAAIAAgACAAKQBcAG4AIAAgACAAIAAgACAAIAAgACAAIAAgACAAIAAgACAAIAAgACAAIAAgACAAIAAgACAAKQAsAFwAbgAgACAAIAAgACAAIAAgACAAIAAgACAAIAAgACAAIAAgACAAIAAgACAAXABuACAAIAAgACAAIAAgACAAIAAgACAAIAAgACAAIAAgACAAIAAgACAAIAAgACAAIAAgAF8AbABvAHcATwByAGQAZQByACAAPQAgADMALAAgAEwARQBUACgAXABuACAAIAAgACAAIAAgACAAIAAgACAAIAAgACAAIAAgACAAIAAgACAAIAAgACAAIAAgACAAIAAgACAAXwBtAGkAbgB1AHQAZQBzACwAIABfAGEAYgBzAFQAaQBtAGUAUwBwAGEAbgAgACoAIAAxADQANAAwACwAXABuACAAIAAgACAAIAAgACAAIAAgACAAIAAgACAAIAAgACAAIAAgACAAIAAgACAAIAAgACAAIAAgACAAXwByAEgAbwB1AHIALAAgAEkATgBUACgAXwBtAGkAbgB1AHQAZQBzACAALwAgADYAMAApACwAXABuACAAIAAgACAAIAAgACAAIAAgACAAIAAgACAAIAAgACAAIAAgACAAIAAgACAAIAAgACAAIAAgACAAXwBkAGUAYwBNAGkAbgB1AHQAZQAsACAAXwBtAGkAbgB1AHQAZQBzACAALQAgACgAXwByAEgAbwB1AHIAIAAqACAANgAwACkALABcAG4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TQBpAG4AdQB0AGUAIABjAGgAZQBjAGsAZQBkACAAZgBvAHIAIAByAG8AdQBuAGQAaQBuAGcAIAB1AHAAIAB0AG8AIABoAG8AdQByAC4AXABuACAAIAAgACAAIAAgACAAIAAgACAAIAAgACAAIAAgACAAIAAgACAAIAAgACAAIAAgACAAIAAgACAAXwByAE0AaQBuAHUAdABlACwAIABJAEYAUwAoAFwAbgAgACAAIAAgACAAIAAgACAAIAAgACAAIAAgACAAIAAgACAAIAAgACAAIAAgACAAIAAgACAAIAAgACAAIAAgACAAXwBwAHIAZQBjAGkAcwBpAG8AbgAgAD0AIABcACIAXAAiACwAIABfAGQAZQBjAE0AaQBuAHUAdABlACwAXABuACAAIAAgACAAIAAgACAAIAAgACAAIAAgACAAIAAgACAAIAAgACAAIAAgACAAIAAgACAAIAAgACAAIAAgACAAIABfAHQAcgB1AG4AYwBhAHQAZQAsACAAUgBPAFUATgBEAEQATwBXAE4AKABfAGQAZQBjAE0AaQBuAHUAdABlACwAIABfAHAAcgBlAGMAaQBzAGkAbwBuACkALABcAG4AIAAgACAAIAAgACAAIAAgACAAIAAgACAAIAAgACAAIAAgACAAIAAgACAAIAAgACAAIAAgACAAIAAgACAAIAAgAFQAUgBVAEUALAAgAFIATwBVAE4ARAAoAF8AZABlAGMATQBpAG4AdQB0AGU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AoAF8AcgBNAGkAbgB1AHQAZQAgADwAIAA2ADAALABcAG4AIAAgACAAIAAgACAAIAAgACAAIAAgACAAIAAgACAAIAAgACAAIAAgACAAIAAgACAAIAAgACAAIAAgACAAIAAgAEgAUwBUAEEAQwBLACgAXwByAFMAaQBnAG4ALAAgAFwAIgBcACIALAAgAF8AcgBIAG8AdQByACwAIABfAHIATQBpAG4AdQB0AGUALAAgAFwAIgBcACIAKQAsAFwAbgAgACAAIAAgACAAIAAgACAAIAAgACAAIAAgACAAIAAgACAAIAAgACAAIAAgACAAIAAgACAAIAAgACAAIAAgACAASABTAFQAQQBDAEsAKABfAHIAUwBpAGcAbgAsACAAXAAiAFwAIgAsACAAXwByAEgAbwB1AHIAIAArACAAMQAsACAAMAAsACAAXAAiAFwAIg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oAGkAZwBoAE8AcgBkAGUAcgAgAD0AIAA0ACwAIABJAEYAUwAoAFwAbgAgACAAIAAgACAAIAAgACAAIAAgACAAIAAgACAAIAAgACAAIAAgACAAIAAgACAAIABfAGwAbwB3AE8AcgBkAGUAcgAgAD0AIAA0ACwAIABMAEUAVAAoAFwAbgAgACAAIAAgACAAIAAgACAAIAAgACAAIAAgACAAIAAgACAAIAAgACAAIAAgACAAIAAgACAAIAAgAF8AZABlAGMAUwBlAGMAbwBuAGQALAAgAF8AYQBiAHMAVABpAG0AZQBTAHAAYQBuACAAKgAgADgANgA0ADAAMAAsAFwAbg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TAGUAYwBvAG4AZAAgAGMAaABlAGMAawBlAGQAIABmAG8AcgAgAHIAbwB1AG4AZABpAG4AZwAgAHUAcAAgAHQAbwAgAG0AaQBuAHUAdABlAC4AXABuACAAIAAgACAAIAAgACAAIAAgACAAIAAgACAAIAAgACAAIAAgACAAIAAgACAAIAAgACAAIAAgACAAXwByAFMAZQBjAG8AbgBkACwAIABJAEYAUwAoAFwAbgAgACAAIAAgACAAIAAgACAAIAAgACAAIAAgACAAIAAgACAAIAAgACAAIAAgACAAIAAgACAAIAAgACAAIAAgACAAXwBwAHIAZQBjAGkAcwBpAG8AbgAgAD0AIABcACIAXAAiACwAIABfAGQAZQBjAFMAZQBjAG8AbgBkACwAXABuACAAIAAgACAAIAAgACAAIAAgACAAIAAgACAAIAAgACAAIAAgACAAIAAgACAAIAAgACAAIAAgACAAIAAgACAAIABfAHQAcgB1AG4AYwBhAHQAZQAsACAAUgBPAFUATgBEAEQATwBXAE4AKABfAGQAZQBjAFMAZQBjAG8AbgBkACwAIABfAHAAcgBlAGMAaQBzAGkAbwBuACkALABcAG4AIAAgACAAIAAgACAAIAAgACAAIAAgACAAIAAgACAAIAAgACAAIAAgACAAIAAgACAAIAAgACAAIAAgACAAIAAgAFQAUgBVAEUALAAgAFIATwBVAE4ARAAoAF8AZABlAGMAUwBlAGMAbwBuAGQALAAgAF8AcAByAGUAYwBpAHMAaQBvAG4AKQBcAG4AIAAgACAAIAAgACAAIAAgACAAIAAgACAAIAAgACAAIAAgACAAIAAgACAAIAAgACAAIAAgACAAIAApACwAXABuACAAIAAgACAAIAAgACAAIAAgACAAIAAgACAAIAAgACAAIAAgACAAIAAgACAAIAAgACAAIAAgACAAXwByAFMAaQBnAG4ALAAgAEkARgAoAF8AcgBTAGUAYwBvAG4AZAAgAD4AIAAwACwAXABuACAAIAAgACAAIAAgACAAIAAgACAAIAAgACAAIAAgACAAIAAgACAAIAAgACAAIAAgACAAIAAgACAAIAAgACAAIABfAHMAaQBnAG4ALABcAG4AIAAgACAAIAAgACAAIAAgACAAIAAgACAAIAAgACAAIAAgACAAIAAgACAAIAAgACAAIAAgACAAIAAgACAAIAAgADAAXABuACAAIAAgACAAIAAgACAAIAAgACAAIAAgACAAIAAgACAAIAAgACAAIAAgACAAIAAgACAAIAAgACAAKQAsAFwAbgAgACAAIAAgACAAIAAgACAAIAAgACAAIAAgACAAIAAgACAAIAAgACAAIAAgACAAIAAgACAAIAAgAEgAUwBUAEEAQwBLACgAXwByAFMAaQBnAG4ALAAgAFwAIgBcACIALAAgAFwAIgBcACIALAAgAFwAIgBcACIALAAgAF8AcgBTAGUAYwBvAG4AZAApAFwAbgAgACAAIAAgACAAIAAgACAAIAAgACAAIAAgACAAIAAgACAAIAAgACAAIAAgACAAIAApAFwAbgAgACAAIAAgACAAIAAgACAAIAAgACAAIAAgACAAIAAgACAAIAAgACAAKQBcAG4AIAAgACAAIAAgACAAIAAgACAAIAAgACAAIAAgACAAIAApACAAIAAgACAAIAAgACAAIAAgACAAIAAgACAAIAAgACAAIAAgACAAI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ZQB4AHQAIAB0AGkAbQBlAHMAcABhAG4AIABlAHgAcAByAGUAcwBzAGkAbwBuACAAaQBuAHQAbwAgAHMAZQB4AGEAZwBlAHMAaQBtAGEAbAAgAGMAbwBtAHAAbwBuAGUAbgB0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UAGUAeAB0ACAAIAAgACAAIAB8ACAAdABlAHgAdAAgACAAIAB8ACAARgBvAHIAbQBhAHQAdABlAGQAIABUAGkAbQBlAFMAcABhAG4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CgAXAAiADEAMgA6ADAAMABcACIAKQBcAG4AUgBlAHQAdQByAG4AcwA6ACAAMAAuADUAXABuAFwAbgBQAEEAUgBTAEUAXwBUAEkATQBFAFMAUABBAE4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UwBQAEEATgAgAD0AIABMAEEATQBCAEQAQQAoAFQAaQBtAGUAUwBwAGEAbgBUAGUAeAB0ACwAIABbAEEAcwBDAG8AbQBwAGwAaQBjAGEAdABpAG8AbgBdACwAXABuACAAIAAgACAATABFAFQAKABcAG4AIAAgACAAIAAgACAAIAAgAF8AYQBzAFYAYQBsAHUAZQAsACAATgAoAEEAcwBDAG8AbQBwAGwAaQBjAGEAdABpAG8AbgApACAAPQAgADAALABcAG4AIAAgACAAIAAgACAAIAAgAEkARgBTACgAXABuACAAIAAgACAAIAAgACAAIAAgACAAIAAgAFQAaQBtAGUAUwBwAGEAbgBUAGUAeAB0ACAAPQAgAFwAIgBcACIALAAgAEkARgAoAF8AYQBzAFYAYQBsAHUAZQAsACAAXAAiAFwAIgAsACAAewBcACIAXAAiACwAIABcACIAXAAiACwAIABcACIAXAAiACwAIABcACIAXAAiACwAIABcACIAXAAiAH0AKQAsAFwAbgAgACAAIAAgACAAIAAgACAAIAAgACAAIABfAGEAcwBWAGEAbAB1AGUAIAAqACAASQBTAE4AVQBNAEIARQBSACgAVABpAG0AZQBTAHAAYQBuAFQAZQB4AHQAKQAsACAAVABpAG0AZQBTAHAAYQBuAFQAZQB4AHQALAAgAFwAbgAgACAAIAAgACAAIAAgACAAIAAgACAAIABUAFIAVQBFACwAIABMAEUAVAAoAFwAbgAgACAAIAAgACAAIAAgACAAIAAgACAAIAAgACAAIAAgAGYAbgBQAGEAcgBzAGUATQBvAGQAZQByAG4ARgBtAHQALAAgAEwAQQBNAEIARABBACgAXwB0AGUAeAB0ACwAXABuACAAIAAgACAAIAAgACAAIAAgACAAIAAgACAAIAAgACAAIAAgACAAIABMAEUAVAAoAFwAbgAgACAAIAAgACAAIAAgACAAIAAgACAAIAAgACAAIAAgACAAIAAgACAAIAAgACAAIABfAHMAcABsAGkAdAAsACAAUwBQAEwASQBUAF8AQQBSAE8AVQBOAEQAXwBDAEgAQQBSAFMAKABcACIAMAAxADIAMwA0ADUANgA3ADgAOQBcACIALAAgAF8AdABlAHgAdAApACwAXABuACAAIAAgACAAIAAgACAAIAAgACAAIAAgACAAIAAgACAAIAAgACAAIAAgACAAIAAgAF8AcABhAHQAdABlAHIAbgAsACAASQBOAEQARQBYACgAXwBzAHAAbABpAHQALAAgADEAKQAsAFwAbgAgACAAIAAgACAAIAAgACAAIAAgACAAIAAgACAAIAAgACAAIAAgACAAIAAgACAAIABJAEYAUwAoAFwAbgAgACAAIAAgACAAIAAgACAAIAAgACAAIAAgACAAIAAgACAAIAAgACAAIAAgACAAIAAgACAAIAAgAC8ALwAgAGQALgBoAGgAOgBtAG0AOgBzAHMALgAwADAAMABcAG4AIAAgACAAIAAgACAAIAAgACAAIAAgACAAIAAgACAAIAAgACAAIAAgACAAIAAgACAAIAAgACAAIABfAHAAYQB0AHQAZQByAG4AIAA9ACAAXAAiAC4AOgA6AC4AXAAiACwAIABMAEUAVAAoAFwAbgAgACAAIAAgACAAIAAgACAAIAAgACAAIAAgACAAIAAgACAAIAAgACAAIAAgACAAIAAgACAAIAAgACAAIAAgACAAXwBkAGUAYwBpAG0AYQBsAHMALAAgAE0ASQBOACgATABFAE4AKABJAE4ARABFAFgAKABfAHMAcABsAGkAdAAsACAANg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sAFwAbgAgACAAIAAgACAAIAAgACAAIAAgACAAIAAgACAAIAAgACAAIAAgACAAIAAgACAAIAAgACAAIAAgACAAIAAgACAAIAAgACAAIABWAEEATABVAEUAKABJAE4ARABFAFgAKABfAHMAcABsAGkAdAAsACAANAApACkALABcAG4AIAAgACAAIAAgACAAIAAgACAAIAAgACAAIAAgACAAIAAgACAAIAAgACAAIAAgACAAIAAgACAAIAAgACAAIAAgACAAIAAgACAAVgBBAEwAVQBFACgASQBOAEQARQBYACgAXwBzAHAAbABpAHQALAAgADUAKQApACAAKwAgACgAVgBBAEwAVQBFACgATABFAEYAVAAoAEkATgBEAEUAWAAoAF8AcwBwAGwAaQB0ACwAIAA2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BkAC4AaABoADoAbQBtADoAcwBzAFwAbgAgACAAIAAgACAAIAAgACAAIAAgACAAIAAgACAAIAAgACAAIAAgACAAIAAgACAAIAAgACAAIAAgAF8AcABhAHQAdABlAHIAbgAgAD0AIABcACIALgA6ADo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AsAFwAbgAgACAAIAAgACAAIAAgACAAIAAgACAAIAAgACAAIAAgACAAIAAgACAAIAAgACAAIAAgACAAIAAgACAAIAAgACAAVgBBAEwAVQBFACgASQBOAEQARQBYACgAXwBzAHAAbABpAHQALAAgADUAKQApAFwAbgAgACAAIAAgACAAIAAgACAAIAAgACAAIAAgACAAIAAgACAAIAAgACAAIAAgACAAIAAgACAAIAAgACkALABcAG4AIAAgACAAIAAgACAAIAAgACAAIAAgACAAIAAgACAAIAAgACAAIAAgACAAIAAgACAAIAAgACAAIAAvAC8AIABkAC4AaABoADoAbQBtAFwAbgAgACAAIAAgACAAIAAgACAAIAAgACAAIAAgACAAIAAgACAAIAAgACAAIAAgACAAIAAgACAAIAAgAF8AcABhAHQAdABlAHIAbgAgAD0AIABcACIALgA6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GgAOgBtAG0AOgBzAHMALgAwADAAMABcAG4AIAAgACAAIAAgACAAIAAgACAAIAAgACAAIAAgACAAIAAgACAAIAAgACAAIAAgACAAIAAgACAAIABfAHAAYQB0AHQAZQByAG4AIAA9ACAAXAAiADoAOgAuAFwAIgAsACAATABFAFQAKABcAG4AIAAgACAAIAAgACAAIAAgACAAIAAgACAAIAAgACAAIAAgACAAIAAgACAAIAAgACAAIAAgACAAIAAgACAAIAAgAF8AZABlAGMAaQBtAGEAbABzACwAIABNAEkATgAoAEwARQBOACgASQBOAEQARQBYACgAXwBzAHAAbABpAHQALAAgADU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sAFwAbgAgACAAIAAgACAAIAAgACAAIAAgACAAIAAgACAAIAAgACAAIAAgACAAIAAgACAAIAAgACAAIAAgACAAIAAgACAAIAAgACAAIABWAEEATABVAEUAKABJAE4ARABFAFgAKABfAHMAcABsAGkAdAAsACAANAApACkAIAArACAAKABWAEEATABVAEUAKABMAEUARgBUACgASQBOAEQARQBYACgAXwBzAHAAbABpAHQALAAgADU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GgAOgBtAG0AOgBzAHMAXABuACAAIAAgACAAIAAgACAAIAAgACAAIAAgACAAIAAgACAAIAAgACAAIAAgACAAIAAgACAAIAAgACAAXwBwAGEAdAB0AGUAcgBuACAAPQAgAFwAIgA6ADo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BcAG4AIAAgACAAIAAgACAAIAAgACAAIAAgACAAIAAgACAAIAAgACAAIAAgACAAIAAgACAAIAAgACAAIAApACwAXABuACAAIAAgACAAIAAgACAAIAAgACAAIAAgACAAIAAgACAAIAAgACAAIAAgACAAIAAgACAAIAAgACAALwAvACAAbQA6AHMAcwAuADAAMAAwAFwAbgAgACAAIAAgACAAIAAgACAAIAAgACAAIAAgACAAIAAgACAAIAAgACAAIAAgACAAIAAgACAAIAAgAF8AcABhAHQAdABlAHIAbgAgAD0AIABcACIAOgAuAFwAIgAsACAATABFAFQAKABcAG4AIAAgACAAIAAgACAAIAAgACAAIAAgACAAIAAgACAAIAAgACAAIAAgACAAIAAgACAAIAAgACAAIAAgACAAIAAgAF8AZABlAGMAaQBtAGEAbABzACwAIABNAEkATgAoAEwARQBOACgASQBOAEQARQBYACgAXwBzAHAAbABpAHQALAAgADQ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AAKwAgACgAVgBBAEwAVQBFACgATABFAEYAVAAoAEkATgBEAEUAWAAoAF8AcwBwAGwAaQB0ACwAIAA0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BoADoAbQBtAFwAbgAgACAAIAAgACAAIAAgACAAIAAgACAAIAAgACAAIAAgACAAIAAgACAAIAAgACAAIAAgACAAIAAgAF8AcABhAHQAdABlAHIAbgAgAD0AIABcACIAOg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XAAiAFwAIgBcAG4AIAAgACAAIAAgACAAIAAgACAAIAAgACAAIAAgACAAIAAgACAAIAAgACAAIAAgACAAIAAgACAAIAApACwAXABuACAAIAAgACAAIAAgACAAIAAgACAAIAAgACAAIAAgACAAIAAgACAAIAAgACAAIAAgACAAIAAgACAALwAvACAAZAAuADAAMAAwAFwAbgAgACAAIAAgACAAIAAgACAAIAAgACAAIAAgACAAIAAgACAAIAAgACAAIAAgACAAIAAgACAAIAAgAF8AcABhAHQAdABlAHIAbgAgAD0AIABcACIALgBcACIALAAgAEwARQBUACgAXABuACAAIAAgACAAIAAgACAAIAAgACAAIAAgACAAIAAgACAAIAAgACAAIAAgACAAIAAgACAAIAAgACAAIAAgACAAIABfAGQAZQBjAGkAbQBhAGwAcwAsACAATQBJAE4AKABMAEUATgAoAEkATgBEAEUAWAAoAF8AcwBwAGwAaQB0ACwAIAAz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IAArACAAKABWAEEATABVAEUAKABMAEUARgBUACgASQBOAEQARQBYACgAXwBzAHAAbABpAHQALAAgADMAKQAsACAAXwBkAGUAYwBpAG0AYQBsAHMAKQApACAALwAgACgAMQAwACAAXgAgAF8AZABlAGMAaQBtAGEAbABzACkAKQAs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FQAUgBVAEUALAAgAHsAIwBWAEEATABVAEUAIQB9AFwAbgAgACAAIAAgACAAIAAgACAAIAAgACAAIAAgACAAIAAgACAAIAAgACAAIAAgACAAIAApAFwAbgAgACAAIAAgACAAIAAgACAAIAAgACAAIAAgACAAIAAgACAAIAAgACAAKQBcAG4AIAAgACAAIAAgACAAIAAgACAAIAAgACAAIAAgACAAIAApACwAXABuAFwAbgAgACAAIAAgACAAIAAgACAAIAAgACAAIAAgACAAIAAgAGYAbgBQAGEAcgBzAGUAVAByAGEAZABpAHQAaQBvAG4AYQBsAEYAbQB0ACwAIABMAEEATQBCAEQAQQAoAF8AdABlAHgAdAAsAFwAbgAgACAAIAAgACAAIAAgACAAIAAgACAAIAAgACAAIAAgACAAIAAgACAATABFAFQAKABcAG4AIAAgACAAIAAgACAAIAAgACAAIAAgACAAIAAgACAAIAAgACAAIAAgACAAIAAgACAAXwB0AGUAeAB0ADEALAAgAFMAVQBCAFMAVABJAFQAVQBUAEUAKABfAHQAZQB4AHQALAAgAFwAIgAgAFwAIgAsACAAXAAiAFwAIgApACwAXABuACAAIAAgACAAIAAgACAAIAAgACAAIAAgACAAIAAgACAAIAAgACAAIAAgACAAIAAgAF8AcwBwAGwAaQB0ACwAIABTAFAATABJAFQAXwBBAFIATwBVAE4ARABfAEMASABBAFIAUwAoAFwAIgAwADEAMgAzADQANQA2ADcAOAA5AFwAIgAsACAAXwB0AGUAeAB0ADEAKQAsAFwAbgAgACAAIAAgACAAIAAgACAAIAAgACAAIAAgACAAIAAgACAAIAAgACAAIAAgACAAIABfAHAAYQB0AHQAZQByAG4ALAAgAEkATgBEAEUAWAAoAF8AcwBwAGwAaQB0ACwAIAAxACkALABcAG4AIAAgACAAIAAgACAAIAAgACAAIAAgACAAIAAgACAAIAAgACAAIAAgACAAIAAgACAASQBGAFMAKABcAG4AIAAgACAAIAAgACAAIAAgACAAIAAgACAAIAAgACAAIAAgACAAIAAgACAAIAAgACAAIAAgACAAIAAvAC8AIAAwAGQAMAAwAGgAMAAwACcAMAAwAC4AMAAwADAAXAAiAFwAbgAgACAAIAAgACAAIAAgACAAIAAgACAAIAAgACAAIAAgACAAIAAgACAAIAAgACAAIAAgACAAIAAgAF8AcABhAHQAdABlAHIAbgAgAD0AIABcACIAZABoACcALgBcACIAXAAiAFwAIgAsACAATABFAFQAKABcAG4AIAAgACAAIAAgACAAIAAgACAAIAAgACAAIAAgACAAIAAgACAAIAAgACAAIAAgACAAIAAgACAAIAAgACAAIAAgAF8AZABlAGMAaQBtAGEAbABzACwAIABNAEkATgAoAEwARQBOACgASQBOAEQARQBYACgAXwBzAHAAbABpAHQALAAgADY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LABcAG4AIAAgACAAIAAgACAAIAAgACAAIAAgACAAIAAgACAAIAAgACAAIAAgACAAIAAgACAAIAAgACAAIAAgACAAIAAgACAAIAAgACAAVgBBAEwAVQBFACgASQBOAEQARQBYACgAXwBzAHAAbABpAHQALAAgADQAKQApACwAXABuACAAIAAgACAAIAAgACAAIAAgACAAIAAgACAAIAAgACAAIAAgACAAIAAgACAAIAAgACAAIAAgACAAIAAgACAAIAAgACAAIAAgAFYAQQBMAFUARQAoAEkATgBEAEUAWAAoAF8AcwBwAGwAaQB0ACwAIAA1ACkAKQAgACsAIAAoAFYAQQBMAFUARQAoAEwARQBGAFQAKABJAE4ARABFAFgAKABfAHMAcABsAGkAdAAsACAANg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MABkADAAMABoADAAMAAnADAAMABcACIAXABuACAAIAAgACAAIAAgACAAIAAgACAAIAAgACAAIAAgACAAIAAgACAAIAAgACAAIAAgACAAIAAgACAAXwBwAGEAdAB0AGUAcgBuACAAPQAgAFwAIgBkAGgAJwBcACIAXAAi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LABcAG4AIAAgACAAIAAgACAAIAAgACAAIAAgACAAIAAgACAAIAAgACAAIAAgACAAIAAgACAAIAAgACAAIAAgACAAIAAgAFYAQQBMAFUARQAoAEkATgBEAEUAWAAoAF8AcwBwAGwAaQB0ACwAIAA1ACkAKQBcAG4AIAAgACAAIAAgACAAIAAgACAAIAAgACAAIAAgACAAIAAgACAAIAAgACAAIAAgACAAIAAgACAAIAApACwAXABuACAAIAAgACAAIAAgACAAIAAgACAAIAAgACAAIAAgACAAIAAgACAAIAAgACAAIAAgACAAIAAgACAALwAvACAAMABkADAAMABoADAAMAAuADAAMAAwACcAXABuACAAIAAgACAAIAAgACAAIAAgACAAIAAgACAAIAAgACAAIAAgACAAIAAgACAAIAAgACAAIAAgACAAXwBwAGEAdAB0AGUAcgBuACAAPQAgAFwAIgBkAGgALgAnAFwAIgAsACAATABFAFQAKABcAG4AIAAgACAAIAAgACAAIAAgACAAIAAgACAAIAAgACAAIAAgACAAIAAgACAAIAAgACAAIAAgACAAIAAgACAAIAAgAF8AZABlAGMAaQBtAGEAbABzACwAIABNAEkATgAoAEwARQBOACgASQBOAEQARQBYACgAXwBzAHAAbABpAHQALAAgADU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LABcAG4AIAAgACAAIAAgACAAIAAgACAAIAAgACAAIAAgACAAIAAgACAAIAAgACAAIAAgACAAIAAgACAAIAAgACAAIAAgACAAIAAgACAAVgBBAEwAVQBFACgASQBOAEQARQBYACgAXwBzAHAAbABpAHQALAAgADQAKQApACAAKwAgACgAVgBBAEwAVQBFACgATABFAEYAVAAoAEkATgBEAEUAWAAoAF8AcwBwAGwAaQB0ACwAIAA1ACkALAAgAF8AZABlAGMAaQBtAGEAbABzACkAKQAgAC8AIAAoADEAMAAgAF4AIABfAGQAZQBjAGkAbQBhAGwAcwApACk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ZAAwADAAaAAwADAAJwBcAG4AIAAgACAAIAAgACAAIAAgACAAIAAgACAAIAAgACAAIAAgACAAIAAgACAAIAAgACAAIAAgACAAIABfAHAAYQB0AHQAZQByAG4AIAA9ACAAXAAiAGQAaAAn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ZAAwADAALgAwADAAMABoAFwAbgAgACAAIAAgACAAIAAgACAAIAAgACAAIAAgACAAIAAgACAAIAAgACAAIAAgACAAIAAgACAAIAAgAF8AcABhAHQAdABlAHIAbgAgAD0AIABcACIAZAAuAGgAXAAiACwAIABMAEUAVAAoAFwAbgAgACAAIAAgACAAIAAgACAAIAAgACAAIAAgACAAIAAgACAAIAAgACAAIAAgACAAIAAgACAAIAAgACAAIAAgACAAXwBkAGUAYwBpAG0AYQBsAHMALAAgAE0ASQBOACgATABFAE4AKABJAE4ARABFAFgAKABfAHMAcABsAGkAdAAsACAANA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gACsAIAAoAFYAQQBMAFUARQAoAEwARQBGAFQAKABJAE4ARABFAFgAKABfAHMAcABsAGkAdAAsACAANAApACwAIABfAGQAZQBjAGkAbQBhAGwAcwApACkAIAAvACAAKAAxADAAIABeACAAXwBkAGUAYwBpAG0AYQBsAHMAKQApACwAXABuACAAIAAgACAAIAAgACAAIAAgACAAIAAgACAAIAAgACAAIAAgACAAIAAgACAAIAAgACAAIAAgACAAIAAgACAAIAAgACAAIAAgAFwAIgBcACI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ZAAwADAAaABcAG4AIAAgACAAIAAgACAAIAAgACAAIAAgACAAIAAgACAAIAAgACAAIAAgACAAIAAgACAAIAAgACAAIABfAHAAYQB0AHQAZQByAG4AIAA9ACAAXAAiAGQAaABcACIALAAgAEgAUwBUAEEAQwBLACg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XAAiAFwAIg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AuADAAMAAwAGQAXABuACAAIAAgACAAIAAgACAAIAAgACAAIAAgACAAIAAgACAAIAAgACAAIAAgACAAIAAgACAAIAAgACAAXwBwAGEAdAB0AGUAcgBuACAAPQAgAFwAIgAuAGQAXAAiACwAIABMAEUAVAAoAFwAbgAgACAAIAAgACAAIAAgACAAIAAgACAAIAAgACAAIAAgACAAIAAgACAAIAAgACAAIAAgACAAIAAgACAAIAAgACAAXwBkAGUAYwBpAG0AYQBsAHMALAAgAE0ASQBOACgATABFAE4AKABJAE4ARABFAFgAKABfAHMAcABsAGkAdAAsACAAMw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AAKwAgACgAVgBBAEwAVQBFACgATABFAEYAVAAoAEkATgBEAEUAWAAoAF8AcwBwAGwAaQB0ACwAIAAzACkALAAgAF8AZABlAGMAaQBtAGEAbABzACkAKQAgAC8AIAAoADEAMAAgAF4AIABfAGQAZQBjAGkAbQBhAGwAcwApACkAL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GQAXABuACAAIAAgACAAIAAgACAAIAAgACAAIAAgACAAIAAgACAAIAAgACAAIAAgACAAIAAgACAAIAAgACAAXwBwAGEAdAB0AGUAcgBuACAAPQAgAFwAIgBkAFwAIgAsACAASABTAFQAQQBDAEsAKABcAG4AIAAgACAAIAAgACAAIAAgACAAIAAgACAAIAAgACAAIAAgACAAIAAgACAAIAAgACAAIAAgACAAIAAgACAAIAAgAFYAQQBMAFUARQAoAEkATgBEAEUAWAAoAF8AcwBwAGwAaQB0ACwAIAAyACkAKQAs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BoADAAMAAnADAAMAAuADAAMAAwAFwAIgBcAG4AIAAgACAAIAAgACAAIAAgACAAIAAgACAAIAAgACAAIAAgACAAIAAgACAAIAAgACAAIAAgACAAIABfAHAAYQB0AHQAZQByAG4AIAA9ACAAXAAiAGgAJwAuAFwAIgBcACIAXAAiACwAIABMAEUAVAAoAFwAbgAgACAAIAAgACAAIAAgACAAIAAgACAAIAAgACAAIAAgACAAIAAgACAAIAAgACAAIAAgACAAIAAgACAAIAAgACAAXwBkAGUAYwBpAG0AYQBsAHMALAAgAE0ASQBOACgATABFAE4AKABJAE4ARABFAFgAKABfAHMAcABsAGkAdAAsACAANQ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wAXABuACAAIAAgACAAIAAgACAAIAAgACAAIAAgACAAIAAgACAAIAAgACAAIAAgACAAIAAgACAAIAAgACAAIAAgACAAIAAgACAAIAAgAFYAQQBMAFUARQAoAEkATgBEAEUAWAAoAF8AcwBwAGwAaQB0ACwAIAA0ACkAKQAgACsAIAAoAFYAQQBMAFUARQAoAEwARQBGAFQAKABJAE4ARABFAFgAKABfAHMAcABsAGkAdAAsACAANQ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MABoADAAMAAnADAAMABcACIAXABuACAAIAAgACAAIAAgACAAIAAgACAAIAAgACAAIAAgACAAIAAgACAAIAAgACAAIAAgACAAIAAgACAAXwBwAGEAdAB0AGUAcgBuACAAPQAgAFwAIgBoACcAXAAiAFwAIg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VgBBAEwAVQBFACgASQBOAEQARQBYACgAXwBzAHAAbABpAHQALAAgADQAKQApAFwAbgAgACAAIAAgACAAIAAgACAAIAAgACAAIAAgACAAIAAgACAAIAAgACAAIAAgACAAIAAgACAAIAAgACkALABcAG4AIAAgACAAIAAgACAAIAAgACAAIAAgACAAIAAgACAAIAAgACAAIAAgACAAIAAgACAAIAAgACAAIAAvAC8AIAAwAGgAMAAwAC4AMAAwADAAJwBcAG4AIAAgACAAIAAgACAAIAAgACAAIAAgACAAIAAgACAAIAAgACAAIAAgACAAIAAgACAAIAAgACAAIABfAHAAYQB0AHQAZQByAG4AIAA9ACAAXAAiAGgALgAnAFwAIgAsACAATABFAFQAKABcAG4AIAAgACAAIAAgACAAIAAgACAAIAAgACAAIAAgACAAIAAgACAAIAAgACAAIAAgACAAIAAgACAAIAAgACAAIAAgAF8AZABlAGMAaQBtAGEAbABzACwAIABNAEkATgAoAEwARQBOACgASQBOAEQARQBYACgAXwBzAHAAbABpAHQALAAgADQ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gACsAIAAoAFYAQQBMAFUARQAoAEwARQBGAFQAKABJAE4ARABFAFgAKABfAHMAcABsAGkAdAAsACAANAApACwAIABfAGQAZQBjAGkAbQBhAGwAcwApACkAIAAvACAAKAAxADAAIABeACAAXwBkAGUAYwBpAG0AYQBsAHMAKQAp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GgAMAAwACcAXABuACAAIAAgACAAIAAgACAAIAAgACAAIAAgACAAIAAgACAAIAAgACAAIAAgACAAIAAgACAAIAAgACAAXwBwAGEAdAB0AGUAcgBuACAAPQAgAFwAIgBoACcAXAAiACwAIABIAFMAVABBAEMASwAo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LgAwADAAMABoAFwAbgAgACAAIAAgACAAIAAgACAAIAAgACAAIAAgACAAIAAgACAAIAAgACAAIAAgACAAIAAgACAAIAAgAF8AcABhAHQAdABlAHIAbgAgAD0AIABcACIALgBoAFwAIgAsACAATABFAFQAKABcAG4AIAAgACAAIAAgACAAIAAgACAAIAAgACAAIAAgACAAIAAgACAAIAAgACAAIAAgACAAIAAgACAAIAAgACAAIAAgAF8AZABlAGMAaQBtAGEAbABzACwAIABNAEkATgAoAEwARQBOACgASQBOAEQARQBYACgAXwBzAHAAbABpAHQALAAgADM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VgBBAEwAVQBFACgASQBOAEQARQBYACgAXwBzAHAAbABpAHQALAAgADIAKQApACAAKwAgACgAVgBBAEwAVQBFACgATABFAEYAVAAoAEkATgBEAEUAWAAoAF8AcwBwAGwAaQB0ACwAIAAzACkALAAgAF8AZABlAGMAaQBtAGEAbABzACkAKQAgAC8AIAAoADEAMAAgAF4AIABfAGQAZQBjAGkAbQBhAGwAcwApACkALABcAG4AIAAgACAAIAAgACAAIAAgACAAIAAgACAAIAAgACAAIAAgACAAIAAgACAAIAAgACAAIAAgACAAIAAgACAAIAAgACAAIAAgACAAXAAiAFwAIg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BoAFwAbgAgACAAIAAgACAAIAAgACAAIAAgACAAIAAgACAAIAAgACAAIAAgACAAIAAgACAAIAAgACAAIAAgAF8AcABhAHQAdABlAHIAbgAgAD0AIABcACIAaA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JwAwADAALgAwADAAMABcACIAXABuACAAIAAgACAAIAAgACAAIAAgACAAIAAgACAAIAAgACAAIAAgACAAIAAgACAAIAAgACAAIAAgACAAXwBwAGEAdAB0AGUAcgBuACAAPQAgAFwAIgAnAC4AXAAiAFwAIgBcACIALAAgAEwARQBUACgAXABuACAAIAAgACAAIAAgACAAIAAgACAAIAAgACAAIAAgACAAIAAgACAAIAAgACAAIAAgACAAIAAgACAAIAAgACAAIABfAGQAZQBjAGkAbQBhAGwAcwAsACAATQBJAE4AKABMAEUATgAoAEkATgBEAEUAWAAoAF8AcwBwAGwAaQB0ACwAIAA0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wAIgBcACIALAAg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AAKwAgACgAVgBBAEwAVQBFACgATABFAEYAVAAoAEkATgBEAEUAWAAoAF8AcwBwAGwAaQB0ACwAIAA0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AwACcAMAAwAFwAIgBcAG4AIAAgACAAIAAgACAAIAAgACAAIAAgACAAIAAgACAAIAAgACAAIAAgACAAIAAgACAAIAAgACAAIABfAHAAYQB0AHQAZQByAG4AIAA9ACAAXAAiACcAXAAiAFwAIgBcACIALAAgAEgAUwBUAEEAQwBLACgAXABuACAAIAAgACAAIAAgACAAIAAgACAAIAAgACAAIAAgACAAIAAgACAAIAAgACAAIAAgACAAIAAgACAAIAAgACAAIABcACIAXAAiACwAXABuACAAIAAgACAAIAAgACAAIAAgACAAIAAgACAAIAAgACAAIAAgACAAIAAgACAAIAAgACAAIAAgACAAIAAgACAAIABcACIAXAAiACwAI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FwAbgAgACAAIAAgACAAIAAgACAAIAAgACAAIAAgACAAIAAgACAAIAAgACAAIAAgACAAIAAgACAAIAAgACkALABcAG4AIAAgACAAIAAgACAAIAAgACAAIAAgACAAIAAgACAAIAAgACAAIAAgACAAIAAgACAAIAAgACAAIAAvAC8AIAAwAC4AMAAwADAAJwBcAG4AIAAgACAAIAAgACAAIAAgACAAIAAgACAAIAAgACAAIAAgACAAIAAgACAAIAAgACAAIAAgACAAIABfAHAAYQB0AHQAZQByAG4AIAA9ACAAXAAiAC4AJwBcACIALAAgAEwARQBUACgAXABuACAAIAAgACAAIAAgACAAIAAgACAAIAAgACAAIAAgACAAIAAgACAAIAAgACAAIAAgACAAIAAgACAAIAAgACAAIABfAGQAZQBjAGkAbQBhAGwAcwAsACAATQBJAE4AKABMAEUATgAoAEkATgBEAEUAWAAoAF8AcwBwAGwAaQB0ACwAIAAz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VgBBAEwAVQBFACgASQBOAEQARQBYACgAXwBzAHAAbABpAHQALAAgADIAKQApACAAKwAgACgAVgBBAEwAVQBFACgATABFAEYAVAAoAEkATgBEAEUAWAAoAF8AcwBwAGwAaQB0ACwAIAAzACkALAAgAF8AZABlAGMAaQBtAGEAbABzACkAKQAgAC8AIAAoADEAMAAgAF4AIABfAGQAZQBjAGkAbQBhAGwAcwApACk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JwBcAG4AIAAgACAAIAAgACAAIAAgACAAIAAgACAAIAAgACAAIAAgACAAIAAgACAAIAAgACAAIAAgACAAIABfAHAAYQB0AHQAZQByAG4AIAA9ACAAXAAiACcAXAAiACwAIABIAFMAVABBAEMASwAo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VgBBAEwAVQBFACgASQBOAEQARQBYACgAXwBzAHAAbABpAHQALAAgADIAKQAp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C4AMAAwADAAXAAiAFwAbgAgACAAIAAgACAAIAAgACAAIAAgACAAIAAgACAAIAAgACAAIAAgACAAIAAgACAAIAAgACAAIAAgAF8AcABhAHQAdABlAHIAbgAgAD0AIABcACIALgBcACIAXAAiAFwAIgAsACAATABFAFQAKABcAG4AIAAgACAAIAAgACAAIAAgACAAIAAgACAAIAAgACAAIAAgACAAIAAgACAAIAAgACAAIAAgACAAIAAgACAAIAAgAF8AZABlAGMAaQBtAGEAbABzACwAIABNAEkATgAoAEwARQBOACgASQBOAEQARQBYACgAXwBzAHAAbABpAHQALAAgADM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YAQQBMAFUARQAoAEkATgBEAEUAWAAoAF8AcwBwAGwAaQB0ACwAIAAyACkAKQAgACsAIAAoAFYAQQBMAFUARQAoAEwARQBGAFQAKABJAE4ARABFAFgAKABfAHMAcABsAGkAdAAsACAAMw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MABcACIAXABuACAAIAAgACAAIAAgACAAIAAgACAAIAAgACAAIAAgACAAIAAgACAAIAAgACAAIAAgACAAIAAgACAAXwBwAGEAdAB0AGUAcgBuACAAPQAgAFwAIgBcACIAXAAiAFwAIgAsACAASABTAFQAQQBDAEsAK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YAQQBMAFUARQAoAEkATgBEAEUAWAAoAF8AcwBwAGwAaQB0ACwAIAAyACkAKQBcAG4AIAAgACAAIAAgACAAIAAgACAAIAAgACAAIAAgACAAIAAgACAAIAAgACAAIAAgACAAIAAgACAAIAApACwAXABuACAAIAAgACAAIAAgACAAIAAgACAAIAAgACAAIAAgACAAIAAgACAAIAAgACAAIAAgACAAIAAgACAALwAvACAAMAAuADAAMAAwAFwAbgAgACAAIAAgACAAIAAgACAAIAAgACAAIAAgACAAIAAgACAAIAAgACAAIAAgACAAIAAgACAAIAAgAF8AcABhAHQAdABlAHIAbgAgAD0AIABcACIALgBcACIALAAgAEwARQBUACgAXABuACAAIAAgACAAIAAgACAAIAAgACAAIAAgACAAIAAgACAAIAAgACAAIAAgACAAIAAgACAAIAAgACAAIAAgACAAIABfAGQAZQBjAGkAbQBhAGwAcwAsACAATQBJAE4AKABMAEUATgAoAEkATgBEAEUAWAAoAF8AcwBwAGwAaQB0ACwAIAAz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IAArACAAKABWAEEATABVAEUAKABMAEUARgBUACgASQBOAEQARQBYACgAXwBzAHAAbABpAHQALAAgADMAKQAsACAAXwBkAGUAYwBpAG0AYQBsAHMAKQApACAALwAgACgAMQAwACAAXgAgAF8AZABlAGMAaQBtAGEAbABzACkAKQAs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XABuACAAIAAgACAAIAAgACAAIAAgACAAIAAgACAAIAAgACAAIAAgACAAIAAgACAAIAAgACAAIAAgACAAXwBwAGEAdAB0AGUAcgBuACAAPQAgAFwAIgBcACIALAAgAEgAUwBUAEEAQwBLACgAXABuACAAIAAgACAAIAAgACAAIAAgACAAIAAgACAAIAAgACAAIAAgACAAIAAgACAAIAAgACAAIAAgACAAIAAgACAAIABWAEEATABVAEUAKABJAE4ARABFAFgAKABfAHMAcABsAGkAdAAsACAAMgApACkALABcAG4AIAAgACAAIAAgACAAIAAgACAAIAAgACAAIAAgACAAIAAgACAAIAAgACAAIAAgACAAIAAgACAAIAAgACAAIAAgAFwAIgBcACIALABcAG4AIAAgACAAIAAgACAAIAAgACAAIAAgACAAIAAgACAAIAAgACAAIAAgACAAIAAgACAAIAAgACAAIAAgACAAIAAgAFwAIgBcACIALABcAG4AIAAgACAAIAAgACAAIAAgACAAIAAgACAAIAAgACAAIAAgACAAIAAgACAAIAAgACAAIAAgACAAIAAgACAAIAAgAFwAIgBcACIAXABuACAAIAAgACAAIAAgACAAIAAgACAAIAAgACAAIAAgACAAIAAgACAAIAAgACAAIAAgACAAIAAgACAAKQAsAFwAbgAgACAAIAAgACAAIAAgACAAIAAgACAAIAAgACAAIAAgACAAIAAgACAAIAAgACAAIAAgACAAIAAgAFQAUgBVAEUALAAgAHsAIwBWAEEATABVAEUAIQB9AFwAbgAgACAAIAAgACAAIAAgACAAIAAgACAAIAAgACAAIAAgACAAIAAgACAAIAAgACAAIAApAFwAbgAgACAAIAAgACAAIAAgACAAIAAgACAAIAAgACAAIAAgACAAIAAgACAAKQBcAG4AIAAgACAAIAAgACAAIAAgACAAIAAgACAAIAAgACAAIAApACwAXABuAFwAbgAgACAAIAAgACAAIAAgACAAIAAgACAAIAAgACAAIAAgAF8AYwBvAG0AcABsAGkAYwBhAHQAaQBvAG4ALAAgAEkARgAoAEkAUwBOAFUATQBCAEUAUgAoAFQAaQBtAGUAUwBwAGEAbgBUAGUAeAB0ACkALAAgAFIARQBTAE8ATABWAEUAXwBUAEkATQBFAFMAUABBAE4AKABUAGkAbQBlAFMAcABhAG4AVABlAHgAdAApACwAXABuACAAIAAgACAAIAAgACAAIAAgACAAIAAgACAAIAAgACAAIAAgACAAIABMAEUAVAAoAFwAbgAgACAAIAAgACAAIAAgACAAIAAgACAAIAAgACAAIAAgACAAIAAgACAAIAAgACAAIABfAGkAcwBNAG8AZABlAHIAbgBGAG0AdAAsACAASQBGAEUAUgBSAE8AUgAoAEYASQBOAEQAKABcACIAOgBcACIALAAgAFQAaQBtAGUAUwBwAGEAbgBUAGUAeAB0ACkALAAgADAAKQAgAD4AIAAwACwAXABuACAAIAAgACAAIAAgACAAIAAgACAAIAAgACAAIAAgACAAIAAgACAAIAAgACAAIAAgAF8AdABpAG0AZQBTAHAAYQBuAFQAZQB4AHQALAAgAEkARgAoAF8AaQBzAE0AbwBkAGUAcgBuAEYAbQB0ACwAIABUAGkAbQBlAFMAcABhAG4AVABlAHgAdAAsACAAUwBVAEIAUwBUAEkAVABVAFQARQAoAFQAaQBtAGUAUwBwAGEAbgBUAGUAeAB0ACwAIABcACIAIABcACIALAAgAFwAIgBcACIAKQApACwAXABuACAAIAAgACAAIAAgACAAIAAgACAAIAAgACAAIAAgACAAIAAgACAAIAAgACAAIAAgAF8AZgBpAHIAcwB0AEMAaABhAHIALAAgAEwARQBGAFQAKABfAHQAaQBtAGUAUwBwAGEAbgBUAGUAeAB0ACwAIAAxACkALABcAG4AIAAgACAAIAAgACAAIAAgACAAIAAgACAAIAAgACAAIAAgACAAIAAgACAAIAAgACAAXwBoAGEAcwBTAGkAZwBuACwAIABJAEYAUwAoAFwAbgAgACAAIAAgACAAIAAgACAAIAAgACAAIAAgACAAIAAgACAAIAAgACAAIAAgACAAIAAgACAAIAAgAF8AZgBpAHIAcwB0AEMAaABhAHIAIAA9ACAAXAAiACsAXAAiACwAIABUAFIAVQBFACwAXABuACAAIAAgACAAIAAgACAAIAAgACAAIAAgACAAIAAgACAAIAAgACAAIAAgACAAIAAgACAAIAAgACAAXwBmAGkAcgBzAHQAQwBoAGEAcgAgAD0AIABcACIALQBcACIALAAgAFQAUgBVAEUALABcAG4AIAAgACAAIAAgACAAIAAgACAAIAAgACAAIAAgACAAIAAgACAAIAAgACAAIAAgACAAIAAgACAAIABfAGYAaQByAHMAdABDAGgAYQByACAAPQAgAFUATgBJAEMASABBAFIAKAA4ADcAMgAyACkALAAgAFQAUgBVAEUALABcAG4AIAAgACAAIAAgACAAIAAgACAAIAAgACAAIAAgACAAIAAgACAAIAAgACAAIAAgACAAIAAgACAAIABUAFIAVQBFACwAIABGAEEATABTAEUAXABuACAAIAAgACAAIAAgACAAIAAgACAAIAAgACAAIAAgACAAIAAgACAAIAAgACAAIAAgACkALABcAG4AIAAgACAAIAAgACAAIAAgACAAIAAgACAAIAAgACAAIAAgACAAIAAgACAAIAAgACAAXwBuAG8AbQBpAG4AYQBsAFMAaQBnAG4ALAAgAEkARgBTACgAXABuACAAIAAgACAAIAAgACAAIAAgACAAIAAgACAAIAAgACAAIAAgACAAIAAgACAAIAAgACAAIAAgACAAXwBmAGkAcgBzAHQAQwBoAGEAcgAgAD0AIABcACIALQBcACIALAAgAC0AMQAsAFwAbgAgACAAIAAgACAAIAAgACAAIAAgACAAIAAgACAAIAAgACAAIAAgACAAIAAgACAAIAAgACAAIAAgAF8AZgBpAHIAcwB0AEMAaABhAHIAIAA9ACAAVQBOAEkAQwBIAEEAUgAoADgANwAyADIAKQAsACAALQAxACwAXABuACAAIAAgACAAIAAgACAAIAAgACAAIAAgACAAIAAgACAAIAAgACAAIAAgACAAIAAgACAAIAAgACAAVABSAFUARQAsACAAMQBcAG4AIAAgACAAIAAgACAAIAAgACAAIAAgACAAIAAgACAAIAAgACAAIAAgACAAIAAgACAAKQAsAFwAbgAgACAAIAAgACAAIAAgACAAIAAgACAAIAAgACAAIAAgACAAIAAgACAAIAAgACAAIABfAHUAVABpAG0AZQBTAHAAYQBuACwAIABJAEYAKABfAGgAYQBzAFMAaQBnAG4ALAAgAE0ASQBEACgAXwB0AGkAbQBlAFMAcABhAG4AVABlAHgAdAAsACAAMgAsACAATABFAE4AKABfAHQAaQBtAGUAUwBwAGEAbgBUAGUAeAB0ACkAIAAtACAAMQApACwAIABfAHQAaQBtAGUAUwBwAGEAbgBUAGUAeAB0ACkALABcAG4AIAAgACAAIAAgACAAIAAgACAAIAAgACAAIAAgACAAIAAgACAAIAAgACAAIAAgACAAXABuACAAIAAgACAAIAAgACAAIAAgACAAIAAgACAAIAAgACAAIAAgACAAIAAgACAAIAAgAF8AdAByAHkAUABhAHIAcwBlACwAIABJAEYAKABfAGkAcwBNAG8AZABlAHIAbgBGAG0AdAAsAFwAbgAgACAAIAAgACAAIAAgACAAIAAgACAAIAAgACAAIAAgACAAIAAgACAAIAAgACAAIAAgACAAIAAgAGYAbgBQAGEAcgBzAGUATQBvAGQAZQByAG4ARgBtAHQAKABfAHUAVABpAG0AZQBTAHAAYQBuACkALABcAG4AIAAgACAAIAAgACAAIAAgACAAIAAgACAAIAAgACAAIAAgACAAIAAgACAAIAAgACAAIAAgACAAIABmAG4AUABhAHIAcwBlAFQAcgBhAGQAaQB0AGkAbwBuAGEAbABGAG0AdAAoAF8AdQBUAGkAbQBlAFMAcABhAG4AKQBcAG4AIAAgACAAIAAgACAAIAAgACAAIAAgACAAIAAgACAAIAAgACAAIAAgACAAIAAgACAAKQAsAFwAbgAgACAAIAAgACAAIAAgACAAIAAgACAAIAAgACAAIAAgACAAIAAgACAAIAAgACAAIABJAEYAKABJAFMARQBSAFIATwBSACgASQBOAEQARQBYACgAXwB0AHIAeQBQAGEAcgBzAGUALAAgADEALAAgADEAKQApACwAIAB7ACMAVgBBAEwAVQBFACEALAAgAFwAIgBcACIALAAgAFwAIgBcACIALAAgAFwAIgBcACIALAAgAFwAIgBcACIAfQAsAFwAbgAgACAAIAAgACAAIAAgACAAIAAgACAAIAAgACAAIAAgACAAIAAgACAAIAAgACAAIAAgACAAIAAgAEwARQBUACgAXABuACAAIAAgACAAIAAgACAAIAAgACAAIAAgACAAIAAgACAAIAAgACAAIAAgACAAIAAgACAAIAAgACAAIAAgACAAIABfAHMAaQBnAG4ALAAgAEkARgBTACgAXABuACAAIAAgACAAIAAgACAAIAAgACAAIAAgACAAIAAgACAAIAAgACAAIAAgACAAIAAgACAAIAAgACAAIAAgACAAIAAgACAAIAAgAEkATgBEAEUAWAAoAF8AdAByAHkAUABhAHIAcwBlACwAIAAxACwAIAAxACkAIAA+ACAAMAAsACAAXwBuAG8AbQBpAG4AYQBsAFMAaQBnAG4ALABcAG4AIAAgACAAIAAgACAAIAAgACAAIAAgACAAIAAgACAAIAAgACAAIAAgACAAIAAgACAAIAAgACAAIAAgACAAIAAgACAAIAAgACAASQBOAEQARQBYACgAXwB0AHIAeQBQAGEAcgBzAGUALAAgADEALAAgADIAKQAgAD4AIAAwACwAIABfAG4AbwBtAGkAbgBhAGwAUwBpAGcAbgAsAFwAbgAgACAAIAAgACAAIAAgACAAIAAgACAAIAAgACAAIAAgACAAIAAgACAAIAAgACAAIAAgACAAIAAgACAAIAAgACAAIAAgACAAIABJAE4ARABFAFgAKABfAHQAcgB5AFAAYQByAHMAZQAsACAAMQAsACAAMwApACAAPgAgADAALAAgAF8AbgBvAG0AaQBuAGEAbABTAGkAZwBuACwAXABuACAAIAAgACAAIAAgACAAIAAgACAAIAAgACAAIAAgACAAIAAgACAAIAAgACAAIAAgACAAIAAgACAAIAAgACAAIAAgACAAIAAgAEkATgBEAEUAWAAoAF8AdAByAHkAUABhAHIAcwBlACwAIAAxACwAIAA0ACkAIAA+ACAAMAAsACAAXwBuAG8AbQBpAG4AYQBsAFMAaQBnAG4ALABcAG4AIAAgACAAIAAgACAAIAAgACAAIAAgACAAIAAgACAAIAAgACAAIAAgACAAIAAgACAAIAAgACAAIAAgACAAIAAgACAAIAAgACAAVABSAFUARQAsACAAMABcAG4AIAAgACAAIAAgACAAIAAgACAAIAAgACAAIAAgACAAIAAgACAAIAAgACAAIAAgACAAIAAgACAAIAAgACAAIAAgACkALABcAG4AIAAgACAAIAAgACAAIAAgACAAIAAgACAAIAAgACAAIAAgACAAIAAgACAAIAAgACAAIAAgACAAIAAgACAAIAAgAFYAQQBMAEkARABBAFQARQBfAFQASQBNAEUAUwBQAEEATgAoAFwAbgAgACAAIAAgACAAIAAgACAAIAAgACAAIAAgACAAIAAgACAAIAAgACAAIAAgACAAIAAgACAAIAAgACAAIAAgACAAIAAgACAAIABfAHMAaQBnAG4ALABcAG4AIAAgACAAIAAgACAAIAAgACAAIAAgACAAIAAgACAAIAAgACAAIAAgACAAIAAgACAAIAAgACAAIAAgACAAIAAgACAAIAAgACAASQBOAEQARQBYACgAXwB0AHIAeQBQAGEAcgBzAGUALAAgADEALAAgADEAKQAsAFwAbgAgACAAIAAgACAAIAAgACAAIAAgACAAIAAgACAAIAAgACAAIAAgACAAIAAgACAAIAAgACAAIAAgACAAIAAgACAAIAAgACAAIABJAE4ARABFAFgAKABfAHQAcgB5AFAAYQByAHMAZQAsACAAMQAsACAAMgApACwAXABuACAAIAAgACAAIAAgACAAIAAgACAAIAAgACAAIAAgACAAIAAgACAAIAAgACAAIAAgACAAIAAgACAAIAAgACAAIAAgACAAIAAgAEkATgBEAEUAWAAoAF8AdAByAHkAUABhAHIAcwBlACwAIAAxACwAIAAzACkALABcAG4AIAAgACAAIAAgACAAIAAgACAAIAAgACAAIAAgACAAIAAgACAAIAAgACAAIAAgACAAIAAgACAAIAAgACAAIAAgACAAIAAgACAASQBOAEQARQBYACgAXwB0AHIAeQBQAGEAcgBzAGUALAAgADEALAAgADQ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JAEYAKABfAGEAcwBWAGEAbAB1AGUALABcAG4AIAAgACAAIAAgACAAIAAgACAAIAAgACAAIAAgACAAIAAgACAAIAAgAFQASQBNAEUAUwBQAEEATgAoAFwAbgAgACAAIAAgACAAIAAgACAAIAAgACAAIAAgACAAIAAgACAAIAAgACAAIAAgACAAIABJAE4ARABFAFgAKABfAGMAbwBtAHAAbABpAGMAYQB0AGkAbwBuACwAIAAxACwAIAAxACkALABcAG4AIAAgACAAIAAgACAAIAAgACAAIAAgACAAIAAgACAAIAAgACAAIAAgACAAIAAgACAASQBOAEQARQBYACgAXwBjAG8AbQBwAGwAaQBjAGEAdABpAG8AbgAsACAAMQAsACAAMgApACwAXABuACAAIAAgACAAIAAgACAAIAAgACAAIAAgACAAIAAgACAAIAAgACAAIAAgACAAIAAgAEkATgBEAEUAWAAoAF8AYwBvAG0AcABsAGkAYwBhAHQAaQBvAG4ALAAgADEALAAgADMAKQAsAFwAbgAgACAAIAAgACAAIAAgACAAIAAgACAAIAAgACAAIAAgACAAIAAgACAAIAAgACAAIABJAE4ARABFAFgAKABfAGMAbwBtAHAAbABpAGMAYQB0AGkAbwBuACwAIAAxACwAIAA0ACkALABcAG4AIAAgACAAIAAgACAAIAAgACAAIAAgACAAIAAgACAAIAAgACAAIAAgACAAIAAgACAASQBOAEQARQBYACgAXwBjAG8AbQBwAGwAaQBjAGEAdABpAG8AbgAsACAAMQAsACAANQApAFwAbgAgACAAIAAgACAAIAAgACAAIAAgACAAIAAgACAAIAAgACAAIAAgACAAKQAsAFwAbgAgACAAIAAgACAAIAAgACAAIAAgACAAIAAgACAAIAAgACAAIAAgACAAXwBjAG8AbQBwAGwAaQBjAGEAdABpAG8Ab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XABuAFwAbgBSAGUAdAB1AHIAbgBzACAAYQAgAHQAaQBtAGUAcwBwAGEAbgAgAGEAcwAgAHQAZQB4AHQAIABpAG4AIAB0AGgAZQAgAHMAcABlAGMAaQBmAGkAZQBkACAAZgBvAHIAbQBhAHQAIABmAHIAbwBtACAAYQAgAGcAaQB2AGUAbgAgAGQAZQBjAGkAbQBhAGwAIAB0AGkAbQBlAH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HwAIABGAG8AcgBtAGEAdAB0AGUAZAAgAHQAaQBtAGUAcwBwAGEAbgAgAGQALgBIAEgAOgBtAG0AOgBzAHMALgAw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CAAIAAgAHwAIABkAGUAYwBpAG0AYQBsACAAfAAgAEQAZQBjAGkAbQBhAGwAIAB0AGkAbQBlAHMAcABhAG4AIAB3AGgAZQByAGUAIABhACAAZABhAHkAIAA9ACAAMQBcAG4AWwBPAHAAdABpAG8AbgBzAF0AIAAgACAAIAAgACAAfAAgAHQAZQB4AHQAIAAgACAAIAB8ACAAUwB0AHIAaQBuAGcAIAB3AGkAdABoACAAZQBsAGUAbQBlAG4AdABzADoAIABbACsAXQBbAFQAXQBbAFAAXQBbAF8AXQBbADwAXQBbAH4AXQBbAEgAaQBnAGgATwByAGQAZQByAF0AWwBMAG8AdwBPAHIAZABlAHIAXQBbAFAAcgBlAGMAaQBzAGkAbwBuAF0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VAAgADoAIABUAHIAYQBkAGkAdABpAG8AbgBhAGwAIABTAHQAeQBsAGUALgAgAE0AbwBkAGUAcgBuACAAcwB0AHkAbABlACAAdwBoAGUAbgAgAG4AbwB0ACAAcAByAGUAcwBlAG4AdABcAG4AIAAgACAAIAAgACAAIAAgACAAIAAgACAAIAAgACAAfAAgACAAIAAgACAAIAAgACAAIAB8ACAAIAAgACAAIAAgACAAIAAgAFAAIAA6ACAAUABhAGQAIABsAGUAYQBkAGkAbgBnACAAdgBhAGwAdQBlAHMAIAB3AGkAdABoACAAegBlAHIAbwAuAFwAbgAgACAAIAAgACAAIAAgACAAIAAgACAAIAAgACAAIAB8ACAAIAAgACAAIAAgACAAIAAgAHwAIAAgACAAIAAgACAAIAAgACAAXwAgADoAIABJAG4AcwBlAHIAdAAgAHMAcABhAGMAaQBuAGcALgAgAEEAcABwAGwAaQBjAGEAYgBsAGUAIAB0AG8AIAB0AHIAYQBkAGkAdABpAG8AbgBhAGwAIABzAHQAeQBsAGUAIABvAG4AbAB5AC4AXABuACAAIAAgACAAIAAgACAAIAAgACAAIAAgACAAIAAgAHwAIAAgACAAIAAgACAAIAAgACAAfAAgACAAIAAgACAAIAAgACAAIAA8ACAAOgAgAFIAbwB1AG4AZAAgAGIAeQAgAHQAcgB1AG4AYwBhAHQAaQBuAGcAIABjAG8AbQBwAG8AbgBlAG4AdABzAC4AIABEAGUAZgBhAHUAbAB0ACAAaQBzACAAcgBvAHUAbgBkAGkAbgBnACAAdABvACAAbgBlAGEAcgBlAHMAdAAuAFwAbgAgACAAIAAgACAAIAAgACAAIAAgACAAIAAgACAAIAB8ACAAIAAgACAAIAAgACAAIAAgAHwAIAAgACAAIAAgACAAIAAgACAAfgAgADoAIABGAGwAbwBhAHQAaQBuAGcAIABkAGkAcwBwAGwAYQB5ACAAbwBmACAAYwBvAG0AcABvAG4AZQBuAHQAcwAuACAARgBvAHIAIABtAG8AZABlAHIAbgAgAHMAdAB5AGwAZQAgAG8AbgBsAHkAIABoAGEAcwAgAGEAbgAgAGUAZgBmAGUAYwB0ACAAdwBoAGUAbgBcAG4AIAAgACAAIAAgACAAIAAgACAAIAAgACAAIAAgACAAfAAgACAAIAAgACAAIAAgACAAIAB8ACAAIAAgACAAIAAgACAAIAAgACAAIAA6ACAAbABvAHcAIABvAHIAZABlAHIAIABpAHQAZQBtACAAaQBzACAAcwBlAGMAbwBuAGQAcwAsACAAYgB5ACAAYQBsAGwAbwB3AGkAbgBnACAAZgBsAG8AYQB0AGkAbgBnACAAZABpAHMAcABsAGEAeQAgAG8AZgAgAGQAZQBjAGkAbQBhAGwAIABzAGUAYwBvAG4AZABzAC4AXABuACAAIAAgACAAIAAgACAAIAAgACAAIAAgACAAIAAgAHwAIAAgACAAIAAgACAAIAAgACAAfAAgACAAIAAgACAAIAAgACAAIAAgACAAOgAgAEYAbwByACAAdAByAGEAZABpAHQAaQBvAG4AYQBsACAAcwB0AHkAbABlACwAIABmAGwAbwBhAHQAcwAgAGYAcgBvAG0AIABoAGkAZwBoACAAbwByAGQAZQByACAAdABvACAAbABvAHcAIABvAHIAZABlAHIALgBcAG4AIAAgACAAIAAgACAAIAAgACAAIAAgACAAIAAgACAAfAAgACAAIAAgACAAIAAgACAAIAB8ACAASABpAGcAaABPAHIAZABlAHIAIAA6ACAAaABpAGcAaAAgAG8AcgBkAGUAcgAgAGMAbwBtAHAAbwBuAGUAbgB0AFwAbgAgACAAIAAgACAAIAAgACAAIAAgACAAIAAgACAAIAB8ACAAIAAgACAAIAAgACAAIAAgAHwAIABMAG8AdwBPAHIAZABlAHIAIAAgADoAIABsAG8AdwAgAG8AcgBkAGUAcgAgAGMAbwBtAHAAbwBuAGUAbgB0AFwAbgAgACAAIAAgACAAIAAgACAAIAAgACAAIAAgACAAIAB8ACAAIAAgACAAIAAgACAAIAAgAHwAIABIAGkAZwBoAE8AcgBkAGUAcgAgAGEAbgBkACAATABvAHcATwByAGQAZQByACAAZQBsAGUAbQBlAG4AdABzACAAdABhAGsAZQAgAHQAaABlACAAZgBvAGwAbABvAHcAaQBuAGcAOgBcAG4AIAAgACAAIAAgACAAIAAgACAAIAAgACAAIAAgACAAfAAgACAAIAAgACAAIAAgACAAIAB8ACAAIAAgACAAIAAgACAAIAAgAEQAIAA6ACAARABhAHkAXABuACAAIAAgACAAIAAgACAAIAAgACAAIAAgACAAIAAgAHwAIAAgACAAIAAgACAAIAAgACAAfAAgACAAIAAgACAAIAAgACAAIABIACAAOgAgAEgAbwB1AHIAXABuACAAIAAgACAAIAAgACAAIAAgACAAIAAgACAAIAAgAHwAIAAgACAAIAAgACAAIAAgACAAfAAgACAAIAAgACAAIAAgACAAIABNACAAOgAgAE0AaQBuAHUAdABlAFwAbgAgACAAIAAgACAAIAAgACAAIAAgACAAIAAgACAAIAB8ACAAIAAgACAAIAAgACAAIAAgAHwAIAAgACAAIAAgACAAIAAgACAAUwAgADoAIABTAGUAYwBvAG4AZABcAG4AIAAgACAAIAAgACAAIAAgACAAIAAgACAAIAAgACAAfAAgACAAIAAgACAAIAAgACAAIAB8ACAAUAByAGUAYwBpAHMAaQBvAG4AIAA6ACAAWwAwAC0AOQBdACAARgBvAHIAIABtAG8AZABlAHIAbgAgAHMAdAB5AGwAZQAgAG8AbgBsAHkAIABoAGEAcwAgAGEAbgAgAGUAZgBmAGUAYwB0ACAAdwBoAGUAbgAgAGwAbwB3ACAAbwByAGQAZQByACAAYwBvAG0AcABvAG4AZQBuAHQAIABpAHMAIABzAGUAYwBvAG4AZABzAC4AXABuACAAIAAgACAAIAAgACAAIAAgACAAIAAgACAAIAAgAHwAIAAgACAAIAAgACAAIAAgACAAfAAgACAAIAAgACAAIAAgACAAIAAgACAAOgAgAEYAbwByACAAdAByAGEAZABpAHQAaQBvAG4AYQBsACAAcwB0AHkAbABlACwAIABkAGUAYwBpAG0AYQBsAHMAIABjAGEAbgAgAGIAZQAgAGUAeABwAHIAZQBzAHMAZQBkACAAbwBuACAAYQBuAHkAIABsAG8AdwAgAG8AcgBkAGUAcgAgAGMAbwBtAHAAbwBuAGUAbgB0ACA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KAAxAC4ANwA4ADYANQAsACAAXAAiAFwAIgApAFwAbgBSAGUAdAB1AHIAbgBzADoAIAAxAC4AMQA4ADoANQAyADoAMwA0AFwAbgBcAG4ARgBPAFIATQBBAFQAXwBUAEkATQBFAFMAUABBAE4AKAAxAC4ANwA4ADYANQAsACAAXAAiAEgAUwAzAFwAIgApAFwAbgBSAGUAdAB1AHIAbgBzADoAIAA0ADIAOgA1ADIAOgAzADMALgA2ADAAMABcAG4AXABuAEYATwBSAE0AQQBUAF8AVABJAE0ARQBTAFAAQQBOACgAMQAuADcAOAA2ADUALAAgAFwAIgBUACsAXwBIAFMAXAAiACkAXABuAFIAZQB0AHUAcgBuAHMAOgAgACsAIAA0ADIAaAAgADUAMgAnACAAMwA0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FMAUABBAE4AIAA9ACAATABBAE0AQgBEAEEAKABUAGkAbQBlAFMAcABhAG4ALAAgAFsATwBwAHQAaQBvAG4AcwBdACwAXABuACAAIAAgACAASQBGAFMAKABcAG4AIAAgACAAIAAgACAAIAAgAEkAUwBfAEUATQBQAFQAWQAoAFQAaQBtAGUAUwBwAGEAbgApACwAIABcACIAXAAiACwAXABuACAAIAAgACAAIAAgACAAIABOAE8AVAAoAEkAUwBOAFUATQBCAEUAUgAoAFQAaQBtAGUAUwBwAGEAbgApACkALAAgAHsAIwBWAEEATABVAEUAIQB9ACwAXABuACAAIAAgACAAIAAgACAAIABUAFIAVQBFACwAIABMAEUAVAAoAFwAbgAgACAAIAAgACAAIAAgACAAIAAgACAAIABfAG0AbwBkAGUAcgBuAFMAdAB5AGwAZQAsACAASQBGAEUAUgBSAE8AUgAoAFMARQBBAFIAQwBIACgAXAAiAFQAXAAiACwAIABPAHAAdABpAG8AbgBzACkALAAgADAAKQAgAD0AIAAwACwAXABuACAAIAAgACAAIAAgACAAIAAgACAAIAAgAF8AcwBpAGcAbgBQAG8AcwBpAHQAaQB2AGUALAAgAEkARgBFAFIAUgBPAFIAKABGAEkATgBEACgAXAAiACsAXAAiACwAIABPAHAAdABpAG8AbgBzACkALAAgADAAKQAgAD4AIAAwACwAXABuACAAIAAgACAAIAAgACAAIAAgACAAIAAgAF8AZgBpAHgAZQBkACwAIABJAEYARQBSAFIATwBSACgARgBJAE4ARAAoAFwAIgB+AFwAIgAsACAATwBwAHQAaQBvAG4AcwApACwAIAAwACkAIAA9ACAAMAAsAFwAbgAgACAAIAAgACAAIAAgACAAIAAgACAAIABfAHAAYQBkAGQAaQBuAGcALAAgAEkARgBFAFIAUgBPAFIAKABTAEUAQQBSAEMASAAoAFwAIgBQAFwAIgAsACAATwBwAHQAaQBvAG4AcwApACwAIAAwACkAIAA+ACAAMAAsAFwAbgAgACAAIAAgACAAIAAgACAAIAAgACAAIABfAHMAcABhAGMAaQBuAGcALAAgAEkARgBFAFIAUgBPAFIAKABGAEkATgBEACgAXAAiAF8AXAAiACwAIABPAHAAdABpAG8AbgBzACkALAAgADAAKQAgAD4AIAAwACwAXABuACAAIAAgACAAIAAgACAAIAAgACAAIAAgAF8AdAByAHUAbgBjAGEAdABlACwAIABJAEYARQBSAFIATwBSACgARgBJAE4ARAAoAFwAIgA8AFwAIgAsACAATwBwAHQAaQBvAG4AcwApACwAIAAwACkAIAA+ACAAMAAsAFwAbgAgACAAIAAgACAAIAAgACAAIAAgACAAIAAgACAAIAAgACAAIAAgACAAXABuACAAIAAgACAAIAAgACAAIAAgACAAIAAgAF8AdAByAHkASABpAGcAaABPAHIAZABlAHIAQwBoAGEAcgAsACAAUwBFAEEAUgBDAEgAXwBOAFQASABfAEMASABBAFIAKABcACIARABIAE0AUwBcACIALAAgAE8AcAB0AGkAbwBuAHMALAAgADEALAAgADEAKQAsAFwAbgAgACAAIAAgACAAIAAgACAAIAAgACAAIABfAHAAYQBzAHMAZQBkAEgAaQBnAGgATwByAGQAZQByACwAIABJAEYAUwAoAFwAbgAgACAAIAAgACAAIAAgACAAIAAgACAAIAAgACAAIAAgAEkATgBEAEUAWAAoAF8AdAByAHkASABpAGcAaABPAHIAZABlAHIAQwBoAGEAcgAsACAAMQAsACAAMQApACAAPQAgADAALAAgAFwAIgBcACIALABcAG4AIAAgACAAIAAgACAAIAAgACAAIAAgACAAIAAgACAAIABJAE4ARABFAFgAKABfAHQAcgB5AEgAaQBnAGgATwByAGQAZQByAEMAaABhAHIALAAgADEALAAgADIAKQAgAD0AIABcACIARABcACIALAAgADEALABcAG4AIAAgACAAIAAgACAAIAAgACAAIAAgACAAIAAgACAAIABJAE4ARABFAFgAKABfAHQAcgB5AEgAaQBnAGgATwByAGQAZQByAEMAaABhAHIALAAgADEALAAgADIAKQAgAD0AIABcACIASABcACIALAAgADIALABcAG4AIAAgACAAIAAgACAAIAAgACAAIAAgACAAIAAgACAAIABJAE4ARABFAFgAKABfAHQAcgB5AEgAaQBnAGgATwByAGQAZQByAEMAaABhAHIALAAgADEALAAgADIAKQAgAD0AIABcACIATQBcACIALAAgADMALABcAG4AIAAgACAAIAAgACAAIAAgACAAIAAgACAAIAAgACAAIABJAE4ARABFAFgAKABfAHQAcgB5AEgAaQBnAGgATwByAGQAZQByAEMAaABhAHIALAAgADEALAAgADIAKQAgAD0AIABcACIAUwBcACIALAAgADQAXABuACAAIAAgACAAIAAgACAAIAAgACAAIAAgACkALABcAG4AXABuACAAIAAgACAAIAAgACAAIAAgACAAIAAgAF8AdAByAHkATABvAHcATwByAGQAZQByAEMAaABhAHIALAAgAFMARQBBAFIAQwBIAF8ATgBUAEgAXwBDAEgAQQBSACgAXAAiAEQASABNAFMAXAAiACwAIABPAHAAdABpAG8AbgBzACwAIAAxACwAIAAxACwAIABJAE4ARABFAFgAKABfAHQAcgB5AEgAaQBnAGgATwByAGQAZQByAEMAaABhAHIALAAgADEALAAgADEAKQAgACsAIAAxACkALABcAG4AIAAgACAAIAAgACAAIAAgACAAIAAgACAAXwBwAGEAcwBzAGUAZABMAG8AdwBPAHIAZABlAHIALAAgAEkARgBTACgAXABuACAAIAAgACAAIAAgACAAIAAgACAAIAAgACAAIAAgACAASQBOAEQARQBYACgAXwB0AHIAeQBMAG8AdwBPAHIAZABlAHIAQwBoAGEAcgAsACAAMQAsACAAMQApACAAPQAgADAALAAgAFwAIgBcACIALABcAG4AIAAgACAAIAAgACAAIAAgACAAIAAgACAAIAAgACAAIABJAE4ARABFAFgAKABfAHQAcgB5AEwAbwB3AE8AcgBkAGUAcgBDAGgAYQByACwAIAAxACwAIAAyACkAIAA9ACAAXAAiAEQAXAAiACwAIAAxACwAXABuACAAIAAgACAAIAAgACAAIAAgACAAIAAgACAAIAAgACAASQBOAEQARQBYACgAXwB0AHIAeQBMAG8AdwBPAHIAZABlAHIAQwBoAGEAcgAsACAAMQAsACAAMgApACAAPQAgAFwAIgBIAFwAIgAsACAAMgAsAFwAbgAgACAAIAAgACAAIAAgACAAIAAgACAAIAAgACAAIAAgAEkATgBEAEUAWAAoAF8AdAByAHkATABvAHcATwByAGQAZQByAEMAaABhAHIALAAgADEALAAgADIAKQAgAD0AIABcACIATQBcACIALAAgADMALABcAG4AIAAgACAAIAAgACAAIAAgACAAIAAgACAAIAAgACAAIABJAE4ARABFAFgAKABfAHQAcgB5AEwAbwB3AE8AcgBkAGUAcgBDAGgAYQByACwAIAAxACwAIAAyACkAIAA9ACAAXAAiAFMAXAAiACwAIAA0AFwAbgAgACAAIAAgACAAIAAgACAAIAAgACAAIAApACwAXABuACAAIAAgACAAIAAgACAAIAAgACAAIAAgACAAIAAgACAAIAAgACAAIAAgACAAIAAgACAAIAAgACAAIAAgACAAIABcAG4AIAAgACAAIAAgACAAIAAgACAAIAAgACAALwAvACAAcwB3AGkAdABjAGgAIABpAGYAIABuAGUAZQBkAGUAZABcAG4AIAAgACAAIAAgACAAIAAgACAAIAAgACAAXwBsAG8AdwBPAHIAZABlAHIALAAgAEkARgBTACgAXABuACAAIAAgACAAIAAgACAAIAAgACAAIAAgACAAIAAgACAASQBTAE4AVQBNAEIARQBSACgAXwBwAGEAcwBzAGUAZABMAG8AdwBPAHIAZABlAHIAKQAgACoAIABJAFMATgBVAE0AQgBFAFIAKABfAHAAYQBzAHMAZQBkAEgAaQBnAGgATwByAGQAZQByACkALABcAG4AIAAgACAAIAAgACAAIAAgACAAIAAgACAAIAAgACAAIAAgACAAIAAgAE0AQQBYACgAXwBwAGEAcwBzAGUAZABIAGkAZwBoAE8AcgBkAGUAcgAsACAAXwBwAGEAcwBzAGUAZABMAG8AdwBPAHIAZABlAHIAKQAsAFwAbgAgACAAIAAgACAAIAAgACAAIAAgACAAIAAgACAAIAAgAEkAUwBOAFUATQBCAEUAUgAoAF8AcABhAHMAcwBlAGQATABvAHcATwByAGQAZQByACkAIAAqACAATgBPAFQAKABJAFMATgBVAE0AQgBFAFIAKABfAHAAYQBzAHMAZQBkAEgAaQBnAGgATwByAGQAZQByACkAKQAsAFwAbgAgACAAIAAgACAAIAAgACAAIAAgACAAIAAgACAAIAAgACAAIAAgACAASQBGACgAXwBwAGEAcwBzAGUAZABMAG8AdwBPAHIAZABlAHIAIAA8AD0AIAAyACwAIABcACIAXAAiACwAIABfAHAAYQBzAHMAZQBkAEwAbwB3AE8AcgBkAGUAcgApACwAXABuACAAIAAgACAAIAAgACAAIAAgACAAIAAgACAAIAAgACAATgBPAFQAKABJAFMATgBVAE0AQgBFAFIAKABfAHAAYQBzAHMAZQBkAEwAbwB3AE8AcgBkAGUAcgApACkAIAAqACAASQBTAE4AVQBNAEIARQBSACgAXwBwAGEAcwBzAGUAZABIAGkAZwBoAE8AcgBkAGUAcgApACwAXABuACAAIAAgACAAIAAgACAAIAAgACAAIAAgACAAIAAgACAAIAAgACAAIABJAEYAKABfAHAAYQBzAHMAZQBkAEgAaQBnAGgATwByAGQAZQByACAAPgA9ACAAMwAsACAAXwBwAGEAcwBzAGUAZABIAGkAZwBoAE8AcgBkAGUAcgAsACAAXAAiAFwAIgApACwAXABuACAAIAAgACAAIAAgACAAIAAgACAAIAAgACAAIAAgACAAVABSAFUARQAsACAAXAAiAFwAIgBcAG4AIAAgACAAIAAgACAAIAAgACAAIAAgACAAKQAsAFwAbgAgACAAIAAgACAAIAAgACAAIAAgACAAIAAgACAAIAAgACAAIAAgACAAXABuACAAIAAgACAAIAAgACAAIAAgACAAIAAgAF8AaABpAGcAaABPAHIAZABlAHIALAAgAEkARgBTACgAXABuACAAIAAgACAAIAAgACAAIAAgACAAIAAgACAAIAAgACAASQBTAE4AVQBNAEIARQBSACgAXwBwAGEAcwBzAGUAZABMAG8AdwBPAHIAZABlAHIAKQAgACoAIABJAFMATgBVAE0AQgBFAFIAKABfAHAAYQBzAHMAZQBkAEgAaQBnAGgATwByAGQAZQByACkALABcAG4AIAAgACAAIAAgACAAIAAgACAAIAAgACAAIAAgACAAIAAgACAAIAAgAE0ASQBOACgAXwBwAGEAcwBzAGUAZABIAGkAZwBoAE8AcgBkAGUAcgAsACAAXwBwAGEAcwBzAGUAZABMAG8AdwBPAHIAZABlAHIAKQAsAFwAbgAgACAAIAAgACAAIAAgACAAIAAgACAAIAAgACAAIAAgAEkAUwBOAFUATQBCAEUAUgAoAF8AcABhAHMAcwBlAGQATABvAHcATwByAGQAZQByACkAIAAqACAATgBPAFQAKABJAFMATgBVAE0AQgBFAFIAKABfAHAAYQBzAHMAZQBkAEgAaQBnAGgATwByAGQAZQByACkAKQAsAFwAbgAgACAAIAAgACAAIAAgACAAIAAgACAAIAAgACAAIAAgACAAIAAgACAASQBGACgAXwBwAGEAcwBzAGUAZABMAG8AdwBPAHIAZABlAHIAIAA8AD0AIAAyACwAIABfAHAAYQBzAHMAZQBkAEwAbwB3AE8AcgBkAGUAcgAsACAAXAAiAFwAIgApACwAXABuACAAIAAgACAAIAAgACAAIAAgACAAIAAgACAAIAAgACAATgBPAFQAKABJAFMATgBVAE0AQgBFAFIAKABfAHAAYQBzAHMAZQBkAEwAbwB3AE8AcgBkAGUAcgApACkAIAAqACAASQBTAE4AVQBNAEIARQBSACgAXwBwAGEAcwBzAGUAZABIAGkAZwBoAE8AcgBkAGUAcgApACwAXABuACAAIAAgACAAIAAgACAAIAAgACAAIAAgACAAIAAgACAAIAAgACAAIABJAEYAKABfAHAAYQBzAHMAZQBkAEgAaQBnAGgATwByAGQAZQByACAAPgA9ACAAMwAsACAAXAAiAFwAIgAsACAAXwBwAGEAcwBzAGUAZABIAGkAZwBoAE8AcgBkAGUAcgApACwAXABuACAAIAAgACAAIAAgACAAIAAgACAAIAAgACAAIAAgACAAVABSAFUARQAsACAAXAAiAFwAIgBcAG4AIAAgACAAIAAgACAAIAAgACAAIAAgACAAKQAsAFwAbgAgACAAIAAgACAAIAAgACAAIAAgACAAIAAgACAAIAAgAFwAbgAgACAAIAAgACAAIAAgACAAIAAgACAAIAAvAC8AIABwAHIAZQBjAGkAcwBpAG8AbgAgACgAbQBhAHgAIAA5ACAAZABlAGMAaQBtAGEAbABzACAAZgBvAHIAIABuAGEAbgBvAHMAZQBjAG8AbgBkAHMAKQBcAG4AIAAgACAAIAAgACAAIAAgACAAIAAgACAAXwB0AHIAeQBQAHIAZQBjAGkAcwBpAG8AbgAsACAAUwBFAEEAUgBDAEgAXwBOAFQASABfAEMASABBAFIAKABcACIAMAAxADIAMwA0ADUANgA3ADgAOQBcACIALAAgAE8AcAB0AGkAbwBuAHMALAAgADEALAAgADEAKQAsAFwAbgAgACAAIAAgACAAIAAgACAAIAAgACAAIABfAHAAcgBlAGMAaQBzAGkAbwBuACwAIABJAEYAKABJAE4ARABFAFgAKABfAHQAcgB5AFAAcgBlAGMAaQBzAGkAbwBuACwAIAAxACwAIAAxACkAIAA9ACAAMAAsACAAXAAiAFwAIgAsACAAVgBBAEwAVQBFACgASQBOAEQARQBYACgAXwB0AHIAeQBQAHIAZQBjAGkAcwBpAG8AbgAsACAAMQAsACAAMgApACkAKQAsAFwAbgAgACAAIAAgACAAIAAgACAAIAAgACAAIABcAG4AIAAgACAAIAAgACAAIAAgACAAIAAgACAAXwBwAHIAbwB2AGkAZABlAHIALAAgAEkARgAoAF8AbQBvAGQAZQByAG4AUwB0AHkAbABlACwAXABuACAAIAAgACAAIAAgACAAIAAgACAAIAAgACAAIAAgACAAXwBGAE8AUgBNAEEAVABfAFAAUgBPAFYASQBEAEUAUgBfAFQASQBNAEUAUwBQAEEATgBfAE0ATwBEAEUAUgBOACgAVABpAG0AZQBTAHAAYQBuACwAIABfAHMAaQBnAG4AUABvAHMAaQB0AGkAdgBlACwAIABfAGYAaQB4AGUAZAAsACAAXwBwAGEAZABkAGkAbgBnACwAIABfAHAAcgBlAGMAaQBzAGkAbwBuACwAIABfAHQAcgB1AG4AYwBhAHQAZQAsACAAXwBoAGkAZwBoAE8AcgBkAGUAcgAsACAAXwBsAG8AdwBPAHIAZABlAHIAKQAsAFwAbgAgACAAIAAgACAAIAAgACAAIAAgACAAIAAgACAAIAAgAF8ARgBPAFIATQBBAFQAXwBQAFIATwBWAEkARABFAFIAXwBUAEkATQBFAFMAUABBAE4AXwBUAFIAQQBEAEkAVABJAE8ATgBBAEwAKABUAGkAbQBlAFMAcABhAG4ALAAgAF8AcwBpAGcAbgBQAG8AcwBpAHQAaQB2AGUALAAgAF8AZgBpAHgAZQBkACwAIABfAHAAYQBkAGQAaQBuAGcALAAgAF8AcwBwAGEAYwBpAG4AZwAsACAAXwBwAHIAZQBjAGkAcwBpAG8AbgAsACAAXwB0AHIAdQBuAGMAYQB0AGUALAAgAF8AaABpAGcAaABPAHIAZABlAHIALAAgAF8AbABvAHcATwByAGQAZQByACkAXABuACAAIAAgACAAIAAgACAAIAAgACAAIAAgACkALABcAG4AXABuACAAIAAgACAAIAAgACAAIAAgACAAIAAgAF8AYwBvAHUAbgB0ACwAIABJAE4ARABFAFgAKABfAHAAcgBvAHYAaQBkAGUAcgAsACAAMQAsACAAMgApACAALQAgAEkATgBEAEUAWAAoAF8AcAByAG8AdgBpAGQAZQByACwAIAAxACwAIAAxACkAIAArACAAMQAsAFwAbgAgACAAIAAgACAAIAAgACAAIAAgACAAIABJAEYAKABfAGMAbwB1AG4AdAAgADwAIAAxACwAIABcACIAXAAiACwAXABuACAAIAAgACAAIAAgACAAIAAgACAAIAAgACAAIAAgACAATABFAFQAKABcAG4AIAAgACAAIAAgACAAIAAgACAAIAAgACAAIAAgACAAIAAgACAAIAAgAF8AZABlAHMAaQBnAG4AYQB0AG8AcgAsACAASQBGACgASQBOAEQARQBYACgAXwBwAHIAbwB2AGkAZABlAHIALAAgADIALAAgADEAKQAgAD0AIABcACIAXAAiACwAIABcACIAXAAiACwAXABuACAAIAAgACAAIAAgACAAIAAgACAAIAAgACAAIAAgACAAIAAgACAAIAAgACAAIAAgAEkATgBEAEUAWAAoAF8AcAByAG8AdgBpAGQAZQByACwAIAAyACwAIAAxACkAIAAmACAASQBGACgASQBOAEQARQBYACgAXwBwAHIAbwB2AGkAZABlAHIALAAgADEALAAgADYAKQAsACAAXAAiACAAXAAiACwAIABcACIAXAAiACkAXABuACAAIAAgACAAIAAgACAAIAAgACAAIAAgACAAIAAgACAAIAAgACAAIAApACwAXABuACAAIAAgACAAIAAgACAAIAAgACAAIAAgACAAIAAgACAAIAAgACAAIABfAHAAYQByAHQAcwAsACAATQBBAFAAKABTAEUAUQBVAEUATgBDAEUAKAAxACwAIABfAGMAbwB1AG4AdAApACwAXABuACAAIAAgACAAIAAgACAAIAAgACAAIAAgACAAIAAgACAAIAAgACAAIAAgACAAIAAgAEwAQQBNAEIARABBACgAXwBuACwAXABuACAAIAAgACAAIAAgACAAIAAgACAAIAAgACAAIAAgACAAIAAgACAAIAAgACAAIAAgACAAIAAgACAATABFAFQAKABcAG4AIAAgACAAIAAgACAAIAAgACAAIAAgACAAIAAgACAAIAAgACAAIAAgACAAIAAgACAAIAAgACAAIAAgACAAIAAgAF8AZgBtAHQALAAgAEkARgBTACgAXABuACAAIAAgACAAIAAgACAAIAAgACAAIAAgACAAIAAgACAAIAAgACAAIAAgACAAIAAgACAAIAAgACAAIAAgACAAIAAgACAAIAAgAF8AbgAgAD0AIABfAGMAbwB1AG4AdAAsACAASQBOAEQARQBYACgAXwBwAHIAbwB2AGkAZABlAHIALAAgADEALAAgADUAKQAsAFwAbgAgACAAIAAgACAAIAAgACAAIAAgACAAIAAgACAAIAAgACAAIAAgACAAIAAgACAAIAAgACAAIAAgACAAIAAgACAAIAAgACAAIABfAG4AIAA9ACAAMQAsACAASQBOAEQARQBYACgAXwBwAHIAbwB2AGkAZABlAHIALAAgADEALAAgADMAKQAsAFwAbgAgACAAIAAgACAAIAAgACAAIAAgACAAIAAgACAAIAAgACAAIAAgACAAIAAgACAAIAAgACAAIAAgACAAIAAgACAAIAAgACAAIABUAFIAVQBFACwAIABJAE4ARABFAFgAKABfAHAAcgBvAHYAaQBkAGUAcgAsACAAMQAsACAANAApAFwAbgAgACAAIAAgACAAIAAgACAAIAAgACAAIAAgACAAIAAgACAAIAAgACAAIAAgACAAIAAgACAAIAAgACAAIAAgACAAKQAsAFwAbgAgACAAIAAgACAAIAAgACAAIAAgACAAIAAgACAAIAAgACAAIAAgACAAIAAgACAAIAAgACAAIAAgACAAIAAgACAAXwBjAG8AbAAsACAASQBOAEQARQBYACgAXwBwAHIAbwB2AGkAZABlAHIALAAgADEALAAgADEAKQAgACsAIABfAG4ALABcAG4AIAAgACAAIAAgACAAIAAgACAAIAAgACAAIAAgACAAIAAgACAAIAAgACAAIAAgACAAIAAgACAAIAAgACAAIAAgAF8AcABhAHIAdAAsACAAVABFAFgAVAAoAEkATgBEAEUAWAAoAF8AcAByAG8AdgBpAGQAZQByACwAIAAzACwAIABfAGMAbwBsACkALAAgAF8AZgBtAHQAKQAsAFwAbgAgACAAIAAgACAAIAAgACAAIAAgACAAIAAgACAAIAAgACAAIAAgACAAIAAgACAAIAAgACAAIAAgACAAIAAgACAAXwBkAGUAbABpAG0ALAAgAEkATgBEAEUAWAAoAF8AcAByAG8AdgBpAGQAZQByACwAIAAyACwAIABfAGMAbwBsACkALABcAG4AIAAgACAAIAAgACAAIAAgACAAIAAgACAAIAAgACAAIAAgACAAIAAgACAAIAAgACAAIAAgACAAIAAgACAAIAAgAF8AcwBwAGMALAAgAEkARgAoAEkATgBEAEUAWAAoAF8AcAByAG8AdgBpAGQAZQByACwAIAAxACwAIAA2ACkAIAAqACAAKABfAG4AIAA8ACAAXwBjAG8AdQBuAHQAKQAsACAAXAAiACAAXAAiACwAIABcACIAXAAiACkALABcAG4AIAAgACAAIAAgACAAIAAgACAAIAAgACAAIAAgACAAIAAgACAAIAAgACAAIAAgACAAIAAgACAAIAAgACAAIAAgAF8AcABhAHIAdAAgACYAIABfAGQAZQBsAGkAbQAgACYAIABfAHMAcABjAFwAbgAgACAAIAAgACAAIAAgACAAIAAgACAAIAAgACAAIAAgACAAIAAgACAAIAAgACAAIAAgACAAIAAgACkAXABuACAAIAAgACAAIAAgACAAIAAgACAAIAAgACAAIAAgACAAIAAgACAAIAAgACAAIAAgACkAXABuACAAIAAgACAAIAAgACAAIAAgACAAIAAgACAAIAAgACAAIAAgACAAIAApACwAXABuACAAIAAgACAAIAAgACAAIAAgACAAIAAgACAAIAAgACAAIAAgACAAIABDAE8ATgBDAEEAVAAoAF8AZABlAHMAaQBnAG4AYQB0AG8AcgAsACAAXwBwAGEAcgB0AHMAKQBcAG4AIAAgACAAIAAgACAAIAAgACAAIAAgACAAIAAgACAAIAApAFwAbgAgACAAIAAgACAAIAAgACAAIAAgACAAIAApAFwAbgAgACAAIAAgACAAIAAgACAAKQBcAG4AIAAgACAAIAApAFwAbgApADsAXABuAFwAbgBfAEYATwBSAE0AQQBUAF8AUABSAE8AVgBJAEQARQBSAF8AVABJAE0ARQBTAFAAQQBOAF8ATQBPAEQARQBSAE4AIAA9ACAATABBAE0AQgBEAEEAKABUAGkAbQBlAFMAcABhAG4ALAAgAFMAaQBnAG4AUABvAHMAaQB0AGkAdgBlACwAIABGAGkAeABlAGQALAAgAFAAYQBkAGQAaQBuAGcALAAgAFAAcgBlAGMAaQBzAGkAbwBuACwAIABUAHIAdQBuAGMAYQB0AGUALAAgAEgAaQBnAGgATwByAGQAZQByACwAIABMAG8AdwBPAHIAZABlAHIALABcAG4AIAAgACAAIABMAEUAVAAoAFwAbgAgACAAIAAgACAAIAAgACAAXwBzAGUAdABIAGkAZwBoAE8AcgBkAGUAcgAsACAASQBTAE4AVQBNAEIARQBSACgASABpAGcAaABPAHIAZABlAHIAKQAsAFwAbgAgACAAIAAgACAAIAAgACAAXwBzAGUAdABMAG8AdwBPAHIAZABlAHIALAAgAEkAUwBOAFUATQBCAEUAUgAoAEwAbwB3AE8AcgBkAGUAcgApACwAXABuACAAIAAgACAAIAAgACAAIABfAHMAZQB0AFAAcgBlAGMAaQBzAGkAbwBuACwAIABJAFMATgBVAE0AQgBFAFIAKABQAHIAZQBjAGkAcwBpAG8AbgApACwAXABuAFwAbgAgACAAIAAgACAAIAAgACAAXwByAGUAcwBvAGwAdgBlAEgAaQBnAGgATwByAGQAZQByACwAIABJAEYAUwAoAFwAbgAgACAAIAAgACAAIAAgACAAIAAgACAAIAAvAC8AIABtAG8AZABlAHIAbgAgAHMAdAB5AGwAZQAgAGgAaQBnAGgAIABvAHIAZABlAHIAIABjAGEAbgAgAG8AbgBsAHkAIABiAGUAIABkAGEAeQBzACAAbwByACAAaABvAHUAcgBzAFwAbgAgACAAIAAgACAAIAAgACAAIAAgACAAIABfAHMAZQB0AEgAaQBnAGgATwByAGQAZQByACAAKgAgACgASABpAGcAaABPAHIAZABlAHIAIAA+ACAAMgApACwAIAAyACwAXABuACAAIAAgACAAIAAgACAAIAAgACAAIAAgAF8AcwBlAHQASABpAGcAaABPAHIAZABlAHIALAAgAEgAaQBnAGgATwByAGQAZQByACwAXABuACAAIAAgACAAIAAgACAAIAAgACAAIAAgAC8ALwAgAGQAZQBmAGEAdQBsAHQAIAB0AG8AIABkAGEAeQBzAFwAbgAgACAAIAAgACAAIAAgACAAIAAgACAAIABUAFIAVQBFACwAIAAxAFwAbgAgACAAIAAgACAAIAAgACAAKQAsAFwAbgBcAG4AIAAgACAAIAAgACAAIAAgAF8AcgBlAHMAbwBsAHYAZQBMAG8AdwBPAHIAZABlAHIALAAgAEkARgBTACgAXABuACAAIAAgACAAIAAgACAAIAAgACAAIAAgAC8ALwAgAG0AbwBkAGUAcgBuACAAcwB0AHkAbABlACAAbABvAHcAIABvAHIAZABlAHIAIABjAGEAbgAgAG8AbgBsAHkAIABiAGUAIABtAGkAbgB1AHQAZQBzACAAbwByACAAcwBlAGMAbwBuAGQAcwBcAG4AIAAgACAAIAAgACAAIAAgACAAIAAgACAAXwBzAGUAdABMAG8AdwBPAHIAZABlAHIAIAAqACAAKABMAG8AdwBPAHIAZABlAHIAIAA8ACAAMwApACwAIAAzACwAXABuACAAIAAgACAAIAAgACAAIAAgACAAIAAgAF8AcwBlAHQATABvAHcATwByAGQAZQByACwAIABMAG8AdwBPAHIAZABlAHIALABcAG4AIAAgACAAIAAgACAAIAAgACAAIAAgACAALwAvACAAZABlAGYAYQB1AGwAdAAgAHQAbwAgAHMAZQBjAG8AbgBkAHMAXABuACAAIAAgACAAIAAgACAAIAAgACAAIAAgAFQAUgBVAEUALAAgADQAXABuACAAIAAgACAAIAAgACAAIAApACwAXABuACAAIAAgACAAIAAgACAAIABcAG4AIAAgACAAIAAgACAAIAAgAF8AcgBlAHMAbwBsAHYAZQBQAHIAZQBjAGkAcwBpAG8AbgAsACAASQBGAFMAKABcAG4AIAAgACAAIAAgACAAIAAgACAAIAAgACAALwAvACAAbQBvAGQAZQByAG4AIABzAHQAeQBsAGUAIABvAG4AbAB5ACAAcwBlAGMAbwBuAGQAcwAgAGMAYQBuACAAaABhAHYAZQAgAGQAZQBjAGkAbQBhAGwAcwBcAG4AIAAgACAAIAAgACAAIAAgACAAIAAgACAAXwByAGUAcwBvAGwAdgBlAEwAbwB3AE8AcgBkAGUAcgAgADwAIAA0ACwAIAAwACwAXABuACAAIAAgACAAIAAgACAAIAAgACAAIAAgAF8AcwBlAHQAUAByAGUAYwBpAHMAaQBvAG4ALAAgAFAAcgBlAGMAaQBzAGkAbwBuACwAXABuACAAIAAgACAAIAAgACAAIAAgACAAIAAgAC8ALwAgAGQAZQBmAGEAdQBsAHQAIAB0AG8AIAAwACAAZgBvAHIAIABmAGkAeABlAGQAXABuACAAIAAgACAAIAAgACAAIAAgACAAIAAgAEYAaQB4AGUAZAAsACAAMAAsAFwAbgAgACAAIAAgACAAIAAgACAAIAAgACAAIAAvAC8AIABkAGUAZgBhAHUAbAB0ACAAdABvACAAOQAgAGYAbwByACAAZgBsAG8AYQB0AGkAbgBnAFwAbgAgACAAIAAgACAAIAAgACAAIAAgACAAIABUAFIAVQBFACwAIAA5AFwAbgAgACAAIAAgACAAIAAgACAAKQAsAFwAbgAgACAAIAAgACAAIAAgACAAXABuACAAIAAgACAAIAAgACAAIABfAHIAZQBzAG8AbAB2AGUAVABpAG0AZQBTAHAAYQBuACwAIABSAEUAUwBPAEwAVgBFAF8AVABJAE0ARQBTAFAAQQBOACgAVABpAG0AZQBTAHAAYQBuACwAIABfAHIAZQBzAG8AbAB2AGUASABpAGcAaABPAHIAZABlAHIALAAgAF8AcgBlAHMAbwBsAHYAZQBMAG8AdwBPAHIAZABlAHIALAAgAF8AcgBlAHMAbwBsAHYAZQBQAHIAZQBjAGkAcwBpAG8AbgAsACAAVAByAHUAbgBjAGEAdABlACkALABcAG4AIAAgACAAIAAgACAAIAAgAFwAbgAgACAAIAAgACAAIAAgACAAXwBzAGgAbwB3AEgAaQBnAGgATwByAGQAZQByACwAIABJAEYAKABGAGkAeABlAGQALAAgAF8AcgBlAHMAbwBsAHYAZQBIAGkAZwBoAE8AcgBkAGUAcgAsAFwAbgAgACAAIAAgACAAIAAgACAAIAAgACAAIABMAEUAVAAoAFwAbgAgACAAIAAgACAAIAAgACAAIAAgACAAIAAgACAAIAAgAC8ALwAgAGYAbABvAGEAdABpAG4AZwBcAG4AIAAgACAAIAAgACAAIAAgACAAIAAgACAAIAAgACAAIABfAGgAYQBzAEgAaQBnAGgATwByAGQAZQByACwAIABJAEYARQBSAFIATwBSACgAXABuACAAIAAgACAAIAAgACAAIAAgACAAIAAgACAAIAAgACAAIAAgACAAIABUAEkATQBFAFMAUABBAE4AXwBIAEkARwBIAF8ATwBSAEQARQBSACgAXABuACAAIAAgACAAIAAgACAAIAAgACAAIAAgACAAIAAgACAAIAAgACAAIAAgACAAIAAgAEkATgBEAEUAWAAoAF8AcgBlAHMAbwBsAHYAZQBUAGkAbQBlAFMAcABhAG4ALAAgADEALAAgADIAKQAsAFwAbgAgACAAIAAgACAAIAAgACAAIAAgACAAIAAgACAAIAAgACAAIAAgACAAIAAgACAAIABJAE4ARABFAFgAKABfAHIAZQBzAG8AbAB2AGUAVABpAG0AZQBTAHAAYQBuACwAIAAxACwAIAAzACkALABcAG4AIAAgACAAIAAgACAAIAAgACAAIAAgACAAIAAgACAAIAAgACAAIAAgACAAIAAgACAASQBOAEQARQBYACgAXwByAGUAcwBvAGwAdgBlAFQAaQBtAGUAUwBwAGEAbgAsACAAMQAsACAANAApACwAXABuACAAIAAgACAAIAAgACAAIAAgACAAIAAgACAAIAAgACAAIAAgACAAIAAgACAAIAAgAEkATgBEAEUAWAAoAF8AcgBlAHMAbwBsAHYAZQBUAGkAbQBlAFMAcABhAG4ALAAgADEALAAgADUAKQBcAG4AIAAgACAAIAAgACAAIAAgACAAIAAgACAAIAAgACAAIAAgACAAIAAgACkALAAgADIAXABuACAAIAAgACAAIAAgACAAIAAgACAAIAAgACAAIAAgACAAKQAsAFwAbgAgACAAIAAgACAAIAAgACAAIAAgACAAIAAgACAAIAAgAC8ALwAgAGUAZgBmAGUAYwB0AGkAdgBlAGwAeQAgAGgAaQBnAGgAIABvAHIAZABlAHIAIABjAGEAbgAgAGIAZQAgAGQAYQB5AHMAIABvAHIAIABoAG8AdQByAHMAXABuACAAIAAgACAAIAAgACAAIAAgACAAIAAgACAAIAAgACAATQBJAE4AKAAyACwAIABNAEEAWAAoAF8AcgBlAHMAbwBsAHYAZQBIAGkAZwBoAE8AcgBkAGUAcgAsACAAXwBoAGEAcwBIAGkAZwBoAE8AcgBkAGUAcgApACkAXABuACAAIAAgACAAIAAgACAAIAAgACAAIAAgACkAXABuACAAIAAgACAAIAAgACAAIAApACwAXABuACAAIAAgACAAIAAgACAAIABcAG4AIAAgACAAIAAgACAAIAAgAF8AcwBoAG8AdwBMAG8AdwBPAHIAZABlAHIALAAgAEkARgAoAEYAaQB4AGUAZAAsACAAXwByAGUAcwBvAGwAdgBlAEwAbwB3AE8AcgBkAGUAcgAsAFwAbgAgACAAIAAgACAAIAAgACAAIAAgACAAIABMAEUAVAAoAFwAbgAgACAAIAAgACAAIAAgACAAIAAgACAAIAAgACAAIAAgAC8ALwAgAGYAbABvAGEAdABpAG4AZwBcAG4AIAAgACAAIAAgACAAIAAgACAAIAAgACAAIAAgACAAIABfAGgAYQBzAEwAbwB3AE8AcgBkAGUAcgAsACAASQBGAEUAUgBSAE8AUgAoAFwAbgAgACAAIAAgACAAIAAgACAAIAAgACAAIAAgACAAIAAgACAAIAAgACAAVABJAE0ARQBTAFAAQQBOAF8ATABPAFcAXwBPAFIARABFAFIAKABcAG4AIAAgACAAIAAgACAAIAAgACAAIAAgACAAIAAgACAAIAAgACAAIAAgACAAIAAgACAASQBOAEQARQBYACgAXwByAGUAcwBvAGwAdgBlAFQAaQBtAGUAUwBwAGEAbgAsACAAMQAsACAAMgApACwAXABuACAAIAAgACAAIAAgACAAIAAgACAAIAAgACAAIAAgACAAIAAgACAAIAAgACAAIAAgAEkATgBEAEUAWAAoAF8AcgBlAHMAbwBsAHYAZQBUAGkAbQBlAFMAcABhAG4ALAAgADEALAAgADMAKQAsAFwAbgAgACAAIAAgACAAIAAgACAAIAAgACAAIAAgACAAIAAgACAAIAAgACAAIAAgACAAIABJAE4ARABFAFgAKABfAHIAZQBzAG8AbAB2AGUAVABpAG0AZQBTAHAAYQBuACwAIAAxACwAIAA0ACkALABcAG4AIAAgACAAIAAgACAAIAAgACAAIAAgACAAIAAgACAAIAAgACAAIAAgACAAIAAgACAASQBOAEQARQBYACgAXwByAGUAcwBvAGwAdgBlAFQAaQBtAGUAUwBwAGEAbgAsACAAMQAsACAANQApAFwAbgAgACAAIAAgACAAIAAgACAAIAAgACAAIAAgACAAIAAgACAAIAAgACAAKQAsACAAMwBcAG4AIAAgACAAIAAgACAAIAAgACAAIAAgACAAIAAgACAAIAApACwAXABuACAAIAAgACAAIAAgACAAIAAgACAAIAAgACAAIAAgACAALwAvACAAZQBmAGYAZQBjAHQAaQB2AGUAbAB5ACAAbABvAHcAIABvAHIAZABlAHIAIABjAGEAbgAgAGIAZQAgAG0AaQBuAHUAdABlAHMAIABvAHIAIABzAGUAYwBvAG4AZABzAFwAbgAgACAAIAAgACAAIAAgACAAIAAgACAAIAAgACAAIAAgAE0AQQBYACgAMwAsACAATQBJAE4AKABfAHIAZQBzAG8AbAB2AGUATABvAHcATwByAGQAZQByACwAIABfAGgAYQBzAEwAbwB3AE8AcgBkAGUAcgApACkAXABuACAAIAAgACAAIAAgACAAIAAgACAAIAAgACkAXABuACAAIAAgACAAIAAgACAAIAApACwAXABuACAAIAAgACAAIAAgACAAIABcAG4AIAAgACAAIAAgACAAIAAgAF8AcwBoAG8AdwBQAHIAZQBjAGkAcwBpAG8AbgAsACAASQBGAFMAKABcAG4AIAAgACAAIAAgACAAIAAgACAAIAAgACAALwAvACAAaQBmACAAZgBpAHgAZQBkACAAdABoAGUAbgAgAHUAcwBlACAAcgBlAHMAbwBsAHYAZQBkACAAcAByAGUAYwBpAHMAaQBvAG4AXABuACAAIAAgACAAIAAgACAAIAAgACAAIAAgAEYAaQB4AGUAZAAsACAAXwByAGUAcwBvAGwAdgBlAFAAcgBlAGMAaQBzAGkAbwBuACwAXABuACAAIAAgACAAIAAgACAAIAAgACAAIAAgAC8ALwAgAGYAbABvAGEAdABpAG4AZwAgAHcAaQB0AGgAbwB1AHQAIABzAGUAYwBvAG4AZABzAFwAbgAgACAAIAAgACAAIAAgACAAIAAgACAAIABfAHMAaABvAHcATABvAHcATwByAGQAZQByACAAPAAgADQALAAgADAALABcAG4AIAAgACAAIAAgACAAIAAgACAAIAAgACAALwAvACAAaQBmACAAZgBsAG8AYQB0AGkAbgBnACAAdABoAGUAbgAgAHUAcwBlACAAbABvAHcAZQBzAHQAXABuACAAIAAgACAAIAAgACAAIAAgACAAIAAgAFQAUgBVAEUALAAgAE0ASQBOACgAXwByAGUAcwBvAGwAdgBlAFAAcgBlAGMAaQBzAGkAbwBuACwAIABEAEUAQwBJAE0AQQBMAFMAKABJAE4ARABFAFgAKABfAHIAZQBzAG8AbAB2AGUAVABpAG0AZQBTAHAAYQBuACwAIAAxACwAIAA1ACkAKQApAFwAbgAgACAAIAAgACAAIAAgACAAKQAsAFwAbgAgACAAIAAgACAAIAAgACAAXABuACAAIAAgACAAIAAgACAAIABfAGwAZQBhAGQARgBtAHQALAAgAEkARgAoAFAAYQBkAGQAaQBuAGcALAAgAFwAIgAwADAAXAAiACwAIABcACIAMABcACIAKQAsAFwAbgAgACAAIAAgACAAIAAgACAAXwBtAGkAZABGAG0AdAAsACAAXAAiADAAMABcACIALABcAG4AIAAgACAAIAAgACAAIAAgAF8AbABhAHMAdABGAG0AdAAsACAASQBGACgAXwBzAGgAbwB3AFAAcgBlAGMAaQBzAGkAbwBuACAAPQAgADAALAAgAF8AbQBpAGQARgBtAHQALABcAG4AIAAgACAAIAAgACAAIAAgACAAIAAgACAAXwBtAGkAZABGAG0AdAAgACYAIABMAEUARgBUACgAXAAiAC4AMAAwADAAMAAwADAAMAAwADAAXAAiACwAIABfAHMAaABvAHcAUAByAGUAYwBpAHMAaQBvAG4AIAArACAAMQApAFwAbgAgACAAIAAgACAAIAAgACAAKQAsAFwAbgAgACAAIAAgACAAIAAgACAAXABuACAAIAAgACAAIAAgACAAIABfAGQAZQBzAGkAZwBuAGEAdABvAHIALAAgAEkARgBTACgAXABuACAAIAAgACAAIAAgACAAIAAgACAAIAAgAEkATgBEAEUAWAAoAF8AcgBlAHMAbwBsAHYAZQBUAGkAbQBlAFMAcABhAG4ALAAgADEALAAgADEAKQAgADwAIAAwACwAIABVAE4ASQBDAEgAQQBSACgAOAA3ADIAMgApACwAXABuACAAIAAgACAAIAAgACAAIAAgACAAIAAgAFMAaQBnAG4AUABvAHMAaQB0AGkAdgBlACwAIABcACIAKwBcACIALABcAG4AIAAgACAAIAAgACAAIAAgACAAIAAgACAAVABSAFUARQAsACAAXAAiAFwAIgBcAG4AIAAgACAAIAAgACAAIAAgACkALABcAG4AXABuACAAIAAgACAAIAAgACAAIABfAGQAZQBsAGkAbQBzACwAIABJAEYAKABfAHMAaABvAHcATABvAHcATwByAGQAZQByACAAPQAgADQALABcAG4AIAAgACAAIAAgACAAIAAgACAAIAAgACAAewBcACIALgBcACIALAAgAFwAIgA6AFwAIgAsACAAXAAiADoAXAAiACwAIABcACIAXAAiAH0ALABcAG4AIAAgACAAIAAgACAAIAAgACAAIAAgACAAewBcACIALgBcACIALAAgAFwAIgA6AFwAIgAsACAAXAAiAFwAIgAsACAAXAAiAFwAIgB9AFwAbgAgACAAIAAgACAAIAAgACAAKQAsAFwAbgAgACAAIAAgACAAIAAgACAAXABuACAAIAAgACAAIAAgACAAIABWAFMAVABBAEMASwAoAFwAbgAgACAAIAAgACAAIAAgACAAIAAgACAAIABIAFMAVABBAEMASwAoAF8AcwBoAG8AdwBIAGkAZwBoAE8AcgBkAGUAcgAsACAAXwBzAGgAbwB3AEwAbwB3AE8AcgBkAGUAcgAsACAAXwBsAGUAYQBkAEYAbQB0ACwAIABfAG0AaQBkAEYAbQB0ACwAIABfAGwAYQBzAHQARgBtAHQALAAgAEYAQQBMAFMARQApACwAXABuACAAIAAgACAAIAAgACAAIAAgACAAIAAgAEgAUwBUAEEAQwBLACgAXwBkAGUAcwBpAGcAbgBhAHQAbwByACwAIABfAGQAZQBsAGkAbQBzACkALABcAG4AIAAgACAAIAAgACAAIAAgACAAIAAgACAAXwByAGUAcwBvAGwAdgBlAFQAaQBtAGUAUwBwAGEAbgBcAG4AIAAgACAAIAAgACAAIAAgACkAXABuACAAIAAgACAAKQBcAG4AKQA7AFwAbgBcAG4AXwBGAE8AUgBNAEEAVABfAFAAUgBPAFYASQBEAEUAUgBfAFQASQBNAEUAUwBQAEEATgBfAFQAUgBBAEQASQBUAEkATwBOAEEATAAgAD0AIABMAEEATQBCAEQAQQAoAFQAaQBtAGUAUwBwAGEAbgAsACAAUwBpAGcAbgBQAG8AcwBpAHQAaQB2AGUALAAgAEYAaQB4AGUAZAAsACAAUABhAGQAZABpAG4AZwAsACAAUwBwAGEAYwBpAG4AZwAsACAAUAByAGUAYwBpAHMAaQBvAG4ALAAgAFQAcgB1AG4AYwBhAHQAZQAsACAASABpAGcAaABPAHIAZABlAHIALAAgAEwAbwB3AE8AcgBkAGUAcgAsAFwAbgAgACAAIAAgAEwARQBUACgAXABuACAAIAAgACAAIAAgACAAIABfAHMAZQB0AEgAaQBnAGgATwByAGQAZQByACwAIABJAFMATgBVAE0AQgBFAFIAKABIAGkAZwBoAE8AcgBkAGUAcgApACwAXABuACAAIAAgACAAIAAgACAAIABfAHMAZQB0AEwAbwB3AE8AcgBkAGUAcgAsACAASQBTAE4AVQBNAEIARQBSACgATABvAHcATwByAGQAZQByACkALABcAG4AIAAgACAAIAAgACAAIAAgAF8AcwBlAHQAUAByAGUAYwBpAHMAaQBvAG4ALAAgAEkAUwBOAFUATQBCAEUAUgAoAFAAcgBlAGMAaQBzAGkAbwBuACkALABcAG4AXABuACAAIAAgACAAIAAgACAAIAAvAC8AIABkAGUAZgBhAHUAbAB0ACAAaABpAGcAaAAgAG8AcgBkAGUAcgAgAHQAbwAgAGQAYQB5AHMAXABuACAAIAAgACAAIAAgACAAIABfAHIAZQBzAG8AbAB2AGUASABpAGcAaABPAHIAZABlAHIALAAgAEkARgAoAF8AcwBlAHQASABpAGcAaABPAHIAZABlAHIALAAgAEgAaQBnAGgATwByAGQAZQByACwAIAAxACkALABcAG4AIAAgACAAIAAgACAAIAAgAFwAbgAgACAAIAAgACAAIAAgACAALwAvACAAZABlAGYAYQB1AGwAdAAgAGwAbwB3ACAAbwByAGQAZQByACAAdABvACAAcwBlAGMAbwBuAGQAcwAgAFwAbgAgACAAIAAgACAAIAAgACAAXwByAGUAcwBvAGwAdgBlAEwAbwB3AE8AcgBkAGUAcgAsACAASQBGACgAXwBzAGUAdABMAG8AdwBPAHIAZABlAHIALAAgAEwAbwB3AE8AcgBkAGUAcgAsACAANAApACwAXABuACAAIAAgACAAIAAgACAAIABcAG4AIAAgACAAIAAgACAAIAAgAC8ALwAgAGQAZQBmAGEAdQBsAHQAIABwAHIAZQBjAGkAcwBpAG8AbgAgAHQAbwAgADkAXABuACAAIAAgACAAIAAgACAAIABfAHIAZQBzAG8AbAB2AGUAUAByAGUAYwBpAHMAaQBvAG4ALAAgAEkARgBTACgAXABuACAAIAAgACAAIAAgACAAIAAgACAAIAAgAF8AcwBlAHQAUAByAGUAYwBpAHMAaQBvAG4ALAAgAFAAcgBlAGMAaQBzAGkAbwBuACwAXABuACAAIAAgACAAIAAgACAAIAAgACAAIAAgAC8ALwAgAGQAZQBmAGEAdQBsAHQAIAB0AG8AIAAwACAAZgBvAHIAIABmAGkAeABlAGQAXABuACAAIAAgACAAIAAgACAAIAAgACAAIAAgAEYAaQB4AGUAZAAsACAAMAAsAFwAbgAgACAAIAAgACAAIAAgACAAIAAgACAAIAAvAC8AIABkAGUAZgBhAHUAbAB0ACAAdABvACAAOQAgAGYAbwByACAAZgBsAG8AYQB0AGkAbgBnAFwAbgAgACAAIAAgACAAIAAgACAAIAAgACAAIABUAFIAVQBFACwAIAA5AFwAbgAgACAAIAAgACAAIAAgACAAKQAsAFwAbgBcAG4AIAAgACAAIAAgACAAIAAgAF8AcgBlAHMAbwBsAHYAZQBUAGkAbQBlAFMAcABhAG4ALAAgAFIARQBTAE8ATABWAEUAXwBUAEkATQBFAFMAUABBAE4AKABUAGkAbQBlAFMAcABhAG4ALAAgAF8AcgBlAHMAbwBsAHYAZQBIAGkAZwBoAE8AcgBkAGUAcgAsACAAXwByAGUAcwBvAGwAdgBlAEwAbwB3AE8AcgBkAGUAcgAsACAAXwByAGUAcwBvAGwAdgBlAFAAcgBlAGMAaQBzAGkAbwBuACwAIABUAHIAdQBuAGMAYQB0AGUAKQAsAFwAbgBcAG4AIAAgACAAIAAgACAAIAAgAF8AcwBoAG8AdwBMAG8AdwBPAHIAZABlAHIALAAgAEkARgAoAEYAaQB4AGUAZAAsACAAXwByAGUAcwBvAGwAdgBlAEwAbwB3AE8AcgBkAGUAcgAsAFwAbgAgACAAIAAgACAAIAAgACAAIAAgACAAIABMAEUAVAAoAFwAbgAgACAAIAAgACAAIAAgACAAIAAgACAAIAAgACAAIAAgAC8ALwAgAGYAbABvAGEAdABpAG4AZwBcAG4AIAAgACAAIAAgACAAIAAgACAAIAAgACAAIAAgACAAIABfAGgAYQBzAEwAbwB3AE8AcgBkAGUAcgAsACAASQBGAEUAUgBSAE8AUgAoAFwAbgAgACAAIAAgACAAIAAgACAAIAAgACAAIAAgACAAIAAgACAAIAAgACAAVABJAE0ARQBTAFAAQQBOAF8ATABPAFcAXwBPAFIARABFAFIAKABcAG4AIAAgACAAIAAgACAAIAAgACAAIAAgACAAIAAgACAAIAAgACAAIAAgACAAIAAgACAASQBOAEQARQBYACgAXwByAGUAcwBvAGwAdgBlAFQAaQBtAGUAUwBwAGEAbgAsACAAMQAsACAAMgApACwAXABuACAAIAAgACAAIAAgACAAIAAgACAAIAAgACAAIAAgACAAIAAgACAAIAAgACAAIAAgAEkATgBEAEUAWAAoAF8AcgBlAHMAbwBsAHYAZQBUAGkAbQBlAFMAcABhAG4ALAAgADEALAAgADMAKQAsAFwAbgAgACAAIAAgACAAIAAgACAAIAAgACAAIAAgACAAIAAgACAAIAAgACAAIAAgACAAIABJAE4ARABFAFgAKABfAHIAZQBzAG8AbAB2AGUAVABpAG0AZQBTAHAAYQBuACwAIAAxACwAIAA0ACkALABcAG4AIAAgACAAIAAgACAAIAAgACAAIAAgACAAIAAgACAAIAAgACAAIAAgACAAIAAgACAASQBOAEQARQBYACgAXwByAGUAcwBvAGwAdgBlAFQAaQBtAGUAUwBwAGEAbgAsACAAMQAsACAANQApAFwAbgAgACAAIAAgACAAIAAgACAAIAAgACAAIAAgACAAIAAgACAAIAAgACAAKQAsACAANABcAG4AIAAgACAAIAAgACAAIAAgACAAIAAgACAAIAAgACAAIAApACwAXABuACAAIAAgACAAIAAgACAAIAAgACAAIAAgACAAIAAgACAATQBJAE4AKABfAHIAZQBzAG8AbAB2AGUATABvAHcATwByAGQAZQByACwAIABfAGgAYQBzAEwAbwB3AE8AcgBkAGUAcgApAFwAbgAgACAAIAAgACAAIAAgACAAIAAgACAAIAApAFwAbgAgACAAIAAgACAAIAAgACAAKQAsAFwAbgBcAG4AIAAgACAAIAAgACAAIAAgAF8AcwBoAG8AdwBIAGkAZwBoAE8AcgBkAGUAcgAsACAASQBGACgARgBpAHgAZQBkACwAIABfAHIAZQBzAG8AbAB2AGUASABpAGcAaABPAHIAZABlAHIALABcAG4AIAAgACAAIAAgACAAIAAgACAAIAAgACAATABFAFQAKABcAG4AIAAgACAAIAAgACAAIAAgACAAIAAgACAAIAAgACAAIAAvAC8AIABmAGwAbwBhAHQAaQBuAGcAXABuACAAIAAgACAAIAAgACAAIAAgACAAIAAgACAAIAAgACAAXwBoAGEAcwBIAGkAZwBoAE8AcgBkAGUAcgAsACAASQBGAEUAUgBSAE8AUgAoAFwAbgAgACAAIAAgACAAIAAgACAAIAAgACAAIAAgACAAIAAgACAAIAAgACAAVABJAE0ARQBTAFAAQQBOAF8ASABJAEcASABfAE8AUgBEAEUAUgAoAFwAbgAgACAAIAAgACAAIAAgACAAIAAgACAAIAAgACAAIAAgACAAIAAgACAAIAAgACAAIABJAE4ARABFAFgAKABfAHIAZQBzAG8AbAB2AGUAVABpAG0AZQBTAHAAYQBuACwAIAAxACwAIAAyACkALABcAG4AIAAgACAAIAAgACAAIAAgACAAIAAgACAAIAAgACAAIAAgACAAIAAgACAAIAAgACAASQBOAEQARQBYACgAXwByAGUAcwBvAGwAdgBlAFQAaQBtAGUAUwBwAGEAbgAsACAAMQAsACAAMwApACwAXABuACAAIAAgACAAIAAgACAAIAAgACAAIAAgACAAIAAgACAAIAAgACAAIAAgACAAIAAgAEkATgBEAEUAWAAoAF8AcgBlAHMAbwBsAHYAZQBUAGkAbQBlAFMAcABhAG4ALAAgADEALAAgADQAKQAsAFwAbgAgACAAIAAgACAAIAAgACAAIAAgACAAIAAgACAAIAAgACAAIAAgACAAIAAgACAAIABJAE4ARABFAFgAKABfAHIAZQBzAG8AbAB2AGUAVABpAG0AZQBTAHAAYQBuACwAIAAxACwAIAA1ACkAXABuACAAIAAgACAAIAAgACAAIAAgACAAIAAgACAAIAAgACAAIAAgACAAIAApACwAIABfAHMAaABvAHcATABvAHcATwByAGQAZQByAFwAbgAgACAAIAAgACAAIAAgACAAIAAgACAAIAAgACAAIAAgACkALABcAG4AIAAgACAAIAAgACAAIAAgACAAIAAgACAAIAAgACAAIABNAEEAWAAoAF8AcgBlAHMAbwBsAHYAZQBIAGkAZwBoAE8AcgBkAGUAcgAsACAAXwBoAGEAcwBIAGkAZwBoAE8AcgBkAGUAcgApAFwAbgAgACAAIAAgACAAIAAgACAAIAAgACAAIAApAFwAbgAgACAAIAAgACAAIAAgACAAKQAsAFwAbgAgACAAIAAgACAAIAAgACAAXABuACAAIAAgACAAIAAgACAAIABfAHMAaABvAHcAUAByAGUAYwBpAHMAaQBvAG4ALAAgAEkARgAoAEYAaQB4AGUAZAAsAFwAbgAgACAAIAAgACAAIAAgACAAIAAgACAAIAAvAC8AIABpAGYAIABmAGkAeABlAGQAIAB0AGgAZQBuACAAdQBzAGUAIAByAGUAcwBvAGwAdgBlAGQAIABwAHIAZQBjAGkAcwBpAG8AbgBcAG4AIAAgACAAIAAgACAAIAAgACAAIAAgACAAXwByAGUAcwBvAGwAdgBlAFAAcgBlAGMAaQBzAGkAbwBuACwAXABuACAAIAAgACAAIAAgACAAIAAgACAAIAAgAC8ALwAgAGkAZgAgAGYAbABvAGEAdABpAG4AZwAgAHQAaABlAG4AIAB1AHMAZQAgAGwAbwB3AGUAcwB0AFwAbgAgACAAIAAgACAAIAAgACAAIAAgACAAIABNAEkATgAoAF8AcgBlAHMAbwBsAHYAZQBQAHIAZQBjAGkAcwBpAG8AbgAsACAARABFAEMASQBNAEEATABTACgASQBOAEQARQBYACgAXwByAGUAcwBvAGwAdgBlAFQAaQBtAGUAUwBwAGEAbgAsACAAMQAsACAAXwBzAGgAbwB3AEwAbwB3AE8AcgBkAGUAcgAgACsAIAAxACkAKQApAFwAbgAgACAAIAAgACAAIAAgACAAKQAsAFwAbgBcAG4AIAAgACAAIAAgACAAIAAgAF8AbABlAGEAZABGAG0AdAAsACAASQBGACgAUABhAGQAZABpAG4AZwAsACAAXAAiADAAMABcACIALAAgAFwAIgAwAFwAIgApACwAXABuACAAIAAgACAAIAAgACAAIABfAG0AaQBkAEYAbQB0ACwAIABfAGwAZQBhAGQARgBtAHQALABcAG4AIAAgACAAIAAgACAAIAAgAF8AbABhAHMAdABGAG0AdAAsACAASQBGACgAXwBzAGgAbwB3AFAAcgBlAGMAaQBzAGkAbwBuACAAPQAgADAALAAgAF8AbQBpAGQARgBtAHQALABcAG4AIAAgACAAIAAgACAAIAAgACAAIAAgACAAXwBtAGkAZABGAG0AdAAgACYAIABMAEUARgBUACgAXAAiAC4AMAAwADAAMAAwADAAMAAwADAAXAAiACwAIABfAHMAaABvAHcAUAByAGUAYwBpAHMAaQBvAG4AIAArACAAMQApAFwAbgAgACAAIAAgACAAIAAgACAAKQAsAFwAbgAgACAAIAAgACAAIAAgACAAXABuACAAIAAgACAAIAAgACAAIABfAGQAZQBzAGkAZwBuAGEAdABvAHIALAAgAEkARgBTACgAXABuACAAIAAgACAAIAAgACAAIAAgACAAIAAgAEkATgBEAEUAWAAoAF8AcgBlAHMAbwBsAHYAZQBUAGkAbQBlAFMAcABhAG4ALAAgADEALAAgADEAKQAgADwAIAAwACwAIABVAE4ASQBDAEgAQQBSACgAOAA3ADIAMgApACwAXABuACAAIAAgACAAIAAgACAAIAAgACAAIAAgAFMAaQBnAG4AUABvAHMAaQB0AGkAdgBlACwAIABcACIAKwBcACIALABcAG4AIAAgACAAIAAgACAAIAAgACAAIAAgACAAVABSAFUARQAsACAAXAAiAFwAIgBcAG4AIAAgACAAIAAgACAAIAAgACkALABcAG4AXABuACAAIAAgACAAIAAgACAAIABfAGQAZQBsAGkAbQBzACwAIAB7AFwAIgBkAFwAIgAsACAAXAAiAGgAXAAiACwAIABcACIAJwBcACIALAAgAFwAIgBcACIAXAAiAFwAIgB9ACwAXABuACAAIAAgACAAIAAgACAAIABcAG4AIAAgACAAIAAgACAAIAAgAFYAUwBUAEEAQwBLACgAXABuACAAIAAgACAAIAAgACAAIAAgACAAIAAgAEgAUwBUAEEAQwBLACgAXwBzAGgAbwB3AEgAaQBnAGgATwByAGQAZQByACwAIABfAHMAaABvAHcATABvAHcATwByAGQAZQByACwAIABfAGwAZQBhAGQARgBtAHQALAAgAF8AbQBpAGQARgBtAHQALAAgAF8AbABhAHMAdABGAG0AdAAsACAAUwBwAGEAYwBpAG4AZwApACwAXABuACAAIAAgACAAIAAgACAAIAAgACAAIAAgAEgAUwBUAEEAQwBLACgAXwBkAGUAcwBpAGcAbgBhAHQAbwByACwAIABfAGQAZQBsAGkAbQBzACkALABcAG4AIAAgACAAIAAgACAAIAAgACAAIAAgACAAXwByAGUAcwBvAGwAdgBlAFQAaQBtAGUAUwBwAGEAbgBcAG4AIAAgACAAIAAgACAAIAAgACkAXABuACAAIAAgACAAKQBcAG4AKQA7AFwAbgBcAG4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MATwBNAE0ATwBOAF8ARQBSAEEAXABuAFwAbgBSAGUAdAB1AHIAbgBzACAAeQBlAGEAcgAgAHYAYQBsAHUAZQAgAHIAZQBsAGEAdABpAHYAZQAgAHQAbwAgAHQAaABlACAAQwBvAG0AbQBvAG4AIABFAHI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EAIABDAEUAIAA9ACAAMQAsACAAMQAgAEIAQwBFACAAPQAgADAALAAgADIAIABCAEMARQAgAD0AIAAt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B8ACAAaQBuAHQAZQBnAGUAcgAgAFsAMQAuAC4AXQAgAHwAIABQAG8AcwBpAHQAaQB2AGUAIABuAG8AbgAtAHoAZQByAG8AIABpAG4AdABlAGcAZQByAC4AXABuAEIAQwBFACAAIAAgAHwAIABzAHcAaQB0AGMAaAAgACAAIAAgACAAIAAgACAAfAAgAEIAZQBmAG8AcgBlACAAQwBvAG0AbQBvAG4AIABF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QwBPAE0ATQBPAE4AXwBFAFIAQQAgAD0AIABMAEEATQBCAEQAQQAoAFkAZQBhAHIALAAgAEIAQwBFACwAXABuACAAIAAgACAASQBGAFMAKABcAG4AIAAgACAAIAAgACAAIAAgAFkAZQBhAHIAIAA9ACAAXAAiAFwAIgAsACAAXAAiAFwAIgAsAFwAbgAgACAAIAAgACAAIAAgACAATgBPAFQAKABJAFMATgBVAE0AQgBFAFIAKABZAGUAYQByACkAKQAsACAAewAjAFYAQQBMAFUARQAhAH0ALABcAG4AIAAgACAAIAAgACAAIAAgAFQAUgBVAEUALAAgAEwARQBUACgAXABuACAAIAAgACAAIAAgACAAIAAgACAAIAAgAF8AeQBlAGEAcgAsACAASQBOAFQAKABZAGUAYQByACkALABcAG4AIAAgACAAIAAgACAAIAAgACAAIAAgACAASQBGACgAXwB5AGUAYQByACAAPAAgADEALAAgAHsAIwBOAFUATQAhAH0ALABcAG4AIAAgACAAIAAgACAAIAAgACAAIAAgACAAIAAgACAAIABJAEYAKABOACgAQgBDAEUAKQAsACAAMQAgAC0AIABfAHkAZQBhAHIALAAgAF8AeQBlAGEAc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FwAbgBcAG4AUgBlAHQAdQByAG4AcwAgAGEAIABuAHUAbQBiAGUAcgAgAHIAZQBwAHIAZQBzAGUAbgB0AGkAbgBnACAAdABoAGUAIABtAG8AbgB0AGgAIABvAGYAIAB5AGUAYQByACAAZgByAG8AbQAgAGEAIABnAGkAdgBlAG4AIAB0AGUAeAB0ACAAbQBvAG4AdABo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xADIAXQAgAHwAIABN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VABlAHgAdAAgAHwAIAB0AGUAeAB0ACAAfAAgAE0AbwBuAHQAaAAgAG4AY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AoAFwAIgBGAGUAYgBcACIAKQBcAG4AUgBlAHQAdQByAG4AcwA6ACAAMgBcAG4AXABuAFAAQQBSAFMARQBfAE0ATwBOAFQASAAoAFwAIgBKAGEAbgB1AGEAcgB5AFwAIgApAFwAbgBSAGUAdAB1AHIAbgBzADoAIAAxAFwAbgBcAG4AUABBAFIAUwBFAF8ATQBPAE4AVABIACgAXAAiAEoAXAAiACkAXABuAFIAZQB0AHUAcgBuAHMAOgAgACMAVgBBAEwAVQBFACEAXABuAFwAbgBQAEEAUgBTAEUAXwBNAE8ATgBUAEgAKABcACIATQBhAHIAegBvAFwAIgApAFwAbgBSAGUAdAB1AHIAbgBzADoAIAAzACAAKABpAGYAIABsAG8AYwBhAGwAIABsAGEAbgBnAHUAYQBnAGUAIABpAHMAIABzAGUAdAAgAHQAbw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PAE4AVABIACAAPQAgAEwAQQBNAEIARABBACgATQBvAG4AdABoAFQAZQB4AHQALABcAG4AIAAgACAAIABJAEYAKABNAG8AbgB0AGgAVABlAHgAdAAgAD0AIABcACIAXAAiACwAIABcACIAXAAiACwAXABuACAAIAAgACAAIAAgACAAIABNAE8ATgBUAEgAKABEAEEAVABFAFYAQQBMAFUARQAoAE0AbwBuAHQAaABUAGUAeAB0ACAAJgAgAFwAIgAgADIAMAAwADAAXAAiACk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4AVABIAF8ATgBBAE0ARQBcAG4AXABuAFIAZQB0AHUAcgBuAHMAIABhACAAbQBvAG4AdABoACAAYQBzACAAdABlAHg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bwBuAHQAaAAgAG4AY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IAAgACAAIAAgACAAfAAgAGkAbgB0AGUAZwBlAHIAIABbADEALgAuADEAMgBdACAAfAAgAE0AbwBuAHQAaA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TgBUAEgAXwBOAEEATQBFACAAPQAgAEwAQQBNAEIARABBACgATQBvAG4AdABoACwAIABbAFMAaABvAHIAdABdACwAIABbAEkAbgB0AGUAcgBuAGEAdABpAG8AbgBhAGwARQBuAGcAbABpAHMAaABdACwAXABuACAAIAAgACAASQBGAFMAKABcAG4AIAAgACAAIAAgACAAIAAgAE0AbwBuAHQAaAAgAD0AIABcACIAXAAiACwAIABcACIAXAAiACwAXABuACAAIAAgACAAIAAgACAAIABOAE8AVAAoAEkAUwBOAFUATQBCAEUAUgAoAE0AbwBuAHQAaAApACkALAAgACMAVgBBAEwAVQBFACEALABcAG4AIAAgACAAIAAgACAAIAAgAFQAUgBVAEUALAAgAEwARQBUACgAXABuACAAIAAgACAAIAAgACAAIAAgACAAIAAgAF8AdQBzAGUAUwBoAG8AcgB0ACwAIABOACgAUwBoAG8AcgB0ACkAIAA8AD4AIAAwACwAXABuACAAIAAgACAAIAAgACAAIAAgACAAIAAgAF8AdQBzAGUATABvAGMAYQBsAEwAYQBuAGcALAAgAE4AKABJAG4AdABlAHIAbgBhAHQAaQBvAG4AYQBsAEUAbgBnAGwAaQBzAGgAKQAgAD0AIAAwACwAXABuACAAIAAgACAAIAAgACAAIAAgACAAIAAgAF8AbQBvAG4AdABoACwAIABJAE4AVAAoAE0AbwBuAHQAaAApACwAXABuACAAIAAgACAAIAAgACAAIAAgACAAIAAgAEkARgAoAF8AdQBzAGUATABvAGMAYQBsAEwAYQBuAGcALABcAG4AIAAgACAAIAAgACAAIAAgACAAIAAgACAAIAAgACAAIABMAEUAVAAoAFwAbgAgACAAIAAgACAAIAAgACAAIAAgACAAIAAgACAAIAAgACAAIAAgACAAXwBkAGEAeQBPAGYATQBvAG4AdABoACwAIABEAEEAVABFACgAMgAwADAAMAAsACAAXwBtAG8AbgB0AGgALAAgADEAKQAsAFwAbgAgACAAIAAgACAAIAAgACAAIAAgACAAIAAgACAAIAAgACAAIAAgACAAXwBmAG0AdAAsACAASQBGACgAXwB1AHMAZQBTAGgAbwByAHQALAAgAFwAIgBNAE0ATQBcACIALAAgAFwAIgBNAE0ATQBNAFwAIgApACwAXABuACAAIAAgACAAIAAgACAAIAAgACAAIAAgACAAIAAgACAAIAAgACAAIABUAEUAWABUACgAXwBkAGEAeQBPAGYATQBvAG4AdABoACwAIABfAGYAbQB0ACkAXABuACAAIAAgACAAIAAgACAAIAAgACAAIAAgACAAIAAgACAAKQAsAFwAbgAgACAAIAAgACAAIAAgACAAIAAgACAAIAAgACAAIAAgAEkARgAoAFwAbgAgACAAIAAgACAAIAAgACAAIAAgACAAIAAgACAAIAAgACAAIAAgACAAXwB1AHMAZQBTAGgAbwByAHQALABcAG4AIAAgACAAIAAgACAAIAAgACAAIAAgACAAIAAgACAAIAAgACAAIAAgAEkATgBEAEUAWAAoAFwAbgAgACAAIAAgACAAIAAgACAAIAAgACAAIAAgACAAIAAgACAAIAAgACAAIAAgACAAIAB7AFwAbgAgACAAIAAgACAAIAAgACAAIAAgACAAIAAgACAAIAAgACAAIAAgACAAIAAgACAAIAAgACAAIAAgAFwAIgBKAGEAbgBcACIAOwBcAG4AIAAgACAAIAAgACAAIAAgACAAIAAgACAAIAAgACAAIAAgACAAIAAgACAAIAAgACAAIAAgACAAIABcACIARgBlAGIAXAAiADsAXABuACAAIAAgACAAIAAgACAAIAAgACAAIAAgACAAIAAgACAAIAAgACAAIAAgACAAIAAgACAAIAAgACAAXAAiAE0AYQByAFwAIgA7AFwAbgAgACAAIAAgACAAIAAgACAAIAAgACAAIAAgACAAIAAgACAAIAAgACAAIAAgACAAIAAgACAAIAAgAFwAIgBBAHAAcgBcACIAOwBcAG4AIAAgACAAIAAgACAAIAAgACAAIAAgACAAIAAgACAAIAAgACAAIAAgACAAIAAgACAAIAAgACAAIABcACIATQBhAHkAXAAiADsAXABuACAAIAAgACAAIAAgACAAIAAgACAAIAAgACAAIAAgACAAIAAgACAAIAAgACAAIAAgACAAIAAgACAAXAAiAEoAdQBuAFwAIgA7AFwAbgAgACAAIAAgACAAIAAgACAAIAAgACAAIAAgACAAIAAgACAAIAAgACAAIAAgACAAIAAgACAAIAAgAFwAIgBKAHUAbABcACIAOwBcAG4AIAAgACAAIAAgACAAIAAgACAAIAAgACAAIAAgACAAIAAgACAAIAAgACAAIAAgACAAIAAgACAAIABcACIAQQB1AGcAXAAiADsAXABuACAAIAAgACAAIAAgACAAIAAgACAAIAAgACAAIAAgACAAIAAgACAAIAAgACAAIAAgACAAIAAgACAAXAAiAFMAZQBwAFwAIgA7AFwAbgAgACAAIAAgACAAIAAgACAAIAAgACAAIAAgACAAIAAgACAAIAAgACAAIAAgACAAIAAgACAAIAAgAFwAIgBPAGMAdABcACIAOwBcAG4AIAAgACAAIAAgACAAIAAgACAAIAAgACAAIAAgACAAIAAgACAAIAAgACAAIAAgACAAIAAgACAAIABcACIATgBvAHYAXAAiADsAXABuACAAIAAgACAAIAAgACAAIAAgACAAIAAgACAAIAAgACAAIAAgACAAIAAgACAAIAAgACAAIAAgACAAXAAiAEQAZQBjAFwAIgBcAG4AIAAgACAAIAAgACAAIAAgACAAIAAgACAAIAAgACAAIAAgACAAIAAgACAAIAAgACAAfQAsAFwAbgAgACAAIAAgACAAIAAgACAAIAAgACAAIAAgACAAIAAgACAAIAAgACAAIAAgACAAIABfAG0AbwBuAHQAaABcAG4AIAAgACAAIAAgACAAIAAgACAAIAAgACAAIAAgACAAIAAgACAAIAAgACkALABcAG4AIAAgACAAIAAgACAAIAAgACAAIAAgACAAIAAgACAAIAAgACAAIAAgAEkATgBEAEUAWAAoAFwAbgAgACAAIAAgACAAIAAgACAAIAAgACAAIAAgACAAIAAgACAAIAAgACAAIAAgACAAIAB7AFwAbgAgACAAIAAgACAAIAAgACAAIAAgACAAIAAgACAAIAAgACAAIAAgACAAIAAgACAAIAAgACAAIAAgAFwAIgBKAGEAbgB1AGEAcgB5AFwAIgA7AFwAbgAgACAAIAAgACAAIAAgACAAIAAgACAAIAAgACAAIAAgACAAIAAgACAAIAAgACAAIAAgACAAIAAgAFwAIgBGAGUAYgByAHUAYQByAHkAXAAiADsAXABuACAAIAAgACAAIAAgACAAIAAgACAAIAAgACAAIAAgACAAIAAgACAAIAAgACAAIAAgACAAIAAgACAAXAAiAE0AYQByAGMAaABcACIAOwBcAG4AIAAgACAAIAAgACAAIAAgACAAIAAgACAAIAAgACAAIAAgACAAIAAgACAAIAAgACAAIAAgACAAIABcACIAQQBwAHIAaQBsAFwAIgA7AFwAbgAgACAAIAAgACAAIAAgACAAIAAgACAAIAAgACAAIAAgACAAIAAgACAAIAAgACAAIAAgACAAIAAgAFwAIgBNAGEAeQBcACIAOwBcAG4AIAAgACAAIAAgACAAIAAgACAAIAAgACAAIAAgACAAIAAgACAAIAAgACAAIAAgACAAIAAgACAAIABcACIASgB1AG4AZQBcACIAOwBcAG4AIAAgACAAIAAgACAAIAAgACAAIAAgACAAIAAgACAAIAAgACAAIAAgACAAIAAgACAAIAAgACAAIABcACIASgB1AGwAeQBcACIAOwBcAG4AIAAgACAAIAAgACAAIAAgACAAIAAgACAAIAAgACAAIAAgACAAIAAgACAAIAAgACAAIAAgACAAIABcACIAQQB1AGcAdQBzAHQAXAAiADsAXABuACAAIAAgACAAIAAgACAAIAAgACAAIAAgACAAIAAgACAAIAAgACAAIAAgACAAIAAgACAAIAAgACAAXAAiAFMAZQBwAHQAZQBtAGIAZQByAFwAIgA7AFwAbgAgACAAIAAgACAAIAAgACAAIAAgACAAIAAgACAAIAAgACAAIAAgACAAIAAgACAAIAAgACAAIAAgAFwAIgBPAGMAdABvAGIAZQByAFwAIgA7AFwAbgAgACAAIAAgACAAIAAgACAAIAAgACAAIAAgACAAIAAgACAAIAAgACAAIAAgACAAIAAgACAAIAAgAFwAIgBOAG8AdgBlAG0AYgBlAHIAXAAiADsAXABuACAAIAAgACAAIAAgACAAIAAgACAAIAAgACAAIAAgACAAIAAgACAAIAAgACAAIAAgACAAIAAgACAAXAAiAEQAZQBjAGUAbQBiAGUAcgBcACIAXABuACAAIAAgACAAIAAgACAAIAAgACAAIAAgACAAIAAgACAAIAAgACAAIAAgACAAIAAgAH0ALABcAG4AIAAgACAAIAAgACAAIAAgACAAIAAgACAAIAAgACAAIAAgACAAIAAgACAAIAAgACAAXwBtAG8AbgB0AGg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MAEUAQQBQAF8AWQBFAEEAUgBcAG4AXABuAFQAZQBzAHQAcwAgAGkAZgAgAGEAIAB5AGUAYQByACAAaQBuAGMAbAB1AGQAZQBzACAAYQAgAGwAZQBhAHAAIABkAGEAeQAgAGkAbgAgAHQAaABlACAAZwBpAHYAZ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bgB1AGwAbAAgAGkAZgAgAGUAbQBwAHQ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CAAWwBKAHUAbABpAGEAbgBDAGEAbABlAG4AZABhAHIAXQAsAFwAbgAgACAAIAAgAEkARgBTACgAXABuACAAIAAgACAAIAAgACAAIABZAGUAYQByAEMARQAgAD0AIABcACIAXAAiACwAIABcACIAXAAiACwAXABuACAAIAAgACAAIAAgACAAIABOAE8AVAAoAEkAUwBOAFUATQBCAEUAUgAoAFkAZQBhAHIAQwBFACkAKQAsACAAewAjAFYAQQBMAFUARQAhAH0ALABcAG4AIAAgACAAIAAgACAAIAAgAFQAUgBVAEUALAAgAEwARQBUACgAXABuACAAIAAgACAAIAAgACAAIAAgACAAIAAgAF8AeQBlAGEAcgBDAEUALAAgAEkATgBUACgAWQBlAGEAcgBDAEUAKQAsAFwAbgAgACAAIAAgACAAIAAgACAAIAAgACAAIABJAEYAKABcAG4AIAAgACAAIAAgACAAIAAgACAAIAAgACAAIAAgACAAIABOACgASgB1AGwAaQBhAG4AQwBhAGwAZQBuAGQAYQByACkAIAA9ACAAMAAsAFwAbgAgACAAIAAgACAAIAAgACAAIAAgACAAIAAgACAAIAAgAEkARgBTACgATQBPAEQAKABfAHkAZQBhAHIAQwBFACwAIAA0ADAAMAApACAAPQAgADAALAAgAFQAUgBVAEUALABcAG4AIAAgACAAIAAgACAAIAAgACAAIAAgACAAIAAgACAAIAAgACAAIAAgAE0ATwBEACgAXwB5AGUAYQByAEMARQAsACAAMQAwADAAKQAgAD0AIAAwACwAIABGAEEATABTAEUALABcAG4AIAAgACAAIAAgACAAIAAgACAAIAAgACAAIAAgACAAIAAgACAAIAAgAFQAUgBVAEUALAAgAE0ATwBEACgAXwB5AGUAYQByAEMARQAsACAANAApACAAPQAgADAAXABuACAAIAAgACAAIAAgACAAIAAgACAAIAAgACAAIAAgACAAKQAsAFwAbgAgACAAIAAgACAAIAAgACAAIAAgACAAIAAgACAAIAAgAE0ATwBEACgAXwB5AGUAYQByAEMARQAsACAANAApACAAPQAgADA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EEAVABFAFwAbgBcAG4AVABlAHMAdABzACAAaQBmACAAYQAgAGQAYQB0AGUAIABpAHMAIAB2AGEAbABpAGQAIABmAG8AcgAgAHQAaABlACAAZwBpAHYAZ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FsARABhAHkAXQAgACAAIAAgACAAIAAgACAAIAAgACAAIAB8ACAAZABlAGMAaQBtAGEAbAAgAFsAMQAuAC4AMwAyACkAIAB8ACAARABhAHkAIABvAGYAIABtAG8AbgB0AGg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QAQQBUAEUAIAA9ACAATABBAE0AQgBEAEEAKABZAGUAYQByAEMARQAsACAATQBvAG4AdABoACwAIABbAEQAYQB5AF0ALAAgAFsASgB1AGwAaQBhAG4AQwBhAGwAZQBuAGQAYQByAF0ALABcAG4AIAAgACAAIABJAEYAUwAoAFwAbgAgACAAIAAgACAAIAAgACAATgBPAFQAKABJAFMATgBVAE0AQgBFAFIAKABZAGUAYQByAEMARQApACkAIAArACAATgBPAFQAKABJAFMATgBVAE0AQgBFAFIAKABNAG8AbgB0AGgAKQApACwAIABGAEEATABTAEUALAAgAC8ALwAgAGMAYQBuAG4AbwB0ACAAbwBtAG0AaQB0ACAAeQBlAGEAcgAgAG8AcgAgAG0AbwBuAHQAaABcAG4AIAAgACAAIAAgACAAIAAgAE4ATwBUACgASQBTAF8ASQBOAFQARQBHAEUAUgAoAFkAZQBhAHIAQwBFACkAIAAqACAASQBTAF8ASQBOAFQARQBHAEUAUgAoAE0AbwBuAHQAaAApACkALAAgAEYAQQBMAFMARQAsACAALwAvACAAeQBlAGEAcgAgAGEAbgBkACAAbQBvAG4AdABoACAAYwBhAG4AbgBvAHQAIABiAGUAIABmAHIAYQBjAHQAaQBvAG4AYQBsAFwAbgAgACAAIAAgACAAIAAgACAAKABNAG8AbgB0AGgAIAA8ACAAMQApACAAKwAgACgATQBvAG4AdABoACAAPgAgADEAMgApACwAIABGAEEATABTAEUALAAgAFwAbgAgACAAIAAgACAAIAAgACAARABhAHkAIAA9ACAAXAAiAFwAIgAsACAAVABSAFUARQAsAFwAbgAgACAAIAAgACAAIAAgACAAVABSAFUARQAsACAATABFAFQAKABcAG4AIAAgACAAIAAgACAAIAAgACAAIAAgACAAXwBkAGEAeQAsACAASQBOAFQAKABEAGEAeQApACwAXABuACAAIAAgACAAIAAgACAAIAAgACAAIAAgAEkARgAoAF8AZABhAHkAIAA8ACAAMQAsACAARgBBAEwAUwBFACwAXABuACAAIAAgACAAIAAgACAAIAAgACAAIAAgACAAIAAgACAATABFAFQAKABcAG4AIAAgACAAIAAgACAAIAAgACAAIAAgACAAIAAgACAAIAAgACAAIAAgAF8AZABhAHkAcwBJAG4ATQBvAG4AdABoACwAIABEAEEAWQBTAF8ASQBOAF8ATQBPAE4AVABIACgATQBvAG4AdABoACwAIABZAGUAYQByAEMARQAsACAASgB1AGwAaQBhAG4AQwBhAGwAZQBuAGQAYQByACkALABcAG4AIAAgACAAIAAgACAAIAAgACAAIAAgACAAIAAgACAAIAAgACAAIAAgAEkARgAoAEkAUwBFAFIAUgBPAFIAKABfAGQAYQB5AHMASQBuAE0AbwBuAHQAaAApACwAIABGAEEATABTAEUALABcAG4AIAAgACAAIAAgACAAIAAgACAAIAAgACAAIAAgACAAIAAgACAAIAAgACAAIAAgACAAXwBkAGEAeQAgADwAPQAgAF8AZABhAHkAcwBJAG4ATQBvAG4AdABo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kARQBBAFIAXABuAFwAbgBSAGUAdAB1AHIAbgBzACAAbgB1AG0AYgBlAHIAIABvAGYAIABkAGEAeQBzACAAaQBuACAAdABoAGU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zADYANQAsADMANgA2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ZAEUAQQBSACAAPQAgAEwAQQBNAEIARABBACgAWQBlAGEAcgBDAEUALAAgAFsASgB1AGwAaQBhAG4AQwBhAGwAZQBuAGQAYQByAF0ALABcAG4AIAAgACAAIABJAEYAUwAoAFwAbgAgACAAIAAgACAAIAAgACAAWQBlAGEAcgBDAEUAIAA9ACAAXAAiAFwAIgAsACAAXAAiAFwAIgAsAFwAbgAgACAAIAAgACAAIAAgACAATgBPAFQAKABJAFMATgBVAE0AQgBFAFIAKABZAGUAYQByAEMARQApACkALAAgAHsAIwBWAEEATABVAEUAIQB9ACwAXABuACAAIAAgACAAIAAgACAAIABJAFMAXwBMAEUAQQBQAF8AWQBFAEEAUgAoAFkAZQBhAHIAQwBFACwAIABKAHUAbABpAGEAbgBDAGEAbABlAG4AZABhAHIAKQAsACAAMwA2ADYALABcAG4AIAAgACAAIAAgACAAIAAgAFQAUgBVAEUALAAgADMAN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TQBPAE4AVABIAFwAbgBcAG4AUgBlAHQAdQByAG4AcwAgAG4AdQBtAGIAZQByACAAbwBmACAAZABhAHkAcwAgAGkAbgAgAHQAaABlACAAZwBpAHYAZQBuACAAbQBvAG4AdABoACAAYQBuAGQ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zADE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CAAIAB8ACAAaQBuAHQAZQBnAGUAcgAgAFsAMQAuAC4AMQAyAF0AIAB8ACAATQBvAG4AdABoACAAbwBmACAAeQBlAGEAcgBcAG4AWwBZAGUAYQByAEMARQBdACAAIAAgACAAIAAgACAAIAAgAHwAIABpAG4AdABlAGcAZQByACAAIAAgACAAIAAgACAAIAAgAHwAIABZAGUAYQByACAAaQBuACAAQwBvAG0AbQBvAG4AIABFAHIAYQAuACAATgBvAHQAZQAgAHQAaABhAHQAIAAxACAAQgBDACAAPQAgADAAIABDAEUALAAgADIAIABCAEMAIAA9ACAALQAxACAAQwBF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TQBPAE4AVABIACAAPQAgAEwAQQBNAEIARABBACgATQBvAG4AdABoACwAIABbAFkAZQBhAHIAQwBFAF0ALAAgAFsASgB1AGwAaQBhAG4AQwBhAGwAZQBuAGQAYQByAF0ALABcAG4AIAAgACAAIABJAEYAUwAoAFwAbgAgACAAIAAgACAAIAAgACAATQBvAG4AdABoACAAPQAgAFwAIgBcACIALAAgAFwAIgBcACIALABcAG4AIAAgACAAIAAgACAAIAAgAE4ATwBUACgASQBTAE4AVQBNAEIARQBSACgATQBvAG4AdABoACkAKQAsACAAewAjAFYAQQBMAFUARQAhAH0ALABcAG4AIAAgACAAIAAgACAAIAAgAFQAUgBVAEUALAAgAEwARQBUACgAXABuACAAIAAgACAAIAAgACAAIAAgACAAIAAgAF8AbQBvAG4AdABoACwAIABJAE4AVAAoAE0AbwBuAHQAaAApACwAXABuACAAIAAgACAAIAAgACAAIAAgACAAIAAgAEkARgBTACgAXABuACAAIAAgACAAIAAgACAAIAAgACAAIAAgACAAIAAgACAAXwBtAG8AbgB0AGgAIAA8ACAAMQAsACAAewAjAE4AVQBNACEAfQAsAFwAbgAgACAAIAAgACAAIAAgACAAIAAgACAAIAAgACAAIAAgAF8AbQBvAG4AdABoACAAPgAgADEAMgAsACAAewAjAE4AVQBNACEAfQAsAFwAbgBcAG4AIAAgACAAIAAgACAAIAAgACAAIAAgACAAIAAgACAAIAAvAC8AIABGAGUAYgByAHUAYQByAHkAXABuACAAIAAgACAAIAAgACAAIAAgACAAIAAgACAAIAAgACAAXwBtAG8AbgB0AGgAIAA9ACAAMgAsAFwAbgAgACAAIAAgACAAIAAgACAAIAAgACAAIAAgACAAIAAgACAAIAAgACAATABFAFQAKABcAG4AIAAgACAAIAAgACAAIAAgACAAIAAgACAAIAAgACAAIAAgACAAIAAgACAAIAAgACAAXwBsAGUAYQBwAEQAYQB5ACwAIABJAEYAKABJAFMATgBVAE0AQgBFAFIAKABZAGUAYQByAEMARQApACwAXABuACAAIAAgACAAIAAgACAAIAAgACAAIAAgACAAIAAgACAAIAAgACAAIAAgACAAIAAgACAAIAAgACAATgAoAEkAUwBfAEwARQBBAFAAXwBZAEUAQQBSACgAWQBlAGEAcgBDAEUALAAgAEoAdQBsAGkAYQBuAEMAYQBsAGUAbgBkAGEAcgApACkALABcAG4AIAAgACAAIAAgACAAIAAgACAAIAAgACAAIAAgACAAIAAgACAAIAAgACAAIAAgACAAIAAgACAAIAAwAFwAbgAgACAAIAAgACAAIAAgACAAIAAgACAAIAAgACAAIAAgACAAIAAgACAAIAAgACAAIAApACwAXABuACAAIAAgACAAIAAgACAAIAAgACAAIAAgACAAIAAgACAAIAAgACAAIAAgACAAIAAgADIAOAAgACsAIABfAGwAZQBhAHAARABhAHkAXABuACAAIAAgACAAIAAgACAAIAAgACAAIAAgACAAIAAgACAAIAAgACAAIAApACwAXABuAFwAbgAgACAAIAAgACAAIAAgACAAIAAgACAAIAAgACAAIAAgAC8ALwAgAEoAYQBuACwAIABNAGEAcgAsACAAQQBwAHIALAAgAE0AYQB5ACwAIABKAHUAbgAsACAASgB1AGwAXABuACAAIAAgACAAIAAgACAAIAAgACAAIAAgACAAIAAgACAAXwBtAG8AbgB0AGgAIAA8AD0AIAA3ACwAIAAzADAAIAArACAATQBPAEQAKABfAG0AbwBuAHQAaAAsACAAMgApACwAXABuACAAIAAgACAAIAAgACAAIAAgACAAIAAgACAAIAAgACAAXABuACAAIAAgACAAIAAgACAAIAAgACAAIAAgACAAIAAgACAALwAvACAAQQB1AGcALAAgAFMAZQBwACwAIABPAGMAdAAsACAATgBvAHYALAAgAEQAZQBjAFwAbgAgACAAIAAgACAAIAAgACAAIAAgACAAIAAgACAAIAAgAFQAUgBVAEUALAAgADMAMQAgAC0AIABNAE8ARAAoAF8AbQBvAG4AdABoACwAIAAy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XABuAFwAbgBQAGEAcgBzAGUAcwAgAGEAbgAgAEkAUwBPACAAZgBvAHIAbQBhAHQAdABlAGQAIABjAGEAbABlAG4AZABhAHIAIABkAGEAdABlACAAaQBuAHQAbwAgAHIAZQBzAHAAZQBjAHQAaQB2AGUAIABwAGEAcgB0AHMAIABvAGYAIAB5AGUAYQByACwAIABtAG8AbgB0AGgAIABhAG4AZA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0AbwBuAHQAaABcAG4AIAAzACAAfAAgAGkAbgB0AGUAZwBlAHI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DAGEAbABlAG4AZABhAHIARABhAHQAZQAgACAAfAAgAHQAZQB4AHQAIAAgACAAfAAgAEQAYQB0AGUAIABpAG4AIABJAFMATwAgAGYAbwByAG0AYQB0ACAAaQBlAC4AIAB5AHkAeQB5AC0ATQBNAC0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AoAFwAIgAyADAAMgAzAC0AMAA1AC0AMgAzAFwAIgApAFwAbgBSAGUAdAB1AHIAbgBzADoAIAB7ADIAMAAyADMALAAgADUALAAgADIAMwB9AFwAbgBcAG4AUABBAFIAUwBFAF8ASQBTAE8AXwBDAEEATABFAE4ARABBAFIAXwBEAEEAVABFACgAXAAiADEAOQAwADAALQAwADIALQAyADkAXAAiACwAIAAxACkAXABuAFIAZQB0AHUAcgBuAHMAOgAgAHsAMgAwADIAMwAsACAAMgAsACAAMgA5AH0AIABpAC4AZQAuACAARgBlAGIAIAAyADkALAAgADEAOQAwADAAIABpAHMAIAB2AGEAbABpAGQ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MAQQBMAEUATgBEAEEAUgBfAEQAQQBUAEUAIAA9ACAATABBAE0AQgBEAEEAKABJAFMATwBDAGEAbABlAG4AZABhAHIARABhAHQAZQAsACAAWwBKAHUAbABpAGEAbgBDAGEAbABlAG4AZABhAHIAXQAsAFwAbgAgACAAIAAgAEkARgBTACgAXABuACAAIAAgACAAIAAgACAAIABJAFMATwBDAGEAbABlAG4AZABhAHIARABhAHQAZQAgAD0AIABcACIAXAAiACwAIAB7AFwAIgBcACIALAAgAFwAIgBcACIALAAgAFwAIgBcACIAfQAsAFwAbgAgACAAIAAgACAAIAAgACAATgBPAFQAKABWAEEATABJAEQAQQBUAEUAXwBDAEgAQQBSAFMARQBUACgAXAAiACsALQAwADEAMgAzADQANQA2ADcAOAA5AFwAIgAgACYAIABVAE4ASQBDAEgAQQBSACgAOAA3ADIAMgApACwAIABJAFMATwBDAGEAbABlAG4AZABhAHIARABhAHQAZQApACkALAAgAHsAIwBWAEEATABVAEUAIQAsACAAXAAiAFwAIgAsACAAXAAiAFwAIgB9ACwAXABuACAAIAAgACAAIAAgACAAIABUAFIAVQBFACwAIABMAEUAVAAoAFwAbgAgACAAIAAgACAAIAAgACAAIAAgACAAIABfAGYAaQByAHMAdABDAGgAYQByACwAIABMAEUARgBUACgASQBTAE8AQwBhAGwAZQBuAGQAYQBy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EMAYQBsAGUAbgBkAGEAcgBEAGEAdABlACwAIABMAEUATgAoAEkAUwBPAEMAYQBsAGUAbgBkAGEAcgBEAGEAdABlACkAIAAtACAAMQApACwAXABuACAAIAAgACAAIAAgACAAIAAgACAAIAAgACAAIAAgACAASQBTAE8AQwBhAGwAZQBuAGQAYQBy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xADAALAAgAEkARgBTACgAXABuACAAIAAgACAAIAAgACAAIAAgACAAIAAgACAAIAAgACAAIAAgACAAIABfAHAAYQB0AHQAZQByAG4AIAA9ACAAUgBJAEcASABUACgAXAAiAF8AXwBfAF8AXwBfAF8AXwBfAF8AXwBfAF8AXwBfAC0AXwBfAC0AXwBfAFwAIgAsACAAXwBsAGUAbgApACwAXABuACAAIAAgACAAIAAgACAAIAAgACAAIAAgACAAIAAgACAAIAAgACAAIABIAFMAVABBAEMASwAoAFwAbgAgACAAIAAgACAAIAAgACAAIAAgACAAIAAgACAAIAAgACAAIAAgACAAIAAgACAAIABWAEEATABVAEUAKABMAEUARgBUACgAXwB1AG4AUwBpAGcAbgBlAGQALAAgAF8AbABlAG4AIAAtACAANgApACkALABcAG4AIAAgACAAIAAgACAAIAAgACAAIAAgACAAIAAgACAAIAAgACAAIAAgACAAIAAgACAAVgBBAEwAVQBFACgATQBJAEQAKABfAHUAbgBTAGkAZwBuAGUAZAAsACAAXwBsAGUAbgAgAC0AIAA0ACwAIAAyACkAKQAsAFwAbgAgACAAIAAgACAAIAAgACAAIAAgACAAIAAgACAAIAAgACAAIAAgACAAIAAgACAAIABWAEEATABVAEUAKABSAEkARwBIAFQAKABfAHUAbgBTAGkAZwBuAGUAZAAsACAAMgApACkAXABuACAAIAAgACAAIAAgACAAIAAgACAAIAAgACAAIAAgACAAIAAgACAAIAApACwAXABuACAAIAAgACAAIAAgACAAIAAgACAAIAAgACAAIAAgACAAIAAgACAAIABfAHAAYQB0AHQAZQByAG4AIAA9ACAAUgBJAEcASABUACgAXAAiAF8AXwBfAF8AXwBfAF8AXwBfAF8AXwBfAF8AXwBfAC0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fAF8AXwBfAF8AXwBfAF8AXwBfAF8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MALAAgADIAKQApACwAXABuACAAIAAgACAAIAAgACAAIAAgACAAIAAgACAAIAAgACAAIAAgACAAIAAgACAAIAAgAFYAQQBMAFUARQAoAFIASQBHAEgAVAAoAF8AdQBuAFMAaQBnAG4AZQBkACwAIAAyACkAKQBcAG4AIAAgACAAIAAgACAAIAAgACAAIAAgACAAIAAgACAAIAAgACAAIAAgACkALABcAG4AIAAgACAAIAAgACAAIAAgACAAIAAgACAAIAAgACAAIAAgACAAIAAgAFQAUgBVAEUALAAgAFwAIgBcACIAXABuACAAIAAgACAAIAAgACAAIAAgACAAIAAgACAAIAAgACAAKQAsAFwAbgAgACAAIAAgACAAIAAgACAAIAAgACAAIAAgACAAIAAgAF8AbABlAG4AIAA+AD0AIAA4ACwAIABJAEYAUwAoAFwAbgAgACAAIAAgACAAIAAgACAAIAAgACAAIAAgACAAIAAgACAAIAAgACAAXwBwAGEAdAB0AGUAcgBuACAAPQAgAFIASQBHAEgAVAAoAFwAIgBfAF8AXwBfAF8AXwAt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X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wAsACAAMgApACkALABcAG4AIAAgACAAIAAgACAAIAAgACAAIAAgACAAIAAgACAAIAAgACAAIAAgACAAIAAgACAAVgBBAEwAVQBFACgAUgBJAEcASABUACgAXwB1AG4AUwBpAGcAbgBlAGQALAAgADIAKQApAFwAbgAgACAAIAAgACAAIAAgACAAIAAgACAAIAAgACAAIAAgACAAIAAgACAAKQAsAFwAbgAgACAAIAAgACAAIAAgACAAIAAgACAAIAAgACAAIAAgACAAIAAgACAAVABSAFUARQAsACAAXAAiAFwAIgBcAG4AIAAgACAAIAAgACAAIAAgACAAIAAgACAAIAAgACAAIAApACwAXABuACAAIAAgACAAIAAgACAAIAAgACAAIAAgACAAIAAgACAAXwBsAGUAbgAgAD0AIAA3ACwAIABJAEYAKABcAG4AIAAgACAAIAAgACAAIAAgACAAIAAgACAAIAAgACAAIAAgACAAIAAgAF8AcABhAHQAdABlAHIAbgAgAD0AIABcACIAXwBfAF8AXwAtAF8AXwBcACIALABcAG4AIAAgACAAIAAgACAAIAAgACAAIAAgACAAIAAgACAAIAAgACAAIAAgAEgAUwBUAEEAQwBLACgAXABuACAAIAAgACAAIAAgACAAIAAgACAAIAAgACAAIAAgACAAIAAgACAAIAAgACAAIAAgAFYAQQBMAFUARQAoAEwARQBGAFQAKABfAHUAbgBTAGkAZwBuAGUAZAAs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AgAEkARgAoAFwAbgAgACAAIAAgACAAIAAgACAAIAAgACAAIAAgACAAIAAgACAAIAAgACAAXwBwAGEAdAB0AGUAcgBuACAAPQAgAFIASQBHAEgAVAAoAFwAIgBfAF8AXwBfAF8AXAAiACwAIABfAGwAZQBuACkALABcAG4AIAAgACAAIAAgACAAIAAgACAAIAAgACAAIAAgACAAIAAgACAAIAAgAEgAUwBUAEEAQwBLACgAXABuACAAIAAgACAAIAAgACAAIAAgACAAIAAgACAAIAAgACAAIAAgACAAIAAgACAAIAAgAFYAQQBMAFUARQAoAF8AdQBuAFMAaQBnAG4AZQBkACkALABcAG4AIAAgACAAIAAgACAAIAAgACAAIAAgACAAIAAgACAAIAAgACAAIAAgACAAIAAgACAAXAAiAFwAIg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VABSAFUARQAsACAAXAAiAFwAIgBcAG4AIAAgACAAIAAgACAAIAAgACAAIAAgACAAKQAsAFwAbgBcAG4AIAAgACAAIAAgACAAIAAgACAAIAAgACAASQBGACgASQBOAEQARQBYACgAXwB0AHIAeQBQAGEAcgBzAGUALAAgADEALAAgADEAKQAgAD0AIABcACIAXAAiACwAIAB7ACMAVgBBAEwAVQBFACEALAAgAFwAIgBcACIALAAgAFwAIgBcACIAfQAsAFwAbgAgACAAIAAgACAAIAAgACAAIAAgACAAIAAgACAAIAAgAEwARQBUACgAXABuACAAIAAgACAAIAAgACAAIAAgACAAIAAgACAAIAAgACAAIAAgACAAIABfAHkAZQBhAHIALAAgAF8AcwBpAGcAbgAgACoAIABJAE4ARABFAFgAKABfAHQAcgB5AFAAYQByAHMAZQAsACAAMQAsACAAMQApACwAXABuACAAIAAgACAAIAAgACAAIAAgACAAIAAgACAAIAAgACAAIAAgACAAIABfAG0AbwBuAHQAaAAsACAASQBOAEQARQBYACgAXwB0AHIAeQBQAGEAcgBzAGUALAAgADEALAAgADIAKQAsAFwAbgAgACAAIAAgACAAIAAgACAAIAAgACAAIAAgACAAIAAgACAAIAAgACAASQBGAFMAKABcAG4AIAAgACAAIAAgACAAIAAgACAAIAAgACAAIAAgACAAIAAgACAAIAAgACAAIAAgACAAXwBtAG8AbgB0AGgAIAA9ACAAXAAiAFwAIgAsACAASABTAFQAQQBDAEsAKABfAHkAZQBhAHIALAAgAFwAIgBcACIALAAgAFwAIgBcACIAKQAsAFwAbgAgACAAIAAgACAAIAAgACAAIAAgACAAIAAgACAAIAAgACAAIAAgACAAIAAgACAAIAAoAF8AbQBvAG4AdABoACAAPAAgADEAKQAgACsAIAAoAF8AbQBvAG4AdABoACAAPgAgADEAMgApACwAIABIAFMAVABBAEMASwAoAF8AeQBlAGEAcgAsACAAewAjAE4AVQBNACEAfQAsACAAXAAiAFwAIgApACwAXABuACAAIAAgACAAIAAgACAAIAAgACAAIAAgACAAIAAgACAAIAAgACAAIAAgACAAIAAgAFQAUgBVAEUALAAgAEwARQBUACgAXABuACAAIAAgACAAIAAgACAAIAAgACAAIAAgACAAIAAgACAAIAAgACAAIAAgACAAIAAgACAAIAAgACAAXwBkAGEAeQAsACAASQBOAEQARQBYACgAXwB0AHIAeQBQAGEAcgBzAGUALAAgADEALAAgADMAKQAsAFwAbgAgACAAIAAgACAAIAAgACAAIAAgACAAIAAgACAAIAAgACAAIAAgACAAIAAgACAAIAAgACAAIAAgAEkARgAoAF8AZABhAHkAIAA9ACAAXAAiAFwAIgAsAFwAbgAgACAAIAAgACAAIAAgACAAIAAgACAAIAAgACAAIAAgACAAIAAgACAAIAAgACAAIAAgACAAIAAgACAAIAAgACAASABTAFQAQQBDAEsAKABfAHkAZQBhAHIALAAgAF8AbQBvAG4AdABoACwAIABcACIAXAAiACkALAAgACAAIAAgAFwAbgAgACAAIAAgACAAIAAgACAAIAAgACAAIAAgACAAIAAgACAAIAAgACAAIAAgACAAIAAgACAAIAAgACAAIAAgACAASQBGACgASQBTAF8AVgBBAEwASQBEAF8ARABBAFQARQAoAF8AeQBlAGEAcgAsACAAXwBtAG8AbgB0AGgALAAgAF8AZABhAHkALAAgAEoAdQBsAGkAYQBuAEMAYQBsAGUAbgBkAGEAcgApACwAXABuACAAIAAgACAAIAAgACAAIAAgACAAIAAgACAAIAAgACAAIAAgACAAIAAgACAAIAAgACAAIAAgACAAIAAgACAAIAAgACAAIAAgAEgAUwBUAEEAQwBLACgAXwB5AGUAYQByACwAIABfAG0AbwBuAHQAaAAsACAAXwBkAGEAeQApACwAXABuACAAIAAgACAAIAAgACAAIAAgACAAIAAgACAAIAAgACAAIAAgACAAIAAgACAAIAAgACAAIAAgACAAIAAgACAAIAAgACAAIAAgAEgAUwBUAEEAQwBLACgAXwB5AGUAYQByACwAIABfAG0AbwBuAHQAaAAsACAAewAjAE4AVQBN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kARQBBAFIAXABuAFwAbgBSAGUAdAB1AHIAbgBzACAAYQAgAHkAZQBhAHI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OAG8AdABlACAAdABoAGEAdAAgADEAIABCAEMAIAA9ACAAMAAgAEMARQAsACAAMgAgAEIAQwAgAD0AIAAtADEAIABD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ZAEUAQQBSACAAPQAgAEwAQQBNAEIARABBACgAWQBlAGEAcgBDAEUALABcAG4AIAAgACAAIABJAEYAUwAoAFwAbgAgACAAIAAgACAAIAAgACAAWQBlAGEAcgBDAEUAIAA9ACAAXAAiAFwAIgAsACAAXAAiAFwAIgAsAFwAbgAgACAAIAAgACAAIAAgACAATgBPAFQAKABJAFMATgBVAE0AQgBFAFIAKABZAGUAYQByAEMARQApACkALAAgAHsAIwBWAEEATABVAEUAIQB9ACwAXABuACAAIAAgACAAIAAgACAAIABOAE8AVAAoAEkAUwBfAEkATgBUAEUARwBFAFIAKABZAGUAYQByAEMARQApACkALAAgAHsAIwBOAFUATQAhAH0ALABcAG4AIAAgACAAIAAgACAAIAAgAFQAUgBVAEUALAAgAEwARQBUACgAXABuACAAIAAgACAAIAAgACAAIAAgACAAIAAgAF8AeQBlAGEAcgBGAG0AdAAsACAASQBGACgAKABZAGUAYQByAEMARQAgAD4APQAgADEAMAAwADAAKQAgACoAIAAoAFkAZQBhAHIAQwBFACAAPAA9ACAAOQA5ADkAOQApACwAXABuACAAIAAgACAAIAAgACAAIAAgACAAIAAgACAAIAAgACAAXAAiADAAMAAwADAAOwBcACIAIAAmACAAVQBOAEkAQwBIAEEAUgAoADgANwAyADIAKQAgACYAIABcACIAMAAwADAAMABcACIALABcAG4AIAAgACAAIAAgACAAIAAgACAAIAAgACAAIAAgACAAIABcACIAKwAwADAAMAAwADsAXAAiACAAJgAgAFUATgBJAEMASABBAFIAKAA4ADcAMgAyACkAIAAmACAAXAAiADAAMAAwADAAXAAiAFwAbgAgACAAIAAgACAAIAAgACAAIAAgACAAIAApACwAXABuACAAIAAgACAAIAAgACAAIAAgACAAIAAgAFQARQBYAFQAKABZAGUAYQByAEMARQAsACAAXwB5AGUAYQByAEYAbQB0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QwBBAEwARQBOAEQAQQBSAF8ARABBAFQARQBcAG4AXABuAFIAZQB0AHUAcgBuAHMAIABhACAAYwBhAGwAZQBuAGQAYQByACAAZABhAHQAZQ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TQBvAG4AdABoACAAIAAgACAAIAAgACAAIAAgACAAIAAgAHwAIABpAG4AdABlAGcAZQByACAAWwAxAC4ALgAxADIAXQAgAHwAXABuAEQAYQB5ACAAIAAgACAAIAAgACAAIAAgACAAIAAgACAAIAB8ACAAaQBuAHQAZQBnAGUAcgAgAFsAMQAuAC4AMwAxAF0AIAB8AFwAbgBbAEIAYQBzAGkAYwBdACAAIAAgACAAIAAgACAAIAAgACAAfAAgAHMAdwBpAHQAYwBoACAAIAAgACAAIAAgACAAIAAgACAAfAAgAEQAaQBzAHAAbABhAHkAIABpAG4AIABiAGEAcwBpAGMAIABmAG8AcgBtAGEAdAAgAGUAZwAgAHkAeQB5AHkATQBNAGQAZABcAG4AIAAgACAAIAAgACAAIAAgACAAIAAgACAAIAAgACAAIAAgAHwAIAAgACAAIAAgACAAIAAgACAAIAAgACAAIAAgACAAIAAgAHwAIABJAG4AdgBhAGwAaQBkACAAdwBoAGUAbgAgAEQAYQB5ACAAbgBvAHQAIABwAHIAbwB2AGkAZABlAGQAIABhAG4AZAAgAFkAZQBhAHIAQwBFACAAbwB1AHQAcwBpAGQAZQAgAG8AZgAgAHIAYQBuAGcAZQBcAG4AIAAgACAAIAAgACAAIAAgACAAIAAgACAAIAAgACAAIAAgAHwAIAAgACAAIAAgACAAIAAgACAAIAAgACAAIAAgACAAIAAgAHwAIAAtADkAOQA5ADkALgAuADkAOQA5ADkAIABkAHUAZQAgAHQAbwAgAGMAbwBsAGwAaQBzAGkAbwBuACAAdwBpAHQAaAAgAHkAeQB5AHkAZABkAGQAIABJAFMATwAgAGYAbwByAG0AYQB0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ZAGUAYQByAEMARQAsACAATQBvAG4AdABoACwAIABEAGEAeQAsACAAWwBCAGEAcwBpAGMAXQAsACAAWwBKAHUAbABpAGEAbgBDAGEAbABlAG4AZABhAHIAXQAsAFwAbgAgACAAIAAgAEkARgBTACgAXABuACAAIAAgACAAIAAgACAAIAAoAFkAZQBhAHIAQwBFACAAPQAgAFwAIgBcACIAKQAgACoAIAAoAE0AbwBuAHQAaAAgAD0AIABcACIAXAAiACkAIAAqACAAKABEAGEAeQAgAD0AIABcACIAXAAiACkALAAgAFwAIgBcACIALABcAG4AIAAgACAAIAAgACAAIAAgAE4ATwBUACgASQBTAE4AVQBNAEIARQBSACgAWQBlAGEAcgBDAEUAKQApACwAIAB7ACMAVgBBAEwAVQBFACEAfQAsAFwAbgAgACAAIAAgACAAIAAgACAATgBPAFQAKABJAFMAXwBOAFUATQBFAFIASQBDAF8ATgBVAEwATAAoAE0AbwBuAHQAaAApACkALAAgAHsAIwBWAEEATABVAEUAIQB9ACwAXABuACAAIAAgACAAIAAgACAAIABOAE8AVAAoAEkAUwBfAE4AVQBNAEUAUgBJAEMAXwBOAFUATABMACgARABhAHkAKQApACwAIAB7ACMAVgBBAEwAVQBFACEAfQAsAFwAbgAgACAAIAAgACAAIAAgACAATgBPAFQAKABJAFMATgBVAE0AQgBFAFIAKABNAG8AbgB0AGgAKQApACAAKgAgAEkAUwBOAFUATQBCAEUAUgAoAEQAYQB5ACkALAAgAHsAIwBWAEEATABVAEUAIQB9ACwAXABuACAAIAAgACAAIAAgACAAIABOAE8AVAAoAEkAUwBOAFUATQBCAEUAUgAoAE0AbwBuAHQAaAApACkALAAgAEYATwBSAE0AQQBUAF8ASQBTAE8AXwBZAGUAYQByACgAWQBlAGEAcgBDAEUAKQAsAFwAbgAgACAAIAAgACAAIAAgACAATgBPAFQAKABJAFMAXwBWAEEATABJAEQAXwBEAEEAVABFACgAWQBlAGEAcgBDAEUALAAgAE0AbwBuAHQAaAAsACAARABhAHkALAAgAEoAdQBsAGkAYQBuAEMAYQBsAGUAbgBkAGEAcgApACkALAAgAHsAIwBOAFUATQAhAH0ALABcAG4AIAAgACAAIAAgACAAIAAgAFQAUgBVAEUALAAgAEwARQBUACgAXABuACAAIAAgACAAIAAgACAAIAAgACAAIAAgAF8AYgBhAHMAaQBjACwAIABOACgAQgBhAHMAaQBjACkAIAA8AD4AIAAwACwAXABuACAAIAAgACAAIAAgACAAIAAgACAAIAAgAF8AZABlAGwAaQBtACwAIABJAEYAKABfAGIAYQBzAGkAYwAsACAAXAAiAFwAIgAsACAAXAAiAC0AXAAiACkALABcAG4AIAAgACAAIAAgACAAIAAgACAAIAAgACAASQBGAFMAKABcAG4AIAAgACAAIAAgACAAIAAgACAAIAAgACAAIAAgACAAIABfAGIAYQBzAGkAYwAgACoAIAAoAEEAQgBTACgAWQBlAGEAcgBDAEUAKQAgAD4AIAA5ADkAOQA5ACkALAAgAHsAIwBWAEEATABVAEUAIQB9ACwAXABuACAAIAAgACAAIAAgACAAIAAgACAAIAAgACAAIAAgACAASQBTAE4AVQBNAEIARQBSACgARABhAHkAKQAsACAAQwBPAE4AQwBBAFQAKABcAG4AIAAgACAAIAAgACAAIAAgACAAIAAgACAAIAAgACAAIAAgACAAIAAgAEYATwBSAE0AQQBUAF8ASQBTAE8AXwBZAGUAYQByACgAWQBlAGEAcgBDAEUAKQAsAFwAbgAgACAAIAAgACAAIAAgACAAIAAgACAAIAAgACAAIAAgACAAIAAgACAAXwBkAGUAbABpAG0ALAAgAFQARQBYAFQAKABNAG8AbgB0AGgALAAgAFwAIgAwADAAXAAiACkALABcAG4AIAAgACAAIAAgACAAIAAgACAAIAAgACAAIAAgACAAIAAgACAAIAAgAF8AZABlAGwAaQBtACwAIABUAEUAWABUACgARABhAHkALAAgAFwAIgAwADAAXAAiACkAXABuACAAIAAgACAAIAAgACAAIAAgACAAIAAgACAAIAAgACAAKQAsAFwAbgAgACAAIAAgACAAIAAgACAAIAAgACAAIAAgACAAIAAgAFQAUgBVAEUALAAgAEMATwBOAEMAQQBUACgAXABuACAAIAAgACAAIAAgACAAIAAgACAAIAAgACAAIAAgACAAIAAgACAAIABGAE8AUgBNAEEAVABfAEkAUwBPAF8AWQBlAGEAcgAoAFkAZQBhAHIAQwBFACkALABcAG4AIAAgACAAIAAgACAAIAAgACAAIAAgACAAIAAgACAAIAAgACAAIAAgAF8AZABlAGwAaQBtACwAIABUAEUAWABUACgATQBvAG4AdABoACwAIABcACIAMAAwAFwAIg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ZAF8ATgBVAE0AQgBFAFIAXABuAFwAbgBSAGUAdAB1AHIAbgBzACAAdABoAGUAIABKAHUAbABpAGEAbgAgAEQAYQB5ACAATgB1AG0AYgBlAHIAIAAoAEoARABOACkAIABvAGYAIAB0AGgAZQAgAHAAcgBvAHYAaQBkAGUAZAAgAGQAYQB0AGUAIABpAG4AIAB0AGgAZQAgAHMAcABlAGMAaQBmAGkAZQBkACAAYwBhAGwAZQBuAGQAYQByAC4AXABuAE4AbwB0AGUAIAB0AGgAZQAgAEoAdQBsAGkAYQBuACAARABhAHkAIABOAHUAbQBiAGUAcgAgAGkAcwAgAGEAbgAgAGkAbgB0AGUAZwBlAHIAIAB0AHkAcABlACAAYQBuAGQAIABpAHMAIABhAG4AIABvAHIAZABpAG4AYQBsACAAZABhAHkAIABuAHUAbQBiAGUAcgAgAHIAZQBmAGUAcgBlAG4AYwBlAGQAIABmAHIAbwBtACAASgBhAG4AdQBhAHIAeQAgADEALABcAG4ANAA3ADEAMwAgAEIAQwAgAGkAbgAgAHQAaABlACAAcAByAG8AbABlAHAAdABpAGMAIABKAHUAbABpAGEAbgAgAGMAYQBsAGUAbgBkAGEAcgAuACAASQB0ACAAZABvAGUAcwAgAG4AbwB0ACAAaQBuAGMAbAB1AGQAZQAgAGEAbgB5ACAAdgBhAGwAdQBlACAAZgBvAHI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lAGcAZQByACAAWwAxAC4ALgAzADEAX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WQBlAGEAcgBDAEUALAAgAE0AbwBuAHQAaAAsACAARABhAHkALAAgAFsASgB1AGwAaQBhAG4AQwBhAGwAZQBuAGQAYQByAF0ALABcAG4AIAAgACAAIABJAEYAUwAoAFwAbgAgACAAIAAgACAAIAAgACAAKABZAGUAYQByAEMARQAgAD0AIABcACIAXAAiACkAIAAqACAAKABNAG8AbgB0AGgAIAA9ACAAXAAiAFwAIgApACAAKgAgACgARABhAHkAIAA9ACAAXAAiAFwAIgApACwAIABcACIAXAAiACwAXABuACAAIAAgACAAIAAgACAAIABOAE8AVAAoAEkAUwBfAFYAQQBMAEkARABfAEQAQQBUAEUAKABZAGUAYQByAEMARQAsACAATQBvAG4AdABoACwAIABEAGEAeQAsACAASgB1AGwAaQBhAG4AQwBhAGwAZQBuAGQAYQByACkAKQAsACAAewAjAE4AVQBNACEAfQAsAFwAbgAgACAAIAAgACAAIAAgACAAVABSAFUARQAsACAATABFAFQAKABcAG4AIAAgACAAIAAgACAAIAAgACAAIAAgACAAXwBkAGEAeQAsACAASQBOAFQAKABEAGEAeQApACwAXABuACAAIAAgACAAIAAgACAAIAAgACAAIAAgAF8AZwByAGUAZwBvAHIAaQBhAG4ALAAgAE4AKABKAHUAbABpAGEAbgBDAGEAbABlAG4AZABhAHIAKQAgAD0AIAAwACwAXABuACAAIAAgACAAIAAgACAAIAAgACAAIAAgAF8AWQBFAEEAUgA0ADgAMAAxAEIAQwBFACwAIAAtADQAOAAwADAALABcAG4AIAAgACAAIAAgACAAIAAgACAAIAAgACAAXwBHADQAOAAwADEAQgBDAEUAXwBKAEQALAAgAC0AMwAyADAANAA1ACwAXABuACAAIAAgACAAIAAgACAAIAAgACAAIAAgAF8ASgA0ADgAMAAxAEIAQwBFAF8ASgBEACwAIAAtADMAMgAwADgAMwAsAFwAbgAgACAAIAAgACAAIAAgACAAIAAgACAAIABfAEQAYQB5AHMASQBuADUATQBvAG4AdABoAHMARgByAG8AbQBNAGEAcgBjAGgALAAgADEANQAzACwAXABuACAAIAAgACAAIAAgACAAIAAgACAAIAAgAF8ATQBhAHIAYwBoAFMAaABpAGYAdABZAGUAYQByACwAIABJAE4AVAAoACgAMQA0ACAALQAgAE0AbwBuAHQAaAApACAALwAgADEAMgApACwAXABuACAAIAAgACAAIAAgACAAIAAgACAAIAAgAF8AeQBlAGEAcgBzACwAIABZAGUAYQByAEMARQAgAC0AIABfAFkARQBBAFIANAA4ADAAMQBCAEMARQAgAC0AIABfAE0AYQByAGMAaABTAGgAaQBmAHQAWQBlAGEAcgAsAFwAbgAgACAAIAAgACAAIAAgACAAIAAgACAAIABfAE0AYQByAGMAaABTAGgAaQBmAHQATQBvAG4AdABoACwAIABNAG8AbgB0AGgAIAArACAAKAAxADIAIAAqACAAXwBNAGEAcgBjAGgAUwBoAGkAZgB0AFkAZQBhAHIAKQAgAC0AIAAzACwAXABuACAAIAAgACAAIAAgACAAIAAgACAAIAAgAF8AZABhAHkAcwAsACAAMwA2ADUAIAAqACAAXwB5AGUAYQByAHMAIAArACAASQBOAFQAKABfAHkAZQBhAHIAcwAgAC8AIAA0ACkAIAArACAASQBOAFQAKAAoAF8ARABhAHkAcwBJAG4ANQBNAG8AbgB0AGgAcwBGAHIAbwBtAE0AYQByAGMAaAAgACoAIABfAE0AYQByAGMAaABTAGgAaQBmAHQATQBvAG4AdABoACAAKwAgADIAKQAgAC8AIAA1ACkAIAArACAAXwBkAGEAeQAsAFwAbgAgACAAIAAgACAAIAAgACAAIAAgACAAIABfAGQAYQB5AHMAIAArACAASQBGACgAXwBnAHIAZQBnAG8AcgBpAGEAbgAsAFwAbgAgACAAIAAgACAAIAAgACAAIAAgACAAIAAgACAAIAAgAF8ARwA0ADgAMAAxAEIAQwBFAF8ASgBEACAALQAgAEkATgBUACgAXwB5AGUAYQByAHMAIAAvACAAMQAwADAAKQAgACsAIABJAE4AVAAoAF8AeQBlAGEAcgBzACAALwAgADQAMAAwACkALABcAG4AIAAgACAAIAAgACAAIAAgACAAIAAgACAAIAAgACAAIABfAEoANAA4ADAAMQBCAEMARQBfAEoAR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kAXwBOAFUATQBCAEUAUgBcAG4AXABuAFIAZQB0AHUAcgBuAHMAIAB0AGgAZQAgAE0AbwBkAGkAZgBpAGUAZAAgAEoAdQBsAGkAYQBuACAARABhAHkAIABOAHUAbQBiAGUAcgAgACgATQBKAEQATgApACAAbwBmACAAdABoAGUAIABwAHIAbwB2AGkAZABlAGQAIABkAGEAdABlACAAaQBuACAAdABoAGUAIABzAHAAZQBjAGkAZgBpAGUAZAAgAGMAYQBsAGUAbgBkAGEAcgAuAFwAbgBOAG8AdABlACAAdABoAGUAIABNAG8AZABpAGYAaQBlAGQAIABKAHUAbABpAGEAbgAgAEQAYQB5ACAATgB1AG0AYgBlAHIAIABpAHMAIABhAG4AIABpAG4AdABlAGcAZQByACAAdAB5AHAAZQAgAGEAbgBkACAAaQBzACAAYQBuACAAbwByAGQAaQBuAGEAbAAgAGQAYQB5ACAAbgB1AG0AYgBlAHIAIAByAGUAZgBlAHIAZQBuAGMAZQBkACAAZgByAG8AbQAgAE4AbwB2AGUAbQBiAGUAcgAgADEANwAsAFwAbgAxADgANQA4ACAAaQBuACAAdABoAGUAIABwAHIAbwBsAGUAcAB0AGkAYwAgAEcAcgBlAGcAbwByAGkAYQBuACAAYwBhAGwAZQBuAGQAYQByAC4AIABJAHQAIABkAG8AZQBzACAAbgBvAHQAIABpAG4AYwBsAHUAZABlACAAYQBuAHkAIAB2AGEAbAB1AGUAIABmAG8Acg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kAbgB0AGUAZwBlAHIAIABbADEALgAuADMAMQBd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ZAF8ATgBVAE0AQgBFAFIAIAA9ACAATABBAE0AQgBEAEEAKABZAGUAYQByAEMARQAsACAATQBvAG4AdABoACwAIABEAGEAeQAsACAAWwBKAHUAbABpAGEAbgBDAGEAbABlAG4AZABhAHIAXQAsAFwAbgAgACAAIAAgAEwARQBUACgAXABuACAAIAAgACAAIAAgACAAIABfAEoARABOACwAIABKAFUATABJAEEATgBfAEQAQQBZAF8ATgBVAE0AQgBFAFIAKABZAGUAYQByAEMARQAsACAATQBvAG4AdABoACwAIABEAGEAeQAsACAASgB1AGwAaQBhAG4AQwBhAGwAZQBuAGQAYQByACkALABcAG4AIAAgACAAIAAgACAAIAAgAEkARgAoAE4ATwBUACgASQBTAE4AVQBNAEIARQBSACgAXwBKAEQATgApACkALAAgAF8ASgBEAE4ALABcAG4AIAAgACAAIAAgACAAIAAgACAAIAAgACAASgBEAE4AXwBUAE8AXwBNAE8ARABJAEYASQBFAEQAKABfAEoARABO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0ATwBEAEkARgBJAEUARABcAG4AXABuAEMAbwBuAHYAZQByAHQAcwAgAGEAIABKAHUAbABpAGEAbgAgAEQAYQB5ACAATgB1AG0AYgBlAHIAIAAoAEoARABOACkAIAB0AG8AIABhACAATQBvAGQAaQBmAGkAZQBkACAASgB1AGwAaQBhAG4AIABEAGEAeQAgAE4AdQBtAGIAZQByACAAKABN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NAE8ARABJAEYASQBFAEQAIAA9ACAATABBAE0AQgBEAEEAKABKAEQATgAsAFwAbgAgACAAIAAgAEkARgAoAEoARABOACAAPQAgAFwAIgBcACIALAAgAFwAIgBcACIALABcAG4AIAAgACAAIAAgACAAIAAgAEkATgBUACgASgBEAE4AKQAgAC0AIAAyADQAMAAwADAAMAAx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TgBcAG4AXABuAEMAbwBuAHYAZQByAHQAcwAgAGEAIABNAG8AZABpAGYAaQBlAGQAIABKAHUAbABpAGEAbgAgAEQAYQB5ACAATgB1AG0AYgBlAHIAIAAoAE0ASgBEAE4AKQAgAHQAbwAgAGEAIABKAHUAbABpAGEAbgAgAEQAYQB5ACAATgB1AG0AYgBlAHIAIAAo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UAE8AXwBKAEQATgAgAD0AIABMAEEATQBCAEQAQQAoAE0ASgBEAE4ALABcAG4AIAAgACAAIABJAEYAKABNAEoARABOACAAPQAgAFwAIgBcACIALAAgAFwAIgBcACIALABcAG4AIAAgACAAIAAgACAAIAAgAEkATgBUACgATQBKAEQATgApACAAKwAgADIANAAwADAAMAAwADE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EMAbwBuAHYAZQByAHQAcwAgAGEAIABKAHUAbABpAGEAbgAgAEQAYQB5ACAATgB1AG0AYgBlAHIAIAB0AG8AIABh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AgACAAIAAgACAAIAAgACAAIAAgACAAIAAgAHwAIABpAG4AdABlAGcAZQByACAAfAAgAEoAdQBsAGkAYQBuACAARABhAHkAIABOAHUAbQBiAGUAcg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QwBBAEwARQBOAEQAQQBSAF8ARABBAFQARQAgAD0AIABMAEEATQBCAEQAQQAoAEoARABOACwAIABbAEoAdQBsAGkAYQBuAEMAYQBsAGUAbgBkAGEAcgBdACwAXABuACAAIAAgACAASQBGAFMAKABcAG4AIAAgACAAIAAgACAAIAAgAEoARABOACAAPQAgAFwAIgBcACIALAAgAHsAXAAiAFwAIgAsACAAXAAiAFwAIgAsACAAXAAiAFwAIgB9ACwAXABuACAAIAAgACAAIAAgACAAIABOAE8AVAAoAEkAUwBOAFUATQBCAEUAUgAoAEoARABOACkAKQAsACAAewAjAFYAQQBMAFUARQAhACwAIABcACIAXAAiACwAIABcACIAXAAiAH0ALABcAG4AIAAgACAAIAAgACAAIAAgAFQAUgBVAEUALAAgAEwARQBUACgAXABuACAAIAAgACAAIAAgACAAIAAgACAAIAAgAF8ASgBEAE4ALAAgAEkATgBUACgASgBEAE4AKQAsAFwAbgAgACAAIAAgACAAIAAgACAAIAAgACAAIABfAGcAcgBlAGcAbwByAGkAYQBuACwAIABOACgASgB1AGwAaQBhAG4AQwBhAGwAZQBuAGQAYQByACkAIAA9ACAAMAAsAFwAbgAgACAAIAAgACAAIAAgACAAIAAgACAAIABfAFkARQBBAFIANAA4ADAAMQBCAEMARQAsACAALQA0ADgAMAAwACwAXABuACAAIAAgACAAIAAgACAAIAAgACAAIAAgAF8ARABhAHkAcwBJAG4ANABZAGUAYQByACwAIAAxADQANgAxACwAXABuACAAIAAgACAAIAAgACAAIAAgACAAIAAgAF8ARABhAHkAcwBJAG4AWQBlAGEAcgAsACAAMwA2ADUALABcAG4AIAAgACAAIAAgACAAIAAgACAAIAAgACAAXwBNAG8AbgB0AGgAQwBvAHIAcgBlAGMAdABpAG8AbgBEAGEAeQBzACwAIAAzADAAOAAsAFwAbgAgACAAIAAgACAAIAAgACAAIAAgACAAIABfAEQAYQB5AHMASQBuADQATQBvAG4AdABoAHMALAAgADEAMgAyACwAXABuACAAIAAgACAAIAAgACAAIAAgACAAIAAgAF8ARABhAHkAcwBJAG4ANQBNAG8AbgB0AGgAcwBGAHIAbwBtAE0AYQByAGMAaAAsACAAMQA1ADMALABcAG4AIAAgACAAIAAgACAAIAAgACAAIAAgACAASQBGACgAXwBnAHIAZQBnAG8AcgBpAGEAbgAsAFwAbgAgACAAIAAgACAAIAAgACAAIAAgACAAIAAgACAAIAAgAEwARQBUACgAXABuACAAIAAgACAAIAAgACAAIAAgACAAIAAgACAAIAAgACAAIAAgACAAIABfAEcANAA4ADAAMQBCAEMARQBfAEoARAAwACwAIAAtADMAMgAwADQANQAsAFwAbgAgACAAIAAgACAAIAAgACAAIAAgACAAIAAgACAAIAAgACAAIAAgACAAXwBHAHIAZQBnAEQAYQB5AHMASQBuADQAMAAwAFkAZQBhAHIALAAgADEANAA2ADAAOQA3ACwAXABuACAAIAAgACAAIAAgACAAIAAgACAAIAAgACAAIAAgACAAIAAgACAAIABfAEcAcgBlAGcARABhAHkAcwBJAG4AMQAwADAAWQBlAGEAcgAsACAAMwA2ADUAMgA0ACwAXABuACAAIAAgACAAIAAgACAAIAAgACAAIAAgACAAIAAgACAAIAAgACAAIABfAGQAYQB5AHMAMAAsACAAXwBqAGQAbgAgAC0AIABfAEcANAA4ADAAMQBCAEMARQBfAEoARAAwACAALQAgADEALABcAG4AIAAgACAAIAAgACAAIAAgACAAIAAgACAAIAAgACAAIAAgACAAIAAgAF8AcQB1AGEAZABDAGUAbgB0ACwAIABJAE4AVAAoAF8AZABhAHkAcwAwACAALwAgAF8ARwByAGUAZwBEAGEAeQBzAEkAbgA0ADAAMABZAGUAYQByACkALABcAG4AIAAgACAAIAAgACAAIAAgACAAIAAgACAAIAAgACAAIAAgACAAIAAgAF8AZABhAHkAcwAxACwAIABfAGQAYQB5AHMAMAAgAC0AIABfAHEAdQBhAGQAQwBlAG4AdAAgACoAIABfAEcAcgBlAGcARABhAHkAcwBJAG4ANAAwADAAWQBlAGEAcgAsAFwAbgAgACAAIAAgACAAIAAgACAAIAAgACAAIAAgACAAIAAgACAAIAAgACAAXwByAGUAbQBDAGUAbgB0ACwAIABJAE4AVAAoACgASQBOAFQAKABfAGQAYQB5AHMAMQAgAC8AIABfAEcAcgBlAGcARABhAHkAcwBJAG4AMQAwADAAWQBlAGEAcgApACAAKwAgADEAKQAgACoAIAAwAC4ANwA1ACkALABcAG4AIAAgACAAIAAgACAAIAAgACAAIAAgACAAIAAgACAAIAAgACAAIAAgAF8AZABhAHkAcwAyACwAIABfAGQAYQB5AHMAMQAgAC0AIABfAHIAZQBtAEMAZQBuAHQAIAAqACAAXwBHAHIAZQBnAEQAYQB5AHMASQBuADEAMAAwAFkAZQBhAHIALABcAG4AIAAgACAAIAAgACAAIAAgACAAIAAgACAAIAAgACAAIAAgACAAIAAgAF8AcQB1AGEAZABZAHIALAAgAEkATgBUACgAXwBkAGEAeQBzADIAIAAvACAAXwBEAGEAeQBzAEkAbgA0AFkAZQBhAHIAKQAsAFwAbgAgACAAIAAgACAAIAAgACAAIAAgACAAIAAgACAAIAAgACAAIAAgACAAXwBkAGEAeQBzADMALAAgAF8AZABhAHkAcwAyACAALQAgAF8AcQB1AGEAZABZAHIAIAAqACAAXwBEAGEAeQBzAEkAbgA0AFkAZQBhAHIALABcAG4AIAAgACAAIAAgACAAIAAgACAAIAAgACAAIAAgACAAIAAgACAAIAAgAF8AcgBlAG0AWQByACwAIABJAE4AVAAoACgASQBOAFQAKABfAGQAYQB5AHMAMwAgAC8AIABfAEQAYQB5AHMASQBuAFkAZQBhAHIAKQAgACsAIAAxACkAIAAqACAAMAAuADcANQApACwAXABuACAAIAAgACAAIAAgACAAIAAgACAAIAAgACAAIAAgACAAIAAgACAAIABfAGQAYQB5AHMANAAsACAAXwBkAGEAeQBzADMAIAAtACAAXwByAGUAbQBZAHIAIAAqACAAXwBEAGEAeQBzAEkAbgBZAGUAYQByACwAXABuACAAIAAgACAAIAAgACAAIAAgACAAIAAgACAAIAAgACAAIAAgACAAIABfAHkALAAgAF8AcQB1AGEAZABDAGUAbgB0ACAAKgAgADQAMAAwACAAKwAgAF8AcgBlAG0AQwBlAG4AdAAgACoAIAAxADAAMAAgACsAIABfAHEAdQBhAGQAWQByACAAKgAgADQAIAArACAAXwByAGUAbQBZAHIALABcAG4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XwBkAGEAeQAsACAAXwBkAGEAeQBzADQAIAAtACAASQBOAFQAKAAoAF8AbQAgACsAIAA0ACkAIAAqACAAXwBEAGEAeQBzAEkAbgA1AE0AbwBuAHQAaABzAEYAcgBvAG0ATQBhAHIAYwBoACAALwAgADUAKQAgACsAXABuACAAIAAgACAAIAAgACAAIAAgACAAIAAgACAAIAAgACAAIAAgACAAIAAgACAAIAAgAF8ARABhAHkAcwBJAG4ANABNAG8AbgB0AGgAcwAgACsAIAAxACwAXABuACAAIAAgACAAIAAgACAAIAAgACAAIAAgACAAIAAgACAAIAAgACAAIABfAHkAZQBhAHIALAAgAF8AWQBFAEEAUgA0ADgAMAAxAEIAQwBFACAAKwAgAF8AeQAgACsAIABJAE4AVAAoACgAXwBtACAAKwAgADIAKQAgAC8AIAAxADIAKQAsAFwAbgAgACAAIAAgACAAIAAgACAAIAAgACAAIAAgACAAIAAgACAAIAAgACAAXwBtAG8AbgB0AGgALAAgAE0ATwBEACgAXwBtACAAKwAgADIALAAgADEAMgApACAAKwAgADEALABcAG4AIAAgACAAIAAgACAAIAAgACAAIAAgACAAIAAgACAAIAAgACAAIAAgAEgAUwBUAEEAQwBLACgAXwB5AGUAYQByACwAIABfAG0AbwBuAHQAaAAsACAAXwBkAGEAeQApAFwAbgAgACAAIAAgACAAIAAgACAAIAAgACAAIAAgACAAIAAgACkALABcAG4AIAAgACAAIAAgACAAIAAgACAAIAAgACAAIAAgACAAIABMAEUAVAAoAFwAbgAgACAAIAAgACAAIAAgACAAIAAgACAAIAAgACAAIAAgACAAIAAgACAAXwBKADQAOAAwADEAQgBDAEUAXwBKAEQAMAAsACAALQAzADIAMAA4ADMALABcAG4AIAAgACAAIAAgACAAIAAgACAAIAAgACAAIAAgACAAIAAgACAAIAAgAF8AZABhAHkAcwAwACwAIABfAGoAZABuACAALQAgAF8ASgA0ADgAMAAxAEIAQwBFAF8ASgBEADAAIAAtACAAMQAsAFwAbgAgACAAIAAgACAAIAAgACAAIAAgACAAIAAgACAAIAAgACAAIAAgACAAXwBxAHUAYQBkAFkAcgAsACAASQBOAFQAKABfAGQAYQB5AHMAMAAgAC8AIABfAEQAYQB5AHMASQBuADQAWQBlAGEAcgApACwAXABuACAAIAAgACAAIAAgACAAIAAgACAAIAAgACAAIAAgACAAIAAgACAAIABfAGQAYQB5AHMAMQAsACAAXwBkAGEAeQBzADAAIAAtACAAXwBxAHUAYQBkAFkAcgAgACoAIABfAEQAYQB5AHMASQBuADQAWQBlAGEAcgAsAFwAbgAgACAAIAAgACAAIAAgACAAIAAgACAAIAAgACAAIAAgACAAIAAgACAAXwByAGUAbQBZAHIALAAgAEkATgBUACgAKABJAE4AVAAoAF8AZABhAHkAcwAxACAALwAgAF8ARABhAHkAcwBJAG4AWQBlAGEAcgApACAAKwAgADEAKQAgACoAIAAwAC4ANwA1ACkALABcAG4AIAAgACAAIAAgACAAIAAgACAAIAAgACAAIAAgACAAIAAgACAAIAAgAF8AZABhAHkAcwAyACwAIABfAGQAYQB5AHMAMQAgAC0AIABfAHIAZQBtAFkAcgAgACoAIABfAEQAYQB5AHMASQBuAFkAZQBhAHIALABcAG4AIAAgACAAIAAgACAAIAAgACAAIAAgACAAIAAgACAAIAAgACAAIAAgAF8AeQAsACAAXwBxAHUAYQBkAFkAcgAgACoAIAA0ACAAKwAgAF8AcgBlAG0AWQByACwAXABu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F8AZABhAHkALAAgAF8AZABhAHkAcwAyACAALQAgAEkATgBUACgAKABfAG0AIAArACAANAApACAAKgAgAF8ARABhAHkAcwBJAG4ANQBNAG8AbgB0AGgAcwBGAHIAbwBtAE0AYQByAGMAaAAgAC8AIAA1ACkAIAArAFwAbgAgACAAIAAgACAAIAAgACAAIAAgACAAIAAgACAAIAAgACAAIAAgACAAIAAgACAAIABfAEQAYQB5AHMASQBuADQATQBvAG4AdABoAHMAIAArACAAMQAsAFwAbgAgACAAIAAgACAAIAAgACAAIAAgACAAIAAgACAAIAAgACAAIAAgACAAXwB5AGUAYQByACwAIABfAFkARQBBAFIANAA4ADAAMQBCAEMARQAgACsAIABfAHkAIAArACAASQBOAFQAKAAoAF8AbQAgACsAIAAyACkAIAAvACAAMQAyACkALABcAG4AIAAgACAAIAAgACAAIAAgACAAIAAgACAAIAAgACAAIAAgACAAIAAgAF8AbQBvAG4AdABoACwAIABNAE8ARAAoAF8AbQAgACsAIAAyACwAIAAxADIAKQAgACsAIAAxACwAXABuACAAIAAgACAAIAAgACAAIAAgACAAIAAgACAAIAAgACAAIAAgACAAIABIAFMAVABBAEMASwAoAF8AeQBlAGEAcgAsACAAXwBtAG8AbgB0AGgALAAgAF8AZABhAH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FQATwBfAEMAQQBMAEUATgBEAEEAUgBfAEQAQQBUAEUAXABuAFwAbgBDAG8AbgB2AGUAcgB0AHMAIABhACAATQBvAGQAaQBmAGkAZQBkACAASgB1AGwAaQBhAG4AIABEAGEAeQAgAE4AdQBtAGIAZQByACAAKABNAEoARABOACkAIAB0AG8AIABh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IAAgACAAIAAgAHwAIABpAG4AdABlAGcAZQByACAAfAAgAE0AbwBkAGkAZgBpAGUAZAAgAEoAdQBsAGkAYQBuACAARABhAHkAIABOAHUAbQBiAGUAcg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DAEEATABFAE4ARABBAFIAXwBEAEEAVABFACAAPQAgAEwAQQBNAEIARABBACgATQBKAEQATgAsACAAWwBKAHUAbABpAGEAbgBDAGEAbABlAG4AZABhAHIAXQAsAFwAbgAgACAAIAAgAEwARQBUACgAXABuACAAIAAgACAAIAAgACAAIABfAEoARABOACwAIABNAE8ARABJAEYASQBFAEQAXwBUAE8AXwBKAEQATgAoAE0ASgBEAE4AKQAsAFwAbgAgACAAIAAgACAAIAAgACAASQBGACgATgBPAFQAKABJAFMATgBVAE0AQgBFAFIAKABfAEoARABOACkAKQAsACAAXwBKAEQATgAsAFwAbgAgACAAIAAgACAAIAAgACAAIAAgACAAIABKAEQATgBfAFQATwBfAEMAQQBMAEUATgBEAEEAUgBfAEQAQQBUAEUAKABfAEoARABOACwAIABKAHUAbABpAGEAbgBDAGEAbABlAG4AZABhAHI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wBSAEUARwBPAFIASQBBAE4AXwBUAE8AXwBKAFUATABJAEEATgBcAG4AXABuAFQAcgBhAG4AcwBsAGEAdABlAHMAIABhACAAZABhAHQAZQAgAGkAbgAgAHQAaABlACAARwByAGUAZwBvAHIAaQBhAG4AIABwAHIAbwBsAGUAcAB0AGkAYwAgAGMAYQBsAGUAbgBkAGEAcgAgAHQAbwAgAHQAaABlACAASgB1AGwAaQBhAG4AIABwAHIAbwBsAGUAcAB0AGkAYw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IAAgACAAIAAgACAAIAAgAHwAIABZAGUAYQByACAAaQBuACAAQwBvAG0AbQBvAG4AIABFAHIAYQAuACAATgBvAHQAZQAgAHQAaABhAHQAIAAxACAAQgBDACAAPQAgADAAIABDAEUALAAgADIAIABCAEMAIAA9ACAALQAxACAAQwBFAFwAbgBNAG8AbgB0AGgAIAAgAHwAIABpAG4AdABlAGcAZQByACAAWwAxAC4ALgAxADIAXQAgAHwAIABcAG4ARABhAHkAIAAgACAAIAB8ACAAaQBuAHQAZQBnAGUAcgAgAFsAMQAuAC4AMwAx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HAFIARQBHAE8AUgBJAEEATgBfAFQATwBfAEoAVQBMAEkAQQBOACAAPQAgAEwAQQBNAEIARABBACgAWQBlAGEAcgBDAEUALAAgAE0AbwBuAHQAaAAsACAARABhAHkALABcAG4AIAAgACAAIABMAEUAVAAoAFwAbgAgACAAIAAgACAAIAAgACAAXwBKAEQATgAsACAASgBVAEwASQBBAE4AXwBEAEEAWQBfAE4AVQBNAEIARQBSACgAWQBlAGEAcgBDAEUALAAgAE0AbwBuAHQAaAAsACAARABhAHkALAAgADAAKQAsAFwAbgAgACAAIAAgACAAIAAgACAASQBGAFMAKABJAFMARQBSAFIATwBSACgAXwBKAEQATgApACwAIAB7ACMAVgBBAEwAVQBFACEALAAgAFwAIgBcACIALAAgAFwAIgBcACIAfQAsAFwAbgAgACAAIAAgACAAIAAgACAAIAAgACAAIABfAEoARABOACAAPQAgAFwAIgBcACIALAAgAHsAXAAiAFwAIgAsACAAXAAiAFwAIgAsACAAXAAiAFwAIgB9ACwAXABuACAAIAAgACAAIAAgACAAIAAgACAAIAAgAFQAUgBVAEUALAAgAEoARABOAF8AVABPAF8AQwBBAEwARQBOAEQAQQBSAF8ARABBAFQARQAoAF8ASgBEAE4ALA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VABPAF8ARwBSAEUARwBPAFIASQBBAE4AXABuAFwAbgBUAHIAYQBuAHMAbABhAHQAZQBzACAAYQAgAGQAYQB0AGUAIABpAG4AIAB0AGgAZQAgAEoAdQBsAGkAYQBuACAAcAByAG8AbABlAHAAdABpAGMAIABjAGEAbABlAG4AZABhAHIAIAB0AG8AIAB0AGgAZQAgAEcAcgBlAGcAbwByAGkAYQBuACAAcAByAG8AbABlAHAAdABpAGM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CAAIAAgACAAIAAgACAAIAB8ACAAWQBlAGEAcgAgAGkAbgAgAEMAbwBtAG0AbwBuACAARQByAGEALgAgAE4AbwB0AGUAIAB0AGgAYQB0ACAAMQAgAEIAQwAgAD0AIAAwACAAQwBFACwAIAAyACAAQgBDACAAPQAgAC0AMQAgAEMARQBcAG4ATQBvAG4AdABoACAAIAB8ACAAaQBuAHQAZQBnAGUAcgAgAFsAMQAuAC4AMQAyAF0AIAB8ACAAXABuAEQAYQB5ACAAIAAgACAAfAAgAGkAbgB0AGUAZwBlAHIAIABbADEALgAuADMAMQBd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FQATwBfAEcAUgBFAEcATwBSAEkAQQBOACAAPQAgAEwAQQBNAEIARABBACgAWQBlAGEAcgBDAEUALAAgAE0AbwBuAHQAaAAsACAARABhAHkALABcAG4AIAAgACAAIABMAEUAVAAoAFwAbgAgACAAIAAgACAAIAAgACAAXwBKAEQATgAsACAASgBVAEwASQBBAE4AXwBEAEEAWQBfAE4AVQBNAEIARQBSACgAWQBlAGEAcgBDAEUALAAgAE0AbwBuAHQAaAAsACAARABhAHkALAAgADEAKQAsAFwAbgAgACAAIAAgACAAIAAgACAASQBGAFMAKABJAFMARQBSAFIATwBSACgAXwBKAEQATgApACwAIAB7ACMAVgBBAEwAVQBFACEALAAgAFwAIgBcACIALAAgAFwAIgBcACIAfQAsAFwAbgAgACAAIAAgACAAIAAgACAAIAAgACAAIABfAEoARABOACAAPQAgAFwAIgBcACIALAAgAHsAXAAiAFwAIgAsACAAXAAiAFwAIgAsACAAXAAiAFwAIgB9ACwAXABuACAAIAAgACAAIAAgACAAIAAgACAAIAAgAFQAUgBVAEUALAAgAEoARABOAF8AVABPAF8AQwBBAEwARQBOAEQAQQBSAF8ARABBAFQARQAoAF8ASgBEAE4ALAAg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DAFUATABBAFIAXwBEAEkARgBGAEUAUgBFAE4AQwBFAFwAbgBcAG4AUgBlAHQAdQByAG4AcwAgAHQAaABlACAAbgB1AG0AYgBlAHIAIABvAGYAIABkAGEAeQBzACAAdABoAGUAIABHAHIAZQBnAG8AcgBpAGEAbgAgAHAAcgBvAGwAZQBwAHQAaQBjACAAYwBhAGwAZQBuAGQAYQByACAAaQBzACAAYQBoAGUAYQBkACAAbwBmACAAdABoAGUAIABKAHUAbABpAGEAbgAgAHAAcgBvAGwAZQBwAHQAaQBjACAAYwBhAGwAZQBuAGQAYQByACAAZgBvAHIAXABuAGEAIABnAGkAdgBlAG4AIABk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hAHkAcwAgAGQAaQBmAGYAZQByAGUAbgBjAGUALgAgAE4AZQBnAGEAdABpAHYAZQAgAHYAYQBsAHUAZQBzACAAYQByAGUAIAB3AGgAZQBuACAAdABoAGUAIABKAHUAbABpAGEAbgAgAHAAcgBvAGwAZQBwAHQAaQBjACAAYwBhAGwAZQBuAGQAZQByACAAaQBzACAAYQBoAGUAYQBk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CAAIAAgACAAfAAgAGkAbgB0AGUAZwBlAHIAIABbADEALgAuADEAMgBdACAAfAAgAFwAbgBEAGEAeQAgACAAIAAgACAAIAAgACAAIAAgACAAIAAgACAAIAAgACAAIAB8ACAAaQBuAHQAZQBnAGUAcgAgAFsAMQAuAC4AMwAxAF0AIAB8ACAAXABuAFsARgByAG8AbQBKAHUAbABpAGEAbgBDAGEAbABlAG4AZABhAHIAXQAgAHwAIABzAHcAaQB0AGMAaAAgACAAIAAgACAAIAAgACAAIAAgAHwAIABQAHIAbwB2AGkAZABlAGQAIABkAGEAdABlACAAaQBzACAAaQBuACAASgB1AGwAaQBhAG4AIABjAGEAbABlAG4AZABhAHIALgBcAG4AIAAgACAAIAAgACAAIAAgACAAIAAgACAAIAAgACAAIAAgACAAIAAgACAAfAAgACAAIAAgACAAIAAgACAAIAAgACAAIAAgACAAIAAgACAAfAAgAEQAZQBmAGEAdQBsAHQAIABpAHMAIAB0AGgAZQAgAEcAcgBlAGcAbwByAGkAYQBu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RQBDAFUATABBAFIAXwBEAEkARgBGAEUAUgBFAE4AQwBFACAAPQAgAEwAQQBNAEIARABBACgAWQBlAGEAcgBDAEUALAAgAE0AbwBuAHQAaAAsACAARABhAHkALAAgAFsARgByAG8AbQBKAHUAbABpAGEAbgBDAGEAbABlAG4AZABhAHIAXQAsAFwAbgAgACAAIAAgAEkARgAoAE4AKABGAHIAbwBtAEoAdQBsAGkAYQBuAEMAYQBsAGUAbgBkAGEAcgApACAAPQAgADAALABcAG4AIAAgACAAIAAgACAAIAAgAC8ALwAgAEYAcgBvAG0AIABHAHIAZQBnAG8AcgBpAGEAbgAgAGMAYQBsAGUAbgBkAGEAcgBcAG4AIAAgACAAIAAgACAAIAAgAEwARQBUACgAXABuACAAIAAgACAAIAAgACAAIAAgACAAIAAgAF8ASgBEAE4AXwBHACwAIABKAFUATABJAEEATgBfAEQAQQBZAF8ATgBVAE0AQgBFAFIAKABZAGUAYQByAEMARQAsACAATQBvAG4AdABoACwAIABEAGEAeQAsACAAMAApACwAXABuACAAIAAgACAAIAAgACAAIAAgACAAIAAgAEkARgAoAEkAUwBFAFIAUgBPAFIAKABfAEoARABOAF8ARwApACwAIAB7ACMAVgBBAEwAVQBFACEAfQAsAFwAbgAgACAAIAAgACAAIAAgACAAIAAgACAAIAAgACAAIAAgAEkARgAoAF8ASgBEAE4AXwBHACAAPQAgAFwAIgBcACIALAAgAFwAIgBcACIALABcAG4AIAAgACAAIAAgACAAIAAgACAAIAAgACAAIAAgACAAIAAgACAAIAAgAEwARQBUACgAXABuACAAIAAgACAAIAAgACAAIAAgACAAIAAgACAAIAAgACAAIAAgACAAIAAgACAAIAAgAF8ASgBEAE4AXwBKACwAIABJAEYAKAAoAE0AbwBuAHQAaAAgAD0AIAAyACkAIAAqACAAKABEAGEAeQAgAD0AIAAyADkAKQAsAFwAbgAgACAAIAAgACAAIAAgACAAIAAgACAAIAAgACAAIAAgACAAIAAgACAAIAAgACAAIAAgACAAIAAgAEkARgAoAEkAUwBfAEwARQBBAFAAXwBZAEUAQQBSACgAWQBlAGEAcgBDAEUALAAgADEAKQAsAFwAbgAgACAAIAAgACAAIAAgACAAIAAgACAAIAAgACAAIAAgACAAIAAgACAAIAAgACAAIAAgACAAIAAgACAAIAAgACAASgBVAEwASQBBAE4AXwBEAEEAWQBfAE4AVQBNAEIARQBSACgAWQBlAGEAcgBDAEUALAAgADIALAAgADIAOQAsACAAMQApACwAXABuACAAIAAgACAAIAAgACAAIAAgACAAIAAgACAAIAAgACAAIAAgACAAIAAgACAAIAAgACAAIAAgACAAIAAgACAAIABKAFUATABJAEEATgBfAEQAQQBZAF8ATgBVAE0AQgBFAFIAKABZAGUAYQByAEMARQAsACAAMgAsACAAMgA4ACwAIAAxACkAXABuACAAIAAgACAAIAAgACAAIAAgACAAIAAgACAAIAAgACAAIAAgACAAIAAgACAAIAAgACAAIAAgACAAKQAsAFwAbgAgACAAIAAgACAAIAAgACAAIAAgACAAIAAgACAAIAAgACAAIAAgACAAIAAgACAAIAAgACAAIAAgAEoAVQBMAEkAQQBOAF8ARABBAFkAXwBOAFUATQBCAEUAUgAoAFkAZQBhAHIAQwBFACwAIABNAG8AbgB0AGgALAAgAEQAYQB5ACwAIAAxACkAXABuACAAIAAgACAAIAAgACAAIAAgACAAIAAgACAAIAAgACAAIAAgACAAIAAgACAAIAAgACkALABcAG4AIAAgACAAIAAgACAAIAAgACAAIAAgACAAIAAgACAAIAAgACAAIAAgACAAIAAgACAAXwBKAEQATgBfAEoAIAAtACAAXwBKAEQATgBfAEcAXABuACAAIAAgACAAIAAgACAAIAAgACAAIAAgACAAIAAgACAAIAAgACAAIAApAFwAbgAgACAAIAAgACAAIAAgACAAIAAgACAAIAAgACAAIAAgACkAXABuACAAIAAgACAAIAAgACAAIAAgACAAIAAgACkAXABuACAAIAAgACAAIAAgACAAIAApACwAXABuACAAIAAgACAAIAAgACAAIABcAG4AIAAgACAAIAAgACAAIAAgAC8ALwAgAEYAcgBvAG0AIABKAHUAbABpAGEAbgAgAGMAYQBsAGUAbgBkAGEAcgBcAG4AIAAgACAAIAAgACAAIAAgAEwARQBUACgAXABuACAAIAAgACAAIAAgACAAIAAgACAAIAAgAF8AZABhAHQAZQBfAEcALAAgAEoAVQBMAEkAQQBOAF8AVABPAF8ARwBSAEUARwBPAFIASQBBAE4AKABZAGUAYQByAEMARQAsACAATQBvAG4AdABoACwAIABEAGEAeQApACwAXABuACAAIAAgACAAIAAgACAAIAAgACAAIAAgAEkARgAoAEkAUwBFAFIAUgBPAFIAKABJAE4ARABFAFgAKABfAGQAYQB0AGUAXwBHACwAIAAxACwAIAAxACkAKQAsACAAewAjAFYAQQBMAFUARQAhAH0ALABcAG4AIAAgACAAIAAgACAAIAAgACAAIAAgACAAIAAgACAAIABJAEYAKABJAE4ARABFAFgAKABfAGQAYQB0AGUAXwBHACwAIAAxACwAIAAxACkAIAA9ACAAXAAiAFwAIgAsACAAXAAiAFwAIgAsAFwAbgAgACAAIAAgACAAIAAgACAAIAAgACAAIAAgACAAIAAgACAAIAAgACAAUwBFAEMAVQBMAEEAUgBfAEQASQBGAEYARQBSAEUATgBDAEUAKABcAG4AIAAgACAAIAAgACAAIAAgACAAIAAgACAAIAAgACAAIAAgACAAIAAgACAAIAAgACAASQBOAEQARQBYACgAXwBkAGEAdABlAF8ARwAsACAAMQAsACAAMQApACwAXABuACAAIAAgACAAIAAgACAAIAAgACAAIAAgACAAIAAgACAAIAAgACAAIAAgACAAIAAgAEkATgBEAEUAWAAoAF8AZABhAHQAZQBfAEcALAAgADEALAAgADIAKQAsAFwAbgAgACAAIAAgACAAIAAgACAAIAAgACAAIAAgACAAIAAgACAAIAAgACAAIAAgACAAIABJAE4ARABFAFgAKABfAGQAYQB0AGUAXwBHACwAIAAxACwAIAAzACkALABcAG4AIAAgACAAIAAgACAAIAAgACAAIAAgACAAIAAgACAAIAAgACAAIAAgACAAIAAgACAAMABcAG4AIAAgACAAIAAgACAAIAAgACAAIAAgACAAIAAgACAAIAAgACAAIAAgACkAXABuACAAIAAgACAAIAAgACAAIAAgACAAIAAgACAAIAAgACAAKQBcAG4AIAAgACAAIAAgACAAIAAgACAAIAAgACAAKQBcAG4AIAAgACAAIAAgACAAIAAgACkAXABuACAAIAAgACAAKQBcAG4AKQA7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WgBPAE4ARQBT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aAE8AXABuAFwAbgBUAGUAcwB0AHMAIABpAGYAIABhACAAdABpAG0AZQAgAHoAbwBuAGUAIABvAGYAZgBzAGUAdAAgAGkAbgAgAG0AaQBuAHUAdABlAHMAIABpAHMAIAB3AGkAdABoAGkAbgAgAHQAaABlACAAcgBhAG4AZwBlACAALQAxADUAOgAwADAALgAuACsAMQA1ADoAMAAw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FsALQA5ADAAMAAuAC4AOQAwADAAXQAgAHwAIABGAHIAYQBjAHQAaQBvAG4AYQBsACAAYQBsAGwAbwB3AGUAZAAgAGkAZgAgAG0AaQBuAHUAdABlACAAYQBuAGQAIABzAGUAYwBvAG4AZAAgAGUAbQBwAHQ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FoATwAgAD0AIABMAEEATQBCAEQAQQAoAFQAWgBPAE0AaQBuAHUAdABlAHMALABcAG4AIAAgACAAIABJAEYAUwAoAFwAbgAgACAAIAAgACAAIAAgACAASQBTAF8ARQBNAFAAVABZACgAVABaAE8ATQBpAG4AdQB0AGUAcwApACwAIABGAEEATABTAEUALABcAG4AIAAgACAAIAAgACAAIAAgAE4ATwBUACgASQBTAE4AVQBNAEIARQBSACgAVABaAE8ATQBpAG4AdQB0AGUAcwApACkALAAgAEYAQQBMAFMARQAsAFwAbgAgACAAIAAgACAAIAAgACAAQQBCAFMAKABUAFoATwBNAGkAbgB1AHQAZQBzACkAIAA+ACAAOQAwADAALAAgAEYAQQBMAFMARQAsAFwAbgAgACAAIAAgACAAIAAgACAAVABSAFUARQAsACAAVABSAFUAR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VABaAE8AXABuAFwAbgBDAG8AbgB2AGUAcgB0AHMAIABhACAAZABlAGkAbQBhAGwAIAB0AGkAbQBlAHMAcABhAG4AIABpAG4AdABvACAAdABpAG0AZQAgAHoAbwBuAGUAIABvAGYAZgBzAGUAdA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VABaAE8AIAA9ACAATABBAE0AQgBEAEEAKABUAFoATwBUAGkAbQBlAFMAcABhAG4ALABcAG4AIAAgACAAIABJAEYAKABJAFMAXwBFAE0AUABUAFkAKABUAFoATwBUAGkAbQBlAFMAcABhAG4AKQAsACAAXAAiAFwAIgAsAFwAbgAgACAAIAAgACAAIAAgACAATABFAFQAKABcAG4AIAAgACAAIAAgACAAIAAgACAAIAAgACAAXwB0AHoAbwAsACAAVABaAE8AVABpAG0AZQBTAHAAYQBuACAAKgAgADEANAA0ADAALABcAG4AIAAgACAAIAAgACAAIAAgACAAIAAgACAASQBGACgASQBTAF8AVgBBAEwASQBEAF8AVABaAE8AKABfAHQAegBvACkALAAgAF8AdAB6AG8ALAAgAHsAIwBOAFUATQAhAH0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VABJAE0ARQBTAFAAQQBOAFwAbgBcAG4AQwBvAG4AdgBlAHIAdABzACAAdABpAG0AZQAgAHoAbwBuAGUAIABvAGYAZgBzAGUAdAAgAG0AaQBuAHUAdABlAHMAIABpAG4AdABvACAAYQAgAGQAZQBjAGkAbQBhAGwAIAB0AGkAbQBlAH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GkAbQBlACAAWgBvAG4AZQAgAE8AZgBmAHMAZQB0ACAAZQB4AHAAcgBlAHMAcwBlAGQAIABhAHMAIABhACAAVABpAG0AZQBTAHAAYQBu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aAE8AXwBUAE8AXwBUAEkATQBFAFMAUABBAE4AIAA9ACAATABBAE0AQgBEAEEAKABUAFoATwBNAGkAbgB1AHQAZQBzACwAXABuACAAIAAgACAASQBGAFMAKABcAG4AIAAgACAAIAAgACAAIAAgAEkAUwBfAEUATQBQAFQAWQAoAFQAWgBPAE0AaQBuAHUAdABlAHMAKQAsACAAXAAiAFwAIgAsAFwAbgAgACAAIAAgACAAIAAgACAATgBPAFQAKABJAFMAXwBWAEEATABJAEQAXwBUAFoATwAoAFQAWgBPAE0AaQBuAHUAdABlAHMAKQApACwAIAB7ACMATgBVAE0AIQB9ACwAXABuACAAIAAgACAAIAAgACAAIABUAFIAVQBFACwAIABUAFoATwBNAGkAbgB1AHQAZQBzACAALwAgADEANAA0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XABuAFwAbgBQAGEAcgBzAGUAcwAgAGEAbgAgAEkAUwBPACAAZgBvAHIAbQBhAHQAdABlAGQAIAB0AGkAbQBlACAAegBvAG4AZQAgAG8AZgBmAHMAZQB0ACAAaQBuAHQAbwAgAHQAaQBtAGUAIAB6AG8AbgBlACAAbwBmAGYAcwBlAHQ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C0AOQAwADAALgAuADkAMAAwAF0AIAB8ACAAVABpAG0AZQAgAHoAbwBuAGUAIABvAGYAZgBzAGUAdA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UAGkAbQBlAFoAbwBuAGUATwBmAGYAcwBlAHQAIAB8ACAAdABlAHgAdAAgAHwAIABUAGkAbQBlACAAegBvAG4AZQAgAG8AZgBmAHMAZQB0ACAAaQBuACAASQBTAE8AIABmAG8AcgBtAGEAdAAgAGkAZQAuACAAsQBoAGgAOgBtAG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KABcACIAWgBcACIAKQBcAG4AUgBlAHQAdQByAG4AcwA6ACAAMAAgAGkALgBlAC4AIABVAFQAQwAgAHQAaQBtAGUAIAB6AG8AbgBlACAAKABaAHUAbAB1ACkAXABuAFwAbgBQAEEAUgBTAEUAXwBJAFMATwBfAFQASQBNAEUAKABcACIAEiIwADYAOgAwADAAXAAiACkAXABuAFIAZQB0AHUAcgBuAHMAOgAgAC0AMwA2ADAAXABuAFwAbgBQAEEAUgBTAEUAXwBJAFMATwBfAFQASQBNAEUAKABcACIAKwAxADYAOgAwADAAXAAiACkAXABuAFIAZQB0AHUAcgBuAHMAOgAgACMATgBVAE0AIQAgAGkALgBlAC4AIAByAGEAbgBnAGUAIABpAHMAIAASIjEANQA6ADAAMAAgAHQAbwAgACsAMQA1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QAWgBPACAAPQAgAEwAQQBNAEIARABBACgASQBTAE8AVABpAG0AZQBaAG8AbgBlAE8AZgBmAHMAZQB0ACwAXABuACAAIAAgACAASQBGAFMAKABcAG4AIAAgACAAIAAgACAAIAAgAEkAUwBfAEUATQBQAFQAWQAoAEkAUwBPAFQAaQBtAGUAWgBvAG4AZQBPAGYAZgBzAGUAdAApACwAIABcACIAXAAiACwAXABuACAAIAAgACAAIAAgACAAIAAoAEwARQBOACgASQBTAE8AVABpAG0AZQBaAG8AbgBlAE8AZgBmAHMAZQB0ACkAIAA9ACAAMQApACAAKgAgACgAQwBPAEQARQAoAEkAUwBPAFQAaQBtAGUAWgBvAG4AZQBPAGYAZgBzAGUAdAApACAAPQAgADkAMAApACwAIAAwACwAXABuACAAIAAgACAAIAAgACAAIABUAFIAVQBFACwAIABMAEUAVAAoAFwAbgAgACAAIAAgACAAIAAgACAAIAAgACAAIABfAHMAQwBoAGEAcgAsACAATABFAEYAVAAoAEkAUwBPAFQAaQBtAGUAWgBvAG4AZQBPAGYAZgBzAGUAdAAsACAAMQApACwAXABuACAAIAAgACAAIAAgACAAIAAgACAAIAAgAF8AcwBpAGcAbgAsACAASQBGAFMAKABcAG4AIAAgACAAIAAgACAAIAAgACAAIAAgACAAIAAgACAAIABfAHMAQwBoAGEAcgAgAD0AIABcACIAKwBcACIALAAgADEALABcAG4AIAAgACAAIAAgACAAIAAgACAAIAAgACAAIAAgACAAIABfAHMAQwBoAGEAcgAgAD0AIABcACIALQBcACIALAAgAC0AMQAsAFwAbgAgACAAIAAgACAAIAAgACAAIAAgACAAIAAgACAAIAAgAFUATgBJAEMATwBEAEUAKABfAHMAQwBoAGEAcgApACAAPQAgADgANwAyADIALAAgAC0AMQAsAFwAbgAgACAAIAAgACAAIAAgACAAIAAgACAAIAAgACAAIAAgAFQAUgBVAEUALAAgADAAXABuACAAIAAgACAAIAAgACAAIAAgACAAIAAgACkALABcAG4AIAAgACAAIAAgACAAIAAgACAAIAAgACAASQBGACgAXwBzAGkAZwBuACAAPQAgADAALAAgAHsAIwBWAEEATABVAEUAIQB9ACwAXABuACAAIAAgACAAIAAgACAAIAAgACAAIAAgACAAIAAgACAATABFAFQAKABcAG4AIAAgACAAIAAgACAAIAAgACAAIAAgACAAIAAgACAAIAAgACAAIAAgAF8AdAB6ACwAIABNAEkARAAoAEkAUwBPAFQAaQBtAGUAWgBvAG4AZQBPAGYAZgBzAGUAdAAsACAAMgAsACAATABFAE4AKABJAFMATwBUAGkAbQBlAFoAbwBuAGUATwBmAGYAcwBlAHQAKQAgAC0AIAAxACkALABcAG4AIAAgACAAIAAgACAAIAAgACAAIAAgACAAIAAgACAAIAAgACAAIAAgAF8AcABhAHQAdABlAHIAbgAsACAAUgBFAFAATABBAEMARQBfAEMASABBAFIAUwAoAF8AdAB6ACwAIABcACIAMAAxADIAMwA0ADUANgA3ADgAOQBcACIALAAgAFwAIgBfAFwAIgApACwAXABuACAAIAAgACAAIAAgACAAIAAgACAAIAAgACAAIAAgACAAIAAgACAAIABfAHQAcgB5AFAAYQByAHMAZQAsACAASQBGAFMAKABcAG4AIAAgACAAIAAgACAAIAAgACAAIAAgACAAIAAgACAAIAAgACAAIAAgACAAIAAgACAAXwBwAGEAdAB0AGUAcgBuACAAPQAgAFwAIgBfAF8AOgBfAF8AOgBfAF8AXAAiACwAXABuACAAIAAgACAAIAAgACAAIAAgACAAIAAgACAAIAAgACAAIAAgACAAIAAgACAAIAAgACAAIAAgACAASABTAFQAQQBDAEsAKABcAG4AIAAgACAAIAAgACAAIAAgACAAIAAgACAAIAAgACAAIAAgACAAIAAgACAAIAAgACAAIAAgACAAIAAgACAAIAAgAFYAQQBMAFUARQAoAEwARQBGAFQAKABfAHQAegAsACAAMgApACkALABcAG4AIAAgACAAIAAgACAAIAAgACAAIAAgACAAIAAgACAAIAAgACAAIAAgACAAIAAgACAAIAAgACAAIAAgACAAIAAgAFYAQQBMAFUARQAoAE0ASQBEACgAXwB0AHoALAAgADQALAAgADIAKQApACwAXABuACAAIAAgACAAIAAgACAAIAAgACAAIAAgACAAIAAgACAAIAAgACAAIAAgACAAIAAgACAAIAAgACAAIAAgACAAIABWAEEATABVAEUAKABSAEkARwBIAFQAKABfAHQAegAsACAAMgApACkAXABuACAAIAAgACAAIAAgACAAIAAgACAAIAAgACAAIAAgACAAIAAgACAAIAAgACAAIAAgACAAIAAgACAAKQAsAFwAbgAgACAAIAAgACAAIAAgACAAIAAgACAAIAAgACAAIAAgACAAIAAgACAAIAAgACAAIABfAHAAYQB0AHQAZQByAG4AIAA9ACAAXAAiAF8AXwA6AF8AXwBcACIALABcAG4AIAAgACAAIAAgACAAIAAgACAAIAAgACAAIAAgACAAIAAgACAAIAAgACAAIAAgACAAIAAgACAAIABIAFMAVABBAEMASwAoAFwAbgAgACAAIAAgACAAIAAgACAAIAAgACAAIAAgACAAIAAgACAAIAAgACAAIAAgACAAIAAgACAAIAAgACAAIAAgACAAVgBBAEwAVQBFACgATABFAEYAVAAoAF8AdAB6ACwAIAAyACkAKQAsAFwAbgAgACAAIAAgACAAIAAgACAAIAAgACAAIAAgACAAIAAgACAAIAAgACAAIAAgACAAIAAgACAAIAAgACAAIAAgACAAVgBBAEwAVQBFACgAUgBJAEcASABUACgAXwB0AHoALAAgADIAKQApACwAXABuACAAIAAgACAAIAAgACAAIAAgACAAIAAgACAAIAAgACAAIAAgACAAIAAgACAAIAAgACAAIAAgACAAIAAgACAAIAAwAFwAbgAgACAAIAAgACAAIAAgACAAIAAgACAAIAAgACAAIAAgACAAIAAgACAAIAAgACAAIAAgACAAIAAgACkALABcAG4AIAAgACAAIAAgACAAIAAgACAAIAAgACAAIAAgACAAIAAgACAAIAAgACAAIAAgACAAXwBwAGEAdAB0AGUAcgBuACAAPQAgAFwAIgBfAF8AXwBfAF8AXwBcACIALABcAG4AIAAgACAAIAAgACAAIAAgACAAIAAgACAAIAAgACAAIAAgACAAIAAgACAAIAAgACAAIAAgACAAIABIAFMAVABBAEMASwAoAFwAbgAgACAAIAAgACAAIAAgACAAIAAgACAAIAAgACAAIAAgACAAIAAgACAAIAAgACAAIAAgACAAIAAgACAAIAAgACAAVgBBAEwAVQBFACgATABFAEYAVAAoAF8AdAB6ACwAIAAyACkAKQAsAFwAbgAgACAAIAAgACAAIAAgACAAIAAgACAAIAAgACAAIAAgACAAIAAgACAAIAAgACAAIAAgACAAIAAgACAAIAAgACAAVgBBAEwAVQBFACgATQBJAEQAKABfAHQAegAsACAAMwAsACAAMgApACkALABcAG4AIAAgACAAIAAgACAAIAAgACAAIAAgACAAIAAgACAAIAAgACAAIAAgACAAIAAgACAAIAAgACAAIAAgACAAIAAgAFYAQQBMAFUARQAoAFIASQBHAEgAVAAoAF8AdAB6ACwAIAAyACkAKQBcAG4AIAAgACAAIAAgACAAIAAgACAAIAAgACAAIAAgACAAIAAgACAAIAAgACAAIAAgACAAIAAgACAAIAApACwAXABuACAAIAAgACAAIAAgACAAIAAgACAAIAAgACAAIAAgACAAIAAgACAAIAAgACAAIAAgAF8AcABhAHQAdABlAHIAbgAgAD0AIABcACIAXwBfAF8AXwBcACIALABcAG4AIAAgACAAIAAgACAAIAAgACAAIAAgACAAIAAgACAAIAAgACAAIAAgACAAIAAgACAAIAAgACAAIABIAFMAVABBAEMASwAoAFwAbgAgACAAIAAgACAAIAAgACAAIAAgACAAIAAgACAAIAAgACAAIAAgACAAIAAgACAAIAAgACAAIAAgACAAIAAgACAAVgBBAEwAVQBFACgATABFAEYAVAAoAF8AdAB6ACwAIAAyACkAKQAsAFwAbgAgACAAIAAgACAAIAAgACAAIAAgACAAIAAgACAAIAAgACAAIAAgACAAIAAgACAAIAAgACAAIAAgACAAIAAgACAAVgBBAEwAVQBFACgAUgBJAEcASABUACgAXwB0AHoALAAgADIAKQApACwAXABuACAAIAAgACAAIAAgACAAIAAgACAAIAAgACAAIAAgACAAIAAgACAAIAAgACAAIAAgACAAIAAgACAAIAAgACAAIAAwAFwAbgAgACAAIAAgACAAIAAgACAAIAAgACAAIAAgACAAIAAgACAAIAAgACAAIAAgACAAIAAgACAAIAAgACkALABcAG4AIAAgACAAIAAgACAAIAAgACAAIAAgACAAIAAgACAAIAAgACAAIAAgACAAIAAgACAAXwBwAGEAdAB0AGUAcgBuACAAPQAgAFwAIgBfAF8AXAAiACwAXABuACAAIAAgACAAIAAgACAAIAAgACAAIAAgACAAIAAgACAAIAAgACAAIAAgACAAIAAgACAAIAAgACAASABTAFQAQQBDAEsAKABWAEEATABVAEUAKABfAHQAegApACwAIAAwACwAIAAwACkALABcAG4AIAAgACAAIAAgACAAIAAgACAAIAAgACAAIAAgACAAIAAgACAAIAAgACAAIAAgACAAVABSAFUARQAsACAAewAjAFYAQQBMAFUARQAhAH0AXABuACAAIAAgACAAIAAgACAAIAAgACAAIAAgACAAIAAgACAAIAAgACAAIAApACwAXABuACAAIAAgACAAIAAgACAAIAAgACAAIAAgACAAIAAgACAAIAAgACAAIABcAG4AIAAgACAAIAAgACAAIAAgACAAIAAgACAAIAAgACAAIAAgACAAIAAgAEkARgBTACgAXABuACAAIAAgACAAIAAgACAAIAAgACAAIAAgACAAIAAgACAAIAAgACAAIAAgACAAIAAgAEkAUwBFAFIAUgBPAFIAKABJAE4ARABFAFgAKABfAHQAcgB5AFAAYQByAHMAZQAsACAAMQAsACAAMQApACkALAAgAHsAIwBWAEEATABVAEUAIQB9ACwAXABuACAAIAAgACAAIAAgACAAIAAgACAAIAAgACAAIAAgACAAIAAgACAAIAAgACAAIAAgAE4ATwBUACgASQBTAF8AVgBBAEwASQBEAF8AVABJAE0ARQBfAE8ARgBfAEQAQQBZACgAXABuACAAIAAgACAAIAAgACAAIAAgACAAIAAgACAAIAAgACAAIAAgACAAIAAgACAAIAAgACAAIAAgACAASQBOAEQARQBYACgAXwB0AHIAeQBQAGEAcgBzAGUALAAgADEALAAgADEAKQAsAFwAbgAgACAAIAAgACAAIAAgACAAIAAgACAAIAAgACAAIAAgACAAIAAgACAAIAAgACAAIAAgACAAIAAgAEkATgBEAEUAWAAoAF8AdAByAHkAUABhAHIAcwBlACwAIAAxACwAIAAyACkALABcAG4AIAAgACAAIAAgACAAIAAgACAAIAAgACAAIAAgACAAIAAgACAAIAAgACAAIAAgACAAIAAgACAAIABJAE4ARABFAFgAKABfAHQAcgB5AFAAYQByAHMAZQAsACAAMQAsACAAMwApAFwAbgAgACAAIAAgACAAIAAgACAAIAAgACAAIAAgACAAIAAgACAAIAAgACAAIAAgACAAIAApACkALAAgAHsAIwBOAFUATQAhAH0ALABcAG4AIAAgACAAIAAgACAAIAAgACAAIAAgACAAIAAgACAAIAAgACAAIAAgACAAIAAgACAAVABSAFUARQAsACAAVABJAE0ARQBTAFAAQQBOAF8AVABPAF8AVABaAE8AKABcAG4AIAAgACAAIAAgACAAIAAgACAAIAAgACAAIAAgACAAIAAgACAAIAAgACAAIAAgACAAIAAgACAAIABfAHMAaQBnAG4AIAAqACAAVABJAE0ARQBTAFAAQQBOACgAXABuACAAIAAgACAAIAAgACAAIAAgACAAIAAgACAAIAAgACAAIAAgACAAIAAgACAAIAAgACAAIAAgACAAIAAgACAAIAAxACwAIAAwACwAXABuACAAIAAgACAAIAAgACAAIAAgACAAIAAgACAAIAAgACAAIAAgACAAIAAgACAAIAAgACAAIAAgACAAIAAgACAAIABJAE4ARABFAFgAKABfAHQAcgB5AFAAYQByAHMAZQAsACAAMQAsACAAMQApACwAXABuACAAIAAgACAAIAAgACAAIAAgACAAIAAgACAAIAAgACAAIAAgACAAIAAgACAAIAAgACAAIAAgACAAIAAgACAAIABJAE4ARABFAFgAKABfAHQAcgB5AFAAYQByAHMAZQAsACAAMQAsACAAMgApACwAXABuACAAIAAgACAAIAAgACAAIAAgACAAIAAgACAAIAAgACAAIAAgACAAIAAgACAAIAAgACAAIAAgACAAIAAgACAAIABJAE4ARABFAFgAKABfAHQAcgB5AFAAYQByAHMAZQAsACAAMQAsACAAM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aAE8AXABuAFwAbgBSAGUAdAB1AHIAbgBzACAAYQAgAHQAaQBtAGUAIAB6AG8AbgBlACAAbwBmAGYAcwBlAHQ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0AGkAbQBlACAAegBvAG4AZQAgAG8AZgBm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TQBpAG4AdQB0AGUAcwAgAHwAIABkAGUAYwBpAG0AYQBsACAAIAAgACAAIAB8ACAAVABpAG0AZQAgAHoAbwBuAGUAIABvAGYAZgBzAGUAdAAgAGYAcgBvAG0AIABVAFQAQwAgAGkAbgAgAG0AaQBuAHUAdABlAHMALgBcAG4AIAAgACAAIAAgACAAIAAgACAAIAAgAHwAIABbAC0AOQAwADAALgAuADkAMAAwAF0AIAB8ACAAQQBzAHMAdQBtAGUAZAAgAHQAbwAgAGIAZQAgAFUAVABDACAAaQBmACAAbwBtAG0AaQB0AHQAZQBkAC4AIABbAC0AMQA1ADoAMAAwAC4ALgArADEANQA6ADAAMABdAFwAbgBbAE8AcAB0AGkAbwBuAHMAXQAgACAAfAAgAHQAZQB4AHQAIAAgACAAIAAgACAAIAAgAHwAIABTAHQAcgBpAG4AZwAgAHcAaQB0AGgAIABlAGwAZQBtAGUAbgB0AHMAOgAgAFsAQgBdAFsAWgBdAFwAbgAgACAAIAAgACAAIAAgACAAIAAgACAAfAAgACAAIAAgACAAIAAgACAAIAAgACAAIAAgAHwAIAAgAEIAIAA6ACAARABpAHMAcABsAGEAeQAgAGkAbgAgAGIAYQBzAGkAYwAgAGYAbwByAG0AYQB0ACAAZQBnACAAKwAwADAAMAAwAFwAbgAgACAAIAAgACAAIAAgACAAIAAgACAAfAAgACAAIAAgACAAIAAgACAAIAAgACAAIAAgAHwAIAAgAFoAIAA6ACAARABpAHMAcABsAGEAeQAgACcAWgAnACAAZgBvAHIAIABaAHUAbAB1ACAAdABpAG0AZQAgAHoAbwBuAGUAIAArADAAMA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WgBPACAAPQAgAEwAQQBNAEIARABBACgAVABaAE8ATQBpAG4AdQB0AGUAcwAsACAAWwBPAHAAdABpAG8AbgBzAF0ALABcAG4AIAAgACAAIABJAEYAUwAoAFwAbgAgACAAIAAgACAAIAAgACAASQBTAF8ARQBNAFAAVABZACgAVABaAE8ATQBpAG4AdQB0AGUAcwApACwAIABcACIAXAAiACwAXABuACAAIAAgACAAIAAgACAAIABOAE8AVAAoAEkAUwBOAFUATQBCAEUAUgAoAFQAWgBPAE0AaQBuAHUAdABlAHMAKQApACwAIAB7ACMAVgBBAEwAVQBFACEAfQAsAFwAbgAgACAAIAAgACAAIAAgACAATgBPAFQAKABJAFMAXwBWAEEATABJAEQAXwBUAFoATwAoAFQAWgBPAE0AaQBuAHUAdABlAHMAKQApACwAIAB7ACMATgBVAE0AIQB9ACwAXABuACAAIAAgACAAIAAgACAAIABUAFIAVQBFACwAIABMAEUAVAAoAFwAbgAgACAAIAAgACAAIAAgACAAIAAgACAAIABfAGIAYQBzAGkAYwAsACAASQBGAEUAUgBSAE8AUgAoAFMARQBBAFIAQwBIACgAXAAiAEIAXAAiACwAIABPAHAAdABpAG8AbgBzACkALAAgADAAKQAgAD4AIAAwACwAXABuACAAIAAgACAAIAAgACAAIAAgACAAIAAgAF8AegB1AGwAdQAsACAASQBGAEUAUgBSAE8AUgAoAFMARQBBAFIAQwBIACgAXAAiAFoAXAAiACwAIABPAHAAdABpAG8AbgBzACkALAAgADAAKQAgAD4AIAAwACwAXABuACAAIAAgACAAIAAgACAAIAAgACAAIAAgAF8AdAB6AG8ALAAgAEEAQgBTACgAVABaAE8ATQBpAG4AdQB0AGUAcwApACwAXABuACAAIAAgACAAIAAgACAAIAAgACAAIAAgAEkARgAoACgAXwB0AHoAbwAgAD0AIAAwACkAIAAqACAAXwB6AHUAbAB1ACwAIABcACIAWgBcACIALABcAG4AIAAgACAAIAAgACAAIAAgACAAIAAgACAAIAAgACAAIABMAEUAVAAoAFwAbgAgACAAIAAgACAAIAAgACAAIAAgACAAIAAgACAAIAAgACAAIAAgACAAXwBzAGkAZwBuACwAIABJAEYAKABUAFoATwBNAGkAbgB1AHQAZQBzACAAPgA9ACAAMAAsACAAXAAiACsAXAAiACwAIABVAE4ASQBDAEgAQQBSACgAOAA3ADIAMgApACkALAAgAFwAbgAgACAAIAAgACAAIAAgACAAIAAgACAAIAAgACAAIAAgACAAIAAgACAAXwBkAGUAbABpAG0ALAAgAEkARgAoAF8AYgBhAHMAaQBjACwAIABcACIAXAAiACwAIABcACIAOgBcACIAKQAsAFwAbgAgACAAIAAgACAAIAAgACAAIAAgACAAIAAgACAAIAAgACAAIAAgACAAXwByAFQAWgBPACwAIABSAEUAUwBPAEwAVgBFAF8AVABJAE0ARQBTAFAAQQBOACgAVABaAE8AXwBUAE8AXwBUAEkATQBFAFMAUABBAE4AKABfAHQAegBvACkALAAgADIALAAgADQALAAgADAAKQAsAFwAbgAgACAAIAAgACAAIAAgACAAIAAgACAAIAAgACAAIAAgACAAIAAgACAASQBGACgASQBOAEQARQBYACgAXwByAFQAWgBPACwAIAA1ACkAIAA+ACAAMAAsACAAXABuACAAIAAgACAAIAAgACAAIAAgACAAIAAgACAAIAAgACAAIAAgACAAIAAgACAAIAAgAEMATwBOAEMAQQBUACgAXABuACAAIAAgACAAIAAgACAAIAAgACAAIAAgACAAIAAgACAAIAAgACAAIAAgACAAIAAgACAAIAAgACAAXwBzAGkAZwBuACwAXABuACAAIAAgACAAIAAgACAAIAAgACAAIAAgACAAIAAgACAAIAAgACAAIAAgACAAIAAgACAAIAAgACAAVABFAFgAVAAoAEkATgBEAEUAWAAoAF8AcgBUAFoATwAsACAAMQAsACAAMwApACwAIABcACIAMAAwAFwAIgApACwAXABuACAAIAAgACAAIAAgACAAIAAgACAAIAAgACAAIAAgACAAIAAgACAAIAAgACAAIAAgACAAIAAgACAAXwBkAGUAbABpAG0ALAAgAFQARQBYAFQAKABJAE4ARABFAFgAKABfAHIAVABaAE8ALAAgADEALAAgADQAKQAsACAAXAAiADAAMABcACIAKQAsAFwAbgAgACAAIAAgACAAIAAgACAAIAAgACAAIAAgACAAIAAgACAAIAAgACAAIAAgACAAIAAgACAAIAAgAF8AZABlAGwAaQBtACwAIABUAEUAWABUACgASQBOAEQARQBYACgAXwByAFQAWgBPACwAIAAxACwAIAA1ACkALAAgAFwAIgAwADAAXAAiACkAXABuACAAIAAgACAAIAAgACAAIAAgACAAIAAgACAAIAAgACAAIAAgACAAIAAgACAAIAAgACkALABcAG4AIAAgACAAIAAgACAAIAAgACAAIAAgACAAIAAgACAAIAAgACAAIAAgACAAIAAgACAAQwBPAE4AQwBBAFQAKABcAG4AIAAgACAAIAAgACAAIAAgACAAIAAgACAAIAAgACAAIAAgACAAIAAgACAAIAAgACAAIAAgACAAIABfAHMAaQBnAG4ALABcAG4AIAAgACAAIAAgACAAIAAgACAAIAAgACAAIAAgACAAIAAgACAAIAAgACAAIAAgACAAIAAgACAAIABUAEUAWABUACgASQBOAEQARQBYACgAXwByAFQAWgBPACwAIAAxACwAIAAzACkALAAgAFwAIgAwADAAXAAiACkALABcAG4AIAAgACAAIAAgACAAIAAgACAAIAAgACAAIAAgACAAIAAgACAAIAAgACAAIAAgACAAIAAgACAAIABfAGQAZQBsAGkAbQAsACAAVABFAFgAVAAoAEkATgBEAEUAWAAoAF8AcgBUAFoATwAsACAAMQAsACAANAApACwAIABcACIAMAAwAFwAIg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XABuAFwAbgBSAGUAdAB1AHIAbgBzACAAdABoAGUAIAB0AGkAbQBlACAAegBvAG4AZQAgAG8AZgBmAHMAZQB0ACAAaQBuACAAbQBpAG4AdQB0AGUAcwAgAG8AZgAgAGEAIABtAGkAbABpAHQAYQByAHkAIAB0AGkAbQBlACAAegBvAG4AZQAgAGQAZQBzAGkAZwBuAGEAdABv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fAAgAFQAaQBtAGUAIAB6AG8AbgBlACAAbwBmAGYAcwBlAHQAIABpAG4AIABtAGkAbgB1AHQAZQBzAFwAbgAgACAAIAB8ACAAWwAtADcAMgAwAC4ALgA3ADIAMABdACAAfAAgAFsALQAxADIAOgAwADAALgAuACsAMQAy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UAcwBpAGcAbgBhAHQAbwByACAAfAAgAHQAZQB4AHQAIAB8ACAATQBpAGwAaQB0AGEAcgB5ACAAdABpAG0AZQAgAHoAbwBuAGUAIABkAGUAcwBpAGcAbgBhAHQAbwByACAAXABuACAAIAAgACAAIAAgACAAIAAgACAAIAB8ACAAIAAgACAAIAAgAHwAIABbAEEAQgBDAEQARQBGAEcASABJAEoASwBMAE0ATgBPAFAAUQBSAFMAVABVAFYAVwBYAFkAWg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AoAFwAIgBBAFwAIgApAFwAbgBSAGUAdAB1AHIAbgBzADoAIAA2ADAAXABuAFwAbgBGAE8AUgBNAEEAVABfAE0ASQBMAF8ARABUAEcAKABcACIASgBcACIAKQBcAG4AUgBlAHQAdQByAG4AcwA6ACAAIwBOAC8AQQAgACgAbABvAGMAYQBsACAAdABpAG0AZQAgAHoAbwBuAGU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JAEwASQBUAEEAUgBZAF8AVABaAE8AIAA9ACAATABBAE0AQgBEAEEAKABEAGUAcwBpAGcAbgBhAHQAbwByACwAXABuACAAIAAgACAASQBGACgASQBTAF8ARQBNAFAAVABZACgARABlAHMAaQBnAG4AYQB0AG8AcgApACwAIABcACIAXAAiACwAXABuACAAIAAgACAAIAAgACAAIABMAEUAVAAoAFwAbgAgACAAIAAgACAAIAAgACAAIAAgACAAIABfAGMAbwBkAGUALAAgAEMATwBEAEUAKABEAGUAcwBpAGcAbgBhAHQAbwByACkAIAAtACAANgA0ACwAXABuACAAIAAgACAAIAAgACAAIAAgACAAIAAgAEkARgBTACgAXABuACAAIAAgACAAIAAgACAAIAAgACAAIAAgACAAIAAgACAAXwBjAG8AZABlACAAPAA9ACAAMAAsACAAewAjAFYAQQBMAFUARQAhAH0ALABcAG4AIAAgACAAIAAgACAAIAAgACAAIAAgACAAIAAgACAAIABfAGMAbwBkAGUAIAA+ACAAMgA2ACwAIAB7ACMAVgBBAEwAVQBFACEAfQAsAFwAbgAgACAAIAAgACAAIAAgACAAIAAgACAAIAAgACAAIAAgAF8AYwBvAGQAZQAgAD0AIAAxADAALAAgAHsAIwBOAC8AQQB9ACwAIAAvAC8AIABKACAAPQAgAEwAbwBjAGEAbAAgAFQAaQBtAGUAXABuACAAIAAgACAAIAAgACAAIAAgACAAIAAgACAAIAAgACAAXwBjAG8AZABlACAAPQAgADIANgAsACAAMAAsACAALwAvACAAWgAgAD0AIABVAFQAQwBcAG4AIAAgACAAIAAgACAAIAAgACAAIAAgACAAIAAgACAAIABfAGMAbwBkAGUAIAA8AD0AIAA5ACwAIABfAGMAbwBkAGUAIAAqACAANgAwACwAIAAvAC8AIABBAEIAQwBEAEUARgBHAEgASQAgAC0APgAgACsAMQAuAC4AKwA5AFwAbgAgACAAIAAgACAAIAAgACAAIAAgACAAIAAgACAAIAAgAF8AYwBvAGQAZQAgADwAPQAgADEAMwAsACAAKABfAGMAbwBkAGUAIAAtACAAMQApACAAKgAgADYAMAAsACAAIAAvAC8AIABLAEwATQAgAC0APgAgACsAMQAwAC4ALgArADEAMgBcAG4AIAAgACAAIAAgACAAIAAgACAAIAAgACAAIAAgACAAIABfAGMAbwBkAGUAIAA8AD0AIAAyADUALAAgACgAMQAzACAALQAgAF8AYwBvAGQAZQApACAAKgAgADYAMAAgAC8ALwAgAE4ATwBQAFEAUgBTAFQAVQBWAFcAWABZACAALQA+ACAALQAxAC4ALgAtADEAMg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FwAbgBcAG4AUgBlAHQAdQByAG4AcwAgAHQAaABlACAAYwBsAG8AcwBlAHMAdAAgAG0AaQBsAGkAdABhAHIAeQAgAHQAaQBtAGUAIAB6AG8AbgBlACAAZABlAHMAaQBnAG4AYQB0AG8AcgAsACAAaQB0AHMAIABvAGYAZgBzAGUAdAAgAGkAbgAgAG0AaQBuAHUAdABlAHMAIABhAG4AZAAgAHQAaABlACAAdABpAG0AZQAgAGEAZABqAHUAcwB0AG0AZQBuAHQAIAB0AG8AIAB0AGgAYQB0AFwAbgB0AGkAbQBlACAAegBvAG4AZQAgAGYAbwByACAAdABoAGUAIABwAHIAbwB2AGkAZABlAGQAIAB0AGkAbQBlACAAegBvAG4AZQAgAG8AZgBmAHMAZQB0ACAAaQBu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AgACAAIAAgACAAIAAgACAAIAAgAHwAIAAgAE0AaQBsAGkAdABhAHIAeQAgAHQAaQBtAGUAIAB6AG8AbgBlACAAZABlAHMAaQBnAG4AYQB0AG8AcgBcAG4AIAAgACAAfAAgACAAIAAgACAAIAAgACAAIAAgACAAIAAgACAAIAAgACAAfAAgAFsAQQBCAEMARABFAEYARwBIAEkASgBLAEwATQBOAE8AUABRAFIAUwBUAFUAVgBXAFgAWQBaAF0AXABuACAAMgAgAHwAIABpAG4AdABlAGcAZQByACAAIAAgACAAIAAgACAAIAAgAHwAIABUAGkAbQBlACAAegBvAG4AZQAgAG8AZgBmAHMAZQB0ACAAaQBuACAAbQBpAG4AdQB0AGUAcwBcAG4AIAAgACAAfAAgAFsALQA3ADIAMAAuAC4ANwAyADAAXQAgACAAIAAgACAAfAAgAFsALQAxADIAOgAwADAALgAuACsAMQAyADoAMAAwAF0AXABuACAAMwAgAHwAIABkAGUAYwBpAG0AYQBsACAAIAAgACAAIAAgACAAIAAgAHwAIABUAGkAbQBlACAAYQBkAGoAdQBzAHQAbQBlAG4AdABcAG4AIAAgACAAfAAgAFsALQAwAC4AMQAyADUALgAuADAALgAxADIANQBdACAAfAAgAFsALQAzADoAMAAwAC4ALgArADM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8ATQBpAG4AdQB0AGUAcwBdACAAfAAgAGQAZQBjAGkAbQBhAGwAIAAgACAAIAAgAHwAIABUAGkAbQBlACAAegBvAG4AZQAgAG8AZgBmAHMAZQB0ACAAZgByAG8AbQAgAFUAVABDACAAaQBuACAAbQBpAG4AdQB0AGUAcwBcAG4AIAAgACAAIAAgACAAIAAgACAAIAAgACAAIAB8ACAAWwAtADkAMAAwAC4ALgA5ADAAMABdACAAfAAgAEEAcwBzAHUAbQBlAGQAIAB0AG8AIABiAGUAIABVAFQAQwAgAGkAZgAgAG8AbQBtAGkAdAB0AGUAZAAuACAAWwAtADEANQA6ADAAMAAuAC4AKwAxADUAOgAwADA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NAEkATABJAFQAQQBSAFkAKAA2ADAAKQBcAG4AUgBlAHQAdQByAG4AcwA6ACAAewBBACwAIAA2ADAALAAgADAAfQBcAG4AXABuAFQAWgBPAF8AVABPAF8ATQBJAEwASQBUAEEAUgBZACgAXAAiAFwAIgApAFwAbgBSAGUAdAB1AHIAbgBzADoAIAB7AEoALAAgACwAMAB9ACAAKABsAG8AYwBhAGwAIAB0AGkAbQBlACAAegBvAG4AZQApAFwAbgBcAG4AVABaAE8AXwBUAE8AXwBNAEkATABJAFQAQQBSAFkAKAA1ADcAMAApAFwAbgBSAGUAdAB1AHIAbgBzADoAIAB7AEsALAAgADYAMAAwACwAIAAwAC4AMAAyADAAOAAzADMAfQBcAG4AXABuAFQAWgBPAF8AVABPAF8ATQBJAEwASQBUAEEAUgBZACgAOAA0ADAAKQBcAG4AUgBlAHQAdQByAG4AcwA6ACAAewBNACwAIAA3ADIAMAAsACAALQAwAC4AMAA4ADMAMwAz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TQBJAEwASQBUAEEAUgBZACAAPQAgAEwAQQBNAEIARABBACgAVABaAE8ATQBpAG4AdQB0AGUAcwAsAFwAbgAgACAAIAAgAEkARgBTACgAXABuACAAIAAgACAAIAAgACAAIABJAFMAXwBFAE0AUABUAFkAKABUAFoATwBNAGkAbgB1AHQAZQBzACkALAAgAHsAXAAiAEoAXAAiACwAIABcACIAXAAiACwAIAAwAH0ALABcAG4AIAAgACAAIAAgACAAIAAgAE4ATwBUACgASQBTAF8AVgBBAEwASQBEAF8AVABaAE8AKABUAFoATwBNAGkAbgB1AHQAZQBzACkAKQAsACAAewAjAFYAQQBMAFUARQAhACwAIABcACIAXAAiACwAIABcACIAXAAiAH0ALABcAG4AIAAgACAAIAAgACAAIAAgAFQAUgBVAEUALAAgAEkARgBTACgAXABuACAAIAAgACAAIAAgACAAIAAgACAAIAAgAFQAWgBPAE0AaQBuAHUAdABlAHMAIAA9ACAAMAAsACAASABTAFQAQQBDAEsAKABcACIAWgBcACIALAAgADAALAAgADAAKQAsAFwAbgAgACAAIAAgACAAIAAgACAAIAAgACAAIABUAFoATwBNAGkAbgB1AHQAZQBzACAAPgAgADcAMgAwACwAIABIAFMAVABBAEMASwAoAFwAIgBNAFwAIgAsACAANwAyADAALAAgACgANwAyADAAIAAtACAAVABaAE8ATQBpAG4AdQB0AGUAcwApACAALwAgADEANAA0ADAAKQAsAFwAbgAgACAAIAAgACAAIAAgACAAIAAgACAAIABUAFoATwBNAGkAbgB1AHQAZQBzACAAPAAgAC0ANwAyADAALAAgAEgAUwBUAEEAQwBLACgAXAAiAFkAXAAiACwAIAAtADcAMgAwACwAIAAoAC0ANwAyADAAIAAtACAAVABaAE8ATQBpAG4AdQB0AGUAcwApACAALwAgADEANAA0ADAAKQAsAFwAbgAgACAAIAAgACAAIAAgACAAIAAgACAAIABUAFIAVQBFACwAIABMAEUAVAAoAFwAbgAgACAAIAAgACAAIAAgACAAIAAgACAAIAAgACAAIAAgAF8AbQBpAGwAaQB0AGEAcgB5AFQAWgBPACwAIABTAEkARwBOACgAVABaAE8ATQBpAG4AdQB0AGUAcwApACAAKgAgAE0AUgBPAFUATgBEACgAQQBCAFMAKABUAFoATwBNAGkAbgB1AHQAZQBzACkALAAgADYAMAApACwAXABuACAAIAAgACAAIAAgACAAIAAgACAAIAAgACAAIAAgACAAXwBpAGQAeAAsACAASQBOAFQAKABfAG0AaQBsAGkAdABhAHIAeQBUAFoATwAgAC8AIAA2ADAAKQAgACsAIAAxADMALABcAG4AIAAgACAAIAAgACAAIAAgACAAIAAgACAAIAAgACAAIABfAG0AaQBsAGkAdABhAHIAeQBUAFoALAAgAEMASABPAE8AUwBFACgAXwBpAGQAeAAsACAAXAAiAFkAXAAiACwAIABcACIAWABcACIALAAgAFwAIgBXAFwAIgAsACAAXAAiAFYAXAAiACwAIABcACIAVQBcACIALAAgAFwAIgBUAFwAIgAsACAAXAAiAFMAXAAiACwAIABcACIAUgBcACIALAAgAFwAIgBRAFwAIgAsACAAXAAiAFAAXAAiACwAIABcACIATwBcACIALAAgAFwAIgBOAFwAIgAsACAAXAAiAFoAXAAiACwAIABcACIAQQBcACIALAAgAFwAIgBCAFwAIgAsACAAXAAiAEMAXAAiACwAIABcACIARABcACIALAAgAFwAIgBFAFwAIgAsACAAXAAiAEYAXAAiACwAIABcACIARwBcACIALAAgAFwAIgBIAFwAIgAsACAAXAAiAEkAXAAiACwAIABcACIASwBcACIALAAgAFwAIgBMAFwAIgAsACAAXAAiAE0AXAAiACkALABcAG4AIAAgACAAIAAgACAAIAAgACAAIAAgACAAIAAgACAAIABIAFMAVABBAEMASwAoAF8AbQBpAGwAaQB0AGEAcgB5AFQAWgAsACAAXwBtAGkAbABpAHQAYQByAHkAVABaAE8ALAAgACgAXwBtAGkAbABpAHQAYQByAHkAVABaAE8AIAAtACAAVABaAE8ATQBpAG4AdQB0AGUAcwApACAALwAgADEANAA0AD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SABJAEYAVABfAFQASQBNAEUAWgBPAE4ARQBcAG4AXABuAFQAcgBhAG4AcwBsAGEAdABlAHMAIABhACAATQBvAGQAaQBmAGkAZQBkACAASgB1AGwAaQBhAG4AIABEAGEAdABlACAAZgByAG8AbQAgAG8AbgBlACAAdABpAG0AZQAgAHoAbwBuAGUAIAB0AG8AIABhAG4AbwB0AGgAZQByAC4AIABJAGYAIABhACAAdABpAG0AZQAgAHoAbwBuAGUAIABpAHMAIABvAG0AaQB0AHQAZQBkACAAaQB0ACAAaQBzACAAYQBzAHMAdQBtAGUAZABcAG4AdABvACAAYgBl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AgACAAfAAgAGQAZQBjAGkAbQBhAGwAIAAgACAAIAAgAHwAIABNAG8AZABpAGYAaQBlAGQAIABKAHUAbABpAGEAbgAgAEQAYQB0AGUAXABuAFsAUgBlAGYAZQByAGUAbgBjAGUAVABaAE8ATQBpAG4AdQB0AGUAcwBdACAAfAAgAGQAZQBjAGkAbQBhAGwAIAAgACAAIAAgAHwAIABUAGkAbQBlACAAegBvAG4AZQAgAG8AZgBmAHMAZQB0ACAAcgBlAGYAZQByAGUAbgBjAGUAZAAgAGIAeQAgAHQAaABlACAATQBKAEQAYQB0AGUAXABuACAAIAAgACAAIAAgACAAIAAgACAAIAAgACAAIAAgACAAIAAgACAAIAAgACAAfAAgAFsALQA5ADAAMAAuAC4AOQAwADAAXQAgAHwAIABBAHMAcwB1AG0AZQBkACAAdABvACAAYgBlACAAVQBUAEMAIABpAGYAIABvAG0AbQBpAHQAdABlAGQALgAgAFsALQAxADUAOgAwADAALgAuACsAMQA1ADoAMAAwAF0AXABuAFsAVAByAGEAbgBzAGwAYQB0AGUAVABaAE8ATQBpAG4AdQB0AGUAcwBdACAAfAAgAGQAZQBjAGkAbQBhAGwAIAAgACAAIAAgAHwAIABUAGkAbQBlACAAegBvAG4AZQAgAG8AZgBmAHMAZQB0ACAAdABvACAAdAByAGEAbgBzAGwAYQB0AGUAIAB0AGgAZQAgAE0ASgBEAGEAdABlACAAdABvAC4AXABuACAAIAAgACAAIAAgACAAIAAgACAAIAAgACAAIAAgACAAIAAgACAAIAAgACAAfAAgAFsALQA5ADAAMAAuAC4AOQAwADAAXQAgAHwAIABBAHMAcwB1AG0AZQBkACAAdABvACAAYgBlACAAVQBUAEMAIABpAGYAIABvAG0AbQBpAHQAdABlAGQALgAgAFsALQAxADUAOgAwADAALgAuACsAMQA1ADoAMAAw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SABJAEYAVABfAFQASQBNAEUAWgBPAE4ARQAgAD0AIABMAEEATQBCAEQAQQAoAE0ASgBEAGEAdABlACwAIABbAFIAZQBmAGUAcgBlAG4AYwBlAFQAWgBPAE0AaQBuAHUAdABlAHMAXQAsACAAWwBUAHIAYQBuAHMAbABhAHQAZQBUAFoATwBNAGkAbgB1AHQAZQBzAF0ALABcAG4AIAAgACAAIABJAEYAUwAoAFwAbgAgACAAIAAgACAAIAAgACAASQBTAF8ARQBNAFAAVABZACgATQBKAEQAYQB0AGUAKQAsACAAXAAiAFwAIgAsAFwAbgAgACAAIAAgACAAIAAgACAATgBPAFQAKABJAFMATgBVAE0AQgBFAFIAKABNAEoARABhAHQAZQApACkALAAgAHsAIwBWAEEATABVAEUAIQB9ACwAXABuACAAIAAgACAAIAAgACAAIABUAFIAVQBFACwAIABMAEUAVAAoAFwAbgAgACAAIAAgACAAIAAgACAAIAAgACAAIABfAHIAZQBmAGUAcgBlAG4AYwBlAFQAWgAsACAATgAoAFIAZQBmAGUAcgBlAG4AYwBlAFQAWgBPAE0AaQBuAHUAdABlAHMAKQAsAFwAbgAgACAAIAAgACAAIAAgACAAIAAgACAAIABfAHQAcgBhAG4AcwBsAGEAdABlAFQAWgAsACAATgAoAFQAcgBhAG4AcwBsAGEAdABlAFQAWgBPAE0AaQBuAHUAdABlAHMAKQAsAFwAbgAgACAAIAAgACAAIAAgACAAIAAgACAAIABfAGQAaQBmAGYAZQByAGUAbgBjAGUALAAgACgAXwB0AHIAYQBuAHMAbABhAHQAZQBUAFoAIAAtACAAXwByAGUAZgBlAHIAZQBuAGMAZQBUAFoAKQAgAC8AIAAxADQANAAwACwAXABuACAAIAAgACAAIAAgACAAIAAgACAAIAAgAEgAUwBUAEEAQwBLACgATQBKAEQAYQB0AGUAIAArACAAXwBkAGkAZgBmAGUAcgBlAG4AYwBlACwAIABfAHQAcgBhAG4AcwBsAGEAdABlAFQAWgApAFwAbgAgACAAIAAgACAAIAAgACAAKQBcAG4AIAAgACAAIAApAFwAbgAp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8ATwBGAF8ARABBAFkAXABuAFwAbgBUAGUAcwB0AHMAIABpAGYAIABzAGUAeABhAGcAZQBzAGkAbQBhAGwAIAByAGUAcAByAGUAcwBlAG4AdABhAHQAaQBvAG4AIABvAGYAIAB0AGkAbQBlACAAaQBzACAAdgBhAGwAaQBkACAAZgBvAHIAIABhACAAMgA0ACAAaABvAHUAc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IAAgACAAfAAgAGQAZQBjAGkAbQBhAGwAIABbADAALgAuADIANAApACAAfAAgAEYAcgBhAGMAdABpAG8AbgBhAGwAIABhAGwAbABvAHcAZQBkACAAaQBmACAAbQBpAG4AdQB0AGUAIABhAG4AZAAgAHMAZQBjAG8AbgBkACAAZQBtAHAAdAB5AC4AXABuAE0AaQBuAHUAdABlACAAIAAgACAAIAAgACAAIAAgAHwAIABkAGUAYwBpAG0AYQBsACAAWwAwAC4ALgA2ADAAKQAgAHwAIABGAHIAYQBjAHQAaQBvAG4AYQBsACAAYQBsAGwAbwB3AGUAZAAgAGkAZgAgAHMAZQBjAG8AbgBkACAAZQBtAHAAdAB5AC4AXABuAFMAZQBjAG8AbgBkACAAIAAgACAAIAAgACAAIAAgAHwAIABkAGUAYwBpAG0AYQBsACAAWwAwAC4ALgA2ADAAKQAgAHwAIABGAHIAYQBjAHQAaQBvAG4AYQBsACAAYQBsAGwAbwB3AGUAZABcAG4AWwBBAGMAYwBlAHAAdAAyADQASABvAHUAcgBdACAAfAAgAHMAdwBpAHQAYwBoACAAIAAgACAAIAAgACAAIAAgACAAfAAgAEEAYwBjAGUAcAB0ACAAdABpAG0AZQAgAG8AZgAgADIANAA6ADAAMAA6ADAAMAAgAHQAbwAgAHIAZQBwAHIAZQBzAGUAbgB0ACAAbQBpAGQAbgBpAGcAaAB0ACAAbgBlAHgAdAAgAGQAYQ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XwBPAEYAXwBEAEEAWQAgAD0AIABMAEEATQBCAEQAQQAoAEgAbwB1AHIALAAgAE0AaQBuAHUAdABlACwAIABTAGUAYwBvAG4AZAAsACAAWwBBAGMAYwBlAHAAdAAyADQASABvAHUAcgBdACwAXABuACAAIAAgACAATABFAFQAKABcAG4AIAAgACAAIAAgACAAIAAgAF8AYQBjAGMAZQBwAHQAMgA0AGgAbwB1AHIALAAgAE4AKABBAGMAYwBlAHAAdAAyADQASABvAHUAcgApACAAPAA+ACAAMAAsAFwAbgAgACAAIAAgACAAIAAgACAASQBGAFMAKABcAG4AIAAgACAAIAAgACAAIAAgACAAIAAgACAASQBTAE4AVQBNAEIARQBSACgASABvAHUAcgApACAAKgAgAEkAUwBOAFUATQBCAEUAUgAoAE0AaQBuAHUAdABlACkAIAAqACAASQBTAE4AVQBNAEIARQBSACgAUwBlAGMAbwBuAGQAKQAsAFwAbgAgACAAIAAgACAAIAAgACAAIAAgACAAIAAgACAAIAAgAEkARgBTACgAXABuACAAIAAgACAAIAAgACAAIAAgACAAIAAgACAAIAAgACAAIAAgACAAIAAoAF8AYQBjAGMAZQBwAHQAMgA0AGgAbwB1AHIAIAAqACAAKABIAG8AdQByACAAPQAgADIANAApACAAKgAgACgATQBpAG4AdQB0AGUAIAA9ACAAMAApACAAKgAgACgAUwBlAGMAbwBuAGQAIAA9ACAAMAApACkAIAA+ACAAMAAsACAAVABSAFUARQAsAFwAbgAgACAAIAAgACAAIAAgACAAIAAgACAAIAAgACAAIAAgACAAIAAgACAATgBPAFQAKABJAFMAXwBJAE4AVABFAEcARQBSACgASABvAHUAcgApACAAKgAgAEkAUwBfAEkATgBUAEUARwBFAFIAKABNAGkAbgB1AHQAZQApACkALAAgAEYAQQBMAFMARQAsAFwAbgAgACAAIAAgACAAIAAgACAAIAAgACAAIAAgACAAIAAgACAAIAAgACAAKABIAG8AdQByACAAPAAgADAAKQAgACsAIAAoAEgAbwB1AHIAIAA+ACAAMgAzACkALAAgAEYAQQBMAFMARQAsAFwAbgAgACAAIAAgACAAIAAgACAAIAAgACAAIAAgACAAIAAgACAAIAAgACAAKABNAGkAbgB1AHQAZQAgADwAIAAwACkAIAArACAAKABNAGkAbgB1AHQAZQAgAD4AIAA1ADkAKQAsACAARgBBAEwAUwBFACwAXABuACAAIAAgACAAIAAgACAAIAAgACAAIAAgACAAIAAgACAAIAAgACAAIAAoAFMAZQBjAG8AbgBkACAAPAAgADAAKQAgACsAIAAoAFMAZQBjAG8AbgBkACAAPgA9ACAANgAwACkALAAgAEYAQQBMAFMARQAsAFwAbgAgACAAIAAgACAAIAAgACAAIAAgACAAIAAgACAAIAAgACAAIAAgACAAVABSAFUARQAsACAAVABSAFUARQBcAG4AIAAgACAAIAAgACAAIAAgACAAIAAgACAAIAAgACAAIAApACwAXABuACAAIAAgACAAIAAgACAAIAAgACAAIAAgAEkAUwBOAFUATQBCAEUAUgAoAEgAbwB1AHIAKQAgACoAIABJAFMATgBVAE0AQgBFAFIAKABNAGkAbgB1AHQAZQApACAAKgAgACgAUwBlAGMAbwBuAGQAIAA9ACAAXAAiAFwAIgApACwAXABuACAAIAAgACAAIAAgACAAIAAgACAAIAAgACAAIAAgACAASQBGAFMAKABcAG4AIAAgACAAIAAgACAAIAAgACAAIAAgACAAIAAgACAAIAAgACAAIAAgACgAXwBhAGMAYwBlAHAAdAAyADQAaABvAHUAcgAgACoAIAAoAEgAbwB1AHIAIAA9ACAAMgA0ACkAIAAqACAAKABNAGkAbgB1AHQAZQAgAD0AIAAwACkAKQAgAD4AIAAwACwAIABUAFIAVQBFACwAXABuACAAIAAgACAAIAAgACAAIAAgACAAIAAgACAAIAAgACAAIAAgACAAIABOAE8AVAAoAEkAUwBfAEkATgBUAEUARwBFAFIAKABIAG8AdQByACkAKQAsACAARgBBAEwAUwBFACwAXABuACAAIAAgACAAIAAgACAAIAAgACAAIAAgACAAIAAgACAAIAAgACAAIAAoAEgAbwB1AHIAIAA8ACAAMAApACAAKwAgACgASABvAHUAcgAgAD4AIAAyADMAKQAsACAARgBBAEwAUwBFACwAXABuACAAIAAgACAAIAAgACAAIAAgACAAIAAgACAAIAAgACAAIAAgACAAIAAoAE0AaQBuAHUAdABlACAAPAAgADAAKQAgACsAIAAoAE0AaQBuAHUAdABlACAAPgA9ACAANgAwACkALAAgAEYAQQBMAFMARQAsAFwAbgAgACAAIAAgACAAIAAgACAAIAAgACAAIAAgACAAIAAgACAAIAAgACAAVABSAFUARQAsACAAVABSAFUARQBcAG4AIAAgACAAIAAgACAAIAAgACAAIAAgACAAIAAgACAAIAApACwAXABuACAAIAAgACAAIAAgACAAIAAgACAAIAAgAEkAUwBOAFUATQBCAEUAUgAoAEgAbwB1AHIAKQAgACoAIAAoAE0AaQBuAHUAdABlACAAPQAgAFwAIgBcACIAKQAgACoAIAAoAFMAZQBjAG8AbgBkACAAPQAgAFwAIgBcACIAKQAsAFwAbgAgACAAIAAgACAAIAAgACAAIAAgACAAIAAgACAAIAAgAEkARgAoACgAXwBhAGMAYwBlAHAAdAAyADQAaABvAHUAcgAgACoAIAAoAEgAbwB1AHIAIAA9ACAAMgA0ACkAKQAgAD4AIAAwACwAIABUAFIAVQBFACwAXABuACAAIAAgACAAIAAgACAAIAAgACAAIAAgACAAIAAgACAAIAAgACAAIAAoACgASABvAHUAcgAgAD4APQAgADAAKQAgACoAIAAoAEgAbwB1AHIAIAA8ACAAMgA0ACkAKQAgAD4AIAAwAFwAbgAgACAAIAAgACAAIAAgACAAIAAgACAAIAAgACAAIAAgACkALABcAG4AIAAgACAAIAAgACAAIAAgACAAIAAgACAAKABIAG8AdQByACAAPQAgAFwAIgBcACIAKQAgACoAIABJAFMATgBVAE0AQgBFAFIAKABNAGkAbgB1AHQAZQApACAAKgAgAEkAUwBOAFUATQBCAEUAUgAoAFMAZQBjAG8AbgBkACkALABcAG4AIAAgACAAIAAgACAAIAAgACAAIAAgACAAIAAgACAAIABJAEYAUwAoAFwAbgAgACAAIAAgACAAIAAgACAAIAAgACAAIAAgACAAIAAgACAAIAAgACAATgBPAFQAKABJAFMAXwBJAE4AVABFAEcARQBSACgATQBpAG4AdQB0AGUAKQApACwAIABGAEEATABTAEUALABcAG4AIAAgACAAIAAgACAAIAAgACAAIAAgACAAIAAgACAAIAAgACAAIAAgACgATQBpAG4AdQB0AGUAIAA8ACAAMAApACAAKwAgACgATQBpAG4AdQB0AGUAIAA+ACAANQA5ACkALAAgAEYAQQBMAFMARQAsAFwAbgAgACAAIAAgACAAIAAgACAAIAAgACAAIAAgACAAIAAgACAAIAAgACAAKABTAGUAYwBvAG4AZAAgADwAIAAwACkAIAArACAAKABTAGUAYwBvAG4AZAAgAD4APQAgADYAMAApACwAIABGAEEATABTAEUALABcAG4AIAAgACAAIAAgACAAIAAgACAAIAAgACAAIAAgACAAIAAgACAAIAAgAFQAUgBVAEUALAAgAFQAUgBVAEUAXABuACAAIAAgACAAIAAgACAAIAAgACAAIAAgACAAIAAgACAAKQAsAFwAbgAgACAAIAAgACAAIAAgACAAIAAgACAAIAAoAEgAbwB1AHIAIAA9ACAAXAAiAFwAIgApACAAKgAgAEkAUwBOAFUATQBCAEUAUgAoAE0AaQBuAHUAdABlACkAIAAqACAAKABTAGUAYwBvAG4AZAAgAD0AIABcACIAXAAiACkALABcAG4AIAAgACAAIAAgACAAIAAgACAAIAAgACAAIAAgACAAIAAoACgATQBpAG4AdQB0AGUAIAA+AD0AIAAwACkAIAAqACAAKABNAGkAbgB1AHQAZQAgADwAIAA2ADAAKQApACAAPAA+ACAAMAAsAFwAbgAgACAAIAAgACAAIAAgACAAIAAgACAAIAAoAEgAbwB1AHIAIAA9ACAAXAAiAFwAIgApACAAKgAgACgATQBpAG4AdQB0AGUAIAA9ACAAXAAiAFwAIgApACAAKgAgAEkAUwBOAFUATQBCAEUAUgAoAFMAZQBjAG8AbgBkACkALABcAG4AIAAgACAAIAAgACAAIAAgACAAIAAgACAAIAAgACAAIAAoACgAUwBlAGMAbwBuAGQAIAA+AD0AIAAwACkAIAAqACAAKABTAGUAYwBvAG4AZAAgADwAIAA2ADAAKQApACAAPAA+ACAAMAAsAFwAbgAgACAAIAAgACAAIAAgACAAIAAgACAAIABUAFIAVQBFACwAIABGAEEATABTAE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UAEUAXABuAFwAbgBSAGUAdAB1AHIAbgBzACAAdABoAGUAIABKAHUAbABpAGEAbgAgAEQAYQB0AGUAIABvAGYAIAB0AGgAZQAgAHAAcgBvAHYAaQBkAGUAZAAgAGQAYQB0AGUAIABhAG4AZAAgAHQAaQBtAGUAIABvAGYAIABkAGEAeQAgAGkAbgAgAHQAaABlACAAcwBwAGUAYwBpAGYAaQBlAGQAIABjAGEAbABlAG4AZABhAHIALgBcAG4ATgBvAHQAZQAgAHQAaABhAHQAIAB0AGgAZQAgAGQAZQBjAGkAbQBhAGwAIAB0AGkAbQBlACAAYwBvAG0AcABvAG4AZQBuAHQAIABvAGYAIABKAHUAbABpAGEAbgAgAEQAYQB0AG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XQ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QARQAgAD0AIABMAEEATQBCAEQAQQAoAFkAZQBhAHIAQwBFACwAIABNAG8AbgB0AGgALAAgAEQAYQB5ACwAIABbAFQAaQBtAGUAXQAsACAAWwBKAHUAbABpAGEAbgBDAGEAbABlAG4AZABhAHIAXQAsAFwAbgAgACAAIAAgAEwARQBUACgAXABuACAAIAAgACAAIAAgACAAIABfAEoARABOACwAIABKAFUATABJAEEATgBfAEQAQQBZAF8ATgBVAE0AQgBFAFIAKABZAGUAYQByAEMARQAsACAATQBvAG4AdABoACwAIABEAGEAeQAsACAASgB1AGwAaQBhAG4AQwBhAGwAZQBuAGQAYQByACkALABcAG4AIAAgACAAIAAgACAAIAAgAEkARgAoAE4ATwBUACgASQBTAE4AVQBNAEIARQBSACgAXwBKAEQATgApACkALAAgAF8ASgBEAE4ALABcAG4AIAAgACAAIAAgACAAIAAgACAAIAAgACAATABFAFQAKABcAG4AIAAgACAAIAAgACAAIAAgACAAIAAgACAAIAAgACAAIABfAHQAaQBtAGUAQQBmAHQAZQByAE0AaQBkAGQAYQB5ACwAIABOACgAVABpAG0AZQApACAALQAgADAALgA1ACwAXABuACAAIAAgACAAIAAgACAAIAAgACAAIAAgACAAIAAgACAAXwBKAEQATgAgACsAIABfAHQAaQBtAGUAQQBmAHQAZQByAE0AaQBkAGQAYQB5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SgBVAEwASQBBAE4AXwBEAEEAVABFAFwAbgBcAG4AUgBlAHQAdQByAG4AcwAgAHQAaABlACAATQBvAGQAaQBmAGkAZQBkACAASgB1AGwAaQBhAG4AIABEAGEAdABlACAAbwBmACAAdABoAGUAIABwAHIAbwB2AGkAZABlAGQAIABkAGEAdABlACAAYQBuAGQAIAB0AGkAbQBlACAAbwBmACAAZABhAHkAIABpAG4AIAB0AGgAZQAgAHMAcABlAGMAaQBmAGkAZQBkACAAYwBhAGwAZQBuAGQAYQByAC4AXABuAE4AbwB0AGUAIAB0AGgAYQB0ACAAdABoAGUAIAB0AGkAbQBlACAAYwBvAG0AcABvAG4AZQBuAHQAIABvAGYAIABNAG8AZABpAGYAaQBlAGQAIABKAHUAbABpAGEAbgAgAEQAYQB0AGUAIABpAHMAIABiAGEAcwBlAGQAIABmAHIAbwBtACAAbQBpAGQAbgBpAGcAa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ZAGUAYQByAEMARQAsACAATQBvAG4AdABoACwAIABEAGEAeQAsACAAWwBUAGkAbQBlAF0ALAAgAFsASgB1AGwAaQBhAG4AQwBhAGwAZQBuAGQAYQByAF0ALABcAG4AIAAgACAAIABMAEUAVAAoAFwAbgAgACAAIAAgACAAIAAgACAAXwBNAEoARABOACwAIABNAE8ARABJAEYASQBFAEQAXwBKAFUATABJAEEATgBfAEQAQQBZAF8ATgBVAE0AQgBFAFIAKABZAGUAYQByAEMARQAsACAATQBvAG4AdABoACwAIABEAGEAeQAsACAASgB1AGwAaQBhAG4AQwBhAGwAZQBuAGQAYQByACkALABcAG4AIAAgACAAIAAgACAAIAAgAEkARgAoAE4ATwBUACgASQBTAE4AVQBNAEIARQBSACgAXwBNAEoARABOACkAKQAsACAAXwBNAEoARABOACwAXABuACAAIAAgACAAIAAgACAAIAAgACAAIAAgAF8ATQBKAEQATg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TQBPAEQASQBGAEkARQBEAFwAbgBcAG4AQwBvAG4AdgBlAHIAdABzACAAYQAgAEoAdQBsAGkAYQBuACAARABhAHQAZQAgACgASgBEAEEAVABFACkAIAB0AG8AIABhACAATQBvAGQAaQBmAGkAZQBkACAASgB1AGwAaQBhAG4AIABEAGEAdABlACAAKABNAEoARABBAFQARQApAC4AXABuAE4AbwB0AGUAIAB0AGgAYQB0ACAAdABoAGUAIABkAGUAYwBpAG0AYQBsACAAdABpAG0AZQAgAGMAbwBtAHAAbwBuAGUAbgB0ACAAbwBmACAATQBKAEQAQQBUAEUAIABpAHMAIABiAGEAcwBlAGQAIABmAHIAbwBtACAAbQBpAGQAbgBpAGcAa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8ARABJAEYASQBFAEQAIAA9ACAATABBAE0AQgBEAEEAKABKAEQAYQB0AGUALABcAG4AIAAgACAAIABJAEYAKABKAEQAYQB0AGUAIAA9ACAAXAAiAFwAIgAsACAAXAAiAFwAIgAsAFwAbgAgACAAIAAgACAAIAAgACAASgBEAGEAdABlACAALQAgADIANAAwADAAMAAwADAAL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VABPAF8ASgBEAEEAVABFACAAPQAgAEwAQQBNAEIARABBACgATQBKAEQAYQB0AGUALABcAG4AIAAgACAAIABJAEYAKABNAEoARABhAHQAZQAgAD0AIABcACIAXAAiACwAIABcACIAXAAiACwAXABuACAAIAAgACAAIAAgACAAIABNAEoARABhAHQAZQAgACsAIAAyADQAMAAwADAAMAAwAC4AN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QwBBAEwARQBOAEQAQQBSAF8ARABBAFQARQBcAG4AXABuAEMAbwBuAHYAZQByAHQAcwAgAGEAIABKAHUAbABpAGEAbgAgAEQAYQB0AGUAIAAoAEoARABBAFQARQApACAAdABvACAAYQAgAGQAYQB0AGUAIABhAG4AZAAgAHQAaQBt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B8ACAAZABlAGMAaQBtAGEAbAAgAHw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DAEEATABFAE4ARABBAFIAXwBEAEEAVABFACAAPQAgAEwAQQBNAEIARABBACgASgBEAGEAdABlACwAIABbAEoAdQBsAGkAYQBuAEMAYQBsAGUAbgBkAGEAcgBdACwAXABuACAAIAAgACAASQBGAFMAKABcAG4AIAAgACAAIAAgACAAIAAgAEoARABhAHQAZQAgAD0AIABcACIAXAAiACwAIAB7AFwAIgBcACIALAAgAFwAIgBcACIALAAgAFwAIgBcACIALAAgAFwAIgBcACIAfQAsAFwAbgAgACAAIAAgACAAIAAgACAATgBPAFQAKABJAFMATgBVAE0AQgBFAFIAKABKAEQAYQB0AGUAKQApACwAIAB7ACMAVgBBAEwAVQBFACEALAAgAFwAIgBcACIALAAgAFwAIgBcACIALAAgAFwAIgBcACIAfQAsAFwAbgAgACAAIAAgACAAIAAgACAAVABSAFUARQAsACAATABFAFQAKABcAG4AIAAgACAAIAAgACAAIAAgACAAIAAgACAAXwBKAEQATgAsACAASQBOAFQAKABKAEQAYQB0AGUAIAArACAAMAAuADUAKQAsAFwAbgAgACAAIAAgACAAIAAgACAAIAAgACAAIABfAHQAaQBtAGUATwBmAEQAYQB5ACwAIABKAEQAYQB0AGUAIAAtACAAXwBKAEQATgAgACsAIAAwAC4ANQAsAFwAbgAgACAAIAAgACAAIAAgACAAIAAgACAAIABfAGMARABhAHQAZQAsACAASgBEAE4AXwBUAE8AXwBDAEEATABFAE4ARABBAFIAXwBEAEEAVABFACgAXwBKAEQATgAsACAASgB1AGwAaQBhAG4AQwBhAGwAZQBuAGQAYQByACkALABcAG4AIAAgACAAIAAgACAAIAAgACAAIAAgACAASABTAFQAQQBDAEsAKABfAGMARABhAHQAZQAsACAAXwB0AGkAbQBlAE8AZgBEAGEAe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DAEEATABFAE4ARABBAFIAXwBEAEEAVABFAFwAbgBcAG4AQwBvAG4AdgBlAHIAdABzACAAYQAgAE0AbwBkAGkAZgBpAGUAZAAgAEoAdQBsAGkAYQBuACAARABhAHQAZQAgACgATQBKAEQAQQBUAEUAKQAgAHQAbwAgAGEAIABkAGEAdABlACAAYQBuAGQAIAB0AGkAbQ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DAEEATABFAE4ARABBAFIAXwBEAEEAVABFACAAPQAgAEwAQQBNAEIARABBACgATQBKAEQAYQB0AGUALAAgAFsASgB1AGwAaQBhAG4AQwBhAGwAZQBuAGQAYQByAF0ALABcAG4AIAAgACAAIABJAEYAKABNAEoARABhAHQAZQAgAD0AIABcACIAXAAiACwAIAB7AFwAIgBcACIALAAgAFwAIgBcACIALAAgAFwAIgBcACIALAAgAFwAIgBcACIAfQAsAFwAbgAgACAAIAAgACAAIAAgACAASQBGACgATgBPAFQAKABJAFMATgBVAE0AQgBFAFIAKABNAEoARABhAHQAZQApACkALAAgAHsAIwBWAEEATABVAEUAIQAsACAAXAAiAFwAIgAsACAAXAAiAFwAIgAsACAAXAAiAFwAIgB9ACwAXABuACAAIAAgACAAIAAgACAAIAAgACAAIAAgAEwARQBUACgAXABuACAAIAAgACAAIAAgACAAIAAgACAAIAAgACAAIAAgACAAXwBKAEQAYQB0AGUALAAgAE0ATwBEAEkARgBJAEUARABfAFQATwBfAEoARABBAFQARQAoAE0ASgBEAGEAdABlACkALABcAG4AIAAgACAAIAAgACAAIAAgACAAIAAgACAAIAAgACAAIABKAEQAQQBUAEUAXwBUAE8AXwBDAEEATABFAE4ARABBAFIAXwBEAEEAVABFACgAXwBKAEQAYQB0AGUALAAgAEoAdQBsAGkAYQBuAEMAYQBsAGUAbgBkAGEAc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QQBUAEUAVABJAE0ARQBcAG4AXABuAFIAZQB0AHUAcgBuAHMAIAB0AGgAZQAgAHIAZQBzAG8AbAB2AGUAZAAgAGQAYQB0AGUAIABhAG4AZAAgAHQAaQBtAGUAIABmAHIAbwBtACAAdABoAGUAIABwAHIAbwB2AGkAZABlAGQAIABjAG8AbQBwAG8AbgBlAG4AdABzACAAdABvACAAYQAgAGwAbwB3ACAAbwByAGQAZQByACAAYwBvAG0AcABvAG4AZQBuAHQAIAByAG8AdQBuAGQAZQBkACAAdABvACAAdABoAGUAXABuAHMAcABlAGMAaQBmAGkAZQBkACAAcAByAGUAYwBpAHM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VABpAG0AZQBTAHAAYQBuAF0AIAAgACAAIAAgACAAIAB8ACAAZABlAGMAaQBtAGEAbAAgACAAIAAgACAAIAAgACAAIAB8ACAAVABpAG0AZQBTAHAAYQBuACAAbwByACAAVABpAG0AZQAgAG8AZgAgAGQAYQB5AFwAbgBbAEwAbwB3AE8AcgBkAGUAcgBdACAAIAAgACAAIAAgACAAfAAgAGkAbgB0AGUAZwBlAHIAIABbAC0AMQAuAC4ANABdACAAfAAgAEwAbwB3AC0AbwByAGQAZQByACAAYwBvAG0AcABvAG4AZQBuAHQAXABuACAAIAAgACAAIAAgACAAIAAgACAAIAAgACAAIAAgACAAIAB8ACAAIAAgACAAIAAgACAAIAAgACAAIAAgACAAIAAgACAAIAB8ACAALQAxACAALQAgAFkAZQBhAHIAQwBFAFwAbgAgACAAIAAgACAAIAAgACAAIAAgACAAIAAgACAAIAAgACAAfAAgACAAIAAgACAAIAAgACAAIAAgACAAIAAgACAAIAAgACAAfAAgACAAMAAgAC0AIABNAG8AbgB0AGgAXABuACAAIAAgACAAIAAgACAAIAAgACAAIAAgACAAIAAgACAAIAB8ACAAIAAgACAAIAAgACAAIAAgACAAIAAgACAAIAAgACAAIAB8ACAAIAAxACAALQAgAEQAYQB5AFwAbgAgACAAIAAgACAAIAAgACAAIAAgACAAIAAgACAAIAAgACAAfAAgACAAIAAgACAAIAAgACAAIAAgACAAIAAgACAAIAAgACAAfAAgACAAMgAgAC0AIABIAG8AdQByAFwAbgAgACAAIAAgACAAIAAgACAAIAAgACAAIAAgACAAIAAgACAAfAAgACAAIAAgACAAIAAgACAAIAAgACAAIAAgACAAIAAgACAAfAAgACAAMwAgAC0AIABNAGkAbgB1AHQAZQBcAG4AIAAgACAAIAAgACAAIAAgACAAIAAgACAAIAAgACAAIAAgAHwAIAAgACAAIAAgACAAIAAgACAAIAAgACAAIAAgACAAIAAgAHwAIAAgADQAIAAtACAAUwBlAGMAbwBuAGQAXABuAFsAUAByAGUAYwBpAHMAaQBvAG4AXQAgACAAIAAgACAAIAB8ACAAaQBuAHQAZQBnAGUAcgAgAFsAMAAuAC4AOQBdACAAIAB8ACAAUwBlAGwAZQBjAHQAIABwAHIAZQBjAGkAcwBpAG8AbgAgAGwAZQB2AGUAbAAuACAATgBvAHQAIABhAHAAcABsAGkAYwBhAGIAbABlACAAdwBoAGUAbgAgAEwAbwB3AE8AcgBkAGUAcgAgAD0AIAAxACwAMgBcAG4AWwBUAHIAdQBuAGMAYQB0AGUAXQAgACAAIAAgACAAIAAgAHwAIABzAHcAaQB0AGMAaAAgACAAIAAgACAAIAAgACAAIAAgAHwAIABSAG8AdQBuAGQAIAB0AG8AIABwAHIAZQBjAGkAcwBpAG8AbgAgAGIAeQAgAHQAcgB1AG4AYwBhAHQAaQBuAGcAIABjAG8AbQBwAG8AbgBlAG4AdABzAC4AIABEAGUAZgBhAHUAbAB0ACAAaQBzACAAcgBvAHUAbgBkAGkAbgBnACAAdABvACAAbgBlAGEAcgBlAHMAd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RABBAFQARQBUAEkATQBFACAAPQAgAEwAQQBNAEIARABBACgAWQBlAGEAcgBDAEUALAAgAE0AbwBuAHQAaAAsACAARABhAHkALAAgAFsAVABpAG0AZQBTAHAAYQBuAF0ALAAgAFsATABvAHcATwByAGQAZQByAF0ALAAgAFsAUAByAGUAYwBpAHMAaQBvAG4AXQAsACAAWwBUAHIAdQBuAGMAYQB0AGUAXQAsACAAWwBKAHUAbABpAGEAbgBDAGEAbABlAG4AZABhAHIAXQAsAFwAbgAgACAAIAAgAEkARgBTACgAXABuACAAIAAgACAAIAAgACAAIABJAFMAXwBFAE0AUABUAFkAKABZAGUAYQByAEMARQApACAAKgAgAEkAUwBfAEUATQBQAFQAWQAoAE0AbwBuAHQAaAApACAAKgAgAEkAUwBfAEUATQBQAFQAWQAoAEQAYQB5ACkAIAAqACAASQBTAF8ARQBNAFAAVABZACgAVABpAG0AZQBTAHAAYQBuACkALAAgAHsAXAAiAFwAIgAsACAAXAAiAFwAIgAsACAAXAAiAFwAIgAsACAAXAAiAFwAIgB9ACwAXABuACAAIAAgACAAIAAgACAAIABOAE8AVAAoAEkAUwBfAFYAQQBMAEkARABfAEQAQQBUAEUAKABZAGUAYQByAEMARQAsACAATQBvAG4AdABoACwAIABOACgARABhAHkAKQAsACAASgB1AGwAaQBhAG4AQwBhAGwAZQBuAGQAYQByACkAKQAsACAAewAjAFYAQQBMAFUARQAhACwAIABcACIAXAAiACwAIABcACIAXAAiACwAIABcACIAXAAiAH0ALABcAG4AIAAgACAAIAAgACAAIAAgAFQAUgBVAEUALAAgAEwARQBUACgAXABuACAAIAAgACAAIAAgACAAIAAgACAAIAAgAF8AZABhAHkALAAgAEkATgBUACgARABhAHkAKQAsAFwAbgAgACAAIAAgACAAIAAgACAAIAAgACAAIABfAHQAaQBtAGUAUwBwAGEAbgAsACAATgAoAFQAaQBtAGUAUwBwAGEAbgApACwAXABuACAAIAAgACAAIAAgACAAIAAgACAAIAAgAF8AbABvAHcATwByAGQAZQByACwAIABJAEYAUwAoAFwAbgAgACAAIAAgACAAIAAgACAAIAAgACAAIAAgACAAIAAgAE4ATwBUACgASQBTAE4AVQBNAEIARQBSACgATABvAHcATwByAGQAZQByACkAKQAsACAANAAsAFwAbgAgACAAIAAgACAAIAAgACAAIAAgACAAIAAgACAAIAAgAEwAbwB3AE8AcgBkAGUAcgAgADwAIAAtADEALAAgAC0AMQAsAFwAbgAgACAAIAAgACAAIAAgACAAIAAgACAAIAAgACAAIAAgAEwAbwB3AE8AcgBkAGUAcgAgAD4AIAA0ACwAIAA0ACwAXABuACAAIAAgACAAIAAgACAAIAAgACAAIAAgACAAIAAgACAAVABSAFUARQAsACAASQBOAFQAKABMAG8AdwBPAHIAZABlAHIAKQBcAG4AIAAgACAAIAAgACAAIAAgACAAIAAgACAAKQAsAFwAbgAgACAAIAAgACAAIAAgACAAIAAgACAAIABfAHAAcgBlAGMAaQBzAGkAbwBuACwAIABJAEYAUwAoAFwAbgAgACAAIAAgACAAIAAgACAAIAAgACAAIAAgACAAIAAgAE4ATwBUACgASQBTAE4AVQBNAEIARQBSACgAUAByAGUAYwBpAHMAaQBvAG4AKQApACwAIAAwACwAXABuACAAIAAgACAAIAAgACAAIAAgACAAIAAgACAAIAAgACAAUAByAGUAYwBpAHMAaQBvAG4AIAA8ACAAMAAsACAAMAAsAFwAbgAgACAAIAAgACAAIAAgACAAIAAgACAAIAAgACAAIAAgAFAAcgBlAGMAaQBzAGkAbwBuACAAPgAgADkALAAgADkALABcAG4AIAAgACAAIAAgACAAIAAgACAAIAAgACAAIAAgACAAIABUAFIAVQBFACwAIABJAE4AVAAoAFAAcgBlAGMAaQBzAGkAbwBuACkAXABuACAAIAAgACAAIAAgACAAIAAgACAAIAAgACkALABcAG4AIAAgACAAIAAgACAAIAAgACAAIAAgACAAXwB0AHIAdQBuAGMAYQB0AGUALAAgAE4AKABUAHIAdQBuAGMAYQB0AGUAKQAgADwAPgAgADAALABcAG4AIAAgACAAIAAgACAAIAAgACAAIAAgACAAXwByAEQAYQB5AFQAaQBtAGUALAAgAEkARgBTACgAXABuACAAIAAgACAAIAAgACAAIAAgACAAIAAgACAAIAAgACAAXwBsAG8AdwBPAHIAZABlAHIAIAA9ACAALQAxACwAIABIAFMAVABBAEMASwAoAFwAbgAgACAAIAAgACAAIAAgACAAIAAgACAAIAAgACAAIAAgACAAIAAgACAASQBGACgAXwB0AHIAdQBuAGMAYQB0AGUALAAgAEkATgBUACgAXwB0AGkAbQBlAFMAcABhAG4AKQAsACAAUgBPAFUATgBEACgAXwB0AGkAbQBlAFMAcABhAG4ALAAgADAAKQApACwAXABuACAAIAAgACAAIAAgACAAIAAgACAAIAAgACAAIAAgACAAIAAgACAAIAAwAFwAbgAgACAAIAAgACAAIAAgACAAIAAgACAAIAAgACAAIAAgACkALABcAG4AIAAgACAAIAAgACAAIAAgACAAIAAgACAAIAAgACAAIABfAGwAbwB3AE8AcgBkAGUAcgAgAD0AIAAwACwAIABMAEUAVAAoAFwAbgAgACAAIAAgACAAIAAgACAAIAAgACAAIAAgACAAIAAgACAAIAAgACAAXwBjAGEAcgByAHkARABhAHkALAAgAEkATgBUACgAXwB0AGkAbQBlAFMAcABhAG4AKQAsAFwAbgAgACAAIAAgACAAIAAgACAAIAAgACAAIAAgACAAIAAgACAAIAAgACAAXwB0AGkAbQBlAE8AZgBEAGEAeQAsACAAXwB0AGkAbQBlAFMAcABhAG4AIAAtACAAXwBjAGEAcgByAHkARABhAHkALABcAG4AIAAgACAAIAAgACAAIAAgACAAIAAgACAAIAAgACAAIAAgACAAIAAgAEgAUwBUAEEAQwBLACgAXwBjAGEAcgByAHkARABhAHkALAAgAF8AdABpAG0AZQBPAGYARABhAHkAKQBcAG4AIAAgACAAIAAgACAAIAAgACAAIAAgACAAIAAgACAAIAApACwAXABuACAAIAAgACAAIAAgACAAIAAgACAAIAAgACAAIAAgACAAVABSAFUARQAsACAATABFAFQAKABcAG4AIAAgACAAIAAgACAAIAAgACAAIAAgACAAIAAgACAAIAAgACAAIAAgAF8AcgBvAHUAbgBkAFQAaQBtAGUALAAgAFIATwBVAE4ARABfAFQASQBNAEUAUwBQAEEATgAoAF8AdABpAG0AZQBTAHAAYQBuACwAIABfAGwAbwB3AE8AcgBkAGUAcgAsACAAXwBwAHIAZQBjAGkAcwBpAG8AbgAsACAAXwB0AHIAdQBuAGMAYQB0AGUAKQAsAFwAbgAgACAAIAAgACAAIAAgACAAIAAgACAAIAAgACAAIAAgACAAIAAgACAAXwBjAGEAcgByAHkARABhAHkALAAgAEkATgBUACgAXwByAG8AdQBuAGQAVABpAG0AZQApACwAXABuACAAIAAgACAAIAAgACAAIAAgACAAIAAgACAAIAAgACAAIAAgACAAIABfAHQAaQBtAGUATwBmAEQAYQB5ACwAIABfAHIAbwB1AG4AZABUAGkAbQBlACAALQAgAF8AYwBhAHIAcgB5AEQAYQB5ACwAXABuACAAIAAgACAAIAAgACAAIAAgACAAIAAgACAAIAAgACAAIAAgACAAIABIAFMAVABBAEMASwAoAF8AYwBhAHIAcgB5AEQAYQB5ACwAIABfAHQAaQBtAGUATwBmAEQAYQB5ACkAXABuACAAIAAgACAAIAAgACAAIAAgACAAIAAgACAAIAAgACAAKQBcAG4AIAAgACAAIAAgACAAIAAgACAAIAAgACAAKQAsAFwAbgAgACAAIAAgACAAIAAgACAAIAAgACAAIABfAHIAQwBhAHIAcgB5AEQAYQB5AHMALAAgAEkATgBEAEUAWAAoAF8AcgBEAGEAeQBUAGkAbQBlACwAIAAxACwAIAAxACkALABcAG4AIAAgACAAIAAgACAAIAAgACAAIAAgACAAXwByAFQAaQBtAGUALAAgAEkATgBEAEUAWAAoAF8AcgBEAGEAeQBUAGkAbQBlACwAIAAxACwAIAAyACkALABcAG4AIAAgACAAIAAgACAAIAAgACAAIAAgACAAXwByAEQAYQB0AGUALAAgAEkARgAoAF8AcgBDAGEAcgByAHkARABhAHkAcwAgAD0AIAAwACwAIABIAFMAVABBAEMASwAoAFkAZQBhAHIAQwBFACwAIABNAG8AbgB0AGgALAAgAF8AZABhAHkAKQAsAFwAbgAgACAAIAAgACAAIAAgACAAIAAgACAAIAAgACAAIAAgAEwARQBUACgAXABuACAAIAAgACAAIAAgACAAIAAgACAAIAAgACAAIAAgACAAIAAgACAAIABfAE0ASgBEAE4ALAAgAE0ATwBEAEkARgBJAEUARABfAEoAVQBMAEkAQQBOAF8ARABBAFkAXwBOAFUATQBCAEUAUgAoAFkAZQBhAHIAQwBFACwAIABNAG8AbgB0AGgALAAgAF8AZABhAHkAKQAsAFwAbgAgACAAIAAgACAAIAAgACAAIAAgACAAIAAgACAAIAAgACAAIAAgACAATQBKAEQATgBfAFQATwBfAEMAQQBMAEUATgBEAEEAUgBfAEQAQQBUAEUAKABfAE0ASgBEAE4AIAArACAAXwByAEMAYQByAHIAeQBEAGEAeQBzACkAXABuACAAIAAgACAAIAAgACAAIAAgACAAIAAgACAAIAAgACAAKQBcAG4AIAAgACAAIAAgACAAIAAgACAAIAAgACAAKQAsAFwAbgAgACAAIAAgACAAIAAgACAAIAAgACAAIABfAHIAWQBlAGEAcgAsACAASQBOAEQARQBYACgAXwByAEQAYQB0AGUALAAgADEALAAgADEAKQAsAFwAbgAgACAAIAAgACAAIAAgACAAIAAgACAAIABfAHIATQBvAG4AdABoACwAIABJAE4ARABFAFgAKABfAHIARABhAHQAZQAsACAAMQAsACAAMgApACwAXABuACAAIAAgACAAIAAgACAAIAAgACAAIAAgAF8AcgBEAGEAeQAsACAASQBOAEQARQBYACgAXwByAEQAYQB0AGUALAAgADEALAAgADMAKQAsAFwAbgAgACAAIAAgACAAIAAgACAAIAAgACAAIABcAG4AIAAgACAAIAAgACAAIAAgACAAIAAgACAASQBGAFMAKABcAG4AIAAgACAAIAAgACAAIAAgACAAIAAgACAAIAAgACAAIABfAGwAbwB3AE8AcgBkAGUAcgAgAD0AIAAtACAAMQAsACAAXwByAFkAZQBhAHIAIAArACAASQBGACgAXwB0AHIAdQBuAGMAYQB0AGUALAAgADAALAAgAE4AKABfAHIATQBvAG4AdABoACAAPgAgADYAKQApACwAXABuACAAIAAgACAAIAAgACAAIAAgACAAIAAgACAAIAAgACAAXwBsAG8AdwBPAHIAZABlAHIAIAA9ACAAMAAsACAASQBGACgAXwB0AHIAdQBuAGMAYQB0AGUALAAgAEgAUwBUAEEAQwBLACgAXwByAFkAZQBhAHIALAAgAF8AcgBNAG8AbgB0AGgAKQAsAFwAbgAgACAAIAAgACAAIAAgACAAIAAgACAAIAAgACAAIAAgACAAIAAgACAATABFAFQAKABcAG4AIAAgACAAIAAgACAAIAAgACAAIAAgACAAIAAgACAAIAAgACAAIAAgACAAIAAgACAAXwBkAGEAeQBzAEkAbgBNAG8AbgB0AGgALAAgAEQAQQBZAFMAXwBJAE4AXwBNAE8ATgBUAEgAKABfAHIATQBvAG4AdABoACwAIABfAHIAWQBlAGEAcgAsACAASgB1AGwAaQBhAG4AQwBhAGwAZQBuAGQAYQByACkALABcAG4AIAAgACAAIAAgACAAIAAgACAAIAAgACAAIAAgACAAIAAgACAAIAAgACAAIAAgACAAXwBjAGEAcgByAHkATQBvAG4AdABoACwAIABSAE8AVQBOAEQAKAAoACgAXwByAEQAYQB5ACAALQAgADEAIAArACAAXwByAFQAaQBtAGUAKQAgAC8AIABfAGQAYQB5AHMASQBuAE0AbwBuAHQAaAApACwAIAAwACkALABcAG4AIAAgACAAIAAgACAAIAAgACAAIAAgACAAIAAgACAAIAAgACAAIAAgACAAIAAgACAASQBGAFMAKABcAG4AIAAgACAAIAAgACAAIAAgACAAIAAgACAAIAAgACAAIAAgACAAIAAgACAAIAAgACAAIAAgACAAIABfAGMAYQByAHIAeQBNAG8AbgB0AGgAIAA9ACAAMAAsACAASABTAFQAQQBDAEsAKABfAHIAWQBlAGEAcgAsACAAXwByAE0AbwBuAHQAaAApACwAXABuACAAIAAgACAAIAAgACAAIAAgACAAIAAgACAAIAAgACAAIAAgACAAIAAgACAAIAAgACAAIAAgACAAXwByAE0AbwBuAHQAaAAgAD0AIAAxADIALAAgAEgAUwBUAEEAQwBLACgAXwByAFkAZQBhAHIAIAArACAAMQAsACAAMQApACwAXABuACAAIAAgACAAIAAgACAAIAAgACAAIAAgACAAIAAgACAAIAAgACAAIAAgACAAIAAgACAAIAAgACAAVABSAFUARQAsACAASABTAFQAQQBDAEsAKABfAHIAWQBlAGEAcgAsACAAXwByAE0AbwBuAHQAaAAgACsAIAAxACkAXABuACAAIAAgACAAIAAgACAAIAAgACAAIAAgACAAIAAgACAAIAAgACAAIAAgACAAIAAgACkAXABuACAAIAAgACAAIAAgACAAIAAgACAAIAAgACAAIAAgACAAIAAgACAAIAApAFwAbgAgACAAIAAgACAAIAAgACAAIAAgACAAIAAgACAAIAAgACkALABcAG4AIAAgACAAIAAgACAAIAAgACAAIAAgACAAIAAgACAAIABfAGwAbwB3AE8AcgBkAGUAcgAgAD0AIAAxACwAIABIAFMAVABBAEMASwAoAF8AcgBZAGUAYQByACwAIABfAHIATQBvAG4AdABoACwAIABfAHIARABhAHkAIAArACAAXwByAFQAaQBtAGUAKQAsACAAXABuACAAIAAgACAAIAAgACAAIAAgACAAIAAgACAAIAAgACAAVABSAFUARQAsACAASABTAFQAQQBDAEsAKABfAHIAWQBlAGEAcgAsACAAXwByAE0AbwBuAHQAaAAsACAAXwByAEQAYQB5ACwAIABfAHIAVABpAG0AZ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0ASgBEAEEAVABFAFwAbgBcAG4AUgBlAHQAdQByAG4AcwAgAHQAaABlACAAZABhAHQAZQAgAGEAbgBkACAAcwBlAHgAYQBnAGUAcwBpAG0AYQBsACAAcgBlAHAAcgBlAHMAZQBuAHQAYQB0AGkAbwBuACAAbwBmACAAdABoAGUAIAB0AGkAbQBlACAAdgBhAGwAdQBlACAAdwBpAHQAaAAgAHQAaABlACAAZwBpAHYAZQBuACAAbABvAHcAZQBzAHQAIABvAHIAZABlAHIAIABjAG8AbQBwAG8AbgBlAG4AdABcAG4AcgBvAHUAbgBkAGUAZAAgAHQAbwAgAHQAaABlACAAcwBwAGUAYwBpAGYAaQBlAGQAIABwAHIAZQBjAGkAcwBpAG8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pAG4AdABlAGcAZQByACAAWwAwAC4ALgAyADMAXQAgAHwAIABIAG8AdQByAFwAbgAgADUAIAB8ACAAaQBuAHQAZQBnAGUAcgAgAFsAMAAuAC4ANQA5AF0AIAB8ACAATQBpAG4AdQB0AGUAXABuACAANgAgAHwAIABkAGUAYwBpAG0AYQBsACAAWwAwAC4ALgA2ADAAKQ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IAAgACAAfAAgAE0AbwBkAGkAZgBpAGUAZAAgAEoAdQBsAGkAYQBuACAARABhAHQAZQBcAG4AWwBMAG8AdwBPAHIAZABlAHIAXQAgACAAIAAgACAAIAAgAHwAIABpAG4AdABlAGcAZQByACAAWwAxAC4ALgA2AF0AIAB8ACAATABvAHcALQBvAHIAZABlAHIAIABjAG8AbQBwAG8AbgBlAG4AdABcAG4AIAAgACAAIAAgACAAIAAgACAAIAAgACAAIAAgACAAIAAgAHwAIAAgACAAIAAgACAAIAAgACAAIAAgACAAIAAgACAAIAB8ACAALQAxACAALQAgAFkAZQBhAHIAQwBFAFwAbgAgACAAIAAgACAAIAAgACAAIAAgACAAIAAgACAAIAAgACAAfAAgACAAIAAgACAAIAAgACAAIAAgACAAIAAgACAAIAAgAHwAIAAgADAAIAAtACAATQBvAG4AdABoAFwAbgAgACAAIAAgACAAIAAgACAAIAAgACAAIAAgACAAIAAgACAAfAAgACAAIAAgACAAIAAgACAAIAAgACAAIAAgACAAIAAgAHwAIAAgADEAIAAtACAARABhAHkAXABuACAAIAAgACAAIAAgACAAIAAgACAAIAAgACAAIAAgACAAIAB8ACAAIAAgACAAIAAgACAAIAAgACAAIAAgACAAIAAgACAAfAAgACAAMgAgAC0AIABIAG8AdQByAFwAbgAgACAAIAAgACAAIAAgACAAIAAgACAAIAAgACAAIAAgACAAfAAgACAAIAAgACAAIAAgACAAIAAgACAAIAAgACAAIAAgAHwAIAAgADMAIAAtACAATQBpAG4AdQB0AGUAXABuACAAIAAgACAAIAAgACAAIAAgACAAIAAgACAAIAAgACAAIAB8ACAAIAAgACAAIAAgACAAIAAgACAAIAAgACAAIAAgACAAfAAgACAANAAgAC0AIABTAGUAYwBvAG4AZABcAG4AWwBQAHIAZQBjAGkAcwBpAG8AbgBdACAAIAAgACAAIAAgAHwAIABpAG4AdABlAGcAZQByACAAWwAwAC4ALgA5AF0AIAB8ACAAUwBlAGwAZQBjAHQAIABwAHIAZQBjAGkAcwBpAG8AbgAgAGwAZQB2AGUAbAAuACAATgBvAHQAIABhAHAAcABsAGkAYwBhAGIAbABlACAAdwBoAGUAbgAgAEwAbwB3AE8AcgBkAGUAcgAgAD0AIAAxACwAMgBcAG4AWwBUAHIAdQBuAGMAYQB0AGUAXQAgACAAIAAgACAAIAAgAHwAIABzAHcAaQB0AGMAaAAgACAAIAAgACAAIAAgACAAIAB8ACAAUgBvAHUAbgBkACAAdABvACAAcAByAGUAYwBpAHMAaQBvAG4AIABiAHkAIAB0AHIAdQBuAGMAYQB0AGkAbgBnACAAYwBvAG0AcABvAG4AZQBuAHQAcwAuACAARABlAGYAYQB1AGwAdAAgAGkAcwAgAHIAbwB1AG4AZABpAG4AZwAgAHQAbwAgAG4AZQBhAHIAZQBzAHQALgBcAG4AWwBKAHUAbABpAGEAbgBDAGEAbABlAG4AZABhAHIAXQAgAHwAIABzAHcAaQB0AGMAa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TQBKAEQAQQBUAEUAIAA9ACAATABBAE0AQgBEAEEAKABNAEoARABhAHQAZQAsACAAWwBMAG8AdwBPAHIAZABlAHIAXQAsACAAWwBQAHIAZQBjAGkAcwBpAG8AbgBdACwAIABbAFQAcgB1AG4AYwBhAHQAZQBdACwAIABbAEoAdQBsAGkAYQBuAEMAYQBsAGUAbgBkAGEAcgBdACwAXABuACAAIAAgACAASQBGAFMAKABcAG4AIAAgACAAIAAgACAAIAAgAEkAUwBfAEUATQBQAFQAWQAoAE0ASgBEAGEAdABlACkALAAgAHsAXAAiAFwAIgAsACAAXAAiAFwAIgAsACAAXAAiAFwAIgAsACAAXAAiAFwAIgAsACAAXAAiAFwAIgAsACAAXAAiAFwAIgB9ACwAXABuACAAIAAgACAAIAAgACAAIABOAE8AVAAoAEkAUwBOAFUATQBCAEUAUgAoAE0ASgBEAGEAdABlACkAKQAsACAAewAjAFYAQQBMAFUARQAhACwAIABcACIAXAAiACwAIABcACIAXAAiACwAIABcACIAXAAiACwAIABcACIAXAAiACwAIABcACIAXAAiAH0ALABcAG4AIAAgACAAIAAgACAAIAAgAFQAUgBVAEUALAAgAEwARQBUACgAIAAgACAAIAAgACAAIAAgACAAIAAgACAAXABuACAAIAAgACAAIAAgACAAIAAgACAAIAAgAF8AbABvAHcATwByAGQAZQByACwAIABJAEYAUwAoAFwAbgAgACAAIAAgACAAIAAgACAAIAAgACAAIAAgACAAIAAgAE4ATwBUACgASQBTAE4AVQBNAEIARQBSACgATABvAHcATwByAGQAZQByACkAKQAsACAANAAsAFwAbgAgACAAIAAgACAAIAAgACAAIAAgACAAIAAgACAAIAAgAEwAbwB3AE8AcgBkAGUAcgAgADwAIAAtADEALAAgAC0AMQAsAFwAbgAgACAAIAAgACAAIAAgACAAIAAgACAAIAAgACAAIAAgAEwAbwB3AE8AcgBkAGUAcgAgAD4AIAA0ACwAIAA0ACwAXABuACAAIAAgACAAIAAgACAAIAAgACAAIAAgACAAIAAgACAAVABSAFUARQAsACAASQBOAFQAKABMAG8AdwBPAHIAZABlAHIAKQBcAG4AIAAgACAAIAAgACAAIAAgACAAIAAgACAAKQAsAFwAbgAgACAAIAAgACAAIAAgACAAIAAgACAAIABfAHAAcgBlAGMAaQBzAGkAbwBuACwAIABJAEYAUwAoAFwAbgAgACAAIAAgACAAIAAgACAAIAAgACAAIAAgACAAIAAgAE4ATwBUACgASQBTAE4AVQBNAEIARQBSACgAUAByAGUAYwBpAHMAaQBvAG4AKQApACwAIAAwACwAXABuACAAIAAgACAAIAAgACAAIAAgACAAIAAgACAAIAAgACAAUAByAGUAYwBpAHMAaQBvAG4AIAA8ACAAMAAsACAAMAAsAFwAbgAgACAAIAAgACAAIAAgACAAIAAgACAAIAAgACAAIAAgAFAAcgBlAGMAaQBzAGkAbwBuACAAPgAgADkALAAgADkALABcAG4AIAAgACAAIAAgACAAIAAgACAAIAAgACAAIAAgACAAIABUAFIAVQBFACwAIABJAE4AVAAoAFAAcgBlAGMAaQBzAGkAbwBuACkAXABuACAAIAAgACAAIAAgACAAIAAgACAAIAAgACkALABcAG4AIAAgACAAIAAgACAAIAAgACAAIAAgACAAXwB0AHIAdQBuAGMAYQB0AGUALAAgAE4AKABUAHIAdQBuAGMAYQB0AGUAKQAgADwAPgAgADAALABcAG4AXABuACAAIAAgACAAIAAgACAAIAAgACAAIAAgAF8ATQBKAEQATgAsACAASQBOAFQAKABNAEoARABBAFQARQApACwAXABuACAAIAAgACAAIAAgACAAIAAgACAAIAAgAF8AdABpAG0AZQBPAGYARABhAHkALAAgAE0ASgBEAEEAVABFACAALQAgAF8ATQBKAEQATgAsAFwAbgAgACAAIAAgACAAIAAgACAAIAAgACAAIABfAHIARABhAHkAVABpAG0AZQAsACAASQBGACgAXwBsAG8AdwBPAHIAZABlAHIAIAA8AD0AIAAwACwAIAB7ADAALAAgADAALAAgADAALAAgADAALAAgADAAfQAsAFwAbgAgACAAIAAgACAAIAAgACAAIAAgACAAIAAgACAAIAAgAFIARQBTAE8ATABWAEUAXwBUAEkATQBFAFMAUABBAE4AKABfAHQAaQBtAGUATwBmAEQAYQB5ACwAIAAxACwAIABfAGwAbwB3AE8AcgBkAGUAcgAsACAAXwBwAHIAZQBjAGkAcwBpAG8AbgAsACAAXwB0AHIAdQBuAGMAYQB0AGUAKQBcAG4AIAAgACAAIAAgACAAIAAgACAAIAAgACAAKQAsAFwAbgAgACAAIAAgACAAIAAgACAAIAAgACAAIABfAHIAQwBhAHIAcgB5AEQAYQB5AHMALAAgAEkATgBUACgASQBOAEQARQBYACgAXwByAEQAYQB5AFQAaQBtAGUALAAgADEALAAgADIAKQApACwAXABuACAAIAAgACAAIAAgACAAIAAgACAAIAAgAF8AcgBGAHIAYQBjAHQAaQBvAG4AYQBsAEQAYQB5ACwAIABJAEYAKABfAGwAbwB3AE8AcgBkAGUAcgAgAD0AIAAxACwAIABJAE4ARABFAFgAKABfAHIARABhAHkAVABpAG0AZQAsACAAMQAsACAAMgApACAALQAgAF8AcgBDAGEAcgByAHkARABhAHkAcwAsACAAMAApACwAXABuACAAIAAgACAAIAAgACAAIAAgACAAIAAgAF8AcgBIAG8AdQByACwAIABJAE4ARABFAFgAKABfAHIARABhAHkAVABpAG0AZQAsACAAMQAsACAAMwApACwAXABuACAAIAAgACAAIAAgACAAIAAgACAAIAAgAF8AcgBNAGkAbgB1AHQAZQAsACAASQBOAEQARQBYACgAXwByAEQAYQB5AFQAaQBtAGUALAAgADEALAAgADQAKQAsAFwAbgAgACAAIAAgACAAIAAgACAAIAAgACAAIABfAHIAUwBlAGMAbwBuAGQALAAgAEkATgBEAEUAWAAoAF8AcgBEAGEAeQBUAGkAbQBlACwAIAAxACwAIAA1ACkALABcAG4AIAAgACAAIAAgACAAIAAgACAAIAAgACAAXwByAEQAYQB0AGUALAAgAE0ASgBEAE4AXwBUAE8AXwBDAEEATABFAE4ARABBAFIAXwBEAEEAVABFACgAXwBNAEoARABOACAAKwAgAF8AcgBDAGEAcgByAHkARABhAHkAcwApACwAXABuACAAIAAgACAAIAAgACAAIAAgACAAIAAgAF8AcgBZAGUAYQByACwAIABJAE4ARABFAFgAKABfAHIARABhAHQAZQAsACAAMQAsACAAMQApACwAXABuACAAIAAgACAAIAAgACAAIAAgACAAIAAgAF8AcgBNAG8AbgB0AGgALAAgAEkATgBEAEUAWAAoAF8AcgBEAGEAdABlACwAIAAxACwAIAAyACkALABcAG4AIAAgACAAIAAgACAAIAAgACAAIAAgACAAXwByAEQAYQB5ACwAIABJAE4ARABFAFgAKABfAHIARABhAHQAZQAsACAAMQAsACAAMwApACAAKwAgAEkARgAoAF8AbABvAHcATwByAGQAZQByACAAPAA+ACAAMQAsACAAMAAsACAAKQAsAFwAbgAgACAAIAAgACAAIAAgACAAIAAgACAAIABJAEYAUwAoAFwAbgAgACAAIAAgACAAIAAgACAAIAAgACAAIAAgACAAIAAgAF8AbABvAHcATwByAGQAZQByACAAPQAgAC0AMQAsACAASABTAFQAQQBDAEsAKABcAG4AIAAgACAAIAAgACAAIAAgACAAIAAgACAAIAAgACAAIAAgACAAIAAgAF8AcgBZAGUAYQByACAAKwAgAEkARgAoAF8AdAByAHUAbgBjAGEAdABlACwAIAAwACwAIABOACgAXwByAE0AbwBuAHQAaAAgAD4AIAA2ACkAKQAsAFwAbgAgACAAIAAgACAAIAAgACAAIAAgACAAIAAgACAAIAAgACAAIAAgACAAXAAiAFwAIgAsACAAXAAiAFwAIgAsACAAXAAiAFwAIgAsACAAXAAiAFwAIgAsACAAXAAiAFwAIgBcAG4AIAAgACAAIAAgACAAIAAgACAAIAAgACAAIAAgACAAIAApACwAXABuACAAIAAgACAAIAAgACAAIAAgACAAIAAgACAAIAAgACAAXwBsAG8AdwBPAHIAZABlAHIAIAA9ACAAMAAsACAASQBGACgAXwB0AHIAdQBuAGMAYQB0AGUALABcAG4AIAAgACAAIAAgACAAIAAgACAAIAAgACAAIAAgACAAIAAgACAAIAAgAEgAUwBUAEEAQwBLACgAXwByAFkAZQBhAHIALAAgAF8AcgBNAG8AbgB0AGgALAAgAFwAIgBcACIALAAgAFwAIgBcACIALAAgAFwAIgBcACIALAAgAFwAIgBcACIAKQAsAFwAbgAgACAAIAAgACAAIAAgACAAIAAgACAAIAAgACAAIAAgACAAIAAgACAATABFAFQAKABcAG4AIAAgACAAIAAgACAAIAAgACAAIAAgACAAIAAgACAAIAAgACAAIAAgACAAIAAgACAAXwBkAGEAeQBzAEkAbgBNAG8AbgB0AGgALAAgAEQAQQBZAFMAXwBJAE4AXwBNAE8ATgBUAEgAKABfAHIATQBvAG4AdABoACwAIABfAHIAWQBlAGEAcgAsACAASgB1AGwAaQBhAG4AQwBhAGwAZQBuAGQAYQByACkALABcAG4AIAAgACAAIAAgACAAIAAgACAAIAAgACAAIAAgACAAIAAgACAAIAAgACAAIAAgACAAXwBjAGEAcgByAHkATQBvAG4AdABoACwAIABSAE8AVQBOAEQAKAAoAF8AcgBEAGEAeQAgAC0AIAAxACAAKwAgAF8AdABpAG0AZQBPAGYARABhAHkAKQAgAC8AIABfAGQAYQB5AHMASQBuAE0AbwBuAHQAaAAsACAAMAApACwAXABuACAAIAAgACAAIAAgACAAIAAgACAAIAAgACAAIAAgACAAIAAgACAAIAAgACAAIAAgAEkARgBTACgAXABuACAAIAAgACAAIAAgACAAIAAgACAAIAAgACAAIAAgACAAIAAgACAAIAAgACAAIAAgACAAIAAgACAAXwBjAGEAcgByAHkATQBvAG4AdABoACAAPQAgADAALAAgAEgAUwBUAEEAQwBLACgAXwByAFkAZQBhAHIALAAgAF8AcgBNAG8AbgB0AGgALAAgAFwAIgBcACIALAAgAFwAIgBcACIALAAgAFwAIgBcACIALAAgAFwAIgBcACIAKQAsAFwAbgAgACAAIAAgACAAIAAgACAAIAAgACAAIAAgACAAIAAgACAAIAAgACAAIAAgACAAIAAgACAAIAAgAF8AcgBNAG8AbgB0AGgAIAA9ACAAMQAyACwAIABIAFMAVABBAEMASwAoAF8AcgBZAGUAYQByACAAKwAgADEALAAgADEALAAgAFwAIgBcACIALAAgAFwAIgBcACIALAAgAFwAIgBcACIALAAgAFwAIgBcACIAKQAsAFwAbgAgACAAIAAgACAAIAAgACAAIAAgACAAIAAgACAAIAAgACAAIAAgACAAIAAgACAAIAAgACAAIAAgAFQAUgBVAEUALAAgAEgAUwBUAEEAQwBLACgAXwByAFkAZQBhAHIALAAgAF8AcgBNAG8AbgB0AGgAIAArACAAMQAsACAAXAAiAFwAIgAsACAAXAAiAFwAIgAsACAAXAAiAFwAIgAsACAAXAAiAFwAIgApAFwAbgAgACAAIAAgACAAIAAgACAAIAAgACAAIAAgACAAIAAgACAAIAAgACAAIAAgACAAIAApAFwAbgAgACAAIAAgACAAIAAgACAAIAAgACAAIAAgACAAIAAgACAAIAAgACAAKQBcAG4AIAAgACAAIAAgACAAIAAgACAAIAAgACAAIAAgACAAIAApACwAXABuACAAIAAgACAAIAAgACAAIAAgACAAIAAgACAAIAAgACAAXwBsAG8AdwBPAHIAZABlAHIAIAA9ACAAMQAsACAASABTAFQAQQBDAEsAKABfAHIAWQBlAGEAcgAsACAAXwByAE0AbwBuAHQAaAAsACAAXwByAEQAYQB5ACAAKwAgAF8AcgBGAHIAYQBjAHQAaQBvAG4AYQBsAEQAYQB5ACwAIABcACIAXAAiACwAIABcACIAXAAiACwAIABcACIAXAAiACkALABcAG4AIAAgACAAIAAgACAAIAAgACAAIAAgACAAIAAgACAAIABfAGwAbwB3AE8AcgBkAGUAcgAgAD0AIAAyACwAIABIAFMAVABBAEMASwAoAF8AcgBZAGUAYQByACwAIABfAHIATQBvAG4AdABoACwAIABfAHIARABhAHkALAAgAF8AcgBIAG8AdQByACwAIABcACIAXAAiACwAIABcACIAXAAiACkALABcAG4AIAAgACAAIAAgACAAIAAgACAAIAAgACAAIAAgACAAIABfAGwAbwB3AE8AcgBkAGUAcgAgAD0AIAAzACwAIABIAFMAVABBAEMASwAoAF8AcgBZAGUAYQByACwAIABfAHIATQBvAG4AdABoACwAIABfAHIARABhAHkALAAgAF8AcgBIAG8AdQByACwAIABfAHIATQBpAG4AdQB0AGUALAAgAFwAIgBcACIAKQAsAFwAbgAgACAAIAAgACAAIAAgACAAIAAgACAAIAAgACAAIAAgAF8AbABvAHcATwByAGQAZQByACAAPQAgADQALAAgAEgAUwBUAEEAQwBLACgAXwByAFkAZQBhAHIALAAgAF8AcgBNAG8AbgB0AGgALAAgAF8AcgBEAGEAeQAsACAAXwByAEgAbwB1AHIALAAgAF8AcgBNAGkAbgB1AHQAZQAsACAAXwByAFMAZQBjAG8AbgBk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EEARABEAEkAVABJAE8ATgBcAG4AXABuAFIAZQB0AHUAcgBuAHMAIAB0AGgAZQAgAGEAZABkAGkAdABpAG8AbgAgAG8AZgAgAGEAIAB0AGkAbQBlAHMAcABhAG4AIABjAG8AbQBwAGwAaQBjAGEAdABpAG8AbgAgAHQAbwAgAGEAIABnAGkAdgBlAG4AIABNAG8AZABpAGYAaQBlAGQAIABKAHUAbABpAGEAbgAgAEQAYQB0AGUALgBcAG4ATgBvAHQAZQAgAGkAZgAgAGQAYQB0AGUAIABjAG8AbQBwAG8AbgBlAG4AdABzACAAbwBmACAAeQBlAGEAcgBzACwAIABxAHUAYQByAHQAZQByAHMAIABvAHIAIABtAG8AbgB0AGgAcwAgAGEAcgBlACAAYQBkAGQAZQBkACAAZgBvAHIAIABhACAATQBKAEQAYQB0AGUAIABlAHgAcAByAGUAcwBzAGUAZAAgAGkAbgAgAFUAVABDACAAcgBhAHQAaABlAHIAIAB0AGgAYQBuAFwAbgBsAG8AYwBhAGwAIAB0AGkAbQBlACwAIAB0AGgAZQBuACAAcgBlAHMAdQBsAHQAcwAgAG0AYQB5ACAAYgBlACAAaQBuAGMAbwBuAHMAaQBzAHQAZQBuAH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CAAIAAgACAAIAAgAHwAIABkAGUAYwBpAG0AYQBsACAAIAAgACAAIAB8ACAATQBvAGQAaQBmAGkAZQBkACAASgB1AGwAaQBhAG4AIABEAGEAdABlACAAaQBuACAAbABvAGMAYQBsACAAdABpAG0AZQAgAHoAbwBuAGUAXABuAFsAQQBkAGQAVABpAG0AZQBTAHAAYQBuAF0AIAAgACAAIAB8ACAAZABlAGMAaQBtAGEAbAAgACAAIAAgACAAfAAgAEEAZABkACAAdABpAG0AZQBzAHAAYQBuAC4AXABuAFsAQQBkAGQAVwBlAGUAawBzAF0AIAAgACAAIAAgACAAIAB8ACAAZABlAGMAaQBtAGEAbAAgACAAIAAgACAAfAAgAEEAZABkACAAdwBlAGUAawBzACAAdABpAG0AZQBzAHAAYQBuAC4AIABGAHIAYQBjAHQAaQBvAG4AYQBsACAAcABhAHIAdAAgAGMAYQByAHIAaQBlAHMAIAB0AG8AIABkAGEAeQAuAFwAbgBbAEEAZABkAE0AbwBuAHQAaABzAF0AIAAgACAAIAAgACAAfAAgAGQAZQBjAGkAbQBhAGwAIAAgACAAIAAgAHwAIABBAGQAZAAgAG0AbwBuAHQAaABzACAAdABpAG0AZQBzAHAAYQBuAC4AIABGAHIAYQBjAHQAaQBvAG4AYQBsACAAcABhAHIAdAAgAGMAYQByAHIAaQBlAHMAIAB0AG8AIABkAGEAeQAuAFwAbgBbAEEAZABkAFEAdQBhAHIAdABlAHIAcwBdACAAIAAgACAAfAAgAGQAZQBjAGkAbQBhAGwAIAAgACAAIAAgAHwAIABBAGQAZAAgAHEAdQBhAHIAdABlAHIAcwAgAHQAaQBtAGUAcwBwAGEAbgAuACAARgByAGEAYwB0AGkAbwBuAGEAbAAgAHAAYQByAHQAIABjAGEAcgByAGkAZQBzACAAdABvACAAbQBvAG4AdABoACAAYQBuAGQAIABkAGEAeQAuAFwAbgBbAEEAZABkAFkAZQBhAHIAcwBdACAAIAAgACAAIAAgACAAfAAgAGQAZQBjAGkAbQBhAGwAIAAgACAAIAAgAHwAIABBAGQAZAAgAHkAZQBhAHIAcwAgAHQAaQBtAGUAcwBwAGEAbgAuACAARgByAGEAYwB0AGkAbwBuAGEAbAAgAHAAYQByAHQAIABjAGEAcgByAGkAZQBzACAAdABvACAAbQBvAG4AdABoACAAYQBuAGQAIABkAGEAeQAu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CAATwBuAGwAeQAgAG4AZQBlAGQAZQBkACAAaQBmACAAZABhAHQAZQAgAHAAYQByAHQAcwAgAG8AZgAgAHkAZQBhAHIAcwAsACAAcQB1AGEAcgB0AGUAcgBzACAAbwByACAAbQBvAG4AdABoAHMAXABuACAAIAAgACAAIAAgACAAIAAgACAAIAAgACAAIAAgACAAIAB8ACAAIAAgACAAIAAgACAAIAAgACAAIAAgACAAfAAgAGEAcgBlACAAYQBkAG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QQBEAEQASQBUAEkATwBOACAAPQAgAEwAQQBNAEIARABBACgATABvAGMAYQBsAE0ASgBEAGEAdABlACwAIABbAEEAZABkAFQAaQBtAGUAUwBwAGEAbgBdACwAIABbAEEAZABkAFcAZQBlAGsAcwBdACwAIABbAEEAZABkAE0AbwBuAHQAaABzAF0ALAAgAFsAQQBkAGQAUQB1AGEAcgB0AGUAcgBzAF0ALAAgAFsAQQBkAGQAWQBlAGEAcgBzAF0ALAAgAFsASgB1AGwAaQBhAG4AQwBhAGwAZQBuAGQAYQByAF0ALABcAG4AIAAgACAAIABJAEYAUwAoAFwAbgAgACAAIAAgACAAIAAgACAATABvAGMAYQBsAE0ASgBEAGEAdABlACAAPQAgAFwAIgBcACIALAAgAFwAIgBcACIALABcAG4AIAAgACAAIAAgACAAIAAgAE4ATwBUACgASQBTAE4AVQBNAEIARQBSACgATABvAGMAYQBsAE0ASgBEAGEAdABlACkAKQAsACAAewAjAFYAQQBMAFUARQAhAH0ALABcAG4AIAAgACAAIAAgACAAIAAgACgATgAoAEEAZABkAFQAaQBtAGUAUwBwAGEAbgApACAAPQAgADAAKQAgACoAIAAoAE4AKABBAGQAZABXAGUAZQBrAHMAKQAgAD0AIAAwACkAIAAqACAAKABOACgAQQBkAGQATQBvAG4AdABoAHMAKQAgAD0AIAAwACkAIAAqACAAKABOACgAQQBkAGQAUQB1AGEAcgB0AGUAcgBzACkAIAA9ACAAMAApACAAKgAgACgATgAoAEEAZABkAFkAZQBhAHIAcwApACAAPQAgADAAKQAsACAATABvAGMAYQBsAE0ASgBEAGEAdABlACwAXABuACAAIAAgACAAIAAgACAAIABUAFIAVQBFACwAIABMAEUAVAAoAFwAbgAgACAAIAAgACAAIAAgACAAIAAgACAAIABfAGgAYQBzAEQAYQB0AGUAUABhAHIAdABzAEEAZABkAGUAZAAsACAAKAAoAE4AKABBAGQAZABNAG8AbgB0AGgAcwApACAAPAA+ACAAMAApACAAKwAgACgATgAoAEEAZABkAFEAdQBhAHIAdABlAHIAcwApACAAPAA+ACAAMAApACAAKwAgACgATgAoAEEAZABkAFkAZQBhAHIAcwApACAAPAA+ACAAMAApACkAIAA8AD4AIAAwACwAXABuACAAIAAgACAAIAAgACAAIAAgACAAIAAgAF8AYgBhAHMAZQBNAEoARABhAHQAZQAsACAASQBGACgATgBPAFQAKABfAGgAYQBzAEQAYQB0AGUAUABhAHIAdABzAEEAZABkAGUAZAApACwAIABMAG8AYwBhAGwATQBKAEQAYQB0AGUALABcAG4AIAAgACAAIAAgACAAIAAgACAAIAAgACAAIAAgACAAIABMAEUAVAAoAFwAbgAgACAAIAAgACAAIAAgACAAIAAgACAAIAAgACAAIAAgACAAIAAgACAAXwBkAGUAYwBNAG8AbgB0AGgAcwAsACAAKABOACgAQQBkAGQAWQBlAGEAcgBzACkAIAAqACAAMQAyACkAIAArACAAKABOACgAQQBkAGQAUQB1AGEAcgB0AGUAcgBzACkAIAAqACAAMwApACAAKwAgAE4AKABBAGQAZABNAG8AbgB0AGgAcwApACwAXABuACAAIAAgACAAIAAgACAAIAAgACAAIAAgACAAIAAgACAAIAAgACAAIABfAGEAZABkAFQAbwB0AGEAbABNAG8AbgB0AGgAcwAsACAASQBOAFQAKABfAGQAZQBjAE0AbwBuAHQAaABzACkALABcAG4AIAAgACAAIAAgACAAIAAgACAAIAAgACAAIAAgACAAIAAgACAAIAAgAF8AcABhAHIAdABpAGEAbABNAG8AbgB0AGgAcwAsACAAXwBkAGUAYwBNAG8AbgB0AGgAcwAgAC0AIABfAGEAZABkAFQAbwB0AGEAbABNAG8AbgB0AGgAcwAsAFwAbgAgACAAIAAgACAAIAAgACAAIAAgACAAIAAgACAAIAAgACAAIAAgACAAXwBzAHQAYQByAHQARABhAHQAZQAsACAATQBKAEQAQQBUAEUAXwBUAE8AXwBDAEEATABFAE4ARABBAFIAXwBEAEEAVABFACgATABvAGMAYQBsAE0ASgBEAGEAdABlACwAIABKAHUAbABpAGEAbgBDAGEAbABlAG4AZABhAHIAKQAsAFwAbgAgACAAIAAgACAAIAAgACAAIAAgACAAIAAgACAAIAAgACAAIAAgACAAXwBzAGgAaQBmAHQATQBvAG4AdABoAHMALAAgAEkATgBEAEUAWAAoAF8AcwB0AGEAcgB0AEQAYQB0AGUALAAgADEALAAgADIAKQAgAC0AIAAxACAAKwAgAF8AYQBkAGQAVABvAHQAYQBsAE0AbwBuAHQAaABzACwAXABuACAAIAAgACAAIAAgACAAIAAgACAAIAAgACAAIAAgACAAIAAgACAAIABfAHIAZQBzAHUAbAB0AFkAZQBhAHIALAAgAEkATgBEAEUAWAAoAF8AcwB0AGEAcgB0AEQAYQB0AGUALAAgADEALAAgADEAKQAgACsAIABJAE4AVAAoAF8AcwBoAGkAZgB0AE0AbwBuAHQAaABzACAALwAgADEAMgApACwAXABuACAAIAAgACAAIAAgACAAIAAgACAAIAAgACAAIAAgACAAIAAgACAAIABfAHIAZQBzAHUAbAB0AE0AbwBuAHQAaAAsACAATQBPAEQAKABfAHMAaABpAGYAdABNAG8AbgB0AGgAcwAsACAAMQAyACkAIAArACAAMQAsAFwAbgAgACAAIAAgACAAIAAgACAAIAAgACAAIAAgACAAIAAgACAAIAAgACAAXwBNAEoARABhAHQAZQBNAG8AbgB0AGgALAAgAE0ATwBEAEkARgBJAEUARABfAEoAVQBMAEkAQQBOAF8ARABBAFQARQAoAF8AcgBlAHMAdQBsAHQAWQBlAGEAcgAsACAAXwByAGUAcwB1AGwAdABNAG8AbgB0AGgALAAgADEALAAgADAALAAgAEoAdQBsAGkAYQBuAEMAYQBsAGUAbgBkAGEAcgApACAALQAgADEALABcAG4AIAAgACAAIAAgACAAIAAgACAAIAAgACAAIAAgACAAIAAgACAAIAAgAF8AYQB2AGcARABhAHkAcwBNAG8AbgB0AGgALAAgAEkARgAoAE4AKABKAHUAbABpAGEAbgBDAGEAbABlAG4AZABhAHIAKQAsACAAMwAwAC4ANAAzADcANQAsACAAMwAwAC4ANAAzADYAOAA3ADUAKQAsAFwAbgAgACAAIAAgACAAIAAgACAAIAAgACAAIAAgACAAIAAgACAAIAAgACAAXwBNAEoARABhAHQAZQBNAG8AbgB0AGgAIAArACAASQBOAEQARQBYACgAXwBzAHQAYQByAHQARABhAHQAZQAsACAAMQAsACAAMwApACAAKwAgAFIATwBVAE4ARAAoAF8AcABhAHIAdABpAGEAbABNAG8AbgB0AGgAcwAgACoAIABfAGEAdgBnAEQAYQB5AHMATQBvAG4AdABoACwAIAAwACkAIAArACAASQBOAEQARQBYACgAXwBzAHQAYQByAHQARABhAHQAZQAsACAAMQAsACAANAApAFwAbgAgACAAIAAgACAAIAAgACAAIAAgACAAIAAgACAAIAAgACkAXABuACAAIAAgACAAIAAgACAAIAAgACAAIAAgACkALABcAG4AIAAgACAAIAAgACAAIAAgACAAIAAgACAAXwBiAGEAcwBlAE0ASgBEAGEAdABlACAAKwAgAE4AKABBAGQAZABUAGkAbQBlAFMAcABhAG4AKQAgACsAIABSAE8AVQBOAEQAKABOACgAQQBkAGQAVwBlAGUAawBzACkAIAAqACAANwAsACAAM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FwAbgBcAG4AUABhAHIAcwBlAHMAIABhAG4AIABJAFMATwAgAGYAbwByAG0AYQB0AHQAZQBkACAAdABpAG0AZQAgAG8AZgAgAGQAYQB5ACAAaQBuAHQAbwAgAGQAZQBjAGkAbQBhAGw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AyADQAXQAgACAAfAAgAEgAbwB1AHIAcwBcAG4AIAAyACAAfAAgAGkAbgB0AGUAZwBlAHIAIABbADAALgAuADUAOQBdACAAIAB8ACAATQBpAG4AdQB0AGUAcwBcAG4AIAAz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QAaQBtAGUAIAAgACAAIAAgACAAIAAgACAAIAB8ACAAdABlAHgAdAAgACAAIAB8ACAAVABpAG0AZQAgAGkAbgAgAEkAUwBPACAAZgBvAHIAbQBhAHQAIABpAGUALgAgAFQAaABoADoAbQBtADoAcwBzAC4AMAAwADA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CgAXAAiADEAMgA6ADAAMABcACIAKQBcAG4AUgBlAHQAdQByAG4AcwA6ACAAMAAuADUAXABuAFwAbgBQAEEAUgBTAEUAXwBJAFMATwBfAFQASQBNAEU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JAE0ARQAgAD0AIABMAEEATQBCAEQAQQAoAEkAUwBPAFQAaQBtAGUALAAgAFsAQQBzAEMAbwBtAHAAbABpAGMAYQB0AGkAbwBuAF0ALABcAG4AIAAgACAAIABJAEYAKABJAFMATwBUAGkAbQBlACAAPQAgAFwAIgBcACIALAAgAFwAIgBcACIALABcAG4AIAAgACAAIAAgACAAIAAgAEwARQBUACgAXABuACAAIAAgACAAIAAgACAAIAAgACAAIAAgAF8AYQBzAFYAYQBsAHUAZQAsACAATgAoAEEAcwBDAG8AbQBwAGwAaQBjAGEAdABpAG8AbgApACAAPQAgADAALABcAG4AIAAgACAAIAAgACAAIAAgACAAIAAgACAASQBGACgAQwBPAEQARQAoAEkAUwBPAFQAaQBtAGUAKQAgADwAPgAgADgANAAsACAASQBGACgAXwBhAHMAVgBhAGwAdQBlACwAIAB7ACMAVgBBAEwAVQBFACEAfQAsACAAewAjAFYAQQBMAFUARQAhACwAIABcACIAXAAiACwAIABcACIAXAAiAH0AKQAsAFwAbgAgACAAIAAgACAAIAAgACAAIAAgACAAIAAgACAAIAAgAEwARQBUACgAXABuACAAIAAgACAAIAAgACAAIAAgACAAIAAgACAAIAAgACAAIAAgACAAIABfAGwAZQBuACwAIABMAEUATgAoAEkAUwBPAFQAaQBtAGUAKQAgAC0AIAAxACwAXABuACAAIAAgACAAIAAgACAAIAAgACAAIAAgACAAIAAgACAAIAAgACAAIABfAHQAaQBtAGUAUABhAHIAdAAsACAAUgBJAEcASABUACgASQBTAE8AVABpAG0AZQAsACAAXwBsAGUAbgApACwAXABuACAAIAAgACAAIAAgACAAIAAgACAAIAAgACAAIAAgACAAIAAgACAAIABfAHAAYQB0AHQAZQByAG4ALAAgAFIARQBQAEwAQQBDAEUAXwBDAEgAQQBSAFMAKABfAHQAaQBtAGUAUABhAHIAdAAsACAAXAAiADAAMQAyADMANAA1ADYANwA4ADkAXAAiACwAIABcACIAXwBcACIAKQAsAFwAbgAgACAAIAAgACAAIAAgACAAIAAgACAAIAAgACAAIAAgACAAIAAgACAAXwB0AHIAeQBQAGEAcgBzAGUALAAgAEkARgBTACgAXABuACAAIAAgACAAIAAgACAAIAAgACAAIAAgACAAIAAgACAAIAAgACAAIAAgACAAIAAgAEwARQBGAFQAKABfAHAAYQB0AHQAZQByAG4ALAAgADEAMAApACAAPQAgAFwAIgBfAF8AOgBfAF8AOgBfAF8ALgBfAFwAIgAsACAATABFAFQAKABcAG4AIAAgACAAIAAgACAAIAAgACAAIAAgACAAIAAgACAAIAAgACAAIAAgACAAIAAgACAAIAAgACAAIABfAGQAZQBjAGkAbQBhAGwAcwAsACAAXwBsAGUAbgAgAC0AIAA5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QALAAgADIAKQApACwAXABuACAAIAAgACAAIAAgACAAIAAgACAAIAAgACAAIAAgACAAIAAgACAAIAAgACAAIAAgACAAIAAgACAAIAAgACAAIABWAEEATABVAEUAKABNAEkARAAoAF8AdABpAG0AZQBQAGEAcgB0ACwAIAA3ACwAIAAyACkAKQAgACsAIAAoAFYAQQBMAFUARQAoAFIASQBHAEgAVAAoAF8AdABpAG0AZQBQAGEAcgB0ACwAIABfAGQAZQBjAGkAbQBhAGwAcwApACkAIAAvACAAKAAxADAAIABeACAAXwBkAGUAYwBpAG0AYQBsAHMAKQApAFwAbgAgACAAIAAgACAAIAAgACAAIAAgACAAIAAgACAAIAAgACAAIAAgACAAIAAgACAAIAAgACAAIAAgACkAXABuACAAIAAgACAAIAAgACAAIAAgACAAIAAgACAAIAAgACAAIAAgACAAIAAgACAAIAAgACkALABcAG4AIAAgACAAIAAgACAAIAAgACAAIAAgACAAIAAgACAAIAAgACAAIAAgACAAIAAgACAAXwBwAGEAdAB0AGUAcgBuACAAPQAgAFwAIgBfAF8AOgBfAF8AOg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QALAAgADIAKQApACwAXABuACAAIAAgACAAIAAgACAAIAAgACAAIAAgACAAIAAgACAAIAAgACAAIAAgACAAIAAgACAAIAAgACAAIAAgACAAIABWAEEATABVAEUAKABSAEkARwBIAFQAKABfAHQAaQBtAGUAUABhAHIAdAAsACAAMgApACkAXABuACAAIAAgACAAIAAgACAAIAAgACAAIAAgACAAIAAgACAAIAAgACAAIAAgACAAIAAgACAAIAAgACAAKQAsAFwAbgAgACAAIAAgACAAIAAgACAAIAAgACAAIAAgACAAIAAgACAAIAAgACAAIAAgACAAIABfAHAAYQB0AHQAZQByAG4AIAA9ACAAXAAiAF8AXwA6AF8AXwBcACI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UgBJAEcASABUACgAXwB0AGkAbQBlAFAAYQByAHQALAAgADIAKQApACwAXABuACAAIAAgACAAIAAgACAAIAAgACAAIAAgACAAIAAgACAAIAAgACAAIAAgACAAIAAgACAAIAAgACAAIAAgACAAIAAwAFwAbgAgACAAIAAgACAAIAAgACAAIAAgACAAIAAgACAAIAAgACAAIAAgACAAIAAgACAAIAAgACAAIAAgACkALABcAG4AIAAgACAAIAAgACAAIAAgACAAIAAgACAAIAAgACAAIAAgACAAIAAgACAAIAAgACAATABFAEYAVAAoAF8AcABhAHQAdABlAHIAbgAsACAAOAApACAAPQAgAFwAIgBfAF8AXwBfAF8AXwAuAF8AXAAiACwAIABMAEUAVAAoAFwAbgAgACAAIAAgACAAIAAgACAAIAAgACAAIAAgACAAIAAgACAAIAAgACAAIAAgACAAIAAgACAAIAAgAF8AZABlAGMAaQBtAGEAbABzACwAIABfAGwAZQBuACAALQAgADcALABcAG4AIAAgACAAIAAgACAAIAAgACAAIAAgACAAIAAgACAAIAAgACAAIAAgACAAIAAgACAAIAAgACAAIABIAFMAVABBAEMASwAoAFwAbgAgACAAIAAgACAAIAAgACAAIAAgACAAIAAgACAAIAAgACAAIAAgACAAIAAgACAAIAAgACAAIAAgACAAIAAgACAAVgBBAEwAVQBFACgATABFAEYAVAAoAF8AdABpAG0AZQBQAGEAcgB0ACwAIAAyACkAKQAsAFwAbgAgACAAIAAgACAAIAAgACAAIAAgACAAIAAgACAAIAAgACAAIAAgACAAIAAgACAAIAAgACAAIAAgACAAIAAgACAAVgBBAEwAVQBFACgATQBJAEQAKABfAHQAaQBtAGUAUABhAHIAdAAsACAAMwAsACAAMgApACkALABcAG4AIAAgACAAIAAgACAAIAAgACAAIAAgACAAIAAgACAAIAAgACAAIAAgACAAIAAgACAAIAAgACAAIAAgACAAIAAgAFYAQQBMAFUARQAoAE0ASQBEACgAXwB0AGkAbQBlAFAAYQByAHQALAAgADUALAAgADIAKQApACAAKwAgACgAVgBBAEwAVQBFACgAUgBJAEcASABUACgAXwB0AGkAbQBlAFAAYQByAHQALAAgAF8AZABlAGMAaQBtAGEAbABzACkAKQAgAC8AIAAoADEAMAAgAF4AIABfAGQAZQBjAGkAbQBhAGwAcwApACkAXABuACAAIAAgACAAIAAgACAAIAAgACAAIAAgACAAIAAgACAAIAAgACAAIAAgACAAIAAgACAAIAAgACAAKQAgACAAIAAgAFwAbgAgACAAIAAgACAAIAAgACAAIAAgACAAIAAgACAAIAAgACAAIAAgACAAIAAgACAAIAApACwAXABuACAAIAAgACAAIAAgACAAIAAgACAAIAAgACAAIAAgACAAIAAgACAAIAAgACAAIAAgAF8AcABhAHQAdABlAHIAbgAgAD0AIABcACIAXwBfAF8AXw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MALAAgADIAKQApACwAXABuACAAIAAgACAAIAAgACAAIAAgACAAIAAgACAAIAAgACAAIAAgACAAIAAgACAAIAAgACAAIAAgACAAIAAgACAAIABWAEEATABVAEUAKABSAEkARwBIAFQAKABfAHQAaQBtAGUAUABhAHIAdAAsACAAMgApACkAXABuACAAIAAgACAAIAAgACAAIAAgACAAIAAgACAAIAAgACAAIAAgACAAIAAgACAAIAAgACAAIAAgACAAKQAsAFwAbgAgACAAIAAgACAAIAAgACAAIAAgACAAIAAgACAAIAAgACAAIAAgACAAIAAgACAAIABfAHAAYQB0AHQAZQByAG4AIAA9ACAAXAAiAF8AXw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FIASQBHAEgAVAAoAF8AdABpAG0AZQBQAGEAcgB0ACwAIAAyACkAKQAsAFwAbgAgACAAIAAgACAAIAAgACAAIAAgACAAIAAgACAAIAAgACAAIAAgACAAIAAgACAAIAAgACAAIAAgACAAIAAgACAAMABcAG4AIAAgACAAIAAgACAAIAAgACAAIAAgACAAIAAgACAAIAAgACAAIAAgACAAIAAgACAAIAAgACAAIAApACwAXABuACAAIAAgACAAIAAgACAAIAAgACAAIAAgACAAIAAgACAAIAAgACAAIAAgACAAIAAgAF8AcABhAHQAdABlAHIAbgAgAD0AIABcACIAXwBfAFwAIgAsAFwAbgAgACAAIAAgACAAIAAgACAAIAAgACAAIAAgACAAIAAgACAAIAAgACAAIAAgACAAIAAgACAAIAAgAEgAUwBUAEEAQwBLACgAXABuACAAIAAgACAAIAAgACAAIAAgACAAIAAgACAAIAAgACAAIAAgACAAIAAgACAAIAAgACAAIAAgACAAIAAgACAAIABWAEEATABVAEUAKABfAHQAaQBtAGUAUABhAHIAdAApACwAIAAwACwAIAAwAFwAbgAgACAAIAAgACAAIAAgACAAIAAgACAAIAAgACAAIAAgACAAIAAgACAAIAAgACAAIAAgACAAIAAgACkALABcAG4AIAAgACAAIAAgACAAIAAgACAAIAAgACAAIAAgACAAIAAgACAAIAAgACAAIAAgACAAVABSAFUARQAsACAAewAjAFYAQQBMAFUARQAhAH0AXABuACAAIAAgACAAIAAgACAAIAAgACAAIAAgACAAIAAgACAAIAAgACAAIAApACwAXABuACAAIAAgACAAIAAgACAAIAAgACAAIAAgACAAIAAgACAAIAAgACAAIABJAEYAUwAoAFwAbgAgACAAIAAgACAAIAAgACAAIAAgACAAIAAgACAAIAAgACAAIAAgACAAIAAgACAAIABJAFMARQBSAFIATwBSACgASQBOAEQARQBYACgAXwB0AHIAeQBQAGEAcgBzAGUALAAgADEALAAgADEAKQApACwAIABJAEYAKABfAGEAcwBWAGEAbAB1AGUALAAgAHsAIwBWAEEATABVAEUAIQB9ACwAIAB7ACMAVgBBAEwAVQBFACEALAAgAFwAIgBcACIALAAgAFwAIgBcACIAfQApACwAXABuACAAIAAgACAAIAAgACAAIAAgACAAIAAgACAAIAAgACAAIAAgACAAIAAgACAAIAAgAE4ATwBUACgASQBTAF8AVgBBAEwASQBEAF8AVABJAE0ARQBfAE8ARgBfAEQAQQBZACgAXABuACAAIAAgACAAIAAgACAAIAAgACAAIAAgACAAIAAgACAAIAAgACAAIAAgACAAIAAgACAAIAAgACAAIAAgACAAIABJAE4ARABFAFgAKABfAHQAcgB5AFAAYQByAHMAZQAsACAAMQAsACAAMQApACwAXABuACAAIAAgACAAIAAgACAAIAAgACAAIAAgACAAIAAgACAAIAAgACAAIAAgACAAIAAgACAAIAAgACAAIAAgACAAIABJAE4ARABFAFgAKABfAHQAcgB5AFAAYQByAHMAZQAsACAAMQAsACAAMgApACwAXABuACAAIAAgACAAIAAgACAAIAAgACAAIAAgACAAIAAgACAAIAAgACAAIAAgACAAIAAgACAAIAAgACAAIAAgACAAIABJAE4ARABFAFgAKABfAHQAcgB5AFAAYQByAHMAZQAsACAAMQAsACAAMwApACwAIAAxAFwAbgAgACAAIAAgACAAIAAgACAAIAAgACAAIAAgACAAIAAgACAAIAAgACAAIAAgACAAIAAgACAAIAAgACkAXABuACAAIAAgACAAIAAgACAAIAAgACAAIAAgACAAIAAgACAAIAAgACAAIAAgACAAIAAgACkALAAgAEkARgAoAF8AYQBzAFYAYQBsAHUAZQAsACAAewAjAE4AVQBNACEAfQAsACAAewAjAE4AVQBNACEALAAgAFwAIgBcACIALAAgAFwAIgBcACIAfQApACwAXABuACAAIAAgACAAIAAgACAAIAAgACAAIAAgACAAIAAgACAAIAAgACAAIAAgACAAIAAgAF8AYQBzAFYAYQBsAHUAZQAsACAAVABJAE0ARQBTAFAAQQBOACgAMQAsACAAMAAsACAAXABuACAAIAAgACAAIAAgACAAIAAgACAAIAAgACAAIAAgACAAIAAgACAAIAAgACAAIAAgACAAIAAgACAASQBOAEQARQBYACgAXwB0AHIAeQBQAGEAcgBzAGUALAAgADEALAAgADEAKQAsAFwAbgAgACAAIAAgACAAIAAgACAAIAAgACAAIAAgACAAIAAgACAAIAAgACAAIAAgACAAIAAgACAAIAAgAEkATgBEAEUAWAAoAF8AdAByAHkAUABhAHIAcwBlACwAIAAxACwAIAAyACkALABcAG4AIAAgACAAIAAgACAAIAAgACAAIAAgACAAIAAgACAAIAAgACAAIAAgACAAIAAgACAAIAAgACAAIABJAE4ARABFAFgAKABfAHQAcgB5AFAAYQByAHMAZQAsACAAMQAsACAAMwApAFwAbgAgACAAIAAgACAAIAAgACAAIAAgACAAIAAgACAAIAAgACAAIAAgACAAIAAgACAAIAApACwAXABuACAAIAAgACAAIAAgACAAIAAgACAAIAAgACAAIAAgACAAIAAgACAAIAAgACAAIAAgAFQAUgBVAEUALAAgAEgAUwBUAEEAQwBLACgAIABcAG4AIAAgACAAIAAgACAAIAAgACAAIAAgACAAIAAgACAAIAAgACAAIAAgACAAIAAgACAAIAAgACAAIABJAE4ARABFAFgAKABfAHQAcgB5AFAAYQByAHMAZQAsACAAMQAsACAAMQApACwAXABuACAAIAAgACAAIAAgACAAIAAgACAAIAAgACAAIAAgACAAIAAgACAAIAAgACAAIAAgACAAIAAgACAASQBOAEQARQBYACgAXwB0AHIAeQBQAGEAcgBzAGUALAAgADEALAAgADIAKQAsAFwAbgAgACAAIAAgACAAIAAgACAAIAAgACAAIAAgACAAIAAgACAAIAAgACAAIAAgACAAIAAgACAAIAAgAEkATgBEAEUAWAAoAF8AdAByAHkAUABhAHIAcwBlACwAIAAxACwAIAAz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JAE0ARQBcAG4AXABuAFIAZQB0AHUAcgBuAHMAIABhACAAdABpAG0AZQ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CAAIAAgACAAIAAgACAAIAAgACAAIAAgACAAfAAgAGQAZQBjAGkAbQBhAGwAIABbADAALgAuADEAXQAgAHwAIABUAGkAbQBlACAAbwBmACAAZABhAHkAIABhAHMAIABkAGUAYwBpAG0AYQBsACAAZgByAGEAYwB0AGkAbwBuACAAbwBmACAAYQAgAGQAYQB5AC4AXABuAFsATwBwAHQAaQBvAG4AcwBdACAAIAAgACAAIAAgACAAIAB8ACAAdABlAHgAdAAgACAAIAAgACAAIAAgACAAIAAgACAAfAAgAFMAdAByAGkAbgBnACAAdwBpAHQAaAAgAGUAbABlAG0AZQBuAHQAcwA6ACAAWwBCAF0AWwA8AF0AWwBMAG8AdwBPAHIAZABlAHIAXQBbAFAAcgBlAGMAaQBzAGkAbwBuAF0AXABuACAAIAAgACAAIAAgACAAIAAgACAAIAAgACAAIAAgACAAIAB8ACAAIAAgACAAIAAgACAAIAAgACAAIAAgACAAIAAgACAAfAAgACAAIAAgACAAIAAgACAAQgAgADoAIABEAGkAcwBwAGwAYQB5ACAAaQBuACAAYgBhAHMAaQBjACAAZgBvAHIAbQBhAHQAIABlAGcAIABUADAAMAAwADAAMAAwAFwAbgAgACAAIAAgACAAIAAgACAAIAAgACAAIAAgACAAIAAgACAAfAAgACAAIAAgACAAIAAgACAAIAAgACAAIAAgACAAIAAgAHw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IAAgACAAfAAgAEwAbwB3AE8AcgBkAGUAcgAgADoAIABsAG8AdwAgAG8AcgBkAGUAcgAgAGMAbwBtAHAAbwBuAGUAbgB0AFwAbgAgACAAIAAgACAAIAAgACAAIAAgACAAIAAgACAAIAAgACAAfAAgACAAIAAgACAAIAAgACAAIAAgACAAIAAgACAAIAAgAHwAIAAgACAAIAAgAE4AdQBsAGwAIAA6ACAARABlAGYAYQB1AGwAdABzACAAdABvACAAcwBlAGMAbwBuAGQAcwBcAG4AIAAgACAAIAAgACAAIAAgACAAIAAgACAAIAAgACAAIAAgAHwAIAAgACAAIAAgACAAIAAgACAAIAAgACAAIAAgACAAIAB8ACAAIAAgACAAIAAgACAAIABIACAAOgAgAEgAbwB1AHIAXABuACAAIAAgACAAIAAgACAAIAAgACAAIAAgACAAIAAgACAAIAB8ACAAIAAgACAAIAAgACAAIAAgACAAIAAgACAAIAAgACAAfAAgACAAIAAgACAAIAAgACAATQAgADoAIABNAGkAbgB1AHQAZQBcAG4AIAAgACAAIAAgACAAIAAgACAAIAAgACAAIAAgACAAIAAgAHwAIAAgACAAIAAgACAAIAAgACAAIAAgACAAIAAgACAAIAB8ACAAIAAgACAAIAAgACAAIABTACAAOgAgAFMAZQBjAG8AbgBkAFwAbgAgACAAIAAgACAAIAAgACAAIAAgACAAIAAgACAAIAAgACAAfAAgACAAIAAgACAAIAAgACAAIAAgACAAIAAgACAAIAAgAHwAIABQAHIAZQBjAGkAcwBpAG8AbgA6ACAAWwAwAC0AOQBdACAATwBuAGwAeQAgAGgAYQBzACAAYQBuACAAZQBmAGYAZQBjAHQAIAB3AGgAZQBuACAAbABvAHcAIABvAHIAZABlAHIAIABjAG8AbQBwAG8AbgBlAG4AdAAgAGkAcwAgAHMAZQBjAG8AbgBkAHMAL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JAE0ARQAoADAALgAyADUAKQBcAG4AUgBlAHQAdQByAG4AcwA6ACAAVAAwADYAOgAwADAAOgAwADAAXABuAFwAbgBQAEEAUgBTAEUAXwBJAFMATwBfAFQASQBNAEUAKAAwAC4ANgA3ADQANwAsACAAXAAiAE0APABcACIAKQBcAG4AUgBlAHQAdQByAG4AcwA6ACAAVAAxADYAOgAx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UAEkATQBFACAAPQAgAEwAQQBNAEIARABBACgAVABpAG0AZQAsACAAWwBPAHAAdABpAG8AbgBzAF0ALABcAG4AIAAgACAAIABJAEYAUwAoAFwAbgAgACAAIAAgACAAIAAgACAAVABpAG0AZQAgAD0AIABcACIAXAAiACwAIABcACIAXAAiACwAXABuACAAIAAgACAAIAAgACAAIABOAE8AVAAoAEkAUwBOAFUATQBCAEUAUgAoAFQAaQBtAGUAKQApACwAIAB7ACMAVgBBAEwAVQBFACEAfQAsAFwAbgAgACAAIAAgACAAIAAgACAAKABUAGkAbQBlACAAPAAgADAAKQAgACsAIAAoAFQAaQBtAGUAIAA+ACAAMQApACwAIAB7ACMATgBVAE0AIQB9ACwAXABuACAAIAAgACAAIAAgACAAIABUAFIAVQBFACwAIABMAEUAVAAoAFwAbgAgACAAIAAgACAAIAAgACAAIAAgACAAIABfAGIAYQBzAGkAYwAsACAASQBGAEUAUgBSAE8AUgAoAFMARQBBAFIAQwBIACgAXAAiAEIAXAAiACwAIABPAHAAdABpAG8AbgBzACkALAAgADAAKQAgAD4AIAAwACwAXABuACAAIAAgACAAIAAgACAAIAAgACAAIAAgAF8AdAByAHUAbgBjAGEAdABlACwAIABJAEYARQBSAFIATwBSACgARgBJAE4ARAAoAFwAIgA8AFwAIgAsACAATwBwAHQAaQBvAG4AcwApACwAIAAwACkAIAA+ACAAMAAsAFwAbgAgACAAIAAgACAAIAAgACAAIAAgACAAIABfAHQAcgB5AEwAbwB3AE8AcgBkAGUAcgBDAGgAYQByACwAIABTAEUAQQBSAEMASABfAE4AVABIAF8AQwBIAEEAUgAoAFwAIgBIAE0AUwBcACIALAAgAE8AcAB0AGkAbwBuAHMALAAgADEALAAgADEAKQAsAFwAbgAgACAAIAAgACAAIAAgACAAIAAgACAAIABfAGwAbwB3AE8AcgBkAGUAcgAsACAASQBGAFMAKABcAG4AIAAgACAAIAAgACAAIAAgACAAIAAgACAAIAAgACAAIABJAE4ARABFAFgAKABfAHQAcgB5AEwAbwB3AE8AcgBkAGUAcgBDAGgAYQByACwAIAAxACwAIAAxACkAIAA9ACAAMAAsACAANAAsAFwAbgAgACAAIAAgACAAIAAgACAAIAAgACAAIAAgACAAIAAgAEkATgBEAEUAWAAoAF8AdAByAHkATABvAHcATwByAGQAZQByAEMAaABhAHIALAAgADEALAAgADIAKQAgAD0AIABcACIASABcACIALAAgADIALABcAG4AIAAgACAAIAAgACAAIAAgACAAIAAgACAAIAAgACAAIABJAE4ARABFAFgAKABfAHQAcgB5AEwAbwB3AE8AcgBkAGUAcgBDAGgAYQByACwAIAAxACwAIAAyACkAIAA9ACAAXAAiAE0AXAAiACwAIAAzACwAXABuACAAIAAgACAAIAAgACAAIAAgACAAIAAgACAAIAAgACAASQBOAEQARQBYACgAXwB0AHIAeQBMAG8AdwBPAHIAZABlAHIAQwBoAGEAcgAsACAAMQAsACAAMgApACAAPQAgAFwAIgBTAFwAIgAsACAANABcAG4AIAAgACAAIAAgACAAIAAgACAAIAAgACAAKQAsAFwAbgAgACAAIAAgACAAIAAgACAAIAAgACAAIABfAHAAcgBlAGMAaQBzAGkAbwBuACwAIABJAEYAKABfAGwAbwB3AE8AcgBkAGUAcgAgADwAIAA0ACwAIAAwACwAXABuACAAIAAgACAAIAAgACAAIAAgACAAIAAgACAAIAAgACAATABFAFQAKABcAG4AIAAgACAAIAAgACAAIAAgACAAIAAgACAAIAAgACAAIAAgACAAIAAgAF8AdAByAHkAUAByAGUAYwBpAHMAaQBvAG4AQwBoAGEAcgAsACAAUwBFAEEAUgBDAEgAXwBOAFQASABfAEMASABBAFIAKABcACIAMAAxADIAMwA0ADUANgA3ADgAOQBcACIALAAgAE8AcAB0AGkAbwBuAHMALAAgADEALAAgADEAKQAsAFwAbgAgACAAIAAgACAAIAAgACAAIAAgACAAIAAgACAAIAAgACAAIAAgACAASQBGACgASQBOAEQARQBYACgAXwB0AHIAeQBQAHIAZQBjAGkAcwBpAG8AbgBDAGgAYQByACwAIAAxACwAIAAxACkAIAA9ACAAMAAsACAAMAAsAFwAbgAgACAAIAAgACAAIAAgACAAIAAgACAAIAAgACAAIAAgACAAIAAgACAAIAAgACAAIABWAEEATABVAEUAKABJAE4ARABFAFgAKABfAHQAcgB5AFAAcgBlAGMAaQBzAGkAbwBuAEMAaABhAHIALAAgADEALAAgADIAKQApAFwAbgAgACAAIAAgACAAIAAgACAAIAAgACAAIAAgACAAIAAgACAAIAAgACAAKQBcAG4AIAAgACAAIAAgACAAIAAgACAAIAAgACAAIAAgACAAIAApAFwAbgAgACAAIAAgACAAIAAgACAAIAAgACAAIAApACwAXABuACAAIAAgACAAIAAgACAAIAAgACAAIAAgAFwAbgAgACAAIAAgACAAIAAgACAAIAAgACAAIABfAHIAVABpAG0AZQAsACAAUgBFAFMATwBMAFYARQBfAFQASQBNAEUAUwBQAEEATgAoAFQAaQBtAGUALAAgADIALAAgAF8AbABvAHcATwByAGQAZQByACwAIABfAHAAcgBlAGMAaQBzAGkAbwBuACwAIABfAHQAcgB1AG4AYwBhAHQAZQApACwAXABuACAAIAAgACAAIAAgACAAIAAgACAAIAAgAF8AZABlAGwAaQBtACwAIABJAEYAKABfAGIAYQBzAGkAYwAsACAAXAAiAFwAIgAsACAAXAAiADoAXAAiACkALABcAG4AIAAgACAAIAAgACAAIAAgACAAIAAgACAASQBGAFMAKABcAG4AIAAgACAAIAAgACAAIAAgACAAIAAgACAAIAAgACAAIABfAGwAbwB3AE8AcgBkAGUAcgAgAD0AIAA0ACwAIABMAEUAVAAoAFwAbgAgACAAIAAgACAAIAAgACAAIAAgACAAIAAgACAAIAAgACAAIAAgACAAXwBzAGUAYwBGAG0AdAAsACAASQBGACgAXwBwAHIAZQBjAGkAcwBpAG8AbgAgAD0AIAAwACwAIABcACIAMAAwAFwAIgAsACAATABFAEYAVAAoAFwAIgAwADAALgAwADAAMAAwADAAMAAwADAAMABcACIALAAgAF8AcAByAGUAYwBpAHMAaQBvAG4AIAArACAAMwApACkALABcAG4AIAAgACAAIAAgACAAIAAgACAAIAAgACAAIAAgACAAIAAgACAAIAAgAEMATwBOAEMAQQBUACgAXABuACAAIAAgACAAIAAgACAAIAAgACAAIAAgACAAIAAgACAAIAAgACAAIAAgACAAIAAgAFwAIgBUAFwAIgAsACAAVABFAFgAVAAoAEkATgBEAEUAWAAoAF8AcgBUAGkAbQBlACwAIAAxACwAIAAzACkALAAgAFwAIgAwADAAXAAiACkALABcAG4AIAAgACAAIAAgACAAIAAgACAAIAAgACAAIAAgACAAIAAgACAAIAAgACAAIAAgACAAXwBkAGUAbABpAG0ALAAgAFQARQBYAFQAKABJAE4ARABFAFgAKABfAHIAVABpAG0AZQAsACAAMQAsACAANAApACwAIABcACIAMAAwAFwAIgApACwAXABuACAAIAAgACAAIAAgACAAIAAgACAAIAAgACAAIAAgACAAIAAgACAAIAAgACAAIAAgAF8AZABlAGwAaQBtACwAIABUAEUAWABUACgASQBOAEQARQBYACgAXwByAFQAaQBtAGUALAAgADEALAAgADUAKQAsACAAXwBzAGUAYwBGAG0AdAApAFwAbgAgACAAIAAgACAAIAAgACAAIAAgACAAIAAgACAAIAAgACAAIAAgACAAKQBcAG4AIAAgACAAIAAgACAAIAAgACAAIAAgACAAIAAgACAAIAApACwAXABuACAAIAAgACAAIAAgACAAIAAgACAAIAAgACAAIAAgACAAXwBsAG8AdwBPAHIAZABlAHIAIAA9ACAAMwAsAFwAbgAgACAAIAAgACAAIAAgACAAIAAgACAAIAAgACAAIAAgACAAIAAgACAAQwBPAE4AQwBBAFQAKABcAG4AIAAgACAAIAAgACAAIAAgACAAIAAgACAAIAAgACAAIAAgACAAIAAgACAAIAAgACAAXAAiAFQAXAAiACwAIABUAEUAWABUACgASQBOAEQARQBYACgAXwByAFQAaQBtAGUALAAgADEALAAgADMAKQAsACAAXAAiADAAMABcACIAKQAsAFwAbgAgACAAIAAgACAAIAAgACAAIAAgACAAIAAgACAAIAAgACAAIAAgACAAIAAgACAAIABfAGQAZQBsAGkAbQAsACAAVABFAFgAVAAoAEkATgBEAEUAWAAoAF8AcgBUAGkAbQBlACwAIAAxACwAIAA0ACkALAAgAFwAIgAwADAAXAAiACkAXABuACAAIAAgACAAIAAgACAAIAAgACAAIAAgACAAIAAgACAAIAAgACAAIAApACwAXABuACAAIAAgACAAIAAgACAAIAAgACAAIAAgACAAIAAgACAAXwBsAG8AdwBPAHIAZABlAHIAIAA9ACAAMgAsAFwAbgAgACAAIAAgACAAIAAgACAAIAAgACAAIAAgACAAIAAgACAAIAAgACAAXAAiAFQAXAAiACAAJgAgAFQARQBYAFQAKABJAE4ARABFAFgAKABfAHIAVABpAG0AZQAsACAAMQAsACAAMwApACwAIABcACIAMAAwAFwAIgApAFwAbgAgACAAIAAgACAAIAAgACAAIAAgACAAIAAp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BcAG4AXABuAFAAYQByAHMAZQBzACAAYQBuACAASQBTAE8AIABmAG8AcgBtAGEAdAB0AGUAZAAgAGQAYQB0AGUAIABhAG4AZAAgAHQAaQBtAGUAIABpAG4AdABvACAAcgBlAHMAcABlAGMAdABpAHYAZQAgAGQAYQB0AGUAIABwAGEAcgB0AHMALAAgAHQAaQBtAGUALAAgAGEAbgBkACAAdABpAG0AZQAgAHoAbwBuAGUAIABvAGYAZgBzAGUAdAAgAGYAcgBvAG0AIABVAFQAQwAuAFwAbgBQAHIAbwB2AGkAZABpAG4AZwAgAGEAIAB0AGkAbQBlACAAegBvAG4AZQAgAG8AZgBmAHMAZQB0ACAAbwBuACAAaQB0AHMAIABvAHcAbgAgAGkAcwAgAGkAbgB2AGEAbABpAGQAIABmAG8AcgAgAHQAaABpAHMAIABmAHUAbgBjAHQAaQBv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AgACAAIAAgACAAIAAgACAAfAAgAE0AbwBuAHQAaABcAG4AIAAzACAAfAAgAGkAbgB0AGUAZwBlAHIAIAAgACAAIAAgACAAIAAgACAAfAAgAEQAYQB5AFwAbgAgADQAIAB8ACAAZABlAGMAaQBtAGEAbAAgAFsAMAAuAC4AMQBdACAAIAB8ACAAVABpAG0AZQBcAG4AIAA1ACAAfAAgAGQAZQBjAGkAbQBhAGwAIAAgACAAIAAgACAAIAAgACAAfAAgAFQAaQBtAGUAIAB6AG8AbgBlACAAbwBmAGYAcwBlAHQAIABmAHIAbwBtACAAVQBUAEMAXABuACAAIAAgAHwAIABbAC0AMAAuADYAMgA1AC4ALgAwAC4ANgAyADUAXQ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IAB0AGkAbQBlACAAaQBuACAASQBTAE8AIABmAG8AcgBtAGEAdAAgAGkAZQAuACAAeQB5AHkAeQAtAE0ATQAtAGQAZABUAGgAaAA6AG0AbQA6AHMAcwArAGgAaAA6AG0AbQ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BbAEoAdQBsAGkAYQBuAEMAYQBsAGUAbgBkAGEAcgBdACAAIAAgAHwAIABzAHcAaQB0AGMAaAAgAHwAIABWAGEAbABpAGQAYQB0AGUAIABpAG4AIAB0AGgAZQAgAEoAdQBsAGkAYQBuACAAcAByAG8AbABlAHAAdABpAGMAIABjAGEAbABlAG4AZABhAHIALgAgAEQAZQBmAGEAdQBsAHQAIABpAHMAIABHAHIAZQBnAG8AcgBpAGEAbgBcAG4AIAAg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KABcACIAMgAwADIAMwAtADAANQAtADIAMwBcACIAKQBcAG4AUgBlAHQAdQByAG4AcwA6ACAAewAyADAAMgAzACwAIAA1ACwAIAAyADMALAAgACwAIAB9AFwAbgBcAG4AUABBAFIAUwBFAF8ASQBTAE8AXwBEAEEAVABFAFQASQBNAEUAKABcACIAMgAwADIAMwAtADAANQAtADIAMwBUADAANgA6ADAAMABcACIAKQBcAG4AUgBlAHQAdQByAG4AcwA6ACAAewAyADAAMgAzACwAIAA1ACwAIAAyADMALAAgADAALgAyADUALAAgAH0AXABuAFwAbgBQAEEAUgBTAEUAXwBJAFMATwBfAEQAQQBUAEUAVABJAE0ARQAoAFwAIgBUADEAMgA6ADAAMABcACIAKQBcAG4AUgBlAHQAdQByAG4AcwA6ACAAewAgACwAIAAsACAALAAgADAALgA1ACwAIAB9AFwAbgBcAG4AUABBAFIAUwBFAF8ASQBTAE8AXwBEAEEAVABFAFQASQBNAEUAKABcACIAVAAxADIAOgAwADAAEiIwADYAOgAwADAAXAAiACkAXABuAFIAZQB0AHUAcgBuAHMAOgAgAHsAIAAsACAALAAgACwAIAAwAC4ANQAsACAALQAzADYAMAB9AFwAbgBcAG4AUABBAFIAUwBFAF8ASQBTAE8AXwBEAEEAVABFAFQASQBNAEUAKABcACIAMgAwADIAMwAtADAANQAtADIAMwBUACsAMAA5ADoAMAAwAFwAIgApAFwAbgBSAGUAdAB1AHIAbgBzADoAIAB7ADIAMAAyADMALAAgADUALAAgADIAMwAsACAALAAgADUAN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RABBAFQARQBUAEkATQBFACAAPQAgAEwAQQBNAEIARABBACgASQBTAE8ARABhAHQAZQBUAGkAbQBlACwAIABbAEEAbABsAG8AdwBNAGkAeABlAGQAUwB0AHkAbABlAHMAXQAsACAAWwBKAHUAbABpAGEAbgBDAGEAbABlAG4AZABhAHIAXQAsAFwAbgAgACAAIAAgAEkARgBTACgAXABuACAAIAAgACAAIAAgACAAIABJAFMAXwBFAE0AUABUAFkAKABJAFMATwBEAGEAdABlAFQAaQBtAGUAKQAsACAAewBcACIAXAAiACwAIABcACIAXAAiACwAIABcACIAXAAiACwAIABcACIAXAAiACwAIABcACIAXAAiAH0ALABcAG4AIAAgACAAIAAgACAAIAAgAE4ATwBUACgAVgBBAEwASQBEAEEAVABFAF8AQwBIAEEAUgBTAEUAVAAoAFwAIgArACwALQAuADAAMQAyADMANAA1ADYANwA4ADkAOgBUAFcAWgBcACIAIAAmACAAVQBOAEkAQwBIAEEAUgAoADgANwAyADIAKQAsACAASQBTAE8ARABhAHQAZQBUAGkAbQBlACkAKQAsACAAewAjAFYAQQBMAFUARQAhACwAIABcACIAXAAiACwAIABcACIAXAAiACwAIABcACIAXAAiACwAIABcACIAXAAiAH0ALABcAG4AIAAgACAAIAAgACAAIAAgAFQAUgBVAEUALAAgAEwARQBUACgAXABuACAAIAAgACAAIAAgACAAIAAgACAAIAAgAF8AVABwAG8AcwAsACAASQBGAEUAUgBSAE8AUgAoAEYASQBOAEQAKABcACIAVABcACIALAAgAEkAUwBPAEQAYQB0AGUAVABpAG0AZQApACwAIAAwACkALABcAG4AIAAgACAAIAAgACAAIAAgACAAIAAgACAAXwBwAGEAcgB0AHMALAAgAEkARgAoAF8AVABwAG8AcwAgAD0AIAAwACwAIABcAG4AIAAgACAAIAAgACAAIAAgACAAIAAgACAAIAAgACAAIABIAFMAVABBAEMASwAoAEkAUwBPAEQAYQB0AGUAVABpAG0AZQAsACAAXAAiAFwAIgAsACAAXAAiAFwAIgApACwAXABuACAAIAAgACAAIAAgACAAIAAgACAAIAAgACAAIAAgACAATABFAFQAKABcAG4AIAAgACAAIAAgACAAIAAgACAAIAAgACAAIAAgACAAIAAgACAAIAAgAF8AbABlAG4ALAAgAEwARQBOACgASQBTAE8ARABhAHQAZQBUAGkAbQBlACkALABcAG4AIAAgACAAIAAgACAAIAAgACAAIAAgACAAIAAgACAAIAAgACAAIAAgAF8AZABhAHQAZQBQAGEAcgB0ACwAIABMAEUARgBUACgASQBTAE8ARABhAHQAZQBUAGkAbQBlACwAIABfAFQAcABvAHMAIAAtACAAMQApACwAXABuACAAIAAgACAAIAAgACAAIAAgACAAIAAgACAAIAAgACAAIAAgACAAIABfAFQAWgBwAG8AcwAsACAARgBJAE4ARABfAE4AVABIAF8AQwBIAEEAUgAoAFwAIgBaACsALQBcACIAIAAmACAAVQBOAEkAQwBIAEEAUgAoADgANwAyADIAKQAsACAASQBTAE8ARABhAHQAZQBUAGkAbQBlACwAIAAxACwAIAAwACwAIABfAFQAcABvAHMAIAArACAAMQApACwAXABuACAAIAAgACAAIAAgACAAIAAgACAAIAAgACAAIAAgACAAIAAgACAAIABJAEYAUwAoAFwAbgAgACAAIAAgACAAIAAgACAAIAAgACAAIAAgACAAIAAgACAAIAAgACAAIAAgACAAIABfAFQAWgBwAG8AcwAgAD0AIAAwACwAXABuACAAIAAgACAAIAAgACAAIAAgACAAIAAgACAAIAAgACAAIAAgACAAIAAgACAAIAAgAEgAUwBUAEEAQwBLACgAXABuACAAIAAgACAAIAAgACAAIAAgACAAIAAgACAAIAAgACAAIAAgACAAIAAgACAAIAAgACAAIAAgACAAXwBkAGEAdABlAFAAYQByAHQALABcAG4AIAAgACAAIAAgACAAIAAgACAAIAAgACAAIAAgACAAIAAgACAAIAAgACAAIAAgACAAIAAgACAAIABSAEkARwBIAFQAKABJAFMATwBEAGEAdABlAFQAaQBtAGUALAAgAF8AbABlAG4AIAAtACAAXwBUAHAAbwBzACAAKwAgADEAKQAsAFwAbgAgACAAIAAgACAAIAAgACAAIAAgACAAIAAgACAAIAAgACAAIAAgACAAIAAgACAAIAAgACAAIAAgAFwAIgBcACIAXABuACAAIAAgACAAIAAgACAAIAAgACAAIAAgACAAIAAgACAAIAAgACAAIAAgACAAIAAgACkALABcAG4AIAAgACAAIAAgACAAIAAgACAAIAAgACAAIAAgACAAIAAgACAAIAAgACAAIAAgACAAXwBUAFoAcABvAHMAIAA9ACAAXwBUAHAAbwBzACAAKwAgADEALABcAG4AIAAgACAAIAAgACAAIAAgACAAIAAgACAAIAAgACAAIAAgACAAIAAgACAAIAAgACAASABTAFQAQQBDAEsAKABcAG4AIAAgACAAIAAgACAAIAAgACAAIAAgACAAIAAgACAAIAAgACAAIAAgACAAIAAgACAAIAAgACAAIABfAGQAYQB0AGUAUABhAHIAdAAsAFwAbgAgACAAIAAgACAAIAAgACAAIAAgACAAIAAgACAAIAAgACAAIAAgACAAIAAgACAAIAAgACAAIAAgAFwAIgBcACIALABcAG4AIAAgACAAIAAgACAAIAAgACAAIAAgACAAIAAgACAAIAAgACAAIAAgACAAIAAgACAAIAAgACAAIABSAEkARwBIAFQAKABJAFMATwBEAGEAdABlAFQAaQBtAGUALAAgAF8AbABlAG4AIAAtACAAXwBUAFoAcABvAHMAIAArACAAMQApAFwAbgAgACAAIAAgACAAIAAgACAAIAAgACAAIAAgACAAIAAgACAAIAAgACAAIAAgACAAIAApACwAXABuACAAIAAgACAAIAAgACAAIAAgACAAIAAgACAAIAAgACAAIAAgACAAIAAgACAAIAAgAFQAUgBVAEUALABcAG4AIAAgACAAIAAgACAAIAAgACAAIAAgACAAIAAgACAAIAAgACAAIAAgACAAIAAgACAASABTAFQAQQBDAEsAKABcAG4AIAAgACAAIAAgACAAIAAgACAAIAAgACAAIAAgACAAIAAgACAAIAAgACAAIAAgACAAIAAgACAAIABfAGQAYQB0AGUAUABhAHIAdAAsAFwAbgAgACAAIAAgACAAIAAgACAAIAAgACAAIAAgACAAIAAgACAAIAAgACAAIAAgACAAIAAgACAAIAAgAE0ASQBEACgASQBTAE8ARABhAHQAZQBUAGkAbQBlACwAIABfAFQAcABvAHMALAAgAF8AVABaAFAAbwBzACAALQAgAF8AVABwAG8AcwApACwAXABuACAAIAAgACAAIAAgACAAIAAgACAAIAAgACAAIAAgACAAIAAgACAAIAAgACAAIAAgACAAIAAgACAAUgBJAEcASABUACgASQBTAE8ARABhAHQAZQBUAGkAbQBlACwAIABfAGwAZQBuACAALQAgAF8AVABaAHAAbwBzACAAKwAgADEAKQBcAG4AIAAgACAAIAAgACAAIAAgACAAIAAgACAAIAAgACAAIAAgACAAIAAgACAAIAAgACAAKQBcAG4AIAAgACAAIAAgACAAIAAgACAAIAAgACAAIAAgACAAIAAgACAAIAAgACkAXABuACAAIAAgACAAIAAgACAAIAAgACAAIAAgACAAIAAgACAAKQBcAG4AIAAgACAAIAAgACAAIAAgACAAIAAgACAAKQAsAFwAbgAgACAAIAAgACAAIAAgACAAIAAgACAAIABfAGYAYQBpAGwAUwB0AHkAbABlAEMAaABlAGMAawAsACAASQBGACgATgAoAEEAbABsAG8AdwBNAGkAeABlAGQAUwB0AHkAbABlAHMAKQAgADwAPgAgADAALAAgAEYAQQBMAFMARQAsAFwAbgAgACAAIAAgACAAIAAgACAAIAAgACAAIAAgACAAIAAgAEwARQBUACgAXABuACAAIAAgACAAIAAgACAAIAAgACAAIAAgACAAIAAgACAAIAAgACAAIABfAGYAbQB0AEQAYQB0AGUALAAgAEkARgBTACgAXABuACAAIAAgACAAIAAgACAAIAAgACAAIAAgACAAIAAgACAAIAAgACAAIAAgACAAIAAgAEkATgBEAEUAWAAoAF8AcABhAHIAdABzACwAIAAxACwAIAAxACkAIAA9ACAAXAAiAFwAIgAsACAAMwAsAFwAbgAgACAAIAAgACAAIAAgACAAIAAgACAAIAAgACAAIAAgACAAIAAgACAAIAAgACAAIABJAEYARQBSAFIATwBSACgARgBJAE4ARAAoAFwAIgAtAFwAIgAsACAASQBOAEQARQBYACgAXwBwAGEAcgB0AHMALAAgADEALAAgADEAKQAsACAANQApACwAIAAwACkAIAA+ACAAMAAsACAAMgAsAFwAbgAgACAAIAAgACAAIAAgACAAIAAgACAAIAAgACAAIAAgACAAIAAgACAAIAAgACAAIABUAFIAVQBFACwAIAAxAFwAbgAgACAAIAAgACAAIAAgACAAIAAgACAAIAAgACAAIAAgACAAIAAgACAAKQAsAFwAbgAgACAAIAAgACAAIAAgACAAIAAgACAAIAAgACAAIAAgACAAIAAgACAAXwBmAG0AdABUAGkAbQBlACwAIABJAEYAUwAoAFwAbgAgACAAIAAgACAAIAAgACAAIAAgACAAIAAgACAAIAAgACAAIAAgACAAIAAgACAAIABJAE4ARABFAFgAKABfAHAAYQByAHQAcwAsACAAMQAsACAAMgApACAAPQAgAFwAIgBcACIALAAgADMALABcAG4AIAAgACAAIAAgACAAIAAgACAAIAAgACAAIAAgACAAIAAgACAAIAAgACAAIAAgACAATABFAE4AKABJAE4ARABFAFgAKABfAHAAYQByAHQAcwAsACAAMQAsACAAMgApACkAIAA9ACAAMwAsACAAMwAsAFwAbgAgACAAIAAgACAAIAAgACAAIAAgACAAIAAgACAAIAAgACAAIAAgACAAIAAgACAAIABJAEYARQBSAFIATwBSACgARgBJAE4ARAAoAFwAIgA6AFwAIgAsACAASQBOAEQARQBYACgAXwBwAGEAcgB0AHMALAAgADEALAAgADIAKQAsACAANAApACwAIAAwACkAIAA+ACAAMAAsACAAMgAsAFwAbgAgACAAIAAgACAAIAAgACAAIAAgACAAIAAgACAAIAAgACAAIAAgACAAIAAgACAAIABUAFIAVQBFACwAIAAxAFwAbgAgACAAIAAgACAAIAAgACAAIAAgACAAIAAgACAAIAAgACAAIAAgACAAKQAsAFwAbgAgACAAIAAgACAAIAAgACAAIAAgACAAIAAgACAAIAAgACAAIAAgACAAXwBmAG0AdABUAFoATwAsACAASQBGAFMAKABcAG4AIAAgACAAIAAgACAAIAAgACAAIAAgACAAIAAgACAAIAAgACAAIAAgACAAIAAgACAASQBOAEQARQBYACgAXwBwAGEAcgB0AHMALAAgADEALAAgADMAKQAgAD0AIABcACIAXAAiACwAIAAzACwAXABuACAAIAAgACAAIAAgACAAIAAgACAAIAAgACAAIAAgACAAIAAgACAAIAAgACAAIAAgAEMATwBEAEUAKABJAE4ARABFAFgAKABfAHAAYQByAHQAcwAsACAAMQAsACAAMwApACkAIAA9ACAAOQAwACwAIAAzACwAXABuACAAIAAgACAAIAAgACAAIAAgACAAIAAgACAAIAAgACAAIAAgACAAIAAgACAAIAAgAEwARQBOACgASQBOAEQARQBYACgAXwBwAGEAcgB0AHMALAAgADEALAAgADMAKQApACAAPQAgADMALAAgADMALABcAG4AIAAgACAAIAAgACAAIAAgACAAIAAgACAAIAAgACAAIAAgACAAIAAgACAAIAAgACAASQBGAEUAUgBSAE8AUgAoAEYASQBOAEQAKABcACIAOgBcACIALAAgAEkATgBEAEUAWAAoAF8AcABhAHIAdABzACwAIAAxACwAIAAzACkALAAgADQAKQAsACAAMAApACAAPgAgADAALAAgADIALABcAG4AIAAgACAAIAAgACAAIAAgACAAIAAgACAAIAAgACAAIAAgACAAIAAgACAAIAAgACAAVABSAFUARQAsACAAMQBcAG4AIAAgACAAIAAgACAAIAAgACAAIAAgACAAIAAgACAAIAAgACAAIAAgACkALABcAG4AIAAgACAAIAAgACAAIAAgACAAIAAgACAAIAAgACAAIAAgACAAIAAgAEkARgBTACgAXABuACAAIAAgACAAIAAgACAAIAAgACAAIAAgACAAIAAgACAAIAAgACAAIAAgACAAIAAgAEIASQBUAEEATgBEACgAXwBmAG0AdABEAGEAdABlACwAIABfAGYAbQB0AFQAaQBtAGUAKQAgAD0AIAAwACwAIABUAFIAVQBFACwAXABuACAAIAAgACAAIAAgACAAIAAgACAAIAAgACAAIAAgACAAIAAgACAAIAAgACAAIAAgAEIASQBUAEEATgBEACgAXwBmAG0AdABEAGEAdABlACwAIABfAGYAbQB0AFQAWgBPACkAIAA9ACAAMAAsACAAVABSAFUARQAsAFwAbgAgACAAIAAgACAAIAAgACAAIAAgACAAIAAgACAAIAAgACAAIAAgACAAIAAgACAAIABCAEkAVABBAE4ARAAoAF8AZgBtAHQAVABpAG0AZQAsACAAXwBmAG0AdABUAFoATwApACAAPQAgADAALAAgAFQAUgBVAEUALABcAG4AIAAgACAAIAAgACAAIAAgACAAIAAgACAAIAAgACAAIAAgACAAIAAgACAAIAAgACAAVABSAFUARQAsACAARgBBAEwAUwBFAFwAbgAgACAAIAAgACAAIAAgACAAIAAgACAAIAAgACAAIAAgACAAIAAgACAAKQBcAG4AIAAgACAAIAAgACAAIAAgACAAIAAgACAAIAAgACAAIAApAFwAbgAgACAAIAAgACAAIAAgACAAIAAgACAAIAApACwAXABuACAAIAAgACAAIAAgACAAIAAgACAAIAAgAEkARgAoAF8AZgBhAGkAbABTAHQAeQBsAGUAQwBoAGUAYwBrACwAIAB7ACMATgAvAEEALAAgAFwAIgBcACIALAAgAFwAIgBcACIALAAgAFwAIgBcACIALAAgAFwAIgBcACIAfQAsAFwAbgAgACAAIAAgACAAIAAgACAAIAAgACAAIAAgACAAIAAgAEwARQBUACgAXABuACAAIAAgACAAIAAgACAAIAAgACAAIAAgACAAIAAgACAAIAAgACAAIABfAHQAaQBtAGUALAAgAFAAQQBSAFMARQBfAEkAUwBPAF8AVABJAE0ARQAoAEkATgBEAEUAWAAoAF8AcABhAHIAdABzACwAIAAxACwAIAAyACkAKQAsAFwAbgAgACAAIAAgACAAIAAgACAAIAAgACAAIAAgACAAIAAgACAAIAAgACAAXwB0AHoAbwAsACAAUABBAFIAUwBFAF8ASQBTAE8AXwBUAFoATwAoAEkATgBEAEUAWAAoAF8AcABhAHIAdABzACwAIAAxACwAIAAzACkAKQAsAFwAbgAgACAAIAAgACAAIAAgACAAIAAgACAAIAAgACAAIAAgACAAIAAgACAASQBGACgASQBOAEQARQBYACgAXwBwAGEAcgB0AHMALAAgADEALAAgADEAKQAgAD0AIABcACIAXAAiACwAXABuACAAIAAgACAAIAAgACAAIAAgACAAIAAgACAAIAAgACAAIAAgACAAIAAgACAAIAAgAEkARgAoAEkAUwBfAEUATQBQAFQAWQAoAF8AdABpAG0AZQApACwAXABuACAAIAAgACAAIAAgACAAIAAgACAAIAAgACAAIAAgACAAIAAgACAAIAAgACAAIAAgACAAIAAgACAASABTAFQAQQBDAEsAKABcACIAXAAiACwAIABcACIAXAAiACwAIABcACIAXAAiACwAIAB7ACMAVgBBAEwAVQBFACEAfQAsACAAXwB0AHoAbwApACwAXABuACAAIAAgACAAIAAgACAAIAAgACAAIAAgACAAIAAgACAAIAAgACAAIAAgACAAIAAgACAAIAAgACAASABTAFQAQQBDAEsAKABcACIAXAAiACwAIABcACIAXAAiACwAIABcACIAXAAiACwAIABfAHQAaQBtAGUALAAgAF8AdAB6AG8AKQBcAG4AIAAgACAAIAAgACAAIAAgACAAIAAgACAAIAAgACAAIAAgACAAIAAgACAAIAAgACAAKQAsAFwAbgAgACAAIAAgACAAIAAgACAAIAAgACAAIAAgACAAIAAgACAAIAAgACAAIAAgACAAIABMAEUAVAAoAFwAbgAgACAAIAAgACAAIAAgACAAIAAgACAAIAAgACAAIAAgACAAIAAgACAAIAAgACAAIAAgACAAIAAgAF8AZABhAHQAZQAsACAAUABBAFIAUwBFAF8ASQBTAE8AXwBDAEEATABFAE4ARABBAFIAXwBEAEEAVABFACgASQBOAEQARQBYACgAXwBwAGEAcgB0AHMALAAgADEALAAgADEAKQAsACAASgB1AGwAaQBhAG4AQwBhAGwAZQBuAGQAYQByACkALABcAG4AIAAgACAAIAAgACAAIAAgACAAIAAgACAAIAAgACAAIAAgACAAIAAgACAAIAAgACAAIAAgACAAIABIAFMAVABBAEMASwAoAF8AZABhAHQAZQAsACAAXwB0AGkAbQBlACwAIABfAHQAegBv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BdACAAIAB8ACAAVABpAG0AZQAgAG8AZgAgAGQAYQB5ACAAYQBzACAAZABlAGMAaQBtAGEAbAAgAGYAcgBhAGMAdABpAG8AbgAgAG8AZgAgAGEAIABkAGEAeQAuAFwAbgBbAFQAWgBPAE0AaQBuAHUAdABlAHMAXQAgACAAIAAgACAAfAAgAGQAZQBjAGkAbQBhAGwAIAAgACAAIAAgACAAIAAgACAAfAAgAFQAaQBtAGUAIAB6AG8AbgBlACAAbwBmAGYAcwBlAHQAIABmAHIAbwBtACAAVQBUAEMAIABpAG4AIABtAGkAbgB1AHQAZQBzAFwAbgAgACAAIAAgACAAIAAgACAAIAAgACAAIAAgACAAIAAgACAAfAAgAFsALQA5ADAAMAAuAC4AOQAwADAAXQAgACAAIAAgACAAfAAgAEEAcwBzAHUAbQBlAGQAIAB0AG8AIABiAGUAIABVAFQAQwAgAGkAZgAgAG8AbQBtAGkAdAB0AGUAZAAuACAAWwAtADEANQA6ADAAMAAuAC4AKwAxADUAOgAwADAAXQBcAG4AWwBPAHAAdABpAG8AbgBzAF0AIAAgACAAIAAgACAAIAAgAHwAIAB0AGUAeAB0ACAAIAAgACAAIAAgACAAIAAgACAAIAAgAHwAIABTAHQAcgBpAG4AZwAgAHcAaQB0AGgAIABlAGwAZQBtAGUAbgB0AHMAOgAgAFsAQgBdAFsAPABdAFsATABvAHcATwByAGQAZQByAF0AWwBQAHIAZQBjAGkAcwBpAG8AbgBdAFsAWgBdAFwAbgAgACAAIAAgACAAIAAgACAAIAAgACAAIAAgACAAIAAgACAAfAAgACAAIAAgACAAIAAgACAAIAAgACAAIAAgACAAIAAgACAAfAAgACAAIAAgACAAIAAgACAAQgAgADoAIABEAGkAcwBwAGwAYQB5ACAAaQBuACAAYgBhAHMAaQBjACAAZgBvAHIAbQBhAHQAIABlAGcAIABUADAAMAAwADAAXABuACAAIAAgACAAIAAgACAAIAAgACAAIAAgACAAIAAgACAAIAB8ACAAIAAgACAAIAAgACAAIAAgACAAIAAgACAAIAAgACAAIAB8ACAAIAAgACAAIAAgACAAIAA8ACAAOgAgAFIAbwB1AG4AZAAgAGIAeQAgAHQAcgB1AG4AYwBhAHQAaQBuAGcAIABjAG8AbQBwAG8AbgBlAG4AdABzAC4AIABEAGUAZgBhAHUAbAB0ACAAaQBzACAAcgBvAHUAbgBkAGkAbgBnACAAdABvACAAbgBlAGEAcgBlAHMAdAAuAFwAbgAgACAAIAAgACAAIAAgACAAIAAgACAAIAAgACAAIAAgACAAfAAgACAAIAAgACAAIAAgACAAIAAgACAAIAAgACAAIAAgACAAfAAgAEwAbwB3AE8AcgBkAGUAcgAgADoAIABsAG8AdwAgAG8AcgBkAGUAcgAgAGMAbwBtAHAAbwBuAGUAbgB0ACAAdABvACAAZABpAHMAcABsAGEAeQBcAG4AIAAgACAAIAAgACAAIAAgACAAIAAgACAAIAAgACAAIAAgAHwAIAAgACAAIAAgACAAIAAgACAAIAAgACAAIAAgACAAIAAgAHwAIAAgACAAIAAgAE4AdQBsAGwAIAA6ACAARABlAGYAYQB1AGwAdABzACAAdABvACAAcwBlAGMAbwBuAGQAcwAgAGkAZgAgAHQAaQBtAGUAIABwAHIAZQBzAGUAbgB0ACwAIABvAHQAaABlAHIAdwBpAHMAZQAgAGQAYQB5AFwAbgAgACAAIAAgACAAIAAgACAAIAAgACAAIAAgACAAIAAgACAAfAAgACAAIAAgACAAIAAgACAAIAAgACAAIAAgACAAIAAgACAAfAAgACAAIAAgACAAIAAgACAARAAgADoAIABEAGEAeQBcAG4AIAAgACAAIAAgACAAIAAgACAAIAAgACAAIAAgACAAIAAgAHwAIAAgACAAIAAgACAAIAAgACAAIAAgACAAIAAgACAAIAAgAHwAIAAgACAAIAAgACAAIAAgAEgAIAA6ACAASABvAHUAcgBcAG4AIAAgACAAIAAgACAAIAAgACAAIAAgACAAIAAgACAAIAAgAHwAIAAgACAAIAAgACAAIAAgACAAIAAgACAAIAAgACAAIAAgAHwAIAAgACAAIAAgACAAIAAgAE0AIAA6ACAATQBpAG4AdQB0AGUAXABuACAAIAAgACAAIAAgACAAIAAgACAAIAAgACAAIAAgACAAIAB8ACAAIAAgACAAIAAgACAAIAAgACAAIAAgACAAIAAgACAAIAB8ACAAIAAgACAAIAAgACAAIABTACAAOgAgAFMAZQBjAG8AbgBkAFwAbgAgACAAIAAgACAAIAAgACAAIAAgACAAIAAgACAAIAAgACAAfAAgACAAIAAgACAAIAAgACAAIAAgACAAIAAgACAAIAAgACAAfAAgAFAAcgBlAGMAaQBzAGkAbwBuADoAIABbADAALQA5AF0AIABPAG4AbAB5ACAAaABhAHMAIABhAG4AIABlAGYAZgBlAGMAdAAgAHcAaABlAG4AIABsAG8AdwAgAG8AcgBkAGUAcgAgAGMAbwBtAHAAbwBuAGUAbgB0ACAAaQBzACAAcwBlAGMAbwBuAGQAcwAuAFwAbgAgACAAIAAgACAAIAAgACAAIAAgACAAIAAgACAAIAAgACAAfAAgACAAIAAgACAAIAAgACAAIAAgACAAIAAgACAAIAAgACAAfAAgACAAIAAgACAAIAAgACAAWgAgADoAIABEAGkAcwBwAGwAYQB5ACAAJwBaACcAIABmAG8AcgAgAFoAdQBsAHUAIAB0AGkAbQBlACAAegBvAG4AZQAgACsAMAAwADoAMAAw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EAEEAVABFAFQASQBNAEUAIAA9ACAATABBAE0AQgBEAEEAKABZAGUAYQByAEMARQAsACAATQBvAG4AdABoACwAIABEAGEAeQAsACAAWwBUAGkAbQBlAF0ALAAgAFsAVABaAE8ATQBpAG4AdQB0AGUAcwBdACwAIABbAE8AcAB0AGkAbwBuAHMAXQAsACAAWwBKAHUAbABpAGEAbgBDAGEAbABlAG4AZABhAHIAXQAsAFwAbgAgACAAIAAgAEkARgAoAEkAUwBfAEUATQBQAFQAWQAoAFkAZQBhAHIAQwBFACkAIAAqACAASQBTAF8ARQBNAFAAVABZACgATQBvAG4AdABoACkAIAAqACAASQBTAF8ARQBNAFAAVABZACgARABhAHkAKQAgACoAIABJAFMAXwBFAE0AUABUAFkAKABUAGkAbQBlACkALAAgAFwAIgBcACIALABcAG4AIAAgACAAIAAgACAAIAAgAEwARQBUACgAXABuACAAIAAgACAAIAAgACAAIAAgACAAIAAgAF8AaABhAHMARABhAHQAZQAsACAATgBPAFQAKABJAFMAXwBFAE0AUABUAFkAKABZAGUAYQByAEMARQApACkAIAAqACAATgBPAFQAKABJAFMAXwBFAE0AUABUAFkAKABNAG8AbgB0AGgAKQApACAAKgAgAE4ATwBUACgASQBTAF8ARQBNAFAAVABZACgARABhAHkAKQApACwAXABuACAAIAAgACAAIAAgACAAIAAgACAAIAAgAF8AaABhAHMAVABpAG0AZQAsACAATgBPAFQAKABJAFMAXwBFAE0AUABUAFkAKABUAGkAbQBlACkAKQAsAFwAbgAgACAAIAAgACAAIAAgACAAIAAgACAAIABJAEYAKABOAE8AVAAoAF8AaABhAHMARABhAHQAZQApACAAKgAgAE4ATwBUACgAXwBoAGEAcwBUAGkAbQBlACkALAAgAHsAIwBWAEEATABVAEUAIQB9ACwAXABuACAAIAAgACAAIAAgACAAIAAgACAAIAAgACAAIAAgACAATABFAFQAKABcAG4AIAAgACAAIAAgACAAIAAgACAAIAAgACAAIAAgACAAIAAgACAAIAAgAF8AYgBhAHMAaQBjACwAIABJAEYARQBSAFIATwBSACgAUwBFAEEAUgBDAEgAKABcACIAQgBcACIALAAgAE8AcAB0AGkAbwBuAHMAKQAsACAAMAApACAAPgAgADAALABcAG4AIAAgACAAIAAgACAAIAAgACAAIAAgACAAIAAgACAAIAAgACAAIAAgAF8AdAByAHUAbgBjAGEAdABlACwAIABJAEYARQBSAFIATwBSACgARgBJAE4ARAAoAFwAIgA8AFwAIgAsACAATwBwAHQAaQBvAG4AcwApACwAIAAwACkAIAA+ACAAMAAsAFwAbgAgACAAIAAgACAAIAAgACAAIAAgACAAIAAgACAAIAAgACAAIAAgACAAXwB0AHIAeQBMAG8AdwBPAHIAZABlAHIAQwBoAGEAcgAsACAAUwBFAEEAUgBDAEgAXwBOAFQASABfAEMASABBAFIAKABcACIARABIAE0AUwBcACIALAAgAE8AcAB0AGkAbwBuAHMALAAgADEALAAgADEAKQAsAFwAbgAgACAAIAAgACAAIAAgACAAIAAgACAAIAAgACAAIAAgACAAIAAgACAAXwBsAG8AdwBPAHIAZABlAHIALAAgAEkARgBTACgAXABuACAAIAAgACAAIAAgACAAIAAgACAAIAAgACAAIAAgACAAIAAgACAAIAAgACAAIAAgAEkATgBEAEUAWAAoAF8AdAByAHkATABvAHcATwByAGQAZQByAEMAaABhAHIALAAgADEALAAgADEAKQAgAD0AIAAwACwAIABJAEYAKABfAGgAYQBzAFQAaQBtAGUALAAgADQALAAgADEAKQAsAFwAbgAgACAAIAAgACAAIAAgACAAIAAgACAAIAAgACAAIAAgACAAIAAgACAAIAAgACAAIABJAE4ARABFAFgAKABfAHQAcgB5AEwAbwB3AE8AcgBkAGUAcgBDAGgAYQByACwAIAAxACwAIAAyACkAIAA9ACAAXAAiAEQAXAAiACwAIAAxACwAXABuACAAIAAgACAAIAAgACAAIAAgACAAIAAgACAAIAAgACAAIAAgACAAIAAgACAAIAAgAEkATgBEAEUAWAAoAF8AdAByAHkATABvAHcATwByAGQAZQByAEMAaABhAHIALAAgADEALAAgADIAKQAgAD0AIABcACIASABcACIALAAgADIALABcAG4AIAAgACAAIAAgACAAIAAgACAAIAAgACAAIAAgACAAIAAgACAAIAAgACAAIAAgACAASQBOAEQARQBYACgAXwB0AHIAeQBMAG8AdwBPAHIAZABlAHIAQwBoAGEAcgAsACAAMQAsACAAMgApACAAPQAgAFwAIgBNAFwAIgAsACAAMwAsAFwAbgAgACAAIAAgACAAIAAgACAAIAAgACAAIAAgACAAIAAgACAAIAAgACAAIAAgACAAIABJAE4ARABFAFgAKABfAHQAcgB5AEwAbwB3AE8AcgBkAGUAcgBDAGgAYQByACwAIAAxACwAIAAyACkAIAA9ACAAXAAiAFMAXAAiACwAIAA0AFwAbgAgACAAIAAgACAAIAAgACAAIAAgACAAIAAgACAAIAAgACAAIAAgACAAKQAsAFwAbgAgACAAIAAgACAAIAAgACAAIAAgACAAIAAgACAAIAAgACAAIAAgACAAXwBwAHIAZQBjAGkAcwBpAG8AbgAsACAASQBGACgAXwBsAG8AdwBPAHIAZABlAHIAIAA8ACAANAAsACAAMAAsAFwAbgAgACAAIAAgACAAIAAgACAAIAAgACAAIAAgACAAIAAgACAAIAAgACAAIAAgACAAIABMAEUAVAAoAFwAbgAgACAAIAAgACAAIAAgACAAIAAgACAAIAAgACAAIAAgACAAIAAgACAAIAAgACAAIAAgACAAIAAgAF8AdAByAHkAUAByAGUAYwBpAHMAaQBvAG4AQwBoAGEAcgAsACAARgBJAE4ARABfAE4AVABIAF8AQwBIAEEAUgAoAFwAIgAwADEAMgAzADQANQA2ADcAOAA5AFwAIgAsACAATwBwAHQAaQBvAG4AcwAsACAAMQAsACAAMQApACwAXABuACAAIAAgACAAIAAgACAAIAAgACAAIAAgACAAIAAgACAAIAAgACAAIAAgACAAIAAgACAAIAAgACAASQBGACgASQBOAEQARQBYACgAXwB0AHIAeQBQAHIAZQBjAGkAcwBpAG8AbgBDAGgAYQByACwAIAAxACwAIAAxACkAIAA9ACAAMAAsACAAMAAsAFwAbgAgACAAIAAgACAAIAAgACAAIAAgACAAIAAgACAAIAAgACAAIAAgACAAIAAgACAAIAAgACAAIAAgACAAIAAgACAAVgBBAEwAVQBFACgASQBOAEQARQBYACgAXwB0AHIAeQBQAHIAZQBjAGkAcwBpAG8AbgBDAGgAYQByACwAIAAxACwAIAAyACk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wBUAFoATwAsACAASQBGAEUAUgBSAE8AUgAoAEYATwBSAE0AQQBUAF8ASQBTAE8AXwBUAFoATwAoAFQAWgBPAE0AaQBuAHUAdABlAHMALAAgAE8AcAB0AGkAbwBuAHMAKQAsACAAXAAiACMAVABaAE8AIQBcACIAKQAsAFwAbgAgACAAIAAgACAAIAAgACAAIAAgACAAIAAgACAAIAAgACAAIAAgACAAXABuACAAIAAgACAAIAAgACAAIAAgACAAIAAgACAAIAAgACAAIAAgACAAIABJAEYAUwAoAFwAbgAgACAAIAAgACAAIAAgACAAIAAgACAAIAAgACAAIAAgACAAIAAgACAAIAAgACAAIABfAGgAYQBzAEQAYQB0AGUAIAAqACAAXwBoAGEAcwBUAGkAbQBlACwAIABMAEUAVAAoAFwAbgAgACAAIAAgACAAIAAgACAAIAAgACAAIAAgACAAIAAgACAAIAAgACAAIAAgACAAIAAgACAAIAAgAF8AcgBEAGEAdABlAFQAaQBtAGUALAAgAEwARQBUACgAXABuACAAIAAgACAAIAAgACAAIAAgACAAIAAgACAAIAAgACAAIAAgACAAIAAgACAAIAAgACAAIAAgACAAIAAgACAAIABfAGQAdAAsACAASABTAFQAQQBDAEsAKABZAGUAYQByAEMARQAsACAATQBvAG4AdABoACwAIABEAGEAeQAsACAAVABpAG0AZQApACwAXABuACAAIAAgACAAIAAgACAAIAAgACAAIAAgACAAIAAgACAAIAAgACAAIAAgACAAIAAgACAAIAAgACAAIAAgACAAIABJAEYAUwAoAFwAbgAgACAAIAAgACAAIAAgACAAIAAgACAAIAAgACAAIAAgACAAIAAgACAAIAAgACAAIAAgACAAIAAgACAAIAAgACAAIAAgACAAIABNAEEAWAAoAE4AKABJAFMARQBSAFIATwBSACgAXwBkAHQAKQApACkALAAgAF8AZAB0ACwAXABuACAAIAAgACAAIAAgACAAIAAgACAAIAAgACAAIAAgACAAIAAgACAAIAAgACAAIAAgACAAIAAgACAAIAAgACAAIAAgACAAIAAgACgAXwBsAG8AdwBPAHIAZABlAHIAIAA+ACAAMQApACAAKgAgACgAVABpAG0AZQAgAD0AIAAxACkALAAgAF8AZAB0ACwAXABuACAAIAAgACAAIAAgACAAIAAgACAAIAAgACAAIAAgACAAIAAgACAAIAAgACAAIAAgACAAIAAgACAAIAAgACAAIAAgACAAIAAgAFQAUgBVAEUALAAgAEwARQBUACgAXABuACAAIAAgACAAIAAgACAAIAAgACAAIAAgACAAIAAgACAAIAAgACAAIAAgACAAIAAgACAAIAAgACAAIAAgACAAIAAgACAAIAAgACAAIAAgACAAXwB0AHIAeQBSAGUAcwBvAGwAdgBlACwAIABSAEUAUwBPAEwAVgBFAF8ARABBAFQARQBUAEkATQBFACgAWQBlAGEAcgBDAEUALAAgAE0AbwBuAHQAaAAsACAARABhAHkALAAgAFQAaQBtAGUALAAgAF8AbABvAHcATwByAGQAZQByACwAIABfAHAAcgBlAGMAaQBzAGkAbwBuACwAIABfAHQAcgB1AG4AYwBhAHQAZQAsACAASgB1AGwAaQBhAG4AQwBhAGwAZQBuAGQAYQByACkALABcAG4AIAAgACAAIAAgACAAIAAgACAAIAAgACAAIAAgACAAIAAgACAAIAAgACAAIAAgACAAIAAgACAAIAAgACAAIAAgACAAIAAgACAAIAAgACAAIABJAEYAKABNAEEAWAAoAE4AKABJAFMARQBSAFIATwBSACgAXwB0AHIAeQBSAGUAcwBvAGwAdgBlACkAKQApACwAIABfAGQAdAAsACAAXwB0AHIAeQBSAGUAcwBvAGwAdg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fAHMARABhAHQAZQAsACAASQBGAEUAUgBSAE8AUgAoAFwAbgAgACAAIAAgACAAIAAgACAAIAAgACAAIAAgACAAIAAgACAAIAAgACAAIAAgACAAIAAgACAAIAAgACAAIAAgACAARgBPAFIATQBBAFQAXwBJAFMATwBfAEMAQQBMAEUATgBEAEEAUgBfAEQAQQBUAEUAKABcAG4AIAAgACAAIAAgACAAIAAgACAAIAAgACAAIAAgACAAIAAgACAAIAAgACAAIAAgACAAIAAgACAAIAAgACAAIAAgACAAIAAgACAASQBOAEQARQBYACgAXwByAEQAYQB0AGUAVABpAG0AZQAsACAAMQAsACAAMQApACwAXABuACAAIAAgACAAIAAgACAAIAAgACAAIAAgACAAIAAgACAAIAAgACAAIAAgACAAIAAgACAAIAAgACAAIAAgACAAIAAgACAAIAAgAEkATgBEAEUAWAAoAF8AcgBEAGEAdABlAFQAaQBtAGUALAAgADEALAAgADIAKQAsAFwAbgAgACAAIAAgACAAIAAgACAAIAAgACAAIAAgACAAIAAgACAAIAAgACAAIAAgACAAIAAgACAAIAAgACAAIAAgACAAIAAgACAAIABJAE4ARABFAFgAKABfAHIARABhAHQAZQBUAGkAbQBlACwAIAAxACwAIAAzACkALABcAG4AIAAgACAAIAAgACAAIAAgACAAIAAgACAAIAAgACAAIAAgACAAIAAgACAAIAAgACAAIAAgACAAIAAgACAAIAAgACAAIAAgACAAXwBiAGEAcwBpAGMALABcAG4AIAAgACAAIAAgACAAIAAgACAAIAAgACAAIAAgACAAIAAgACAAIAAgACAAIAAgACAAIAAgACAAIAAgACAAIAAgACAAIAAgACAASgB1AGwAaQBhAG4AQwBhAGwAZQBuAGQAYQByAFwAbgAgACAAIAAgACAAIAAgACAAIAAgACAAIAAgACAAIAAgACAAIAAgACAAIAAgACAAIAAgACAAIAAgACAAIAAgACAAKQAsACAAXAAiACMARABBAFQARQAhAFwAIgBcAG4AIAAgACAAIAAgACAAIAAgACAAIAAgACAAIAAgACAAIAAgACAAIAAgACAAIAAgACAAIAAgACAAIAApACwAXABuACAAIAAgACAAIAAgACAAIAAgACAAIAAgACAAIAAgACAAIAAgACAAIAAgACAAIAAgACAAIAAgACAASQBGACgAXwBsAG8AdwBPAHIAZABlAHIAIAA9ACAAMQAsAFwAbgAgACAAIAAgACAAIAAgACAAIAAgACAAIAAgACAAIAAgACAAIAAgACAAIAAgACAAIAAgACAAIAAgACAAIAAgACAAQwBPAE4AQwBBAFQAKABfAHMARABhAHQAZQAsACAAXAAiAFQAXAAiACwAIABfAHMAVABaAE8AKQAsAFwAbgAgACAAIAAgACAAIAAgACAAIAAgACAAIAAgACAAIAAgACAAIAAgACAAIAAgACAAIAAgACAAIAAgACAAIAAgACAATABFAFQAKABcAG4AIAAgACAAIAAgACAAIAAgACAAIAAgACAAIAAgACAAIAAgACAAIAAgACAAIAAgACAAIAAgACAAIAAgACAAIAAgACAAIAAgACAAXwBzAFQAaQBtAGUALAAgAEkARgBFAFIAUgBPAFIAKABGAE8AUgBNAEEAVABfAEkAUwBPAF8AVABJAE0ARQAoAEkATgBEAEUAWAAoAF8AcgBEAGEAdABlAFQAaQBtAGUALAAgADEALAAgADQAKQAsACAATwBwAHQAaQBvAG4AcwApACwAIABcACIAVAAjAFQASQBNAEUAIQBcACIAKQAsAFwAbgAgACAAIAAgACAAIAAgACAAIAAgACAAIAAgACAAIAAgACAAIAAgACAAIAAgACAAIAAgACAAIAAgACAAIAAgACAAIAAgACAAIABDAE8ATgBDAEEAVAAoAF8AcwBEAGEAdABlACwAIABfAHMAVABpAG0AZQAsACAAXwBzAFQAWgB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oAGEAcwBEAGEAdABlACAAKgAgAE4ATwBUACgAXwBoAGEAcwBUAGkAbQBlACkALAAgAEYATwBSAE0AQQBUAF8ASQBTAE8AXwBDAEEATABFAE4ARABBAFIAXwBEAEEAVABFACgAWQBlAGEAcgBDAEUALAAgAE0AbwBuAHQAaAAsACAARABhAHkALAAgAF8AYgBhAHMAaQBjACwAIABKAHUAbABpAGEAbgBDAGEAbABlAG4AZABhAHIAKQAsAFwAbgAgACAAIAAgACAAIAAgACAAIAAgACAAIAAgACAAIAAgACAAIAAgACAAIAAgACAAIABOAE8AVAAoAF8AaABhAHMARABhAHQAZQApACAAKgAgAF8AaABhAHMAVABpAG0AZQAsACAATABFAFQAKABcAG4AIAAgACAAIAAgACAAIAAgACAAIAAgACAAIAAgACAAIAAgACAAIAAgACAAIAAgACAAIAAgACAAIABfAHIAVABpAG0AZQAsACAAUgBPAFUATgBEAF8AVABJAE0ARQBTAFAAQQBOACgAVABpAG0AZQAsACAAXwBsAG8AdwBPAHIAZABlAHIALAAgAF8AcAByAGUAYwBpAHMAaQBvAG4ALAAgAF8AdAByAHUAbgBjAGEAdABlACkALABcAG4AIAAgACAAIAAgACAAIAAgACAAIAAgACAAIAAgACAAIAAgACAAIAAgACAAIAAgACAAIAAgACAAIABfAHMAVABpAG0AZQAsACAASQBGAEUAUgBSAE8AUgAoAEYATwBSAE0AQQBUAF8ASQBTAE8AXwBUAEkATQBFACgAXwByAFQAaQBtAGUALAAgAE8AcAB0AGkAbwBuAHMAKQAsACAAXAAiAFQAIwBUAEkATQBFACEAXAAiACkALABcAG4AIAAgACAAIAAgACAAIAAgACAAIAAgACAAIAAgACAAIAAgACAAIAAgACAAIAAgACAAIAAgACAAIABfAHMAVABpAG0AZQAgACYAIABfAHMAVABaAE8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ZAEUAQQBSAFwAbgBcAG4AUgBlAHQAdQByAG4AcwAgAGEAIABuAHUAbQBiAGUAcgAgAHIAZQBwAHIAZQBzAGUAbgB0AGkAbgBnACAAdABoAGUAIAB5AGUAYQByACAAcgBlAGwAYQB0AGkAdgBlACAAdABvACAAdABoAGUAIABjAG8AbQBtAG8AbgAgAGUAcgBhACAAZgByAG8AbQAgAGEAIABnAGkAdgBlAG4AIABsAGkAdABlAHIAYQByAHkAIAB5AGU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aQB0AGUAcgBhAHIAeQBZAGUAYQByACAAfAAgAHQAZQB4AHQAIAB8ACAATABpAHQAZQByAGEAcgB5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WQBFAEEAUgAgAD0AIABMAEEATQBCAEQAQQAoAEwAaQB0AGUAcgBhAHIAeQBZAGUAYQByACwAXABuACAAIAAgACAASQBGAFMAKABcAG4AIAAgACAAIAAgACAAIAAgAEkAUwBfAEUATQBQAFQAWQAoAEwAaQB0AGUAcgBhAHIAeQBZAGUAYQByACkALAAgAFwAIgBcACIALABcAG4AIAAgACAAIAAgACAAIAAgAE4ATwBUACgAVgBBAEwASQBEAEEAVABFAF8AQwBIAEEAUgBTAEUAVAAoAFwAIgAgAC0AKwAwADEAMgAzADQANQA2ADcAOAA5AEIAQwBFAFwAIgAgACYAIABVAE4ASQBDAEgAQQBSACgAOAA3ADIAMgApACwAIABMAGkAdABlAHIAYQByAHkAWQBlAGEAcgApACkALAAgAHsAIwBWAEEATABVAEUAIQB9ACwAXABuACAAIAAgACAAIAAgACAAIABUAFIAVQBFACwAIABMAEUAVAAoAFwAbgAgACAAIAAgACAAIAAgACAAIAAgACAAIABmAG4AWQBlAGEAcgBWAGEAbAB1AGUALAAgAEwAQQBNAEIARABBACgAXwB0AGUAeAB0ACwAXABuACAAIAAgACAAIAAgACAAIAAgACAAIAAgACAAIAAgACAATABFAFQAKABcAG4AIAAgACAAIAAgACAAIAAgACAAIAAgACAAIAAgACAAIAAgACAAIAAgAF8AYwBoAGEAcgAxACwAIABMAEUARgBUACgAXwB0AGUAeAB0ACwAIAAxACkALABcAG4AIAAgACAAIAAgACAAIAAgACAAIAAgACAAIAAgACAAIAAgACAAIAAgAF8AcwBpAGcAbgAsACAASQBGAFMAKABcAG4AIAAgACAAIAAgACAAIAAgACAAIAAgACAAIAAgACAAIAAgACAAIAAgACAAIAAgACAAXwBjAGgAYQByADEAIAA9ACAAXAAiACsAXAAiACwAIAAxACwAXABuACAAIAAgACAAIAAgACAAIAAgACAAIAAgACAAIAAgACAAIAAgACAAIAAgACAAIAAgAF8AYwBoAGEAcgAxACAAPQAgAFwAIgAtAFwAIgAsACAALQAxACwAXABuACAAIAAgACAAIAAgACAAIAAgACAAIAAgACAAIAAgACAAIAAgACAAIAAgACAAIAAgAFUATgBJAEMATwBEAEUAKABfAGMAaABhAHIAMQApACAAPQAgADgANwAyADIALAAgAC0AMQAsAFwAbgAgACAAIAAgACAAIAAgACAAIAAgACAAIAAgACAAIAAgACAAIAAgACAAIAAgACAAIABUAFIAVQBFACwAIABcACIAXAAiAFwAbgAgACAAIAAgACAAIAAgACAAIAAgACAAIAAgACAAIAAgACAAIAAgACAAKQAsAFwAbgAgACAAIAAgACAAIAAgACAAIAAgACAAIAAgACAAIAAgACAAIAAgACAASQBGACgAXwBzAGkAZwBuACAAPQAgAFwAIgBcACIALABcAG4AIAAgACAAIAAgACAAIAAgACAAIAAgACAAIAAgACAAIAAgACAAIAAgACAAIAAgACAASQBOAFQAKABWAEEATABVAEUAKABfAHQAZQB4AHQAKQApACwAXABuACAAIAAgACAAIAAgACAAIAAgACAAIAAgACAAIAAgACAAIAAgACAAIAAgACAAIAAgAF8AcwBpAGcAbgAgACoAIABJAE4AVAAoAFYAQQBMAFUARQAoAFIASQBHAEgAVAAoAF8AdABlAHgAdAAsACAATABFAE4AKABfAHQAZQB4AHQAKQAgAC0AMQApACkAKQBcAG4AIAAgACAAIAAgACAAIAAgACAAIAAgACAAIAAgACAAIAAgACAAIAAgACkAXABuACAAIAAgACAAIAAgACAAIAAgACAAIAAgACAAIAAgACAAKQBcAG4AIAAgACAAIAAgACAAIAAgACAAIAAgACAAKQAsAFwAbgBcAG4AIAAgACAAIAAgACAAIAAgACAAIAAgACAAXwBsAGkAdABZAGUAYQByACwAIABTAFUAQgBTAFQASQBUAFUAVABFACgAUwBVAEIAUwBUAEkAVABVAFQARQAoAEwAaQB0AGUAcgBhAHIAeQBZAGUAYQByACwAIABcACIALABcACIALAAgAFwAIgBcACIAKQAsACAAXAAiACAAXAAiACwAIABcACIAXAAiACkALABcAG4AIAAgACAAIAAgACAAIAAgACAAIAAgACAAXwB5AGUAYQByAEMARQAsACAASQBGAFMAKABcAG4AIAAgACAAIAAgACAAIAAgACAAIAAgACAAIAAgACAAIABSAEkARwBIAFQAKABfAGwAaQB0AFkAZQBhAHIALAAgADMAKQAgAD0AIABcACIAQgBDAEUAXAAiACwAXABuACAAIAAgACAAIAAgACAAIAAgACAAIAAgACAAIAAgACAAIAAgACAAIABMAEUAVAAoAFwAbgAgACAAIAAgACAAIAAgACAAIAAgACAAIAAgACAAIAAgACAAIAAgACAAIAAgACAAIABfAHMAWQBlAGEAcgAsACAATABFAEYAVAAoAF8AbABpAHQAWQBlAGEAcgAsACAATABFAE4AKABfAGwAaQB0AFkAZQBhAHIAKQAgAC0AIAAzACkALABcAG4AIAAgACAAIAAgACAAIAAgACAAIAAgACAAIAAgACAAIAAgACAAIAAgACAAIAAgACAAMQAgAC0AIABmAG4AWQBlAGEAcgBWAGEAbAB1AGUAKABfAHMAWQBlAGEAcgApAFwAbgAgACAAIAAgACAAIAAgACAAIAAgACAAIAAgACAAIAAgACAAIAAgACAAKQAsAFwAbgAgACAAIAAgACAAIAAgACAAIAAgACAAIAAgACAAIAAgAFIASQBHAEgAVAAoAF8AbABpAHQAWQBlAGEAcgAsACAAMgApACAAPQAgAFwAIgBDAEUAXAAiACwAXABuACAAIAAgACAAIAAgACAAIAAgACAAIAAgACAAIAAgACAAIAAgACAAIABMAEUAVAAoAFwAbgAgACAAIAAgACAAIAAgACAAIAAgACAAIAAgACAAIAAgACAAIAAgACAAIAAgACAAIABfAHMAWQBlAGEAcgAsACAATABFAEYAVAAoAF8AbABpAHQAWQBlAGEAcgAsACAATABFAE4AKABfAGwAaQB0AFkAZQBhAHIAKQAgAC0AIAAyACkALABcAG4AIAAgACAAIAAgACAAIAAgACAAIAAgACAAIAAgACAAIAAgACAAIAAgACAAIAAgACAAZgBuAFkAZQBhAHIAVgBhAGwAdQBlACgAXwBzAFkAZQBhAHIAKQBcAG4AIAAgACAAIAAgACAAIAAgACAAIAAgACAAIAAgACAAIAAgACAAIAAgACkALABcAG4AIAAgACAAIAAgACAAIAAgACAAIAAgACAAIAAgACAAIABUAFIAVQBFACwAIABmAG4AWQBlAGEAcgBWAGEAbAB1AGUAKABfAGwAaQB0AFkAZQBhAHIAKQBcAG4AIAAgACAAIAAgACAAIAAgACAAIAAgACAAKQAsAFwAbgAgACAAIAAgACAAIAAgACAAIAAgACAAIABcAG4AIAAgACAAIAAgACAAIAAgACAAIAAgACAASQBGAEUAUgBSAE8AUgAoAF8AeQBlAGEAcgBDAEUALAAgAHsAIwBWAEEATABVAEUAIQB9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BAGwAdwBhAHkAcwBTAGgAbwB3AEUAcgBhAF0AIAB8ACAAcwB3AGkAdABjAGgAIAAgAHwAIABBAGwAdwBhAHkAcwAgAGEAcABwAGwAeQAgAEIAQwBFAC8AQwBFACAAcwB1AGYAZgBpAHgALgAgAEkAZgAgAG4AbwB0ACAAdQBzAGUAZAAsACAAbwBuAGwAeQAgAHkAZQBhAHIAcwAgAGwAZQBzAHMAIAB0AGgAYQBuACAAMQAwADAAMAAgAHMAaABvAHcAIABhAG4AIABl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FkARQBBAFIAIAA9ACAATABBAE0AQgBEAEEAKABZAGUAYQByAEMARQAsACAAWwBBAGwAdwBhAHkAcwBTAGgAbwB3AEUAcgBhAF0ALABcAG4AIAAgACAAIABJAEYAKABJAFMAXwBFAE0AUABUAFkAKABZAGUAYQByAEMARQApACwAIABcACIAXAAiACwAXABuACAAIAAgACAAIAAgACAAIABMAEUAVAAoAFwAbgAgACAAIAAgACAAIAAgACAAIAAgACAAIABfAHkAZQBhAHIAQwBFACwAIABJAE4AVAAoAFkAZQBhAHIAQwBFACkALABcAG4AIAAgACAAIAAgACAAIAAgACAAIAAgACAAXwBpAHMAQwBFACwAIABfAHkAZQBhAHIAQwBFACAAPgA9ACAAMQAsAFwAbgAgACAAIAAgACAAIAAgACAAIAAgACAAIABfAHkAZQBhAHIALAAgAEkARgAoAF8AaQBzAEMARQAsACAAXwB5AGUAYQByAEMARQAsACAAMQAgAC0AIABfAHkAZQBhAHIAQwBFACkALABcAG4AIAAgACAAIAAgACAAIAAgACAAIAAgACAAXwBzAHUAZgBmAGkAeAAsACAASQBGAFMAKABOAE8AVAAoAF8AaQBzAEMARQApACwAIABcACIAIABCAEMARQBcACIALABcAG4AIAAgACAAIAAgACAAIAAgACAAIAAgACAAIAAgACAAIABfAHkAZQBhAHIAQwBFACAAPAAgADEAMAAwADAALAAgAFwAIgAgAEMARQBcACIALABcAG4AIAAgACAAIAAgACAAIAAgACAAIAAgACAAIAAgACAAIABOACgAQQBsAHcAYQB5AHMAUwBoAG8AdwBFAHIAYQApACAAPAA+ACAAMAAsACAAXAAiACAAQwBFAFwAIgAsAFwAbgAgACAAIAAgACAAIAAgACAAIAAgACAAIAAgACAAIAAgAFQAUgBVAEUALAAgAFwAIgBcACIAXABuACAAIAAgACAAIAAgACAAIAAgACAAIAAgACkALABcAG4AIAAgACAAIAAgACAAIAAgACAAIAAgACAAXwB5AGUAYQByACAAJgAgAF8AcwB1AGYAZgBpAHg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wAbgBcAG4AUABhAHIAcwBlAHMAIABhACAAbABpAHQAZQByAGEAcgB5ACAAZABhAHQAZQAgAGkAbgB0AG8AIAByAGUAcwBwAGUAYwB0AGkAdgBlACAAcABhAHIAdABzACAAbwBmACAAeQBlAGEAcgAsACAAbQBvAG4AdABoACwAIABkAGEAeQAgAGEAbgBk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X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RABhAHQAZQAgACAAIAAgACAAfAAgAHQAZQB4AHQAIAAgACAAfAAgAEwAaQB0AGUAcgBhAHIAeQAgAGQAYQB0AGUAIABhAG4AZAAgAHQAaQBtAGUAXABuAFsASgB1AGwAaQBhAG4AQwBhAGwAZQBuAGQAYQByAF0AIAB8ACAAcwB3AGkAdABjAGgAIAB8ACAAQwBhAGwAYwB1AGwAYQB0AGUAIABmAG8AcgAgAHQAaABlACAASgB1AGwAaQBhAG4AIABwAHIAbwBsAGUAcAB0AGkAYwAgAGMAYQBsAGUAbgBkAGEAcgAuACAARABlAGYAYQB1AGwAdAAgAGkAcwAgAEcAcgBlAGcAbwByAGkAYQBuAFwAbgAgACAAIAAgACAAIAAgACAAIAAgACAAIAAgACAAIAAgACAAfAAgACAAIAAgACAAIAAgACAAfAAgAHAAcgBvAGwAZQBwAHQAaQBjACAAYwBhAGwAZQBuAGQAYQByAC4AI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AoAFwAIgBGAGUAYgAgADIANQAsACAAMgAwADEANAAsACAANgA6ADAAMABcACIAKQBcAG4AUgBlAHQAdQByAG4AcwA6ACAAewAyADAAMQA0ACwAIAAyACwAIAAyADUALAAgADAALgAyADUAfQBcAG4AXABuAFAAQQBSAFMARQBfAEwASQBUAEUAUgBBAFIAWQBfAEQAQQBUAEUAKABcACIARABlAGMAIAAzADEALAAgADIAMAAyADMALAAgADIANAA6ADAAMABcACIAKQBcAG4AUgBlAHQAdQByAG4AcwA6ACAAewAyADAAMgAzACwAIAAxADIALAAgADMAMQAsACAAMQB9AFwAbgBcAG4AUABBAFIAUwBFAF8ATABJAFQARQBSAEEAUgBZAF8ARABBAFQARQAoAFwAIgBGAGUAYgAgADIANQBcACIAKQBcAG4AUgBlAHQAdQByAG4AcwA6ACAAewAgACwAIAAyACwAIAAyADUALAAg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MAGkAdABlAHIAYQByAHkARABhAHQAZQAsACAAWwBKAHUAbABpAGEAbgBDAGEAbABlAG4AZABhAHIAXQAsAFwAbgAgACAAIAAgAEkARgAoAEkAUwBfAEUATQBQAFQAWQAoAEwAaQB0AGUAcgBhAHIAeQBEAGEAdABlACkALAAgAHsAXAAiAFwAIgAsACAAXAAiAFwAIgAsACAAXAAiAFwAIgAsACAAXAAiAFwAIgB9ACwAXABuACAAIAAgACAAIAAgACAAIABMAEUAVAAoAFwAbgAgACAAIAAgACAAIAAgACAAIAAgACAAIABmAG4AUABhAHIAcwBlAFQAaQBtAGUALAAgAEwAQQBNAEIARABBACgAXwB0AGkAbQBlAFAAYQByAHQALABcAG4AIAAgACAAIAAgACAAIAAgACAAIAAgACAAIAAgACAAIABMAEUAVAAoAFwAbgAgACAAIAAgACAAIAAgACAAIAAgACAAIAAgACAAIAAgACAAIAAgACAAXwB0AHIAeQBUAGkAbQBlACwAIABEAEEAVABFAFYAQQBMAFUARQAoAF8AdABpAG0AZQBQAGEAcgB0ACkAIAArACAAVABJAE0ARQBWAEEATABVAEUAKABfAHQAaQBtAGUAUABhAHIAdAApACwAXABuACAAIAAgACAAIAAgACAAIAAgACAAIAAgACAAIAAgACAAIAAgACAAIABJAEYAUwAoAFwAbgAgACAAIAAgACAAIAAgACAAIAAgACAAIAAgACAAIAAgACAAIAAgACAAIAAgACAAIABJAFMARQBSAFIATwBSACgAXwB0AHIAeQBUAGkAbQBlACkALAAgAFwAIgBcACIALABcAG4AIAAgACAAIAAgACAAIAAgACAAIAAgACAAIAAgACAAIAAgACAAIAAgACAAIAAgACAAXwB0AHIAeQBUAGkAbQBlACAAPgAgADEALAAgAHsAIwBOAFUATQAhAH0ALABcAG4AIAAgACAAIAAgACAAIAAgACAAIAAgACAAIAAgACAAIAAgACAAIAAgACAAIAAgACAAVABSAFUARQAsACAAXwB0AHIAeQBUAGkAbQBlAFwAbgAgACAAIAAgACAAIAAgACAAIAAgACAAIAAgACAAIAAgACAAIAAgACAAKQBcAG4AIAAgACAAIAAgACAAIAAgACAAIAAgACAAIAAgACAAIAApAFwAbgAgACAAIAAgACAAIAAgACAAIAAgACAAIAApACwAXABuAFwAbgAgACAAIAAgACAAIAAgACAAIAAgACAAIABmAG4AUABhAHIAcwBlAEQAYQB5ACwAIABMAEEATQBCAEQAQQAoAF8AZABhAHkAUABhAHIAdAAsACAAXwB5AGUAYQByACwAIABfAG0AbwBuAHQAaAAsAFwAbgAgACAAIAAgACAAIAAgACAAIAAgACAAIAAgACAAIAAgAEwARQBUACgAXABuACAAIAAgACAAIAAgACAAIAAgACAAIAAgACAAIAAgACAAIAAgACAAIABfAGQAYQB5ACwAIABJAE4AVAAoAFYAQQBMAFUARQAoAF8AZABhAHkAUABhAHIAdAApACkALABcAG4AIAAgACAAIAAgACAAIAAgACAAIAAgACAAIAAgACAAIAAgACAAIAAgAEkARgBTACgAXABuACAAIAAgACAAIAAgACAAIAAgACAAIAAgACAAIAAgACAAIAAgACAAIAAgACAAIAAgAF8AZABhAHkAIAA8AD0AIAAwACwAIAB7ACMATgBVAE0AIQB9ACwAXABuACAAIAAgACAAIAAgACAAIAAgACAAIAAgACAAIAAgACAAIAAgACAAIAAgACAAIAAgAF8AZABhAHkAIAA8AD0AIABEAEEAWQBTAF8ASQBOAF8ATQBPAE4AVABIACgAXwBtAG8AbgB0AGgALAAgAF8AeQBlAGEAcgAsACAASgB1AGwAaQBhAG4AQwBhAGwAZQBuAGQAYQByACkALAAgAF8AZABhAHkALABcAG4AIAAgACAAIAAgACAAIAAgACAAIAAgACAAIAAgACAAIAAgACAAIAAgACAAIAAgACAAVABSAFUARQAsACAAewAjAE4AVQBNACEAfQBcAG4AIAAgACAAIAAgACAAIAAgACAAIAAgACAAIAAgACAAIAAgACAAIAAgACkAXABuACAAIAAgACAAIAAgACAAIAAgACAAIAAgACAAIAAgACAAKQBcAG4AIAAgACAAIAAgACAAIAAgACAAIAAgACAAKQAsAFwAbgBcAG4AIAAgACAAIAAgACAAIAAgACAAIAAgACAAXwBwAGEAcgB0AHMALAAgAFQAUgBJAE0AKABUAEUAWABUAFMAUABMAEkAVAAoAEwAaQB0AGUAcgBhAHIAeQBEAGEAdABlACwAIABcACIALABcACIAKQApACwAXABuACAAIAAgACAAIAAgACAAIAAgACAAIAAgAF8AYwBvAGwAcwAsACAAQwBPAEwAVQBNAE4AUwAoAF8AcABhAHIAdABzACkALABcAG4AIAAgACAAIAAgACAAIAAgACAAIAAgACAASQBGAFMAKABfAGMAbwBsAHMAIAA9ACAAMQAsAFwAbgAgACAAIAAgACAAIAAgACAAIAAgACAAIAAgACAAIAAgAEwARQBUACgAXABuACAAIAAgACAAIAAgACAAIAAgACAAIAAgACAAIAAgACAAIAAgACAAIABfAHAAYQByAHQAMQAsACAASQBOAEQARQBYACgAXwBwAGEAcgB0AHMALAAgADEALAAgADEAKQAsAFwAbgAgACAAIAAgACAAIAAgACAAIAAgACAAIAAgACAAIAAgACAAIAAgACAAXwBzAHAAYQBjAGUAUABvAHMALAAgAEkARgBFAFIAUgBPAFIAKABGAEkATgBEACgAXAAiACAAXAAiACwAIABfAHAAYQByAHQ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YQByAHQAMQAsACAAXwBzAHAAYQBjAGUAUABvAHMAIAAtACAAMQApACkALABcAG4AIAAgACAAIAAgACAAIAAgACAAIAAgACAAIAAgACAAIAAgACAAIAAgACAAIAAgACAAIAAgACAAIABfAGQAYQB5AHMASQBuAE0AbwBuAHQAaAAsACAARABBAFkAUwBfAEkATgBfAE0ATwBOAFQASAAoAF8AbQBvAG4AdABoACwAIAAyADAAMAAwACkALABcAG4AIAAgACAAIAAgACAAIAAgACAAIAAgACAAIAAgACAAIAAgACAAIAAgACAAIAAgACAAIAAgACAAIABfAHIAZQBtAGEAaQBuACwAIABNAEkARAAoAF8AcABhAHIAdAAxACwAIABfAHMAcABhAGMAZQBQAG8AcwAgACsAIAAxACwAIABMAEUATgAoAF8AcABhAHIAdAAxACkAIAAtACAAXwBzAHAAYQBjAGUAUABvAHMAKQAsAFwAbgAgACAAIAAgACAAIAAgACAAIAAgACAAIAAgACAAIAAgACAAIAAgACAAIAAgACAAIAAgACAAIAAgAF8AZABlAG4AbwB0AGUAZABZAGUAYQByACwAIABJAEYARQBSAFIATwBSACgARgBJAE4ARAAoAFwAIgBDAFwAIgAsACAAXwByAGUAbQBhAGkAbgApACwAIAAwACkAIAA+ACAAMAAsAFwAbgAgACAAIAAgACAAIAAgACAAIAAgACAAIAAgACAAIAAgACAAIAAgACAAIAAgACAAIAAgACAAIAAgAF8AdgBhAGwALAAgAEkARgAoAF8AZABlAG4AbwB0AGUAZABZAGUAYQByACwAIABQAEEAUgBTAEUAXwBMAEkAVABFAFIAQQBSAFkAXwBZAEUAQQBSACgAXwByAGUAbQBhAGkAbgApACwAXABuACAAIAAgACAAIAAgACAAIAAgACAAIAAgACAAIAAgACAAIAAgACAAIAAgACAAIAAgACAAIAAgACAAIAAgACAAIABJAE4AVAAoAFYAQQBMAFUARQAoAF8AcgBlAG0AYQBpAG4AKQApAFwAbgAgACAAIAAgACAAIAAgACAAIAAgACAAIAAgACAAIAAgACAAIAAgACAAIAAgACAAIAAgACAAIAAgACkALAAgAFwAbgAgACAAIAAgACAAIAAgACAAIAAgACAAIAAgACAAIAAgACAAIAAgACAAIAAgACAAIAAgACAAIAAgAF8AZABhAHkALAAgAEkARgBTACgAXwBkAGUAbgBvAHQAZQBkAFkAZQBhAHIALAAgAFwAIgBcACIALABcAG4AIAAgACAAIAAgACAAIAAgACAAIAAgACAAIAAgACAAIAAgACAAIAAgACAAIAAgACAAIAAgACAAIAAgACAAIAAgAF8AdgBhAGwAIAA8AD0AIAAwACwAIABcACIAXAAiACwAXABuACAAIAAgACAAIAAgACAAIAAgACAAIAAgACAAIAAgACAAIAAgACAAIAAgACAAIAAgACAAIAAgACAAIAAgACAAIABfAHYAYQBsACAAPAA9ACAAXwBkAGEAeQBzAEkAbgBNAG8AbgB0AGgALAAgAF8AdgBhAGwALABcAG4AIAAgACAAIAAgACAAIAAgACAAIAAgACAAIAAgACAAIAAgACAAIAAgACAAIAAgACAAIAAgACAAIAAgACAAIAAgAFQAUgBVAEUALAAgAFwAIgBcACIAXABuACAAIAAgACAAIAAgACAAIAAgACAAIAAgACAAIAAgACAAIAAgACAAIAAgACAAIAAgACAAIAAgACAAKQAsAFwAbgAgACAAIAAgACAAIAAgACAAIAAgACAAIAAgACAAIAAgACAAIAAgACAAIAAgACAAIAAgACAAIAAgAF8AeQBlAGEAcgAsACAASQBGAFMAKABfAGQAZQBuAG8AdABlAGQAWQBlAGEAcgAsACAAXwB2AGEAbAAsAFwAbgAgACAAIAAgACAAIAAgACAAIAAgACAAIAAgACAAIAAgACAAIAAgACAAIAAgACAAIAAgACAAIAAgACAAIAAgACAAXwB2AGEAbAAgADwAPQAgADAALAAgAF8AdgBhAGwALABcAG4AIAAgACAAIAAgACAAIAAgACAAIAAgACAAIAAgACAAIAAgACAAIAAgACAAIAAgACAAIAAgACAAIAAgACAAIAAgAF8AdgBhAGwAIAA8AD0AIABfAGQAYQB5AHMASQBuAE0AbwBuAHQAaAAsACAAXAAiAFwAIgAsAFwAbgAgACAAIAAgACAAIAAgACAAIAAgACAAIAAgACAAIAAgACAAIAAgACAAIAAgACAAIAAgACAAIAAgACAAIAAgACAAVABSAFUARQAsACAAXwB2AGEAbABcAG4AIAAgACAAIAAgACAAIAAgACAAIAAgACAAIAAgACAAIAAgACAAIAAgACAAIAAgACAAIAAgACAAIAApACwAXABuACAAIAAgACAAIAAgACAAIAAgACAAIAAgACAAIAAgACAAIAAgACAAIAAgACAAIAAgACAAIAAgACAASABTAFQAQQBDAEsAKABfAHkAZQBhAHIALAAgAF8AbQBvAG4AdABoACwAIABfAGQAYQB5ACwAIABcACIAXAAiACkAXABuACAAIAAgACAAIAAgACAAIAAgACAAIAAgACAAIAAgACAAIAAgACAAIAAgACAAIAAgACkAXABuACAAIAAgACAAIAAgACAAIAAgACAAIAAgACAAIAAgACAAIAAgACAAIAApAFwAbgAgACAAIAAgACAAIAAgACAAIAAgACAAIAAgACAAIAAgACkALABcAG4AIAAgACAAIAAgACAAIAAgACAAIAAgACAAIAAgACAAIABfAGMAbwBsAHMAIAA9ACAAMgAsAFwAbgAgACAAIAAgACAAIAAgACAAIAAgACAAIAAgACAAIAAgAEwARQBUACgAXABuACAAIAAgACAAIAAgACAAIAAgACAAIAAgACAAIAAgACAAIAAgACAAIABfAHAAMQAsACAASQBOAEQARQBYACgAXwBwAGEAcgB0AHMALAAgADEALAAgADEAKQAsAFwAbgAgACAAIAAgACAAIAAgACAAIAAgACAAIAAgACAAIAAgACAAIAAgACAAXwBzAHAAYQBjAGUAUABvAHMALAAgAEkARgBFAFIAUgBPAFIAKABGAEkATgBEACgAXAAiACAAXAAiACwAIABfAHA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MQAsACAAXwBzAHAAYQBjAGUAUABvAHMAIAAtACAAMQApACkALABcAG4AIAAgACAAIAAgACAAIAAgACAAIAAgACAAIAAgACAAIAAgACAAIAAgACAAIAAgACAAIAAgACAAIABfAHAAMgAsACAASQBOAEQARQBYACgAXwBwAGEAcgB0AHMALAAgADEALAAgADIAKQAsAFwAbgAgACAAIAAgACAAIAAgACAAIAAgACAAIAAgACAAIAAgACAAIAAgACAAIAAgACAAIAAgACAAIAAgAF8AdABpAG0AZQAsACAAZgBuAFAAYQByAHMAZQBUAGkAbQBlACgAXwBwADIAKQAsAFwAbgAgACAAIAAgACAAIAAgACAAIAAgACAAIAAgACAAIAAgACAAIAAgACAAIAAgACAAIAAgACAAIAAgAF8AeQBlAGEAcgAsACAASQBGACgATgBPAFQAKABJAFMATgBVAE0AQgBFAFIAKABfAHQAaQBtAGUAKQApACwAIABQAEEAUgBTAEUAXwBMAEkAVABFAFIAQQBSAFkAXwBZAEUAQQBSACgAXwBwADIAKQAsACAAXAAiAFwAIgApACwAXABuACAAIAAgACAAIAAgACAAIAAgACAAIAAgACAAIAAgACAAIAAgACAAIAAgACAAIAAgACAAIAAgACAAXwBkAGEAeQBQAGEAcgB0ACwAIABNAEkARAAoAF8AcAAxACwAIABfAHMAcABhAGMAZQBQAG8AcwAgACsAIAAxACwAIABMAEUATgAoAF8AcAAxACkAIAAtACAAXwBzAHAAYQBjAGUAUABvAHMAKQAsAFwAbgAgACAAIAAgACAAIAAgACAAIAAgACAAIAAgACAAIAAgACAAIAAgACAAIAAgACAAIAAgACAAIAAgAF8AZABhAHkALAAgAGYAbgBQAGEAcgBzAGUARABhAHkAKABfAGQAYQB5AFAAYQByAHQALAAgAF8AeQBlAGEAcgAsACAAXwBtAG8AbgB0AGgAKQAsAFwAbgAgACAAIAAgACAAIAAgACAAIAAgACAAIAAgACAAIAAgACAAIAAgACAAIAAgACAAIAAgACAAIAAgAEgAUwBUAEEAQwBLACgAXwB5AGUAYQByACwAIABfAG0AbwBuAHQAaAAsACAAXwBkAGEAeQAsACAAXwB0AGkAbQBlACkAXABuACAAIAAgACAAIAAgACAAIAAgACAAIAAgACAAIAAgACAAIAAgACAAIAAgACAAIAAgACkAXABuACAAIAAgACAAIAAgACAAIAAgACAAIAAgACAAIAAgACAAIAAgACAAIAApAFwAbgAgACAAIAAgACAAIAAgACAAIAAgACAAIAAgACAAIAAgACkALABcAG4AIAAgACAAIAAgACAAIAAgACAAIAAgACAAIAAgACAAIABfAGMAbwBsAHMAIAA9ACAAMwAsAFwAbgAgACAAIAAgACAAIAAgACAAIAAgACAAIAAgACAAIAAgAEwARQBUACgAXABuACAAIAAgACAAIAAgACAAIAAgACAAIAAgACAAIAAgACAAIAAgACAAIABfAHkAZQBhAHIALAAgAFAAQQBSAFMARQBfAEwASQBUAEUAUgBBAFIAWQBfAFkARQBBAFIAKABJAE4ARABFAFgAKABfAHAAYQByAHQAcwAsACAAMQAsACAAMgApACkALABcAG4AIAAgACAAIAAgACAAIAAgACAAIAAgACAAIAAgACAAIAAgACAAIAAgAF8AdABpAG0AZQAsACAAZgBuAFAAYQByAHMAZQBUAGkAbQBlACgASQBOAEQARQBYACgAXwBwAGEAcgB0AHMALAAgADEALAAgADMAKQApACwAXABuACAAIAAgACAAIAAgACAAIAAgACAAIAAgACAAIAAgACAAIAAgACAAIABfAHAAMQAsACAASQBOAEQARQBYACgAXwBwAGEAcgB0AHMALAAgADEALAAgADEAKQAsAFwAbgAgACAAIAAgACAAIAAgACAAIAAgACAAIAAgACAAIAAgACAAIAAgACAAXwBzAHAAYQBjAGUAUABvAHMALAAgAEkARgBFAFIAUgBPAFIAKABGAEkATgBEACgAXAAiACAAXAAiACwAIABfAHAAMQApACwAIAAwACkALABcAG4AIAAgACAAIAAgACAAIAAgACAAIAAgACAAIAAgACAAIAAgACAAIAAgAEkARgAoAF8AcwBwAGEAYwBlAFAAbwBzACAAPQAgADAALAAgAHsAIwBWAEEATABVAEUAIQAsACAAXAAiAFwAIgAsACAAXAAiAFwAIgAsACAAXAAiAFwAIgB9ACwAXABuACAAIAAgACAAIAAgACAAIAAgACAAIAAgACAAIAAgACAAIAAgACAAIAAgACAAIAAgAEwARQBUACgAXABuACAAIAAgACAAIAAgACAAIAAgACAAIAAgACAAIAAgACAAIAAgACAAIAAgACAAIAAgACAAIAAgACAAXwBtAG8AbgB0AGgALAAgAFAAQQBSAFMARQBfAE0ATwBOAFQASAAoAEwARQBGAFQAKABfAHAAMQAsACAAXwBzAHAAYQBjAGUAUABvAHMAIAAtACAAMQApACkALABcAG4AIAAgACAAIAAgACAAIAAgACAAIAAgACAAIAAgACAAIAAgACAAIAAgACAAIAAgACAAIAAgACAAIABfAGQAYQB5AFAAYQByAHQALAAgAE0ASQBEACgAXwBwADEALAAgAF8AcwBwAGEAYwBlAFAAbwBzACAAKwAgADEALAAgAEwARQBOACgAXwBwADEAKQAgAC0AIABfAHMAcABhAGMAZQBQAG8AcwApACwAXABuACAAIAAgACAAIAAgACAAIAAgACAAIAAgACAAIAAgACAAIAAgACAAIAAgACAAIAAgACAAIAAgACAAXwBkAGEAeQAsACAAZgBuAFAAYQByAHMAZQBEAGEAeQAoAF8AZABhAHkAUABhAHIAdAAsACAAMgAwADAAMAAsACAAXwBtAG8AbgB0AGgAKQAsAFwAbgAgACAAIAAgACAAIAAgACAAIAAgACAAIAAgACAAIAAgACAAIAAgACAAIAAgACAAIAAgACAAIAAgAEgAUwBUAEEAQwBLACgAXwB5AGUAYQByACwAIABfAG0AbwBuAHQAaAAsACAAXwBkAGEAeQAsACAAXwB0AGkAbQBlACkAXABuACAAIAAgACAAIAAgACAAIAAgACAAIAAgACAAIAAgACAAIAAgACAAIAAgACAAIAAgACkAXABuACAAIAAgACAAIAAgACAAIAAgACAAIAAgACAAIAAgACAAIAAgACAAIAApAFwAbgAgACAAIAAgACAAIAAgACAAIAAgACAAIAAgACAAIAAgACkALABcAG4AIAAgACAAIAAgACAAIAAgACAAIAAgACAAIAAgACAAIABUAFIAVQBFACwAIAB7ACMAVgBBAEwAVQBFACEALAAgAFwAIgBcACIALAAgAFwAIgBcACIALAAgAFwAIgBcACIAf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cAG4AXABuAFIAZQB0AHUAcgBuAHMAIABhACAAZABhAHQAZQAgAGYAbwByAG0AYQB0AHQAZQBkACAAaQBuACAAbABpAHQAZQByAGEAcgB5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IAAgACAAIAB8ACAAaQBuAHQAZQBnAGUAcgAgACAAIAAgACAAIAAgACAAIAB8ACAATgBvAHQAZQAgAHQAaABhAHQAIAAxACAAQgBDACAAPQAgADAAIABDAEUALAAgADIAIABCAEMAIAA9ACAALQAxACAAQwBFAFwAbgBNAG8AbgB0AGgAIAAgACAAIAAgACAAIAAgACAAIAAgACAAIAAgACAAIAAgACAAfAAgAGkAbgB0AGUAZwBlAHIAIABbADEALgAuADEAMgBdACAAfABcAG4ARABhAHkAIAAgACAAIAAgACAAIAAgACAAIAAgACAAIAAgACAAIAAgACAAIAAgAHwAIABpAG4AdABlAGcAZQByACAAWwAxAC4ALgAzADEAXQAgAHwAXABuAFsAVABpAG0AZQBdACAAIAAgACAAIAAgACAAIAAgACAAIAAgACAAIAAgACAAIAB8ACAAZABlAGMAaQBtAGEAbAAgAFsAMAAuAC4AMQBdACAAIAB8ACAAVABpAG0AZQAgAG8AZgAgAGQAYQB5ACAAYQBzACAAZABlAGMAaQBtAGEAbAAgAGYAcgBhAGMAdABpAG8AbgAgAG8AZgAgAGEAIABkAGEAeQAuAFwAbgBbAE8AcAB0AGkAbwBuAHMAXQAgACAAIAAgACAAIAAgACAAIAAgACAAIAAgACAAfAAgAHQAZQB4AHQAIAAgACAAIAAgACAAIAAgACAAIAAgACAAfAAgAFsAUwBdAFsASQBdAFsARQBdAFwAbgAgACAAIAAgACAAIAAgACAAIAAgACAAIAAgACAAIAAgACAAIAAgACAAIAAgACAAfAAgACAAIAAgACAAIAAgACAAIAAgACAAIAAgACAAIAAgACAAfAAgACAAUwAgADoAIABEAGkAcwBwAGwAYQB5ACAAcwBoAG8AcgB0ACAAZgBvAHIAbQAgAG0AbwBuAHQAaABzAFwAbgAgACAAIAAgACAAIAAgACAAIAAgACAAIAAgACAAIAAgACAAIAAgACAAIAAgACAAfAAgACAAIAAgACAAIAAgACAAIAAgACAAIAAgACAAIAAgACAAfAAgACAASQAgADoAIABVAHMAZQAgAEkAbgB0AGUAcgBuAGEAdABpAG8AbgBhAGwAIABFAG4AZwBsAGkAcwBoACAAaQBuAHMAdABlAGEAZAAgAG8AZgAgAGwAbwBjAGEAbAAgAGwAYQBuAGcAdQBhAGcAZQAgAHMAZQB0ACAAaQBuACAARQB4AGMAZQBsAFwAbgAgACAAIAAgACAAIAAgACAAIAAgACAAIAAgACAAIAAgACAAIAAgACAAIAAgACAAfAAgACAAIAAgACAAIAAgACAAIAAgACAAIAAgACAAIAAgACAAfAAgACAARQAgADoAIABBAGwAdwBhAHkAcwAgAGEAcABwAGwAeQAgAEIAQwBFAC8AQwBFACAAcwB1AGYAZgBpAHgALgAgAEkAZgAgAG4AbwB0ACAAdQBzAGUAZAAsACAAbwBuAGwAeQAgAHkAZQBhAHIAcwAgAGwAZQBzAHMAIAB0AGgAYQBuACAAMQAwADAAMABcAG4AIAAgACAAIAAgACAAIAAgACAAIAAgACAAIAAgACAAIAAgACAAIAAgACAAIAAgAHwAIAAgACAAIAAgACAAIAAgACAAIAAgACAAIAAgACAAIAAgAHwAIAAgACAAIAAgACAAcwBoAG8AdwAgAGEAbgAgAGUAcgBhAC4AXABuAFsASgB1AGwAaQBhAG4AQwBhAGwAZQBuAGQAYQByAF0AIAAgACAAIAAgACA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AgAD0AIABMAEEATQBCAEQAQQAoAFkAZQBhAHIAQwBFACwAIABNAG8AbgB0AGgALAAgAEQAYQB5ACwAIABbAFQAaQBtAGUAXQAsACAAWwBPAHAAdABpAG8AbgBzAF0ALAAgAFsASgB1AGwAaQBhAG4AQwBhAGwAZQBuAGQAYQByAF0ALABcAG4AIAAgACAAIABJAEYAUwAoAFwAbgAgACAAIAAgACAAIAAgACAASQBTAF8ARQBNAFAAVABZACgAWQBlAGEAcgBDAEUAKQAgACoAIABJAFMAXwBFAE0AUABUAFkAKABNAG8AbgB0AGgAKQAgACoAIABJAFMAXwBFAE0AUABUAFkAKABEAGEAeQApACwAIABcACIAXAAiACwAXABuACAAIAAgACAAIAAgACAAIABOAE8AVAAoAEkAUwBOAFUATQBCAEUAUgAoAE0AbwBuAHQAaAApACkAIAArACAAKABOAE8AVAAoAEkAUwBOAFUATQBCAEUAUgAoAFkAZQBhAHIAQwBFACkAKQAgACoAIABOAE8AVAAoAEkAUwBOAFUATQBCAEUAUgAoAEQAYQB5ACkAKQApACwAIAB7ACMAVgBBAEwAVQBFACEAfQAsAFwAbgAgACAAIAAgACAAIAAgACAAVABSAFUARQAsACAATABFAFQAKABcAG4AIAAgACAAIAAgACAAIAAgACAAIAAgACAAXwBzAGgAbwByAHQALAAgAEkARgBFAFIAUgBPAFIAKABTAEUAQQBSAEMASAAoAFwAIgBTAFwAIgAsACAATwBwAHQAaQBvAG4AcwApACwAIAAwACkAIAA+ACAAMAAsAFwAbgAgACAAIAAgACAAIAAgACAAIAAgACAAIABfAGkAbgB0AEUAbgBnAGwAaQBzAGgALAAgAEkARgBFAFIAUgBPAFIAKABTAEUAQQBSAEMASAAoAFwAIgBJAFwAIgAsACAATwBwAHQAaQBvAG4AcwApACwAIAAwACkAIAA+ACAAMAAsAFwAbgAgACAAIAAgACAAIAAgACAAIAAgACAAIABfAGUAcgBhACwAIABJAEYARQBSAFIATwBSACgAUwBFAEEAUgBDAEgAKABcACIARQBcACIALAAgAE8AcAB0AGkAbwBuAHMAKQAsACAAMAApACAAPgAgADAALABcAG4AXABuACAAIAAgACAAIAAgACAAIAAgACAAIAAgAF8AcwBEAGEAdABlACwAIABMAEUAVAAoAFwAbgAgACAAIAAgACAAIAAgACAAIAAgACAAIAAgACAAIAAgAF8AbgBvAG0AaQBuAGEAbABZAGUAYQByACwAIABJAEYAKABJAFMAXwBFAE0AUABUAFkAKABZAGUAYQByAEMARQApACwAIAAyADAAMAAwACwAIABZAGUAYQByAEMARQApACwAXABuACAAIAAgACAAIAAgACAAIAAgACAAIAAgACAAIAAgACAAXwBuAG8AbQBpAG4AYQBsAEQAYQB5ACwAIABJAEYAKABJAFMATgBVAE0AQgBFAFIAKABEAGEAeQApACwAIABJAE4AVAAoAEQAYQB5ACkALAAgADEAKQAsAFwAbgAgACAAIAAgACAAIAAgACAAIAAgACAAIAAgACAAIAAgAEkARgAoAE4ATwBUACgASQBTAF8AVgBBAEwASQBEAF8ARABBAFQARQAoAF8AbgBvAG0AaQBuAGEAbABZAGUAYQByACwAIABNAG8AbgB0AGgALAAgAF8AbgBvAG0AaQBuAGEAbABEAGEAeQAsACAASgB1AGwAaQBhAG4AQwBhAGwAZQBuAGQAYQByACkAKQAsACAAXAAiACMARABBAFQARQAhAFwAIgAsAFwAbgAgACAAIAAgACAAIAAgACAAIAAgACAAIAAgACAAIAAgACAAIAAgACAATABFAFQAKABcAG4AIAAgACAAIAAgACAAIAAgACAAIAAgACAAIAAgACAAIAAgACAAIAAgACAAIAAgACAAXwBzAE0AbwBuAHQAaAAsACAATQBPAE4AVABIAF8ATgBBAE0ARQAoAE0AbwBuAHQAaAAsACAAXwBzAGgAbwByAHQALAAgAF8AaQBuAHQARQBuAGcAbABpAHMAaAApACwAXABuACAAIAAgACAAIAAgACAAIAAgACAAIAAgACAAIAAgACAAIAAgACAAIAAgACAAIAAgAF8AcwBEAGEAeQAsACAASQBGACgASQBTAE4AVQBNAEIARQBSACgARABhAHkAKQAsACAAXAAiACAAXAAiACAAJgAgAF8AbgBvAG0AaQBuAGEAbABEAGEAeQAsACAAXAAiAFwAIgApACwAXABuACAAIAAgACAAIAAgACAAIAAgACAAIAAgACAAIAAgACAAIAAgACAAIAAgACAAIAAgAF8AcwBZAGUAYQByACwAIABJAEYAKABJAFMATgBVAE0AQgBFAFIAKABZAGUAYQByAEMARQApACwAIABcACIALAAgAFwAIgAgACYAIABGAE8AUgBNAEEAVABfAEwASQBUAEUAUgBBAFIAWQBfAFkARQBBAFIAKABZAGUAYQByAEMARQAsACAAXwBlAHIAYQApACwAIABcACIAXAAiACkALABcAG4AIAAgACAAIAAgACAAIAAgACAAIAAgACAAIAAgACAAIAAgACAAIAAgACAAIAAgACAAQwBPAE4AQwBBAFQAKABfAHMATQBvAG4AdABoACwAIABfAHMARABhAHkALAAgAF8AcwBZAGUAYQByACkAXABuACAAIAAgACAAIAAgACAAIAAgACAAIAAgACAAIAAgACAAIAAgACAAIAApAFwAbgAgACAAIAAgACAAIAAgACAAIAAgACAAIAAgACAAIAAgACkAXABuACAAIAAgACAAIAAgACAAIAAgACAAIAAgACkALABcAG4AXABuACAAIAAgACAAIAAgACAAIAAgACAAIAAgAF8AcwBUAGkAbQBlACwAIABJAEYAUwAoAFwAbgAgACAAIAAgACAAIAAgACAAIAAgACAAIAAgACAAIAAgAEkAUwBfAEUATQBQAFQAWQAoAFQAaQBtAGUAKQAsACAAXAAiAFwAIgAsAFwAbgAgACAAIAAgACAAIAAgACAAIAAgACAAIAAgACAAIAAgAE4ATwBUACgASQBTAE4AVQBNAEIARQBSACgAVABpAG0AZQApACkALAAgAFwAIgAjAFQASQBNAEUAIQBcACIALABcAG4AIAAgACAAIAAgACAAIAAgACAAIAAgACAAIAAgACAAIABUAGkAbQBlACAAPAAgADAALAAgAFwAIgAjAFQASQBNAEUAIQBcACIALABcAG4AIAAgACAAIAAgACAAIAAgACAAIAAgACAAIAAgACAAIABUAGkAbQBlACAAPgAgADEALAAgAFwAIgAjAFQASQBNAEUAIQBcACIALABcAG4AIAAgACAAIAAgACAAIAAgACAAIAAgACAAIAAgACAAIABUAFIAVQBFACwAIABMAEUAVAAoAFwAbgAgACAAIAAgACAAIAAgACAAIAAgACAAIAAgACAAIAAgACAAIAAgACAAXwByAFQAaQBtAGUALAAgAFIATwBVAE4ARABfAFQASQBNAEUAUwBQAEEATgAoAFQAaQBtAGUALAAgADMALAAgADAALAAgADEAKQAsAFwAbgAgACAAIAAgACAAIAAgACAAIAAgACAAIAAgACAAIAAgACAAIAAgACAAXwBmAG0AdAAsACAASQBGACgAXwByAFQAaQBtAGUAIAA9ACAAMQAsACAAXAAiAFsAaABoAF0AOgBtAG0AXAAiACwAIABcACIAaAA6AG0AbQAgAEEATQAvAFAATQBcACIAKQAsAFwAbgAgACAAIAAgACAAIAAgACAAIAAgACAAIAAgACAAIAAgACAAIAAgACAAVABFAFgAVAAoAF8AcgBUAGkAbQBlACwAIABfAGYAbQB0ACkAXABuACAAIAAgACAAIAAgACAAIAAgACAAIAAgACAAIAAgACAAKQBcAG4AIAAgACAAIAAgACAAIAAgACAAIAAgACAAKQAsAFwAbgAgACAAIAAgACAAIAAgACAAIAAgACAAIABJAEYAKABfAHMAVABpAG0AZQAgAD0AIABcACIAXAAiACwAIABfAHMARABhAHQAZQAsACAAXwBzAEQAYQB0AGUAIAAmACAAXAAiACwAIABcACIAIAAmACAAXwBzAFQAaQBt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XABuAFwAbgBQAGEAcgBzAGUAcwAgAGEAIABVAFMAIABmAG8AcgBtAGEAdABlAGQ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Ap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IAAgACAAIAAgACAAIAAgACAAIAB8ACAAdABlAHgAdAAgACAAIAB8ACAARABhAHQAZQAgAGkAbgAgAFUAUwAgAGYAbwByAG0AYQB0ACAAaQBlAC4AIABNAE0ALwBkAGQALwB5AHkAeQB5ACAAaABoADoAbQBtADoAcwBz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KABcACIAMQAvADIANQAvADIAMAAxADQAIAA2ADoAMAAwAFwAIgApAFwAbgBSAGUAdAB1AHIAbgBzADoAIAB7ADIAMAAxADQALAAgADEALAAgADIANQAsACAAMAAuADIANQB9AFwAbgBcAG4AUABBAFIAUwBFAF8AVQBTAF8ARABBAFQARQAoAFwAIgAxADIALwAzADEALwAyADAAMgAzACAAMgA0ADoAMAAwAFwAIgApAFwAbgBSAGUAdAB1AHIAbgBzADoAIAB7ADIAMAAyADMALAAgADEAMgAsACAAMwAxACwAIAAx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UAUwBfAEQAQQBUAEUAIAA9ACAATABBAE0AQgBEAEEAKABVAFMARABhAHQAZQAsACAAWwBKAHUAbABpAGEAbgBDAGEAbABlAG4AZABhAHIAXQAsACAAXABuACAAIAAgACAASQBGAFMAKABcAG4AIAAgACAAIAAgACAAIAAgAEkAUwBfAEUATQBQAFQAWQAoAFUAUwBEAGEAdABlACkALAAgAHsAXAAiAFwAIgAsACAAXAAiAFwAIgAsACAAXAAiAFwAIgAsACAAXAAiAFwAIgB9ACwAXABuACAAIAAgACAAIAAgACAAIABOAE8AVAAoAFYAQQBMAEkARABBAFQARQBfAEMASABBAFIAUwBFAFQAKABcACIAIAAsAC0ALgAvADAAMQAyADMANAA1ADYANwA4ADkAOgBBAE0AUABUAGEAbQBwAF8AXAAiACAAJgAgAFUATgBJAEMASABBAFIAKAA4ADcAMgAyACkALAAgAFUAUwBEAGEAdABlACkAKQAsACAAewAjAFYAQQBMAFUARQAhAH0ALABcAG4AIAAgACAAIAAgACAAIAAgAFQAUgBVAEUALAAgAEwARQBUACgAXABuACAAIAAgACAAIAAgACAAIAAgACAAIAAgAF8AdAByAHkARABhAHQAZQAsACAARABBAFQARQBWAEEATABVAEUAKABVAFMARABhAHQAZQApACwAXABuACAAIAAgACAAIAAgACAAIAAgACAAIAAgAF8AdAByAHkAVABpAG0AZQAsACAAVABJAE0ARQBWAEEATABVAEUAKABVAFMARABhAHQAZQApACwAXABuACAAIAAgACAAIAAgACAAIAAgACAAIAAgAF8AaQBzAFQAaQBtAGUATwBuAGwAeQAsACAASQBGAFMAKABcAG4AIAAgACAAIAAgACAAIAAgACAAIAAgACAAIAAgACAAIABJAFMARQBSAFIATwBSACgAXwB0AHIAeQBUAGkAbQBlACkALAAgAEYAQQBMAFMARQAsAFwAbgAgACAAIAAgACAAIAAgACAAIAAgACAAIAAgACAAIAAgAEkAUwBFAFIAUgBPAFIAKABfAHQAcgB5AEQAYQB0AGUAKQAsACAARgBBAEwAUwBFACwAXABuACAAIAAgACAAIAAgACAAIAAgACAAIAAgACAAIAAgACAAVABSAFUARQAsACAASQBTAE4AVQBNAEIARQBSACgAXwB0AHIAeQBUAGkAbQBlACkAIAAqACAAKABfAHQAcgB5AEQAYQB0AGUAIAA9ACAAMAApAFwAbgAgACAAIAAgACAAIAAgACAAIAAgACAAIAApACwAXABuACAAIAAgACAAIAAgACAAIAAgACAAIAAgAEkARgAoAF8AaQBzAFQAaQBtAGUATwBuAGwAeQAsACAASABTAFQAQQBDAEsAKABcACIAXAAiACwAIABcACIAXAAiACwAIABcACIAXAAiACwAIABfAHQAcgB5AFQAaQBtAGUAKQAsAFwAbgAgACAAIAAgACAAIAAgACAAIAAgACAAIAAgACAAIAAgAEwARQBUACgAIABcAG4AIAAgACAAIAAgACAAIAAgACAAIAAgACAAIAAgACAAIAAgACAAIAAgAGYAbgBZAGUAYQByAFYAYQBsAHUAZQAsACAATABBAE0AQgBEAEEAKABfAHQAZQB4AHQALABcAG4AIAAgACAAIAAgACAAIAAgACAAIAAgACAAIAAgACAAIAAgACAAIAAgACAAIAAgACAATABFAFQAKABcAG4AIAAgACAAIAAgACAAIAAgACAAIAAgACAAIAAgACAAIAAgACAAIAAgACAAIAAgACAAIAAgACAAIABfAGMAaABhAHIAMQAsACAATABFAEYAVAAoAF8AdABlAHgAdAAsACAAMQApACwAXABuACAAIAAgACAAIAAgACAAIAAgACAAIAAgACAAIAAgACAAIAAgACAAIAAgACAAIAAgACAAIAAgACAAXwBzAGkAZwBuACwAIABJAEYAUwAoAFwAbgAgACAAIAAgACAAIAAgACAAIAAgACAAIAAgACAAIAAgACAAIAAgACAAIAAgACAAIAAgACAAIAAgACAAIAAgACAAXwBjAGgAYQByADEAIAA9ACAAXAAiACsAXAAiACwAIAAxACwAXABuACAAIAAgACAAIAAgACAAIAAgACAAIAAgACAAIAAgACAAIAAgACAAIAAgACAAIAAgACAAIAAgACAAIAAgACAAIABfAGMAaABhAHIAMQAgAD0AIABcACIALQBcACIALAAgAC0AMQAsAFwAbgAgACAAIAAgACAAIAAgACAAIAAgACAAIAAgACAAIAAgACAAIAAgACAAIAAgACAAIAAgACAAIAAgACAAIAAgACAAVQBOAEkAQwBPAEQARQAoAF8AYwBoAGEAcgAxACkAIAA9ACAAOAA3ADIAMgAsACAALQAxACwAXABuACAAIAAgACAAIAAgACAAIAAgACAAIAAgACAAIAAgACAAIAAgACAAIAAgACAAIAAgACAAIAAgACAAIAAgACAAIABUAFIAVQBFACwAIABcACIAXAAiAFwAbgAgACAAIAAgACAAIAAgACAAIAAgACAAIAAgACAAIAAgACAAIAAgACAAIAAgACAAIAAgACAAIAAgACkALABcAG4AIAAgACAAIAAgACAAIAAgACAAIAAgACAAIAAgACAAIAAgACAAIAAgACAAIAAgACAAIAAgACAAIABJAEYAKABfAHMAaQBnAG4AIAA9ACAAXAAiAFwAIgAsAFwAbgAgACAAIAAgACAAIAAgACAAIAAgACAAIAAgACAAIAAgACAAIAAgACAAIAAgACAAIAAgACAAIAAgACAAIAAgACAASQBOAFQAKABWAEEATABVAEUAKABfAHQAZQB4AHQAKQApACwAXABuACAAIAAgACAAIAAgACAAIAAgACAAIAAgACAAIAAgACAAIAAgACAAIAAgACAAIAAgACAAIAAgACAAIAAgACAAIABfAHMAaQBnAG4AIAAqACAASQBOAFQAKABWAEEATABVAEUAKABSAEkARwBIAFQAKABfAHQAZQB4AHQALAAgAEwARQBOACgAXwB0AGUAeAB0ACkAIAAtACAAMQApACk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ABvAHMAMQAsACAARgBJAE4ARABfAE4AVABIAF8AQwBIAEEAUgAoAFwAIgAsAC4ALwAtAF8AXAAiACwAIABVAFMARABhAHQAZQAsACAAMQApACwAXABuACAAIAAgACAAIAAgACAAIAAgACAAIAAgACAAIAAgACAAIAAgACAAIABfAHAAbwBzADIALAAgAEYASQBOAEQAXwBOAFQASABfAEMASABBAFIAKABcACIALAAuAC8ALQBfAFwAIgAsACAAVQBTAEQAYQB0AGUALAAgADIAKQAsAFwAbgAgACAAIAAgACAAIAAgACAAIAAgACAAIAAgACAAIAAgACAAIAAgACAAXwBwAG8AcwAzACwAIABJAEYAKABfAHAAbwBzADIAIAA9ACAAMAAsACAAMAAsACAARgBJAE4ARABfAE4AVABIAF8AQwBIAEEAUgAoAFwAIgAsAC4ALwAtAF8AVAAgAFwAIgAsACAAVQBTAEQAYQB0AGUALAAgADEALAAgADAALAAgAF8AcABvAHMAMgAgACsAIAAyACkAKQAsAFwAbgAgACAAIAAgACAAIAAgACAAIAAgACAAIAAgACAAIAAgACAAIAAgACAAXwBwAG8AcwA0ACwAIABJAEYAKABfAHAAbwBzADMAIAA9ACAAMAAsACAAMAAsACAARgBJAE4ARABfAE4AVABIAF8AQwBIAEEAUgAoAFwAIgAwADEAMgAzADQANQA2ADcAOAA5AFwAIgAsACAAVQBTAEQAYQB0AGUALAAgADEALAAgADAALAAgAE0AQQBYACgAXwBwAG8AcwAyACwAIABfAHAAbwBzADMAKQAgACsAIAAxACkAKQAsAFwAbgAgACAAIAAgACAAIAAgACAAIAAgACAAIAAgACAAIAAgACAAIAAgACAAXwBtAG8AbgB0AGgALAAgAEkARgAoAF8AcABvAHMAMQAgAD0AIAAwACwAIAB7ACMAVgBBAEwAVQBFACEAfQAsAFwAbgAgACAAIAAgACAAIAAgACAAIAAgACAAIAAgACAAIAAgACAAIAAgACAAIAAgACAAIABJAE4AVAAoAFYAQQBMAFUARQAoAEwARQBGAFQAKABVAFMARABhAHQAZQAsACAAXwBwAG8AcwAxACAALQAgADEAKQApACkAXABuACAAIAAgACAAIAAgACAAIAAgACAAIAAgACAAIAAgACAAIAAgACAAIAApACwAXABuACAAIAAgACAAIAAgACAAIAAgACAAIAAgACAAIAAgACAAIAAgACAAIABfAHkAZQBhAHIALAAgAEkARgAoAEkAUwBFAFIAUgBPAFIAKABfAG0AbwBuAHQAaAApACwAIAB7ACMAVgBBAEwAVQBFACEAfQAsAFwAbgAgACAAIAAgACAAIAAgACAAIAAgACAAIAAgACAAIAAgACAAIAAgACAAIAAgACAAIABmAG4AWQBlAGEAcgBWAGEAbAB1AGUAKABcAG4AIAAgACAAIAAgACAAIAAgACAAIAAgACAAIAAgACAAIAAgACAAIAAgACAAIAAgACAAIAAgACAAIABJAEYAKABfAHAAbwBzADMAIAA9ACAAMAAsAFwAbgAgACAAIAAgACAAIAAgACAAIAAgACAAIAAgACAAIAAgACAAIAAgACAAIAAgACAAIAAgACAAIAAgACAAIAAgACAAUgBJAEcASABUACgAVQBTAEQAYQB0AGUALAAgAEwARQBOACgAVQBTAEQAYQB0AGUAKQAgAC0AIABfAHAAbwBzADIAKQAsAFwAbgAgACAAIAAgACAAIAAgACAAIAAgACAAIAAgACAAIAAgACAAIAAgACAAIAAgACAAIAAgACAAIAAgACAAIAAgACAATQBJAEQAKABVAFMARABhAHQAZQAsACAAXwBwAG8AcwAyACAAKwAgADEALAAgAF8AcABvAHMAMwAgAC0AIABfAHAAbwBzADIAIAAtACAAMQ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fAHQAaQBtAGUALAAgAEkARgAoAF8AcABvAHMANAAgAD0AIAAwACwAIABcACIAXAAiACwAXABuACAAIAAgACAAIAAgACAAIAAgACAAIAAgACAAIAAgACAAIAAgACAAIAAgACAAIAAgAEwARQBUACgAXABuACAAIAAgACAAIAAgACAAIAAgACAAIAAgACAAIAAgACAAIAAgACAAIAAgACAAIAAgACAAIAAgACAAXwB0AGkAbQBlAFAAYQByAHQALAAgAFIASQBHAEgAVAAoAFUAUwBEAGEAdABlACwAIABMAEUATgAoAFUAUwBEAGEAdABlACkAIAAtACAAXwBwAG8AcwA0ACAAKwAgADEAKQAsAFwAbgAgACAAIAAgACAAIAAgACAAIAAgACAAIAAgACAAIAAgACAAIAAgACAAIAAgACAAIAAgACAAIAAgAF8AdABpAG0AZQBWAGEAbAAsACAARABBAFQARQBWAEEATABVAEUAKABfAHQAaQBtAGUAUABhAHIAdAApACAAKwAgAFQASQBNAEUAVgBBAEwAVQBFACgAXwB0AGkAbQBlAFAAYQByAHQAKQAsAFwAbgAgACAAIAAgACAAIAAgACAAIAAgACAAIAAgACAAIAAgACAAIAAgACAAIAAgACAAIAAgACAAIAAgAEkARgAoAF8AdABpAG0AZQBWAGEAbAAgAD4APQAgADEALAAgAHsAIwBOAFUATQAhAH0ALAAgAF8AdABpAG0AZQBWAGEAbAApAFwAbgAgACAAIAAgACAAIAAgACAAIAAgACAAIAAgACAAIAAgACAAIAAgACAAIAAgACAAIAApAFwAbgAgACAAIAAgACAAIAAgACAAIAAgACAAIAAgACAAIAAgACAAIAAgACAAKQAsAFwAbgAgACAAIAAgACAAIAAgACAAIAAgACAAIAAgACAAIAAgACAAIAAgACAAXwBkAGEAeQAsACAASQBGACgAXwBwAG8AcwAyACAAPQAgADAALAAgAHsAIwBWAEEATABVAEUAIQB9ACwAXABuACAAIAAgACAAIAAgACAAIAAgACAAIAAgACAAIAAgACAAIAAgACAAIAAgACAAIAAgAEwARQBUACgAXABuACAAIAAgACAAIAAgACAAIAAgACAAIAAgACAAIAAgACAAIAAgACAAIAAgACAAIAAgACAAIAAgACAAXwBkACwAIABJAE4AVAAoAFYAQQBMAFUARQAoAE0ASQBEACgAVQBTAEQAYQB0AGUALAAgAF8AcABvAHMAMQAgACsAIAAxACwAIABfAHAAbwBzADIAIAAtACAAXwBwAG8AcwAxACAALQAgADEAKQApACkALABcAG4AIAAgACAAIAAgACAAIAAgACAAIAAgACAAIAAgACAAIAAgACAAIAAgACAAIAAgACAAIAAgACAAIABJAEYAKABOAE8AVAAoAEkARgBFAFIAUgBPAFIAKABJAFMAXwBWAEEATABJAEQAXwBEAEEAVABFACgAXwB5AGUAYQByACwAIABfAG0AbwBuAHQAaAAsACAAXwBkACwAIABKAHUAbABpAGEAbgBDAGEAbABlAG4AZABhAHIAKQAsACAARgBBAEwAUwBFACkAKQAsACAAewAjAE4AVQBNACEAfQAsAFwAbgAgACAAIAAgACAAIAAgACAAIAAgACAAIAAgACAAIAAgACAAIAAgACAAIAAgACAAIAAgACAAIAAgACAAIAAgACAAXwBkAFwAbgAgACAAIAAgACAAIAAgACAAIAAgACAAIAAgACAAIAAgACAAIAAgACAAIAAgACAAIAAgACAAIAAgACkAXABuACAAIAAgACAAIAAgACAAIAAgACAAIAAgACAAIAAgACAAIAAgACAAIAAgACAAIAAgACkAXABuACAAIAAgACAAIAAgACAAIAAgACAAIAAgACAAIAAgACAAIAAgACAAIAApACwAXABuACAAIAAgACAAIAAgACAAIAAgACAAIAAgACAAIAAgACAAIAAgACAAIABIAFMAVABBAEMASwAoAF8AeQBlAGEAcgAsACAAXwBtAG8AbgB0AGgALAAgAF8AZABhAHkALAAgAF8AdABpAG0AZ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UAUwBfAEQAQQBUAEUAXABuAFwAbgBSAGUAdAB1AHIAbgBzACAAYQAgAGQAYQB0AGUAIABmAG8AcgBtAGEAdAB0AGUAZAAgAGkAbgAgAHQAaABlACAAVQBT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cwB0AHkAbABl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E8AcAB0AGkAbwBuAHMAXQAgACAAIAAgACAAIAAgACAAfAAgAHQAZQB4AHQAIAAgACAAIAAgACAAIAAgACAAIAAgACAAfAAgAFMAdAByAGkAbgBnACAAdwBpAHQAaAAgAGUAbABlAG0AZQBuAHQAcwA6ACAAWwA8AF0AWwBMAG8AdwBPAHIAZABlAHIAXQBbAEQAYQB0AGUAUwBlAHAAYQByAGEAdABvAHIAXQBbAFQAaQBtAGUAUwBlAHAAYQByAGEAdABvAHIAXQBcAG4AIAAgACAAIAAgACAAIAAgACAAIAAgACAAIAAgACAAIAAgAHwAIAAgACAAIAAgACAAIAAgACAAIAAgACAAIAAgACAAIAAgAHwAIAAgACAAIAAgACAATABvAHcATwByAGQAZQByACAAOgAgAGwAbwB3ACAAbwByAGQAZQByACAAYwBvAG0AcABvAG4AZQBuAHQAIAB0AG8AIABkAGkAcwBwAGwAYQB5AFwAbgAgACAAIAAgACAAIAAgACAAIAAgACAAIAAgACAAIAAgACAAfAAgACAAIAAgACAAIAAgACAAIAAgACAAIAAgACAAIAAgACAAfAAgACAAIAAgACAAIAAgACAAIAAgAE4AdQBsAGwAIAA6ACAARABlAGYAYQB1AGwAdABzACAAdABvACAAbQBpAG4AdQB0AGUAcwAgAGkAZgAgAHQAaQBtAGUAIABwAHIAZQBzAGUAbgB0ACwAIABvAHQAaABlAHIAdwBpAHMAZQAgAGQAYQB5AFwAbgAgACAAIAAgACAAIAAgACAAIAAgACAAIAAgACAAIAAgACAAfAAgACAAIAAgACAAIAAgACAAIAAgACAAIAAgACAAIAAgACAAfAAgACAAIAAgACAAIAAgACAAIAAgACAAIAAgAEQAIAA6ACAARABhAHkAXABuACAAIAAgACAAIAAgACAAIAAgACAAIAAgACAAIAAgACAAIAB8ACAAIAAgACAAIAAgACAAIAAgACAAIAAgACAAIAAgACAAIAB8ACAAIAAgACAAIAAgACAAIAAgACAAIAAgACAASAAgADoAIABIAG8AdQByAFwAbgAgACAAIAAgACAAIAAgACAAIAAgACAAIAAgACAAIAAgACAAfAAgACAAIAAgACAAIAAgACAAIAAgACAAIAAgACAAIAAgACAAfAAgACAAIAAgACAAIAAgACAAIAAgACAAIAAgAE0AIAA6ACAATQBpAG4AdQB0AGUAXABuACAAIAAgACAAIAAgACAAIAAgACAAIAAgACAAIAAgACAAIAB8ACAAIAAgACAAIAAgACAAIAAgACAAIAAgACAAIAAgACAAIAB8ACAAIAAgACAAIAAgACAAIAAgACAAIAAgACAAUwAgADoAIABTAGUAYwBvAG4AZABcAG4AIAAgACAAIAAgACAAIAAgACAAIAAgACAAIAAgACAAIAAgAHwAIAAgACAAIAAgACAAIAAgACAAIAAgACAAIAAgACAAIAAgAHwAIAAgACAAIAAgACAAIAAgACAAIAAgACAAIABUACAAOgAgAE0AaQBsAGwAaQBzAGUAYwBvAG4AZAAgACgAdABpAGMAawBzACkAXABuACAAIAAgACAAIAAgACAAIAAgACAAIAAgACAAIAAgACAAIAB8ACAAIAAgACAAIAAgACAAIAAgACAAIAAgACAAIAAgACAAIAB8ACAAIAAgACAAI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BEAGEAdABlAFMAZQBwAGEAcgBhAHQAbwByACAAOgAgAEMAaABhAHIAYQBjAHQAZQByACAAdABvACAAcwBlAHAAYQByAGEAdABlACAAZABhAHQAZQAgAGMAbwBtAHAAbwBuAGUAbgB0AHMALgAgAFsALAAuAC8ALQBfAF0AXABuACAAIAAgACAAIAAgACAAIAAgACAAIAAgACAAIAAgACAAIAB8ACAAIAAgACAAIAAgACAAIAAgACAAIAAgACAAIAAgACAAIAB8ACAAVABpAG0AZQBTAGUAcABhAHIAYQB0AG8AcgAgADoAIABDAGgAYQByAGEAYwB0AGUAcgAgAHQAbwAgAHMAZQBwAGEAcgBhAHQAZQAgAHQAaQBtAGUAIABjAG8AbQBwAG8AbgBlAG4AdABzAC4AIABbACwALgA6AC0AXwBd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QBTAF8ARABBAFQARQAgAD0AIABMAEEATQBCAEQAQQAoAFkAZQBhAHIAQwBFACwAIABNAG8AbgB0AGgALAAgAEQAYQB5ACwAIABbAFQAaQBtAGUAXQAsACAAWwBPAHAAdABpAG8AbgBzAF0ALAAgAFsASgB1AGwAaQBhAG4AQwBhAGwAZQBuAGQAYQByAF0ALABcAG4AIAAgACAAIABJAEYAKABJAFMAXwBFAE0AUABUAFkAKABZAGUAYQByAEMARQApACAAKgAgAEkAUwBfAEUATQBQAFQAWQAoAE0AbwBuAHQAaAApACAAKgAgAEkAUwBfAEUATQBQAFQAWQAoAEQAYQB5ACkAIAAqACAASQBTAF8ARQBNAFAAVABZACgAVABpAG0AZQApACwAIAAgAFwAIgBcACIALABcAG4AIAAgACAAIAAgACAAIABMAEUAVAAoACAAXABuACAAIAAgACAAIAAgACAAIAAgACAAIAAgAF8AaABhAHMAVABpAG0AZQAsACAASQBTAE4AVQBNAEIARQBSACgAVABpAG0AZQApACwAXABuACAAIAAgACAAIAAgACAAIAAgACAAIAAgAF8AaABhAHMARABhAHQAZQAsACAASQBTAE4AVQBNAEIARQBSACgAWQBlAGEAcgBDAEUAKQAgACoAIABJAFMATgBVAE0AQgBFAFIAKABNAG8AbgB0AGgAKQAgACoAIABJAFMATgBVAE0AQgBFAFIAKABEAGEAeQApACwAXABuACAAIAAgACAAIAAgACAAIAAgACAAIAAgAEkARgAoAE4ATwBUACgAXwBoAGEAcwBEAGEAdABlACAAKwAgAF8AaABhAHMAVABpAG0AZQApACwAIAB7ACMAVgBBAEwAVQBFACEAfQAsAFwAbgAgACAAIAAgACAAIAAgACAAIAAgACAAIAAgACAAIAAgAEwARQBUACgAXABuACAAIAAgACAAIAAgACAAIAAgACAAIAAgACAAIAAgACAAIAAgACAAIABmAG4ARgBvAHIAbQBhAHQARABhAHQAZQAsACAATABBAE0AQgBEAEEAKABfAHMAZQBwAGEAcgBhAHQAbwByACwAIABfAHkAZQBhAHIAQwBFACwAIABfAG0AbwBuAHQAaAAsACAAXwBkAGEAeQAsAFwAbgAgACAAIAAgACAAIAAgACAAIAAgACAAIAAgACAAIAAgACAAIAAgACAAIAAgACAAIABJAEYAKABOAE8AVAAoAEkAUwBfAFYAQQBMAEkARABfAEQAQQBUAEUAKABfAHkAZQBhAHIAQwBFACwAIABfAG0AbwBuAHQAaAAsACAAXwBkAGEAeQAsACAASgB1AGwAaQBhAG4AQwBhAGwAZQBuAGQAYQByACkAKQAsACAAXAAiACMARABBAFQARQAhAFwAIgAsAFwAbgAgACAAIAAgACAAIAAgACAAIAAgACAAIAAgACAAIAAgACAAIAAgACAAIAAgACAAIAAgACAAIAAgAEwARQBUACgAXABuACAAIAAgACAAIAAgACAAIAAgACAAIAAgACAAIAAgACAAIAAgACAAIAAgACAAIAAgACAAIAAgACAAIAAgACAAIABfAHMAWQBlAGEAcgAsACAAVABFAFgAVAAoAF8AeQBlAGEAcgBDAEUALAAgAFwAIgAwADAAMAAwADsAXAAiACAAJgAgAFUATgBJAEMASABBAFIAKAA4ADcAMgAyACkAIAAmACAAXAAiADAAMAAwADAAOwAwADAAMAAwAFwAIgApACwAXABuACAAIAAgACAAIAAgACAAIAAgACAAIAAgACAAIAAgACAAIAAgACAAIAAgACAAIAAgACAAIAAgACAAIAAgACAAIABfAHMATQBvAG4AdABoACwAIABUAEUAWABUACgAXwBtAG8AbgB0AGgALAAgAFwAIgAwAFwAIgApACwAXABuACAAIAAgACAAIAAgACAAIAAgACAAIAAgACAAIAAgACAAIAAgACAAIAAgACAAIAAgACAAIAAgACAAIAAgACAAIABfAHMARABhAHkALAAgAFQARQBYAFQAKABfAGQAYQB5ACwAIABcACIAMABcACIAKQAsAFwAbg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CAAIAAgACAAIAAgACAAIAAgACAAIAAgACAAIAAgACAAIAAgACAAIABcAG4AIAAgACAAIAAgACAAIAAgACAAIAAgACAAIAAgACAAIAAgACAAIAAgAGYAbgBGAG8AcgBtAGEAdABUAGkAbQBlACwAIABMAEEATQBCAEQAQQAoAF8AcwBlAHAAYQByAGEAdABvAHIALAAgAF8AbABvAHcATwByAGQAZQByACwAIABfAHQAaQBtAGUATwBmAEQAYQB5ACwAXABuACAAIAAgACAAIAAgACAAIAAgACAAIAAgACAAIAAgACAAIAAgACAAIAAgACAAIAAgAEkARgBTACgAXABuACAAIAAgACAAIAAgACAAIAAgACAAIAAgACAAIAAgACAAIAAgACAAIAAgACAAIAAgACAAIAAgACAASQBTAF8ARQBNAFAAVABZACgAXwB0AGkAbQBlAE8AZgBEAGEAeQApACwAIABcACIAXAAiACwAXABuACAAIAAgACAAIAAgACAAIAAgACAAIAAgACAAIAAgACAAIAAgACAAIAAgACAAIAAgACAAIAAgACAAXwBsAG8AdwBPAHIAZABlAHIAIAA9ACAAMQAsACAAXAAiAFwAIgAsAFwAbgAgACAAIAAgACAAIAAgACAAIAAgACAAIAAgACAAIAAgACAAIAAgACAAIAAgACAAIAAgACAAIAAgAE4ATwBUACgASQBTAE4AVQBNAEIARQBSACgAXwB0AGkAbQBlAE8AZgBEAGEAeQApACkALAAgAFwAIgAjAFQASQBNAEUAIQBcACIALABcAG4AIAAgACAAIAAgACAAIAAgACAAIAAgACAAIAAgACAAIAAgACAAIAAgACAAIAAgACAAIAAgACAAIABfAHQAaQBtAGUATwBmAEQAYQB5ACAAPAAgADAALAAgAFwAIgAjAFQASQBNAEUAIQBcACIALABcAG4AIAAgACAAIAAgACAAIAAgACAAIAAgACAAIAAgACAAIAAgACAAIAAgACAAIAAgACAAIAAgACAAIABfAHQAaQBtAGUATwBmAEQAYQB5ACAAPgAgADEALAAgAFwAIgAjAFQASQBNAEUAIQBcACIALABcAG4AIAAgACAAIAAgACAAIAAgACAAIAAgACAAIAAgACAAIAAgACAAIAAgACAAIAAgACAAIAAgACAAIABUAFIAVQBFACwAIABMAEUAVAAoAFwAbgAgACAAIAAgACAAIAAgACAAIAAgACAAIAAgACAAIAAgACAAIAAgACAAIAAgACAAIAAgACAAIAAgACAAIAAgACAAXwBmAG0AdAAsACAASQBGAFMAKABcAG4AIAAgACAAIAAgACAAIAAgACAAIAAgACAAIAAgACAAIAAgACAAIAAgACAAIAAgACAAIAAgACAAIAAgACAAIAAgACAAIAAgACAAXwBsAG8AdwBPAHIAZABlAHIAIAA9ACAAMQAsACAAXAAiAFwAIgAsAFwAbgAgACAAIAAgACAAIAAgACAAIAAgACAAIAAgACAAIAAgACAAIAAgACAAIAAgACAAIAAgACAAIAAgACAAIAAgACAAIAAgACAAIABfAGwAbwB3AE8AcgBkAGUAcgAgAD0AIAAyACwAIABcACIAaAAgAEEATQAvAFAATQBcACIALABcAG4AIAAgACAAIAAgACAAIAAgACAAIAAgACAAIAAgACAAIAAgACAAIAAgACAAIAAgACAAIAAgACAAIAAgACAAIAAgACAAIAAgACAAXwBsAG8AdwBPAHIAZABlAHIAIAA9ACAAMwAsACAAXAAiAGgAXABcAFwAIgAgACYAIABfAHMAZQBwAGEAcgBhAHQAbwByACAAJgAgAFwAIgBtAG0AIABBAE0ALwBQAE0AXAAiACwAXABuACAAIAAgACAAIAAgACAAIAAgACAAIAAgACAAIAAgACAAIAAgACAAIAAgACAAIAAgACAAIAAgACAAIAAgACAAIAAgACAAIAAgAF8AbABvAHcATwByAGQAZQByACAAPQAgADQALAAgAFwAIgBoAFwAXABcACIAIAAmACAAXwBzAGUAcABhAHIAYQB0AG8AcgAgACYAIABcACIAbQBtAFwAXABcACIAIAAmACAAXwBzAGUAcABhAHIAYQB0AG8AcgAgACYAIABcACIAcwBzACAAQQBNAC8AUABNAFwAIgAsAFwAbgAgACAAIAAgACAAIAAgACAAIAAgACAAIAAgACAAIAAgACAAIAAgACAAIAAgACAAIAAgACAAIAAgACAAIAAgACAAIAAgACAAIABfAGwAbwB3AE8AcgBkAGUAcgAgAD0AIAA1ACwAIABcACIAaABcAFwAXAAiACAAJgAgAF8AcwBlAHAAYQByAGEAdABvAHIAIAAmACAAXAAiAG0AbQBcAFwAXAAiACAAJgAgAF8AcwBlAHAAYQByAGEAdABvAHIAIAAmACAAXAAiAHMAcwAuADAAMAAwACAAQQBNAC8AUABNAFwAIgBcAG4AIAAgACAAIAAgACAAIAAgACAAIAAgACAAIAAgACAAIAAgACAAIAAgACAAIAAgACAAIAAgACAAIAAgACAAIAAgACkALABcAG4AIAAgACAAIAAgACAAIAAgACAAIAAgACAAIAAgACAAIAAgACAAIAAgACAAIAAgACAAIAAgACAAIAAgACAAIAAgAFQARQBYAFQAKABfAHQAaQBtAGUATwBmAEQAYQB5ACwAIABfAGYAbQB0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QAcgB1AG4AYwBhAHQAZQAsACAASQBGAEUAUgBSAE8AUgAoAEYASQBOAEQAKABcACIAPABcACIALAAgAE8AcAB0AGkAbwBuAHMAKQAsACAAMAApACAAPgAgADAALABcAG4AIAAgACAAIAAgACAAIAAgACAAIAAgACAAIAAgACAAIAAgACAAIAAgAF8AbABvAHcATwByAGQAZQByACwAIABJAEYAKABOAE8AVAAoAF8AaABhAHMAVABpAG0AZQApACwAIAAxACwAXABuACAAIAAgACAAIAAgACAAIAAgACAAIAAgACAAIAAgACAAIAAgACAAIAAgACAAIAAgAEwARQBUACgAXABuACAAIAAgACAAIAAgACAAIAAgACAAIAAgACAAIAAgACAAIAAgACAAIAAgACAAIAAgACAAIAAgACAAXwB0AHIAeQBMAG8AdwBPAHIAZABlAHIAQwBoAGEAcgAsACAAUwBFAEEAUgBDAEgAXwBOAFQASABfAEMASABBAFIAKABcACIARABIAE0AUwBUAFwAIgAsACAATwBwAHQAaQBvAG4AcwAsACAAMQAsACAAMQApACwAXABuACAAIAAgACAAIAAgACAAIAAgACAAIAAgACAAIAAgACAAIAAgACAAIAAgACAAIAAgACAAIAAgACAASQBGAFMAKABcAG4AIAAgACAAIAAgACAAIAAgACAAIAAgACAAIAAgACAAIAAgACAAIAAgACAAIAAgACAAIAAgACAAIAAgACAAIAAgAEkATgBEAEUAWAAoAF8AdAByAHkATABvAHcATwByAGQAZQByAEMAaABhAHIALAAgADEALAAgADEAKQAgAD0AIAAwACwAIAAzACwAXABuACAAIAAgACAAIAAgACAAIAAgACAAIAAgACAAIAAgACAAIAAgACAAIAAgACAAIAAgACAAIAAgACAAIAAgACAAIABJAE4ARABFAFgAKABfAHQAcgB5AEwAbwB3AE8AcgBkAGUAcgBDAGgAYQByACwAIAAxACwAIAAyACkAIAA9ACAAXAAiAEQAXAAiACwAIAAxACwAXABuACAAIAAgACAAIAAgACAAIAAgACAAIAAgACAAIAAgACAAIAAgACAAIAAgACAAIAAgACAAIAAgACAAIAAgACAAIABJAE4ARABFAFgAKABfAHQAcgB5AEwAbwB3AE8AcgBkAGUAcgBDAGgAYQByACwAIAAxACwAIAAyACkAIAA9ACAAXAAiAEgAXAAiACwAIAAyACwAXABuACAAIAAgACAAIAAgACAAIAAgACAAIAAgACAAIAAgACAAIAAgACAAIAAgACAAIAAgACAAIAAgACAAIAAgACAAIABJAE4ARABFAFgAKABfAHQAcgB5AEwAbwB3AE8AcgBkAGUAcgBDAGgAYQByACwAIAAxACwAIAAyACkAIAA9ACAAXAAiAE0AXAAiACwAIAAzACwAXABuACAAIAAgACAAIAAgACAAIAAgACAAIAAgACAAIAAgACAAIAAgACAAIAAgACAAIAAgACAAIAAgACAAIAAgACAAIABJAE4ARABFAFgAKABfAHQAcgB5AEwAbwB3AE8AcgBkAGUAcgBDAGgAYQByACwAIAAxACwAIAAyACkAIAA9ACAAXAAiAFMAXAAiACwAIAA0ACwAXABuACAAIAAgACAAIAAgACAAIAAgACAAIAAgACAAIAAgACAAIAAgACAAIAAgACAAIAAgACAAIAAgACAAIAAgACAAIABJAE4ARABFAFgAKABfAHQAcgB5AEwAbwB3AE8AcgBkAGUAcgBDAGgAYQByACwAIAAxACwAIAAyACkAIAA9ACAAXAAiAFQAXAAiACwAIAA1AFwAbgAgACAAIAAgACAAIAAgACAAIAAgACAAIAAgACAAIAAgACAAIAAgACAAIAAgACAAIAAgACAAIAAgACkAXABuACAAIAAgACAAIAAgACAAIAAgACAAIAAgACAAIAAgACAAIAAgACAAIAAgACAAIAAgACkAXABuACAAIAAgACAAIAAgACAAIAAgACAAIAAgACAAIAAgACAAIAAgACAAIAApACwAXABuACAAIAAgACAAIAAgACAAIAAgACAAIAAgACAAIAAgACAAIAAgACAAIABfAHUAcwBlAEwAbwB3AE8AcgBkAGUAcgAsACAASQBGACgAXwBsAG8AdwBPAHIAZABlAHIAIAA9ACAANQAsACAANAAsACAAXwBsAG8AdwBPAHIAZABlAHIAKQAsAFwAbgAgACAAIAAgACAAIAAgACAAIAAgACAAIAAgACAAIAAgACAAIAAgACAAXwBwAHIAZQBjAGkAcwBpAG8AbgAsACAASQBGACgAXwBsAG8AdwBPAHIAZABlAHIAIAA9ACAANQAsACAAMwAsACAAMAApACwAXABuACAAIAAgACAAIAAgACAAIAAgACAAIAAgAFwAbgAgACAAIAAgACAAIAAgACAAIAAgACAAIAAgACAAIAAgACAAIAAgACAAXwB0AHIAeQBEAGEAdABlAFMAZQBwAEMAaABhAHIALAAgAEYASQBOAEQAXwBOAFQASABfAEMASABBAFIAKABcACIALAAuAC8ALQBfAFwAIgAsACAATwBwAHQAaQBvAG4AcwAsACAAMQAsACAAMQApACwAXABuACAAIAAgACAAIAAgACAAIAAgACAAIAAgACAAIAAgACAAIAAgACAAIABfAGQAYQB0AGUAUwBlAHAAYQByAGEAdABvAHIALAAgAEkARgAoAEkATgBEAEUAWAAoAF8AdAByAHkARABhAHQAZQBTAGUAcABDAGgAYQByACwAIAAxACwAIAAxACkAIAA9ACAAMAAsACAAXAAiAC8AXAAiACwAXABuACAAIAAgACAAIAAgACAAIAAgACAAIAAgACAAIAAgACAAIAAgACAAIAAgACAAIAAgAEkATgBEAEUAWAAoAF8AdAByAHkARABhAHQAZQBTAGUAcABDAGgAYQByACwAIAAxACwAIAAyACkAXABuACAAIAAgACAAIAAgACAAIAAgACAAIAAgACAAIAAgACAAIAAgACAAIAApACwAXABuACAAIAAgACAAIAAgACAAIAAgACAAIAAgACAAIAAgACAAIAAgACAAIABfAHQAcgB5AFQAaQBtAGUAUwBlAHAAQwBoAGEAcgAsACAARgBJAE4ARABfAE4AVABIAF8AQwBIAEEAUgAoAFwAIgAsAC4AOgAtAF8AXAAiACwAIABPAHAAdABpAG8AbgBzACwAIAAxACwAIAAxACwAIABJAE4ARABFAFgAKABfAHQAcgB5AEQAYQB0AGUAUwBlAHAAQwBoAGEAcgAsACAAMQAsACAAMQApACAAKwAgADEAKQAsAFwAbgAgACAAIAAgACAAIAAgACAAIAAgACAAIAAgACAAIAAgACAAIAAgACAAXwB0AGkAbQBlAFMAZQBwAGEAcgBhAHQAbwByACwAIABJAEYAKABJAE4ARABFAFgAKABfAHQAcgB5AFQAaQBtAGUAUwBlAHAAQwBoAGEAcgAsACAAMQAsACAAMQApACAAPQAgADAALAAgAFwAIgA6AFwAIgAsAFwAbgAgACAAIAAgACAAIAAgACAAIAAgACAAIAAgACAAIAAgACAAIAAgACAAIAAgACAAIABJAE4ARABFAFgAKABfAHQAcgB5AFQAaQBtAGUAUwBlAHAAQwBoAGEAcgAsACAAMQAsACAAMgApAFwAbgAgACAAIAAgACAAIAAgACAAIAAgACAAIAAgACAAIAAgACAAIAAgACAAKQAsAFwAbgAgACAAIAAgACAAIAAgACAAIAAgACAAIAAgACAAIAAgACAAIAAgACAAXABuACAAIAAgACAAIAAgACAAIAAgACAAIAAgACAAIAAgACAAIAAgACAAIABJAEYAUwAoAFwAbgAgACAAIAAgACAAIAAgACAAIAAgACAAIAAgACAAIAAgACAAIAAgACAAIAAgACAAIABfAGgAYQBzAEQAYQB0AGUAIAAqACAAXwBoAGEAcwBUAGkAbQBlACwAIABMAEUAVAAoAFwAbgAgACAAIAAgACAAIAAgACAAIAAgACAAIAAgACAAIAAgACAAIAAgACAAIAAgACAAIAAgACAAIAAgAF8AcgBEAGEAdABlAFQAaQBtAGUALAAgAFIARQBTAE8ATABWAEUAXwBEAEEAVABFAFQASQBNAEUAKABZAGUAYQByAEMARQAsACAATQBvAG4AdABoACwAIABJAE4AVAAoAEQAYQB5ACkALAAgAFQAaQBtAGUALAAgAF8AdQBzAGUATABvAHcATwByAGQAZQByACwAIABfAHAAcgBlAGMAaQBzAGkAbwBuACwAIABfAHQAcgB1AG4AYwBhAHQAZQAsACAASgB1AGwAaQBhAG4AQwBhAGwAZQBuAGQAYQByACkALABcAG4AIAAgACAAIAAgACAAIAAgACAAIAAgACAAIAAgACAAIAAgACAAIAAgACAAIAAgACAAIAAgACAAIABfAHMARABhAHQAZQAsACAAZgBuAEYAbwByAG0AYQB0AEQAYQB0AGUAKABfAGQAYQB0AGUAUwBlAHAAYQByAGEAdABvAHIALAAgAEkATgBEAEUAWAAoAF8AcgBEAGEAdABlAFQAaQBtAGUALAAgADEALAAgADEAKQAsACAASQBOAEQARQBYACgAXwByAEQAYQB0AGUAVABpAG0AZQAsACAAMQAsACAAMgApACwAIABJAE4ARABFAFgAKABfAHIARABhAHQAZQBUAGkAbQBlACwAIAAxACwAIAAzACkAKQAsAFwAbgAgACAAIAAgACAAIAAgACAAIAAgACAAIAAgACAAIAAgACAAIAAgACAAIAAgACAAIAAgACAAIAAgAF8AcwBUAGkAbQBlACwAIABmAG4ARgBvAHIAbQBhAHQAVABpAG0AZQAoAF8AdABpAG0AZQBTAGUAcABhAHIAYQB0AG8AcgAsACAAXwBsAG8AdwBPAHIAZABlAHIALAAgAEkATgBEAEUAWAAoAF8AcgBEAGEAdABlAFQAaQBtAGUALAAgADEALAAgADQAKQApACwAXABuACAAIAAgACAAIAAgACAAIAAgACAAIAAgACAAIAAgACAAIAAgACAAIAAgACAAIAAgACAAIAAgACAASQBGACgAXwBzAFQAaQBtAGUAIAA9ACAAXAAiAFwAIgAsAFwAbgAgACAAIAAgACAAIAAgACAAIAAgACAAIAAgACAAIAAgACAAIAAgACAAIAAgACAAIAAgACAAIAAgACAAIAAgACAAXwBzAEQAYQB0AGUALABcAG4AIAAgACAAIAAgACAAIAAgACAAIAAgACAAIAAgACAAIAAgACAAIAAgACAAIAAgACAAIAAgACAAIAAgACAAIAAgAEMATwBOAEMAQQBUACgAXwBzAEQAYQB0AGUALAAgAFwAIgAgAFwAIgAsACAAXwBzAFQAaQBtAGUAKQBcAG4AIAAgACAAIAAgACAAIAAgACAAIAAgACAAIAAgACAAIAAgACAAIAAgACAAIAAgACAAIAAgACAAIAApAFwAbgAgACAAIAAgACAAIAAgACAAIAAgACAAIAAgACAAIAAgACAAIAAgACAAIAAgACAAIAApACwAXABuACAAIAAgACAAIAAgACAAIAAgACAAIAAgACAAIAAgACAAIAAgACAAIAAgACAAIAAgAF8AaABhAHMAVABpAG0AZQAsACAATABFAFQAKABcAG4AIAAgACAAIAAgACAAIAAgACAAIAAgACAAIAAgACAAIAAgACAAIAAgACAAIAAgACAAIAAgACAAIAAvAC8AIABuAG8AIABkAGEAdABlACwAIAB0AGkAbQBlACAAbwBuAGwAeQBcAG4AIAAgACAAIAAgACAAIAAgACAAIAAgACAAIAAgACAAIAAgACAAIAAgACAAIAAgACAAIAAgACAAIABfAHIAVABpAG0AZQBPAGYARABhAHkALAAgAFIATwBVAE4ARABfAFQASQBNAEUAUwBQAEEATgAoAFQAaQBtAGUALAAgAF8AdQBzAGUATABvAHcATwByAGQAZQByACwAIABfAHAAcgBlAGMAaQBzAGkAbwBuACwAIABfAHQAcgB1AG4AYwBhAHQAZQApACwAXABuACAAIAAgACAAIAAgACAAIAAgACAAIAAgACAAIAAgACAAIAAgACAAIAAgACAAIAAgACAAIAAgACAAZgBuAEYAbwByAG0AYQB0AFQAaQBtAGUAKABfAHQAaQBtAGUAUwBlAHAAYQByAGEAdABvAHIALAAgAF8AbABvAHcATwByAGQAZQByACwAIABfAHIAVABpAG0AZQBPAGYARABhAHkAKQBcAG4AIAAgACAAIAAgACAAIAAgACAAIAAgACAAIAAgACAAIAAgACAAIAAgACAAIAAgACAAKQAsAFwAbgAgACAAIAAgACAAIAAgACAAIAAgACAAIAAgACAAIAAgACAAIAAgACAAIAAgACAAIABUAFIAVQBFACwAIABmAG4ARgBvAHIAbQBhAHQARABhAHQAZQAoAF8AZABhAHQAZQBTAGUAcABhAHIAYQB0AG8AcgAsACAAWQBlAGEAcgBDAEUALAAgAE0AbwBuAHQAaAAsACAASQBOAFQAKABEAGEAeQApACkAIAAvAC8AIABkAGEAdABlACAAbwBuAGwAe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XABuAFwAbgBQAGEAcgBzAGUAcwAgAGEAIABkAGEAdABlAC0AdABpAG0AZQAgAGcAcgBvAHUAcAAgAGkAbgAgAHQAaABlACAAZgBvAHIAbQBhAHQAIAB1AHMAZQBkACAAYgB5ACAAVQBTACAATQBpAGwAaQB0AGEAcgB5ACAAbQBlAHMAcwBhAGcAZQAgAHQAcgBhAGYAZgBpAGMALAAgAGkAbgB0AG8AIAByAGUAcwBwAGUAYwB0AGkAdgBlACAAcABhAHIAdABzACAAbwBmACAAeQBlAGEAcgAsAFwAbgBtAG8AbgB0AGgALAAgAGQAYQB5ACwAIAB0AGkAbQBlACAAbwBmACAAZABhAHkAIABhAG4AZAAgAHQAaQBtAGUAIAB6AG8AbgBlACAAbwBmAGYAcwBlAHQAIABpAG4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OQA1ADEALgAuADIAMAA1ADAAXQAgAHwAIABZAGUAYQByAFwAbgAgADIAIAB8ACAAaQBuAHQAZQBnAGUAcgAgAFsAMQAuAC4AMQAyAF0AIAAgACAAIAAgACAAfAAgAE0AbwBuAHQAaABcAG4AIAAzACAAfAAgAGkAbgB0AGUAZwBlAHIAIABbADEALgAuADMAMQBdACAAIAAgACAAIAAgAHwAIABEAGEAeQBcAG4AIAA0ACAAfAAgAGQAZQBjAGkAbQBhAGwAIABbADAALgAuADEAKQAgACAAIAAgACAAIAAgAHwAIABUAGkAbQBlAFwAbgAgADUAIAB8ACAAZABlAGMAaQBtAGEAbAAgAFsALQA5ADAAMAAuAC4AOQAwADAAXQAgACAAfAAgAFQAaQBtAGUAIAB6AG8AbgBlACAAbwBmAGYAcwBlAHQ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EcAIAB8ACAAdABlAHgAdAAgAHwAIABEAGEAdABlAC0AdABpAG0AZQAgAGcAcgBvAHUAcAAgAGkAbgAgAFUAUwAgAE0AaQBsAGkAdABhAHIAeQAgAGYAbwByAG0AYQB0ACAAaQBlAC4AIABkAGQASABIAG0AbQBzAHMAWgBtAG0AbQBZAF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KABcACIAMQAyACAAMQA1ACAAMwAwACAANAA1ACAAQgAgAE0AQQBZACAAMgAzAFwAIgApAFwAbgBSAGUAdAB1AHIAbgBzADoAIAB7ADIAMAAyADMALAAgADUALAAgADEAMgAsACAAMAAuADcANwAxADEAOAAwADUANQAsACAAMQAyADAAfQBcAG4AXABuAFAAQQBSAFMARQBfAE0ASQBMAF8ARABUAEcAKABcACIAMAA1ADAANgA0ADUAMQA1AEsASgBVAE4AMAAwAFwAIgApAFwAbgBSAGUAdAB1AHIAbgBzADoAIAB7ADIAMAAwADAALAAgADYALAAgADUALAAgADAALgAyADgAMQA0ADIAMwA2ADEAMQAsACAANgAwADAAfQBcAG4AXABuAFAAQQBSAFMARQBfAE0ASQBMAF8ARABUAEcAKABcACIAMQA1ADAANgAwADAAWgBcACIAKQBcAG4AUgBlAHQAdQByAG4AcwA6ACAAewAgACwAIA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EAFQARwAsAFwAbgAgACAAIAAgAEwARQBUACgAXABuACAAIAAgACAAIAAgACAAIABfAEQAVABHACwAIABTAFUAQgBTAFQASQBUAFUAVABFACgARABUAEcALAAgAFwAIgAgAFwAIgAsACAAXAAiAFwAIgApACwAXABuACAAIAAgACAAIAAgACAAIABJAEYAUwAoAFwAbgAgACAAIAAgACAAIAAgACAAIAAgACAAIABJAFMAXwBFAE0AUABUAFkAKABfAEQAVABHACkALAAgAHsAXAAiAFwAIgAsACAAXAAiAFwAIgAsACAAXAAiAFwAIgAsACAAXAAiAFwAIgAsACAAXAAiAFwAIgB9ACwAXABuACAAIAAgACAAIAAgACAAIAAgACAAIAAgAE4ATwBUACgAVgBBAEwASQBEAEEAVABFAF8AQwBIAEEAUgBTAEUAVAAoAFwAIgAwADEAMgAzADQANQA2ADcAOAA5AEEAQgBDAEQARQBGAEcASABJAEoASwBMAE0ATgBPAFAAUQBSAFMAVABVAFYAVwBYAFkAWgBcACIALAAgAF8ARABUAEcAKQApACwAIAB7ACMAVgBBAEwAVQBFACEALAAgAFwAIgBcACIALAAgAFwAIgBcACIALAAgAFwAIgBcACIALAAgAFwAIgBcACIAfQAsAFwAbgAgACAAIAAgACAAIAAgACAAIAAgACAAIABUAFIAVQBFACwAIABMAEUAVAAoAFwAbgAgACAAIAAgACAAIAAgACAAIAAgACAAIAAgACAAIAAgAGYAbgBZAGUAYQByACwAIABMAEEATQBCAEQAQQAoAF8AcwBZAGUAYQByACwAXABuACAAIAAgACAAIAAgACAAIAAgACAAIAAgACAAIAAgACAAIAAgACAAIABMAEUAVAAoAFwAbgAgACAAIAAgACAAIAAgACAAIAAgACAAIAAgACAAIAAgACAAIAAgACAAIAAgACAAIABfAHkAeQAsACAAVgBBAEwAVQBFACgAXwBzAFkAZQBhAHIAKQAsAFwAbgAgACAAIAAgACAAIAAgACAAIAAgACAAIAAgACAAIAAgACAAIAAgACAAIAAgACAAIABJAEYAKABfAHkAeQAgADwAIAA1ADEALAAgADIAMAAwADAAIAArACAAXwB5AHkALAAgADEAOQAwADAAIAArACAAXwB5AHkAKQBcAG4AIAAgACAAIAAgACAAIAAgACAAIAAgACAAIAAgACAAIAAgACAAIAAgACkAXABuACAAIAAgACAAIAAgACAAIAAgACAAIAAgACAAIAAgACAAKQAsAFwAbgBcAG4AIAAgACAAIAAgACAAIAAgACAAIAAgACAAIAAgACAAIABmAG4AVABpAG0AZQAsACAATABBAE0AQgBEAEEAKABfAGgAbwB1AHIALAAgAF8AbQBpAG4AdQB0AGUALAAgAF8AcwBlAGMAbwBuAGQALABcAG4AIAAgACAAIAAgACAAIAAgACAAIAAgACAAIAAgACAAIAAgACAAIAAgAEkARgAoAE4ATwBUACgASQBTAF8AVgBBAEwASQBEAF8AVABJAE0ARQBfAE8ARgBfAEQAQQBZACgAXwBoAG8AdQByACwAIABfAG0AaQBuAHUAdABlACwAIABfAHMAZQBjAG8AbgBkACwAIAAwACkAKQAsACAAewAjAE4AVQBNACEAfQAsAFwAbgAgACAAIAAgACAAIAAgACAAIAAgACAAIAAgACAAIAAgACAAIAAgACAAIAAgACAAIABUAEkATQBFAFMAUABBAE4AKAAxACwAIAAwACwAIABfAGgAbwB1AHIALAAgAF8AbQBpAG4AdQB0AGUALAAgAF8AcwBlAGMAbwBuAGQAKQBcAG4AIAAgACAAIAAgACAAIAAgACAAIAAgACAAIAAgACAAIAAgACAAIAAgACkAXABuACAAIAAgACAAIAAgACAAIAAgACAAIAAgACAAIAAgACAAKQAsAFwAbgBcAG4AIAAgACAAIAAgACAAIAAgACAAIAAgACAAIAAgACAAIABmAG4AUABhAHIAcwBlAEYAdQBsAGwALAAgAEwAQQBNAEIARABBACgAXwBEAFQARwAsAFwAbgAgACAAIAAgACAAIAAgACAAIAAgACAAIAAgACAAIAAgACAAIAAgACAATABFAFQAKABcAG4AIAAgACAAIAAgACAAIAAgACAAIAAgACAAIAAgACAAIAAgACAAIAAgACAAIAAgACAAXwBkAGEAeQAsACAAVgBBAEwAVQBFACgATABFAEYAVAAoAF8ARABUAEcALAAgADIAKQApACwAXABuACAAIAAgACAAIAAgACAAIAAgACAAIAAgACAAIAAgACAAIAAgACAAIAAgACAAIAAgAF8AbQBvAG4AdABoACwAIABQAEEAUgBTAEUAXwBNAE8ATgBUAEgAKABNAEkARAAoAF8ARABUAEcALAAgADEAMAAsACAAMwApACkALABcAG4AIAAgACAAIAAgACAAIAAgACAAIAAgACAAIAAgACAAIAAgACAAIAAgACAAIAAgACAAXwB5AGUAYQByACwAIABmAG4AWQBlAGEAcgAoAFIASQBHAEgAVAAoAF8ARABUAEcALAAgADIAKQApACwAXABuACAAIAAgACAAIAAgACAAIAAgACAAIAAgACAAIAAgACAAIAAgACAAIAAgACAAIAAgAEkARgAoAE4ATwBUACgASQBTAF8AVgBBAEwASQBEAF8ARABBAFQARQAoAF8AeQBlAGEAcgAsACAAXwBtAG8AbgB0AGgALAAgAF8AZABhAHkALAAgADAAKQApACwAIAB7ACMAVgBBAEwAVQBFACEALAAgAFwAIgBcACIALAAgAFwAIgBcACIALAAgAFwAIgBcACIALAAgAFwAIgBcACIAfQAsAFwAbgAgACAAIAAgACAAIAAgACAAIAAgACAAIAAgACAAIAAgACAAIAAgACAAIAAgACAAIAAgACAAIAAgAEwARQBUACgAXABuACAAIAAgACAAIAAgACAAIAAgACAAIAAgACAAIAAgACAAIAAgACAAIAAgACAAIAAgACAAIAAgACAAIAAgACAAIABfAGgAbwB1AHIALAAgAFYAQQBMAFUARQAoAE0ASQBEACgAXwBEAFQARwAsACAAMwAsACAAMgApACkALABcAG4AIAAgACAAIAAgACAAIAAgACAAIAAgACAAIAAgACAAIAAgACAAIAAgACAAIAAgACAAIAAgACAAIAAgACAAIAAgAF8AbQBpAG4AdQB0AGUALAAgAFYAQQBMAFUARQAoAE0ASQBEACgAXwBEAFQARwAsACAANQAsACAAMgApACkALABcAG4AIAAgACAAIAAgACAAIAAgACAAIAAgACAAIAAgACAAIAAgACAAIAAgACAAIAAgACAAIAAgACAAIAAgACAAIAAgAF8AcwBlAGMAbwBuAGQALAAgAFYAQQBMAFUARQAoAE0ASQBEACgAXwBEAFQARwAsACAANwAsACAAMgApACkALABcAG4AIAAgACAAIAAgACAAIAAgACAAIAAgACAAIAAgACAAIAAgACAAIAAgACAAIAAgACAAIAAgACAAIAAgACAAIAAgAF8AdABpAG0AZQAsACAAZgBuAFQAaQBtAGUAKABfAGgAbwB1AHIALAAgAF8AbQBpAG4AdQB0AGUALAAgAF8AcwBlAGMAbwBuAGQAKQAsAFwAbgAgACAAIAAgACAAIAAgACAAIAAgACAAIAAgACAAIAAgACAAIAAgACAAIAAgACAAIAAgACAAIAAgACAAIAAgACAAXwB0AHoALAAgAEkARgBOAEEAKABNAEkATABJAFQAQQBSAFkAXwBUAFoATwAoAE0ASQBEACgAXwBEAFQARwAsACAAOQAsACAAMQApACkALAAgAFwAIgBcACIAKQAsAFwAbgAgACAAIAAgACAAIAAgACAAIAAgACAAIAAgACAAIAAgACAAIAAgACAAIAAgACAAIAAgACAAIAAgACAAIAAgACAASABTAFQAQQBDAEsAKABcAG4AIAAgACAAIAAgACAAIAAgACAAIAAgACAAIAAgACAAIAAgACAAIAAgACAAIAAgACAAIAAgACAAIAAgACAAIAAgACAAIAAgACAAXwB5AGUAYQByACwAXABuACAAIAAgACAAIAAgACAAIAAgACAAIAAgACAAIAAgACAAIAAgACAAIAAgACAAIAAgACAAIAAgACAAIAAgACAAIAAgACAAIAAgAF8AbQBvAG4AdABoACwAXABuACAAIAAgACAAIAAgACAAIAAgACAAIAAgACAAIAAgACAAIAAgACAAIAAgACAAIAAgACAAIAAgACAAIAAgACAAIAAgACAAIAAgAF8AZABhAHkALABcAG4AIAAgACAAIAAgACAAIAAgACAAIAAgACAAIAAgACAAIAAgACAAIAAgACAAIAAgACAAIAAgACAAIAAgACAAIAAgACAAIAAgACAAXwB0AGkAbQBlACwAXABuACAAIAAgACAAIAAgACAAIAAgACAAIAAgACAAIAAgACAAIAAgACAAIAAgACAAIAAgACAAIAAgACAAIAAgACAAIAAgACAAIAAgAF8AdAB6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GYAbgBQAGEAcgBzAGUAUwBoAG8AcgB0ACwAIABMAEEATQBCAEQAQQAoAF8ARABUAEcALABcAG4AIAAgACAAIAAgACAAIAAgACAAIAAgACAAIAAgACAAIAAgACAAIAAgAEwARQBUACgAXABuACAAIAAgACAAIAAgACAAIAAgACAAIAAgACAAIAAgACAAIAAgACAAIAAgACAAIAAgAF8AZABhAHkALAAgAFYAQQBMAFUARQAoAEwARQBGAFQAKABfAEQAVABHACwAIAAyACkAKQAsAFwAbgAgACAAIAAgACAAIAAgACAAIAAgACAAIAAgACAAIAAgACAAIAAgACAAIAAgACAAIABfAG0AbwBuAHQAaAAsACAAUABBAFIAUwBFAF8ATQBPAE4AVABIACgATQBJAEQAKABfAEQAVABHACwAIAA4ACwAIAAzACkAKQAsAFwAbgAgACAAIAAgACAAIAAgACAAIAAgACAAIAAgACAAIAAgACAAIAAgACAAIAAgACAAIABfAHkAZQBhAHIALAAgAGYAbgBZAGUAYQByACgAUgBJAEcASABUACgAXwBEAFQARwAsACAAMgApACkALABcAG4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TABFAFQAKABcAG4AIAAgACAAIAAgACAAIAAgACAAIAAgACAAIAAgACAAIAAgACAAIAAgACAAIAAgACAAIAAgACAAIAAgACAAIAAgAF8AaABvAHUAcgAsACAAVgBBAEwAVQBFACgATQBJAEQAKABfAEQAVABHACwAIAAzACwAIAAyACkAKQAsAFwAbgAgACAAIAAgACAAIAAgACAAIAAgACAAIAAgACAAIAAgACAAIAAgACAAIAAgACAAIAAgACAAIAAgACAAIAAgACAAXwBtAGkAbgB1AHQAZQAsACAAVgBBAEwAVQBFACgATQBJAEQAKABfAEQAVABHACwAIAA1ACwAIAAyACkAKQAsAFwAbgAgACAAIAAgACAAIAAgACAAIAAgACAAIAAgACAAIAAgACAAIAAgACAAIAAgACAAIAAgACAAIAAgACAAIAAgACAAXwB0AGkAbQBlACwAIABmAG4AVABpAG0AZQAoAF8AaABvAHUAcgAsACAAXwBtAGkAbgB1AHQAZQAsACAAMAApACwAXABuACAAIAAgACAAIAAgACAAIAAgACAAIAAgACAAIAAgACAAIAAgACAAIAAgACAAIAAgACAAIAAgACAAIAAgACAAIABfAHQAegAsACAASQBGAE4AQQAoAE0ASQBMAEkAVABBAFIAWQBfAFQAWgBPACgATQBJAEQAKABfAEQAVABHACwAIAA3ACwAIAAxACkAKQAsACAAXAAiAFwAIgAp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ZgBuAFAAYQByAHMAZQBQAGwAYQBuACwAIABMAEEATQBCAEQAQQAoAF8ARABUAEcALABcAG4AIAAgACAAIAAgACAAIAAgACAAIAAgACAAIAAgACAAIAAgACAAIAAgAEwARQBUACgAXABuACAAIAAgACAAIAAgACAAIAAgACAAIAAgACAAIAAgACAAIAAgACAAIAAgACAAIAAgAF8AZABhAHkALAAgAFYAQQBMAFUARQAoAEwARQBGAFQAKABfAEQAVABHACwAIAAyACkAKQAsAFwAbgAgACAAIAAgACAAIAAgACAAIAAgACAAIAAgACAAIAAgACAAIAAgACAAIAAgACAAIABfAGgAbwB1AHIALAAgAFYAQQBMAFUARQAoAE0ASQBEACgAXwBEAFQARwAsACAAMwAsACAAMgApACkALABcAG4AIAAgACAAIAAgACAAIAAgACAAIAAgACAAIAAgACAAIAAgACAAIAAgACAAIAAgACAAXwBtAGkAbgB1AHQAZQAsACAAVgBBAEwAVQBFACgATQBJAEQAKABfAEQAVABHACwAIAA1ACwAIAAyACkAKQAsAFwAbgAgACAAIAAgACAAIAAgACAAIAAgACAAIAAgACAAIAAgACAAIAAgACAAIAAgACAAIABfAHQAaQBtAGUALAAgAGYAbgBUAGkAbQBlACgAXwBoAG8AdQByACwAIABfAG0AaQBuAHUAdABlACwAIAAwACkALABcAG4AIAAgACAAIAAgACAAIAAgACAAIAAgACAAIAAgACAAIAAgACAAIAAgACAAIAAgACAAXwB0AHoALAAgAEkARgBOAEEAKABNAEkATABJAFQAQQBSAFkAXwBUAFoATwAoAE0ASQBEACgAXwBEAFQARwAsACAANwAsACAAMQApACkALAAgAFwAIgBcACIAKQAsAFwAbgAgACAAIAAgACAAIAAgACAAIAAgACAAIAAgACAAIAAgACAAIAAgACAAIAAgACAAIABIAFMAVABBAEMASwAoAFwAbgAgACAAIAAgACAAIAAgACAAIAAgACAAIAAgACAAIAAgACAAIAAgACAAIAAgACAAIAAgACAAIAAgAFwAIgBcACIALABcAG4AIAAgACAAIAAgACAAIAAgACAAIAAgACAAIAAgACAAIAAgACAAIAAgACAAIAAgACAAIAAgACAAIABcACIAXAAiACwAXABuACAAIAAgACAAIAAgACAAIAAgACAAIAAgACAAIAAgACAAIAAgACAAIAAgACAAIAAgACAAIAAgACAAXwBkAGEAeQAsAFwAbgAgACAAIAAgACAAIAAgACAAIAAgACAAIAAgACAAIAAgACAAIAAgACAAIAAgACAAIAAgACAAIAAgAF8AdABpAG0AZQAsAFwAbgAgACAAIAAgACAAIAAgACAAIAAgACAAIAAgACAAIAAgACAAIAAgACAAIAAgACAAIAAgACAAIAAgAF8AdAB6AFwAbgAgACAAIAAgACAAIAAgACAAIAAgACAAIAAgACAAIAAgACAAIAAgACAAIAAgACAAIAApAFwAbgAgACAAIAAgACAAIAAgACAAIAAgACAAIAAgACAAIAAgACAAIAAgACAAKQBcAG4AIAAgACAAIAAgACAAIAAgACAAIAAgACAAIAAgACAAIAApACwAXABuAFwAbgAgACAAIAAgACAAIAAgACAAIAAgACAAIAAgACAAIAAgAF8AbABlAG4ALAAgAEwARQBOACgAXwBEAFQARwApACwAXABuACAAIAAgACAAIAAgACAAIAAgACAAIAAgACAAIAAgACAAXwBmAG0AdAAsACAASQBGAFMAKABfAGwAZQBuACAAPQAgADEANAAsACAAXAAiAEYAXAAiACwAIABcAG4AIAAgACAAIAAgACAAIAAgACAAIAAgACAAIAAgACAAIAAgACAAIAAgAF8AbABlAG4AIAA9ACAAMQAyACwAIABcACIAUwBcACIALABcAG4AIAAgACAAIAAgACAAIAAgACAAIAAgACAAIAAgACAAIAAgACAAIAAgAF8AbABlAG4AIAA9ACAANwAsACAAXAAiAFAAXAAiACwAXABuACAAIAAgACAAIAAgACAAIAAgACAAIAAgACAAIAAgACAAIAAgACAAIABUAFIAVQBFACwAIAAjAE4ALwBBAFwAbgAgACAAIAAgACAAIAAgACAAIAAgACAAIAAgACAAIAAgACkALABcAG4AIAAgACAAIAAgACAAIAAgACAAIAAgACAAIAAgACAAIABJAEYAUwAoAFwAbgAgACAAIAAgACAAIAAgACAAIAAgACAAIAAgACAAIAAgACAAIAAgACAASQBTAE4AQQAoAF8AZgBtAHQAKQAsACAAewAjAFYAQQBMAFUARQAhACwAIABcACIAXAAiACwAIABcACIAXAAiACwAIABcACIAXAAiACwAIABcACIAXAAiAH0ALABcAG4AIAAgACAAIAAgACAAIAAgACAAIAAgACAAIAAgACAAIAAgACAAIAAgAF8AZgBtAHQAIAA9ACAAXAAiAEYAXAAiACwAIABmAG4AUABhAHIAcwBlAEYAdQBsAGwAKABfAEQAVABHACkALABcAG4AIAAgACAAIAAgACAAIAAgACAAIAAgACAAIAAgACAAIAAgACAAIAAgAF8AZgBtAHQAIAA9ACAAXAAiAFMAXAAiACwAIABmAG4AUABhAHIAcwBlAFMAaABvAHIAdAAoAF8ARABUAEcAKQAsAFwAbgAgACAAIAAgACAAIAAgACAAIAAgACAAIAAgACAAIAAgACAAIAAgACAAXwBmAG0AdAAgAD0AIABcACIAUABcACIALAAgAGYAbgBQAGEAcgBzAGUAUABsAGEAbgAoAF8ARABUAEc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XABuAFwAbgBSAGUAdAB1AHIAbgBzACAAYQAgAGQAYQB0AGUAIABmAG8AcgBtAGEAdAB0AGUAZAAgAGkAbgAgAFUAUwAgAE0AaQBsAGkAdABhAHIAeQAgAG0AZQBzAHMAYQBnAGUAIAB0AHIAYQBmAGYAaQBj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RABUAEc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AgACAAIAAgACAAIAAgAHwAIABpAG4AdABlAGcAZQByACAAIAAgACAAIAAgACAAIAAgAHwAXABuACAAIAAgACAAIAAgACAAIAAgACAAIAAgACAAfAAgAFsAMQA5ADUAMQAuAC4AMgAwADUAMABdACAAIAAgACAAfABcAG4ATQBvAG4AdABoACAAIAAgACAAIAAgACAAIAB8ACAAaQBuAHQAZQBnAGUAcgAgAFsAMQAuAC4AMQAyAF0AIAB8AFwAbgBEAGEAeQAgACAAIAAgACAAIAAgACAAIAAgAHwAIABpAG4AdABlAGcAZQByACAAWwAxAC4ALgAzADEAXQAgAHwAXABuAFQAaQBtAGUAIAAgACAAIAAgACAAIAAgACAAfAAgAGQAZQBjAGkAbQBhAGwAIABbADAALgAuADEAKQAgACAAfAAgAFQAaQBtAGUAIABvAGYAIABkAGEAeQAgAGEAcwAgAGQAZQBjAGkAbQBhAGwAIABmAHIAYQBjAHQAaQBvAG4AIABvAGYAIABhACAAZABhAHkALgBcAG4AWwBUAFoATwBNAGkAbgB1AHQAZQBzAF0AIAB8ACAAZABlAGMAaQBtAGEAbAAgACAAIAAgACAAIAAgACAAIAB8ACAAVABpAG0AZQAgAHoAbwBuAGUAIABvAGYAZgBzAGUAdAAgAGYAcgBvAG0AIABVAFQAQwAgAGkAbgAgAG0AaQBuAHUAdABlAHMAXABuACAAIAAgACAAIAAgACAAIAAgACAAIAAgACAAfAAgAFsALQA5ADAAMAAuAC4AOQAwADAAXQAgACAAIAAgACAAfAAgAEEAcwBzAHUAbQBlAGQAIAB0AG8AIABiAGUAIABVAFQAQwAgAGkAZgAgAG8AbQBtAGkAdAB0AGUAZAAuACAAWwAtADEANQA6ADAAMAAuAC4AKwAxADUAOgAwADAAXQBcAG4AIAAgACAAIAAgACAAIAAgACAAIAAgACAAIAB8ACAAIAAgACAAIAAgACAAIAAgACAAIAAgACAAIAAgACAAIAB8ACAAVABpAG0AZQAgAHcAaQBsAGwAIABiAGUAIABjAG8AbgB2AGUAcgB0AGUAZAAgAGkAZgAgAHQAaABlACAAbwBmAGYAcwBlAHQAIABkAG8AZQBzACAAbgBvAHQAIABhAGwAaQBnAG4AIAB3AGkAdABoACAAbQBpAGwAaQB0AGEAcgB5AFwAbgAgACAAIAAgACAAIAAgACAAIAAgACAAIAAgAHwAIAAgACAAIAAgACAAIAAgACAAIAAgACAAIAAgACAAIAAgAHwAIAB0AGkAbQBlACAAegBvAG4AZQBzAC4AXABuAFsATwBwAHQAaQBvAG4AcwBdACAAIAAgACAAfAAgAHQAZQB4AHQAIAAgACAAIAAgACAAIAAgACAAIAAgACAAfAAgAFMAdAByAGkAbgBnACAAdwBpAHQAaAAgAGUAbABlAG0AZQBuAHQAcwA6ACAAWwBTAF0AWwBfAF0AWwA8AF0AXABuACAAIAAgACAAIAAgACAAIAAgACAAIAAgACAAfAAgACAAIAAgACAAIAAgACAAIAAgACAAIAAgACAAIAAgACAAfAAgACAAUwAgADoAIABTAGgAbwByAHQAIABmAG8AcgBtAGEAdAAsACAAbwBtAG0AaQB0AHMAIABzAGUAYwBvAG4AZABzAFwAbgAgACAAIAAgACAAIAAgACAAIAAgACAAIAAgAHwAIAAgACAAIAAgACAAIAAgACAAIAAgACAAIAAgACAAIAAgAHwAIAAgAF8AIAA6ACAAUwBwAGEAYwBpAG4AZwAgAGIAZQB0AHcAZQBlAG4AIABjAG8AbQBwAG8AbgBlAG4AdABzAFwAbgAgACAAIAAgACAAIAAgACAAIAAgACAAIAAgAHwAIAAgACAAIAAgACAAIAAgACAAIAAgACAAIAAgACAAIAAgAHwAIAAgADwAIAA6ACAAUgBvAHUAbgBkACAAYgB5ACAAdAByAHUAbgBjAGEAdABpAG4AZwAgAGMAbwBtAHAAbwBuAGUAbgB0AHMALgAgAEQAZQBmAGEAdQBsAHQAIABpAHMAIAByAG8AdQBuAGQAaQBuAGcAIAB0AG8AIABuAGUAYQByAGUAcw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FkAZQBhAHIALAAgAE0AbwBuAHQAaAAsACAARABhAHkALAAgAFQAaQBtAGUALAAgAFsAVABaAE8ATQBpAG4AdQB0AGUAcwBdACwAIABbAE8AcAB0AGkAbwBuAHMAXQAsAFwAbgAgACAAIAAgAEkARgBTACgAXABuACAAIAAgACAAIAAgACAAIABJAFMAXwBFAE0AUABUAFkAKABZAGUAYQByACkAIAAqACAASQBTAF8ARQBNAFAAVABZACgATQBvAG4AdABoACkAIAAqACAASQBTAF8ARQBNAFAAVABZACgARABhAHkAKQAgACoAIABJAFMAXwBFAE0AUABUAFkAKABUAGkAbQBlACkALAAgAFwAIgBcACIALABcAG4AIAAgACAAIAAgACAAIAAgAE4ATwBUACgASQBTAF8ATgBVAE0ARQBSAEkAQwBfAE4AVQBMAEwAKABZAGUAYQByACkAKQAsACAAewAjAFYAQQBMAFUARQAhAH0ALABcAG4AIAAgACAAIAAgACAAIAAgAE4ATwBUACgASQBTAF8ATgBVAE0ARQBSAEkAQwBfAE4AVQBMAEwAKABNAG8AbgB0AGgAKQApACwAIAB7ACMAVgBBAEwAVQBFACEAfQAsAFwAbgAgACAAIAAgACAAIAAgACAATgBPAFQAKABJAFMAXwBOAFUATQBFAFIASQBDAF8ATgBVAEwATAAoAEQAYQB5ACkAKQAsACAAewAjAFYAQQBMAFUARQAhAH0ALABcAG4AIAAgACAAIAAgACAAIAAgAE4ATwBUACgASQBTAF8ARQBNAFAAVABZACgATQBvAG4AdABoACkAKQAgACoAIABOAE8AVAAoAEkAUwBfAFYAQQBMAEkARABfAEQAQQBUAEUAKABZAGUAYQByACwAIABNAG8AbgB0AGgALAAgAEQAYQB5ACwAIAAwACkAKQAsACAAXAAiACMARABBAFQARQAhAFwAIgAsAFwAbgAgACAAIAAgACAAIAAgACAAVABSAFUARQAsACAATABFAFQAKABcAG4AIAAgACAAIAAgACAAIAAgACAAIAAgACAAXwB0AHoAbwAsACAATgAoAFQAWgBPAE0AaQBuAHUAdABlAHMAKQAsAFwAbgAgACAAIAAgACAAIAAgACAAIAAgACAAIABfAHMAaABvAHIAdAAsACAASQBGAEUAUgBSAE8AUgAoAFMARQBBAFIAQwBIACgAXAAiAFMAXAAiACwAIABPAHAAdABpAG8AbgBzACkALAAgADAAKQAgAD4AIAAwACwAXABuACAAIAAgACAAIAAgACAAIAAgACAAIAAgAF8AcwBwAGEAYwBpAG4AZwAsACAASQBGAEUAUgBSAE8AUgAoAEYASQBOAEQAKABcACIAXwBcACIALAAgAE8AcAB0AGkAbwBuAHMAKQAsACAAMAApACAAPgAgADAALABcAG4AIAAgACAAIAAgACAAIAAgACAAIAAgACAAXwB0AHIAdQBuAGMAYQB0AGUALAAgAEkARgBFAFIAUgBPAFIAKABGAEkATgBEACgAXAAiADwAXAAiACwAIABPAHAAdABpAG8AbgBzACkALAAgADAAKQAgAD4AIAAwACwAXABuACAAIAAgACAAIAAgACAAIAAgACAAIAAgAFwAbgAgACAAIAAgACAAIAAgACAAIAAgACAAIABmAG4ARgBtAHQAVABpAG0AZQAsACAATABBAE0AQgBEAEEAKABfAHQAaQBtAGUALABcAG4AIAAgACAAIAAgACAAIAAgACAAIAAgACAAIAAgACAAIABMAEUAVAAoAFwAbgAgACAAIAAgACAAIAAgACAAIAAgACAAIAAgACAAIAAgACAAIAAgACAAXwB0AGkAbQBlAEYAbQB0ACwAIABJAEYAUwAoAFwAbgAgACAAIAAgACAAIAAgACAAIAAgACAAIAAgACAAIAAgACAAIAAgACAAIAAgACAAIABfAHMAaABvAHIAdAAgACoAIABfAHMAcABhAGMAaQBuAGcALAAgAFwAIgBoAGgAIABtAG0AXAAiACwAXABuACAAIAAgACAAIAAgACAAIAAgACAAIAAgACAAIAAgACAAIAAgACAAIAAgACAAIAAgAF8AcwBoAG8AcgB0ACAAKgAgAE4ATwBUACgAXwBzAHAAYQBjAGkAbgBnACkALAAgAFwAIgBoAGgAbQBtAFwAIgAsAFwAbgAgACAAIAAgACAAIAAgACAAIAAgACAAIAAgACAAIAAgACAAIAAgACAAIAAgACAAIABOAE8AVAAoAF8AcwBoAG8AcgB0ACkAIAAqACAAXwBzAHAAYQBjAGkAbgBnACwAIABcACIAaABoACAAbQBtACAAcwBzAFwAIgAsAFwAbgAgACAAIAAgACAAIAAgACAAIAAgACAAIAAgACAAIAAgACAAIAAgACAAIAAgACAAIABUAFIAVQBFACwAIABcACIAaABoAG0AbQBzAHMAXAAiAFwAbgAgACAAIAAgACAAIAAgACAAIAAgACAAIAAgACAAIAAgACAAIAAgACAAKQAsAFwAbgAgACAAIAAgACAAIAAgACAAIAAgACAAIAAgACAAIAAgACAAIAAgACAAVABFAFgAVAAoAF8AdABpAG0AZQAsACAAXwB0AGkAbQBlAEYAbQB0ACkAXABuACAAIAAgACAAIAAgACAAIAAgACAAIAAgACAAIAAgACAAKQBcAG4AIAAgACAAIAAgACAAIAAgACAAIAAgACAAKQAsAFwAbgBcAG4AIAAgACAAIAAgACAAIAAgACAAIAAgACAAXwBkAGEAeQAsACAASQBOAFQAKABEAGEAeQApACwAXABuACAAIAAgACAAIAAgACAAIAAgACAAIAAgAF8AbgBvAG0AaQBuAGEAbABZAGUAYQByACwAIABJAEYAKABJAFMAXwBFAE0AUABUAFkAKABZAGUAYQByACkALAAgADIAMAAwADEALAAgAFkAZQBhAHIAKQAsAFwAbgAgACAAIAAgACAAIAAgACAAIAAgACAAIABfAG4AbwBtAGkAbgBhAGwATQBvAG4AdABoACwAIABJAEYAKABJAFMAXwBFAE0AUABUAFkAKABZAGUAYQByACkALAAgADMALAAgAE0AbwBuAHQAaAApACwAXABuACAAIAAgACAAIAAgACAAIAAgACAAIAAgAF8AbQBpAGwAaQB0AGEAcgB5AFQAWgAsACAAVABaAE8AXwBUAE8AXwBNAEkATABJAFQAQQBSAFkAKABUAFoATwBNAGkAbgB1AHQAZQBzACkALABcAG4AIAAgACAAIAAgACAAIAAgACAAIAAgACAAXwBuAG8AbQBpAG4AYQBsAFQAaQBtAGUALAAgAE4AKABUAGkAbQBlACkAIAArACAASQBOAEQARQBYACgAXwBtAGkAbABpAHQAYQByAHkAVABaACwAIAAxACwAIAAzACkALABcAG4AIAAgACAAIAAgACAAIAAgACAAIAAgACAAXwByAEQAYQB0AGUAVABpAG0AZQAsACAAUgBFAFMATwBMAFYARQBfAEQAQQBUAEUAVABJAE0ARQAoAF8AbgBvAG0AaQBuAGEAbABZAGUAYQByACwAIABfAG4AbwBtAGkAbgBhAGwATQBvAG4AdABoACwAIABfAGQAYQB5ACwAIABfAG4AbwBtAGkAbgBhAGwAVABpAG0AZQAsACAANAAgAC0AIABOACgAXwBzAGgAbwByAHQAKQAsACAAXwB0AHIAdQBuAGMAYQB0AGUALAAgADAAKQAsAFwAbgAgACAAIAAgACAAIAAgACAAIAAgACAAIABfAHMARABhAHkALAAgAFQARQBYAFQAKABJAE4ARABFAFgAKABfAHIARABhAHQAZQBUAGkAbQBlACwAIAAzACkALAAgAFwAIgAwADAAXAAiACkALABcAG4AIAAgACAAIAAgACAAIAAgACAAIAAgACAAXwBzAFQAaQBtAGUALAAgAGYAbgBGAG0AdABUAGkAbQBlACgASQBOAEQARQBYACgAXwByAEQAYQB0AGUAVABpAG0AZQAsACAANAApACkALABcAG4AIAAgACAAIAAgACAAIAAgACAAIAAgACAAXwBzAFQAWgAsACAASQBOAEQARQBYACgAXwBtAGkAbABpAHQAYQByAHkAVABaACwAIAAxACwAIAAxACkALABcAG4AIAAgACAAIAAgACAAIAAgACAAIAAgACAAXwBzAHAAYwAsACAASQBGACgAXwBzAHAAYQBjAGkAbgBnACwAIABcACIAIABcACIALAAgAFwAIgBcACIAKQAsAFwAbgAgACAAIAAgACAAIAAgACAAIAAgACAAIABJAEYAKABJAFMAXwBFAE0AUABUAFkAKABZAGUAYQByACkALABcAG4AIAAgACAAIAAgACAAIAAgACAAIAAgACAAIAAgACAAIABDAE8ATgBDAEEAVAAoAF8AcwBEAGEAeQAsACAAXwBzAHAAYwAsACAAXwBzAFQAaQBtAGUALAAgAF8AcwBwAGMALAAgAF8AcwBUAFoAKQAsAFwAbgAgACAAIAAgACAAIAAgACAAIAAgACAAIAAgACAAIAAgAEkARgAoACgASQBOAEQARQBYACgAXwByAEQAYQB0AGUAVABpAG0AZQAsACAAMQApACAAPAAgADEAOQA1ADEAKQAgACsAIAAoAEkATgBEAEUAWAAoAF8AcgBEAGEAdABlAFQAaQBtAGUALAAgADEAKQAgAD4AIAAyADAANQAwACkALAAgAFwAIgAjAFIAQQBOAEcARQAhAFwAIgAsAFwAbgAgACAAIAAgACAAIAAgACAAIAAgACAAIAAgACAAIAAgACAAIAAgACAATABFAFQAKABcAG4AIAAgACAAIAAgACAAIAAgACAAIAAgACAAIAAgACAAIAAgACAAIAAgACAAIAAgACAAXwBzAE0AbwBuAHQAaAAsACAAVQBQAFAARQBSACgATQBPAE4AVABIAF8ATgBBAE0ARQAoAEkATgBEAEUAWAAoAF8AcgBEAGEAdABlAFQAaQBtAGUALAAgADIAKQAsACAAMQAsACAAMQApACkALABcAG4AIAAgACAAIAAgACAAIAAgACAAIAAgACAAIAAgACAAIAAgACAAIAAgACAAIAAgACAAXwBzAFkAWQAsACAAVABFAFgAVAAoAE0ATwBEACgASQBOAEQARQBYACgAXwByAEQAYQB0AGUAVABpAG0AZQAsACAAMQApACwAIAAxADAAMAApACwAIABcACIAMAAwAFwAIgApACwAXABuACAAIAAgACAAIAAgACAAIAAgACAAIAAgACAAIAAgACAAIAAgACAAIAAgACAAIAAgAEMATwBOAEMAQQBUACgAXwBzAEQAYQB5ACwAIABfAHMAcABjACwAIABfAHMAVABpAG0AZQAsACAAXwBzAHAAYwAsACAAXwBzAFQAWgAsACAAXwBzAHAAYwAsACAAXwBzAE0AbwBuAHQAaAAsACAAXwBzAHAAYwAsACAAXwBzAFkAWQApAFwAbgAgACAAIAAgACAAIAAgACAAIAAgACAAIAAgACAAIAAgACAAIAAgACAAKQBcAG4AIAAgACAAIAAgACAAIAAgACAAIAAgACAAIAAgACAAIAApAFwAbgAgACAAIAAgACAAIAAgACAAIAAgACAAIAApAFwAbgAgACAAIAAgACAAIAAgACAAKQBcAG4AIAAgACAAIAApAFwAbgApADs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TwBSAEQASQBOAEEATABfAEQAQQBUAEUAXABuAFwAbgBUAGUAcwB0AHMAIABpAGYAIABhAG4AIABvAHIAZABpAG4AYQBs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kAGUAYwBpAG0AYQBsACAAWwAxAC4ALgAzADYANwApACAAfAAgAEQAYQB5ACAAbwBmACAAeQBlAGEAc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8AUgBEAEkATgBBAEwAXwBEAEEAVABFACAAPQAgAEwAQQBNAEIARABBACgAWQBlAGEAcgBDAEUALAAgAE8AcgBkAGkAbgBhAGwARABhAHkALAAgAFsASgB1AGwAaQBhAG4AQwBhAGwAZQBuAGQAYQByAF0ALABcAG4AIAAgACAAIABJAEYAUwAoAFwAbgAgACAAIAAgACAAIAAgACAATgBPAFQAKABJAFMATgBVAE0AQgBFAFIAKABZAGUAYQByAEMARQApACkAIAArACAATgBPAFQAKABJAFMATgBVAE0AQgBFAFIAKABPAHIAZABpAG4AYQBsAEQAYQB5ACkAKQAsACAARgBBAEwAUwBFACwAIAAvAC8AIABjAGEAbgBuAG8AdAAgAG8AbQBtAGkAdAAgAHkAZQBhAHIAIABvAHIAIABvAHIAZABpAG4AYQBsACAAZABhAHkAXABuACAAIAAgACAAIAAgACAAIABOAE8AVAAoAEkAUwBfAEkATgBUAEUARwBFAFIAKABZAGUAYQByAEMARQApACkALAAgAEYAQQBMAFMARQAsACAALwAvACAAeQBlAGEAcgAgAGMAYQBuAG4AbwB0ACAAYgBlACAAZgByAGEAYwB0AGkAbwBuAGEAbABcAG4AIAAgACAAIAAgACAAIAAgAFQAUgBVAEUALAAgAEwARQBUACgAXABuACAAIAAgACAAIAAgACAAIAAgACAAIAAgAF8AbwByAGQAaQBuAGEAbABEAGEAeQAsACAASQBOAFQAKABPAHIAZABpAG4AYQBsAEQAYQB5ACkALABcAG4AIAAgACAAIAAgACAAIAAgACAAIAAgACAASQBGACgAXwBvAHIAZABpAG4AYQBsAEQAYQB5ACAAPAAgADEALAAgAEYAQQBMAFMARQAsAFwAbgAgACAAIAAgACAAIAAgACAAIAAgACAAIAAgACAAIAAgAEwARQBUACgAXABuACAAIAAgACAAIAAgACAAIAAgACAAIAAgACAAIAAgACAAIAAgACAAIABfAGQAYQB5AHMASQBuAFkAZQBhAHIALAAgAEQAQQBZAFMAXwBJAE4AXwBZAEUAQQBSACgAWQBlAGEAcgBDAEUALAAgAEoAdQBsAGkAYQBuAEMAYQBsAGUAbgBkAGEAcgApACwAXABuACAAIAAgACAAIAAgACAAIAAgACAAIAAgACAAIAAgACAAIAAgACAAIABfAG8AcgBkAGkAbgBhAGwARABhAHkAIAA8AD0AIABfAGQAYQB5AHMASQBuAFkAZQBhAHI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PAFIARABJAE4AQQBMAF8ARABBAFQARQBcAG4AXABuAFAAYQByAHMAZQBzACAAYQBuACAASQBTAE8AIABmAG8AcgBtAGEAdAB0AGUAZAAgAG8AcgBkAGkAbgBhAGwAIABkAGEAdABlACAAaQBuAHQAbwAgAHIAZQBzAHAAZQBjAHQAaQB2AGUAIABwAGEAcgB0AHMAIABvAGYAIAB5AGUAYQByACwAIABhAG4AZAAgAG8AcgBkAGkAbgBhAGw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FkAZQBhAHIAQwBFAFwAbgAgADIAIAB8ACAAaQBuAHQAZQBnAGUAcgAgAFsAMQAuAC4AMwA2ADYAXQAgAHwAIABPAHIAZABpAG4AYQBs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PAHIAZABpAG4AYQBsAEQAYQB0AGUAIAAgACAAfAAgAHQAZQB4AHQAIAAgACAAfAAgAEQAYQB0AGUAIABpAG4AIABJAFMATwAgAGYAbwByAG0AYQB0ACAAaQBlAC4AIAB5AHkAeQB5AC0AZABk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PAFIARABJAE4AQQBMAF8ARABBAFQARQAoAFwAIgAyADAAMgAzAC0AMgAyADMAXAAiACkAXABuAFIAZQB0AHUAcgBuAHMAOgAgAHsAMgAwADIAMwAsACAAMgAyADMAfQBcAG4AXABuAFAAQQBSAFMARQBfAEkAUwBPAF8ATwBSAEQASQBOAEEATABfAEQAQQBUAEUAKABcACIAMQA5ADAAMAAtADMANgA2AFwAIgAsACAAMQApAFwAbgBSAGUAdAB1AHIAbgBzADoAIAB7ADIAMAAyADMALAAgADMANgA2AH0AIABpAC4AZQAuACAAMQA5ADAAMAAgAHcAYQBzACAAYQAgAGwAZQBhAHAAIAB5AGUAYQBy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PAFIARABJAE4AQQBMAF8ARABBAFQARQAgAD0AIABMAEEATQBCAEQAQQAoAEkAUwBPAE8AcgBkAGkAbgBhAGwARABhAHQAZQAsACAAWwBKAHUAbABpAGEAbgBDAGEAbABlAG4AZABhAHIAXQAsAFwAbgAgACAAIAAgAEkARgBTACgAXABuACAAIAAgACAAIAAgACAAIABJAFMAXwBFAE0AUABUAFkAKABJAFMATwBPAHIAZABpAG4AYQBsAEQAYQB0AGUAKQAsACAAewBcACIAXAAiACwAIABcACIAXAAiAH0ALABcAG4AIAAgACAAIAAgACAAIAAgAE4ATwBUACgAVgBBAEwASQBEAEEAVABFAF8AQwBIAEEAUgBTAEUAVAAoAFwAIgArAC0AMAAxADIAMwA0ADUANgA3ADgAOQBcACIAIAAmACAAVQBOAEkAQwBIAEEAUgAoADgANwAyADIAKQAsACAASQBTAE8ATwByAGQAaQBuAGEAbABEAGEAdABlACkAKQAsACAAewAjAFYAQQBMAFUARQAhACwAIABcACIAXAAiAH0ALABcAG4AIAAgACAAIAAgACAAIAAgAFQAUgBVAEUALAAgAEwARQBUACgAXABuACAAIAAgACAAIAAgACAAIAAgACAAIAAgAF8AZgBpAHIAcwB0AEMAaABhAHIALAAgAEwARQBGAFQAKABJAFMATwBPAHIAZABpAG4AYQBs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E8AcgBkAGkAbgBhAGwARABhAHQAZQAsACAATABFAE4AKABJAFMATwBPAHIAZABpAG4AYQBsAEQAYQB0AGUAKQAgAC0AIAAxACkALABcAG4AIAAgACAAIAAgACAAIAAgACAAIAAgACAAIAAgACAAIABJAFMATwBPAHIAZABpAG4AYQBs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4ACwAIABJAEYAKABcAG4AIAAgACAAIAAgACAAIAAgACAAIAAgACAAIAAgACAAIAAgACAAIAAgAF8AcABhAHQAdABlAHIAbgAgAD0AIABSAEkARwBIAFQAKABcACIAXwBfAF8AXwBfAF8AXwBfAF8AXwBfAF8AXwBfAF8ALQ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FIASQBHAEgAVAAoAF8AdQBuAFMAaQBnAG4AZQBkACwAIAAzACkAKQBcAG4AIAAgACAAIAAgACAAIAAgACAAIAAgACAAIAAgACAAIAAgACAAIAAgACkALABcAG4AIAAgACAAIAAgACAAIAAgACAAIAAgACAAIAAgACAAIAAgACAAIAAgAFwAIgBcACIAXABuACAAIAAgACAAIAAgACAAIAAgACAAIAAgACAAIAAgACAAKQAsAFwAbgAgACAAIAAgACAAIAAgACAAIAAgACAAIAAgACAAIAAgAF8AbABlAG4AIAA9ACAANwAsACAASQBGACgAXABuACAAIAAgACAAIAAgACAAIAAgACAAIAAgACAAIAAgACAAIAAgACAAIABfAHAAYQB0AHQAZQByAG4AIAA9ACAAXAAiAF8AXwBfAF8AXwBfAF8AXAAi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MAKQAp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SQBGACgAXABuACAAIAAgACAAIAAgACAAIAAgACAAIAAgACAAIAAgACAAIAAgACAAIABfAHAAYQB0AHQAZQByAG4AIAA9ACAAUgBJAEcASABUACgAXAAiAF8AXwBfAF8AXwBcACIALAAgAF8AbABlAG4AKQAsAFwAbgAgACAAIAAgACAAIAAgACAAIAAgACAAIAAgACAAIAAgACAAIAAgACAASABTAFQAQQBDAEsAKABcAG4AIAAgACAAIAAgACAAIAAgACAAIAAgACAAIAAgACAAIAAgACAAIAAgACAAIAAgACAAVgBBAEwAVQBFACgAXwB1AG4AUwBpAGcAbgBlAGQ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VABSAFUARQAsACAAIwBOAC8AQQBcAG4AIAAgACAAIAAgACAAIAAgACAAIAAgACAAKQAsAFwAbgBcAG4AIAAgACAAIAAgACAAIAAgACAAIAAgACAASQBGACgASQBTAEUAUgBSAE8AUgAoAEkATgBEAEUAWAAoAF8AdAByAHkAUABhAHIAcwBlACwAIAAxACwAIAAxACkAKQAsACAAewAjAFYAQQBMAFUARQAhACwAIABcACIAXAAiAH0ALABcAG4AIAAgACAAIAAgACAAIAAgACAAIAAgACAAIAAgACAAIABMAEUAVAAoAFwAbgAgACAAIAAgACAAIAAgACAAIAAgACAAIAAgACAAIAAgACAAIAAgACAAXwB5AGUAYQByACwAIABfAHMAaQBnAG4AIAAqACAASQBOAEQARQBYACgAXwB0AHIAeQBQAGEAcgBzAGUALAAgADEALAAgADEAKQAsAFwAbgAgACAAIAAgACAAIAAgACAAIAAgACAAIAAgACAAIAAgACAAIAAgACAAXwBvAHIAZABpAG4AYQBsAEQAYQB5ACwAIABJAE4ARABFAFgAKABfAHQAcgB5AFAAYQByAHMAZQAsACAAMQAsACAAMgApACwAXABuACAAIAAgACAAIAAgACAAIAAgACAAIAAgACAAIAAgACAAIAAgACAAIABJAEYAUwAoAFwAbgAgACAAIAAgACAAIAAgACAAIAAgACAAIAAgACAAIAAgACAAIAAgACAAIAAgACAAIABfAG8AcgBkAGkAbgBhAGwARABhAHkAIAA9ACAAXAAiAFwAIgAsACAASABTAFQAQQBDAEsAKABfAHkAZQBhAHIALAAgAFwAIgBcACIAKQAsAFwAbgAgACAAIAAgACAAIAAgACAAIAAgACAAIAAgACAAIAAgACAAIAAgACAAIAAgACAAIABJAFMAXwBWAEEATABJAEQAXwBPAFIARABJAE4AQQBMAF8ARABBAFQARQAoAF8AeQBlAGEAcgAsACAAXwBvAHIAZABpAG4AYQBsAEQAYQB5ACwAIABKAHUAbABpAGEAbgBDAGEAbABlAG4AZABhAHIAKQAsAFwAbgAgACAAIAAgACAAIAAgACAAIAAgACAAIAAgACAAIAAgACAAIAAgACAAIAAgACAAIAAgACAAIAAgAEgAUwBUAEEAQwBLACgAXwB5AGUAYQByACwAIABfAG8AcgBkAGkAbgBhAGwARABhAHkAKQAsAFwAbgAgACAAIAAgACAAIAAgACAAIAAgACAAIAAgACAAIAAgACAAIAAgACAAIAAgACAAIABUAFIAVQBFACwAXABuACAAIAAgACAAIAAgACAAIAAgACAAIAAgACAAIAAgACAAIAAgACAAIAAgACAAIAAgACAAIAAgACAASABTAFQAQQBDAEsAKABfAHkAZQBhAHIALAAgAHsAIwBOAFUATQAhAH0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PAFIARABJAE4AQQBMAF8ARABBAFQARQBcAG4AXABuAFIAZQB0AHUAcgBuAHMAIABhAG4AIABvAHIAZABpAG4AYQBsACAAZABhAHQAZQ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8AcgBkAGkAbgBhAGw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CAAfAAgAE4AbwB0AGUAIAB0AGgAYQB0ACAAMQAgAEIAQwAgAD0AIAAwACAAQwBFACwAIAAyACAAQgBDACAAPQAgAC0AMQAgAEMARQBcAG4ATwByAGQAaQBuAGEAbABEAGEAeQAgACAAIAAgACAAIAAgAHwAIABpAG4AdABlAGcAZQByACAAWwAxAC4ALgAzADYANgBdACAAfABcAG4AWwBCAGEAcwBpAGMAXQAgACAAIAAgACAAIAAgACAAIAAgAHwAIABzAHcAaQB0AGMAaAAgACAAIAAgACAAIAAgACAAIAAgACAAfAAgAEQAaQBzAHAAbABhAHkAIABpAG4AIABiAGEAcwBpAGMAIABmAG8AcgBtAGEAdAAgAGUAZwAgAHkAeQB5AHkAZABkAGQALgBcAG4AIAAgACAAIAAgACAAIAAgACAAIAAgACAAIAAgACAAIAAgAHwAIAAgACAAIAAgACAAIAAgACAAIAAgACAAIAAgACAAIAAgACAAfAAgAEkAbgB2AGEAbABpAGQAIAB3AGgAZQBuACAATwByAGQAaQBuAGEAbABEAGEAeQAgAHAAcgBvAHYAaQBkAGUAZAAgAGEAbgBkACAAWQBlAGEAcgBDAEUAIABvAHUAdABzAGkAZABlACAAbwBmACAAcgBhAG4AZwBlACAALQA5ADkAOQA5AC4ALgA5ADkAOQA5AFwAbgAgACAAIAAgACAAIAAgACAAIAAgACAAIAAgACAAIAAgACAAfAAgACAAIAAgACAAIAAgACAAIAAgACAAIAAgACAAIAAgACAAIAB8ACAAZAB1AGUAIAB0AG8AIABjAG8AbABsAGkAcwBpAG8AbgAgAHcAaQB0AGgAIAB5AHkAeQB5AE0ATQBkAGQAIABJAFMATwAgAGYAbwByAG0AYQB0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PAFIARABJAE4AQQBMAF8ARABBAFQARQAgAD0AIABMAEEATQBCAEQAQQAoAFkAZQBhAHIAQwBFACwAIABPAHIAZABpAG4AYQBsAEQAYQB5ACwAIABbAEIAYQBzAGkAYwBdACwAIABbAEoAdQBsAGkAYQBuAEMAYQBsAGUAbgBkAGEAcgBdACwAXABuACAAIAAgACAASQBGAFMAKABcAG4AIAAgACAAIAAgACAAIAAgAEkAUwBfAEUATQBQAFQAWQAoAFkAZQBhAHIAQwBFACkAIAAqACAASQBTAF8ARQBNAFAAVABZACgATwByAGQAaQBuAGEAbABEAGEAeQApACwAIABcACIAXAAiACwAXABuACAAIAAgACAAIAAgACAAIABOAE8AVAAoAEkAUwBOAFUATQBCAEUAUgAoAFkAZQBhAHIAQwBFACkAKQAsACAAewAjAFYAQQBMAFUARQAhAH0ALABcAG4AIAAgACAAIAAgACAAIAAgAE4ATwBUACgASQBTAF8ATgBVAE0ARQBSAEkAQwBfAE4AVQBMAEwAKABPAHIAZABpAG4AYQBsAEQAYQB5ACkAKQAsACAAewAjAFYAQQBMAFUARQAhAH0ALABcAG4AIAAgACAAIAAgACAAIAAgAEkAUwBfAEUATQBQAFQAWQAoAE8AcgBkAGkAbgBhAGwARABhAHkAKQAsACAARgBPAFIATQBBAFQAXwBJAFMATwBfAFkAZQBhAHIAKABZAGUAYQByAEMARQApACwAXABuACAAIAAgACAAIAAgACAAIABUAFIAVQBFACwAIABMAEUAVAAoAFwAbgAgACAAIAAgACAAIAAgACAAIAAgACAAIABfAGIAYQBzAGkAYwAsACAATgAoAEIAYQBzAGkAYwApACAAPAA+ACAAMAAsAFwAbgAgACAAIAAgACAAIAAgACAAIAAgACAAIABJAEYAKABfAGIAYQBzAGkAYwAgACoAIAAoAEEAQgBTACgAWQBlAGEAcgBDAEUAKQAgAD4AIAA5ADkAOQA5ACkALAAgAHsAIwBWAEEATABVAEUAIQB9ACwAXABuACAAIAAgACAAIAAgACAAIAAgACAAIAAgACAAIAAgACAATABFAFQAKABcAG4AIAAgACAAIAAgACAAIAAgACAAIAAgACAAIAAgACAAIAAgACAAIAAgAF8AZABlAGwAaQBtACwAIABJAEYAKABfAGIAYQBzAGkAYwAsACAAXAAiAFwAIgAsACAAXAAiAC0AXAAiACkALABcAG4AIAAgACAAIAAgACAAIAAgACAAIAAgACAAIAAgACAAIAAgACAAIAAgAEkARgAoAE4ATwBUACgASQBTAF8AVgBBAEwASQBEAF8ATwBSAEQASQBOAEEATABfAEQAQQBUAEUAKABZAGUAYQByAEMARQAsACAATwByAGQAaQBuAGEAbABEAGEAeQAsACAASgB1AGwAaQBhAG4AQwBhAGwAZQBuAGQAYQByACkAKQAsACAAewAjAE4AVQBNACEAfQAsAFwAbgAgACAAIAAgACAAIAAgACAAIAAgACAAIAAgACAAIAAgACAAIAAgACAAIAAgACAAIABDAE8ATgBDAEEAVAAoAFwAbgAgACAAIAAgACAAIAAgACAAIAAgACAAIAAgACAAIAAgACAAIAAgACAAIAAgACAAIAAgACAAIAAgAEYATwBSAE0AQQBUAF8ASQBTAE8AXwBZAGUAYQByACgAWQBlAGEAcgBDAEUAKQAsAFwAbgAgACAAIAAgACAAIAAgACAAIAAgACAAIAAgACAAIAAgACAAIAAgACAAIAAgACAAIAAgACAAIAAgAF8AZABlAGwAaQBtACwAIABUAEUAWABUACgATwByAGQAaQBuAGEAbABEAGEAeQAsACAAXAAiADAAMAAwAFwAIg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SAEQASQBOAEEATABfAEQAQQBUAEUAXwBUAE8AXwBNAEoARABBAFQARQBcAG4AXABuAEMAbwBuAHYAZQByAHQAcwAgAGEAbgAgAG8AcgBkAGkAbgBhAGwAIABkAGEAdABlACAAYQBuAGQAIAB0AGkAbQBlACAAaQBuACAAdABoAGUAIABzAHAAZQBjAGkAZgBpAGUAZAAgAGMAYQBsAGUAbgBkAGEAcgAgAHQAbwAgAGEAIABNAG8AZABpAGYAaQBlAGQAIABKAHUAbABpAGEAbgAgAEQAYQB0AGUAIAAoAE0ASgBEAEEAVABF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pAG4AdABlAGcAZQByACAAWwAxAC4ALgAzADYANgBdACAAfAAgAEQAYQB5ACAAbwBmACAAeQBlAGEAcgAsACAAYwBhAHIAcgBpAGUAcwAgAGkAZgAgAHIAYQBuAGcAZQAgAGUAeABjAGUAZQBkAGUAZABcAG4AWwBUAGkAbQBlAF0AIAAgACAAIAAgACAAIAAgACAAIAAgAHwAIABkAGUAYwBpAG0AYQBsACAAWwAwAC4ALgAxACkAIAAgACAAfAAgAFQAaQBtAGUAIABvAGYAIABkAGEAeQ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EAEEAVABFAF8AVABPAF8ATQBKAEQAQQBUAEUAIAA9ACAATABBAE0AQgBEAEEAKABZAGUAYQByAEMARQAsACAATwByAGQAaQBuAGEAbABEAGEAeQAsACAAWwBUAGkAbQBlAF0ALAAgAFsASgB1AGwAaQBhAG4AQwBhAGwAZQBuAGQAYQByAF0ALABcAG4AIAAgACAAIABJAEYAUwAoAFwAbgAgACAAIAAgACAAIAAgACAAKABZAGUAYQByAEMARQAgAD0AIABcACIAXAAiACkAIAAqACAAKABPAHIAZABpAG4AYQBsAEQAYQB5ACAAPQAgAFwAIgBcACIAKQAgACoAIAAoAFQAaQBtAGUAIAA9ACAAXAAiAFwAIgApACwAIABcACIAXAAiACwAXABuACAAIAAgACAAIAAgACAAIABOAE8AVAAoAEkAUwBOAFUATQBCAEUAUgAoAFkAZQBhAHIAQwBFACkAKQAgACsAIABOAE8AVAAoAEkAUwBOAFUATQBCAEUAUgAoAE8AcgBkAGkAbgBhAGwARABhAHkAKQApACwAIAB7ACMAVgBBAEwAVQBFACEAfQAsAFwAbgAgACAAIAAgACAAIAAgACAAVABSAFUARQAsACAATABFAFQAKABcAG4AIAAgACAAIAAgACAAIAAgACAAIAAgACAAXwBvAHIAZABpAG4AYQBsAEQAYQB5ACwAIABJAE4AVAAoAE8AcgBkAGkAbgBhAGwARABhAHkAKQAsAFwAbgAgACAAIAAgACAAIAAgACAAIAAgACAAIABfAE0ASgBEAE4AWQBlAGEAcgAsACAATQBPAEQASQBGAEkARQBEAF8ASgBVAEwASQBBAE4AXwBEAEEAWQBfAE4AVQBNAEIARQBSACgAWQBlAGEAcgBDAEUALAAgADEALAAgADEALAAgAEoAdQBsAGkAYQBuAEMAYQBsAGUAbgBkAGEAcgApACAALQAgADEALABcAG4AIAAgACAAIAAgACAAIAAgACAAIAAgACAAXwBNAEoARABOAFkAZQBhAHIAIAArACAAXwBvAHIAZABpAG4AYQBsAEQAYQB5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8AUgBEAEkATgBBAEwAXwBEAEEAVABFAFwAbgBcAG4AQwBvAG4AdgBlAHIAdABzACAAYQAgAE0AbwBkAGkAZgBpAGUAZAAgAEoAdQBsAGkAYQBuACAARABhAHQAZQAgACgATQBKAEQAQQBUAEUAKQAgAHQAbwAgAGEAbgAgAG8AcgBkAGkAbgBhAGwAIABkAGEAdABlACAAYQBuAGQAIAB0AGkAbQ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IAB8ACAAWQBlAGEAcgAgAGkAbgAgAEMAbwBtAG0AbwBuACAARQByAGEALgAgAE4AbwB0AGUAIAB0AGgAYQB0ACAAMQAgAEIAQwAgAD0AIAAwACAAQwBFACwAIAAyACAAQgBDACAAPQAgAC0AMQAgAEMARQBcAG4AIAAyACAAfAAgAGkAbgB0AGUAZwBlAHIAIABbADEALgAuADMANgA2AF0AIAAgAHwAIABPAHIAZABpAG4AYQBsACAAZABhAHkAXABuACAAMwAgAHwAIABkAGUAYwBpAG0AYQBsACAAWwAwAC4ALgAxACkAIAAgACAAIAB8ACAAVABpAG0AZQAgAG8AZgAgAGQAYQB5AFwAbgAgADQAIAB8ACAAaQBuAHQAZQBnAGUAcgAgAFsAMwA2ADUALAAzADYANgBdACAAfAAgAEQAYQB5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TwBSAEQASQBOAEEATABfAEQAQQBUAEUAIAA9ACAATABBAE0AQgBEAEEAKABNAEoARABhAHQAZQAsACAAWwBKAHUAbABpAGEAbgBDAGEAbABlAG4AZABhAHIAXQAsAFwAbgAgACAAIAAgAEkARgBTACgAXABuACAAIAAgACAAIAAgACAAIABNAEoARABhAHQAZQAgAD0AIABcACIAXAAiACwAIAB7AFwAIgBcACIALAAgAFwAIgBcACIALAAgAFwAIgBcACIALAAgAFwAIgBcACIAfQAsAFwAbgAgACAAIAAgACAAIAAgACAATgBPAFQAKABJAFMATgBVAE0AQgBFAFIAKABNAEoARABhAHQAZQApACkALAAgAHsAIwBWAEEATABVAEUAIQAsACAAXAAiAFwAIgAsACAAXAAiAFwAIgAsACAAXAAiAFwAIgB9ACwAXABuACAAIAAgACAAIAAgACAAIABUAFIAVQBFACwAIABMAEUAVAAoAFwAbgAgACAAIAAgACAAIAAgACAAIAAgACAAIABfAGMARABhAHQAZQAsACAATQBKAEQAQQBUAEUAXwBUAE8AXwBDAEEATABFAE4ARABBAFIAXwBEAEEAVABFACgATQBKAEQAYQB0AGUALAAgAEoAdQBsAGkAYQBuAEMAYQBsAGUAbgBkAGEAcgApACwAXABuACAAIAAgACAAIAAgACAAIAAgACAAIAAgAF8AeQBlAGEAcgBDAEUALAAgAEkATgBEAEUAWAAoAF8AYwBEAGEAdABlACwAIAAxACwAIAAxACkALABcAG4AIAAgACAAIAAgACAAIAAgACAAIAAgACAAXwBNAEoARABOAFkAZQBhAHIALAAgAE0ATwBEAEkARgBJAEUARABfAEoAVQBMAEkAQQBOAF8ARABBAFkAXwBOAFUATQBCAEUAUgAoAF8AeQBlAGEAcgBDAEUALAAgADEALAAgADEALAAgAEoAdQBsAGkAYQBuAEMAYQBsAGUAbgBkAGEAcgApACAALQAgADEALABcAG4AIAAgACAAIAAgACAAIAAgACAAIAAgACAAXwBvAHIAZABpAG4AYQBsAEQAYQB5ACwAIABJAE4AVAAoAE0ASgBEAGEAdABlACAALQAgAF8ATQBKAEQATgBZAGUAYQByACkALABcAG4AIAAgACAAIAAgACAAIAAgACAAIAAgACAAXwBkAGEAeQBzAEkAbgBZAGUAYQByACwAIABEAEEAWQBTAF8ASQBOAF8AWQBFAEEAUgAoAF8AeQBlAGEAcgBDAEUALAAgAEoAdQBsAGkAYQBuAEMAYQBsAGUAbgBkAGEAcgApACwAXABuACAAIAAgACAAIAAgACAAIAAgACAAIAAgAEgAUwBUAEEAQwBLACgAXABuACAAIAAgACAAIAAgACAAIAAgACAAIAAgACAAIAAgACAAXwB5AGUAYQByAEMARQAsAFwAbgAgACAAIAAgACAAIAAgACAAIAAgACAAIAAgACAAIAAgAF8AbwByAGQAaQBuAGEAbABEAGEAeQAsAFwAbgAgACAAIAAgACAAIAAgACAAIAAgACAAIAAgACAAIAAgAEkATgBEAEUAWAAoAF8AYwBEAGEAdABlACwAIAAxACwAIAA0ACkALABcAG4AIAAgACAAIAAgACAAIAAgACAAIAAgACAAIAAgACAAIABfAGQAYQB5AHMASQBuAFkAZQBhAHIAXABuACAAIAAgACAAIAAgACAAIAAgACAAIAAgACkAXABuACAAIAAgACAAIAAgACAAIAApAFwAbgAgACAAIAAgACkAXABuACkAOw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U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WAEUAUgBUAF8AVwBFAEUASwBEAEEAWQBfAE4AVQBNAEIARQBSAFwAbgBcAG4AUgBlAHQAdQByAG4AcwAgAGEAbgAgAGkAbgB0AGUAZwBlAHIAIABmAG8AcgAgAHQAaABlACAAZABhAHkAIABvAGYAIAB0AGgAZQAgAHcAZQBlAGsAIABmAHIAbwBtACAAdABoAGUAIAB0AHIAYQBkAGkAdABvAG4AYQBsACAAbgB1AG0AYgBlAHIAaQBuAGcAIABzAGMAaABlAG0AZQAgAHQAbwAgAHQAaABlACAASQBTAE8AIABkAGUAZgBpAG4AaQB0AGkAbwBuACwAIABvAHIAXABuAHYAaQBjAGUAIAB2AGUAcgBz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AgACAAIAAgACAAIAAgACAAIAAgAHwAIABpAG4AdABlAGcAZQByACAAWwAxAC4ALgA3AF0AIAB8ACAARABhAHkAIABvAGYAIAB3AGUAZQBrACAAbgB1AG0AYgBlAHIAXABuAFsASQBTAE8AdABvAFQAcgBhAGQAaQB0AGkAbwBuAGEAbABdACAAfAAgAHMAdwBpAHQAYwBoACAAIAAgACAAIAAgACAAIAAgAHwAIABSAGUAdAB1AHIAbgAgAGQAYQB5ACAAbwBmACAAdwBlAGUAawAgAHUAcwBpAG4AZwAgAHQAcgBhAGQAaQB0AGkAbwBuAGEAbAAgAG4AdQBtAGIAZQByAGkAbgBnACAAcwBjAGgAZQBtAGUALAAgAGEAcwBzAHUAbQBpAG4AZwAgAFwAbgAgACAAIAAgACAAIAAgACAAIAAgACAAIAAgACAAIAAgACAAIAAgAHwAIAAgACAAIAAgACAAIAAgACAAIAAgACAAIAAgACAAIAB8ACAARABhAHkATwBmAFcAZQBlAGsAIAB3AGEAcwAgAHAAcgBvAHYAaQBkAGUAZAAgAGEAYwBjAG8AcgBkAGkAbgBnACAAdABvACAASQBTAE8AIABkAGUAZgBpAG4AaQB0AGkAbwBuAC4AXABuACAAIAAgACAAIAAgACAAIAAgACAAIAAgACAAIAAgACAAIAAgACAAfAAgACAAIAAgACAAIAAgACAAIAAgACAAIAAgACAAIAAgAHwAIABEAGUAZgBhAHUAbAB0ACAAaQBzACAAdABvACAAcgBlAHQAdQByAG4AIABpAG4AIABJAFMATwAgAGQAZQBmAGkAbgBpAHQAaQBvAG4ALAAgAGEAcwBzAHUAbQBpAG4AZwAgAEQAYQB5AE8AZgBXAGUAZQBrACAAdwBhAHMAXABuACAAIAAgACAAIAAgACAAIAAgACAAIAAgACAAIAAgACAAIAAgACAAfAAgACAAIAAgACAAIAAgACAAIAAgACAAIAAgACAAIAAgAHwAIABwAHIAbwB2AGkAZABlAGQAIABhAGMAYwBvAHIAZABpAG4AZwAgAHQAbwAgAHQAaABlACAAdAByAGEAZABpAHQAaQBvAG4AYQBsACAAbgB1AG0AYgBlAHIAaQBuAGcAIABzAGMAaABl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WAEUAUgBUAF8AVwBFAEUASwBEAEEAWQBfAE4AVQBNAEIARQBSACAAPQAgAEwAQQBNAEIARABBACgARABhAHkATwBmAFcAZQBlAGsALAAgAFsASQBTAE8AdABvAFQAcgBhAGQAaQB0AGkAbwBuAGEAbABdACwAXABuACAAIAAgACAASQBGAFMAKABcAG4AIAAgACAAIAAgACAAIAAgAEQAYQB5AE8AZgBXAGUAZQBrACAAPQAgAFwAIgBcACIALAAgAFwAIgBcACIALABcAG4AIAAgACAAIAAgACAAIAAgAE4ATwBUACgASQBTAE4AVQBNAEIARQBSACgARABhAHkATwBmAFcAZQBlAGsAKQApACwAIAB7ACMAVgBBAEwAVQBFACEAfQAsAFwAbgAgACAAIAAgACAAIAAgACAAVABSAFUARQAsACAATABFAFQAKABcAG4AIAAgACAAIAAgACAAIAAgACAAIAAgACAAXwBnAGkAdgBlAG4ARABvAFcALAAgAEkATgBUACgATgAoAEQAYQB5AE8AZgBXAGUAZQBrACkAKQAsAFwAbgAgACAAIAAgACAAIAAgACAAIAAgACAAIABfAGYAcgBvAG0ASQBTAE8ALAAgAE4AKABJAFMATwB0AG8AVAByAGEAZABpAHQAaQBvAG4AYQBsACkAIAA8AD4AIAAwACwAIABcAG4AIAAgACAAIAAgACAAIAAgACAAIAAgACAAXwBzAGgAaQBmAHQARABvAFcALAAgAF8AZwBpAHYAZQBuAEQAbwB3ACAAKwAgAEkARgAoAF8AZgByAG8AbQBJAFMATwAsACAAMAAsACAALQAyACkALABcAG4AIAAgACAAIAAgACAAIAAgACAAIAAgACAATQBPAEQAKABfAHMAaABpAGYAdABEAG8AdwAsACAANwApACAAKw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FwAbgBcAG4AUgBlAHQAdQByAG4AcwAgAGEAIABuAHUAbQBiAGUAcgAgAHIAZQBwAHIAZQBzAGUAbgB0AGkAbgBnACAAdABoAGUAIABkAGEAeQAgAG8AZgAgAHQAaABlACAAdwBlAGUAawAgAGYAcgBvAG0AIABhACAAZwBpAHYAZQBuACAAdABlAHgAdAAgAHcAZQBlAGsAZABhAHk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VABlAHgAdAAgAHwAIAB0AGUAeAB0ACAAIAAgAHwAIABEAGEAeQAgAG8AZgAgAHcAZQBlAGsAIABuAGEAbQBlAFwAbgBbAFQAcgBhAGQAaQB0AGkAbwBuAGEAbABdACAAfAAgAHMAdwBpAHQAYwBoACAAfAAgAFIAZQB0AHUAcgBuACAAZABhAHkAIABvAGYAIAB3AGUAZQBrACAAdQBzAGkAbgBnACAAdAByAGEAZABpAHQAaQBvAG4AYQBsACAAbgB1AG0AYgBlAHIAaQBuAGcAIABzAGMAaABlAG0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gBcAG4AXABuAFAAQQBSAFMARQBfAFcARQBFAEsARABBAFkAKABcACIATQBvAG4AXAAiACwAIAAxACkAXABuAFIAZQB0AHUAcgBuAHMAOgAgADIAXABuAFwAbgBQAEEAUgBTAEUAXwBXAEUARQBLAEQAQQBZACgAXAAiAFQAaAB1AHIAcwBcACIAKQBcAG4AUgBlAHQAdQByAG4AcwA6ACAAIwBWAEEATABVAEUAIQBcAG4AXABuAFAAQQBSAFMARQBfAFcARQBFAEsARABBAFkAKABcACIAVgBlAG4AXAAiACkAXABuAFIAZQB0AHUAcgBuAHMAOgAgADUAIAAoAEYAcgBpAGQAYQB5ACwAIABpAGYAIABsAG8AYwBhAGwAIABsAGEAbgBnAHUAYQBnAGUAIABpAHMAIABzAGUAdAAgAHQAbw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wBFAEUASwBEAEEAWQAgAD0AIABMAEEATQBCAEQAQQAoAEQAYQB5AE8AZgBXAGUAZQBrAFQAZQB4AHQALAAgAFsAVAByAGEAZABpAHQAaQBvAG4AYQBsAF0ALABcAG4AIAAgACAAIABJAEYAKABEAGEAeQBPAGYAVwBlAGUAawBUAGUAeAB0ACAAPQAgAFwAIgBcACIALAAgAFwAIgBcACIALABcAG4AIAAgACAAIAAgACAAIAAgAEwARQBUACgAXABuACAAIAAgACAAIAAgACAAIAAgACAAIAAgAGYAbgBNAGEAdABjAGgASQBuAHQARQBuAGcALAAgAEwAQQBNAEIARABBACgARABvAFcALABcAG4AIAAgACAAIAAgACAAIAAgACAAIAAgACAAIAAgACAAIABMAEUAVAAoAFwAbgAgACAAIAAgACAAIAAgACAAIAAgACAAIAAgACAAIAAgACAAIAAgACAAXwBkAG8AdwAsACAASQBGACgATABFAE4AKABEAGEAeQBPAGYAVwBlAGUAawBUAGUAeAB0ACkAIAA9ACAAMwAsAFwAbgAgACAAIAAgACAAIAAgACAAIAAgACAAIAAgACAAIAAgACAAIAAgACAAIAAgACAAIABYAE0AQQBUAEMASAAoAFwAbgAgACAAIAAgACAAIAAgACAAIAAgACAAIAAgACAAIAAgACAAIAAgACAAIAAgACAAIAAgACAAIAAgAEQAYQB5AE8AZgBXAGUAZQBrAFQAZQB4AHQALABcAG4AIAAgACAAIAAgACAAIAAgACAAIAAgACAAIAAgACAAIAAgACAAIAAgACAAIAAgACAAIAAgACAAIAB7AFwAbgAgACAAIAAgACAAIAAgACAAIAAgACAAIAAgACAAIAAgACAAIAAgACAAIAAgACAAIAAgACAAIAAgACAAIAAgACAAXAAiAE0AbwBuAFwAIgA7AFwAbgAgACAAIAAgACAAIAAgACAAIAAgACAAIAAgACAAIAAgACAAIAAgACAAIAAgACAAIAAgACAAIAAgACAAIAAgACAAXAAiAFQAdQBlAFwAIgA7AFwAbgAgACAAIAAgACAAIAAgACAAIAAgACAAIAAgACAAIAAgACAAIAAgACAAIAAgACAAIAAgACAAIAAgACAAIAAgACAAXAAiAFcAZQBkAFwAIgA7AFwAbgAgACAAIAAgACAAIAAgACAAIAAgACAAIAAgACAAIAAgACAAIAAgACAAIAAgACAAIAAgACAAIAAgACAAIAAgACAAXAAiAFQAaAB1AFwAIgA7AFwAbgAgACAAIAAgACAAIAAgACAAIAAgACAAIAAgACAAIAAgACAAIAAgACAAIAAgACAAIAAgACAAIAAgACAAIAAgACAAXAAiAEYAcgBpAFwAIgA7AFwAbgAgACAAIAAgACAAIAAgACAAIAAgACAAIAAgACAAIAAgACAAIAAgACAAIAAgACAAIAAgACAAIAAgACAAIAAgACAAXAAiAFMAYQB0AFwAIgA7AFwAbgAgACAAIAAgACAAIAAgACAAIAAgACAAIAAgACAAIAAgACAAIAAgACAAIAAgACAAIAAgACAAIAAgACAAIAAgACAAXAAiAFMAdQBuAFwAIgBcAG4AIAAgACAAIAAgACAAIAAgACAAIAAgACAAIAAgACAAIAAgACAAIAAgACAAIAAgACAAIAAgACAAIAB9AFwAbgAgACAAIAAgACAAIAAgACAAIAAgACAAIAAgACAAIAAgACAAIAAgACAAIAAgACAAIAApACwAXABuACAAIAAgACAAIAAgACAAIAAgACAAIAAgACAAIAAgACAAIAAgACAAIAAgACAAIAAgAFgATQBBAFQAQwBIACgAXABuACAAIAAgACAAIAAgACAAIAAgACAAIAAgACAAIAAgACAAIAAgACAAIAAgACAAIAAgACAAIAAgACAARABhAHkATwBmAFcAZQBlAGsAVABlAHgAdAAsAFwAbgAgACAAIAAgACAAIAAgACAAIAAgACAAIAAgACAAIAAgACAAIAAgACAAIAAgACAAIAAgACAAIAAgAHsAXABuACAAIAAgACAAIAAgACAAIAAgACAAIAAgACAAIAAgACAAIAAgACAAIAAgACAAIAAgACAAIAAgACAAIAAgACAAIABcACIATQBvAG4AZABhAHkAXAAiADsAXABuACAAIAAgACAAIAAgACAAIAAgACAAIAAgACAAIAAgACAAIAAgACAAIAAgACAAIAAgACAAIAAgACAAIAAgACAAIABcACIAVAB1AGUAcwBkAGEAeQBcACIAOwBcAG4AIAAgACAAIAAgACAAIAAgACAAIAAgACAAIAAgACAAIAAgACAAIAAgACAAIAAgACAAIAAgACAAIAAgACAAIAAgAFwAIgBXAGUAZABuAGUAcwBkAGEAeQBcACIAOwBcAG4AIAAgACAAIAAgACAAIAAgACAAIAAgACAAIAAgACAAIAAgACAAIAAgACAAIAAgACAAIAAgACAAIAAgACAAIAAgAFwAIgBUAGgAdQByAHMAZABhAHkAXAAiADsAXABuACAAIAAgACAAIAAgACAAIAAgACAAIAAgACAAIAAgACAAIAAgACAAIAAgACAAIAAgACAAIAAgACAAIAAgACAAIABcACIARgByAGkAZABhAHkAXAAiADsAXABuACAAIAAgACAAIAAgACAAIAAgACAAIAAgACAAIAAgACAAIAAgACAAIAAgACAAIAAgACAAIAAgACAAIAAgACAAIABcACIAUwBhAHQAdQByAGQAYQB5AFwAIgA7AFwAbgAgACAAIAAgACAAIAAgACAAIAAgACAAIAAgACAAIAAgACAAIAAgACAAIAAgACAAIAAgACAAIAAgACAAIAAgACAAXAAiAFMAdQBuAGQAYQB5AFwAIgBcAG4AIAAgACAAIAAgACAAIAAgACAAIAAgACAAIAAgACAAIAAgACAAIAAgACAAIAAgACAAIAAgACAAIAB9AFwAbgAgACAAIAAgACAAIAAgACAAIAAgACAAIAAgACAAIAAgACAAIAAgACAAIAAgACAAIA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GYAbgBNAGEAdABjAGgATABvAGMAYQBsAEwAYQBuAGcALAAgAEwAQQBNAEIARABBACgARABvAFcALABcAG4AIAAgACAAIAAgACAAIAAgACAAIAAgACAAIAAgACAAIABMAEUAVAAoAFwAbgAgACAAIAAgACAAIAAgACAAIAAgACAAIAAgACAAIAAgACAAIAAgACAAXwBkAGEAeQBzACwAIABTAEUAUQBVAEUATgBDAEUAKAA3ACwAIAAxACwAIAAzADYANQAyADgAKQAsAFwAbgAgACAAIAAgACAAIAAgACAAIAAgACAAIAAgACAAIAAgACAAIAAgACAAXwBkAG8AdwAsACAASQBGACgATABFAE4AKABEAGEAeQBPAGYAVwBlAGUAawBUAGUAeAB0ACkAIAA9ACAAMwAsAFwAbgAgACAAIAAgACAAIAAgACAAIAAgACAAIAAgACAAIAAgACAAIAAgACAAIAAgACAAIABYAE0AQQBUAEMASAAoAEQAYQB5AE8AZgBXAGUAZQBrAFQAZQB4AHQALAAgAFQARQBYAFQAKABfAGQAYQB5AHMALAAgAFwAIgBkAGQAZABcACIAKQApACwAXABuACAAIAAgACAAIAAgACAAIAAgACAAIAAgACAAIAAgACAAIAAgACAAIAAgACAAIAAgAFgATQBBAFQAQwBIACgARABhAHkATwBmAFcAZQBlAGsAVABlAHgAdAAsACAAVABFAFgAVAAoAF8AZABhAHkAcwAsACAAXAAiAGQAZABkAGQAXAAiACk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fAEkAUwBPAFcAZQBlAGsAZABhAHkALAAgAEwARQBUACgAXABuACAAIAAgACAAIAAgACAAIAAgACAAIAAgACAAIAAgACAAXwBpAGQAeAAsACAAZgBuAE0AYQB0AGMAaABJAG4AdABFAG4AZwAoAEQAYQB5AE8AZgBXAGUAZQBrAFQAZQB4AHQAKQAsAFwAbgAgACAAIAAgACAAIAAgACAAIAAgACAAIAAgACAAIAAgAEkARgAoAF8AaQBkAHgAIAA+ACAAMAAsACAAXwBpAGQAeAAsACAAZgBuAE0AYQB0AGMAaABMAG8AYwBhAGwATABhAG4AZwAoAEQAYQB5AE8AZgBXAGUAZQBrAFQAZQB4AHQAKQApAFwAbgAgACAAIAAgACAAIAAgACAAIAAgACAAIAApACwAXABuACAAIAAgACAAIAAgACAAIAAgACAAIAAgAEkARgBTACgAXwBJAFMATwBXAGUAZQBrAGQAYQB5ACAAPQAgADAALAAgAHsAIwBWAEEATABVAEUAIQB9ACwAXABuACAAIAAgACAAIAAgACAAIAAgACAAIAAgACAAIAAgACAATgAoAFQAcgBhAGQAaQB0AGkAbwBuAGEAbAApACAAPQAgADAALAAgAF8ASQBTAE8AVwBlAGUAawBkAGEAeQAsAFwAbgAgACAAIAAgACAAIAAgACAAIAAgACAAIAAgACAAIAAgAFQAUgBVAEUALAAgAE0ATwBEACgAXwBJAFMATwBXAGUAZQBrAGQAYQB5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OAEEATQBFAFwAbgBcAG4AUgBlAHQAdQByAG4AcwAgAG4AYQBtAGUAIABvAGYAIABhAG4AIABJAFMATwAgAGQAYQB5ACAAbwBmACAAdwBlAGUAawAgAG4AdQBtAGIAZQByACAAYQBzACAAdABlAHg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XAGUAZQBrAEQAYQB5ACAAIAAgACAAIAAgACAAIAAgACAAIAAgACAAfAAgAGkAbgB0AGUAZwBlAHIAIABbADEALgAuADcAXQAgAHwAIABJAFMATwAgAGQAYQB5ACAAbwBmACAAdwBlAGUAawAgAG4AdQBtAGIAZQByAFwAbgBbAFMAaABvAHIAdABdACAAIAAgACAAIAAgACAAIAAgACAAIAAgACAAIAAgACAAfAAgAHMAdwBpAHQAYwBoACAAIAAgACAAIAAgACAAIAAgAHwAIABSAGUAdAB1AHIAbgAgAHMAaABvAHIAdAAgAGYAbwByAG0AYQB0ACAATQBvAG4ALgAuAFMAdQBuAFwAbgBbAEkAbgB0AGUAcgBuAGEAdABpAG8AbgBhAGwARQBuAGcAbABpAHMAaABdACAAfAAgAHMAdwBpAHQAYwBoACAAIAAgACAAIAAgACAAIAAgAHwAIABJAG4AdABlAHIAbgBhAHQAaQBvAG4AYQBsACAARQBuAGcAbABpAHMAaAAgAGkAbgBzAHQAZQBhAGQAIABvAGYAIABsAG8AYwBhAGwAIABsAGEAbgBnAHUAYQBnAGUAIABzAGUAdAAgAGkAbgAgAEUAeABjAGU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4AQQBNAEUAIAA9ACAATABBAE0AQgBEAEEAKABJAFMATwBXAGUAZQBrAEQAYQB5ACwAIABbAFMAaABvAHIAdABdACwAIABbAEkAbgB0AGUAcgBuAGEAdABpAG8AbgBhAGwARQBuAGcAbABpAHMAaABdACwAXABuACAAIAAgACAASQBGAFMAKABcAG4AIAAgACAAIAAgACAAIAAgAEkAUwBPAFcAZQBlAGsARABhAHkAIAA9ACAAXAAiAFwAIgAsACAAXAAiAFwAIgAsAFwAbgAgACAAIAAgACAAIAAgACAATgBPAFQAKABJAFMATgBVAE0AQgBFAFIAKABJAFMATwBXAGUAZQBrAEQAYQB5ACkAKQAsACAAewAjAFYAQQBMAFUARQAhAH0ALABcAG4AIAAgACAAIAAgACAAIAAgAFQAUgBVAEUALAAgAEwARQBUACgAXABuACAAIAAgACAAIAAgACAAIAAgACAAIAAgAF8AdQBzAGUAUwBoAG8AcgB0ACwAIABOACgAUwBoAG8AcgB0ACkAIAA8AD4AIAAwACwAXABuACAAIAAgACAAIAAgACAAIAAgACAAIAAgAF8AdQBzAGUATABvAGMAYQBsAEwAYQBuAGcALAAgAE4AKABJAG4AdABlAHIAbgBhAHQAaQBvAG4AYQBsAEUAbgBnAGwAaQBzAGgAKQAgAD0AIAAwACwAXABuACAAIAAgACAAIAAgACAAIAAgACAAIAAgAF8AaQBzAG8ARABvAFcALAAgAE0ATwBEACgASQBOAFQAKABJAFMATwBXAGUAZQBrAEQAYQB5ACkAIAAtACAAMQAsACAANwApACAAKwAgADEALAAgAFwAbgAgACAAIAAgACAAIAAgACAAIAAgACAAIABJAEYAKABfAHUAcwBlAEwAbwBjAGEAbABMAGEAbgBnACwAXABuACAAIAAgACAAIAAgACAAIAAgACAAIAAgACAAIAAgACAATABFAFQAKABcAG4AIAAgACAAIAAgACAAIAAgACAAIAAgACAAIAAgACAAIAAgACAAIAAgAF8AeQAyAGsAcgBlAGYARABhAHkALAAgADMANgA1ADIANwAgACsAIABfAGkAcwBvAEQAbwBXACwAXABuACAAIAAgACAAIAAgACAAIAAgACAAIAAgACAAIAAgACAAIAAgACAAIABfAGYAbQB0ACwAIABJAEYAKABfAHUAcwBlAFMAaABvAHIAdAAsACAAXAAiAGQAZABkAFwAIgAsACAAXAAiAGQAZABkAGQAXAAiACkALABcAG4AIAAgACAAIAAgACAAIAAgACAAIAAgACAAIAAgACAAIAAgACAAIAAgAFQARQBYAFQAKABfAHkAMgBrAHIAZQBmAEQAYQB5ACwAIABfAGYAbQB0ACkAXABuACAAIAAgACAAIAAgACAAIAAgACAAIAAgACAAIAAgACAAKQAsAFwAbgAgACAAIAAgACAAIAAgACAAIAAgACAAIAAgACAAIAAgAEkARgAoAFwAbgAgACAAIAAgACAAIAAgACAAIAAgACAAIAAgACAAIAAgACAAIAAgACAAXwB1AHMAZQBTAGgAbwByAHQALABcAG4AIAAgACAAIAAgACAAIAAgACAAIAAgACAAIAAgACAAIAAgACAAIAAgAEMASABPAE8AUwBFACgAXwBpAHMAbwBEAG8AVwAsAFwAbgAgACAAIAAgACAAIAAgACAAIAAgACAAIAAgACAAIAAgACAAIAAgACAAIAAgACAAIABcACIATQBvAG4AXAAiACwAXABuACAAIAAgACAAIAAgACAAIAAgACAAIAAgACAAIAAgACAAIAAgACAAIAAgACAAIAAgAFwAIgBUAHUAZQBcACIALABcAG4AIAAgACAAIAAgACAAIAAgACAAIAAgACAAIAAgACAAIAAgACAAIAAgACAAIAAgACAAXAAiAFcAZQBkAFwAIgAsAFwAbgAgACAAIAAgACAAIAAgACAAIAAgACAAIAAgACAAIAAgACAAIAAgACAAIAAgACAAIABcACIAVABoAHUAXAAiACwAXABuACAAIAAgACAAIAAgACAAIAAgACAAIAAgACAAIAAgACAAIAAgACAAIAAgACAAIAAgAFwAIgBGAHIAaQBcACIALABcAG4AIAAgACAAIAAgACAAIAAgACAAIAAgACAAIAAgACAAIAAgACAAIAAgACAAIAAgACAAXAAiAFMAYQB0AFwAIgAsAFwAbgAgACAAIAAgACAAIAAgACAAIAAgACAAIAAgACAAIAAgACAAIAAgACAAIAAgACAAIABcACIAUwB1AG4AXAAiAFwAbgAgACAAIAAgACAAIAAgACAAIAAgACAAIAAgACAAIAAgACAAIAAgACAAKQAsAFwAbgAgACAAIAAgACAAIAAgACAAIAAgACAAIAAgACAAIAAgACAAIAAgACAAQwBIAE8ATwBTAEUAKABfAGkAcwBvAEQAbwBXACwAXABuACAAIAAgACAAIAAgACAAIAAgACAAIAAgACAAIAAgACAAIAAgACAAIAAgACAAIAAgAFwAIgBNAG8AbgBkAGEAeQBcACIALABcAG4AIAAgACAAIAAgACAAIAAgACAAIAAgACAAIAAgACAAIAAgACAAIAAgACAAIAAgACAAXAAiAFQAdQBlAHMAZABhAHkAXAAiACwAXABuACAAIAAgACAAIAAgACAAIAAgACAAIAAgACAAIAAgACAAIAAgACAAIAAgACAAIAAgAFwAIgBXAGUAZABuAGUAcwBkAGEAeQBcACIALABcAG4AIAAgACAAIAAgACAAIAAgACAAIAAgACAAIAAgACAAIAAgACAAIAAgACAAIAAgACAAXAAiAFQAaAB1AHIAcwBkAGEAeQBcACIALABcAG4AIAAgACAAIAAgACAAIAAgACAAIAAgACAAIAAgACAAIAAgACAAIAAgACAAIAAgACAAXAAiAEYAcgBpAGQAYQB5AFwAIgAsAFwAbgAgACAAIAAgACAAIAAgACAAIAAgACAAIAAgACAAIAAgACAAIAAgACAAIAAgACAAIABcACIAUwBhAHQAdQByAGQAYQB5AFwAIgAsAFwAbgAgACAAIAAgACAAIAAgACAAIAAgACAAIAAgACAAIAAgACAAIAAgACAAIAAgACAAIABcACIAUwB1AG4AZABhAHkAXAAi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NAG8AZABpAGYAaQBlAGQ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ZABhAHkAIABvAGYAIAB3AGUAZQBr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B8ACAAZABlAGMAaQBtAGEAbAAgAHw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E0ASgBEAGEAdABlACwAXABuACAAIAAgACAASQBGAFMAKABcAG4AIAAgACAAIAAgACAAIAAgAE0ASgBEAGEAdABlACAAPQAgAFwAIgBcACIALAAgAFwAIgBcACIALABcAG4AIAAgACAAIAAgACAAIAAgAE4ATwBUACgASQBTAE4AVQBNAEIARQBSACgATQBKAEQAYQB0AGUAKQApACwAIAB7ACMAVgBBAEwAVQBFACEAfQAsAFwAbgAgACAAIAAgACAAIAAgACAAVABSAFUARQAsACAATABFAFQAKABcAG4AIAAgACAAIAAgACAAIAAgACAAIAAgACAAXwBNAEoARABOACwAIABJAE4AVAAoAE0ASgBEAGEAdABlACkALABcAG4AIAAgACAAIAAgACAAIAAgACAAIAAgACAATQBPAEQAKABfAE0ASgBEAE4AIAArACAAMgAsACAANwApACAAKwAgADEAXABuACAAIAAgACAAIAAgACAAIAApAFwAbgAgACAAIAAgACkAXABuACkAOw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ABuAFwAbgBSAGUAdAB1AHIAbgBzACAAYQAgAE0AbwBkAGkAZgBpAGUAZAAgAEoAdQBsAGkAYQBuACAARABhAHQAZQAgAGYAbwByACAAYQAgAGcAaQB2AGUAbgAgAGQAYQB5ACAAbwBmACAAdwBlAGUAawAsACAAcgBlAGwAYQB0AGkAdgBlACAAdwBlAGUAawAgAGYAbwByACAAdABoAGUAIABtAG8AbgB0AGgALAAgAHkAZQBhAHIAIABhAG4AZAAgAHQAaQBtAGUAIABvAGYAIABkAGEAeQBcAG4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0AGgAZQAgAHkAZQBhAHIAXABuAFcAZQBlAGsATwBmAE0AbwBuAHQAaAAgACAAIAAgACAAIAB8ACAAaQBuAHQAZQBnAGUAcgAgAFsALQA0AC4ALgA1AF0AIAB8ACAAVwBlAGUAawAgAGkAbgAgAHQAaABlACAAbQBvAG4AdABoAC4AXABuACAAIAAgACAAIAAgACAAIAAgACAAIAAgACAAIAAgACAAIAB8ACAAIAAgACAAIAAgACAAIAAgACAAIAAgACAAIAAgACAAIAB8ACAATgBvAHQAZQAgAGkAZgAgAHQAaABlACAAcgBlAGYAZQByAGUAbgBjAGUAIABlAHgAYwBlAGUAZABzACAAdABoAGUAIABiAG8AdQBuAGQAcwAgAG8AZgAgAHQAaABlACAAbQBvAG4AdABoACwAIABhAG4AbwB0AGgAZQByACAAbQBvAG4AdABoAFwAbgAgACAAIAAgACAAIAAgACAAIAAgACAAIAAgACAAIAAgACAAfAAgACAAIAAgACAAIAAgACAAIAAgACAAIAAgACAAIAAgACAAfAAgAHcAaQBsAGwAIABiAGUAIAByAGUAdAB1AHIAbgBlAGQALgBcAG4AIAAgACAAIAAgACAAIAAgACAAIAAgACAAIAAgACAAIAAgAHwAIAAgACAAIAAgACAAIAAgACAAIAAgACAAIAAgACAAIAAgAHwAIAAgADAAIAAtACAAbABhAHMAdAAgAHcAZQBlAGsAIABvAGYAIABwAHIAZQB2AGkAbwB1AHMAIABtAG8AbgB0AGgAXABuACAAIAAgACAAIAAgACAAIAAgACAAIAAgACAAIAAgACAAIAB8ACAAIAAgACAAIAAgACAAIAAgACAAIAAgACAAIAAgACAAIAB8ACAAIAAxACAALQAgAGYAaQByAHMAdAAgAHcAZQBlAGsAXABuACAAIAAgACAAIAAgACAAIAAgACAAIAAgACAAIAAgACAAIAB8ACAAIAAgACAAIAAgACAAIAAgACAAIAAgACAAIAAgACAAIAB8ACAAIAAyACAALQAgAHMAZQBjAG8AbgBkACAAdwBlAGUAawBcAG4AIAAgACAAIAAgACAAIAAgACAAIAAgACAAIAAgACAAIAAgAHwAIAAgACAAIAAgACAAIAAgACAAIAAgACAAIAAgACAAIAAgAHwAIAAgADMAIAAtACAAdABoAGkAcgBkACAAdwBlAGUAawBcAG4AIAAgACAAIAAgACAAIAAgACAAIAAgACAAIAAgACAAIAAgAHwAIAAgACAAIAAgACAAIAAgACAAIAAgACAAIAAgACAAIAAgAHwAIAAgADQAIAAtACAAZgBvAHUAcgB0AGgAIAB3AGUAZQBrAFwAbgAgACAAIAAgACAAIAAgACAAIAAgACAAIAAgACAAIAAgACAAfAAgACAAIAAgACAAIAAgACAAIAAgACAAIAAgACAAIAAgACAAfAAgACAANQAgAC0AIABmAGkAZgB0AGgAIAB3AGUAZQBrAFwAbgAgACAAIAAgACAAIAAgACAAIAAgACAAIAAgACAAIAAgACAAfAAgACAAIAAgACAAIAAgACAAIAAgACAAIAAgACAAIAAgACAAfAAgAC0AMQAgAC0AIABsAGEAcwB0ACAAdwBlAGUAawBcAG4AIAAgACAAIAAgACAAIAAgACAAIAAgACAAIAAgACAAIAAgAHwAIAAgACAAIAAgACAAIAAgACAAIAAgACAAIAAgACAAIAAgAHwAIAAtADIAIAAtACAAcwBlAGMAbwBuAGQAIAB0AG8AIABsAGEAcwB0ACAAdwBlAGUAawBcAG4AIAAgACAAIAAgACAAIAAgACAAIAAgACAAIAAgACAAIAAgAHwAIAAgACAAIAAgACAAIAAgACAAIAAgACAAIAAgACAAIAAgAHwAIAAtADMAIAAtACAAdABoAGkAcgBkACAAdABvACAAbABhAHMAdAAgAHcAZQBlAGsAXABuACAAIAAgACAAIAAgACAAIAAgACAAIAAgACAAIAAgACAAIAB8ACAAIAAgACAAIAAgACAAIAAgACAAIAAgACAAIAAgACAAIAB8ACAALQA0ACAALQAgAGYAbwB1AHIAdABoACAAdABvACAAbABhAHMAdAAgAHcAZQBlAGsAXABuAEkAUwBPAFcAZQBlAGsARABhAHkAIAAgACAAIAAgACAAIAB8ACAAaQBuAHQAZQBnAGUAcgAgAFsAMQAuAC4ANwBdACAAIAB8ACAASQBTAE8AIABkAGEAeQAgAG8AZgAgAHcAZQBlAGsAIABuAHUAbQBiAGUAcgAgAE0AbwBuAGQAYQB5AC4ALgBTAHUAbgBkAGEAeQ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AAIAAgACA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AoADIAMAAyADMALAAgADYALAAgADAALAAgADcAKQBcAG4AUgBlAHQAdQByAG4AcwA6ACAATQBKAEQAYQB0AGUAIAA2ADAAMQAyADAALgAwACAAKAAyADUALwAwADYALwAyADAAMgAzACkAIABpAGUALgAgAHQAaABlACAAbABhAHMAdAAgAFMAdQBuAGQAYQB5ACAAbwBmACAASgB1AG4AZQAgADIAMAAyADMAXABuAFwAbgBXAEUARQBLAEQAQQBZAF8ATwBGAF8ATQBPAE4AVABIACgAMgAwADIAMwAsACAAMQAsACAAMgAsACAAMgAsACAAMAAuADUAKQBcAG4AUgBlAHQAdQByAG4AcwA6ACAATQBKAEQAYQB0AGUAIAA1ADkAOQA1ADQALgA1ACAAKAAxADAALwAwADEALwAyADAAMgAzACAAMQAyAHAAbQApACAAaQBlAC4AIABtAGkAZABkAGEAeQAgAG8AZgAgAHQAaABlACAAcwBlAGMAbwBuAGQAIABUAHUAZQBzAGQAYQB5ACAAbwBmACAASgBhAG4AdQBhAHIAeQAgADIAMAAy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PAEYAXwBNAE8ATgBUAEgAIAA9ACAATABBAE0AQgBEAEEAKABZAGUAYQByAEMARQAsACAATQBvAG4AdABoACwAIABXAGUAZQBrAE8AZgBNAG8AbgB0AGgALAAgAEkAUwBPAFcAZQBlAGsARABhAHkALAAgAFsAVABpAG0AZQBdACwAIABbAEoAdQBsAGkAYQBuAEMAYQBsAGUAbgBkAGEAcgBdACwAXABuACAAIAAgACAASQBGAFMAKABcAG4AIAAgACAAIAAgACAAIAAgACgAWQBlAGEAcgBDAEUAIAA9ACAAXAAiAFwAIgApACAAKgAgACgATQBvAG4AdABoACAAPQAgAFwAIgBcACIAKQAgACoAIAAoAFcAZQBlAGsATwBmAE0AbwBuAHQAaAAgAD0AIABcACIAXAAiACkAIAAqACAAKABJAFMATwBXAGUAZQBrAEQAYQB5ACAAPQAgAFwAIgBcACIAKQAsACAAXAAiAFwAIgAsAFwAbgAgACAAIAAgACAAIAAgACAATgBPAFQAKABJAFMATgBVAE0AQgBFAFIAKABZAGUAYQByAEMARQApACkAIAArACAATgBPAFQAKABJAFMATgBVAE0AQgBFAFIAKABNAG8AbgB0AGgAKQApACAAKwAgAE4ATwBUACgASQBTAE4AVQBNAEIARQBSACgAVwBlAGUAawBPAGYATQBvAG4AdABoACkAKQAgACsAIABOAE8AVAAoAEkAUwBOAFUATQBCAEUAUgAoAEkAUwBPAFcAZQBlAGsARABhAHkAKQApACwAIAB7ACMAVgBBAEwAVQBFACEAfQAsAFwAbgAgACAAIAAgACAAIAAgACAATgBPAFQAKABJAFMAXwBJAE4AVABFAEcARQBSACgAWQBlAGEAcgBDAEUAKQAgACoAIABJAFMAXwBJAE4AVABFAEcARQBSACgATQBvAG4AdABoACkAIAAqACAASQBTAF8ASQBOAFQARQBHAEUAUgAoAFcAZQBlAGsATwBmAE0AbwBuAHQAaAApACAAKgAgAEkAUwBfAEkATgBUAEUARwBFAFIAKABJAFMATwBXAGUAZQBrAEQAYQB5ACkAKQAsACAAewAjAE4AVQBNACEAfQAsAFwAbgAgACAAIAAgACAAIAAgACAAKABXAGUAZQBrAE8AZgBNAG8AbgB0AGgAIAA8ACAALQA0ACkAIAArACAAKABXAGUAZQBrAE8AZgBNAG8AbgB0AGgAIAA+ACAANQApACwAIAB7ACMATgBVAE0AIQB9ACwAXABuACAAIAAgACAAIAAgACAAIABUAFIAVQBFACwAIABMAEUAVAAoAFwAbgAgACAAIAAgACAAIAAgACAAIAAgACAAIABfAG0AbwBuAHQAaAAsACAATQBvAG4AdABoACAAKwAgAE4AKABXAGUAZQBrAE8AZgBNAG8AbgB0AGgAIAA8ACAAMAApACwAXABuACAAIAAgACAAIAAgACAAIAAgACAAIAAgAF8AdwBlAGUAawBPAGYAZgBzAGUAdAAsACAAVwBlAGUAawBPAGYATQBvAG4AdABoACAALQAgAE4AKABXAGUAZQBrAE8AZgBNAG8AbgB0AGgAIAA+AD0AIAAwACkALABcAG4AIAAgACAAIAAgACAAIAAgACAAIAAgACAAXwBpAHMAbwBEAG8AVwAsACAATQBPAEQAKABJAFMATwBXAGUAZQBrAEQAYQB5ACAALQAgADEALAAgADcAKQAgACsAIAAxACwAXABuACAAIAAgACAAIAAgACAAIAAgACAAIAAgAF8AZgBpAHIAcwB0AE8AZgBNAG8AbgB0AGgALAAgAE0ATwBEAEkARgBJAEUARABfAEoAVQBMAEkAQQBOAF8ARABBAFQARQAoAFkAZQBhAHIAQwBFACwAIABfAG0AbwBuAHQAaAAsACAAMQAsACAAMAAsACAASgB1AGwAaQBhAG4AQwBhAGwAZQBuAGQAYQByACkALABcAG4AIAAgACAAIAAgACAAIAAgACAAIAAgACAAXwBmAGkAcgBzAHQARABvAFcALAAgAEQAQQBZAF8ATwBGAF8AVwBFAEUASwAoAF8AZgBpAHIAcwB0AE8AZgBNAG8AbgB0AGgAKQAsAFwAbgAgACAAIAAgACAAIAAgACAAIAAgACAAIABfAGYAaQByAHMAdABPAGYATQBvAG4AdABoACAAKwAgACgAXwB3AGUAZQBrAE8AZgBmAHMAZQB0ACAAKgAgADcAKQAgACsAIABNAE8ARAAoAF8AaQBzAG8ARABvAHcAIAAtACAAXwBmAGkAcgBzAHQARABvAFcALAAgADcAKQ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wBFAEUASwBfAEQAQQBUAEUAXABuAFwAbgBUAGUAcwB0AHMAIABpAGYAIABhACAAdwBlAGUAawAgAGQAYQB0AGUAIABpAHMAIAB2AGEAbABpAGQAIABmAG8AcgAgAHQAaABlACAAZwBpAHYAZ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JAFMATwBXAGUAZQBrACAAIAAgACAAIAAgACAAIAAgACAAfAAgAGkAbgB0AGUAZwBlAHIAIABbADEALgAuADUAMwBdACAAfAAgAEkAUwBPACAAZABlAGYAaQBuAGUAZAAgAHcAZQBlAGsAIABuAHUAbQBiAGUAcgAgAG8AZgAgAHQAaABlACAAeQBlAGEAcgBcAG4AWwBJAFMATwBXAGUAZQBrAEQAYQB5AF0AIAAgACAAIAAgAHwAIABpAG4AdABlAGcAZQByACAAWwAxAC4ALgA3AF0AIAAgAHwAIABJAFMATwAgAGQAZQBmAGkAbgBlAGQAIABkAGEAeQAgAG8AZgAgAHcAZQBlAGsAIABNAG8AbgBkAGEAeQAuAC4AUwB1AG4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cARQBFAEsAXwBEAEEAVABFACAAPQAgAEwAQQBNAEIARABBACgAWQBlAGEAcgBDAEUALAAgAEkAUwBPAFcAZQBlAGsALAAgAFsASQBTAE8AVwBlAGUAawBEAGEAeQBdACwAIABbAEoAdQBsAGkAYQBuAEMAYQBsAGUAbgBkAGEAcgBdACwAXABuACAAIAAgACAASQBGAFMAKABcAG4AIAAgACAAIAAgACAAIAAgAE4ATwBUACgASQBTAE4AVQBNAEIARQBSACgAWQBlAGEAcgBDAEUAKQApACAAKwAgAE4ATwBUACgASQBTAE4AVQBNAEIARQBSACgASQBTAE8AVwBlAGUAawApACkALAAgAEYAQQBMAFMARQAsACAALwAvACAAYwBhAG4AbgBvAHQAIABvAG0AbQBpAHQAIAB5AGUAYQByACAAbwByACAAdwBlAGUAawBcAG4AIAAgACAAIAAgACAAIAAgAE4ATwBUACgASQBTAF8ASQBOAFQARQBHAEUAUgAoAFkAZQBhAHIAQwBFACkAIAAqACAASQBTAF8ASQBOAFQARQBHAEUAUgAoAEkAUwBPAFcAZQBlAGsAKQApACwAIABGAEEATABTAEUALAAgAC8ALwAgAHkAZQBhAHIAIABhAG4AZAAgAHcAZQBlAGsAIABjAGEAbgBuAG8AdAAgAGIAZQAgAGYAcgBhAGMAdABpAG8AbgBhAGwAXABuACAAIAAgACAAIAAgACAAIABUAFIAVQBFACwAIABMAEUAVAAoAFwAbgAgACAAIAAgACAAIAAgACAAIAAgACAAIABfAHYAYQBsAGkAZABXAGUAZQBrACwAIABJAEYAUwAoAFwAbgAgACAAIAAgACAAIAAgACAAIAAgACAAIAAgACAAIAAgAEkAUwBPAFcAZQBlAGsAIAA8ACAAMQAsACAARgBBAEwAUwBFACwAXABuACAAIAAgACAAIAAgACAAIAAgACAAIAAgACAAIAAgACAASQBTAE8AVwBlAGUAawAgADwAPQAgADUAMgAsACAAVABSAFUARQAsAFwAbgAgACAAIAAgACAAIAAgACAAIAAgACAAIAAgACAAIAAgAEkAUwBPAFcAZQBlAGsAIAA9ACAANQAzACwAIAAoAFcARQBFAEsAUwBfAEkATgBfAFkARQBBAFIAKABZAGUAYQByAEMARQAsACAASgB1AGwAaQBhAG4AQwBhAGwAZQBuAGQAYQByACkAIAA9ACAANQAzACkALABcAG4AIAAgACAAIAAgACAAIAAgACAAIAAgACAAIAAgACAAIABUAFIAVQBFACwAIABGAEEATABTAEUAXABuACAAIAAgACAAIAAgACAAIAAgACAAIAAgACkALABcAG4AIAAgACAAIAAgACAAIAAgACAAIAAgACAASQBGACgATgBPAFQAKABfAHYAYQBsAGkAZABXAGUAZQBrACkALAAgAEYAQQBMAFMARQAsAFwAbgAgACAAIAAgACAAIAAgACAAIAAgACAAIAAgACAAIAAgAEkARgAoAE4ATwBUACgASQBTAE4AVQBNAEIARQBSACgASQBTAE8AVwBlAGUAawBEAGEAeQApACkALAAgAFQAUgBVAEUALABcAG4AIAAgACAAIAAgACAAIAAgACAAIAAgACAAIAAgACAAIAAgACAAIAAgAEwARQBUACgAXABuACAAIAAgACAAIAAgACAAIAAgACAAIAAgACAAIAAgACAAIAAgACAAIAAgACAAIAAgAF8AdwBlAGUAawBEAGEAeQAsACAASQBOAFQAKABJAFMATwBXAGUAZQBrAEQAYQB5ACkALABcAG4AIAAgACAAIAAgACAAIAAgACAAIAAgACAAIAAgACAAIAAgACAAIAAgACAAIAAgACAAKABfAHcAZQBlAGsARABhAHkAIAA+AD0AIAAxACkAIAAqACAAKABfAHcAZQBlAGsARABhAHkAIAA8AD0AIAA3ACkAIAA8AD4AIAAw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TAF8ASQBOAF8AWQBFAEEAUgBcAG4AXABuAFIAZQB0AHUAcgBuAHMAIAB0AGgAZQAgAGMAbwB1AG4AdAAgAG8AZgAgAEkAUwBPACAAZABlAGYAaQBuAGUAZAAgAHcAZQBlAGsAcwAgAGkAb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1ADIALAA1ADM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TAF8ASQBO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VABSAFUARQAsACAATABFAFQAKABcAG4AIAAgACAAIAAgACAAIAAgACAAIAAgACAAXwBnAHIAZQBnAG8AcgBpAGEAbgAsACAATgAoAEoAdQBsAGkAYQBuAEMAYQBsAGUAbgBkAGEAcgApACAAPQAgADAALABcAG4AIAAgACAAIAAgACAAIAAgACAAIAAgACAAZgBuAEwAYQBzAHQAVwBlAGUAawBEAGEAeQBPAGYAWQBlAGEAcgAsACAATABBAE0AQgBEAEEAKABfAHkAZQBhAHIAQwBFACwAXABuACAAIAAgACAAIAAgACAAIAAgACAAIAAgACAAIAAgACAATABFAFQAKABcAG4AIAAgACAAIAAgACAAIAAgACAAIAAgACAAIAAgACAAIAAgACAAIAAgAF8AZABhAHkAUAByAGUAYwBlAHMAcwBpAG8AbgAsACAASQBGACgAXwBnAHIAZQBnAG8AcgBpAGEAbgAsAFwAbg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BfAHkAZQBhAHIAQwBFACAAKwAgAEkATgBUACgAXwB5AGUAYQByAEMARQAgAC8AIAA0ACkAIAArACAANABcAG4AIAAgACAAIAAgACAAIAAgACAAIAAgACAAIAAgACAAIAAgACAAIAAgACkALABcAG4AIAAgACAAIAAgACAAIAAgACAAIAAgACAAIAAgACAAIAAgACAAIAAgAE0ATwBEACgAXwBkAGEAeQBQAHIAZQBjAGUAcwBzAGkAbwBuACwAIAA3ACkAIAArACAAMQBcAG4AIAAgACAAIAAgACAAIAAgACAAIAAgACAAIAAgACAAIAApAFwAbgAgACAAIAAgACAAIAAgACAAIAAgACAAIAApACwAXABuAFwAbgAgACAAIAAgACAAIAAgACAAIAAgACAAIABfAHkAZQBhAHIAQwBFACwAIABJAE4AVAAoAFkAZQBhAHIAQwBFACkALABcAG4AIAAgACAAIAAgACAAIAAgACAAIAAgACAAXwBkAG8AdwBMAGEAcwB0AEQAYQB5ACwAIABmAG4ATABhAHMAdABXAGUAZQBrAEQAYQB5AE8AZgBZAGUAYQByACgAXwB5AGUAYQByAEMARQApACwAXABuACAAIAAgACAAIAAgACAAIAAgACAAIAAgAEkARgAoAFwAbgAgACAAIAAgACAAIAAgACAAIAAgACAAIAAgACAAIAAgAF8AZABvAHcATABhAHMAdABEAGEAeQAgAD0AIAA0ACwAXABuACAAIAAgACAAIAAgACAAIAAgACAAIAAgACAAIAAgACAALwAvACAAaQBmACAAbABhAHMAdAAgAGQAYQB5ACAAbwBmACAAeQBlAGEAcgAgAGkAcwAgAGEAIABUAGgAdQByAHMAZABhAHkALAAgAHQAaABlAG4AIABoAGEAcwAgAGEAbgAgAGUAeAB0AHIAYQAgAHcAZQBlAGsAXABuACAAIAAgACAAIAAgACAAIAAgACAAIAAgACAAIAAgACAANQAzACwAXABuACAAIAAgACAAIAAgACAAIAAgACAAIAAgACAAIAAgACAATABFAFQAKABcAG4AIAAgACAAIAAgACAAIAAgACAAIAAgACAAIAAgACAAIAAgACAAIAAgAF8AZABvAHcATABhAHMAdABEAGEAeQBQAHIAZQB2ACwAIABmAG4ATABhAHMAdABXAGUAZQBrAEQAYQB5AE8AZgBZAGUAYQByACgAXwB5AGUAYQByAEMARQAgAC0AIAAxACkAIAAsAFwAbgAgACAAIAAgACAAIAAgACAAIAAgACAAIAAgACAAIAAgACAAIAAgACAASQBGACgAXABuACAAIAAgACAAIAAgACAAIAAgACAAIAAgACAAIAAgACAAIAAgACAAIAAgACAAIAAgAF8AZABvAHcATABhAHMAdABEAGEAeQBQAHIAZQB2ACAAPQAgADMALABcAG4AIAAgACAAIAAgACAAIAAgACAAIAAgACAAIAAgACAAIAAgACAAIAAgACAAIAAgACAALwAvACAAaQBmACAAbABhAHMAdAAgAGQAYQB5ACAAbwBmACAAcAByAGUAdgBpAG8AdQBzACAAeQBlAGEAcgAgAGkAcwAgAGEAIABXAGUAZABuAGUAcwBkAGEAeQAsACAAdABoAGUAbgAgAGgAYQBzACAAYQBuACAAZQB4AHQAcgBhACAAdwBlAGUAawBcAG4AIAAgACAAIAAgACAAIAAgACAAIAAgACAAIAAgACAAIAAgACAAIAAgACAAIAAgACAANQAzACwAXABuACAAIAAgACAAIAAgACAAIAAgACAAIAAgACAAIAAgACAAIAAgACAAIAAgACAAIAAgAC8ALwAgAG8AdABoAGUAcgB3AGkAcwBlAFwAbgAgACAAIAAgACAAIAAgACAAIAAgACAAIAAgACAAIAAgACAAIAAgACAAIAAgACAAIAA1AD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cARQBFAEsAXwBEAEEAVABFAFwAbgBcAG4AUABhAHIAcwBlAHMAIABhAG4AIABJAFMATwAgAGYAbwByAG0AYQB0AHQAZQBkACAAdwBlAGUAawAgAGQAYQB0AGUAIABpAG4AdABvACAAcgBlAHMAcABlAGMAdABpAHYAZQAgAHAAYQByAHQAcwAgAG8AZgAgAHkAZQBhAHIALAAgAHcAZQBlAGsAIABhAG4AZAAgAHcAZQBlAGs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BcAG4AIAAyACAAfAAgAGkAbgB0AGUAZwBlAHIAIAB8ACAASQBTAE8AIAB3AGUAZQBrAFwAbgAgADMAIAB8ACAAaQBuAHQAZQBnAGUAcgAgAHwAIABJAFMATwAgAHcAZQBlAGs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QAZQAgACAAIAAgACAAIAB8ACAAdABlAHgAdAAgACAAIAB8ACAAVwBlAGUAawAgAGQAYQB0AGUAIABpAG4AIABJAFMATwAgAGYAbwByAG0AYQB0ACAAaQBlAC4AIAB5AHkAeQB5AC0AVwB3AHcALQ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KABcACIAMgAwADIAMwAtAFcAMAA1AC0AMQBcACIAKQBcAG4AUgBlAHQAdQByAG4AcwA6ACAAewAyADAAMgAzACwAIAA1ACwAIAAx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wBFAEUASwBfAEQAQQBUAEUAIAA9ACAATABBAE0AQgBEAEEAKABJAFMATwBXAGUAZQBrAEQAYQB0AGUALAAgAFsASgB1AGwAaQBhAG4AQwBhAGwAZQBuAGQAYQByAF0ALABcAG4AIAAgACAAIABJAEYAUwAoAFwAbgAgACAAIAAgACAAIAAgACAASQBTAF8ARQBNAFAAVABZACgASQBTAE8AVwBlAGUAawBEAGEAdABlACkALAAgAHsAXAAiAFwAIgAsACAAXAAiAFwAIgAsACAAXAAiAFwAIgB9ACwAXABuACAAIAAgACAAIAAgACAAIABOAE8AVAAoAFYAQQBMAEkARABBAFQARQBfAEMASABBAFIAUwBFAFQAKABcACIAKwAtADAAMQAyADMANAA1ADYANwA4ADkAVwBcACIAIAAmACAAVQBOAEkAQwBIAEEAUgAoADgANwAyADIAKQAsACAASQBTAE8AVwBlAGUAawBEAGEAdABlACkAKQAsACAAewAjAFYAQQBMAFUARQAhACwAIABcACIAXAAiACwAIABcACIAXAAiAH0ALABcAG4AIAAgACAAIAAgACAAIAAgAFQAUgBVAEUALAAgAEwARQBUACgAXABuACAAIAAgACAAIAAgACAAIAAgACAAIAAgAF8AZgBpAHIAcwB0AEMAaABhAHIALAAgAEwARQBGAFQAKABJAFMATwBXAGUAZQBr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FcAZQBlAGsARABhAHQAZQAsACAATABFAE4AKABJAFMATwBXAGUAZQBrAEQAYQB0AGUAKQAgAC0AIAAxACkALABcAG4AIAAgACAAIAAgACAAIAAgACAAIAAgACAAIAAgACAAIABJAFMATwBXAGUAZQBr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xADAALAAgAEkARgBTACgAXABuACAAIAAgACAAIAAgACAAIAAgACAAIAAgACAAIAAgACAAIAAgACAAIABfAHAAYQB0AHQAZQByAG4AIAA9ACAAUgBJAEcASABUACgAXAAiAF8AXwBfAF8AXwBfAF8AXwBfAF8AXwBfAF8AXwBfAC0AVwBfAF8ALQBfAFwAIgAsACAAXwBsAGUAbgApACwAXABuACAAIAAgACAAIAAgACAAIAAgACAAIAAgACAAIAAgACAAIAAgACAAIABIAFMAVABBAEMASwAoAFwAbgAgACAAIAAgACAAIAAgACAAIAAgACAAIAAgACAAIAAgACAAIAAgACAAIAAgACAAIABWAEEATABVAEUAKABMAEUARgBUACgAXwB1AG4AUwBpAGcAbgBlAGQALAAgAF8AbABlAG4AIAAtACAANgApACkALABcAG4AIAAgACAAIAAgACAAIAAgACAAIAAgACAAIAAgACAAIAAgACAAIAAgACAAIAAgACAAVgBBAEwAVQBFACgATQBJAEQAKABfAHUAbgBTAGkAZwBuAGUAZAAsACAAXwBsAGUAbgAgAC0AIAAz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8AXwBfAF8AXwBfAF8AXwBfAC0AV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8AXwBfAF8AXwBfAF8AXwBfAF8AV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g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fAF8AXwBfAF8AXwBfAF8AXwBX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VABSAFUARQAsACAAXAAiAFwAIgBcAG4AIAAgACAAIAAgACAAIAAgACAAIAAgACAAIAAgACAAIAApACwAXABuACAAIAAgACAAIAAgACAAIAAgACAAIAAgACAAIAAgACAAXwBsAGUAbgAgAD4APQAgADgALAAgAEkARgBTACgAXABuACAAIAAgACAAIAAgACAAIAAgACAAIAAgACAAIAAgACAAIAAgACAAIABfAHAAYQB0AHQAZQByAG4AIAA9ACAAUgBJAEcASABUACgAXAAiAF8AXwBfAF8AXwAtAFc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X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y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c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UAFIAVQBFACwAIABcACIAXAAiAFwAbgAgACAAIAAgACAAIAAgACAAIAAgACAAIAAgACAAIAAgACkALABcAG4AIAAgACAAIAAgACAAIAAgACAAIAAgACAAIAAgACAAIABfAGwAZQBuACAAPQAgADcALAAgAEkARgAoAFwAbgAgACAAIAAgACAAIAAgACAAIAAgACAAIAAgACAAIAAgACAAIAAgACAAXwBwAGEAdAB0AGUAcgBuACAAPQAgAFwAIgBfAF8AXwBfAFcAXwBfAFwAIg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SQBGACgAXABuACAAIAAgACAAIAAgACAAIAAgACAAIAAgACAAIAAgACAAIAAgACAAIABfAHAAYQB0AHQAZQByAG4AIAA9ACAAUgBJAEcASABUACgAXAAiAF8AXwBfAF8AXwBcACIALAAgAF8AbABlAG4AKQAsAFwAbgAgACAAIAAgACAAIAAgACAAIAAgACAAIAAgACAAIAAgACAAIAAgACAASABTAFQAQQBDAEsAKABcAG4AIAAgACAAIAAgACAAIAAgACAAIAAgACAAIAAgACAAIAAgACAAIAAgACAAIAAgACAAVgBBAEwAVQBFACgAXwB1AG4AUwBpAGcAbgBlAGQAKQAsAFwAbgAgACAAIAAgACAAIAAgACAAIAAgACAAIAAgACAAIAAgACAAIAAgACAAIAAgACAAIABcACIAXAAi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AjAE4ALwBBAFwAbgAgACAAIAAgACAAIAAgACAAIAAgACAAIAApACwAXABuAFwAbgAgACAAIAAgACAAIAAgACAAIAAgACAAIABJAEYAKABJAFMARQBSAFIATwBSACgASQBOAEQARQBYACgAXwB0AHIAeQBQAGEAcgBzAGUALAAgADEALAAgADEAKQApACwAIAB7ACMAVgBBAEwAVQBFACEALAAgAFwAIgBcACIALAAgAFwAIgBcACIAfQAsAFwAbgAgACAAIAAgACAAIAAgACAAIAAgACAAIAAgACAAIAAgAEwARQBUACgAXABuACAAIAAgACAAIAAgACAAIAAgACAAIAAgACAAIAAgACAAIAAgACAAIABfAHkAZQBhAHIALAAgAF8AcwBpAGcAbgAgACoAIABJAE4ARABFAFgAKABfAHQAcgB5AFAAYQByAHMAZQAsACAAMQAsACAAMQApACwAXABuACAAIAAgACAAIAAgACAAIAAgACAAIAAgACAAIAAgACAAIAAgACAAIABfAHcAZQBlAGsALAAgAEkATgBEAEUAWAAoAF8AdAByAHkAUABhAHIAcwBlACwAIAAxACwAIAAyACkALABcAG4AIAAgACAAIAAgACAAIAAgACAAIAAgACAAIAAgACAAIAAgACAAIAAgAEkARgAoAF8AdwBlAGUAawAgAD0AIABcACIAXAAiACwAIABIAFMAVABBAEMASwAoAF8AeQBlAGEAcgAsACAAXAAiAFwAIgAsACAAXAAiAFwAIgApACwAXABuACAAIAAgACAAIAAgACAAIAAgACAAIAAgACAAIAAgACAAIAAgACAAIAAgACAAIAAgAEwARQBUACgAXABuACAAIAAgACAAIAAgACAAIAAgACAAIAAgACAAIAAgACAAIAAgACAAIAAgACAAIAAgACAAIAAgACAAXwBpAG4AdgBhAGwAaQBkAFcAZQBlAGsALAAgAEkARgBTACgAXABuACAAIAAgACAAIAAgACAAIAAgACAAIAAgACAAIAAgACAAIAAgACAAIAAgACAAIAAgACAAIAAgACAAIAAgACAAIABfAHcAZQBlAGsAIAA8ACAAMQAsACAAVABSAFUARQAsAFwAbgAgACAAIAAgACAAIAAgACAAIAAgACAAIAAgACAAIAAgACAAIAAgACAAIAAgACAAIAAgACAAIAAgACAAIAAgACAAXwB3AGUAZQBrACAAPAA9ACAANQAyACwAIABGAEEATABTAEUALABcAG4AIAAgACAAIAAgACAAIAAgACAAIAAgACAAIAAgACAAIAAgACAAIAAgACAAIAAgACAAIAAgACAAIAAgACAAIAAgAF8AdwBlAGUAawAgAD4AIAA1ADMALAAgAFQAUgBVAEUALABcAG4AIAAgACAAIAAgACAAIAAgACAAIAAgACAAIAAgACAAIAAgACAAIAAgACAAIAAgACAAIAAgACAAIAAgACAAIAAgAFQAUgBVAEUALAAgAFcARQBFAEsAUwBfAEkATgBfAFkARQBBAFIAKABfAHkAZQBhAHIALAAgAEoAdQBsAGkAYQBuAEMAYQBsAGUAbgBkAGEAcgApACAAPAAgADUAMwBcAG4AIAAgACAAIAAgACAAIAAgACAAIAAgACAAIAAgACAAIAAgACAAIAAgACAAIAAgACAAIAAgACAAIAApACwAXABuACAAIAAgACAAIAAgACAAIAAgACAAIAAgACAAIAAgACAAIAAgACAAIAAgACAAIAAgACAAIAAgACAASQBGACgAXwBpAG4AdgBhAGwAaQBkAFcAZQBlAGsALAAgAEgAUwBUAEEAQwBLACgAXwB5AGUAYQByACwAIAB7ACMATgBVAE0AIQB9ACwAIABcACIAXAAiACkALABcAG4AIAAgACAAIAAgACAAIAAgACAAIAAgACAAIAAgACAAIAAgACAAIAAgACAAIAAgACAAIAAgACAAIAAgACAAIAAgAEwARQBUACgAXABuACAAIAAgACAAIAAgACAAIAAgACAAIAAgACAAIAAgACAAIAAgACAAIAAgACAAIAAgACAAIAAgACAAIAAgACAAIAAgACAAIAAgAF8AZABhAHkALAAgAEkATgBEAEUAWAAoAF8AdAByAHkAUABhAHIAcwBlACwAIAAxACwAIAAzACkALABcAG4AIAAgACAAIAAgACAAIAAgACAAIAAgACAAIAAgACAAIAAgACAAIAAgACAAIAAgACAAIAAgACAAIAAgACAAIAAgACAAIAAgACAASQBGACgAXwBkAGEAeQAgAD0AIABcACIAXAAiACwAIABIAFMAVABBAEMASwAoAF8AeQBlAGEAcgAsACAAXwB3AGUAZQBrACwAIABcACIAXAAiACkALABcAG4AIAAgACAAIAAgACAAIAAgACAAIAAgACAAIAAgACAAIAAgACAAIAAgACAAIAAgACAAIAAgACAAIAAgACAAIAAgACAAIAAgACAAIAAgACAAIABJAEYAKAAoAF8AZABhAHkAIAA+AD0AIAAxACkAIAAqACAAKABfAGQAYQB5ACAAPAA9ACAANwApACwAXABuACAAIAAgACAAIAAgACAAIAAgACAAIAAgACAAIAAgACAAIAAgACAAIAAgACAAIAAgACAAIAAgACAAIAAgACAAIAAgACAAIAAgACAAIAAgACAAIAAgACAAIABIAFMAVABBAEMASwAoAF8AeQBlAGEAcgAsACAAXwB3AGUAZQBrACwAIABfAGQAYQB5ACkALABcAG4AIAAgACAAIAAgACAAIAAgACAAIAAgACAAIAAgACAAIAAgACAAIAAgACAAIAAgACAAIAAgACAAIAAgACAAIAAgACAAIAAgACAAIAAgACAAIAAgACAAIAAgAEgAUwBUAEEAQwBLACgAXwB5AGUAYQByACwAIABfAHcAZQBlAGsALAAgAHsAIwBOAFUATQAhAH0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cARQBFAEsAXwBEAEEAVABFAFwAbgBcAG4AUgBlAHQAdQByAG4AcwAgAGEAIAB3AGUAZQBrACAAZABhAHQAZQ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cAZQBlAGs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kAUwBPAFcAZQBlAGsAIAAgACAAIAAgACAAIAAgACAAIAB8ACAAaQBuAHQAZQBnAGUAcgAgAFsAMQAuAC4ANQAzAF0AIAB8ACAATgBvAHQAZQAgAG0AbwBzAHQAIAB5AGUAYQByAHMAIABoAGEAdgBlACAANQAyACAASQBTAE8AIAB3AGUAZQBrAHMAXABuAFsASQBTAE8AVwBlAGUAawBEAGEAeQBdACAAIAAgACAAIAB8ACAAaQBuAHQAZQBnAGUAcgAgAFsAMQAuAC4ANwBdACAAIAB8ACAASQBTAE8AIABkAGEAeQAgAG8AZgAgAHcAZQBlAGsAIABNAG8AbgBkAGEAeQAuAC4AUwB1AG4AZABhAHkAXABuAFsAQgBhAHMAaQBjAF0AIAAgACAAIAAgACAAIAAgACAAIAB8ACAAcwB3AGkAdABjAGgAIAAgACAAIAAgACAAIAAgACAAIAB8ACAARABpAHMAcABsAGEAeQAgAGkAbgAgAGIAYQBzAGkAYwAgAGYAbwByAG0AYQB0ACAAZQBnACAAeQB5AHkAeQBXAHcAdwBk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XAEUARQBLAF8ARABBAFQARQAgAD0AIABMAEEATQBCAEQAQQAoAFkAZQBhAHIAQwBFACwAIABJAFMATwBXAGUAZQBrACwAIABbAEkAUwBPAFcAZQBlAGsARABhAHkAXQAsACAAWwBCAGEAcwBpAGMAXQAsACAAWwBKAHUAbABpAGEAbgBDAGEAbABlAG4AZABhAHIAXQAsAFwAbgAgACAAIAAgAEkARgBTACgAXABuACAAIAAgACAAIAAgACAAIABJAFMAXwBFAE0AUABUAFkAKABZAGUAYQByAEMARQApACAAKgAgAEkAUwBfAEUATQBQAFQAWQAoAEkAUwBPAFcAZQBlAGsAKQAgACoAIABJAFMAXwBFAE0AUABUAFkAKABJAFMATwBXAGUAZQBrAEQAYQB5ACkALAAgAFwAIgBcACIALABcAG4AIAAgACAAIAAgACAAIAAgAE4ATwBUACgASQBTAE4AVQBNAEIARQBSACgAWQBlAGEAcgBDAEUAKQApACwAIAB7ACMAVgBBAEwAVQBFACEAfQAsAFwAbgAgACAAIAAgACAAIAAgACAATgBPAFQAKABJAFMAXwBOAFUATQBFAFIASQBDAF8ATgBVAEwATAAoAEkAUwBPAFcAZQBlAGsAKQApACAAKwAgAE4ATwBUACgASQBTAF8ATgBVAE0ARQBSAEkAQwBfAE4AVQBMAEwAKABJAFMATwBXAGUAZQBrAEQAYQB5ACkAKQAsACAAewAjAFYAQQBMAFUARQAhAH0ALABcAG4AIAAgACAAIAAgACAAIAAgAE4ATwBUACgASQBTAE4AVQBNAEIARQBSACgASQBTAE8AVwBlAGUAawApACkAIAAqACAASQBTAE4AVQBNAEIARQBSACgASQBTAE8AVwBlAGUAawBEAGEAeQApACwAIAB7ACMAVgBBAEwAVQBFACEAfQAsAFwAbgAgACAAIAAgACAAIAAgACAAVABSAFUARQAsACAATABFAFQAKABcAG4AIAAgACAAIAAgACAAIAAgACAAIAAgACAAXwBkAGUAbABpAG0ALAAgAEkARgAoAE4AKABCAGEAcwBpAGMAKQAgAD0AIAAwACwAIABcACIALQBcACIALAAgAFwAIgBcACIAKQAsAFwAbgAgACAAIAAgACAAIAAgACAAIAAgACAAIABJAEYAUwAoAFwAbgAgACAAIAAgACAAIAAgACAAIAAgACAAIAAgACAAIAAgAEkAUwBfAEUATQBQAFQAWQAoAEkAUwBPAFcAZQBlAGsAKQAsACAARgBPAFIATQBBAFQAXwBJAFMATwBfAFkAZQBhAHIAKABZAGUAYQByAEMARQApACwAXABuACAAIAAgACAAIAAgACAAIAAgACAAIAAgACAAIAAgACAATgBPAFQAKABJAFMAXwBWAEEATABJAEQAXwBXAEUARQBLAF8ARABBAFQARQAoAFkAZQBhAHIAQwBFACwAIABJAFMATwBXAGUAZQBrACwAIABJAFMATwBXAGUAZQBrAEQAYQB5ACwAIABKAHUAbABpAGEAbgBDAGEAbABlAG4AZABhAHIAKQApACwAIAB7ACMATgBVAE0AIQB9ACwAXABuACAAIAAgACAAIAAgACAAIAAgACAAIAAgACAAIAAgACAASQBTAF8ARQBNAFAAVABZACgASQBTAE8AVwBlAGUAawBEAGEAeQApACwAIABDAE8ATgBDAEEAVAAoAFwAbgAgACAAIAAgACAAIAAgACAAIAAgACAAIAAgACAAIAAgACAAIAAgACAARgBPAFIATQBBAFQAXwBJAFMATwBfAFkAZQBhAHIAKABZAGUAYQByAEMARQApACwAXABuACAAIAAgACAAIAAgACAAIAAgACAAIAAgACAAIAAgACAAIAAgACAAIABfAGQAZQBsAGkAbQAsACAAXAAiAFcAXAAiACwAIABUAEUAWABUACgASQBTAE8AVwBlAGUAawAsACAAXAAiADAAMABcACIAKQBcAG4AIAAgACAAIAAgACAAIAAgACAAIAAgACAAIAAgACAAIAApACwAXABuACAAIAAgACAAIAAgACAAIAAgACAAIAAgACAAIAAgACAAVABSAFUARQAsACAAQwBPAE4AQwBBAFQAKABcAG4AIAAgACAAIAAgACAAIAAgACAAIAAgACAAIAAgACAAIAAgACAAIAAgAEYATwBSAE0AQQBUAF8ASQBTAE8AXwBZAGUAYQByACgAWQBlAGEAcgBDAEUAKQAsAFwAbgAgACAAIAAgACAAIAAgACAAIAAgACAAIAAgACAAIAAgACAAIAAgACAAXwBkAGUAbABpAG0ALAAgAFwAIgBXAFwAIgAsACAAVABFAFgAVAAoAEkAUwBPAFcAZQBlAGsALAAgAFwAIgAwADAAXAAiACkALABcAG4AIAAgACAAIAAgACAAIAAgACAAIAAgACAAIAAgACAAIAAgACAAIAAgAF8AZABlAGwAaQBtACwAIABUAEUAWABUACgASQBTAE8AVwBlAGUAawBEAGEAeQAsACAAXAAiADAAXAAi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EAEEAVABFAF8AVABPAF8ATQBKAEQAQQBUAEUAXABuAFwAbgBDAG8AbgB2AGUAcgB0AHMAIABhACAAdwBlAGUAawAgAGQAYQB0AGUAIABvAGYAIAB5AGUAYQByACwAIABJAFMATwAgAGQAZQBmAGkAbgBlAGQAIAB3AGUAZQBrACAAbgB1AG0AYgBlAHIALAAgAEkAUwBPACAAdwBlAGUAawBkAGEAeQAsACAAYQBuAGQAIAB0AGkAbQBlACAAaQBuACAAdABoAGUAIABzAHAAZQBjAGkAZgBpAGUAZAAgAGMAYQBsAGUAbgBkAGEAcgAgAHQAbwAgAGEAXABu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EkAUwBPAFcAZQBlAGsARABhAHkAIAAgACAAIAAgACAAIAB8ACAAaQBuAHQAZQBnAGUAcgAgAFsAMQAuAC4ANwBdACAAIAB8ACAASQBTAE8AIABkAGUAZgBpAG4AZQBkACAAZABhAHkAIABvAGYAIAB3AGUAZQBrACAATQBvAG4AZABhAHkALgAuAFMAdQBuAGQAYQB5AFwAbgBbAFQAaQBtAGUAXQAgACAAIAAgACAAIAAgACAAIAAgACAAfAAgAGQAZQBjAGkAbQBhAGwAIABbADAALgAuADEAKQAgACAAfAAgAFQAaQBtAGUAIABvAGYAIA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fAEQAQQBUAEUAXwBUAE8AXwBNAEoARABBAFQARQAgAD0AIABMAEEATQBCAEQAQQAoAFkAZQBhAHIAQwBFACwAIABJAFMATwBXAGUAZQBrACwAIABJAFMATwBXAGUAZQBrAEQAYQB5ACwAIABbAFQAaQBtAGUAXQAsACAAWwBKAHUAbABpAGEAbgBDAGEAbABlAG4AZABhAHIAXQAsAFwAbgAgACAAIAAgAEkARgBTACgAXABuACAAIAAgACAAIAAgACAAIAAoAFkAZQBhAHIAQwBFACAAPQAgAFwAIgBcACIAKQAgACoAIAAoAEkAUwBPAFcAZQBlAGsAIAA9ACAAXAAiAFwAIgApACAAKgAgACgASQBTAE8AVwBlAGUAawBEAGEAeQAgAD0AIABcACIAXAAiACkALAAgAFwAIgBcACIALABcAG4AIAAgACAAIAAgACAAIAAgAE4ATwBUACgASQBTAE4AVQBNAEIARQBSACgAWQBlAGEAcgBDAEUAKQApACAAKwAgAE4ATwBUACgASQBTAE4AVQBNAEIARQBSACgASQBTAE8AVwBlAGUAawApACkAIAArACAATgBPAFQAKABJAFMATgBVAE0AQgBFAFIAKABJAFMATwBXAGUAZQBrAEQAYQB5ACkAKQAsACAAewAjAFYAQQBMAFUARQAhAH0ALABcAG4AIAAgACAAIAAgACAAIAAgAFQAUgBVAEUALAAgAEwARQBUACgAXABuACAAIAAgACAAIAAgACAAIAAgACAAIAAgAF8AaQBuAHYAYQBsAGkAZAAsACAASQBGAFMAKABcAG4AIAAgACAAIAAgACAAIAAgACAAIAAgACAAIAAgACAAIABOAE8AVAAoAEkAUwBfAEkATgBUAEUARwBFAFIAKABZAGUAYQByAEMARQApACkALAAgAFQAUgBVAEUALABcAG4AIAAgACAAIAAgACAAIAAgACAAIAAgACAAIAAgACAAIABOAE8AVAAoAEkAUwBfAEkATgBUAEUARwBFAFIAKABJAFMATwBXAGUAZQBrACkAKQAsACAAVABSAFUARQAsAFwAbgAgACAAIAAgACAAIAAgACAAIAAgACAAIAAgACAAIAAgAEkAUwBPAFcAZQBlAGsAIAA8ACAAMQAsACAAVABSAFUARQAsAFwAbgAgACAAIAAgACAAIAAgACAAIAAgACAAIAAgACAAIAAgAEkAUwBPAFcAZQBlAGsAIAA+ACAANQAzACwAIABUAFIAVQBFACwAXABuACAAIAAgACAAIAAgACAAIAAgACAAIAAgACAAIAAgACAASQBTAE8AVwBlAGUAawAgAD0AIAA1ADMALAAgACgAVwBFAEUASwBTAF8ASQBOAF8AWQBFAEEAUgAoAFkAZQBhAHIAQwBFACwAIABKAHUAbABpAGEAbgBDAGEAbABlAG4AZABhAHIAKQAgADwAIAA1ADMAKQAsAFwAbgAgACAAIAAgACAAIAAgACAAIAAgACAAIAAgACAAIAAgAFQAUgBVAEUALAAgAEYAQQBMAFMARQBcAG4AIAAgACAAIAAgACAAIAAgACAAIAAgACAAKQAsAFwAbgAgACAAIAAgACAAIAAgACAAIAAgACAAIABJAEYAKABfAGkAbgB2AGEAbABpAGQALAAgAHsAIwBOAFUATQAhAH0ALABcAG4AIAAgACAAIAAgACAAIAAgACAAIAAgACAAIAAgACAAIABMAEUAVAAoAFwAbgAgACAAIAAgACAAIAAgACAAIAAgACAAIAAgACAAIAAgACAAIAAgACAAXwBzAGgAaQBmAHQAQgB5AFcAZQBlAGsAcwAsACAAKABJAFMATwBXAGUAZQBrACAALQAgADEAKQAgACoAIAA3ACwAXABuACAAIAAgACAAIAAgACAAIAAgACAAIAAgACAAIAAgACAAIAAgACAAIABfAHMAaABpAGYAdABEAGEAeQBPAGYAVwBlAGUAawAsACAATQBPAEQAKABJAE4AVAAoAEkAUwBPAFcAZQBlAGsARABhAHkAKQAgAC0AIAAxACwAIAA3ACkALABcAG4AIAAgACAAIAAgACAAIAAgACAAIAAgACAAIAAgACAAIAAgACAAIAAgAF8AZgBpAHIAcwB0AEQAYQB5AFkAZQBhAHIALAAgAE0ATwBEAEkARgBJAEUARABfAEoAVQBMAEkAQQBOAF8ARABBAFkAXwBOAFUATQBCAEUAUgAoAFkAZQBhAHIAQwBFACwAIAAxACwAIAAxACwAIABKAHUAbABpAGEAbgBDAGEAbABlAG4AZABhAHIAKQAsAFwAbgAgACAAIAAgACAAIAAgACAAIAAgACAAIAAgACAAIAAgACAAIAAgACAAXwBmAGkAcgBzAHQAVwBlAGUAawBEAGEAeQAsACAARABBAFkAXwBPAEYAXwBXAEUARQBLACgAXwBmAGkAcgBzAHQARABhAHkAWQBlAGEAcgApACwAXABuACAAIAAgACAAIAAgACAAIAAgACAAIAAgACAAIAAgACAAIAAgACAAIABfAHkAZQBhAHIAQwBvAHIAcgBlAGMAdABpAG8AbgAsACAATQBPAEQAKAA0ACAALQAgAF8AZgBpAHIAcwB0AFcAZQBlAGsARABhAHkALAAgADcAKQAgAC0AIAAzACwAXABuACAAIAAgACAAIAAgACAAIAAgACAAIAAgACAAIAAgACAAIAAgACAAIABfAGYAaQByAHMAdABEAGEAeQBZAGUAYQByACAAKwAgAF8AeQBlAGEAcgBDAG8AcgByAGUAYwB0AGkAbwBuACAAKwAgAF8AcwBoAGkAZgB0AEIAeQBXAGUAZQBrAHMAIAArACAAXwBzAGgAaQBmAHQARABhAHkATwBmAFcAZQBlAGsAIAArACAATgAoAFQAaQBtAGUAKQAg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cARQBFAEsAXwBEAEEAVABFAFwAbgBcAG4AQwBvAG4AdgBlAHIAdABzACAAYQAgAE0AbwBkAGkAZgBpAGUAZAAgAEoAdQBsAGkAYQBuACAARABhAHQAZQAgACgATQBKAEQAQQBUAEUAKQAgAHQAbwAgAHQAaABlACAAeQBlAGEAcgAsACAASQBTAE8AIABkAGUAZgBpAG4AZQBkACAAdwBlAGUAawAgAG4AdQBtAGIAZQByACwAIABJAFMATwAgAHcAZQBlAGsAZABhAHkALAAgAHQAaQBtAGUALAAgAGEAbgBkACAAdwBlAGUAawBzAFwAbgBpAG4AIAB0AGgAZQAgAHkAZQBhAHI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CAAbgB1AG0AYgBlAHIAXABuACAAMwAgAHwAIABpAG4AdABlAGcAZQByACAAWwAxAC4ALgA3AF0AIAAgAHwAIABJAFMATwAgAGQAYQB5ACAAbwBmACAAdwBlAGUAawAgAE0AbwBuAGQAYQB5AC4ALgBTAHUAbgBkAGEAeQBcAG4AIAA0ACAAfAAgAGQAZQBjAGkAbQBhAGwAIABbADAALgAuADEAKQAgACAAfAAgAFQAaQBtAGUAIABvAGYAIABkAGEAeQBcAG4AIAA1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cARQBFAEsAXwBEAEEAVABFACAAPQAgAEwAQQBNAEIARABBACgATQBKAEQAYQB0AGUALAAgAFsASgB1AGwAaQBhAG4AQwBhAGwAZQBuAGQAYQByAF0ALABcAG4AIAAgACAAIABJAEYAUwAoAFwAbgAgACAAIAAgACAAIAAgACAATQBKAEQAYQB0AGUAIAA9ACAAXAAiAFwAIgAsACAAewBcACIAXAAiACwAIABcACIAXAAiACwAIABcACIAXAAiACwAIABcACIAXAAiACwAIABcACIAXAAiAH0ALABcAG4AIAAgACAAIAAgACAAIAAgAE4ATwBUACgASQBTAE4AVQBNAEIARQBSACgATQBKAEQAYQB0AGUAKQApACwAIAB7ACMAVgBBAEwAVQBFACEALAAgAFwAIgBcACIALAAgAFwAIgBcACIALAAgAFwAIgBcACIALAAgAFwAIgBcACIAfQAsAFwAbgAgACAAIAAgACAAIAAgACAAVABSAFUARQAsACAATABFAFQAKABcAG4AIAAgACAAIAAgACAAIAAgACAAIAAgACAAXwBjAEQAYQB0AGUALAAgAE0ASgBEAEEAVABFAF8AVABPAF8AQwBBAEwARQBOAEQAQQBSAF8ARABBAFQARQAoAE0ASgBEAGEAdABlACwAIABKAHUAbABpAGEAbgBDAGEAbABlAG4AZABhAHIAKQAsAFwAbgAgACAAIAAgACAAIAAgACAAIAAgACAAIABfAHkAZQBhAHIAQwBFACwAIABJAE4ARABFAFgAKABfAGMARABhAHQAZQAsACAAMQAsACAAMQApACwAXABuACAAIAAgACAAIAAgACAAIAAgACAAIAAgAF8AZABhAHkATwBmAFcAZQBlAGsALAAgAEQAQQBZAF8ATwBGAF8AVwBFAEUASwAoAE0ASgBEAGEAdABlACkALABcAG4AIAAgACAAIAAgACAAIAAgACAAIAAgACAAXwBNAEoARABOAFkAZQBhAHIALAAgAE0ATwBEAEkARgBJAEUARABfAEoAVQBMAEkAQQBOAF8ARABBAFkAXwBOAFUATQBCAEUAUgAoAF8AeQBlAGEAcgBDAEUALAAgADEALAAgADEALAAgAEoAdQBsAGkAYQBuAEMAYQBsAGUAbgBkAGEAcgApACAALQAgADEALABcAG4AIAAgACAAIAAgACAAIAAgACAAIAAgACAAXwBkAGEAeQBPAGYAWQBlAGEAcgAsACAASQBOAFQAKABNAEoARABhAHQAZQAgAC0AIABfAE0ASgBEAE4AWQBlAGEAcgApACwAXABuACAAIAAgACAAIAAgACAAIAAgACAAIAAgAF8AbgBvAG0AaQBuAGEAbABXAGUAZQBrACwAIABJAE4AVAAoACgAXwBkAGEAeQBPAGYAWQBlAGEAcgAgAC0AIABfAGQAYQB5AE8AZgBXAGUAZQBrACAAKwAgADEAMAApACAALwAgADcAKQAsAFwAbgAgACAAIAAgACAAIAAgACAAIAAgACAAIABJAEYAUwAoAFwAbgAgACAAIAAgACAAIAAgACAAIAAgACAAIAAgACAAIAAgAC8ALwAgAGwAYQBzAHQAIAB3AGUAZQBrACAAbwBmACAAcAByAGUAdgBpAG8AdQBzACAAeQBlAGEAcgBcAG4AIAAgACAAIAAgACAAIAAgACAAIAAgACAAIAAgACAAIABfAG4AbwBtAGkAbgBhAGwAVwBlAGUAawAgAD0AIAAwACwAIABMAEUAVAAoAFwAbgAgACAAIAAgACAAIAAgACAAIAAgACAAIAAgACAAIAAgACAAIAAgACAAXwB3AGUAZQBrAHMASQBuAFkAZQBhAHIALAAgAFcARQBFAEsAUwBfAEkATgBfAFkARQBBAFIAKABfAHkAZQBhAHIAQwBFACAALQAgADEALAAgAEoAdQBsAGkAYQBuAEMAYQBsAGUAbgBkAGEAcgApACwAIABcAG4AIAAgACAAIAAgACAAIAAgACAAIAAgACAAIAAgACAAIAAgACAAIAAgAEgAUwBUAEEAQwBLACgAXABuACAAIAAgACAAIAAgACAAIAAgACAAIAAgACAAIAAgACAAIAAgACAAIAAgACAAIAAgAF8AeQBlAGEAcgBDAEUAIAAtACAAMQAsAFwAbgAgACAAIAAgACAAIAAgACAAIAAgACAAIAAgACAAIAAgACAAIAAgACAAIAAgACAAIABfAHcAZQBlAGsAcwBJAG4AWQBlAGEAcgAsAFwAbgAgACAAIAAgACAAIAAgACAAIAAgACAAIAAgACAAIAAgACAAIAAgACAAIAAgACAAIABfAGQAYQB5AE8AZgBXAGUAZQBrACwAXABuACAAIAAgACAAIAAgACAAIAAgACAAIAAgACAAIAAgACAAIAAgACAAIAAgACAAIAAgAEkATgBEAEUAWAAoAF8AYwBEAGEAdABlACwAIAAxACwAIAA0ACkALABcAG4AIAAgACAAIAAgACAAIAAgACAAIAAgACAAIAAgACAAIAAgACAAIAAgACAAIAAgACAAXwB3AGUAZQBrAHMASQBuAFkAZQBhAHIAXABuACAAIAAgACAAIAAgACAAIAAgACAAIAAgACAAIAAgACAAIAAgACAAIAApAFwAbgAgACAAIAAgACAAIAAgACAAIAAgACAAIAAgACAAIAAgACkALABcAG4AIAAgACAAIAAgACAAIAAgACAAIAAgACAAIAAgACAAIABcAG4AIAAgACAAIAAgACAAIAAgACAAIAAgACAAIAAgACAAIAAvAC8AIABhAHUAeABpAGwAaQBhAHIAeQAgAHcAZQBlAGsAXABuACAAIAAgACAAIAAgACAAIAAgACAAIAAgACAAIAAgACAAXwBuAG8AbQBpAG4AYQBsAFcAZQBlAGsAIAA9ACAANQAzACwAIABJAEYAKABXAEUARQBLAFMAXwBJAE4AXwBZAEUAQQBSACgAXwB5AGUAYQByAEMARQAsACAASgB1AGwAaQBhAG4AQwBhAGwAZQBuAGQAYQByACkAIAA9ACAANQAzACwAXABuACAAIAAgACAAIAAgACAAIAAgACAAIAAgACAAIAAgACAAIAAgACAAIABIAFMAVABBAEMASwAoAFwAbgAgACAAIAAgACAAIAAgACAAIAAgACAAIAAgACAAIAAgACAAIAAgACAAIAAgACAAIABfAHkAZQBhAHIAQwBFACwAXABuACAAIAAgACAAIAAgACAAIAAgACAAIAAgACAAIAAgACAAIAAgACAAIAAgACAAIAAgADUAMwAsAFwAbgAgACAAIAAgACAAIAAgACAAIAAgACAAIAAgACAAIAAgACAAIAAgACAAIAAgACAAIABfAGQAYQB5AE8AZgBXAGUAZQBrACwAXABuACAAIAAgACAAIAAgACAAIAAgACAAIAAgACAAIAAgACAAIAAgACAAIAAgACAAIAAgAEkATgBEAEUAWAAoAF8AYwBEAGEAdABlACwAIAAxACwAIAA0ACkALABcAG4AIAAgACAAIAAgACAAIAAgACAAIAAgACAAIAAgACAAIAAgACAAIAAgACAAIAAgACAANQAzAFwAbgAgACAAIAAgACAAIAAgACAAIAAgACAAIAAgACAAIAAgACAAIAAgACAAKQAsAFwAbgAgACAAIAAgACAAIAAgACAAIAAgACAAIAAgACAAIAAgACAAIAAgACAALwAvACAAaQBmACAAdABoAGkAcwAgAHkAZQBhAHIAIABkAG8AZQBzACAAbgBvAHQAIABoAGEAdgBlACAANQAzACAAdwBlAGUAawBzACwAIAB0AGgAZQBuACAAaQBzACAAdABoAGUAIABmAGkAcgBzAHQAIAB3AGUAZQBrACAAbwBmACAAZgBvAGwAbABvAHcAaQBuAGcAIAB5AGUAYQByAFwAbgAgACAAIAAgACAAIAAgACAAIAAgACAAIAAgACAAIAAgACAAIAAgACAATABFAFQAKABcAG4AIAAgACAAIAAgACAAIAAgACAAIAAgACAAIAAgACAAIAAgACAAIAAgACAAIAAgACAAXwB3AGUAZQBrAHMASQBuAFkAZQBhAHIALAAgAFcARQBFAEsAUwBfAEkATgBfAFkARQBBAFIAKABfAHkAZQBhAHIAQwBFACAAKwAgADEALAAgAEoAdQBsAGkAYQBuAEMAYQBsAGUAbgBkAGEAcgApACwAXABuACAAIAAgACAAIAAgACAAIAAgACAAIAAgACAAIAAgACAAIAAgACAAIAAgACAAIAAgAEgAUwBUAEEAQwBLACgAXABuACAAIAAgACAAIAAgACAAIAAgACAAIAAgACAAIAAgACAAIAAgACAAIAAgACAAIAAgACAAIAAgACAAXwB5AGUAYQByAEMARQAgACsAIAAxACwAXABuACAAIAAgACAAIAAgACAAIAAgACAAIAAgACAAIAAgACAAIAAgACAAIAAgACAAIAAgACAAIAAgACAAMQAsAFwAbgAgACAAIAAgACAAIAAgACAAIAAgACAAIAAgACAAIAAgACAAIAAgACAAIAAgACAAIAAgACAAIAAgAF8AZABhAHkATwBmAFcAZQBlAGsALABcAG4AIAAgACAAIAAgACAAIAAgACAAIAAgACAAIAAgACAAIAAgACAAIAAgACAAIAAgACAAIAAgACAAIABJAE4ARABFAFgAKABfAGMARABhAHQAZQAsACAAMQAsACAANAApACwAXABuACAAIAAgACAAIAAgACAAIAAgACAAIAAgACAAIAAgACAAIAAgACAAIAAgACAAIAAgACAAIAAgACAAXwB3AGUAZQBrAHMASQBuAFkAZQBhAHIAXABuACAAIAAgACAAIAAgACAAIAAgACAAIAAgACAAIAAgACAAIAAgACAAIAAgACAAIAAgACkAXABuACAAIAAgACAAIAAgACAAIAAgACAAIAAgACAAIAAgACAAIAAgACAAIAApAFwAbgAgACAAIAAgACAAIAAgACAAIAAgACAAIAAgACAAIAAgACkALABcAG4AIAAgACAAIAAgACAAIAAgACAAIAAgACAAIAAgACAAIABcAG4AIAAgACAAIAAgACAAIAAgACAAIAAgACAAIAAgACAAIAAvAC8AIABhAG4AeQAgAG8AdABoAGUAcgAgAHcAZQBlAGsAIABpAG4AIAB0AGgAZQAgAHkAZQBhAHIAXABuACAAIAAgACAAIAAgACAAIAAgACAAIAAgACAAIAAgACAAVABSAFUARQAsACAATABFAFQAKABcAG4AIAAgACAAIAAgACAAIAAgACAAIAAgACAAIAAgACAAIAAgACAAIAAgAF8AdwBlAGUAawBzAEkAbgBZAGUAYQByACwAIABXAEUARQBLAFMAXwBJAE4AXwBZAEUAQQBSACgAXwB5AGUAYQByAEMARQAsACAASgB1AGwAaQBhAG4AQwBhAGwAZQBuAGQAYQByACkALABcAG4AIAAgACAAIAAgACAAIAAgACAAIAAgACAAIAAgACAAIAAgACAAIAAgAEgAUwBUAEEAQwBLACgAXABuACAAIAAgACAAIAAgACAAIAAgACAAIAAgACAAIAAgACAAIAAgACAAIAAgACAAIAAgAF8AeQBlAGEAcgBDAEUALABcAG4AIAAgACAAIAAgACAAIAAgACAAIAAgACAAIAAgACAAIAAgACAAIAAgACAAIAAgACAAXwBuAG8AbQBpAG4AYQBsAFcAZQBlAGs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F8AdwBlAGUAawBzAEkAbgBZAGUAYQBy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4AVQBNAEIARQBSAFwAbgBcAG4AUgBlAHQAdQByAG4AcwAgAHQAaABlACAASQBTAE8AIABkAGUAZgBpAG4AZQBkACAAdwBlAGUAawAgAG4AdQBtAGIAZQByACAAZgBvAHIAIABhACAAZwBpAHYAZQBuACAATQBvAGQAaQBmAGkAZQBkACAASgB1AGwAaQBhAG4AIABE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1ADMAXQAgAHwAIABJAFMATwAgAHcAZQBlAGsAIABu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NAEoARABhAHQAZQAsACAAWwBKAHUAbABpAGEAbgBDAGEAbABlAG4AZABhAHIAXQAsAFwAbgAgACAAIAAgAEkARgBTACgAXABuACAAIAAgACAAIAAgACAAIABNAEoARABhAHQAZQAgAD0AIABcACIAXAAiACwAIABcACIAXAAiACwAXABuACAAIAAgACAAIAAgACAAIABOAE8AVAAoAEkAUwBOAFUATQBCAEUAUgAoAE0ASgBEAGEAdABlACkAKQAsACAAewAjAFYAQQBMAFUARQAhAH0ALABcAG4AIAAgACAAIAAgACAAIAAgAFQAUgBVAEUALAAgAEwARQBUACgAXABuACAAIAAgACAAIAAgACAAIAAgACAAIAAgAF8AdwBlAGUAawBEAGEAdABlACwAIABNAEoARABBAFQARQBfAFQATwBfAFcARQBFAEsAXwBEAEEAVABFACgATQBKAEQAYQB0AGUALAAgAEoAdQBsAGkAYQBuAEMAYQBsAGUAbgBkAGEAcgApACwAXABuACAAIAAgACAAIAAgACAAIAAgACAAIAAgAEMASABPAE8AUwBFAEMATwBMAFMAKABfAHcAZQBlAGsARABhAHQAZQAsACAAMgApAFwAbgAgACAAIAAgACAAIAAgACAAKQBcAG4AIAAgACAAIAApAFwAbgApADs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EAVQBBAFIAVABFAFIAUw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BcAG4AXABuAFIAZQB0AHUAcgBuAHMAIAB0AGgAZQAgAGMAbwB1AG4AdAAgAG8AZgAgAGQAYQB5AHMAIABpAG4AIABhACAAcQB1AGEAcgB0AGUAcgAgAG8AZ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4ADkALgAuADkAM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bAEYAaQBzAGMAYQBsAFkAZQBhAHIAQwBFAF0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bAE0AbwBuAHQAaABPAGYAZgBzAGUAdABdACAAIAAgACAAfAAgAGkAbgB0AGUAZwBlAHIAIABbAC0ANgAuAC4AMwBdACAAfAAgAFEAdQBhAHIAdABlAHIAIABtAG8AbgB0AGgAIABvAGYAZgBzAGUAdAAgAGYAcgBvAG0AIABKAGEAbgB1AGEAcg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CgAMwAsACAAMgAwADIAMAAsACAALQA2ACkAXABuAFIAZQB0AHUAcgBuAHMAOgAgADkAMQBcAG4AaQAuAGUALgAgADMAcgBkACAAcQB1AGEAcgB0AGUAcgAgAHMAdABhAHIAdABpAG4AZwAgAGYAcgBvAG0AIABKAHUAbAB5ACAAMgAwADEAOQAsACAAbgBhAG0AZQBsAHkAIABKAGEAbgAsACAARgBlAGIALAAgAE0AYQByACAAMgAwADIAMAAgAHcAaQB0AGgAIAAzADEALAAgADIAOQAsACAAMwAxACAAZABhAHkAcwAgAHIAZQBzAHAAZQBjAHQAaQB2AGUAbA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UQBVAEEAUgBUAEUAUgAgAD0AIABMAEEATQBCAEQAQQAoAFEAdQBhAHIAdABlAHIALAAgAFsARgBpAHMAYwBhAGwAWQBlAGEAcgBDAEUAXQAsACAAWwBNAG8AbgB0AGgATwBmAGYAcwBlAHQAXQAsACAAWwBKAHUAbABpAGEAbgBDAGEAbABlAG4AZABhAHIAXQAsAFwAbgAgACAAIAAgAEkARgBTACgAXABuACAAIAAgACAAIAAgACAAIABRAHUAYQByAHQAZQByACAAPQAgAFwAIgBcACIALAAgAFwAIgBcACIALABcAG4AIAAgACAAIAAgACAAIAAgAE4ATwBUACgASQBTAE4AVQBNAEIARQBSACgAUQB1AGEAcgB0AGUAcgApACkALAAgAHsAIwBWAEEATABVAEUAIQB9ACwAXABuACAAIAAgACAAIAAgACAAIABOAE8AVAAoAEkAUwBfAEkATgBUAEUARwBFAFIAKABRAHUAYQByAHQAZQByACkAKQAsACAAewAjAE4AVQBNACEAfQAsAFwAbgAgACAAIAAgACAAIAAgACAAVABSAFUARQAsACAATABFAFQAKABcAG4AIAAgACAAIAAgACAAIAAgACAAIAAgACAAXwBtAG8AbgB0AGgATwBmAGYAcwBlAHQALAAgAFIATwBVAE4ARAAoAE4AKABNAG8AbgB0AGgATwBmAGYAcwBlAHQAKQAsACAAMAApACwAXABuACAAIAAgACAAIAAgACAAIAAgACAAIAAgAEkARgAoACgAXwBtAG8AbgB0AGgATwBmAGYAcwBlAHQAIAA8ACAALQA2ACkAIAArACAAKABfAG0AbwBuAHQAaABPAGYAZgBzAGUAdAAgAD4AIAAzACkALAAgAHsAIwBOAFUATQAhAH0ALABcAG4AIAAgACAAIAAgACAAIAAgACAAIAAgACAAIAAgACAAIABMAEUAVAAoAFwAbgAgACAAIAAgACAAIAAgACAAIAAgACAAIAAgACAAIAAgACAAIAAgACAAXwBxAHUAYQByAHQAZQByACwAIABNAE8ARAAoAEkATgBUACgAUQB1AGEAcgB0AGUAcgApACAALQAgADEALAAgADQAKQAsACAALwAvACAAMAAuAC4AMwBcAG4AIAAgACAAIAAgACAAIAAgACAAIAAgACAAIAAgACAAIAAgACAAIAAgAF8AZABhAHkAcwBJAG4AUQB1AGEAcgB0AGUAcgBDAHkAYwBsAGkAYwBhAGwALAAgAHsAOQAwACwAOAA5ACwAOQAyACwAOQAxACwAOQAyACwAOQAyACwAOQAyACwAOQAyACwAOQAxACwAOQAyACwAOQAyACwAOQAwAH0ALABcAG4AIAAgACAAIAAgACAAIAAgACAAIAAgACAAIAAgACAAIAAgACAAIAAgAF8AcQB1AGEAcgB0AGUAcgBXAGkAdABoAEYAZQBiACwAIABJAE4AVAAoAE0ATwBEACgAMQAgAC0AIABfAG0AbwBuAHQAaABPAGYAZgBzAGUAdAAsACAAMQAyACkAIAAvACAAMwApACwAIAAgAC8ALwAgADAALgAuADMAXABuACAAIAAgACAAIAAgACAAIAAgACAAIAAgACAAIAAgACAAIAAgACAAIABfAHEAdQBhAHIAdABlAHIAUAByAGUAYwBlAHMAcwBpAG8AbgAsACAATQBPAEQAKABfAG0AbwBuAHQAaABPAGYAZgBzAGUAdAAgACsAIAAoAF8AcQB1AGEAcgB0AGUAcgAgACoAIAAzACkALAAgADEAMgApACAAKwAgADEALABcAG4AIAAgACAAIAAgACAAIAAgACAAIAAgACAAIAAgACAAIAAgACAAIAAgAF8AbgBvAG0AaQBuAGEAbABEAGEAeQBzAEkAbgBRAHUAYQByAHQAZQByACwAIABJAE4ARABFAFgAKABfAGQAYQB5AHMASQBuAFEAdQBhAHIAdABlAHIAQwB5AGMAbABpAGMAYQBsACwAIAAxACwAIABfAHEAdQBhAHIAdABlAHIAUAByAGUAYwBlAHMAcwBpAG8AbgApACwAXABuACAAIAAgACAAIAAgACAAIAAgACAAIAAgACAAIAAgACAAIAAgACAAIABfAGwAZQBhAHAARABhAHkALAAgAEkARgAoAEkAUwBOAFUATQBCAEUAUgAoAEYAaQBzAGMAYQBsAFkAZQBhAHIAQwBFACkAIAAqACAAKABfAHEAdQBhAHIAdABlAHIAVwBpAHQAaABGAGUAYgAgAD0AIABfAHEAdQBhAHIAdABlAHIAKQAsAFwAbgAgACAAIAAgACAAIAAgACAAIAAgACAAIAAgACAAIAAgACAAIAAgACAAIAAgACAAIABMAEUAVAAoAFwAbgAgACAAIAAgACAAIAAgACAAIAAgACAAIAAgACAAIAAgACAAIAAgACAAIAAgACAAIAAgACAAIAAgAF8AeQBlAGEAcgBPAGYARgBlAGIALAAgAEkATgBUACgARgBpAHMAYwBhAGwAWQBlAGEAcgBDAEUAKQAgACsAIABOACgAXwBxAHUAYQByAHQAZQByACAAPQAgADMAKQAsAFwAbgAgACAAIAAgACAAIAAgACAAIAAgACAAIAAgACAAIAAgACAAIAAgACAAIAAgACAAIAAgACAAIAAgAE4AKABJAFMAXwBMAEUAQQBQAF8AWQBFAEEAUgAoAF8AeQBlAGEAcgBPAGYARgBlAGIALAAgAEoAdQBsAGkAYQBuAEMAYQBsAGUAbgBkAGEAcgApACkAXABuACAAIAAgACAAIAAgACAAIAAgACAAIAAgACAAIAAgACAAIAAgACAAIAAgACAAIAAgACkALABcAG4AIAAgACAAIAAgACAAIAAgACAAIAAgACAAIAAgACAAIAAgACAAIAAgACAAIAAgACAAMABcAG4AIAAgACAAIAAgACAAIAAgACAAIAAgACAAIAAgACAAIAAgACAAIAAgACkALABcAG4AIAAgACAAIAAgACAAIAAgACAAIAAgACAAIAAgACAAIAAgACAAIAAgAF8AbgBvAG0AaQBuAGEAbABEAGEAeQBzAEkAbgBRAHUAYQByAHQAZQByACAAKwAgAF8AbABlAGEAcABEAGEAe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NAEoARABBAFQARQBcAG4AXABuAEMAbwBuAHYAZQByAHQAcwAgAGEAIABkAGEAdABlACAAZQB4AHAAcgBlAHMAcwBlAGQAIABhAHMAIABmAGkAcwBjAGEAbAAgAHkAZQBhAHIALAAgAHEAdQBhAHIAdABlAHIALAAgAGQAYQB5ACAAbwBmACAAcQB1AGEAcgB0AGUAcgAgAGEAbgBkACAAdABpAG0AZQAgAGkAbgAgAHQAaABlACAAcwBwAGUAYwBpAGYAaQBlAGQAIABjAGEAbABlAG4AZABhAHIAIAB0AG8AIABhAFwAbgBNAG8AZABpAGYAaQBlAGQAIABKAHUAbABpAGEAbgAgAEQAYQB0AGUAIAAoAE0ASgBEAEEAVABF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GkAcwBjAGEAbABZAGUAYQByAEMARQAgACA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EQAYQB5AE8AZgBRAHUAYQByAHQAZQByACAAIAAgACAAIAB8ACAAaQBuAHQAZQBnAGUAcgAgAFsAMQAuAC4AOQAyAF0AIAB8ACAATwByAGQAaQBuAGEAbAAgAGQAYQB5ACAAbwBmACAAdABoAGUAIABxAHUAYQByAHQAZQByACwAIABlAHgAYwBlAGUAZABpAG4AZwAgAHIAYQBuAGcAZQAgAHcAaQBsAGwAIABjAGEAcgByAHkAXABuAFsAVABpAG0AZQBdACAAIAAgACAAIAAgACAAIAAgACAAIAB8ACAAZABlAGMAaQBtAGEAbAAgAFsAMAAuAC4AMQApACAAIAB8ACAAVABpAG0AZQAgAG8AZgAgAGQAYQ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EAVABFACAAPQAgAEwAQQBNAEIARABBACgARgBpAHMAYwBhAGwAWQBlAGEAcgBDAEUALAAgAFEAdQBhAHIAdABlAHIALAAgAEQAYQB5AE8AZgBRAHUAYQByAHQAZQByACwAIABbAFQAaQBtAGUAXQAsACAAWwBNAG8AbgB0AGgATwBmAGYAcwBlAHQAXQAsACAAWwBKAHUAbABpAGEAbgBDAGEAbABlAG4AZABhAHIAXQAsAFwAbgAgACAAIAAgAEkARgBTACgAXABuACAAIAAgACAAIAAgACAAIAAoAEYAaQBzAGMAYQBsAFkAZQBhAHIAQwBFACAAPQAgAFwAIgBcACIAKQAgACoAIAAoAFEAdQBhAHIAdABlAHIAIAA9ACAAXAAiAFwAIgApACAAKgAgACgARABhAHkATwBmAFEAdQBhAHIAdABlAHIAIAA9ACAAXAAiAFwAIgApACwAIABcACIAXAAiACwAXABuACAAIAAgACAAIAAgACAAIABOAE8AVAAoAEkAUwBOAFUATQBCAEUAUgAoAEYAaQBzAGMAYQBsAFkAZQBhAHIAQwBFACkAKQAsACAAewAjAFYAQQBMAFUARQAhAH0ALABcAG4AIAAgACAAIAAgACAAIAAgAE4ATwBUACgASQBTAE4AVQBNAEIARQBSACgAUQB1AGEAcgB0AGUAcgApACkALAAgAHsAIwBWAEEATABVAEUAIQB9ACwAXABuACAAIAAgACAAIAAgACAAIABOAE8AVAAoAEkAUwBOAFUATQBCAEUAUgAoAEQAYQB5AE8AZgBRAHUAYQByAHQAZQByACkAKQAsACAAewAjAFYAQQBMAFUARQAhAH0ALABcAG4AIAAgACAAIAAgACAAIAAgAE4ATwBUACgASQBTAF8ASQBOAFQARQBHAEUAUgAoAFEAdQBhAHIAdABlAHIAKQApACwAIAB7ACMATgBVAE0AIQB9ACwAXABuACAAIAAgACAAIAAgACAAIABUAFIAVQBFACwAIABMAEUAVAAoAFwAbgAgACAAIAAgACAAIAAgACAAIAAgACAAIABfAG0AbwBuAHQAaABPAGYAZgBzAGUAdAAsACAAUgBPAFUATgBEACgATgAoAE0AbwBuAHQAaABPAGYAZgBzAGUAdAApACwAIAAwACkALABcAG4AIAAgACAAIAAgACAAIAAgACAAIAAgACAASQBGACgAKABfAG0AbwBuAHQAaABPAGYAZgBzAGUAdAAgADwAIAAtADYAKQAgACsAIAAoAF8AbQBvAG4AdABoAE8AZgBmAHMAZQB0ACAAPgAgADMAKQAsACAAewAjAE4AVQBNACEAfQAsAFwAbgAgACAAIAAgACAAIAAgACAAIAAgACAAIAAgACAAIAAgAEwARQBUACgAXABuACAAIAAgACAAIAAgACAAIAAgACAAIAAgACAAIAAgACAAIAAgACAAIABfAGYAaQBzAGMAYQBsAFkAZQBhAHIAQwBFACwAIABJAE4AVAAoAEYAaQBzAGMAYQBsAFkAZQBhAHIAQwBFACkALABcAG4AIAAgACAAIAAgACAAIAAgACAAIAAgACAAIAAgACAAIAAgACAAIAAgAF8AcQB1AGEAcgB0AGUAcgAsACAASQBOAFQAKABRAHUAYQByAHQAZQByACkALABcAG4AIAAgACAAIAAgACAAIAAgACAAIAAgACAAIAAgACAAIAAgACAAIAAgAF8AcwBoAGkAZgB0AE0AbwBuAHQAaAAsACAAKABfAHEAdQBhAHIAdABlAHIAIAAtACAAMQApACAAKgAgADMAIAArACAAXwBtAG8AbgB0AGgATwBmAGYAcwBlAHQALABcAG4AIAAgACAAIAAgACAAIAAgACAAIAAgACAAIAAgACAAIAAgACAAIAAgAF8AeQBlAGEAcgBDAEUALAAgAF8AZgBpAHMAYwBhAGwAWQBlAGEAcgBDAEUAIAArACAASQBOAFQAKABfAHMAaABpAGYAdABNAG8AbgB0AGgAIAAvACAAMQAyACkALABcAG4AIAAgACAAIAAgACAAIAAgACAAIAAgACAAIAAgACAAIAAgACAAIAAgAF8AbQBvAG4AdABoACwAIABNAE8ARAAoAF8AcwBoAGkAZgB0AE0AbwBuAHQAaAAsACAAMQAyACkAIAArACAAMQAsAFwAbgAgACAAIAAgACAAIAAgACAAIAAgACAAIAAgACAAIAAgACAAIAAgACAAXwBNAEoARABOAFEAdQBhAHIAdABlAHIALAAgAE0ATwBEAEkARgBJAEUARABfAEoAVQBMAEkAQQBOAF8ARABBAFkAXwBOAFUATQBCAEUAUgAoAF8AeQBlAGEAcgBDAEUALAAgAF8AbQBvAG4AdABoACwAIAAxACwAIABKAHUAbABpAGEAbgBDAGEAbABlAG4AZABhAHIAKQAgAC0AIAAxACwAXABuACAAIAAgACAAIAAgACAAIAAgACAAIAAgACAAIAAgACAAIAAgACAAIABfAE0ASgBEAE4AUQB1AGEAcgB0AGUAcgAgACsAIABJAE4AVAAoAEQAYQB5AE8AZgBRAHUAYQByAHQAZQByACkAIAArACAATgAoAFQAaQBtAGU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RAFUAQQBSAFQARQBSAF8ARABBAFQARQBcAG4AXABuAEMAbwBuAHYAZQByAHQAcwAgAE0AbwBkAGkAZgBpAGUAZAAgAEoAdQBsAGkAYQBuACAARABhAHQAZQAgACgATQBKAEQAQQBUAEUAKQAgAHQAbwAgAGEAIABkAGEAdABlACAAZQB4AHAAcgBlAHMAcwBlAGQAIABhAHMAIABmAGkAcwBjAGEAbAAgAHkAZQBhAHIALAAgAHEAdQBhAHIAdABlAHIALAAgAGQAYQB5ACAAbwBmACAAcQB1AGEAcgB0AGUAcgAgAGEAbgBkACAAdABpAG0AZQBcAG4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EYAaQBzAGMAYQBsAFkAZQBhAHIAQwBFAFwAbgAgACAAIAB8ACAAIAAgACAAIAAgACAAIAAgACAAIAAgACAAIAAgACAAIAAgAHwAIABXAGgAZQBuACAAbQBvAG4AdABoACAAbwBmAGYAcwBlAHQAIABpAHMAIABuAG8AbgAtAHoAZQByAG8AIAB0AGgAZQAgAGYAaQBzAGMAYQBsACAAeQBlAGEAcgAgAHMAcABhAG4AcwAgAGMAYQBsAGUAbgBkAGEAcgAgAHkAZQBhAHIAcwAgAGEAbgBkAFwAbgAgACAAIAB8ACAAIAAgACAAIAAgACAAIAAgACAAIAAgACAAIAAgACAAIAAgAHwAIABpAHMAIABkAGUAZgBpAG4AZQBkACAAYQBzACAAdABoAGUAIAB5AGUAYQByACAAdwBoAGUAcgBlACAASgB1AG4AZQAgAGYAYQBsAGwAcwAuAFwAbgAgADIAIAB8ACAAaQBuAHQAZQBnAGUAcgAgAFsAMQAuAC4ANABdACAAIAAgAHwAIABRAHUAYQByAHQAZQByAFwAbgAgADMAIAB8ACAAaQBuAHQAZQBnAGUAcgAgAFsAMQAuAC4AOQAyAF0AIAAgAHwAIABEAGEAeQAgAG8AZgAgAHEAdQBhAHIAdABlAHIAXABuACAANAAgAHwAIABkAGUAYwBpAG0AYQBsACAAWwAwAC4ALgAxACkAIAAgACAAfAAgAFQAaQBtAGUAIABvAGYAIABkAGEAeQBcAG4AIAA1ACAAfAAgAGkAbgB0AGUAZwBlAHIAIABbADgAOQAuAC4AOQAyAF0AIAB8ACAARABhAHkAcwAgAGkAbgAgAHEAdQBhAHIAdA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CAAIAAgACAAfAAgAE0AbwBkAGkAZgBpAGUAZAAgAEoAdQBsAGkAYQBuACAARABhAHQAZQBcAG4AWwBNAG8AbgB0AGgATwBmAGYAcwBlAHQAXQAgACAAIAAgAHwAIABpAG4AdABlAGcAZQByACAAWwAtADYALgAuADMAXQAgAHwAIABRAHUAYQByAHQAZQByACAAbQBvAG4AdABoACAAbwBmAGYAcwBlAHQAIABmAHIAbwBtACAASgBhAG4AdQBhAHI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RAFUAQQBSAFQARQBSAF8ARABBAFQARQAgAD0AIABMAEEATQBCAEQAQQAoAE0ASgBEAGEAdABlACwAIABbAE0AbwBuAHQAaABPAGYAZgBzAGUAdABdACwAIABbAEoAdQBsAGkAYQBuAEMAYQBsAGUAbgBkAGEAcgBdACwAXABuACAAIAAgACAASQBGAFMAKABcAG4AIAAgACAAIAAgACAAIAAgAE0ASgBEAGEAdABlACAAPQAgAFwAIgBcACIALAAgAHsAXAAiAFwAIgAsACAAXAAiAFwAIgAsACAAXAAiAFwAIgAsACAAXAAiAFwAIgAsACAAXAAiAFwAIgB9ACwAXABuACAAIAAgACAAIAAgACAAIABOAE8AVAAoAEkAUwBOAFUATQBCAEUAUgAoAE0ASgBEAGEAdABlACkAKQAsACAAewAjAFYAQQBMAFUARQAhACwAIABcACIAXAAiACwAIABcACIAXAAiACwAIABcACIAXAAiACwAIABcACIAXAAiAH0ALABcAG4AIAAgACAAIAAgACAAIAAgAFQAUgBVAEUALAAgAEwARQBUACgAXABuACAAIAAgACAAIAAgACAAIAAgACAAIAAgAF8AbQBvAG4AdABoAE8AZgBmAHMAZQB0ACwAIABSAE8AVQBOAEQAKABOACgATQBvAG4AdABoAE8AZgBmAHMAZQB0ACkALAAgADAAKQAsAFwAbgAgACAAIAAgACAAIAAgACAAIAAgACAAIABJAEYAUwAoAFwAbgAgACAAIAAgACAAIAAgACAAIAAgACAAIAAgACAAIAAgAF8AbQBvAG4AdABoAE8AZgBmAHMAZQB0ACAAPAAgAC0ANgAsACAAewAjAE4AVQBNACEALAAgAFwAIgBcACIALAAgAFwAIgBcACIALAAgAFwAIgBcACIALAAgAFwAIgBcACIAfQAsAFwAbgAgACAAIAAgACAAIAAgACAAIAAgACAAIAAgACAAIAAgAF8AbQBvAG4AdABoAE8AZgBmAHMAZQB0ACAAPgAgADMALAAgAHsAIwBOAFUATQAhACwAIABcACIAXAAiACwAIABcACIAXAAiACwAIABcACIAXAAiACwAIABcACIAXAAiAH0ALABcAG4AIAAgACAAIAAgACAAIAAgACAAIAAgACAAIAAgACAAIABUAFIAVQBFACwAIABMAEUAVAAoAFwAbgAgACAAIAAgACAAIAAgACAAIAAgACAAIAAgACAAIAAgACAAIAAgACAAXwBjAEQAYQB0AGUALAAgAE0ASgBEAEEAVABFAF8AVABPAF8AQwBBAEwARQBOAEQAQQBSAF8ARABBAFQARQAoAE0ASgBEAGEAdABlACwAIABKAHUAbABpAGEAbgBDAGEAbABlAG4AZABhAHIAKQAsAFwAbgAgACAAIAAgACAAIAAgACAAIAAgACAAIAAgACAAIAAgACAAIAAgACAAXwBzAGgAaQBmAHQATQBvAG4AdABoACwAIABJAE4ARABFAFgAKABfAGMARABhAHQAZQAsACAAMQAsACAAMgApACAALQAgADEAIAAtACAAXwBtAG8AbgB0AGgATwBmAGYAcwBlAHQALABcAG4AIAAgACAAIAAgACAAIAAgACAAIAAgACAAIAAgACAAIAAgACAAIAAgAF8AZgBpAHMAYwBhAGwAWQBlAGEAcgAsACAASQBOAEQARQBYACgAXwBjAEQAYQB0AGUALAAgADEALAAgADEAKQAgACsAIABJAE4AVAAoAF8AcwBoAGkAZgB0AE0AbwBuAHQAaAAgAC8AIAAxADIAKQAsAFwAbgAgACAAIAAgACAAIAAgACAAIAAgACAAIAAgACAAIAAgACAAIAAgACAAXwB6AGUAcgBvAEIAYQBzAGUAZABGAGkAcwBjAGEAbABNAG8AbgB0AGgALAAgAE0ATwBEACgAXwBzAGgAaQBmAHQATQBvAG4AdABoACwAIAAxADIAKQAsAFwAbgAgACAAIAAgACAAIAAgACAAIAAgACAAIAAgACAAIAAgACAAIAAgACAAXwBxAHUAYQByAHQAZQByACwAIABJAE4AVAAoAF8AegBlAHIAbwBCAGEAcwBlAGQARgBpAHMAYwBhAGwATQBvAG4AdABoACAALwAgADMAKQAgACsAIAAxACwAXABuACAAIAAgACAAIAAgACAAIAAgACAAIAAgACAAIAAgACAAIAAgACAAIABfAE0ASgBEAE4AUQB1AGEAcgB0AGUAcgAsACAAUQBVAEEAUgBUAEUAUgBfAEQAQQBUAEUAXwBUAE8AXwBNAEoARABBAFQARQAoAF8AZgBpAHMAYwBhAGwAWQBlAGEAcgAsACAAXwBxAHUAYQByAHQAZQByACwAIAAxACwAIAAwACwAIABfAG0AbwBuAHQAaABPAGYAZgBzAGUAdAAsACAASgB1AGwAaQBhAG4AQwBhAGwAZQBuAGQAYQByACkAIAAtACAAMQAsAFwAbgAgACAAIAAgACAAIAAgACAAIAAgACAAIAAgACAAIAAgACAAIAAgACAAXwBkAGEAeQBPAGYAUQB1AGEAcgB0AGUAcgAsACAASQBOAFQAKABNAEoARABhAHQAZQAgAC0AIABfAE0ASgBEAE4AUQB1AGEAcgB0AGUAcgApACwAXABuACAAIAAgACAAIAAgACAAIAAgACAAIAAgACAAIAAgACAAIAAgACAAIABfAGQAYQB5AHMASQBuAFEAdQBhAHIAdABlAHIALAAgAEQAQQBZAFMAXwBJAE4AXwBRAFUAQQBSAFQARQBSACgAXwBxAHUAYQByAHQAZQByACwAIABfAGYAaQBzAGMAYQBsAFkAZQBhAHIALAAgAF8AbQBvAG4AdABoAE8AZgBmAHMAZQB0ACwAIABKAHUAbABpAGEAbgBDAGEAbABlAG4AZABhAHIAKQAsAFwAbgAgACAAIAAgACAAIAAgACAAIAAgACAAIAAgACAAIAAgACAAIAAgACAASABTAFQAQQBDAEsAKABcAG4AIAAgACAAIAAgACAAIAAgACAAIAAgACAAIAAgACAAIAAgACAAIAAgACAAIAAgACAAXwBmAGkAcwBjAGEAbABZAGUAYQByACwAXABuACAAIAAgACAAIAAgACAAIAAgACAAIAAgACAAIAAgACAAIAAgACAAIAAgACAAIAAgAF8AcQB1AGEAcgB0AGUAcgAsAFwAbgAgACAAIAAgACAAIAAgACAAIAAgACAAIAAgACAAIAAgACAAIAAgACAAIAAgACAAIABfAGQAYQB5AE8AZgBRAHUAYQByAHQAZQByACwAXABuACAAIAAgACAAIAAgACAAIAAgACAAIAAgACAAIAAgACAAIAAgACAAIAAgACAAIAAgAEkATgBEAEUAWAAoAF8AYwBEAGEAdABlACwAIAAxACwAIAA0ACkALABcAG4AIAAgACAAIAAgACAAIAAgACAAIAAgACAAIAAgACAAIAAgACAAIAAgACAAIAAgACAAXwBkAGEAeQBzAEkAbgBRAHUAYQByAHQAZQByAFwAbgAgACAAIAAgACAAIAAgACAAIAAgACAAIAAgACAAIAAgACAAIAAgACAAKQBcAG4AIAAgACAAIAAgACAAIAAgACAAIAAgACAAIAAgACAAIAApAFwAbgAgACAAIAAgACAAIAAgACAAIAAgACAAIAApAFwAbgAgACAAIAAgACAAIAAgACA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UwBcAG4AXABuAFIAZQB0AHUAcgBuAHMAIAB0AGgAZQAgAHQAaQBtAGUAcwBwAGEAbgAgAGQAaQBmAGYAZQByAGUAbgBjAGUAIABiAGUAdAB3AGUAZQBuACAATQBvAGQAaQBmAGkAZQBkACAASgB1AGwAaQBhAG4AIABEAGEAdABlAHMAIABpAG4AIABoAG8AdQBy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oAG8Ad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gATwBVAFIAUw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IAAqACAAMgA0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kATgBVAFQARQBTAFwAbgBcAG4AUgBlAHQAdQByAG4AcwAgAHQAaABlACAAdABpAG0AZQBzAHAAYQBuACAAZABpAGYAZgBlAHIAZQBuAGMAZQAgAGIAZQB0AHcAZQBlAG4AIABNAG8AZABpAGYAaQBlAGQAIABKAHUAbABpAGEAbgAgAEQAYQB0AGUAcwAgAGkAbgAgAG0AaQBuAHUAdABl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kATgBVAFQARQ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xADQAN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TAEUAQwBPAE4ARABTAFwAbgBcAG4AUgBlAHQAdQByAG4AcwAgAHQAaABlACAAdABpAG0AZQBzAHAAYQBuACAAZABpAGYAZgBlAHIAZQBuAGMAZQAgAGIAZQB0AHcAZQBlAG4AIABNAG8AZABpAGYAaQBlAGQAIABKAHUAbABpAGEAbgAgAEQAYQB0AGUAcwAgAGkAbgAgAHMAZQBjAG8AbgBk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TAEUAQwBPAE4ARA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4ADYANAAw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QASABNAFMAXABuAFwAbgBSAGUAdAB1AHIAbgBzACAAdABoAGUAIABzAGUAeABhAGcAZQBzAGkAbQBhAGwAIABkAGkAZgBmAGUAcgBlAG4AYwBlACAAYgBlAHQAdwBlAGUAbgAgAE0AbwBkAGkAZgBpAGUAZAAgAEoAdQBsAGkAYQBuACAARABhAHQAZQBzACAAdwBpAHQAaAAgAHQAaABlACAAZwBpAHYAZQBuACAAbABvAHcAZQBzAHQAIABvAHIAZABlAHIAIABjAG8AbQBwAG8AbgBlAG4AdAAgAHIAbwB1AG4AZABlAGQAXABuAHQAbwAgAHQAaABlACAAcwBwAGUAYwBpAGYAaQBlAGQAIABwAHIAZQBjAGkAcwBpAG8AbgAuAFwAbgBDAGEAbgAgAGEAbABzAG8AIABhAGMAYwBlAHAAdAAgAHMAdABhAG4AZABhAHIAZAAgAEoAdQBsAGkAYQBuACAARABhAHQAZQBzACwAIABwAHIAbwB2AGkAZABlAGQAIAB0AHkAcABlAHMAIABhAHIAZQAgAG4AbwB0ACAAbQBpAHgAZQBkAC4AXABuAFwAbgBPAHUAdABwAHUAdAAgAC0AIABMAG8AdwBPAHIAZABlAHIAIAA9ACAANAAgACgAZABlAGYAYQB1AGwAdA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PAHUAdABwAHUAdAAgAC0AIABMAG8AdwBPAHIAZABlAHIAIAA9ACA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ZABlAGMAaQBtAGEAbAAgAFsAMAAuAC4ANgAwACkAIAAgAHwAIABNAGkAbgB1AHQAZQBzAFwAbgBcAG4ATwB1AHQAcAB1AHQAIAAtACAATABvAHcATwByAGQAZQByACAAPQAgAD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kAGUAYwBpAG0AYQBsACAAWwAwAC4ALgAyADQAKQAgACAAfAAgAEgAbwB1AHIAcwBcAG4AXABuAE8AdQB0AHAAdQB0ACAALQAgAEwAbwB3AE8AcgBkAGUAcgAgAD0AIA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HwAIABkAGUAYwBpAG0AYQBsACAAfAAgAFMAdABhAHIAdABpAG4AZwAgAE0AbwBkAGkAZgBpAGUAZAAgAEoAdQBsAGkAYQBuACAARABhAHQAZQAgAFwAbgBNAEoARABhAHQAZQBFAG4AZAAgACAAIAAgACAAfAAgAGQAZQBjAGkAbQBhAGwAIAB8ACAARQBuAGQAaQBuAGcAIABNAG8AZABpAGYAaQBlAGQAIABKAHUAbABpAGEAbgAgAEQAYQB0AGUAXABuAFsASABpAGcAaABPAHIAZABlAHIAXQAgACAAIAB8ACAAaQBuAHQAZQBnAGUAcgAgAHwAIABIAGkAZwBoAGUAcwB0AC0AbwByAGQAZQByACAAYwBvAG0AcABvAG4AZQBuAHQALgAgAEQAZQBmAGEAdQBsAHQAcwAgAHQAbwAgAEQAYQB5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MAG8AdwBPAHIAZABlAHIAXQAgACAAIAAgAHwAIABpAG4AdABlAGcAZQByACAAfAAgAEwAbwB3AGUAcwB0AC0AbwByAGQAZQByACAAYwBvAG0AcABvAG4AZQBuAHQALgAgAEQAZQBmAGEAdQBsAHQAcwAgAHQAbwAgAFMAZQBjAG8AbgBk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QAHIAZQBjAGkAcwBpAG8AbgBdACAAIAAgAHwAIABpAG4AdABlAGcAZQByACAAfAAgAFMAZQBsAGUAYwB0ACAAcAByAGUAYwBpAHMAaQBvAG4AIABsAGUAdgBlAGwAXABuACAAIAAgACAAIAAgACAAIAAgACAAIAAgACAAIAB8ACAAWwAwAC4ALgA5AF0AIAAgAHwAIABOAHUAbABsACAALQAgAEYAbABvAGEAdABpAG4AZwBcAG4AWwBUAHIAdQBuAGMAYQB0AGUAXQAgACA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QASABNAFMAIAA9ACAATABBAE0AQgBEAEEAKABNAEoARABhAHQAZQBTAHQAYQByAHQALAAgAE0ASgBEAGEAdABlAEUAbgBkACwAIABbAEgAaQBnAGgATwByAGQAZQByAF0ALAAgAFsATABvAHcATwByAGQAZQByAF0ALAAgAFsAUAByAGUAYwBpAHMAaQBvAG4AXQAsACAAWwBUAHIAdQBuAGMAYQB0AGUAXQAsAFwAbgAgACAAIAAgAEkARgBTACgAXABuACAAIAAgACAAIAAgACAAIAAoAE0ASgBEAGEAdABlAFMAdABhAHIAdAAgAD0AIABcACIAXAAiACkAIAAqACAAKABNAEoARABhAHQAZQBFAG4AZAAgAD0AIABcACIAXAAiACkALAAgAHsAXAAiAFwAIgAsAFwAIgBcACIALABcACIAXAAiACwAXAAiAFwAIgB9ACwAXABuACAAIAAgACAAIAAgACAAIABOAE8AVAAoAEkAUwBOAFUATQBCAEUAUgAoAE0ASgBEAGEAdABlAFMAdABhAHIAdAApACkALAAgAHsAIwBWAEEATABVAEUAIQAsACAAXAAiAFwAIgAsACAAXAAiAFwAIgAsACAAXAAiAFwAIgB9ACwAXABuACAAIAAgACAAIAAgACAAIABOAE8AVAAoAEkAUwBOAFUATQBCAEUAUgAoAE0ASgBEAGEAdABlAEUAbgBkACkAKQAsACAAewAjAFYAQQBMAFUARQAhACwAIABcACIAXAAiACwAIABcACIAXAAiACwAIABcACIAXAAiAH0ALABcAG4AIAAgACAAIAAgACAAIAAgAFQAUgBVAEUALAAgAFIARQBTAE8ATABWAEUAXwBUAEkATQBFAFMAUABBAE4AKABNAEoARABhAHQAZQBFAG4AZAAgAC0AIABNAEoARABhAHQAZQBTAHQAYQByAHQALAAgAEgAaQBnAGgATwByAGQAZQByACwAIABMAG8AdwBPAHIAZABlAHIALAAgAFAAcgBlAGMAaQBzAGkAbwBuACwAIABUAHIAdQBuAGM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ABJAE0ARQBTAFAAQQBOAFwAbgBcAG4AUgBlAHQAdQByAG4AcwAgAHQAaABlACAAdABpAG0AZQBzAHAAYQBuACAAZABpAGYAZgBlAHIAZQBuAGMAZQAgAGIAZQB0AHcAZQBlAG4AIABNAG8AZABpAGYAaQBlAGQAIABKAHUAbABpAGEAbgAgAEQAY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ZABpAGYAZgBlAHIAZQBuAGMAZQAsACAAZABhAHkAIAA9ACA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ABJAE0ARQBTAFAAQQBO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TAFwAbgBcAG4AUgBlAHQAdQByAG4AcwAgAHQAaABlACAAdABpAG0AZQBzAHAAYQBuACAAZABpAGYAZgBlAHIAZQBuAGMAZQAgAGIAZQB0AHcAZQBlAG4AIABNAG8AZABpAGYAaQBlAGQAIABKAHUAbABpAGEAbgAgAEQAYQB0AGUAcwAgAGkAbgAgAHcAZQBlAGs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cAZQBlAGs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wBFAEUASw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8AIAA3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8ATgBUAEgAUwBcAG4AXABuAFIAZQB0AHUAcgBuAHMAIAB0AGgAZQAgAHQAaQBtAGUAcwBwAGEAbgAgAGQAaQBmAGYAZQByAGUAbgBjAGUAIABiAGUAdAB3AGUAZQBuACAATQBvAGQAaQBmAGkAZQBkACAASgB1AGwAaQBhAG4AIABEAGEAdABlAHMAIABpAG4AIABtAG8AbgB0AGgAcwAuAFwAbgBXAGgAZQByAGUAIAB0AGgAZQAgAGQAaQBmAGYAZQByAGUAbgBjAGUAIABpAG4AYwBsAHUAZABlAHMAIABwAGEAcgB0AGkAYQBsACAAbQBvAG4AdABoAHMALAAgAHQAaABlACAAZgByAGEAYwB0AGkAbwBuACAAaQBzACAAYwBhAGwAYwB1AGwAYQB0AGUAZAAgAG8AbgAgAHQAaABlACAAYgBhAHMAaQBzACAAbwBmACAAZABhAHkAcwAgAGkAbgAgAHQAaABlACAAbQBvAG4AdABoAFwAbgBvAGYAIAB0AGgAZQAgAGMAYQBsAGUAbgBkAGEAcgAuACAASQBmACAAdABoAGUAIABNAG8AZABpAGYAaQBlAGQAIABKAHUAbABpAGEAbgAgAEQAYQB0AGUAcwAgAGEAcgBlACAAZQB4AHAAcgBlAHMAcwBlAGQAIABpAG4AIABVAFQAQwAgAHIAYQB0AGgAZQByACAAdABoAGEAbgAgAGwAbwBjAGEAbAAgAHQAaQBtAGUAIAB0AGgAZQBuACAAYQAgAHMAbQBhAGwAbAAgAG0AYQByAGcAaQBuAFwAbg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8ATgBUAEg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EkARgAoAE0ASgBEAGEAdABlAFMAdABhAHIAdAAgAD0AIABNAEoARABhAHQAZQBFAG4AZAAsACAAMAAsAFwAbgAgACAAIAAgACAAIAAgACAAIAAgACAAIABMAEUAVAAoAFwAbgAgACAAIAAgACAAIAAgACAAIAAgACAAIAAgACAAIAAgAF8AcwBpAGcAbgAsACAASQBGACgATQBKAEQAYQB0AGUARQBuAGQAIAA+AD0AIABNAEoARABhAHQAZQBTAHQAYQByAHQALAAgADEALAAgAC0AMQApACwAXABuACAAIAAgACAAIAAgACAAIAAgACAAIAAgACAAIAAgACAAXwBkAGEAdABlAF8AQQAsACAATQBKAEQAQQBUAEUAXwBUAE8AXwBDAEEATABFAE4ARABBAFIAXwBEAEEAVABFACgAXABuACAAIAAgACAAIAAgACAAIAAgACAAIAAgACAAIAAgACAAIAAgACAAIABJAEYAKABfAHMAaQBnAG4AIAA9ACAAMQAsACAATQBKAEQAYQB0AGUAUwB0AGEAcgB0ACwAIABNAEoARABhAHQAZQBFAG4AZAApACwAXABuACAAIAAgACAAIAAgACAAIAAgACAAIAAgACAAIAAgACAAIAAgACAAIABKAHUAbABpAGEAbgBDAGEAbABlAG4AZABhAHIAXABuACAAIAAgACAAIAAgACAAIAAgACAAIAAgACAAIAAgACAAKQAsAFwAbgAgACAAIAAgACAAIAAgACAAIAAgACAAIAAgACAAIAAgAF8AZABhAHQAZQBfAEIALAAgAE0ASgBEAEEAVABFAF8AVABPAF8AQwBBAEwARQBOAEQAQQBSAF8ARABBAFQARQAoAFwAbgAgACAAIAAgACAAIAAgACAAIAAgACAAIAAgACAAIAAgACAAIAAgACAASQBGACgAXwBzAGkAZwBuACAAPQAgADEALAAgAE0ASgBEAGEAdABlAEUAbgBkACwAIABNAEoARABhAHQAZQBTAHQAYQByAHQAKQAsAFwAbgAgACAAIAAgACAAIAAgACAAIAAgACAAIAAgACAAIAAgACAAIAAgACAASgB1AGwAaQBhAG4AQwBhAGwAZQBuAGQAYQByAFwAbgAgACAAIAAgACAAIAAgACAAIAAgACAAIAAgACAAIAAgACkALABcAG4AIAAgACAAIAAgACAAIAAgACAAIAAgACAAIAAgACAAIABfAGQAZQBsAHQAYQBZAGUAYQByACwAIABJAE4ARABFAFgAKABfAGQAYQB0AGUAXwBCACwAIAAxACwAIAAxACkAIAAtACAASQBOAEQARQBYACgAXwBkAGEAdABlAF8AQQAsACAAMQAsACAAMQApACwAXABuACAAIAAgACAAIAAgACAAIAAgACAAIAAgACAAIAAgACAAXwBkAGUAbAB0AGEATQBvAG4AdABoACwAIABJAE4ARABFAFgAKABfAGQAYQB0AGUAXwBCACwAIAAxACwAIAAyACkAIAAtACAASQBOAEQARQBYACgAXwBkAGEAdABlAF8AQQAsACAAMQAsACAAMgApACwAXABuACAAIAAgACAAIAAgACAAIAAgACAAIAAgACAAIAAgACAAXwBkAGkAZgBmAE0AbwBuAHQAaABzACwAIAAoAF8AZABlAGwAdABhAFkAZQBhAHIAIAAqACAAMQAyACkAIAArACAAXwBkAGUAbAB0AGEATQBvAG4AdABoACwAXABuACAAIAAgACAAIAAgACAAIAAgACAAIAAgACAAIAAgACAAXwBkAGEAeQBzAE0AbwBuAHQAaABfAEEALAAgAEQAQQBZAFMAXwBJAE4AXwBNAE8ATgBUAEgAKABJAE4ARABFAFgAKABfAGQAYQB0AGUAXwBBACwAIAAxACwAIAAyACkALAAgAEkATgBEAEUAWAAoAF8AZABhAHQAZQBfAEEALAAgADEALAAgADEAKQAsACAASgB1AGwAaQBhAG4AQwBhAGwAZQBuAGQAYQByACkALABcAG4AIAAgACAAIAAgACAAIAAgACAAIAAgACAAIAAgACAAIABfAGQAYQB5AHMATQBvAG4AdABoAF8AQgAsACAARABBAFkAUwBfAEkATgBfAE0ATwBOAFQASAAoAEkATgBEAEUAWAAoAF8AZABhAHQAZQBfAEIALAAgADEALAAgADIAKQAsACAASQBOAEQARQBYACgAXwBkAGEAdABlAF8AQgAsACAAMQAsACAAMQApACwAIABKAHUAbABpAGEAbgBDAGEAbABlAG4AZABhAHIAKQAsAFwAbgAgACAAIAAgACAAIAAgACAAIAAgACAAIAAgACAAIAAgAF8AcABhAHIAdABpAGEAbABNAG8AbgB0AGgAXwBBACwAIAAoAEkATgBEAEUAWAAoAF8AZABhAHQAZQBfAEEALAAgADEALAAgADMAKQAgAC0AIAAxACAAKwAgAEkATgBEAEUAWAAoAF8AZABhAHQAZQBfAEEALAAgADEALAAgADQAKQApACAALwAgAF8AZABhAHkAcwBNAG8AbgB0AGgAXwBBACwAXABuACAAIAAgACAAIAAgACAAIAAgACAAIAAgACAAIAAgACAAXwBwAGEAcgB0AGkAYQBsAE0AbwBuAHQAaABfAEIALAAgACgASQBOAEQARQBYACgAXwBkAGEAdABlAF8AQgAsACAAMQAsACAAMwApACAALQAgADEAIAArACAASQBOAEQARQBYACgAXwBkAGEAdABlAF8AQgAsACAAMQAsACAANAApACkAIAAvACAAXwBkAGEAeQBzAE0AbwBuAHQAaABfAEIALABcAG4AIAAgACAAIAAgACAAIAAgACAAIAAgACAAIAAgACAAIABfAHMAaQBnAG4AIAAqACAAKABfAGQAaQBmAGYATQBvAG4AdABoAHMAIAAtACAAXwBwAGEAcgB0AGkAYQBsAE0AbwBuAHQAaABfAEEAIAArACAAXwBwAGEAcgB0AGkAYQBsAE0AbwBuAHQAaABfAE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UwBcAG4AXABuAFIAZQB0AHUAcgBuAHMAIAB0AGgAZQAgAHQAaQBtAGUAcwBwAGEAbgAgAGQAaQBmAGYAZQByAGUAbgBjAGUAIABiAGUAdAB3AGUAZQBuACAATQBvAGQAaQBmAGkAZQBkACAASgB1AGwAaQBhAG4AIABEAGEAdABlAHMAIABpAG4AIABxAHUAYQByAHQAZQByAHMALgBcAG4AVwBoAGUAcgBlACAAdABoAGUAIABkAGkAZgBmAGUAcgBlAG4AYwBlACAAaQBuAGMAbAB1AGQAZQBzACAAcABhAHIAdABpAGEAbAAgAHEAdQBhAHIAdABlAHIAcwAsACAAdABoAGUAIABmAHIAYQBjAHQAaQBvAG4AIABpAHMAIABjAGEAbABjAHUAbABhAHQAZQBkACAAbwBuACAAdABoAGUAIABiAGEAcwBpAHMAIABvAGYAIABkAGEAeQBzACAAaQBuACAAdABoAGUAXABuAHEAdQBhAHIAdABlAHIAIABvAGYAIAB0AGgAZQAgAGMAYQBsAGUAbgBkAGEAcgAuACAASQBmACAAdABoAGUAIABNAG8AZABpAGYAaQBlAGQAIABKAHUAbABpAGEAbgAgAEQAYQB0AGUAcwAgAGEAcgBlACAAZQB4AHAAcgBlAHMAcwBlAGQAIABpAG4AIABVAFQAQwAgAHIAYQB0AGgAZQByACAAdABoAGEAbgAgAGwAbwBjAGEAbAAgAHQAaQBtAGUAIAB0AGgAZQBuACAAYQBcAG4AcwBtAGEAbABsACAAbQBhAHIAZwBpAG4AIA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TACAAPQAgAEwAQQBNAEIARABBACgATQBKAEQAYQB0AGUAUwB0AGEAcgB0ACwAIABNAEoARABhAHQAZQBFAG4AZAAsACAAWwBNAG8AbgB0AGgATwBmAGYAcwBlAHQAXQ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B9ACwAXABuACAAIAAgACAAIAAgACAAIAAgACAAIAAgACAAIAAgACAAXwBtAG8AbgB0AGgATwBmAGYAcwBlAHQAIAA+ACAAMwAsACAAewAjAE4AVQBNACEAfQAsAFwAbgAgACAAIAAgACAAIAAgACAAIAAgACAAIAAgACAAIAAgAE0ASgBEAGEAdABlAFMAdABhAHIAdAAgAD0AIABNAEoARABhAHQAZQBFAG4AZAAsACAAMAAsAFwAbgAgACAAIAAgACAAIAAgACAAIAAgACAAIAAgACAAIAAgAFQAUgBVAEUALAAgAEwARQBUACgAXABuACAAIAAgACAAIAAgACAAIAAgACAAIAAgACAAIAAgACAAIAAgACAAIABfAHMAaQBnAG4ALAAgAEkARgAoAE0ASgBEAGEAdABlAEUAbgBkACAAPgA9ACAATQBKAEQAYQB0AGUAUwB0AGEAcgB0ACwAIAAxACwAIAAtADEAKQAsAFwAbgAgACAAIAAgACAAIAAgACAAIAAgACAAIAAgACAAIAAgACAAIAAgACAAXwBxAHUAYQByAHQAZQByAEQAYQB0AGUAXwBBACwAIABNAEoARABBAFQARQBfAFQATwBfAFEAVQBBAFIAVABFAFIAXwBEAEEAVABFACgAXABuACAAIAAgACAAIAAgACAAIAAgACAAIAAgACAAIAAgACAAIAAgACAAIAAgACAAIAAgAEkARgAoAF8AcwBpAGcAbgAgAD0AIAAxACwAIABNAEoARABhAHQAZQBTAHQAYQByAHQALAAg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QBKAEQAYQB0AGUARQBuAGQALAAg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wAGEAcgB0AGkAYQBsAFEAdQBhAHIAdABlAHIAXwBBACwAIAAoAEkATgBEAEUAWAAoAF8AcQB1AGEAcgB0AGUAcgBEAGEAdABlAF8AQQAsACAAMQAsACAAMwApACAALQAgADEAIAArACAASQBOAEQARQBYACgAXwBxAHUAYQByAHQAZQByAEQAYQB0AGUAXwBBACwAIAAxACwAIAA0ACkAKQAgAC8AIABJAE4ARABFAFgAKABfAHEAdQBhAHIAdABlAHIARABhAHQAZQBfAEEALAAgADEALAAgADUAKQAsAFwAbgAgACAAIAAgACAAIAAgACAAIAAgACAAIAAgACAAIAAgACAAIAAgACAAXwBwAGEAcgB0AGkAYQBsAFEAdQBhAHIAdABlAHIAXwBCACwAIAAoAEkATgBEAEUAWAAoAF8AcQB1AGEAcgB0AGUAcgBEAGEAdABlAF8AQgAsACAAMQAsACAAMwApACAALQAgADEAIAArACAASQBOAEQARQBYACgAXwBxAHUAYQByAHQAZQByAEQAYQB0AGUAXwBCACwAIAAxACwAIAA0ACkAKQAgAC8AIABJAE4ARABFAFgAKABfAHEAdQBhAHIAdABlAHIARABhAHQAZQBfAEIALAAgADEALAAgADUAKQAsAFwAbgAgACAAIAAgACAAIAAgACAAIAAgACAAIAAgACAAIAAgACAAIAAgACAAXwBzAGkAZwBuACAAKgAgACgAXwBkAGkAZgBmAFEAdQBhAHIAdABlAHIAcwAgAC0AIABfAHAAYQByAHQAaQBhAGwAUQB1AGEAcgB0AGUAcgBfAEEAIAArACAAXwBwAGEAcgB0AGkAYQBsAFEAdQBhAHIAdABlAHIAXwBC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TQBvAGQAaQBmAGkAZQBkACAASgB1AGwAaQBhAG4AIABEAGEAdABlAHMAIABpAG4AIAB5AGUAYQByAHMALgBcAG4AVwBoAGUAcgBlACAAdABoAGUAIABkAGkAZgBmAGUAcgBlAG4AYwBlACAAaQBuAGMAbAB1AGQAZQBzACAAcABhAHIAdABpAGEAbAAgAHkAZQBhAHIAcwAsACAAdABoAGUAIABmAHIAYQBjAHQAaQBvAG4AIABpAHMAIABjAGEAbABjAHUAbABhAHQAZQBkACAAbwBuACAAdABoAGUAIABiAGEAcwBpAHMAIABvAGYAIABkAGEAeQBzACAAaQBuACAAdABoAGUAXABuAHkAZQBhAHIAIABvAGYAIAB0AGgAZQAgAGMAYQBsAGUAbgBkAGEAcgAuACAASQBmACAAdABoAGUAIABNAG8AZABpAGYAaQBlAGQAIABKAHUAbABpAGEAbgAgAEQAYQB0AGUAcwAgAGEAcgBlACAAZQB4AHAAcgBlAHMAcwBlAGQAIABpAG4AIABVAFQAQwAgAHIAYQB0AGgAZQByACAAdABoAGEAbgAgAGwAbwBjAGEAbAAgAHQAaQBtAGUAIAB0AGgAZQBuACAAYQBcAG4AcwBtAGEAbABsACAAbQBhAHIAZwBpAG4AIA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eQBlAGE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fAAgAFMAdABhAHIAdABpAG4AZwAgAE0AbwBkAGkAZgBpAGUAZAAgAEoAdQBsAGkAYQBuACAARABhAHQAZQAgAFwAbgBNAEoARABhAHQAZQBFAG4AZAAgACAAIAAgACAAIAAgACAAfAAgAGQAZQBjAGkAbQBhAGwAIAB8ACAARQBuAGQAaQBuAGc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TQBKAEQAYQB0AGUAUwB0AGEAcgB0ACAAPQAgAE0ASgBEAGEAdABlAEUAbgBkACwAIAAwACwAXABuACAAIAAgACAAIAAgACAAIABUAFIAVQBFACwAIABMAEUAVAAoAFwAbgAgACAAIAAgACAAIAAgACAAIAAgACAAIABfAHMAaQBnAG4ALAAgAEkARgAoAE0ASgBEAGEAdABlAEUAbgBkACAAPgA9ACAATQBKAEQAYQB0AGUAUwB0AGEAcgB0ACwAIAAxACwAIAAtADEAKQAsAFwAbgAgACAAIAAgACAAIAAgACAAIAAgACAAIABfAG8AcgBkAGkAbgBhAGwARABhAHQAZQBfAEEALAAgAE0ASgBEAEEAVABFAF8AVABPAF8ATwBSAEQASQBOAEEATA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bwByAGQAaQBuAGEAbABEAGEAdABlAF8AQgAsACAATQBKAEQAQQBUAEUAXwBUAE8AXwBPAFIARABJAE4AQQBM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vAHIAZABpAG4AYQBsAEQAYQB0AGUAXwBCACwAIAAxACwAIAAxACkAIAAtACAASQBOAEQARQBYACgAXwBvAHIAZABpAG4AYQBsAEQAYQB0AGUAXwBBACwAIAAxACwAIAAxACkALABcAG4AIAAgACAAIAAgACAAIAAgACAAIAAgACAAXwBwAGEAcgB0AGkAYQBsAFkAZQBhAHIAXwBBACwAIAAoAEkATgBEAEUAWAAoAF8AbwByAGQAaQBuAGEAbABEAGEAdABlAF8AQQAsACAAMQAsACAAMgApACAALQAgADEAIAArACAASQBOAEQARQBYACgAXwBvAHIAZABpAG4AYQBsAEQAYQB0AGUAXwBBACwAIAAxACwAIAAzACkAKQAgAC8AIABJAE4ARABFAFgAKABfAG8AcgBkAGkAbgBhAGwARABhAHQAZQBfAEEALAAgADEALAAgADQAKQAsAFwAbgAgACAAIAAgACAAIAAgACAAIAAgACAAIABfAHAAYQByAHQAaQBhAGwAWQBlAGEAcgBfAEIALAAgACgASQBOAEQARQBYACgAXwBvAHIAZABpAG4AYQBsAEQAYQB0AGUAXwBCACwAIAAxACwAIAAyACkAIAAtACAAMQAgACsAIABJAE4ARABFAFgAKABfAG8AcgBkAGkAbgBhAGwARABhAHQAZQBfAEIALAAgADEALAAgADMAKQApACAALwAgAEkATgBEAEUAWAAoAF8AbwByAGQAaQBuAGEAbABEAGEAdABlAF8AQgAsACAAMQAsACAANAApACwAXABuACAAIAAgACAAIAAgACAAIAAgACAAIAAgAF8AcwBpAGcAbgAgACoAIAAoAF8AZABlAGwAdABhAFkAZQBhAHIAIAAtACAAXwBwAGEAcgB0AGkAYQBsAFkAZQBhAHIAXwBBACAAKwAgAF8AcABhAHIAdABpAGEAbABZAGUAYQByAF8AQg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fAEQAQQBZAFMAXABuAFwAbgBSAGUAdAB1AHIAbgBzACAAdABoAGUAIAB0AGkAbQBlAHMAcABhAG4AIABkAGkAZgBmAGUAcgBlAG4AYwBlACAAYgBlAHQAdwBlAGUAbgAgAE0AbwBkAGkAZgBpAGUAZAAgAEoAdQBsAGkAYQBuACAARABhAHQAZQBzACAAaQBuACAAdwBlAGUAawBzACAAYQBuAGQAIABkAGEAeQ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3AGUAZQBrAHMAIABcAG4AIAAzACAAfAAgAGkAbgB0AGUAZwBlAHIAIABbADAALgAuADYAXQAgACAAIAB8ACAARABlAGwAdABhACAAZABhAHkAcwBcAG4AIAA0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wBFAEUASwBfAEQAQQBZAFMAIAA9ACAATABBAE0AQgBEAEEAKABNAEoARABhAHQAZQBTAHQAYQByAHQALAAgAE0ASgBEAGEAdABlAEUAbgBk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TABFAFQAKABcAG4AIAAgACAAIAAgACAAIAAgACAAIAAgACAAXwBkAGkAZgBmAEQAYQB5AHMALAAgACgATQBKAEQAYQB0AGUARQBuAGQAIAAtACAATQBKAEQAYQB0AGUAUwB0AGEAcgB0ACkALABcAG4AIAAgACAAIAAgACAAIAAgACAAIAAgACAASQBGACgAXwBkAGkAZgBmAEQAYQB5AHMAIAA9ACAAMAAsACAAewAwACwAIAAwACwAIAAwACwAIAAwAH0ALABcAG4AIAAgACAAIAAgACAAIAAgACAAIAAgACAAIAAgACAAIABMAEUAVAAoAFwAbgAgACAAIAAgACAAIAAgACAAIAAgACAAIAAgACAAIAAgACAAIAAgACAAXwBzAGkAZwBuACwAIABJAEYAKABfAGQAaQBmAGYARABhAHkAcwAgAD4APQAgADAALAAgADEALAAgAC0AMQApACwAXABuACAAIAAgACAAIAAgACAAIAAgACAAIAAgACAAIAAgACAAIAAgACAAIABfAGEAYgBzAEQAaQBmAGYARABhAHkAcwAsACAAXwBzAGkAZwBuACAAKgAgAF8AZABpAGYAZgBEAGEAeQBzACwAXABuACAAIAAgACAAIAAgACAAIAAgACAAIAAgACAAIAAgACAAIAAgACAAIABfAGQAZQBsAHQAYQBXAGUAZQBrACwAIABJAE4AVAAoAF8AYQBiAHMARABpAGYAZgBEAGEAeQBzACAALwAgADcAKQAsAFwAbgAgACAAIAAgACAAIAAgACAAIAAgACAAIAAgACAAIAAgACAAIAAgACAAXwByAGUAbQBEAGEAeQBzACwAIABfAGEAYgBzAEQAaQBmAGYARABhAHkAcwAgAC0AIABfAGQAZQBsAHQAYQBXAGUAZQBrACAAKgAgADcALABcAG4AIAAgACAAIAAgACAAIAAgACAAIAAgACAAIAAgACAAIAAgACAAIAAgAF8AZABlAGwAdABhAEQAYQB5ACwAIABJAE4AVAAoAF8AcgBlAG0ARABhAHkAcwApACwAXABuACAAIAAgACAAIAAgACAAIAAgACAAIAAgACAAIAAgACAAIAAgACAAIABfAGQAZQBsAHQAYQBUAGkAbQBlACwAIABfAHIAZQBtAEQAYQB5AHMAIAAtACAAXwBkAGUAbAB0AGEARABhAHkALABcAG4AIAAgACAAIAAgACAAIAAgACAAIAAgACAAIAAgACAAIAAgACAAIAAgAEgAUwBUAEEAQwBLACgAXABuACAAIAAgACAAIAAgACAAIAAgACAAIAAgACAAIAAgACAAIAAgACAAIAAgACAAIAAgAF8AcwBpAGcAbgAsAFwAbgAgACAAIAAgACAAIAAgACAAIAAgACAAIAAgACAAIAAgACAAIAAgACAAIAAgACAAIABfAGQAZQBsAHQAYQBXAGUAZQBrACwAXABuACAAIAAgACAAIAAgACAAIAAgACAAIAAgACAAIAAgACAAIAAgACAAIAAgACAAIAAgAF8AZABlAGwAdABhAEQAYQB5ACwAXABuACAAIAAgACAAIAAgACAAIAAgACAAIAAgACAAIAAgACAAIAAgACAAIAAgACAAIAAgAF8AZABlAGwAdABh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8AVwBFAEUASwBfAEQAQQBZAFMAXABuAFwAbgBSAGUAdAB1AHIAbgBzACAAdABoAGUAIAB0AGkAbQBlAHMAcABhAG4AIABkAGkAZgBmAGUAcgBlAG4AYwBlACAAYgBlAHQAdwBlAGUAbgAgAE0AbwBkAGkAZgBpAGUAZAAgAEoAdQBsAGkAYQBuACAARABhAHQAZQBzACAAaQBuACAAeQBlAGEAcgBzACwAIAB3AGUAZQBrAHMALAAgAGEAbgBkACAAZABhAHkAcwAuAFwAbgBOAG8AdABlACAAdABoAGUAIABuAHUAbQBiAGUAcgAgAG8AZgAgAHcAZQBlAGsAcwAgAHAAZQByACAAeQBlAGEAcgAgAGMAYQBuACAAdgBhAHIAeQAgAGIAZQB0AHcAZQBlAG4AIAA1ADIAIABhAG4AZAAgADUAMwAuACAASQBmACAAYQBuACAAYQBiAHMAbwBsAHUAdABlACAAbgB1AG0AYgBlAHIAIABvAGYAIAB3AGUAZQBrAHMAIABpAHMAIABiAGUAaQBuAGcAIABzAG8AdQBnAGgAdABcAG4AdABoAGUAbgAgAHUAcwBlACAAZQBpAHQAaABlAHIAIABEAEUATABUAEEAXwBXAEUARQBLAF8ARABBAFkAUwAgAG8AcgAgAEQARQBMAFQAQQBfAFcARQBFAEsAUwAgAGYAdQBuAGMAdABpAG8AbgBzAC4AIABJAGYAIAB0AGgAZQAgAE0AbwBkAGkAZgBpAGUAZAAgAEoAdQBsAGkAYQBuACAARABhAHQAZQBzACAAYQByAGUAIABlAHgAcAByAGUAcwBzAGUAZAAgAGkAbgAgAFUAVABDAFwAbgByAGEAdABoAGUAcgAgAHQAaABhAG4AIABsAG8AYwBhAGwAIAB0AGkAbQBlACAAdABoAGUAbgAgAGEAIA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CAAXABuACAANAAgAHwAIABkAGUAYwBpAG0AYQBsACAAWwAwAC4ALgA2AF0AIAAgACAAfAAgAEQAZQBsAHQAYQAgAGQAYQB5AHMAXABuACAANQ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8AVwBFAEUASwBfAEQAQQBZ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CwAIABcACIAXAAiAH0ALABcAG4AIAAgACAAIAAgACAAIAAgAE4ATwBUACgASQBTAE4AVQBNAEIARQBSACgATQBKAEQAYQB0AGUAUwB0AGEAcgB0ACkAKQAsACAAewAjAFYAQQBMAFUARQAhACwAIABcACIAXAAiACwAIABcACIAXAAiACwAIABcACIAXAAiACwAIABcACIAXAAiAH0ALABcAG4AIAAgACAAIAAgACAAIAAgAE4ATwBUACgASQBTAE4AVQBNAEIARQBSACgATQBKAEQAYQB0AGUARQBuAGQAKQApACwAIAB7ACMAVgBBAEwAVQBFACEALAAgAFwAIgBcACIALAAgAFwAIgBcACIALAAgAFwAIgBcACIALAAgAFwAIgBcACIAfQAsAFwAbgAgACAAIAAgACAAIAAgACAATQBKAEQAYQB0AGUAUwB0AGEAcgB0ACAAPQAgAE0ASgBEAGEAdABlAEUAbgBkACwAIAB7ADAALAAgADAALAAgADAALAAgADAALAAgADAAfQAsAFwAbgAgACAAIAAgACAAIAAgACAAVABSAFUARQAsACAATABFAFQAKABcAG4AIAAgACAAIAAgACAAIAAgACAAIAAgACAAXwBzAGkAZwBuACwAIABJAEYAKABNAEoARABhAHQAZQBFAG4AZAAgAD4APQAgAE0ASgBEAGEAdABlAFMAdABhAHIAdAAsACAAMQAsACAALQAxACkALABcAG4AIAAgACAAIAAgACAAIAAgACAAIAAgACAAXwB3AGUAZQBrAEQAYQB0AGUAXwBBACwAIABNAEoARABBAFQARQBfAFQATwBfAFcARQBFAEsAXwBEAEEAVABFACgAXABuACAAIAAgACAAIAAgACAAIAAgACAAIAAgACAAIAAgACAASQBGACgAXwBzAGkAZwBuACAAPQAgADEALAAgAE0ASgBEAGEAdABlAFMAdABhAHIAdAAsACAATQBKAEQAYQB0AGUARQBuAGQAKQAsAFwAbgAgACAAIAAgACAAIAAgACAAIAAgACAAIAAgACAAIAAgAEoAdQBsAGkAYQBuAEMAYQBsAGUAbgBkAGEAcgBcAG4AIAAgACAAIAAgACAAIAAgACAAIAAgACAAKQAsAFwAbgAgACAAIAAgACAAIAAgACAAIAAgACAAIABfAHcAZQBlAGsARABhAHQAZQBfAEIALAAgAE0ASgBEAEEAVABFAF8AVABPAF8AVwBFAEUASwBfAEQAQQBUAEUAKABcAG4AIAAgACAAIAAgACAAIAAgACAAIAAgACAAIAAgACAAIABJAEYAKABfAHMAaQBnAG4AIAA9ACAAMQAsACAATQBKAEQAYQB0AGUARQBuAGQALAAgAE0ASgBEAGEAdABlAFMAdABhAHIAdAApACwAXABuACAAIAAgACAAIAAgACAAIAAgACAAIAAgACAAIAAgACAASgB1AGwAaQBhAG4AQwBhAGwAZQBuAGQAYQByAFwAbgAgACAAIAAgACAAIAAgACAAIAAgACAAIAApACwAXABuACAAIAAgACAAIAAgACAAIAAgACAAIAAgAF8AZABlAGwAdABhAFkAZQBhAHIALAAgAEkATgBEAEUAWAAoAF8AdwBlAGUAawBEAGEAdABlAF8AQgAsACAAMQAsACAAMQApACAALQAgAEkATgBEAEUAWAAoAF8AdwBlAGUAawBEAGEAdABlAF8AQQAsACAAMQAsACAAMQApACwAXABuACAAIAAgACAAIAAgACAAIAAgACAAIAAgAF8AZABlAGwAdABhAFcAZQBlAGsALAAgAEkATgBEAEUAWAAoAF8AdwBlAGUAawBEAGEAdABlAF8AQgAsACAAMQAsACAAMgApACAALQAgAEkATgBEAEUAWAAoAF8AdwBlAGUAawBEAGEAdABlAF8AQQAsACAAMQAsACAAMgApACwAXABuACAAIAAgACAAIAAgACAAIAAgACAAIAAgAF8AZABpAGYAZgBEAGEAeQBzACwAIABJAE4ARABFAFgAKABfAHcAZQBlAGsARABhAHQAZQBfAEIALAAgADEALAAgADMAKQAgAC0AIABJAE4ARABFAFgAKABfAHcAZQBlAGsARABhAHQAZQBfAEEALAAgADEALAAgADMAKQBcAG4AIAAgACAAIAAgACAAIAAgACAAIAAgACAAIAAgACAAIAArACAASQBOAEQARQBYACgAXwB3AGUAZQBrAEQAYQB0AGUAXwBCACwAIAAxACwAIAA0ACkAIAAtACAASQBOAEQARQBYACgAXwB3AGUAZQBrAEQAYQB0AGUAXwBBACwAIAAxACwAIAA0ACkALABcAG4AIAAgACAAIAAgACAAIAAgACAAIAAgACAAXwBjAGEAcgByAHkAVwBlAGUAawAsACAASQBOAFQAKABfAGQAaQBmAGYARABhAHkAcwAgAC8AIAA3ACkALABcAG4AIAAgACAAIAAgACAAIAAgACAAIAAgACAAXwByAGUAbQBEAGEAeQBzACwAIABfAGQAaQBmAGYARABhAHkAcwAgAC0AIABfAGMAYQByAHIAeQBXAGUAZQBrACAAKgAgADcALABcAG4AIAAgACAAIAAgACAAIAAgACAAIAAgACAAXwBkAGUAbAB0AGEAVwBlAGUAawAyACwAIABfAGQAZQBsAHQAYQBXAGUAZQBrACAAKwAgAF8AYwBhAHIAcgB5AFcAZQBlAGsALABcAG4AIAAgACAAIAAgACAAIAAgACAAIAAgACAAXwBkAGUAbAB0AGEARABhAHkALAAgAEkATgBUACgAXwByAGUAbQBEAGEAeQBzACkALABcAG4AIAAgACAAIAAgACAAIAAgACAAIAAgACAAXwBkAGUAbAB0AGEAVABpAG0AZQAsACAAXwByAGUAbQBEAGEAeQBzACAALQAgAF8AZABlAGwAdABhAEQAYQB5ACwAXABuACAAIAAgACAAIAAgACAAIAAgACAAIAAgAEkARgAoAF8AZABlAGwAdABhAFcAZQBlAGsAMgAgAD4APQAgADAALABcAG4AIAAgACAAIAAgACAAIAAgACAAIAAgACAAIAAgACAAIABIAFMAVABBAEMASwAoAFwAbgAgACAAIAAgACAAIAAgACAAIAAgACAAIAAgACAAIAAgACAAIAAgACAAXwBzAGkAZwBuACwAXABuACAAIAAgACAAIAAgACAAIAAgACAAIAAgACAAIAAgACAAIAAgACAAIABfAGQAZQBsAHQAYQBZAGUAYQByACwAXABuACAAIAAgACAAIAAgACAAIAAgACAAIAAgACAAIAAgACAAIAAgACAAIABfAGQAZQBsAHQAYQBXAGUAZQBrADIALABcAG4AIAAgACAAIAAgACAAIAAgACAAIAAgACAAIAAgACAAIAAgACAAIAAgAF8AZABlAGwAdABhAEQAYQB5ACwAXABuACAAIAAgACAAIAAgACAAIAAgACAAIAAgACAAIAAgACAAIAAgACAAIABfAGQAZQBsAHQAYQBUAGkAbQBlAFwAbgAgACAAIAAgACAAIAAgACAAIAAgACAAIAAgACAAIAAgACkALABcAG4AIAAgACAAIAAgACAAIAAgACAAIAAgACAAIAAgACAAIABIAFMAVABBAEMASwAoAFwAbgAgACAAIAAgACAAIAAgACAAIAAgACAAIAAgACAAIAAgACAAIAAgACAAXwBzAGkAZwBuACwAXABuACAAIAAgACAAIAAgACAAIAAgACAAIAAgACAAIAAgACAAIAAgACAAIABfAGQAZQBsAHQAYQBZAGUAYQByACAALQAgADEALABcAG4AIAAgACAAIAAgACAAIAAgACAAIAAgACAAIAAgACAAIAAgACAAIAAgAF8AZABlAGwAdABhAFcAZQBlAGsAMgAgACsAIABJAE4ARABFAFgAKABfAHcAZQBlAGsARABhAHQAZQBfAEEALAAgADEALAAgADUAKQAsAFwAbgAgACAAIAAgACAAIAAgACAAIAAgACAAIAAgACAAIAAgACAAIAAgACAAXwBkAGUAbAB0AGEARABhAHkALABcAG4AIAAgACAAIAAgACAAIAAgACAAIAAgACAAIAAgACAAIAAgACAAIAAgAF8AZABlAGwAdABhAFQAaQBtAGU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fAEQAQQBZAFMAXABuAFwAbgBSAGUAdAB1AHIAbgBzACAAdABoAGUAIAB0AGkAbQBlAHMAcABhAG4AIABkAGkAZgBmAGUAcgBlAG4AYwBlACAAYgBlAHQAdwBlAGUAbgAgAE0AbwBkAGkAZgBpAGUAZAAgAEoAdQBsAGkAYQBuACAARABhAHQAZQBzACAAaQBuACAAbQBvAG4AdABoAHMAIABhAG4AZAAgAGQAYQB5AHMALgBcAG4ASQBmACAAdABoAGUAIABNAG8AZABpAGYAaQBlAGQAIABKAHUAbABpAGEAbgAgAEQAYQB0AGUAcwAgAGEAcgBlACAAZQB4AHAAcgBlAHMAcwBlAGQAIABpAG4AIABVAFQAQwAgAHIAYQB0AGgAZQByACAAdABoAGEAbgAgAGwAbwBjAGEAbAAgAHQAaQBtAGUAIAB0AGgAZQBuACAAYQAgAHMAbQBhAGwAbAAgAG0AYQByAGcAaQBuACAAbwBmACAAZQByAHIAbwByACAAdwBpAGwAbABcAG4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tAG8AbgB0AGgAcwBcAG4AIAAzACAAfAAgAGkAbgB0AGUAZwBlAHIAIABbADAALgAuADMAMABdACAAIAB8ACAARABlAGwAdABhACAAZABhAHkAcwBcAG4AIAA0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TQBKAEQAYQB0AGUAUwB0AGEAcgB0ACAAPQAgAE0ASgBEAGEAdABlAEUAbgBkACwAIAB7ADAALAAgADAALAAgADAALAAgADAAfQAsAFwAbgAgACAAIAAgACAAIAAgACAAVABSAFUARQAsACAATABFAFQAKABcAG4AIAAgACAAIAAgACAAIAAgACAAIAAgACAAXwBzAGkAZwBuACwAIABJAEYAKABNAEoARABhAHQAZQBFAG4AZAAgAD4APQAgAE0ASgBEAGEAdABlAFMAdABhAHIAdAAsACAAMQAsACAALQAxACkALABcAG4AIAAgACAAIAAgACAAIAAgACAAIAAgACAAXwBkAGEAdABlAF8AQQAsACAATQBKAEQAQQBUAEUAXwBUAE8AXwBDAEEATABFAE4ARABBAFIAXwBEAEEAVABFACgAXABuACAAIAAgACAAIAAgACAAIAAgACAAIAAgACAAIAAgACAASQBGACgAXwBzAGkAZwBuACAAPQAgADEALAAgAE0ASgBEAGEAdABlAFMAdABhAHIAdAAsACAATQBKAEQAYQB0AGUARQBuAGQAKQAsAFwAbgAgACAAIAAgACAAIAAgACAAIAAgACAAIAAgACAAIAAgAEoAdQBsAGkAYQBuAEMAYQBsAGUAbgBkAGEAcgBcAG4AIAAgACAAIAAgACAAIAAgACAAIAAgACAAKQAsAFwAbgAgACAAIAAgACAAIAAgACAAIAAgACAAIABfAGQAYQB0AGUAXwBCACwAIABNAEoARABBAFQARQBfAFQATwBfAEMAQQBMAEUATgBEAEEAUgBfAEQAQQBUAEUAKABcAG4AIAAgACAAIAAgACAAIAAgACAAIAAgACAAIAAgACAAIABJAEYAKABfAHMAaQBnAG4AIAA9ACAAMQAsACAATQBKAEQAYQB0AGUARQBuAGQALAAg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kAGUAbAB0AGEATQBvAG4AdABoACwAIABJAE4ARABFAFgAKABfAGQAYQB0AGUAXwBCACwAIAAxACwAIAAyACkAIAAtACAASQBOAEQARQBYACgAXwBkAGEAdABlAF8AQQAsACAAMQAsACAAMgApACwAXABuACAAIAAgACAAIAAgACAAIAAgACAAIAAgAF8AZABpAGYAZgBNAG8AbgB0AGgAcwAsACAAKABfAGQAZQBsAHQAYQBZAGUAYQByACAAKgAgADEAMgApACAAKwAgAF8AZABlAGwAdABhAE0AbwBuAHQAaAAsAFwAbgAgACAAIAAgACAAIAAgACAAIAAgACAAIABfAGQAaQBmAGYARABhAHkAcwAsACAASQBOAEQARQBYACgAXwBkAGEAdABlAF8AQgAsACAAMQAsACAAMwApACAALQAgAEkATgBEAEUAWAAoAF8AZABhAHQAZQBfAEEALAAgADEALAAgADMAKQBcAG4AIAAgACAAIAAgACAAIAAgACAAIAAgACAAIAAgACAAIAArACAASQBOAEQARQBYACgAXwBkAGEAdABlAF8AQgAsACAAMQAsACAANAApACAALQAgAEkATgBEAEUAWAAoAF8AZABhAHQAZQBfAEEALAAgADEALAAgADQAKQAsAFwAbgAgACAAIAAgACAAIAAgACAAIAAgACAAIABJAEYAKABfAGQAaQBmAGYARABhAHkAcwAgAD4APQAgADAALABcAG4AIAAgACAAIAAgACAAIAAgACAAIAAgACAAIAAgACAAIABMAEUAVAAoAFwAbgAgACAAIAAgACAAIAAgACAAIAAgACAAIAAgACAAIAAgACAAIAAgACAAXwBkAGUAbAB0AGEARABhAHkALAAgAEkATgBUACgAXwBkAGkAZgBmAEQAYQB5AHMAKQAsAFwAbgAgACAAIAAgACAAIAAgACAAIAAgACAAIAAgACAAIAAgACAAIAAgACAAXwBkAGUAbAB0AGEAVABpAG0AZQAsACAAXwBkAGkAZgBmAEQAYQB5AHMAIAAtACAAXwBkAGUAbAB0AGEARABhAHkALABcAG4AIAAgACAAIAAgACAAIAAgACAAIAAgACAAIAAgACAAIAAgACAAIAAgAEgAUwBUAEEAQwBLACgAXABuACAAIAAgACAAIAAgACAAIAAgACAAIAAgACAAIAAgACAAIAAgACAAIAAgACAAIAAgAF8AcwBpAGcAbgAsAFwAbgAgACAAIAAgACAAIAAgACAAIAAgACAAIAAgACAAIAAgACAAIAAgACAAIAAgACAAIABfAGQAaQBmAGYATQBvAG4AdABoAHMALABcAG4AIAAgACAAIAAgACAAIAAgACAAIAAgACAAIAAgACAAIAAgACAAIAAgACAAIAAgACAAXwBkAGUAbAB0AGEARABhAHkALABcAG4AIAAgACAAIAAgACAAIAAgACAAIAAgACAAIAAgACAAIAAgACAAIAAgACAAIAAgACAAXwBkAGUAbAB0AGEAVABpAG0AZQBcAG4AIAAgACAAIAAgACAAIAAgACAAIAAgACAAIAAgACAAIAAgACAAIAAgACkAXABuACAAIAAgACAAIAAgACAAIAAgACAAIAAgACAAIAAgACAAKQAsAFwAbgAgACAAIAAgACAAIAAgACAAIAAgACAAIAAgACAAIAAgAEwARQBUACgAXABuACAAIAAgACAAIAAgACAAIAAgACAAIAAgACAAIAAgACAAIAAgACAAIABfAGQAYQB5AHMATQBvAG4AdABoAF8AQQAsACAARABBAFkAUwBfAEkATgBfAE0ATwBOAFQASAAoAEkATgBEAEUAWAAoAF8AZABhAHQAZQBfAEEALAAgADEALAAgADIAKQAsACAASQBOAEQARQBYACgAXwBkAGEAdABlAF8AQQAsACAAMQAsACAAMQApACwAIABKAHUAbABpAGEAbgBDAGEAbABlAG4AZABhAHIAKQAsAFwAbgAgACAAIAAgACAAIAAgACAAIAAgACAAIAAgACAAIAAgACAAIAAgACAAXwBkAGkAZgBmAEQAYQB5AHMAMgAsACAAXwBkAGkAZgBmAEQAYQB5AHMAIAArACAAXwBkAGEAeQBzAE0AbwBuAHQAaABfAEEALAAgACAAXABuACAAIAAgACAAIAAgACAAIAAgACAAIAAgACAAIAAgACAAIAAgACAAIABfAGQAZQBsAHQAYQBEAGEAeQAsACAASQBOAFQAKABfAGQAaQBmAGYARABhAHkAcwAyACkALABcAG4AIAAgACAAIAAgACAAIAAgACAAIAAgACAAIAAgACAAIAAgACAAIAAgAF8AZABlAGwAdABhAFQAaQBtAGUALAAgAF8AZABpAGYAZgBEAGEAeQBzADIAIAAtACAAXwBkAGUAbAB0AGEARABhAHkALABcAG4AIAAgACAAIAAgACAAIAAgACAAIAAgACAAIAAgACAAIAAgACAAIAAgAEgAUwBUAEEAQwBLACgAXABuACAAIAAgACAAIAAgACAAIAAgACAAIAAgACAAIAAgACAAIAAgACAAIAAgACAAIAAgAF8AcwBpAGcAbgAsAFwAbgAgACAAIAAgACAAIAAgACAAIAAgACAAIAAgACAAIAAgACAAIAAgACAAIAAgACAAIABfAGQAaQBmAGYATQBvAG4AdABoAHMAIAAtACAAMQ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UQBVAEEAUgBUAEUAUgBfAEQAQQBZAFMAXABuAFwAbgBSAGUAdAB1AHIAbgBzACAAdABoAGUAIAB0AGkAbQBlAHMAcABhAG4AIABkAGkAZgBmAGUAcgBlAG4AYwBlACAAYgBlAHQAdwBlAGUAbgAgAE0AbwBkAGkAZgBpAGUAZAAgAEoAdQBsAGkAYQBuACAARABhAHQAZQBzACAAaQBuACAAcQB1AGEAcgB0AGUAcgBzACAAYQBuAGQAIABkAGEAeQBzAC4AXABuAEkAZgAgAHQAaABlACAATQBvAGQAaQBmAGkAZQBkACAASgB1AGwAaQBhAG4AIABEAGEAdABlAHMAIABhAHIAZQAgAGUAeABwAHIAZQBzAHMAZQBkACAAaQBuACAAVQBUAEMAIAByAGEAdABoAGUAcgAgAHQAaABhAG4AIABsAG8AYwBhAGwAIAB0AGkAbQBlACAAdABoAGUAbgAgAGEAIABzAG0AYQBsAGwAIABtAGEAcgBnAGkAbgAgAG8AZgAgAGUAcgByAG8AcgAgAHcAaQBsAGwAXABu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cQB1AGEAcgB0AGUAcgBzAFwAbgAgADMAIAB8ACAAZABlAGMAaQBtAGEAbAAgAFsAMAAuAC4AOQAy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fAEQAQQBZAFMAIAA9ACAATABBAE0AQgBEAEEAKABNAEoARABhAHQAZQBTAHQAYQByAHQALAAgAE0ASgBEAGEAdABlAEUAbgBkACwAIABbAE0AbwBuAHQAaABPAGYAZgBzAGUAdABd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AsACAAXAAiAFwAIgAsACAAXAAiAFwAIgAsACAAXAAiAFwAIgB9ACwAXABuACAAIAAgACAAIAAgACAAIAAgACAAIAAgACAAIAAgACAAXwBtAG8AbgB0AGgATwBmAGYAcwBlAHQAIAA+ACAAMwAsACAAewAjAE4AVQBNACEALAAgAFwAIgBcACIALAAgAFwAIgBcACIALAAgAFwAIgBcACIAfQAsAFwAbgAgACAAIAAgACAAIAAgACAAIAAgACAAIAAgACAAIAAgAE0ASgBEAGEAdABlAFMAdABhAHIAdAAgAD0AIABNAEoARABhAHQAZQBFAG4AZAAsACAAewAwACwAIAAwACwAIAAwACwAIAAwAH0ALABcAG4AIAAgACAAIAAgACAAIAAgACAAIAAgACAAIAAgACAAIABUAFIAVQBFACwAIABMAEUAVAAoAFwAbgAgACAAIAAgACAAIAAgACAAIAAgACAAIAAgACAAIAAgACAAIAAgACAAXwBzAGkAZwBuACwAIABJAEYAKABNAEoARABhAHQAZQBFAG4AZAAgAD4APQAg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QBKAEQAYQB0AGUAUwB0AGEAcgB0ACwAIABNAEoARABhAHQAZQBFAG4AZAApACwAXABuACAAIAAgACAAIAAgACAAIAAgACAAIAAgACAAIAAgACAAIAAgACAAIAAgACAAIAAgAF8AbQBvAG4AdABoAE8AZgBmAHMAZQB0ACwAIABKAHUAbABpAGEAbgBDAGEAbABlAG4AZABhAHIAXABuACAAIAAgACAAIAAgACAAIAAgACAAIAAgACAAIAAgACAAIAAgACAAIAApACwAXABuACAAIAAgACAAIAAgACAAIAAgACAAIAAgACAAIAAgACAAIAAgACAAIABfAHEAdQBhAHIAdABlAHIARABhAHQAZQBfAEIALAAgAE0ASgBEAEEAVABFAF8AVABPAF8AUQBVAEEAUgBUAEUAUgBfAEQAQQBUAEUAKABcAG4AIAAgACAAIAAgACAAIAAgACAAIAAgACAAIAAgACAAIAAgACAAIAAgACAAIAAgACAASQBGACgAXwBzAGkAZwBuACAAPQAgADEALAAgAE0ASgBEAGEAdABlAEUAbgBkACwAIABNAEoARABhAHQAZQBTAHQAYQByAHQAKQAsAFwAbgAgACAAIAAgACAAIAAgACAAIAAgACAAIAAgACAAIAAgACAAIAAgACAAIAAgACAAIABfAG0AbwBuAHQAaABPAGYAZgBzAGUAdAAsACAASgB1AGwAaQBhAG4AQwBhAGwAZQBuAGQAYQByAFwAbgAgACAAIAAgACAAIAAgACAAIAAgACAAIAAgACAAIAAgACAAIAAgACAAKQAsAFwAbgAgACAAIAAgACAAIAAgACAAIAAgACAAIAAgACAAIAAgACAAIAAgACAAXwBkAGUAbAB0AGEAWQBlAGEAcgAsACAASQBOAEQARQBYACgAXwBxAHUAYQByAHQAZQByAEQAYQB0AGUAXwBCACwAIAAxACwAIAAxACkAIAAtACAASQBOAEQARQBYACgAXwBxAHUAYQByAHQAZQByAEQAYQB0AGUAXwBBACwAIAAxACwAIAAxACkALABcAG4AIAAgACAAIAAgACAAIAAgACAAIAAgACAAIAAgACAAIAAgACAAIAAgAF8AZABlAGwAdABhAFEAdQBhAHIAdABlAHIALAAgAEkATgBEAEUAWAAoAF8AcQB1AGEAcgB0AGUAcgBEAGEAdABlAF8AQgAsACAAMQAsACAAMgApACAALQAgAEkATgBEAEUAWAAoAF8AcQB1AGEAcgB0AGUAcgBEAGEAdABlAF8AQQAsACAAMQAsACAAMgApACwAXABuACAAIAAgACAAIAAgACAAIAAgACAAIAAgACAAIAAgACAAIAAgACAAIABfAGQAaQBmAGYAUQB1AGEAcgB0AGUAcgBzACwAIAAoAF8AZABlAGwAdABhAFkAZQBhAHIAIAAqACAANAApACAAKwAgAF8AZABlAGwAdABhAFEAdQBhAHIAdABlAHIALABcAG4AIAAgACAAIAAgACAAIAAgACAAIAAgACAAIAAgACAAIAAgACAAIAAgAF8AZABpAGYAZgBEAGEAeQBzACwAIABJAE4ARABFAFgAKABfAHEAdQBhAHIAdABlAHIARABhAHQAZQBfAEIALAAgADEALAAgADMAKQAgAC0AIABJAE4ARABFAFgAKABfAHEAdQBhAHIAdABlAHIARABhAHQAZQBfAEEALAAgADEALAAgADMAKQBcAG4AIAAgACAAIAAgACAAIAAgACAAIAAgACAAIAAgACAAIAAgACAAIAAgACAAIAAgACAAKwAgAEkATgBEAEUAWAAoAF8AcQB1AGEAcgB0AGUAcgBEAGEAdABlAF8AQgAsACAAMQAsACAANAApACAALQAgAEkATgBEAEUAWAAoAF8AcQB1AGEAcgB0AGUAcgBEAGEAdABlAF8AQQAsACAAMQAsACAANAApACwAXABuACAAIAAgACAAIAAgACAAIAAgACAAIAAgACAAIAAgACAAIAAgACAAIABJAEYAKABfAGQAaQBmAGYARABhAHkAcwAgAD4APQAgADAALABcAG4AIAAgACAAIAAgACAAIAAgACAAIAAgACAAIAAgACAAIAAgACAAIAAgACAAIAAgACAATABFAFQAKABcAG4AIAAgACAAIAAgACAAIAAgACAAIAAgACAAIAAgACAAIAAgACAAIAAgACAAIAAgACAAIAAgACAAIABfAGQAZQBsAHQAYQBEAGEAeQAsACAASQBOAFQAKABfAGQAaQBmAGYARABhAHkAcwApACwAXABuACAAIAAgACAAIAAgACAAIAAgACAAIAAgACAAIAAgACAAIAAgACAAIAAgACAAIAAgACAAIAAgACAAXwBkAGUAbAB0AGEAVABpAG0AZQAsACAAXwBkAGkAZgBmAEQAYQB5AHMAIAAtACAAXwBkAGUAbAB0AGEARABhAHkALABcAG4AIAAgACAAIAAgACAAIAAgACAAIAAgACAAIAAgACAAIAAgACAAIAAgACAAIAAgACAAIAAgACAAIABIAFMAVABBAEMASwAoAFwAbgAgACAAIAAgACAAIAAgACAAIAAgACAAIAAgACAAIAAgACAAIAAgACAAIAAgACAAIAAgACAAIAAgACAAIAAgACAAXwBzAGkAZwBuACwAXABuACAAIAAgACAAIAAgACAAIAAgACAAIAAgACAAIAAgACAAIAAgACAAIAAgACAAIAAgACAAIAAgACAAIAAgACAAIABfAGQAaQBmAGYAUQB1AGEAcgB0AGUAcgBzACwAXABuACAAIAAgACAAIAAgACAAIAAgACAAIAAgACAAIAAgACAAIAAgACAAIAAgACAAIAAgACAAIAAgACAAIAAgACAAIABfAGQAZQBsAHQAYQBEAGEAeQAsAFwAbgAgACAAIAAgACAAIAAgACAAIAAgACAAIAAgACAAIAAgACAAIAAgACAAIAAgACAAIAAgACAAIAAgACAAIAAgACAAXwBkAGUAbAB0AGEAVABpAG0AZQBcAG4AIAAgACAAIAAgACAAIAAgACAAIAAgACAAIAAgACAAIAAgACAAIAAgACAAIAAgACAAIAAgACAAIAApAFwAbgAgACAAIAAgACAAIAAgACAAIAAgACAAIAAgACAAIAAgACAAIAAgACAAIAAgACAAIAApACwAXABuACAAIAAgACAAIAAgACAAIAAgACAAIAAgACAAIAAgACAAIAAgACAAIAAgACAAIAAgAEwARQBUACgAXABuACAAIAAgACAAIAAgACAAIAAgACAAIAAgACAAIAAgACAAIAAgACAAIAAgACAAIAAgACAAIAAgACAAXwBkAGkAZgBmAEQAYQB5AHMAMgAsACAAXwBkAGkAZgBmAEQAYQB5AHMAIAArACAASQBOAEQARQBYACgAXwBxAHUAYQByAHQAZQByAEQAYQB0AGUAXwBBACwAIAAxACwAIAA1ACkALABcAG4AIAAgACAAIAAgACAAIAAgACAAIAAgACAAIAAgACAAIAAgACAAIAAgACAAIAAgACAAIAAgACAAIABfAGQAZQBsAHQAYQBEAGEAeQAsACAASQBOAFQAKABfAGQAaQBmAGYARABhAHkAcwAyACkALABcAG4AIAAgACAAIAAgACAAIAAgACAAIAAgACAAIAAgACAAIAAgACAAIAAgACAAIAAgACAAIAAgACAAIABfAGQAZQBsAHQAYQBUAGkAbQBlACwAIABfAGQAaQBmAGYARABhAHkAcwAyACAALQAgAF8AZABlAGwAdABhAEQAYQB5ACwAXABuACAAIAAgACAAIAAgACAAIAAgACAAIAAgACAAIAAgACAAIAAgACAAIAAgACAAIAAgACAAIAAgACAASABTAFQAQQBDAEsAKABcAG4AIAAgACAAIAAgACAAIAAgACAAIAAgACAAIAAgACAAIAAgACAAIAAgACAAIAAgACAAIAAgACAAIAAgACAAIAAgAF8AcwBpAGcAbgAsAFwAbgAgACAAIAAgACAAIAAgACAAIAAgACAAIAAgACAAIAAgACAAIAAgACAAIAAgACAAIAAgACAAIAAgACAAIAAgACAAXwBkAGkAZgBmAFEAdQBhAHIAdABlAHIAcwAgAC0AIAAxACwAXABuACAAIAAgACAAIAAgACAAIAAgACAAIAAgACAAIAAgACAAIAAgACAAIAAgACAAIAAgACAAIAAgACAAIAAgACAAIABfAGQAZQBsAHQAYQBEAGEAeQAsAFwAbgAgACAAIAAgACAAIAAgACAAIAAgACAAIAAgACAAIAAgACAAIAAgACAAIAAgACAAIAAgACAAIAAgACAAIAAgACAAXwBkAGUAbAB0AGEAVABpAG0AZ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NAG8AZABpAGYAaQBlAGQ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ZQBsAHQAYQAgAHUAbgBpAHQAcwAgAGQAZQBjAGkAbQBhAGwAXABuAFwAbgBPAHUAdABwAHUAdAAgAHcAaABlAHIAZQAgAFUAbgBpAHQAcwAgAD0AI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aABvAHUAcgBzAFwAbgAgADMAIAB8ACAAaQBuAHQAZQBnAGUAcgAgAFsAMAAuAC4ANQA5AF0AIAAgAHwAIABEAGUAbAB0AGEAIABtAGkAbgB1AHQAZQBzAFwAbgAgADQAIAB8ACAAZABlAGMAaQBtAGEAbAAgAFsAMAAuAC4ANgAwACkAIAAgAHwAIABEAGUAbAB0AGEAIABzAGUAYwBvAG4AZABzAFwAbgBcAG4ATwB1AHQAcAB1AHQAIAB3AGgAZQByAGUAIABVAG4AaQB0AHMAIAA9ACA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cAZQBlAGsAcwAvAG0AbwBuAHQAaABzAC8AcQB1AGEAcgB0AGUAcgBzAFwAbgAgADMAIAB8ACAAaQBuAHQAZQBnAGUAcgAgAFsAMAAuAC4ANgAvADMAMAAvADkAMQBdACAAfAAgAEQAZQBsAHQAYQAgAGQAYQB5AHMAXABuACAANAAgAHwAIABkAGUAYwBpAG0AYQBsACAAWwAwAC4ALgAxACkAIAAgACAAIAAgACAAIAB8ACAARABlAGwAdABhACAAdABpAG0AZQBcAG4AXABuAE8AdQB0AHAAdQB0ACAAdwBoAGUAcgBlACAAVQBuAGkAdABzACAAPQAgAFkAVwBEACwAIABZAE0ARAAsACAAWQBR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kAbgB0AGUAZwBlAHIAIABbADAALgAuAF0AIAAgACAAIAAgACAAIAAgAHwAIABEAGUAbAB0AGEAIAB5AGUAYQByAHMAXABuACAAMwAgAHwAIABpAG4AdABlAGcAZQByACAAWwAwAC4ALgA1ADIALwAxADIALwA0AF0AIAB8ACAARABlAGwAdABhACAAdwBlAGUAawBzAC8AbQBvAG4AdABoAHMALwBxAHUAYQByAHQAZQByAHMAXABuACAANAAgAHwAIABpAG4AdABlAGcAZQByACAAWwAwAC4ALgA2AC8AMwAwAC8AOQAxAF0AIAB8ACAARABlAGwAdABhACAAZABhAHkAcwBcAG4AIAA1ACAAfAAgAGQAZQBjAGkAbQBhAGwAIABbADAALgAuADEAKQAgACAAIAAgACAAIAAgAHwAIABEAGUAbAB0AGEAIAB0AGkAbQBlAFwAbgBcAG4ATwB1AHQAcAB1AHQAIAB3AGgAZQByAGUAIABVAG4AaQB0AHMAIAA9ACAAWQBNAEQASABNAF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gBdACAAIAB8ACAARABlAGwAdABhACAAbQBvAG4AdABoAHMAXABuACAANAAgAHwAIABpAG4AdABlAGcAZQByACAAWwAwAC4ALgAzADAAXQAgACAAfAAgAEQAZQBsAHQAYQAgAGQAYQB5AHMAXABuACAANQAgAHwAIABpAG4AdABlAGcAZQByACAAWwAwAC4ALgAyADMAXQAgACAAfAAgAEQAZQBsAHQAYQAgAGgAbwB1AHIAcwBcAG4AIAA2ACAAfAAgAGkAbgB0AGUAZwBlAHIAIABbADAALgAuADUAOQBdACAAIAB8ACAARABlAGwAdABhACAAbQBpAG4AdQB0AGUAcwBcAG4AIAA3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bgBpAHQAcwAgACAAIAAgACAAIAAgACAAIAAgACAAIAB8ACAAdABlAHgAdAAgACAAIAAgACAAIAAgACAAIAAgACAAIAB8ACAAIAAgACAAIAAgAEgAIAAtACAAaABvAHUAcgBzACAAZABlAGMAaQBtAGEAbABcAG4AIAAgACAAIAAgACAAIAAgACAAIAAgACAAIAAgACAAIAAgAHwAIAAgACAAIAAgACAAIAAgACAAIAAgACAAIAAgACAAIAAgAHwAIAAgACAAIAAgACAATgAgAC0AIABtAGkAbgB1AHQAZQBzACAAZABlAGMAaQBtAGEAbABcAG4AIAAgACAAIAAgACAAIAAgACAAIAAgACAAIAAgACAAIAAgAHwAIAAgACAAIAAgACAAIAAgACAAIAAgACAAIAAgACAAIAAgAHwAIAAgACAAIAAgACAAUwAgAC0AIABzAGUAYwBvAG4AZABzACAAZABlAGMAaQBtAGEAbABcAG4AIAAgACAAIAAgACAAIAAgACAAIAAgACAAIAAgACAAIAAgAHwAIAAgACAAIAAgACAAIAAgACAAIAAgACAAIAAgACAAIAAgAHwAIAAgACAAIAAgACAAVAAgAC0AIAB0AGkAbQBlAHMAcABhAG4AIABkAGUAYwBpAG0AYQBsAFwAbgAgACAAIAAgACAAIAAgACAAIAAgACAAIAAgACAAIAAgACAAfAAgACAAIAAgACAAIAAgACAAIAAgACAAIAAgACAAIAAgACAAfAAgACAAIAAgACAAIABXACAALQAgAHcAZQBlAGsAcwAgAGQAZQBjAGkAbQBhAGwAXABuACAAIAAgACAAIAAgACAAIAAgACAAIAAgACAAIAAgACAAIAB8ACAAIAAgACAAIAAgACAAIAAgACAAIAAgACAAIAAgACAAIAB8ACAAIAAgACAAIAAgAE0AIAAtACAAbQBvAG4AdABoAHMAIABkAGUAYwBpAG0AYQBsAFwAbgAgACAAIAAgACAAIAAgACAAIAAgACAAIAAgACAAIAAgACAAfAAgACAAIAAgACAAIAAgACAAIAAgACAAIAAgACAAIAAgACAAfAAgACAAIAAgACAAIABRACAALQAgAHEAdQBhAHIAdABlAHIAcwAgAGQAZQBjAGkAbQBhAGwAXABuACAAIAAgACAAIAAgACAAIAAgACAAIAAgACAAIAAgACAAIAB8ACAAIAAgACAAIAAgACAAIAAgACAAIAAgACAAIAAgACAAIAB8ACAAIAAgACAAIAAgAFkAIAAtACAAeQBlAGEAcgBzACAAZABlAGMAaQBtAGEAbABcAG4AIAAgACAAIAAgACAAIAAgACAAIAAgACAAIAAgACAAIAAgAHwAIAAgACAAIAAgACAAIAAgACAAIAAgACAAIAAgACAAIAAgAHwAIAAgACAAIABIAE0AUwAgAC0AIABoAG8AdQByAHMALAAgAG0AaQBuAHUAdABlAHMALAAgAHMAZQBjAG8AbgBkAHMAXABuACAAIAAgACAAIAAgACAAIAAgACAAIAAgACAAIAAgACAAIAB8ACAAIAAgACAAIAAgACAAIAAgACAAIAAgACAAIAAgACAAIAB8ACAAIAAgAEQASABNAFMAIAAtACAAZABhAHkAcwAsACAAaABvAHUAcgBzACwAIABtAGkAbgB1AHQAZQBzACwAIABzAGUAYwBvAG4AZABzAFwAbgAgACAAIAAgACAAIAAgACAAIAAgACAAIAAgACAAIAAgACAAfAAgACAAIAAgACAAIAAgACAAIAAgACAAIAAgACAAIAAgACAAfAAgACAAIAAgACAAVwBEACAALQAgAHcAZQBlAGsAcwAgAGEAbgBkACAAZABhAHkAcwBcAG4AIAAgACAAIAAgACAAIAAgACAAIAAgACAAIAAgACAAIAAgAHwAIAAgACAAIAAgACAAIAAgACAAIAAgACAAIAAgACAAIAAgAHwAIAAgACAAIAAgAE0ARAAgAC0AIABtAG8AbgB0AGgAcwAgAGEAbgBkACAAZABhAHkAcwBcAG4AIAAgACAAIAAgACAAIAAgACAAIAAgACAAIAAgACAAIAAgAHwAIAAgACAAIAAgACAAIAAgACAAIAAgACAAIAAgACAAIAAgAHwAIAAgACAAIAAgAFEARAAgAC0AIABxAHUAYQByAHQAZQByAHMAIABhAG4AZAAgAGQAYQB5AHMAXABuACAAIAAgACAAIAAgACAAIAAgACAAIAAgACAAIAAgACAAIAB8ACAAIAAgACAAIAAgACAAIAAgACAAIAAgACAAIAAgACAAIAB8ACAAIAAgACAAWQBXAEQAIAAtACAAeQBlAGEAcgBzACwAIAB3AGUAZQBrAHMALAAgAGQAYQB5AHMAXABuACAAIAAgACAAIAAgACAAIAAgACAAIAAgACAAIAAgACAAIAB8ACAAIAAgACAAIAAgACAAIAAgACAAIAAgACAAIAAgACAAIAB8ACAAIAAgACAAWQBNAEQAIAAtACAAeQBlAGEAcgBzACwAIABtAG8AbgB0AGgAcwAsACAAZABhAHkAcwBcAG4AIAAgACAAIAAgACAAIAAgACAAIAAgACAAIAAgACAAIAAgAHwAIAAgACAAIAAgACAAIAAgACAAIAAgACAAIAAgACAAIAAgAHwAIAAgACAAIABZAFEARAAgAC0AIAB5AGUAYQByAHMALAAgAHEAdQBhAHIAdABlAHIAcwAsACAAZABhAHkAcwBcAG4AIAAgACAAIAAgACAAIAAgACAAIAAgACAAIAAgACAAIAAgAHwAIAAgACAAIAAgACAAIAAgACAAIAAgACAAIAAgACAAIAAgAHwAIABZAE0ARABIAE0AUwAgAC0AIAB5AGUAYQByAHMALAAgAG0AbwBuAHQAaABzACwAIABkAGEAeQBzACwAIABoAG8AdQByAHMALAAgAG0AaQBuAHUAdABlAHMALAAgAHMAZQBjAG8AbgBkAHMAXABuAE0ASgBEAGEAdABlAFMAdABhAHIAdAAgACAAIAAgACAAIAB8ACAAZABlAGMAaQBtAGEAbAAgACAAIAAgACAAIAAgACAAIAB8ACAAUwB0AGEAcgB0AGkAbgBnACAATQBvAGQAaQBmAGkAZQBkACAASgB1AGwAaQBhAG4AIABEAGEAdABlACAAXABuAE0ASgBEAGEAdABlAEUAbgBkACAAIAAgACAAIAAgACAAIAB8ACAAZABlAGMAaQBtAGEAbAAgACAAIAAgACAAIAAgACAAIAB8ACAARQBuAGQAaQBuAGcAIABNAG8AZABpAGYAaQBlAGQAIABKAHUAbABpAGEAbgAgAEQAYQB0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kATgBUAEUAUgBWAEEATAAgAD0AIABMAEEATQBCAEQAQQAoAFUAbgBpAHQAcwAsACAATQBKAEQAYQB0AGUAUwB0AGEAcgB0ACwAIABNAEoARABhAHQAZQBFAG4AZAAsACAAWwBNAG8AbgB0AGgATwBmAGYAcwBlAHQAXQAsACAAWwBKAHUAbABpAGEAbgBDAGEAbABlAG4AZABhAHIAXQAsAFwAbgAgACAAIAAgAEkARgBTACgAXABuACAAIAAgACAAIAAgACAAIABVAG4AaQB0AHMAIAA9ACAAXAAiAFwAIgAsACAAewAjAFYAQQBMAFUARQAhAH0ALABcAG4AIAAgACAAIAAgACAAIAAgAFUAbgBpAHQAcwAgAD0AIABcACIASABcACIALAAgAEQARQBMAFQAQQBfAEgATwBVAFIAUwAoAE0ASgBEAGEAdABlAFMAdABhAHIAdAAsACAATQBKAEQAYQB0AGUARQBuAGQAKQAsAFwAbgAgACAAIAAgACAAIAAgACAAVQBuAGkAdABzACAAPQAgAFwAIgBOAFwAIgAsACAARABFAEwAVABBAF8ATQBJAE4AVQBUAEUAUwAoAE0ASgBEAGEAdABlAFMAdABhAHIAdAAsACAATQBKAEQAYQB0AGUARQBuAGQAKQAsAFwAbgAgACAAIAAgACAAIAAgACAAVQBuAGkAdABzACAAPQAgAFwAIgBTAFwAIgAsACAARABFAEwAVABBAF8AUwBFAEMATwBOAEQAUwAoAE0ASgBEAGEAdABlAFMAdABhAHIAdAAsACAATQBKAEQAYQB0AGUARQBuAGQAKQAsAFwAbgAgACAAIAAgACAAIAAgACAAVQBuAGkAdABzACAAPQAgAFwAIgBEAEgATQBTAFwAIgAsACAARABFAEwAVABBAF8ARABIAE0AUwAoAE0ASgBEAGEAdABlAFMAdABhAHIAdAAsACAATQBKAEQAYQB0AGUARQBuAGQALAAgADQAKQAsAFwAbgAgACAAIAAgACAAIAAgACAAVQBuAGkAdABzACAAPQAgAFwAIgBUAFwAIgAsACAARABFAEwAVABBAF8AVABJAE0ARQBTAFAAQQBOACgATQBKAEQAYQB0AGUAUwB0AGEAcgB0ACwAIABNAEoARABhAHQAZQBFAG4AZAApACwAXABuACAAIAAgACAAIAAgACAAIABVAG4AaQB0AHMAIAA9ACAAXAAiAFcAXAAiACwAIABEAEUATABUAEEAXwBXAEUARQBLAFMAKABNAEoARABhAHQAZQBTAHQAYQByAHQALAAgAE0ASgBEAGEAdABlAEUAbgBkACkALABcAG4AIAAgACAAIAAgACAAIAAgAFUAbgBpAHQAcwAgAD0AIABcACIATQBcACIALAAgAEQARQBMAFQAQQBfAE0ATwBOAFQASABTACgATQBKAEQAYQB0AGUAUwB0AGEAcgB0ACwAIABNAEoARABhAHQAZQBFAG4AZAAsACAASgB1AGwAaQBhAG4AQwBhAGwAZQBuAGQAYQByACkALABcAG4AIAAgACAAIAAgACAAIAAgAFUAbgBpAHQAcwAgAD0AIABcACIAUQBcACIALAAgAEQARQBMAFQAQQBfAFEAVQBBAFIAVABFAFIAUwAoAE0ASgBEAGEAdABlAFMAdABhAHIAdAAsACAATQBKAEQAYQB0AGUARQBuAGQALAAgAE0AbwBuAHQAaABPAGYAZgBzAGUAdAAsACAASgB1AGwAaQBhAG4AQwBhAGwAZQBuAGQAYQByACkALABcAG4AIAAgACAAIAAgACAAIAAgAFUAbgBpAHQAcwAgAD0AIABcACIAWQBcACIALAAgAEQARQBMAFQAQQBfAFkARQBBAFIAUwAoAE0ASgBEAGEAdABlAFMAdABhAHIAdAAsACAATQBKAEQAYQB0AGUARQBuAGQALAAgAEoAdQBsAGkAYQBuAEMAYQBsAGUAbgBkAGEAcgApACwAXABuACAAIAAgACAAIAAgACAAIABVAG4AaQB0AHMAIAA9ACAAXAAiAFcARABcACIALAAgAEQARQBMAFQAQQBfAFcARQBFAEsAXwBEAEEAWQBTACgATQBKAEQAYQB0AGUAUwB0AGEAcgB0ACwAIABNAEoARABhAHQAZQBFAG4AZAApACwAXABuACAAIAAgACAAIAAgACAAIABVAG4AaQB0AHMAIAA9ACAAXAAiAFkAVwBEAFwAIgAsACAARABFAEwAVABBAF8AWQBFAEEAUgBfAFcARQBFAEsAXwBEAEEAWQBTACgATQBKAEQAYQB0AGUAUwB0AGEAcgB0ACwAIABNAEoARABhAHQAZQBFAG4AZAAsACAASgB1AGwAaQBhAG4AQwBhAGwAZQBuAGQAYQByACkALABcAG4AIAAgACAAIAAgACAAIAAgAFUAbgBpAHQAcwAgAD0AIABcACIATQBEAFwAIgAsACAARABFAEwAVABBAF8ATQBPAE4AVABIAF8ARABBAFkAUwAoAE0ASgBEAGEAdABlAFMAdABhAHIAdAAsACAATQBKAEQAYQB0AGUARQBuAGQALAAgAEoAdQBsAGkAYQBuAEMAYQBsAGUAbgBkAGEAcgApACwAXABuACAAIAAgACAAIAAgACAAIABVAG4AaQB0AHMAIAA9ACAAXAAiAFEARABcACIALAAgAEQARQBMAFQAQQBfAFEAVQBBAFIAVABFAFIAXwBEAEEAWQBTACgATQBKAEQAYQB0AGUAUwB0AGEAcgB0ACwAIABNAEoARABhAHQAZQBFAG4AZAAsACAATQBvAG4AdABoAE8AZgBmAHMAZQB0ACwAIABKAHUAbABpAGEAbgBDAGEAbABlAG4AZABhAHIAKQAsAFwAbgAgACAAIAAgACAAIAAgACAAVQBuAGkAdABzACAAPQAgAFwAIgBIAE0AUwBcACIALAAgAEwARQBUACgAXABuACAAIAAgACAAIAAgACAAIAAgACAAIAAgACAAIAAgACAAXwBkAGgAbQBzACwAIABEAEUATABUAEEAXwBEAEgATQBTACgATQBKAEQAYQB0AGUAUwB0AGEAcgB0ACwAIABNAEoARABhAHQAZQBFAG4AZAAsACAANAApACwAXABuACAAIAAgACAAIAAgACAAIAAgACAAIAAgACAAIAAgACAAXwBoAG8AdQByAHMALAAgAEkATgBEAEUAWAAoAF8AZABoAG0AcwAsACAAMQAsACAAMwApACAAKwAgACgAMgA0ACAAKgAgAEkATgBEAEUAWAAoAF8AZABoAG0AcwAsACAAMQAsACAAMgApACkALABcAG4AIAAgACAAIAAgACAAIAAgACAAIAAgACAAIAAgACAAIABIAFMAVABBAEMASwAoAFwAbgAgACAAIAAgACAAIAAgACAAIAAgACAAIAAgACAAIAAgACAAIAAgACAASQBOAEQARQBYACgAXwBkAGgAbQBzACwAIAAxACwAIAAxACkALABcAG4AIAAgACAAIAAgACAAIAAgACAAIAAgACAAIAAgACAAIAAgACAAIAAgAF8AaABvAHUAcgBzACwAXABuACAAIAAgACAAIAAgACAAIAAgACAAIAAgACAAIAAgACAAIAAgACAAIABJAE4ARABFAFgAKABfAGQAaABtAHMALAAgADEALAAgADQAKQAsAFwAbgAgACAAIAAgACAAIAAgACAAIAAgACAAIAAgACAAIAAgACAAIAAgACAASQBOAEQARQBYACgAXwBkAGgAbQBzACwAIAAxACwAIAA1ACkAXABuACAAIAAgACAAIAAgACAAIAAgACAAIAAgACAAIAAgACAAKQBcAG4AIAAgACAAIAAgACAAIAAgACAAIAAgACAAKQAsAFwAbgAgACAAIAAgACAAIAAgACAAVQBuAGkAdABzACAAPQAgAFwAIgBZAE0ARABcACIALAAgAEwARQBUACgAXABuACAAIAAgACAAIAAgACAAIAAgACAAIAAgACAAIAAgACAAXwBtAG8AbgB0AGgARABhAHkAcwAsACAARABFAEwAVABBAF8ATQBPAE4AVABIAF8ARABBAFkAUwAoAE0ASgBEAGEAdABlAFMAdABhAHIAdAAsACAATQBKAEQAYQB0AGUARQBuAGQALAAgAEoAdQBsAGkAYQBuAEMAYQBsAGUAbgBkAGEAcgApACwAXABuACAAIAAgACAAIAAgACAAIAAgACAAIAAgACAAIAAgACAAXwB5AGUAYQByAHMALAAgAEkATgBUACgASQBOAEQARQBYACgAXwBtAG8AbgB0AGgARABhAHkAcwAsACAAMQAsACAAMgApACAALwAgADEAMgApACwAXABuACAAIAAgACAAIAAgACAAIAAgACAAIAAgACAAIAAgACAAXwBtAG8AbgB0AGgAcwAsACAASQBOAEQARQBYACgAXwBtAG8AbgB0AGgARABhAHkAcwAsACAAMQAsACAAMgApACAALQAgAF8AeQBlAGEAcgBzACAAKgAgADEAMgAsAFwAbgAgACAAIAAgACAAIAAgACAAIAAgACAAIAAgACAAIAAgAEgAUwBUAEEAQwBLACgAXABuACAAIAAgACAAIAAgACAAIAAgACAAIAAgACAAIAAgACAAIAAgACAAIABJAE4ARABFAFgAKABfAG0AbwBuAHQAaABEAGEAeQBzACwAIAAxACwAIAAxACkALABcAG4AIAAgACAAIAAgACAAIAAgACAAIAAgACAAIAAgACAAIAAgACAAIAAgAF8AeQBlAGEAcgBzACwAXABuACAAIAAgACAAIAAgACAAIAAgACAAIAAgACAAIAAgACAAIAAgACAAIABfAG0AbwBuAHQAaABzACwAXABuACAAIAAgACAAIAAgACAAIAAgACAAIAAgACAAIAAgACAAIAAgACAAIABJAE4ARABFAFgAKABfAG0AbwBuAHQAaABEAGEAeQBzACwAIAAxACwAIAAzACkALABcAG4AIAAgACAAIAAgACAAIAAgACAAIAAgACAAIAAgACAAIAAgACAAIAAgAEkATgBEAEUAWAAoAF8AbQBvAG4AdABoAEQAYQB5AHMALAAgADEALAAgADQAKQBcAG4AIAAgACAAIAAgACAAIAAgACAAIAAgACAAIAAgACAAIAApAFwAbgAgACAAIAAgACAAIAAgACAAIAAgACAAIAApACwAXABuACAAIAAgACAAIAAgACAAIABVAG4AaQB0AHMAIAA9ACAAXAAiAFkAUQBEAFwAIgAsACAATABFAFQAKABcAG4AIAAgACAAIAAgACAAIAAgACAAIAAgACAAIAAgACAAIABfAHEAdQBhAHIAdABlAHIARABhAHkAcwAsACAARABFAEwAVABBAF8AUQBVAEEAUgBUAEUAUgBfAEQAQQBZAFMAKABNAEoARABhAHQAZQBTAHQAYQByAHQALAAgAE0ASgBEAGEAdABlAEUAbgBkACwAIABNAG8AbgB0AGgATwBmAGYAcwBlAHQALAAgAEoAdQBsAGkAYQBuAEMAYQBsAGUAbgBkAGEAcgApACwAXABuACAAIAAgACAAIAAgACAAIAAgACAAIAAgACAAIAAgACAAXwB5AGUAYQByAHMALAAgAEkATgBUACgASQBOAEQARQBYACgAXwBxAHUAYQByAHQAZQByAEQAYQB5AHMALAAgADEALAAgADIAKQAgAC8AIAA0ACkALABcAG4AIAAgACAAIAAgACAAIAAgACAAIAAgACAAIAAgACAAIABfAHEAdQBhAHIAdABlAHIAcwAsACAASQBOAEQARQBYACgAXwBxAHUAYQByAHQAZQByAEQAYQB5AHMALAAgADEALAAgADIAKQAgAC0AIABfAHkAZQBhAHIAcwAgACoAIAA0ACwAXABuACAAIAAgACAAIAAgACAAIAAgACAAIAAgACAAIAAgACAASABTAFQAQQBDAEsAKABcAG4AIAAgACAAIAAgACAAIAAgACAAIAAgACAAIAAgACAAIAAgACAAIAAgAEkATgBEAEUAWAAoAF8AcQB1AGEAcgB0AGUAcgBEAGEAeQBzACwAIAAxACwAIAAxACkALABcAG4AIAAgACAAIAAgACAAIAAgACAAIAAgACAAIAAgACAAIAAgACAAIAAgAF8AeQBlAGEAcgBzACwAXABuACAAIAAgACAAIAAgACAAIAAgACAAIAAgACAAIAAgACAAIAAgACAAIABfAHEAdQBhAHIAdABlAHIAcwAsAFwAbgAgACAAIAAgACAAIAAgACAAIAAgACAAIAAgACAAIAAgACAAIAAgACAASQBOAEQARQBYACgAXwBxAHUAYQByAHQAZQByAEQAYQB5AHMALAAgADEALAAgADMAKQAsAFwAbgAgACAAIAAgACAAIAAgACAAIAAgACAAIAAgACAAIAAgACAAIAAgACAASQBOAEQARQBYACgAXwBxAHUAYQByAHQAZQByAEQAYQB5AHMALAAgADEALAAgADQAKQBcAG4AIAAgACAAIAAgACAAIAAgACAAIAAgACAAIAAgACAAIAApAFwAbgAgACAAIAAgACAAIAAgACAAIAAgACAAIAApACwAXABuACAAIAAgACAAIAAgACAAIABVAG4AaQB0AHMAIAA9ACAAXAAiAFkATQBEAEgATQBTAFwAIgAsACAATABFAFQAKABcAG4AIAAgACAAIAAgACAAIAAgACAAIAAgACAAIAAgACAAIABfAG0AbwBuAHQAaABEAGEAeQBzACwAIABEAEUATABUAEEAXwBNAE8ATgBUAEgAXwBEAEEAWQBTACgATQBKAEQAYQB0AGUAUwB0AGEAcgB0ACwAIABNAEoARABhAHQAZQBFAG4AZ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XwBoAG0AcwAsACAAUgBFAFMATwBMAFYARQBfAFQASQBNAEUAUwBQAEEATgAoAEkATgBEAEUAWAAoAF8AbQBvAG4AdABoAEQAYQB5AHMALAAgADEALAAgADQAKQAsACAAMQAsACAANAAsACAAMAAsACAAMQApACwAXABuACAAIAAgACAAIAAgACAAIAAgACAAIAAgACAAIAAgACAAXwBjAGEAcgByAHkARABhAHkALAAgAEkATgBEAEUAWAAoAF8AaABtAHMALAAgADEALAAgADIAKQAsAFwAbgAgACAAIAAgACAAIAAgACAAIAAgACAAIAAgACAAIAAgAEgAUwBUAEEAQwBLACgAXABuACAAIAAgACAAIAAgACAAIAAgACAAIAAgACAAIAAgACAAIAAgACAAIABJAE4ARABFAFgAKABfAG0AbwBuAHQAaABEAGEAeQBzACwAIAAxACwAIAAxACkALABcAG4AIAAgACAAIAAgACAAIAAgACAAIAAgACAAIAAgACAAIAAgACAAIAAgAF8AeQBlAGEAcgBzACwAXABuACAAIAAgACAAIAAgACAAIAAgACAAIAAgACAAIAAgACAAIAAgACAAIABfAG0AbwBuAHQAaABzACwAXABuACAAIAAgACAAIAAgACAAIAAgACAAIAAgACAAIAAgACAAIAAgACAAIABJAE4ARABFAFgAKABfAG0AbwBuAHQAaABEAGEAeQBzACwAIAAxACwAIAAzACkAIAArACAAXwBjAGEAcgByAHkARABhAHkALABcAG4AIAAgACAAIAAgACAAIAAgACAAIAAgACAAIAAgACAAIAAgACAAIAAgAEMASABPAE8AUwBFAEMATwBMAFMAKABfAGgAbQBzACwAIAB7ADMALAA0ACwANQB9ACkAXABuACAAIAAgACAAIAAgACAAIAAgACAAIAAgACAAIAAgACAAKQBcAG4AIAAgACAAIAAgACAAIAAgACAAIAAgACAAKQAsAFwAbgAgACAAIAAgACAAIAAgACAAVABSAFUARQAsACAAewAjAFYAQQBMAFUARQAhAH0AXABuACAAIAAgACAAKQBcAG4AKQA7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WABUAEUATgBUAFM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EQAQQBZAFMAXABuAFwAbgBSAGUAdAB1AHIAbgBzACAAdABoAGUAIABpAG4AYwBsAHUAcwBpAHYAZQAgAGUAeAB0AGUAbgB0ACAAbwBmACAAZABhAHk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EAEEAWQBTACgATQBPAEQASQBGAEkARQBEAF8ASgBVAEwASQBBAE4AXwBEAEEAVABFACgAMgAwADIAMwAsADEALAAxACwAVABJAE0ARQAoADIAMwAsADUAOQAsADUANQApACkALAAgAE0ATwBEAEkARgBJAEUARABfAEoAVQBMAEkAQQBOAF8ARABBAFQARQAoADIAMAAyADMALAAxACwAMgAsAFQASQBNAEUAKAAwACwAMAAsADUAKQApACkAXABuAD0AIAAyACAAIABpAC4AZQAuACAAMgAgAGQAYQB5AHMAIABiAGUAYwBhAHUAcwBlACAAdABoAGUAIAAxADAAIABzAGUAYwBvAG4AZAAgAHQAaQBtAGUAcwBwAGEAbgAgAGMAcgBvAHMAcwBlAHMAIAB0AGgAZQAgAGQAYQB5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EQAQQBZAFMAIAA9ACAATABBAE0AQgBEAEEAKABMAG8AYwBhAGwATQBKAEQAYQB0AGUAUwB0AGEAcgB0ACwAIABMAG8AYwBhAGwATQBKAEQAYQB0AGUARQBuAGQ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ZQBsAHQAYQBEAGEAeQAsACAASQBOAFQAKABMAG8AYwBhAGwATQBKAEQAYQB0AGUARQBuAGQAKQAgAC0AIABJAE4AVAAoAEwAbwBjAGEAbABNAEoARABhAHQAZQBTAHQAYQByAHQAKQAsAFwAbgAgACAAIAAgACAAIAAgACAAIAAgACAAIABfAHMAaQBnAG4AIAAqACAAKABBAEIAUwAoAF8AZABlAGwAdABhAEQAYQB5ACk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XAEUARQBLAFMAXABuAFwAbgBSAGUAdAB1AHIAbgBzACAAdABoAGUAIABpAG4AYwBsAHUAcwBpAHYAZQAgAGUAeAB0AGUAbgB0ACAAbwBmACAAdwBlAGUAaw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cAZQBlAGs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VwBFAEUASwBTACgATQBPAEQASQBGAEkARQBEAF8ASgBVAEwASQBBAE4AXwBEAEEAVABFACgAMgAwADIAMwAsADYALAA0ACwAVABJAE0ARQAoADIAMwAsADUAOQAsADUANQApACkALAAgAE0ATwBEAEkARgBJAEUARABfAEoAVQBMAEkAQQBOAF8ARABBAFQARQAoADIAMAAyADMALAA2ACwANQAsAFQASQBNAEUAKAAwACwAMAAsADUAKQApACkAXABuAD0AIAAyACAAIABpAC4AZQAuACAAMgAgAHcAZQBlAGsAcwAgAGIAZQBjAGEAdQBzAGUAIAB0AGgAZQAgADEAMAAgAHMAZQBjAG8AbgBkACAAdABpAG0AZQBzAHAAYQBuACAAYwByAG8AcwBzAGUAcwAgAHQAaABlACAAdwBlAGUAaw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XAEUARQBLAFMAIAA9ACAATABBAE0AQgBEAEEAKABMAG8AYwBhAGwATQBKAEQAYQB0AGUAUwB0AGEAcgB0ACwAIABMAG8AYwBhAGwATQBKAEQAYQB0AGUARQBuAGQ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HMAdABhAHIAdABNAG8AbgBkAGEAeQAsACAASQBOAFQAKABMAG8AYwBhAGwATQBKAEQAYQB0AGUAUwB0AGEAcgB0ACkAIAArACAAMQAgAC0AIABEAEEAWQBfAE8ARgBfAFcARQBFAEsAKABMAG8AYwBhAGwATQBKAEQAYQB0AGUAUwB0AGEAcgB0ACkALABcAG4AIAAgACAAIAAgACAAIAAgACAAIAAgACAAXwBlAG4AZABNAG8AbgBkAGEAeQAsACAASQBOAFQAKABMAG8AYwBhAGwATQBKAEQAYQB0AGUARQBuAGQAKQAgACsAIAAxACAALQAgAEQAQQBZAF8ATwBGAF8AVwBFAEUASwAoAEwAbwBjAGEAbABNAEoARABhAHQAZQBFAG4AZAApACwAXABuACAAIAAgACAAIAAgACAAIAAgACAAIAAgAF8AcwBpAGcAbgAgACoAIAAoAEkATgBUACgAQQBCAFMAKABfAGUAbgBkAE0AbwBuAGQAYQB5ACAALQAgAF8AcwB0AGEAcgB0AE0AbwBuAGQAYQB5ACkAIAAvACAANwAp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TQBPAE4AVABIAFMAXABuAFwAbgBSAGUAdAB1AHIAbgBzACAAdABoAGUAIABpAG4AYwBsAHUAcwBpAHYAZQAgAGUAeAB0AGUAbgB0ACAAbwBmACAAbQBvAG4AdABo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TQBPAE4AVABIAFMAIAA9ACAATABBAE0AQgBEAEEAKABMAG8AYwBhAGwATQBKAEQAYQB0AGUAUwB0AGEAcgB0ACwAIABMAG8AYwBhAGwATQBKAEQAYQB0AGUARQBuAGQ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YQB0AGUAXwBBACwAIABNAEoARABBAFQARQBfAFQATwBfAEMAQQBMAEUATgBEAEEAUgBfAEQAQQBUAEUAKABcAG4AIAAgACAAIAAgACAAIAAgACAAIAAgACAAIAAgACAAIABJAEYAKABfAHMAaQBnAG4AIAA9ACAAMQAsACAATABvAGMAYQBsAE0ASgBEAGEAdABlAFMAdABhAHIAdAAsACAATABvAGMAYQBsAE0ASgBEAGEAdABlAEUAbgBkACkALABcAG4AIAAgACAAIAAgACAAIAAgACAAIAAgACAAIAAgACAAIABKAHUAbABpAGEAbgBDAGEAbABlAG4AZABhAHIAXABuACAAIAAgACAAIAAgACAAIAAgACAAIAAgACkALABcAG4AIAAgACAAIAAgACAAIAAgACAAIAAgACAAXwBkAGEAdABlAF8AQgAsACAATQBKAEQAQQBUAEUAXwBUAE8AXwBDAEEATABFAE4ARABBAFIAXwBEAEEAVABFACgAXABuACAAIAAgACAAIAAgACAAIAAgACAAIAAgACAAIAAgACAASQBGACgAXwBzAGkAZwBuACAAPQAgADEALAAgAEwAbwBjAGEAbABNAEoARABhAHQAZQBFAG4AZAAsACAATABvAGMAYQBs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kAGUAbAB0AGEATQBvAG4AdABoACwAIABJAE4ARABFAFgAKABfAGQAYQB0AGUAXwBCACwAIAAxACwAIAAyACkAIAAtACAASQBOAEQARQBYACgAXwBkAGEAdABlAF8AQQAsACAAMQAsACAAMgApACwAXABuACAAIAAgACAAIAAgACAAIAAgACAAIAAgAF8AZABpAGYAZgBNAG8AbgB0AGgAcwAsACAAKABfAGQAZQBsAHQAYQBZAGUAYQByACAAKgAgADEAMgApACAAKwAgAF8AZABlAGwAdABhAE0AbwBuAHQAaAAsAFwAbgAgACAAIAAgACAAIAAgACAAIAAgACAAIABfAHMAaQBnAG4AIAAqACAAKABfAGQAaQBmAGYATQBvAG4AdABoAHM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RAFUAQQBSAFQARQBSAFMAXABuAFwAbgBSAGUAdAB1AHIAbgBzACAAdABoAGUAIABpAG4AYwBsAHUAcwBpAHYAZQAgAGUAeAB0AGUAbgB0ACAAbwBmACAAcQB1AGEAcgB0AGUAcg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CAAIAAgACAAIAAgACAAIAB8ACAAUwB0AGEAcgB0AGkAbgBnACAATQBvAGQAaQBmAGkAZQBkACAASgB1AGwAaQBhAG4AIABEAGEAdABlACAAaQBuACAAbABvAGMAYQBsACAAdABpAG0AZQAgAFwAbgBMAG8AYwBhAGwATQBKAEQAYQB0AGUARQBuAGQAIAAgACAAfAAgAGQAZQBjAGkAbQBhAGwAIAAgACAAIAAgACAAIAAgACAAfAAgAEUAbgBkAGkAbgBnACAATQBvAGQAaQBmAGkAZQBkACAASgB1AGwAaQBhAG4AIABEAGEAdABlACAAaQBuACAAbABvAGMAYQBsACAAdABpAG0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RAFUAQQBSAFQARQBSAFMAIAA9ACAATABBAE0AQgBEAEEAKABMAG8AYwBhAGwATQBKAEQAYQB0AGUAUwB0AGEAcgB0ACwAIABMAG8AYwBhAGwATQBKAEQAYQB0AGUARQBuAGQALAAgAFsATQBvAG4AdABoAE8AZgBmAHMAZQB0AF0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B9ACwAXABuACAAIAAgACAAIAAgACAAIAAgACAAIAAgACAAIAAgACAAXwBtAG8AbgB0AGgATwBmAGYAcwBlAHQAIAA+ACAAMwAsACAAewAjAE4AVQBNACEAfQAsAFwAbgAgACAAIAAgACAAIAAgACAAIAAgACAAIAAgACAAIAAgAFQAUgBVAEUALAAgAEwARQBUACgAXABuACAAIAAgACAAIAAgACAAIAAgACAAIAAgACAAIAAgACAAIAAgACAAIABfAHMAaQBnAG4ALAAgAEkARgAoAEwAbwBjAGEAbABNAEoARABhAHQAZQBFAG4AZAAgAD4APQAgAEwAbwBjAGEAbABNAEoARABhAHQAZQBTAHQAYQByAHQALAAgADEALAAgAC0AMQApACwAXABuACAAIAAgACAAIAAgACAAIAAgACAAIAAgACAAIAAgACAAIAAgACAAIABfAHEAdQBhAHIAdABlAHIARABhAHQAZQBfAEEALAAgAE0ASgBEAEEAVABFAF8AVABPAF8AUQBVAEEAUgBUAEUAUgBfAEQAQQBUAEUAKABcAG4AIAAgACAAIAAgACAAIAAgACAAIAAgACAAIAAgACAAIAAgACAAIAAgACAAIAAgACAASQBGACgAXwBzAGkAZwBuACAAPQAgADEALAAgAEwAbwBjAGEAbABNAEoARABhAHQAZQBTAHQAYQByAHQALAAgAEwAbwBjAGEAbABNAEoARABhAHQAZQBFAG4AZAApACwAXABuACAAIAAgACAAIAAgACAAIAAgACAAIAAgACAAIAAgACAAIAAgACAAIAAgACAAIAAgAF8AbQBvAG4AdABoAE8AZgBmAHMAZQB0ACwAIABKAHUAbABpAGEAbgBDAGEAbABlAG4AZABhAHIAXABuACAAIAAgACAAIAAgACAAIAAgACAAIAAgACAAIAAgACAAIAAgACAAIAApACwAXABuACAAIAAgACAAIAAgACAAIAAgACAAIAAgACAAIAAgACAAIAAgACAAIABfAHEAdQBhAHIAdABlAHIARABhAHQAZQBfAEIALAAgAE0ASgBEAEEAVABFAF8AVABPAF8AUQBVAEEAUgBUAEUAUgBfAEQAQQBUAEUAKABcAG4AIAAgACAAIAAgACAAIAAgACAAIAAgACAAIAAgACAAIAAgACAAIAAgACAAIAAgACAASQBGACgAXwBzAGkAZwBuACAAPQAgADEALAAgAEwAbwBjAGEAbABNAEoARABhAHQAZQBFAG4AZAAsACAATABvAGMAYQBs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zAGkAZwBuACAAKgAgACgAXwBkAGkAZgBmAFEAdQBhAHIAdABlAHIAcwAgACsAIAAx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WQBFAEEAUgBTAFwAbgBcAG4AUgBlAHQAdQByAG4AcwAgAHQAaABlACAAaQBuAGMAbAB1AHMAaQB2AGUAIABlAHgAdABlAG4AdAAgAG8AZgAgAHkAZQBhAHI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WQBFAEEAUgBTACAAPQAgAEwAQQBNAEIARABBACgATABvAGMAYQBsAE0ASgBEAGEAdABlAFMAdABhAHIAdAAsACAATABvAGMAYQBsAE0ASgBEAGEAdABlAEUAbgBkACwAIABbAEoAdQBsAGkAYQBuAEMAYQBsAGUAbgBkAGEAcgBdACwAXABuACAAIAAgACAASQBGAFMAKABcAG4AIAAgACAAIAAgACAAIAAgAEkAUwBfAEUATQBQAFQAWQAoAEwAbwBjAGEAbABNAEoARABhAHQAZQBTAHQAYQByAHQAKQAgACoAIABJAFMAXwBFAE0AUABUAFkAKABMAG8AYwBhAGwATQBKAEQAYQB0AGUARQBuAGQ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EAdABlAF8AQQAsACAATQBKAEQAQQBUAEUAXwBUAE8AXwBDAEEATABFAE4ARABBAFIAXwBEAEEAVABFACgAXABuACAAIAAgACAAIAAgACAAIAAgACAAIAAgACAAIAAgACAASQBGACgAXwBzAGkAZwBuACAAPQAgADEALAAgAEwAbwBjAGEAbABNAEoARABhAHQAZQBTAHQAYQByAHQALAAgAEwAbwBjAGEAb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MAG8AYwBhAGwATQBKAEQAYQB0AGUARQBuAGQALAAgAEwAbwBjAGEAbABNAEoARABhAHQAZQBTAHQAYQByAHQAKQAsAFwAbgAgACAAIAAgACAAIAAgACAAIAAgACAAIAAgACAAIAAgAEoAdQBsAGkAYQBuAEMAYQBsAGUAbgBkAGEAcgBcAG4AIAAgACAAIAAgACAAIAAgACAAIAAgACAAKQAsAFwAbgAgACAAIAAgACAAIAAgACAAIAAgACAAIABfAGQAZQBsAHQAYQBZAGUAYQByACwAIABJAE4ARABFAFgAKABfAGQAYQB0AGUAXwBCACwAIAAxACwAIAAxACkAIAAtACAASQBOAEQARQBYACgAXwBkAGEAdABlAF8AQQAsACAAMQAsACAAMQApACwAXABuACAAIAAgACAAIAAgACAAIAAgACAAIAAgAF8AcwBpAGcAbgAgACoAIAAoAF8AZABlAGwAdABhAFkAZQBhAHIAIAArACAAMQApAFwAbgAgACAAIAAgACAAIAAgACAAKQBcAG4AIAAgACAAIAApAFwAbgApADs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QBYAEMARQBMAFQASQBNAEUAXABuAFwAbgBDAG8AbgB2AGUAcgB0AHMAIABhACAAVABpAG0AZQBTAHAAYQBuACAAdABvACAAYQBu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kAGUAYwBpAG0AYQBsACAAWwAwAC4ALgAyADkANQA4ADQANgA2ACk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HwAIABkAGUAYwBpAG0AYQBs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RQBYAEMARQBMAFQASQBNAEUAIAA9ACAATABBAE0AQgBEAEEAKABUAGkAbQBlAFMAcABhAG4ALABcAG4AIAAgACAAIABJAEYAUwAoAFwAbgAgACAAIAAgACAAIAAgACAASQBTAF8ARQBNAFAAVABZACgAVABpAG0AZQBTAHAAYQBuACkALAAgAHsAXAAiAFwAIgAsACAAXAAiAFwAIgB9ACwAXABuACAAIAAgACAAIAAgACAAIABOAE8AVAAoAEkAUwBOAFUATQBCAEUAUgAoAFQAaQBtAGUAUwBwAGEAbgApACkALAAgAHsAIwBWAEEATABVAEUAIQAsACAAXAAiAFwAIgB9ACwAXABuACAAIAAgACAAIAAgACAAIABUAFIAVQBFACwAIABMAEUAVAAoAFwAbgAgACAAIAAgACAAIAAgACAAIAAgACAAIABfAGEAYgBzAFQAaQBtAGUAUwBwAGEAbgAsACAAQQBCAFMAKABUAGkAbQBlAFMAcABhAG4AKQAsAFwAbgAgACAAIAAgACAAIAAgACAAIAAgACAAIABfAHMAaQBnAG4ALAAgAFMASQBHAE4AKABUAGkAbQBlAFMAcABhAG4AKQAsAFwAbgAgACAAIAAgACAAIAAgACAAIAAgACAAIABJAEYAKABfAGEAYgBzAFQAaQBtAGUAUwBwAGEAbgAgAD4APQAgADIAOQA1ADgANAA2ADYALABcAG4AIAAgACAAIAAgACAAIAAgACAAIAAgACAAIAAgACAAIABIAFMAVABBAEMASwAoAF8AcwBpAGcAbgAsACAAewAjAE4AVQBNACEAfQApACwAXABuACAAIAAgACAAIAAgACAAIAAgACAAIAAgACAAIAAgACAASABTAFQAQQBDAEsAKABfAHMAaQBnAG4ALAAgAF8AYQBiAHMAVABpAG0AZQBTAHAAYQBu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UAEkATQBFAF8AVABPAF8AVABJAE0ARQBTAFAAQQBOAFwAbgBcAG4AQwBvAG4AdgBlAHIAdABzACAAYQBuACAARQB4AGMAZQBsACAARABhAHQAZQAvAFQAaQBtAGUAIAB0AG8AIABhACAAVABpAG0AZQBTAHA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FQAaQBtAGUAUwBwAGEAbgAgAHwAIABkAGUAYwBpAG0AYQBs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aQBnAG4AIAAgACAAIAAgACAAfAAgAGkAbgB0AGUAZwBlAHIAIABbAC0AMQAsADAALAAxAF0AIAAgACAAIAAgAHwAXABuAEUAeABjAGUAbABUAGkAbQBlACAAfAAgAGQAZQBjAGkAbQBhAGwAIABbADAALgAuADIAOQA1ADgANAA2ADYAKQAgAHwAIABFAHgAYwBlAGwAIABEAGEAdABlAC8AVABp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VABJAE0ARQBfAFQATwBfAFQASQBNAEUAUwBQAEEATgAgAD0AIABMAEEATQBCAEQAQQAoAFMAaQBnAG4ALAAgAEUAeABjAGUAbABUAGkAbQBlACwAXABuACAAIAAgACAASQBGAFMAKABcAG4AIAAgACAAIAAgACAAIAAgAEkAUwBfAEUATQBQAFQAWQAoAEUAeABjAGUAbABUAGkAbQBlACkALAAgAFwAIgBcACIALABcAG4AIAAgACAAIAAgACAAIAAgAE4ATwBUACgASQBTAE4AVQBNAEIARQBSACgARQB4AGMAZQBsAFQAaQBtAGUAKQApACwAIAB7ACMAVgBBAEwAVQBFACEAfQAsAFwAbgAgACAAIAAgACAAIAAgACAAVABSAFUARQAsACAATABFAFQAKABcAG4AIAAgACAAIAAgACAAIAAgACAAIAAgACAAXwBzAGkAZwBuACwAIABJAEYAUwAoAFwAbgAgACAAIAAgACAAIAAgACAAIAAgACAAIAAgACAAIAAgAE4ATwBUACgASQBTAE4AVQBNAEIARQBSACgAUwBpAGcAbgApACkALAAgADEALABcAG4AIAAgACAAIAAgACAAIAAgACAAIAAgACAAIAAgACAAIABTAGkAZwBuACAAPAAgADAALAAgAC0AMQAsACAAXABuACAAIAAgACAAIAAgACAAIAAgACAAIAAgACAAIAAgACAAVABSAFUARQAsACAAMQBcAG4AIAAgACAAIAAgACAAIAAgACAAIAAgACAAKQAsAFwAbgAgACAAIAAgACAAIAAgACAAIAAgACAAIABfAHMAaQBnAG4AIAAqACAARQB4AGMAZQBsAF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UAWABDAEUATABEAEEAVABFAFwAbgBcAG4AQwBvAG4AdgBlAHIAdABzACAAYQAgAE0AbwBkAGkAZgBpAGUAZAAgAEoAdQBsAGkAYQBuACAARABhAHQAZQAgAHQAbwAgAGEAbg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UAeABjAGUAbAAgAEQAYQB0AGUALwBUAGkAbQBlAC4AXABuACAAIAAgAHwAIABbADEALgAuADIAOQA1ADgANAA2ADYAKQAgACAAIA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HwAIABkAGUAYwBpAG0AYQBsACAAIAAgACAAIAAgACAAIAAgACAAfAAgAE0AbwBkAGkAZgBpAGUAZAAgAEoAdQBsAGkAYQBuACAARABhAHQAZQBcAG4AIAAgACAAIAAgACAAIAAgAHwAIABbADEANQAwADEAOQAuAC4AMgA5ADcAMwA0ADgANAAp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FAFgAQwBFAEwARABBAFQARQAgAD0AIABMAEEATQBCAEQAQQAoAE0ASgBEAGEAdABlACwAXABuACAAIAAgACAASQBGAFMAKABcAG4AIAAgACAAIAAgACAAIAAgAEkAUwBfAEUATQBQAFQAWQAoAE0ASgBEAGEAdABlACkALAAgAFwAIgBcACIALABcAG4AIAAgACAAIAAgACAAIAAgAE4ATwBUACgASQBTAE4AVQBNAEIARQBSACgATQBKAEQAYQB0AGUAKQApACwAIAB7ACMAVgBBAEwAVQBFACEAfQAsAFwAbgAgACAAIAAgACAAIAAgACAATQBKAEQAYQB0AGUAIAA8ACAAMQA1ADAAMQA5ACwAIAB7ACMATgBVAE0AIQB9ACwAXABuACAAIAAgACAAIAAgACAAIABNAEoARABhAHQAZQAgAD4APQAgADIAOQA3ADMANAA4ADQALAAgAHsAIwBOAFUATQAhAH0ALAAgAFwAbgAgACAAIAAgACAAIAAgACAAVABSAFUARQAsACAATQBKAEQAYQB0AGUAIAAtACAAMQA1ADAAMQA4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E0ASgBEAEEAVABFAFwAbgBcAG4AQwBvAG4AdgBlAHIAdABzACAAYQBuACAARQB4AGMAZQBsACAARABhAHQAZQAvAFQAaQBtAGUAIAB0AG8AIABhACAATQBvAGQAaQBmAGkAZQBkACAASgB1AGwAaQBhAG4AIABE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IAB8ACAATQBvAGQAaQBmAGkAZQBkACAASgB1AGwAaQBhAG4AIABEAGEAdABlAC4AXABuACAAIAAgAHwAIABbADEANQAwADEAOQAuAC4AMgA5ADcAMwA0ADgANAAp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AgACAAIAAgACAAfAAgAEUAeABjAGUAbAAgAEQAYQB0AGUALwBUAGkAbQBlAFwAbgAgACAAIAAgACAAIAAgACAAIAAgAHwAIABbADEALgAuADIAOQA1ADgANAA2ADYAKQAgAHwAIAAxADkAMAAwAC0AMAAxAC0AMAAxAC4ALgA5ADkAOQA5AC0AMQAyAC0AMw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0ASgBEAEEAVABFACAAPQAgAEwAQQBNAEIARABBACgARQB4AGMAZQBsAEQAYQB0AGUALABcAG4AIAAgACAAIABJAEYAUwAoAFwAbgAgACAAIAAgACAAIAAgACAASQBTAF8ARQBNAFAAVABZACgARQB4AGMAZQBsAEQAYQB0AGUAKQAsACAAXAAiAFwAIgAsACAAXABuACAAIAAgACAAIAAgACAAIABOAE8AVAAoAEkAUwBOAFUATQBCAEUAUgAoAEUAeABjAGUAbABEAGEAdABlACkAKQAsACAAewAjAFYAQQBMAFUARQAhAH0ALABcAG4AIAAgACAAIAAgACAAIAAgAFQAUgBVAEUALAAgAEUAeABjAGUAbABEAGEAdABlACAAKwAgADEANQAwADEAO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FgAQwBFAEwARABBAFQARQBcAG4AXABuAEMAbwBuAHYAZQByAHQAcwAgAGEAIABVAFMAIABmAG8AcgBtAGEAdAAgAGQAYQB0AGUAIAB0AG8AIABhAG4AIABFAHgAYwBlAGwAIABEAGEAdABlAC8AVABpAG0AZQ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HwAIAB0AGUAeAB0ACAAfAAgAEQAYQB0AGUAIABpAG4AIABVAFMAIABmAG8AcgBtAGEAdAAgAGkAZQAuACAATQBNAC8AZABkAC8AeQB5AHkAeQAgAGgAaAA6AG0AbQA6AHM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QBTAEQAQQBUAEUAXwBUAE8AXwBFAFgAQwBFAEwARABBAFQARQAgAD0AIABMAEEATQBCAEQAQQAoAFUAUwBEAGEAdABlACwAXABuACAAIAAgACAASQBGACgASQBTAF8ARQBNAFAAVABZACgAVQBTAEQAYQB0AGUAKQAsACAAXAAiAFwAIgAsAFwAbgAgACAAIAAgACAAIAAgACAATABFAFQAKABcAG4AIAAgACAAIAAgACAAIAAgACAAIAAgACAAXwBVAFMARABhAHQAZQAsACAAUABBAFIAUwBFAF8AVQBTAF8ARABBAFQARQAoAFUAUwBEAGEAdABlACkALABcAG4AIAAgACAAIAAgACAAIAAgACAAIAAgACAAXwB0AGkAbQBlACwAIABOACgASQBOAEQARQBYACgAXwBVAFMARABhAHQAZQAsACAAMQAsACAANAApACkALABcAG4AIAAgACAAIAAgACAAIAAgACAAIAAgACAAXwB5AGUAYQByACwAIABJAE4ARABFAFgAKABfAFUAUwBEAGEAdABlACwAIAAxACwAIAAxACkALABcAG4AIAAgACAAIAAgACAAIAAgACAAIAAgACAAXwBlAHgAYwBlAGwARABhAHQAZQAsACAASQBGACgASQBTAF8ARQBNAFAAVABZACgAXwB5AGUAYQByACkALAAgADAALABcAG4AIAAgACAAIAAgACAAIAAgACAAIAAgACAAIAAgACAAIABEAEEAVABFACgAXwB5AGUAYQByACwAIABJAE4ARABFAFgAKABfAFUAUwBEAGEAdABlACwAIAAxACwAIAAyACkALAAgAEkATgBEAEUAWAAoAF8AVQBTAEQAYQB0AGUALAAgADEALAAgADMAKQApAFwAbgAgACAAIAAgACAAIAAgACAAIAAgACAAIAApACwAXABuACAAIAAgACAAIAAgACAAIAAgACAAIAAgAF8AZQB4AGMAZQBsAEQAYQB0AGUAIAArACAAXwB0AGkAbQBl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VAFMARABBAFQARQBcAG4AXABuAEMAbwBuAHYAZQByAHQAcwAgAGEAbgAgAEUAeABjAGUAbAAgAEQAYQB0AGUALwBUAGkAbQBlACAAdABvACAAYQAgAFUAUwAgAGYAbwByAG0AYQB0ACAAZABhAHQAZQ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B8ACAARQB4AGMAZQBsACAARABhAHQAZQAvAFQAaQBtAGUALgBcAG4AWwBPAHAAdABpAG8AbgBzAF0AIAB8ACAAdABlAHgAdAAgACAAIAAgAHwAIABTAHQAcgBpAG4AZwAgAHcAaQB0AGgAIABlAGwAZQBtAGUAbgB0AHMAOgAgAFsAPABdAFsATABvAHcATwByAGQAZQByAF0AWwBEAGEAdABlAFMAZQBwAGEAcgBhAHQAbwByAF0AWwBUAGkAbQBlAFMAZQBwAGEAcgBhAHQAbwByAF0AXABuACAAIAAgACAAIAAgACAAIAAgACAAfAAgACAAIAAgACAAIAAgACAAIAB8ACAAIAAgACAAIAAgAEwAbwB3AE8AcgBkAGUAcgAgADoAIABsAG8AdwAgAG8AcgBkAGUAcgAgAGMAbwBtAHAAbwBuAGUAbgB0ACAAdABvACAAZABpAHMAcABsAGEAeQBcAG4AIAAgACAAIAAgACAAIAAgACAAIAB8ACAAIAAgACAAIAAgACAAIAAgAHwAIAAgACAAIAAgACAAIAAgACAAIABOAHUAbABsACAAOgAgAEQAZQBmAGEAdQBsAHQAcwAgAHQAbwAgAG0AaQBuAHUAdABlAHMAIABpAGYAIAB0AGkAbQBlACAAcAByAGUAcwBlAG4AdAAsACAAbwB0AGgAZQByAHcAaQBzAGUAIABkAGEAeQBcAG4AIAAgACAAIAAgACAAIAAgACAAIAB8ACAAIAAgACAAIAAgACAAIAAgAHwAIAAgACAAIAAgACAAIAAgACAAIAAgACAAIABEACAAOgAgAEQAYQB5AFwAbgAgACAAIAAgACAAIAAgACAAIAAgAHwAIAAgACAAIAAgACAAIAAgACAAfAAgACAAIAAgACAAIAAgACAAIAAgACAAIAAgAEgAIAA6ACAASABvAHUAcgBcAG4AIAAgACAAIAAgACAAIAAgACAAIAB8ACAAIAAgACAAIAAgACAAIAAgAHwAIAAgACAAIAAgACAAIAAgACAAIAAgACAAIABNACAAOgAgAE0AaQBuAHUAdABlAFwAbgAgACAAIAAgACAAIAAgACAAIAAgAHwAIAAgACAAIAAgACAAIAAgACAAfAAgACAAIAAgACAAIAAgACAAIAAgACAAIAAgAFMAIAA6ACAAUwBlAGMAbwBuAGQAXABuACAAIAAgACAAIAAgACAAIAAgACAAfAAgACAAIAAgACAAIAAgACAAIAB8ACAAIAAgACAAIAAgACAAIAAgACAAIAAgACAAVAAgADoAIABNAGkAbABsAGkAcwBlAGMAbwBuAGQAIAAoAHQAaQBjAGsAcwApAFwAbgAgACAAIAAgACAAIAAgACAAIAAgAHwAIAAgACAAIAAgACAAIAAgACAAfAAgACAAIAAgACAAIAAgACAAIAAgACAAIAAgADwAIAA6ACAAUgBvAHUAbgBkACAAYgB5ACAAdAByAHUAbgBjAGEAdABpAG4AZwAgAGMAbwBtAHAAbwBuAGUAbgB0AHMALgAgAEQAZQBmAGEAdQBsAHQAIABpAHMAIAByAG8AdQBuAGQAaQBuAGcAIAB0AG8AIABuAGUAYQByAGUAcwB0AC4AXABuACAAIAAgACAAIAAgACAAIAAgACAAfAAgACAAIAAgACAAIAAgACAAIAB8ACAARABhAHQAZQBTAGUAcABhAHIAYQB0AG8AcgAgADoAIABDAGgAYQByAGEAYwB0AGUAcgAgAHQAbwAgAHMAZQBwAGEAcgBhAHQAZQAgAGQAYQB0AGUAIABjAG8AbQBwAG8AbgBlAG4AdABzAC4AIABbACwALgAvAC0AXwBdAFwAbgAgACAAIAAgACAAIAAgACAAIAAgAHwAIAAgACAAIAAgACAAIAAgACAAfAAgAFQAaQBtAGUAUwBlAHAAYQByAGEAdABvAHIAIAA6ACAAQwBoAGEAcgBhAGMAdABlAHIAIAB0AG8AIABzAGUAcABhAHIAYQB0AGUAIAB0AGkAbQBlACAAYwBvAG0AcABvAG4AZQBuAHQAcwAuACAAWwAsAC4AOgAtAF8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VAFMARABBAFQARQAgAD0AIABMAEEATQBCAEQAQQAoAEUAeABjAGUAbABEAGEAdABlACwAIABbAE8AcAB0AGkAbwBuAHMAXQAsAFwAbgAgACAAIAAgAEkARgBTACgAXABuACAAIAAgACAAIAAgACAAIABJAFMAXwBFAE0AUABUAFkAKABFAHgAYwBlAGwARABhAHQAZQApACwAIABcACIAXAAiACwAXABuACAAIAAgACAAIAAgACAAIABOAE8AVAAoAEkAUwBOAFUATQBCAEUAUgAoAEUAeABjAGUAbABEAGEAdABlACkAKQAsACAAewAjAFYAQQBMAFUARQAhAH0ALABcAG4AIAAgACAAIAAgACAAIAAgAEUAeABjAGUAbABEAGEAdABlACAAPAA9ACAAMQAsACAARgBPAFIATQBBAFQAXwBVAFMAXwBEAEEAVABFACgAXAAiAFwAIgAsACAAXAAiAFwAIgAsACAAXAAiAFwAIgAsACAARQB4AGMAZQBsAEQAYQB0AGUALAAgAE8AcAB0AGkAbwBuAHMALAAgADAAKQAsAFwAbgAgACAAIAAgACAAIAAgACAAVABSAFUARQAsACAATABFAFQAKABcAG4AIAAgACAAIAAgACAAIAAgACAAIAAgACAAXwB5AGUAYQByAEMARQAsACAAWQBFAEEAUgAoAEUAeABjAGUAbABEAGEAdABlACkALABcAG4AIAAgACAAIAAgACAAIAAgACAAIAAgACAAXwBtAG8AbgB0AGgALAAgAE0ATwBOAFQASAAoAEUAeABjAGUAbABEAGEAdABlACkALABcAG4AIAAgACAAIAAgACAAIAAgACAAIAAgACAAXwBkAGEAeQAsACAARABBAFkAKABFAHgAYwBlAGwARABhAHQAZQApACwAXABuACAAIAAgACAAIAAgACAAIAAgACAAIAAgAF8AdABpAG0AZQAsACAARQB4AGMAZQBsAEQAYQB0AGUAIAAtACAASQBOAFQAKABFAHgAYwBlAGwARABhAHQAZQApACwAXABuACAAIAAgACAAIAAgACAAIAAgACAAIAAgAEYATwBSAE0AQQBUAF8AVQBTAF8ARABBAFQARQAoAF8AeQBlAGEAcgBDAEUALAAgAF8AbQBvAG4AdABoACwAIABfAGQAYQB5ACwAIABfAHQAaQBtAGUALAAgAE8AcAB0AGkAbwBuAHMALAAgADAAKQ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fAEQAQQBUAEUAVABJAE0ARQBfAFQATwBfAEUAWABDAEUATABEAEEAVABFAFwAbgBcAG4AQwBvAG4AdgBlAHIAdABzACAAYQBuACAASQBTAE8AIABmAG8AcgBtAGEAdAB0AGUAZAAgAGQAYQB0AGUAIABhAG4AZAAgAHQAaQBtAGUAIAB0AG8AIABhAG4AIABFAHgAYwBlAGwAIABEAGEAdABlAC8AVABpAG0AZQAgAGEAbgBkACAAdABpAG0AZQAgAHoAbwBuAGUAIABvAGYAZgBzAGU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FAHgAYwBlAGwAIABEAGEAdABlAC8AVABpAG0AZQAuAFwAbgAgADIAIAB8ACAAZABlAGMAaQBtAGEAbAAgACAAIAAgACAAIAAgACAAIAB8ACAAVABpAG0AZQAgAHoAbwBuAGUAIABvAGYAZgBzAGUAdAAgAGYAcgBvAG0AIABVAFQAQwAgAGEAcwAgAGQAZQBjAGkAbQBhAGwAIABmAHIAYQBjAHQAaQBvAG4AIABvAGYAIABhACAAZABhAHkALgBcAG4AIAAgACAAfAAgAFsALQAwAC4ANgAyADUALgAuADAALgA2ADIANQBdACAAfAAgAC0AMQA1ADoAMAAwAC4ALgArADEANQA6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LAAgAHQAaQBtAGUAIABhAG4AZAAgAHQAaQBtAGUAIAB6AG8AbgBlACAAbwBmAGYAcwBlAHQAIABpAG4AIABJAFMATwAgAGYAbwByAG0AYQB0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RQBYAEMARQBMAEQAQQBUAEUAIAA9ACAATABBAE0AQgBEAEEAKABJAFMATwBEAGEAdABlAFQAaQBtAGUALAAgAFsAQQBsAGwAbwB3AE0AaQB4AGUAZABTAHQAeQBsAGUAcwBdACwAXABuACAAIAAgACAASQBGACgASQBTAF8ARQBNAFAAVABZACgASQBTAE8ARABhAHQAZQBUAGkAbQBlACkALAAgAHsAXAAiAFwAIgAsACAAXAAiAFwAIgB9ACwAXABuACAAIAAgACAAIAAgACAAIABMAEUAVAAoAFwAbgAgACAAIAAgACAAIAAgACAAIAAgACAAIABfAGkAcwBvAEQAYQB0AGUAVABpAG0AZQAsACAAUABBAFIAUwBFAF8ASQBTAE8AXwBEAEEAVABFAFQASQBNAEUAKABJAFMATwBEAGEAdABlAFQAaQBtAGUALAAgAEEAbABsAG8AdwBNAGkAeABlAGQAUwB0AHkAbABlAHMAKQAsAFwAbgAgACAAIAAgACAAIAAgACAAIAAgACAAIABJAEYAUwAoAFwAbgAgACAAIAAgACAAIAAgACAAIAAgACAAIAAgACAAIAAgAEkAUwBFAFIAUgBPAFIAKABJAE4ARABFAFgAKABfAGkAcwBvAEQAYQB0AGUAVABpAG0AZQAsACAAMQAsACAAMQApACkALAAgAEgAUwBUAEEAQwBLACgAewAjAFYAQQBMAFUARQAhAH0ALAAgAEkATgBEAEUAWAAoAF8AaQBzAG8ARABhAHQAZQBUAGkAbQBlACwAIAAxACwAIAA1ACkAKQAsAFwAbgAgACAAIAAgACAAIAAgACAAIAAgACAAIAAgACAAIAAgAEkAUwBFAFIAUgBPAFIAKABJAE4ARABFAFgAKABfAGkAcwBvAEQAYQB0AGUAVABpAG0AZQAsACAAMQAsACAANAApACkALAAgAEgAUwBUAEEAQwBLACgAewAjAFYAQQBMAFUARQAhAH0ALAAgAEkATgBEAEUAWAAoAF8AaQBzAG8ARABhAHQAZQBUAGkAbQBlACwAIAAxACwAIAA1ACkAKQAsAFwAbgAgACAAIAAgACAAIAAgACAAIAAgACAAIAAgACAAIAAgAEkAUwBfAEUATQBQAFQAWQAoAEkATgBEAEUAWAAoAF8AaQBzAG8ARABhAHQAZQBUAGkAbQBlACwAIAAxACwAIAAxACkAKQAsACAASABTAFQAQQBDAEsAKABJAE4ARABFAFgAKABfAGkAcwBvAEQAYQB0AGUAVABpAG0AZQAsACAAMQAsACAANAApACwAIABJAE4ARABFAFgAKABfAGkAcwBvAEQAYQB0AGUAVABpAG0AZQAsACAAMQAsACAANQApACkALABcAG4AIAAgACAAIAAgACAAIAAgACAAIAAgACAAIAAgACAAIABUAFIAVQBFACwAIABMAEUAVAAoAFwAbgAgACAAIAAgACAAIAAgACAAIAAgACAAIAAgACAAIAAgACAAIAAgACAAXwBkAGEAdABlACwAIABEAEEAVABFACgAXABuACAAIAAgACAAIAAgACAAIAAgACAAIAAgACAAIAAgACAAIAAgACAAIAAgACAAIAAgAEkATgBEAEUAWAAoAF8AaQBzAG8ARABhAHQAZQBUAGkAbQBlACwAIAAxACwAIAAxACkALABcAG4AIAAgACAAIAAgACAAIAAgACAAIAAgACAAIAAgACAAIAAgACAAIAAgACAAIAAgACAASQBOAEQARQBYACgAXwBpAHMAbwBEAGEAdABlAFQAaQBtAGUALAAgADEALAAgADIAKQAsAFwAbgAgACAAIAAgACAAIAAgACAAIAAgACAAIAAgACAAIAAgACAAIAAgACAAIAAgACAAIABJAE4ARABFAFgAKABfAGkAcwBvAEQAYQB0AGUAVABpAG0AZQAsACAAMQAsACAAMwApAFwAbgAgACAAIAAgACAAIAAgACAAIAAgACAAIAAgACAAIAAgACAAIAAgACAAKQAsAFwAbgAgACAAIAAgACAAIAAgACAAIAAgACAAIAAgACAAIAAgACAAIAAgACAASABTAFQAQQBDAEsAKABfAGQAYQB0AGUAIAArACAATgAoAEkATgBEAEUAWAAoAF8AaQBzAG8ARABhAHQAZQBUAGkAbQBlACwAIAAxACwAIAA0ACkAKQAsACAASQBOAEQARQBYACgAXwBpAHMAbwBEAGEAdABlAFQAaQBtAGUALAAgADEALAAgADUAK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EkAUwBPAF8ARABBAFQARQBUAEkATQBFAFwAbgBcAG4AQwBvAG4AdgBlAHIAdABzACAAYQBuACAARQB4AGMAZQBsACAARABhAHQAZQAvAFQAaQBtAGUAIABhAG4AZAAgAHQAaQBtAGUAIAB6AG8AbgBlACAAbwBmAGYAcwBlAHQAIAB0AG8AIABhAG4AIABJAFMATw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AgACAAIAB8ACAAZABlAGMAaQBtAGEAbAAgACAAIAAgACAAfAAgAEUAeABjAGUAbAAgAEQAYQB0AGUALwBUAGkAbQBlAC4AXABuAFsAVABaAE8ATQBpAG4AdQB0AGUAcwBdACAAfAAgAGQAZQBjAGkAbQBhAGwAIAAgACAAIAAgAHwAIABUAGkAbQBlACAAegBvAG4AZQAgAG8AZgBmAHMAZQB0ACAAZgByAG8AbQAgAFUAVABDACAAaQBuACAAbQBpAG4AdQB0AGUAcwBcAG4AIAAgACAAIAAgACAAIAAgACAAIAAgACAAIAB8ACAAWwAtADkAMAAwAC4ALgA5ADAAMABdACAAfAAgAEEAcwBzAHUAbQBlAGQAIAB0AG8AIABiAGUAIABVAFQAQwAgAGkAZgAgAG8AbQBtAGkAdAB0AGUAZAAuACAAWwAtADEANQA6ADAAMAAuAC4AKwAxADUAOgAwADAAXQBcAG4AWwBPAHAAdABpAG8AbgBzAF0AIAAgACAAIAB8ACAAdABlAHgAdAAgACAAIAAgACAAIAAgACAAfAAgAFMAdAByAGkAbgBnACAAdwBpAHQAaAAgAGUAbABlAG0AZQBuAHQAcwA6ACAAWwBCAF0AWwA8AF0AWwBMAG8AdwBPAHIAZABlAHIAXQBbAFAAcgBlAGMAaQBzAGkAbwBuAF0AWwBaAF0AXABuACAAIAAgACAAIAAgACAAIAAgACAAIAAgACAAfAAgACAAIAAgACAAIAAgACAAIAAgACAAIAAgAHwAIAAgACAAIAAgACAAIAAgAEIAIAA6ACAARABpAHMAcABsAGEAeQAgAGkAbgAgAGIAYQBzAGkAYwAgAGYAbwByAG0AYQB0ACAAZQBnACAAVAAwADAAMAAwAFwAbgAgACAAIAAgACAAIAAgACAAIAAgACAAIAAgAHwAIAAgACAAIAAgACAAIAAgACAAIAAgACAAIAB8ACAAIAAgACAAIAAgACAAIAA8ACAAOgAgAFIAbwB1AG4AZAAgAGIAeQAgAHQAcgB1AG4AYwBhAHQAaQBuAGcAIABjAG8AbQBwAG8AbgBlAG4AdABzAC4AIABEAGUAZgBhAHUAbAB0ACAAaQBzACAAcgBvAHUAbgBkAGkAbgBnACAAdABvACAAbgBlAGEAcgBlAHMAdAAuAFwAbgAgACAAIAAgACAAIAAgACAAIAAgACAAIAAgAHwAIAAgACAAIAAgACAAIAAgACAAIAAgACAAIAB8ACAATABvAHcATwByAGQAZQByACAAOgAgAGwAbwB3ACAAbwByAGQAZQByACAAYwBvAG0AcABvAG4AZQBuAHQAIAB0AG8AIABkAGkAcwBwAGwAYQB5AFwAbgAgACAAIAAgACAAIAAgACAAIAAgACAAIAAgAHwAIAAgACAAIAAgACAAIAAgACAAIAAgACAAIAB8ACAAIAAgACAAIABOAHUAbABsACAAOgAgAEQAZQBmAGEAdQBsAHQAcwAgAHQAbwAgAHMAZQBjAG8AbgBkAHMAIABpAGYAIAB0AGkAbQBlACAAcAByAGUAcwBlAG4AdAAsACAAbwB0AGgAZQByAHcAaQBzAGUAIABkAGEAeQBcAG4AIAAgACAAIAAgACAAIAAgACAAIAAgACAAIAB8ACAAIAAgACAAIAAgACAAIAAgACAAIAAgACAAfAAgACAAIAAgACAAIAAgACAARAAgADoAIABEAGEAeQBcAG4AIAAgACAAIAAgACAAIAAgACAAIAAgACAAIAB8ACAAIAAgACAAIAAgACAAIAAgACAAIAAgACAAfAAgACAAIAAgACAAIAAgACAASAAgADoAIABIAG8AdQByAFwAbgAgACAAIAAgACAAIAAgACAAIAAgACAAIAAgAHwAIAAgACAAIAAgACAAIAAgACAAIAAgACAAIAB8ACAAIAAgACAAIAAgACAAIABNACAAOgAgAE0AaQBuAHUAdABlAFwAbgAgACAAIAAgACAAIAAgACAAIAAgACAAIAAgAHwAIAAgACAAIAAgACAAIAAgACAAIAAgACAAIAB8ACAAIAAgACAAIAAgACAAIABTACAAOgAgAFMAZQBjAG8AbgBkAFwAbgAgACAAIAAgACAAIAAgACAAIAAgACAAIAAgAHwAIAAgACAAIAAgACAAIAAgACAAIAAgACAAIAB8ACAAUAByAGUAYwBpAHMAaQBvAG4AOgAgAFsAMAAtADkAXQAgAE8AbgBsAHkAIABoAGEAcwAgAGEAbgAgAGUAZgBmAGUAYwB0ACAAdwBoAGUAbgAgAGwAbwB3ACAAbwByAGQAZQByACAAYwBvAG0AcABvAG4AZQBuAHQAIABpAHMAIABzAGUAYwBvAG4AZABzAC4AXABuACAAIAAgACAAIAAgACAAIAAgACAAIAAgACAAfAAgACAAIAAgACAAIAAgACAAIAAgACAAIAAgAHwAIAAgACAAIAAgACAAIAAgAFoAIAA6ACAARABpAHMAcABsAGEAeQAgACcAWgAnACAAZgBvAHIAIABaAHUAbAB1ACAAdABpAG0AZQAgAHoAbwBuAGUAIAArADAAMA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JAFMATwBfAEQAQQBUAEUAVABJAE0ARQAgAD0AIABMAEEATQBCAEQAQQAoAEUAeABjAGUAbABEAGEAdABlACwAIABbAFQAWgBPAE0AaQBuAHUAdABlAHMAXQAsACAAWwBPAHAAdABpAG8AbgBzAF0ALABcAG4AIAAgACAAIABJAEYAUwAoAFwAbgAgACAAIAAgACAAIAAgACAASQBTAF8ARQBNAFAAVABZACgARQB4AGMAZQBsAEQAYQB0AGUAKQAsACAAXAAiAFwAIgAsAFwAbgAgACAAIAAgACAAIAAgACAATgBPAFQAKABJAFMATgBVAE0AQgBFAFIAKABFAHgAYwBlAGwARABhAHQAZQApACkALAAgAHsAIwBWAEEATABVAEUAIQB9ACwAXABuACAAIAAgACAAIAAgACAAIABFAHgAYwBlAGwARABhAHQAZQAgADwAPQAgADEALAAgAEYATwBSAE0AQQBUAF8ASQBTAE8AXwBEAEEAVABFAFQASQBNAEUAKABcACIAXAAiACwAIABcACIAXAAiACwAIABcACIAXAAiACwAIABFAHgAYwBlAGwARABhAHQAZQAsACAAVABaAE8ATQBpAG4AdQB0AGUAcwAsACAATwBwAHQAaQBvAG4Acw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JAFMATwBfAEQAQQBUAEUAVABJAE0ARQAoAF8AeQBlAGEAcgBDAEUALAAgAF8AbQBvAG4AdABoACwAIABfAGQAYQB5ACwAIABfAHQAaQBtAGUALAAgAFQAWgBPAE0AaQBuAHUAdABlAHMALAAgAE8AcAB0AGkAbwBuAHM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TQBKAEQAQQBUAEUAXABuAFwAbgBDAG8AbgB2AGUAcgB0AHMAIABhAG4AIABJAFMATwAgAGYAbwByAG0AYQB0AHQAZQBkACAAZABhAHQAZQAgAGEAbgBkACAAdABpAG0AZQAgAHQAbwAgAGEAIABNAG8AZABpAGYAaQBlAGQ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TABvAGMAYQBsACAATQBvAGQAaQBmAGUAZAAgAEoAdQBsAGkAYQBuACAARABhAHQAZQ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wAIAB0AGkAbQBlACAAYQBuAGQAIAB0AGkAbQBlACAAegBvAG4AZQAgAG8AZgBmAHMAZQB0ACAAaQBuACAASQBTAE8AIABmAG8AcgBtAGEAdA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TQBKAEQAQQBUAEUAIAA9ACAATABBAE0AQgBEAEEAKABJAFMATwBEAGEAdABlAFQAaQBtAGUALAAgAFsAQQBsAGwAbwB3AE0AaQB4AGUAZABTAHQAeQBsAGUAcwBdACwAIABbAEoAdQBsAGkAYQBuAEMAYQBsAGUAbgBkAGEAcgBdACwAXABuACAAIAAgACAASQBGACgASQBTAF8ARQBNAFAAVABZACgASQBTAE8ARABhAHQAZQBUAGkAbQBlACkALAAgAHsAXAAiAFwAIgAsACAAXAAiAFwAIgB9ACwAXABuACAAIAAgACAAIAAgACAAIABMAEUAVAAoAFwAbgAgACAAIAAgACAAIAAgACAAIAAgACAAIABfAGkAcwBvAEQAYQB0AGUAVABpAG0AZQAsACAAUABBAFIAUwBFAF8ASQBTAE8AXwBEAEEAVABFAFQASQBNAEUAKABJAFMATwBEAGEAdABlAFQAaQBtAGUALAAgAEEAbABsAG8AdwBNAGkAeABlAGQAUwB0AHkAbABlAHMAKQAsAFwAbgAgACAAIAAgACAAIAAgACAAIAAgACAAIABJAEYAUwAoAFwAbgAgACAAIAAgACAAIAAgACAAIAAgACAAIAAgACAAIAAgAEkAUwBFAFIAUgBPAFIAKABJAE4ARABFAFgAKABfAGkAcwBvAEQAYQB0AGUAVABpAG0AZQAsACAAMQAsACAAMQApACkALAAgAEgAUwBUAEEAQwBLACgAewAjAFYAQQBMAFUARQAhAH0ALAAgAEkATgBEAEUAWAAoAF8AaQBzAG8ARABhAHQAZQBUAGkAbQBlACwAIAAxACwAIAA1ACkAKQAsAFwAbgAgACAAIAAgACAAIAAgACAAIAAgACAAIAAgACAAIAAgAE4ATwBUACgASQBTAF8ATgBVAE0ARQBSAEkAQwBfAE4AVQBMAEwAKABJAE4ARABFAFgAKABfAGkAcwBvAEQAYQB0AGUAVABpAG0AZQAsACAAMQAsACAANAApACkAKQAsACAASABTAFQAQQBDAEsAKAB7ACMAVgBBAEwAVQBFACEAfQAsACAASQBOAEQARQBYACgAXwBpAHMAbwBEAGEAdABlAFQAaQBtAGUALAAgADEALAAgADUAKQApACwAXABuACAAIAAgACAAIAAgACAAIAAgACAAIAAgACAAIAAgACAASQBTAF8ARQBNAFAAVABZACgASQBOAEQARQBYACgAXwBpAHMAbwBEAGEAdABlAFQAaQBtAGUALAAgADEALAAgADEAKQApACwAIABIAFMAVABBAEMASwAoAHsAIwBWAEEATABVAEUAIQB9ACwAIABJAE4ARABFAFgAKABfAGkAcwBvAEQAYQB0AGUAVABpAG0AZQAsACAAMQAsACAANQApACkALABcAG4AIAAgACAAIAAgACAAIAAgACAAIAAgACAAIAAgACAAIABUAFIAVQBFACwAIABMAEUAVAAoAFwAbgAgACAAIAAgACAAIAAgACAAIAAgACAAIAAgACAAIAAgACAAIAAgACAAXwBNAEoARABhAHQAZQAsACAATQBPAEQASQBGAEkARQBEAF8ASgBVAEwASQBBAE4AXwBEAEEAVABFACgAXABuACAAIAAgACAAIAAgACAAIAAgACAAIAAgACAAIAAgACAAIAAgACAAIAAgACAAIAAgAEkATgBEAEUAWAAoAF8AaQBzAG8ARABhAHQAZQBUAGkAbQBlACwAIAAxACwAIAAxACkALABcAG4AIAAgACAAIAAgACAAIAAgACAAIAAgACAAIAAgACAAIAAgACAAIAAgACAAIAAgACAASQBOAEQARQBYACgAXwBpAHMAbwBEAGEAdABlAFQAaQBtAGUALAAgADEALAAgADIAKQAsAFwAbgAgACAAIAAgACAAIAAgACAAIAAgACAAIAAgACAAIAAgACAAIAAgACAAIAAgACAAIABJAE4ARABFAFgAKABfAGkAcwBvAEQAYQB0AGUAVABpAG0AZQAsACAAMQAsACAAMwApACwAXABuACAAIAAgACAAIAAgACAAIAAgACAAIAAgACAAIAAgACAAIAAgACAAIAAgACAAIAAgAEkATgBEAEUAWAAoAF8AaQBzAG8ARABhAHQAZQBUAGkAbQBlACwAIAAxACwAIAA0ACkALABcAG4AIAAgACAAIAAgACAAIAAgACAAIAAgACAAIAAgACAAIAAgACAAIAAgACAAIAAgACAASgB1AGwAaQBhAG4AQwBhAGwAZQBuAGQAYQByAFwAbgAgACAAIAAgACAAIAAgACAAIAAgACAAIAAgACAAIAAgACAAIAAgACAAKQAsAFwAbgAgACAAIAAgACAAIAAgACAAIAAgACAAIAAgACAAIAAgACAAIAAgACAASABTAFQAQQBDAEsAKABfAE0ASgBEAGEAdABlACwAIABJAE4ARABFAFgAKABfAGkAcwBvAEQAYQB0AGUAVABpAG0AZQAsACAAMQAsACAANQ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SQBTAE8AXwBEAEEAVABFAFQASQBNAEUAXABuAFwAbgBDAG8AbgB2AGUAcgB0AHMAIABhACAATQBvAGQAaQBmAGkAZQBkACAASgB1AGwAaQBhAG4AIABEAGEAdABlACAAYQBuAGQAIAB0AGkAbQBlACAAegBvAG4AZQAgAG8AZgBmAHMAZQB0ACAAdABvACAAYQBuACAASQBTAE8AIABmAG8AcgBtAGEAdAB0AGUAZAAgAGQAYQB0AGUAIABhAG4AZAAgAH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CAAIAAgACAAfAAgAE0AbwBkAGkAZgBpAGUAZAAgAEoAdQBsAGkAYQBuACAARABhAHQAZQBcAG4AWwBUAFoATwBNAGkAbgB1AHQAZQBzAF0AIAAgACAAIAAgAHwAIABkAGUAYwBpAG0AYQBsACAAIAAgACAAIAB8ACAAVABpAG0AZQAgAHoAbwBuAGUAIABvAGYAZgBzAGUAdAAgAGYAcgBvAG0AIABVAFQAQwAgAGkAbgAgAG0AaQBuAHUAdABlAHMAXABuACAAIAAgACAAIAAgACAAIAAgACAAIAAgACAAIAAgACAAIAB8ACAAWwAtADkAMAAwAC4ALgA5ADAAMABdACAAfAAgAEEAcwBzAHUAbQBlAGQAIAB0AG8AIABiAGUAIABVAFQAQwAgAGkAZgAgAG8AbQBtAGkAdAB0AGUAZAAuACAAWwAtADEANQA6ADAAMAAuAC4AKwAxADUAOgAwADAAXQBcAG4AWwBPAHAAdABpAG8AbgBzAF0AIAAgACAAIAAgACAAIAAgAHwAIAB0AGUAeAB0ACAAIAAgACAAIAAgACAAIAB8ACAAUwB0AHIAaQBuAGcAIAB3AGkAdABoACAAZQBsAGUAbQBlAG4AdABzADoAIABbAEIAXQBbADwAXQBbAEwAbwB3AE8AcgBkAGUAcgBdAFsAUAByAGUAYwBpAHMAaQBvAG4AXQBbAFoAXQBcAG4AIAAgACAAIAAgACAAIAAgACAAIAAgACAAIAAgACAAIAAgAHwAIAAgACAAIAAgACAAIAAgACAAIAAgACAAIAB8ACAAIAAgACAAIAAgACAAIABCACAAOgAgAEQAaQBzAHAAbABhAHkAIABpAG4AIABiAGEAcwBpAGMAIABmAG8AcgBtAGEAdAAgAGUAZwAgAFQAMAAwADAAMABcAG4AIAAgACAAIAAgACAAIAAgACAAIAAgACAAIAAgACAAIAAgAHwAIAAgACAAIAAgACAAIAAgACAAIAAgACAAIAB8ACAAIAAgACAAIAAgACAAIAA8ACAAOgAgAFIAbwB1AG4AZAAgAGIAeQAgAHQAcgB1AG4AYwBhAHQAaQBuAGcAIABjAG8AbQBwAG8AbgBlAG4AdABzAC4AIABEAGUAZgBhAHUAbAB0ACAAaQBzACAAcgBvAHUAbgBkAGkAbgBnACAAdABvACAAbgBlAGEAcgBlAHMAdAAuAFwAbgAgACAAIAAgACAAIAAgACAAIAAgACAAIAAgACAAIAAgACAAfAAgACAAIAAgACAAIAAgACAAIAAgACAAIAAgAHwAIABMAG8AdwBPAHIAZABlAHIAIAA6ACAAbABvAHcAIABvAHIAZABlAHIAIABjAG8AbQBwAG8AbgBlAG4AdAAgAHQAbwAgAGQAaQBzAHAAbABhAHkAXABuACAAIAAgACAAIAAgACAAIAAgACAAIAAgACAAIAAgACAAIAB8ACAAIAAgACAAIAAgACAAIAAgACAAIAAgACAAfAAgACAAIAAgACAATgB1AGwAbAAgADoAIABEAGUAZgBhAHUAbAB0AHMAIAB0AG8AIABzAGUAYwBvAG4AZABzACAAaQBmACAAdABpAG0AZQAgAHAAcgBlAHMAZQBuAHQALAAgAG8AdABoAGUAcgB3AGkAcwBlACAAZABhAHkAXABuACAAIAAgACAAIAAgACAAIAAgACAAIAAgACAAIAAgACAAIAB8ACAAIAAgACAAIAAgACAAIAAgACAAIAAgACAAfAAgACAAIAAgACAAIAAgACAARAAgADoAIABEAGEAeQBcAG4AIAAgACAAIAAgACAAIAAgACAAIAAgACAAIAAgACAAIAAgAHwAIAAgACAAIAAgACAAIAAgACAAIAAgACAAIAB8ACAAIAAgACAAIAAgACAAIABIACAAOgAgAEgAbwB1AHIAXABuACAAIAAgACAAIAAgACAAIAAgACAAIAAgACAAIAAgACAAIAB8ACAAIAAgACAAIAAgACAAIAAgACAAIAAgACAAfAAgACAAIAAgACAAIAAgACAATQAgADoAIABNAGkAbgB1AHQAZQBcAG4AIAAgACAAIAAgACAAIAAgACAAIAAgACAAIAAgACAAIAAgAHwAIAAgACAAIAAgACAAIAAgACAAIAAgACAAIAB8ACAAIAAgACAAIAAgACAAIABTACAAOgAgAFMAZQBjAG8AbgBkAFwAbgAgACAAIAAgACAAIAAgACAAIAAgACAAIAAgACAAIAAgACAAfAAgACAAIAAgACAAIAAgACAAIAAgACAAIAAgAHwAIABQAHIAZQBjAGkAcwBpAG8AbgA6ACAAWwAwAC0AOQBdACAATwBuAGwAeQAgAGgAYQBzACAAYQBuACAAZQBmAGYAZQBjAHQAIAB3AGgAZQBuACAAbABvAHcAIABvAHIAZABlAHIAIABjAG8AbQBwAG8AbgBlAG4AdAAgAGkAcwAgAHMAZQBjAG8AbgBkAHMALgBcAG4AIAAgACAAIAAgACAAIAAgACAAIAAgACAAIAAgACAAIAAgAHwAIAAgACAAIAAgACAAIAAgACAAIAAgACAAIAB8ACAAIAAgACAAIAAgACAAIABaACAAOgAgAEQAaQBzAHAAbABhAHkAIAAnAFoAJwAgAGYAbwByACAAWgB1AGwAdQAgAHQAaQBtAGUAIAB6AG8AbgBlACAAKwAwADAAOgAwADAAXABuAFsASgB1AGwAaQBhAG4AQwBhAGwAZQBuAGQAYQByAF0AIAB8ACAAcwB3AGkAdABjAGg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JAFMATwBfAEQAQQBUAEUAVABJAE0ARQAgAD0AIABMAEEATQBCAEQAQQAoAE0ASgBEAGEAdABlACwAIABbAFQAWgBPAE0AaQBuAHUAdABlAHMAXQAsACAAWwBPAHAAdABpAG8AbgBzAF0ALAAgAFsASgB1AGwAaQBhAG4AQwBhAGwAZQBuAGQAYQByAF0ALABcAG4AIAAgACAAIABJAEYAUwAoAFwAbgAgACAAIAAgACAAIAAgACAASQBTAF8ARQBNAFAAVABZACgATQBKAEQAYQB0AGUAKQAsACAAXAAiAFwAIgAsAFwAbgAgACAAIAAgACAAIAAgACAATgBPAFQAKABJAFMATgBVAE0AQgBFAFIAKABNAEoARABhAHQAZQApACkALAAgAHsAIwBWAEEATABVAEUAIQB9ACwAXABuACAAIAAgACAAIAAgACAAIABUAFIAVQBFACwAIABMAEUAVAAoAFwAbgAgACAAIAAgACAAIAAgACAAIAAgACAAIABfAGMARABhAHQAZQAsACAATQBKAEQAQQBUAEUAXwBUAE8AXwBDAEEATABFAE4ARABBAFIAXwBEAEEAVABFACgATQBKAEQAYQB0AGUALAAgAEoAdQBsAGkAYQBuAEMAYQBsAGUAbgBkAGEAcgApACwAXABuACAAIAAgACAAIAAgACAAIAAgACAAIAAgAEYATwBSAE0AQQBUAF8ASQBTAE8AXwBEAEEAVABFAFQASQBNAEUAKABcAG4AIAAgACAAIAAgACAAIAAgACAAIAAgACAAIAAgACAAIABJAE4ARABFAFgAKABfAGMARABhAHQAZQAsACAAMQAsACAAMQApACwAXABuACAAIAAgACAAIAAgACAAIAAgACAAIAAgACAAIAAgACAASQBOAEQARQBYACgAXwBjAEQAYQB0AGUALAAgADEALAAgADIAKQAsAFwAbgAgACAAIAAgACAAIAAgACAAIAAgACAAIAAgACAAIAAgAEkATgBEAEUAWAAoAF8AYwBEAGEAdABlACwAIAAxACwAIAAzACkALABcAG4AIAAgACAAIAAgACAAIAAgACAAIAAgACAAIAAgACAAIABJAE4ARABFAFgAKABfAGMARABhAHQAZQAsACAAMQAsACAANAApACwAXABuACAAIAAgACAAIAAgACAAIAAgACAAIAAgACAAIAAgACAAVABaAE8ATQBpAG4AdQB0AGUAcwAsAFwAbgAgACAAIAAgACAAIAAgACAAIAAgACAAIAAgACAAIAAgAE8AcAB0AGkAbwBuAHMALABcAG4AIAAgACAAIAAgACAAIAAgACAAIAAgACAAIAAgACAAIABKAHUAbABpAGEAbgBDAGEAbABlAG4AZABhAHIAXABuACAAIAAgACAAIAAgACAAIAAgACAAIAAg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EATABFAE4ARABBAFI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DAEEATABFAE4ARABBAFIALgBOAFUATABMAEkARgBZACIALAAiAEMAQQBMAEUATgBEAEEAUgAuAEkAUwBfAEUATQBQAFQAWQAiACwAIgBDAEEATABFAE4ARABBAFIALgBJAFMAXwBOAFUATQBFAFIASQBDAF8ATgBVAEwATAAiACwAIgBDAEEATABFAE4ARABBAFIALgBJAFMAXwBJAE4AVABFAEcARQBSACIALAAiAEMAQQBMAEUATgBEAEEAUgAuAEQARQBDAEkATQBBAEwAUwAiACwAIgBDAEEATABFAE4ARABBAFIALgBWAEEATABJAEQAQQBUAEUAXwBDAEgAQQBSAFMARQBUACIALAAiAEMAQQBMAEUATgBEAEEAUgAuAFIARQBQAEwAQQBDAEUAXwBDAEgAQQBSAFMAIgAsACIAQwBBAEwARQBOAEQAQQBSAC4ARgBJAE4ARABfAE4AVABIAF8AQwBIAEEAUgAiACwAIgBDAEEATABFAE4ARABBAFIALgBTAEUAQQBSAEMASABfAE4AVABIAF8AQwBIAEEAUgAiACwAIgBDAEEATABFAE4ARABBAFIALgBTAFAATABJAFQAXwBBAFIATwBVAE4ARABfAEMASABBAFIAUwAiACwAIgBDAEEATABFAE4ARABBAFIALgBJAFMAXwBWAEEATABJAEQAXwBUAEkATQBFAFMAUABBAE4AIgAsACIAQwBBAEwARQBOAEQAQQBSAC4AVgBBAEwASQBEAEEAVABFAF8AVABJAE0ARQBTAFAAQQBOACIALAAiAEMAQQBMAEUATgBEAEEAUgAuAFQASQBNAEUAUwBQAEEATgBfAEwATwBXAF8ATwBSAEQARQBSACIALAAiAEMAQQBMAEUATgBEAEEAUgAuAFQASQBNAEUAUwBQAEEATgBfAEgASQBHAEgAXwBPAFIARABFAFIAIgAsACIAQwBBAEwARQBOAEQAQQBSAC4AVABJAE0ARQBTAFAAQQBOACIALAAiAEMAQQBMAEUATgBEAEEAUgAuAFIATwBVAE4ARABfAFQASQBNAEUAUwBQAEEATgAiACwAIgBDAEEATABFAE4ARABBAFIALgBSAEUAUwBPAEwAVgBFAF8AVABJAE0ARQBTAFAAQQBOACIALAAiAEMAQQBMAEUATgBEAEEAUgAuAFAAQQBSAFMARQBfAFQASQBNAEUAUwBQAEEATgAiACwAIgBDAEEATABFAE4ARABBAFIALgBGAE8AUgBNAEEAVABfAFQASQBNAEUAUwBQAEEATgAiACwAIgBDAEEATABFAE4ARABBAFIALgBfAEYATwBSAE0AQQBUAF8AUABSAE8AVgBJAEQARQBSAF8AVABJAE0ARQBTAFAAQQBOAF8ATQBPAEQARQBSAE4AIgAsACIAQwBBAEwARQBOAEQAQQBSAC4AXwBGAE8AUgBNAEEAVABfAFAAUgBPAFYASQBEAEUAUgBfAFQASQBNAEUAUwBQAEEATgBfAFQAUgBBAEQASQBUAEkATwBOAEEATAAiACwAIgBDAEEATABFAE4ARABBAFIALgBZAEUAQQBSAF8AQwBPAE0ATQBPAE4AXwBFAFIAQQAiACwAIgBDAEEATABFAE4ARABBAFIALgBQAEEAUgBTAEUAXwBNAE8ATgBUAEgAIgAsACIAQwBBAEwARQBOAEQAQQBSAC4ATQBPAE4AVABIAF8ATgBBAE0ARQAiACwAIgBDAEEATABFAE4ARABBAFIALgBJAFMAXwBMAEUAQQBQAF8AWQBFAEEAUgAiACwAIgBDAEEATABFAE4ARABBAFIALgBJAFMAXwBWAEEATABJAEQAXwBEAEEAVABFACIALAAiAEMAQQBMAEUATgBEAEEAUgAuAEQAQQBZAFMAXwBJAE4AXwBZAEUAQQBSACIALAAiAEMAQQBMAEUATgBEAEEAUgAuAEQAQQBZAFMAXwBJAE4AXwBNAE8ATgBUAEgAIgAsACIAQwBBAEwARQBOAEQAQQBSAC4AUABBAFIAUwBFAF8ASQBTAE8AXwBDAEEATABFAE4ARABBAFIAXwBEAEEAVABFACIALAAiAEMAQQBMAEUATgBEAEEAUgAuAEYATwBSAE0AQQBUAF8ASQBTAE8AXwBZAEUAQQBSACIALAAiAEMAQQBMAEUATgBEAEEAUgAuAEYATwBSAE0AQQBUAF8ASQBTAE8AXwBDAEEATABFAE4ARABBAFIAXwBEAEEAVABFACIALAAiAEMAQQBMAEUATgBEAEEAUgAuAEoAVQBMAEkAQQBOAF8ARABBAFkAXwBOAFUATQBCAEUAUgAiACwAIgBDAEEATABFAE4ARABBAFIALgBNAE8ARABJAEYASQBFAEQAXwBKAFUATABJAEEATgBfAEQAQQBZAF8ATgBVAE0AQgBFAFIAIgAsACIAQwBBAEwARQBOAEQAQQBSAC4ASgBEAE4AXwBUAE8AXwBNAE8ARABJAEYASQBFAEQAIgAsACIAQwBBAEwARQBOAEQAQQBSAC4ATQBPAEQASQBGAEkARQBEAF8AVABPAF8ASgBEAE4AIgAsACIAQwBBAEwARQBOAEQAQQBSAC4ASgBEAE4AXwBUAE8AXwBDAEEATABFAE4ARABBAFIAXwBEAEEAVABFACIALAAiAEMAQQBMAEUATgBEAEEAUgAuAE0ASgBEAE4AXwBUAE8AXwBDAEEATABFAE4ARABBAFIAXwBEAEEAVABFACIALAAiAEMAQQBMAEUATgBEAEEAUgAuAEcAUgBFAEcATwBSAEkAQQBOAF8AVABPAF8ASgBVAEwASQBBAE4AIgAsACIAQwBBAEwARQBOAEQAQQBSAC4ASgBVAEwASQBBAE4AXwBUAE8AXwBHAFIARQBHAE8AUgBJAEEATgAiACwAIgBDAEEATABFAE4ARABBAFIALgBTAEUAQwBVAEwAQQBSAF8ARABJAEYARgBFAFIARQBOAEMARQAiACwAIgBDAEEATABFAE4ARABBAFIALgBJAFMAXwBWAEEATABJAEQAXwBUAFoATwAiACwAIgBDAEEATABFAE4ARABBAFIALgBUAEkATQBFAFMAUABBAE4AXwBUAE8AXwBUAFoATwAiACwAIgBDAEEATABFAE4ARABBAFIALgBUAFoATwBfAFQATwBfAFQASQBNAEUAUwBQAEEATgAiACwAIgBDAEEATABFAE4ARABBAFIALgBQAEEAUgBTAEUAXwBJAFMATwBfAFQAWgBPACIALAAiAEMAQQBMAEUATgBEAEEAUgAuAEYATwBSAE0AQQBUAF8ASQBTAE8AXwBUAFoATwAiACwAIgBDAEEATABFAE4ARABBAFIALgBNAEkATABJAFQAQQBSAFkAXwBUAFoATwAiACwAIgBDAEEATABFAE4ARABBAFIALgBUAFoATwBfAFQATwBfAE0ASQBMAEkAVABBAFIAWQAiACwAIgBDAEEATABFAE4ARABBAFIALgBTAEgASQBGAFQAXwBUAEkATQBFAFoATwBOAEUAIgAsACIAQwBBAEwARQBOAEQAQQBSAC4ASQBTAF8AVgBBAEwASQBEAF8AVABJAE0ARQBfAE8ARgBfAEQAQQBZACIALAAiAEMAQQBMAEUATgBEAEEAUgAuAEoAVQBMAEkAQQBOAF8ARABBAFQARQAiACwAIgBDAEEATABFAE4ARABBAFIALgBNAE8ARABJAEYASQBFAEQAXwBKAFUATABJAEEATgBfAEQAQQBUAEUAIgAsACIAQwBBAEwARQBOAEQAQQBSAC4ASgBEAEEAVABFAF8AVABPAF8ATQBPAEQASQBGAEkARQBEACIALAAiAEMAQQBMAEUATgBEAEEAUgAuAE0ATwBEAEkARgBJAEUARABfAFQATwBfAEoARABBAFQARQAiACwAIgBDAEEATABFAE4ARABBAFIALgBKAEQAQQBUAEUAXwBUAE8AXwBDAEEATABFAE4ARABBAFIAXwBEAEEAVABFACIALAAiAEMAQQBMAEUATgBEAEEAUgAuAE0ASgBEAEEAVABFAF8AVABPAF8AQwBBAEwARQBOAEQAQQBSAF8ARABBAFQARQAiACwAIgBDAEEATABFAE4ARABBAFIALgBSAEUAUwBPAEwAVgBFAF8ARABBAFQARQBUAEkATQBFACIALAAiAEMAQQBMAEUATgBEAEEAUgAuAFIARQBTAE8ATABWAEUAXwBNAEoARABBAFQARQAiACwAIgBDAEEATABFAE4ARABBAFIALgBNAEoARABBAFQARQBfAEEARABEAEkAVABJAE8ATgAiACwAIgBDAEEATABFAE4ARABBAFIALgBQAEEAUgBTAEUAXwBJAFMATwBfAFQASQBNAEUAIgAsACIAQwBBAEwARQBOAEQAQQBSAC4ARgBPAFIATQBBAFQAXwBJAFMATwBfAFQASQBNAEUAIgAsACIAQwBBAEwARQBOAEQAQQBSAC4AUABBAFIAUwBFAF8ASQBTAE8AXwBEAEEAVABFAFQASQBNAEUAIgAsACIAQwBBAEwARQBOAEQAQQBSAC4ARgBPAFIATQBBAFQAXwBJAFMATwBfAEQAQQBUAEUAVABJAE0ARQAiACwAIgBDAEEATABFAE4ARABBAFIALgBQAEEAUgBTAEUAXwBMAEkAVABFAFIAQQBSAFkAXwBZAEUAQQBSACIALAAiAEMAQQBMAEUATgBEAEEAUgAuAEYATwBSAE0AQQBUAF8ATABJAFQARQBSAEEAUgBZAF8AWQBFAEEAUgAiACwAIgBDAEEATABFAE4ARABBAFIALgBQAEEAUgBTAEUAXwBMAEkAVABFAFIAQQBSAFkAXwBEAEEAVABFACIALAAiAEMAQQBMAEUATgBEAEEAUgAuAEYATwBSAE0AQQBUAF8ATABJAFQARQBSAEEAUgBZAF8ARABBAFQARQAiACwAIgBDAEEATABFAE4ARABBAFIALgBQAEEAUgBTAEUAXwBVAFMAXwBEAEEAVABFACIALAAiAEMAQQBMAEUATgBEAEEAUgAuAEYATwBSAE0AQQBUAF8AVQBTAF8ARABBAFQARQAiACwAIgBDAEEATABFAE4ARABBAFIALgBQAEEAUgBTAEUAXwBNAEkATABfAEQAVABHACIALAAiAEMAQQBMAEUATgBEAEEAUgAuAEYATwBSAE0AQQBUAF8ATQBJAEwAXwBEAFQARwAiACwAIgBDAEEATABFAE4ARABBAFIALgBJAFMAXwBWAEEATABJAEQAXwBPAFIARABJAE4AQQBMAF8ARABBAFQARQAiACwAIgBDAEEATABFAE4ARABBAFIALgBQAEEAUgBTAEUAXwBJAFMATwBfAE8AUgBEAEkATgBBAEwAXwBEAEEAVABFACIALAAiAEMAQQBMAEUATgBEAEEAUgAuAEYATwBSAE0AQQBUAF8ASQBTAE8AXwBPAFIARABJAE4AQQBMAF8ARABBAFQARQAiACwAIgBDAEEATABFAE4ARABBAFIALgBPAFIARABJAE4AQQBMAF8ARABBAFQARQBfAFQATwBfAE0ASgBEAEEAVABFACIALAAiAEMAQQBMAEUATgBEAEEAUgAuAE0ASgBEAEEAVABFAF8AVABPAF8ATwBSAEQASQBOAEEATABfAEQAQQBUAEUAIgAsACIAQwBBAEwARQBOAEQAQQBSAC4AQwBPAE4AVgBFAFIAVABfAFcARQBFAEsARABBAFkAXwBOAFUATQBCAEUAUgAiACwAIgBDAEEATABFAE4ARABBAFIALgBQAEEAUgBTAEUAXwBXAEUARQBLAEQAQQBZACIALAAiAEMAQQBMAEUATgBEAEEAUgAuAFcARQBFAEsARABBAFkAXwBOAEEATQBFACIALAAiAEMAQQBMAEUATgBEAEEAUgAuAEQAQQBZAF8ATwBGAF8AVwBFAEUASwAiACwAIgBDAEEATABFAE4ARABBAFIALgBXAEUARQBLAEQAQQBZAF8ATwBGAF8ATQBPAE4AVABIACIALAAiAEMAQQBMAEUATgBEAEEAUgAuAEkAUwBfAFYAQQBMAEkARABfAFcARQBFAEsAXwBEAEEAVABFACIALAAiAEMAQQBMAEUATgBEAEEAUgAuAFcARQBFAEsAUwBfAEkATgBfAFkARQBBAFIAIgAsACIAQwBBAEwARQBOAEQAQQBSAC4AUABBAFIAUwBFAF8ASQBTAE8AXwBXAEUARQBLAF8ARABBAFQARQAiACwAIgBDAEEATABFAE4ARABBAFIALgBGAE8AUgBNAEEAVABfAEkAUwBPAF8AVwBFAEUASwBfAEQAQQBUAEUAIgAsACIAQwBBAEwARQBOAEQAQQBSAC4AVwBFAEUASwBfAEQAQQBUAEUAXwBUAE8AXwBNAEoARABBAFQARQAiACwAIgBDAEEATABFAE4ARABBAFIALgBNAEoARABBAFQARQBfAFQATwBfAFcARQBFAEsAXwBEAEEAVABFACIALAAiAEMAQQBMAEUATgBEAEEAUgAuAFcARQBFAEsAXwBOAFUATQBCAEUAUgAiACwAIgBDAEEATABFAE4ARABBAFIALgBEAEEAWQBTAF8ASQBOAF8AUQBVAEEAUgBUAEUAUgAiACwAIgBDAEEATABFAE4ARABBAFIALgBRAFUAQQBSAFQARQBSAF8ARABBAFQARQBfAFQATwBfAE0ASgBEAEEAVABFACIALAAiAEMAQQBMAEUATgBEAEEAUgAuAE0ASgBEAEEAVABFAF8AVABPAF8AUQBVAEEAUgBUAEUAUgBfAEQAQQBUAEUAIgAsACIAQwBBAEwARQBOAEQAQQBSAC4ARABFAEwAVABBAF8ASABPAFUAUgBTACIALAAiAEMAQQBMAEUATgBEAEEAUgAuAEQARQBMAFQAQQBfAE0ASQBOAFUAVABFAFMAIgAsACIAQwBBAEwARQBOAEQAQQBSAC4ARABFAEwAVABBAF8AUwBFAEMATwBOAEQAUwAiACwAIgBDAEEATABFAE4ARABBAFIALgBEAEUATABUAEEAXwBEAEgATQBTACIALAAiAEMAQQBMAEUATgBEAEEAUgAuAEQARQBMAFQAQQBfAFQASQBNAEUAUwBQAEEATgAiACwAIgBDAEEATABFAE4ARABBAFIALgBEAEUATABUAEEAXwBXAEUARQBLAFMAIgAsACIAQwBBAEwARQBOAEQAQQBSAC4ARABFAEwAVABBAF8ATQBPAE4AVABIAFMAIgAsACIAQwBBAEwARQBOAEQAQQBSAC4ARABFAEwAVABBAF8AUQBVAEEAUgBUAEUAUgBTACIALAAiAEMAQQBMAEUATgBEAEEAUgAuAEQARQBMAFQAQQBfAFkARQBBAFIAUwAiACwAIgBDAEEATABFAE4ARABBAFIALgBEAEUATABUAEEAXwBXAEUARQBLAF8ARABBAFkAUwAiACwAIgBDAEEATABFAE4ARABBAFIALgBEAEUATABUAEEAXwBZAEUAQQBSAF8AVwBFAEUASwBfAEQAQQBZAFMAIgAsACIAQwBBAEwARQBOAEQAQQBSAC4ARABFAEwAVABBAF8ATQBPAE4AVABIAF8ARABBAFkAUwAiACwAIgBDAEEATABFAE4ARABBAFIALgBEAEUATABUAEEAXwBRAFUAQQBSAFQARQBSAF8ARABBAFkAUwAiACwAIgBDAEEATABFAE4ARABBAFIALgBEAEUATABUAEEAXwBJAE4AVABFAFIAVgBBAEwAIgAsACIAQwBBAEwARQBOAEQAQQBSAC4ARQBYAFQARQBOAFQAXwBPAEYAXwBEAEEAWQBTACIALAAiAEMAQQBMAEUATgBEAEEAUgAuAEUAWABUAEUATgBUAF8ATwBGAF8AVwBFAEUASwBTACIALAAiAEMAQQBMAEUATgBEAEEAUgAuAEUAWABUAEUATgBUAF8ATwBGAF8ATQBPAE4AVABIAFMAIgAsACIAQwBBAEwARQBOAEQAQQBSAC4ARQBYAFQARQBOAFQAXwBPAEYAXwBRAFUAQQBSAFQARQBSAFMAIgAsACIAQwBBAEwARQBOAEQAQQBSAC4ARQBYAFQARQBOAFQAXwBPAEYAXwBZAEUAQQBSAFMAIgAsACIAQwBBAEwARQBOAEQAQQBSAC4AVABJAE0ARQBTAFAAQQBOAF8AVABPAF8ARQBYAEMARQBMAFQASQBNAEUAIgAsACIAQwBBAEwARQBOAEQAQQBSAC4ARQBYAEMARQBMAFQASQBNAEUAXwBUAE8AXwBUAEkATQBFAFMAUABBAE4AIgAsACIAQwBBAEwARQBOAEQAQQBSAC4ATQBKAEQAQQBUAEUAXwBUAE8AXwBFAFgAQwBFAEwARABBAFQARQAiACwAIgBDAEEATABFAE4ARABBAFIALgBFAFgAQwBFAEwARABBAFQARQBfAFQATwBfAE0ASgBEAEEAVABFACIALAAiAEMAQQBMAEUATgBEAEEAUgAuAFUAUwBEAEEAVABFAF8AVABPAF8ARQBYAEMARQBMAEQAQQBUAEUAIgAsACIAQwBBAEwARQBOAEQAQQBSAC4ARQBYAEMARQBMAEQAQQBUAEUAXwBUAE8AXwBVAFMARABBAFQARQAiACwAIgBDAEEATABFAE4ARABBAFIALgBJAFMATwBfAEQAQQBUAEUAVABJAE0ARQBfAFQATwBfAEUAWABDAEUATABEAEEAVABFACIALAAiAEMAQQBMAEUATgBEAEEAUgAuAEUAWABDAEUATABEAEEAVABFAF8AVABPAF8ASQBTAE8AXwBEAEEAVABFAFQASQBNAEUAIgAsACIAQwBBAEwARQBOAEQAQQBSAC4ASQBTAE8AXwBEAEEAVABFAFQASQBNAEUAXwBUAE8AXwBNAEoARABBAFQARQAiACwAIgBDAEEATABFAE4ARABBAFIALgBNAEoARABBAFQARQBfAFQATwBfAEkAUwBPAF8ARABBAFQARQBUAEkATQ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CALENDAR_GENERAL</vt:lpstr>
      <vt:lpstr>CALENDAR_TIMESPAN</vt:lpstr>
      <vt:lpstr>CALENDAR_DATES</vt:lpstr>
      <vt:lpstr>CALENDAR_TIMEZONES</vt:lpstr>
      <vt:lpstr>CALENDAR_DATETIME</vt:lpstr>
      <vt:lpstr>CALENDAR_ORDINALDATES</vt:lpstr>
      <vt:lpstr>CALENDAR_WEEKS</vt:lpstr>
      <vt:lpstr>CALENDAR_QUARTERS</vt:lpstr>
      <vt:lpstr>CALENDAR_DELTAS</vt:lpstr>
      <vt:lpstr>CALENDAR_EXTENTS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2023-07-25T11:39:26Z</dcterms:modified>
</cp:coreProperties>
</file>