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918814" documentId="8_{EC863CD5-8208-420A-82DC-FA001A6233C7}" xr6:coauthVersionLast="47" xr6:coauthVersionMax="47" xr10:uidLastSave="{E3C401DB-618C-42A5-8ECD-9B37F3092328}"/>
  <bookViews>
    <workbookView xWindow="28680" yWindow="-120" windowWidth="29040" windowHeight="15720" tabRatio="806" firstSheet="2" activeTab="4" xr2:uid="{00000000-000D-0000-FFFF-FFFF00000000}"/>
  </bookViews>
  <sheets>
    <sheet name="CALENDAR_GENERAL" sheetId="26" r:id="rId1"/>
    <sheet name="CALENDAR_TIMESPAN" sheetId="29" r:id="rId2"/>
    <sheet name="CALENDAR_DATES" sheetId="3" r:id="rId3"/>
    <sheet name="CALENDAR_TIMEZONES" sheetId="33" r:id="rId4"/>
    <sheet name="CALENDAR_DATETIME" sheetId="6" r:id="rId5"/>
    <sheet name="CALENDAR_ORDINALDATES" sheetId="31" r:id="rId6"/>
    <sheet name="CALENDAR_WEEKS" sheetId="4" r:id="rId7"/>
    <sheet name="CALENDAR_QUARTERS" sheetId="18" r:id="rId8"/>
    <sheet name="CALENDAR_DELTAS" sheetId="16" r:id="rId9"/>
    <sheet name="CALENDAR_EXTENTS" sheetId="21" r:id="rId10"/>
    <sheet name="CALENDAR_CONVERSION" sheetId="8" r:id="rId11"/>
  </sheets>
  <definedNames>
    <definedName name="CALENDAR._FORMAT_PROVIDER_TIMESPAN_MODERN" hidden="1">_xlfn.LAMBDA(_xlpm.TimeSpan,_xlpm.SignPositive,_xlpm.Fixed,_xlpm.Padding,_xlpm.Precision,_xlpm.Truncate,_xlpm.HighOrder,_xlpm.LowOrder, _xlfn.LET(_xlpm._setHighOrder, ISNUMBER(_xlpm.HighOrder), _xlpm._setLowOrder, ISNUMBER(_xlpm.LowOrder), _xlpm._setPrecision, ISNUMBER(_xlpm.Precision), _xlpm._resolveHighOrder, _xlfn.IFS(_xlpm._setHighOrder * (_xlpm.HighOrder &gt; 2), 2, _xlpm._setHighOrder, _xlpm.HighOrder, TRUE, 1), _xlpm._resolveLowOrder, _xlfn.IFS(_xlpm._setLowOrder * (_xlpm.LowOrder &lt; 3), 3, _xlpm._setLowOrder, _xlpm.LowOrder, TRUE, 4), _xlpm._resolvePrecision, _xlfn.IFS(_xlpm._resolveLowOrder &lt; 4, 0, _xlpm._setPrecision, _xlpm.Precision, _xlpm.Fixed, 0, TRUE, 9), _xlpm._resolveTimeSpan, CALENDAR.RESOLVE_TIMESPAN(_xlpm.TimeSpan, _xlpm._resolveHighOrder, _xlpm._resolveLowOrder, _xlpm._resolvePrecision, _xlpm.Truncate), _xlpm._showHighOrder, IF(_xlpm.Fixed, _xlpm._resolveHighOrder, _xlfn.LET(_xlpm._hasHighOrder, IFERROR(CALENDAR.TIMESPAN_HIGH_ORDER(INDEX(_xlpm._resolveTimeSpan, 1, 2), INDEX(_xlpm._resolveTimeSpan, 1, 3), INDEX(_xlpm._resolveTimeSpan, 1, 4), INDEX(_xlpm._resolveTimeSpan, 1, 5)), 2), MIN(2, MAX(_xlpm._resolveHighOrder, _xlpm._hasHighOrder)))), _xlpm._showLowOrder, IF(_xlpm.Fixed, _xlpm._resolveLowOrder, _xlfn.LET(_xlpm._hasLowOrder, IFERROR(CALENDAR.TIMESPAN_LOW_ORDER(INDEX(_xlpm._resolveTimeSpan, 1, 2), INDEX(_xlpm._resolveTimeSpan, 1, 3), INDEX(_xlpm._resolveTimeSpan, 1, 4), INDEX(_xlpm._resolveTimeSpan, 1, 5)), 3), MAX(3, MIN(_xlpm._resolveLowOrder, _xlpm._hasLowOrder)))), _xlpm._showPrecision, _xlfn.IFS(_xlpm.Fixed, _xlpm._resolvePrecision, _xlpm._showLowOrder &lt; 4, 0, TRUE, MIN(_xlpm._resolvePrecision, CALENDAR.DECIMALS(INDEX(_xlpm._resolveTimeSpan, 1, 5)))), _xlpm._leadFmt, IF(_xlpm.Padding, "00", "0"), _xlpm._midFmt, "00", _xlpm._lastFmt, IF(_xlpm._showPrecision = 0, _xlpm._midFmt, _xlpm._midFmt &amp; LEFT(".000000000", _xlpm._showPrecision + 1)), _xlpm._designator, _xlfn.IFS(INDEX(_xlpm._resolveTimeSpan, 1, 1) &lt; 0, _xlfn.UNICHAR(8722), _xlpm.SignPositive, "+", TRUE, ""), _xlpm._delims, IF(_xlpm._showLowOrder = 4, {".",":",":",""}, {".",":","",""}), _xlfn.VSTACK(_xlfn.HSTACK(_xlpm._showHighOrder, _xlpm._showLowOrder, _xlpm._leadFmt, _xlpm._midFmt, _xlpm._lastFmt, FALSE), _xlfn.HSTACK(_xlpm._designator, _xlpm._delims), _xlpm._resolveTimeSpan)))</definedName>
    <definedName name="CALENDAR._FORMAT_PROVIDER_TIMESPAN_TRADITIONAL" hidden="1">_xlfn.LAMBDA(_xlpm.TimeSpan,_xlpm.SignPositive,_xlpm.Fixed,_xlpm.Padding,_xlpm.Spacing,_xlpm.Precision,_xlpm.Truncate,_xlpm.HighOrder,_xlpm.LowOrder, _xlfn.LET(_xlpm._setHighOrder, ISNUMBER(_xlpm.HighOrder), _xlpm._setLowOrder, ISNUMBER(_xlpm.LowOrder), _xlpm._setPrecision, ISNUMBER(_xlpm.Precision), _xlpm._resolveHighOrder, IF(_xlpm._setHighOrder, _xlpm.HighOrder, 1), _xlpm._resolveLowOrder, IF(_xlpm._setLowOrder, _xlpm.LowOrder, 4), _xlpm._resolvePrecision, _xlfn.IFS(_xlpm._setPrecision, _xlpm.Precision, _xlpm.Fixed, 0, TRUE, 9), _xlpm._resolveTimeSpan, CALENDAR.RESOLVE_TIMESPAN(_xlpm.TimeSpan, _xlpm._resolveHighOrder, _xlpm._resolveLowOrder, _xlpm._resolvePrecision, _xlpm.Truncate), _xlpm._showLowOrder, IF(_xlpm.Fixed, _xlpm._resolveLowOrder, _xlfn.LET(_xlpm._hasLowOrder, IFERROR(CALENDAR.TIMESPAN_LOW_ORDER(INDEX(_xlpm._resolveTimeSpan, 1, 2), INDEX(_xlpm._resolveTimeSpan, 1, 3), INDEX(_xlpm._resolveTimeSpan, 1, 4), INDEX(_xlpm._resolveTimeSpan, 1, 5)), 4), MIN(_xlpm._resolveLowOrder, _xlpm._hasLowOrder))), _xlpm._showHighOrder, IF(_xlpm.Fixed, _xlpm._resolveHighOrder, _xlfn.LET(_xlpm._hasHighOrder, IFERROR(CALENDAR.TIMESPAN_HIGH_ORDER(INDEX(_xlpm._resolveTimeSpan, 1, 2), INDEX(_xlpm._resolveTimeSpan, 1, 3), INDEX(_xlpm._resolveTimeSpan, 1, 4), INDEX(_xlpm._resolveTimeSpan, 1, 5)), _xlpm._showLowOrder), MAX(_xlpm._resolveHighOrder, _xlpm._hasHighOrder))), _xlpm._showPrecision, IF(_xlpm.Fixed, _xlpm._resolvePrecision, MIN(_xlpm._resolvePrecision, CALENDAR.DECIMALS(INDEX(_xlpm._resolveTimeSpan, 1, _xlpm._showLowOrder + 1)))), _xlpm._leadFmt, IF(_xlpm.Padding, "00", "0"), _xlpm._midFmt, _xlpm._leadFmt, _xlpm._lastFmt, IF(_xlpm._showPrecision = 0, _xlpm._midFmt, _xlpm._midFmt &amp; LEFT(".000000000", _xlpm._showPrecision + 1)), _xlpm._designator, _xlfn.IFS(INDEX(_xlpm._resolveTimeSpan, 1, 1) &lt; 0, _xlfn.UNICHAR(8722), _xlpm.SignPositive, "+", TRUE, ""), _xlpm._delims, {"d","h","'",""""}, _xlfn.VSTACK(_xlfn.HSTACK(_xlpm._showHighOrder, _xlpm._showLowOrder, _xlpm._leadFmt, _xlpm._midFmt, _xlpm._lastFmt, _xlpm.Spacing), _xlfn.HSTACK(_xlpm._designator, _xlpm._delims), _xlpm._resolveTimeSpan)))</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_xlfn.IFS(_xlpm.Month = "", "", NOT(ISNUMBER(_xlpm.Month)), {#VALUE!}, TRUE,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_xlfn.IFS(_xlpm.YearCE = "", "", NOT(ISNUMBER(_xlpm.YearCE)), {#VALUE!}, CALENDAR.IS_LEAP_YEAR(_xlpm.YearCE, _xlpm.JulianCalendar),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_xlfn.LAMBDA(_xlpm.MJDateStart,_xlpm.MJDateEnd,_xlop.HighOrder,_xlop.LowOrder,_xlop.Precision,_xlop.Truncate, _xlfn.IFS((_xlpm.MJDateStart = "") * (_xlpm.MJDateEnd = ""), {"","","",""}, NOT(ISNUMBER(_xlpm.MJDateStart)), {#VALUE!,"","",""}, NOT(ISNUMBER(_xlpm.MJDateEnd)), {#VALUE!,"","",""}, TRUE, CALENDAR.RESOLVE_TIMESPAN(_xlpm.MJDateEnd - _xlpm.MJDateStart, _xlpm.HighOrder,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ISO_DATETIME">_xlfn.LAMBDA(_xlpm.ExcelDate,_xlop.TZOMinutes,_xlop.Options, _xlfn.IFS(CALENDAR.IS_EMPTY(_xlpm.ExcelDate), "", NOT(ISNUMBER(_xlpm.ExcelDate)), {#VALUE!}, _xlpm.ExcelDate &lt;= 1, CALENDAR.FORMAT_ISO_DATETIME("", "", "", _xlpm.ExcelDate, _xlpm.TZOMinutes, _xlpm.Options), TRUE, _xlfn.LET(_xlpm._yearCE, YEAR(_xlpm.ExcelDate), _xlpm._month, MONTH(_xlpm.ExcelDate), _xlpm._day, DAY(_xlpm.ExcelDate), _xlpm._time, _xlpm.ExcelDate - INT(_xlpm.ExcelDate), CALENDAR.FORMAT_ISO_DATETIME(_xlpm._yearCE, _xlpm._month, _xlpm._day, _xlpm._time, _xlpm.TZOMinutes, _xlpm.Options))))</definedName>
    <definedName name="CALENDAR.EXCELDATE_TO_MJDATE">_xlfn.LAMBDA(_xlpm.ExcelDate, _xlfn.IFS(CALENDAR.IS_EMPTY(_xlpm.ExcelDate), "", NOT(ISNUMBER(_xlpm.ExcelDate)), {#VALUE!}, TRUE, _xlpm.ExcelDate + 15018))</definedName>
    <definedName name="CALENDAR.EXCELDATE_TO_USDATE">_xlfn.LAMBDA(_xlpm.ExcelDate,_xlop.Options, _xlfn.IFS(CALENDAR.IS_EMPTY(_xlpm.ExcelDate), "", NOT(ISNUMBER(_xlpm.ExcelDate)), {#VALUE!}, _xlpm.ExcelDate &lt;= 1, CALENDAR.FORMAT_US_DATE("", "", "", _xlpm.ExcelDate, _xlpm.Options, 0), TRUE, _xlfn.LET(_xlpm._yearCE, YEAR(_xlpm.ExcelDate), _xlpm._month, MONTH(_xlpm.ExcelDate), _xlpm._day, DAY(_xlpm.ExcelDate), _xlpm._time, _xlpm.ExcelDate - INT(_xlpm.ExcelDate), CALENDAR.FORMAT_US_DATE(_xlpm._yearCE, _xlpm._month, _xlpm._day, _xlpm._time, _xlpm.Options, 0))))</definedName>
    <definedName name="CALENDAR.EXCELTIME_TO_TIMESPAN">_xlfn.LAMBDA(_xlpm.Sign,_xlpm.ExcelTime, _xlfn.IFS(CALENDAR.IS_EMPTY(_xlpm.ExcelTime), "", NOT(ISNUMBER(_xlpm.ExcelTime)), {#VALUE!}, TRUE, _xlfn.LET(_xlpm._sign, _xlfn.IFS(NOT(ISNUMBER(_xlpm.Sign)), 1, _xlpm.Sign &lt; 0, -1, TRUE, 1), _xlpm._sign * _xlpm.ExcelTime)))</definedName>
    <definedName name="CALENDAR.EXTENT_OF_DAY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_xlpm._chars, MID(_xlpm.Chars, _xlfn.SEQUENCE(1, LEN(_xlpm.Chars)), 1), _xlpm._findCount, _xlfn.LET(_xlpm._removed, _xlfn.REDUCE(_xlpm._text,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FORMAT_ISO_CALENDAR_DATE">_xlfn.LAMBDA(_xlpm.YearCE,_xlpm.Month,_xlpm.Day,_xlop.Basic,_xlop.JulianCalendar, _xlfn.IFS((_xlpm.YearCE = "") * (_xlpm.Month = "") * (_xlpm.Day = ""), "", NOT(ISNUMBER(_xlpm.YearCE)), {#VALUE!}, NOT(CALENDAR.IS_NUMERIC_NULL(_xlpm.Month)), {#VALUE!}, NOT(CALENDAR.IS_NUMERIC_NULL(_xlpm.Day)), {#VALUE!}, NOT(ISNUMBER(_xlpm.Month)) * ISNUMBER(_xlpm.Day), {#VALUE!}, NOT(ISNUMBER(_xlpm.Month)), CALENDAR.FORMAT_ISO_YEAR(_xlpm.YearCE), NOT(CALENDAR.IS_VALID_DATE(_xlpm.YearCE, _xlpm.Month, _xlpm.Day, _xlpm.JulianCalendar)), {#NUM!}, TRUE, _xlfn.LET(_xlpm._basic, N(_xlpm.Basic) &lt;&gt; 0, _xlpm._delim, IF(_xlpm._basic, "", "-"), _xlfn.IFS(_xlpm._basic * (ABS(_xlpm.YearCE) &gt; 9999), {#VALUE!}, ISNUMBER(_xlpm.Day), _xlfn.CONCAT(CALENDAR.FORMAT_ISO_YEAR(_xlpm.YearCE), _xlpm._delim, TEXT(_xlpm.Month, "00"), _xlpm._delim, TEXT(_xlpm.Day, "00")), TRUE, _xlfn.CONCAT(CALENDAR.FORMAT_ISO_YEAR(_xlpm.YearCE), _xlpm._delim, TEXT(_xlpm.Month, "00"))))))</definedName>
    <definedName name="CALENDAR.FORMAT_ISO_DATETIME">_xlfn.LAMBDA(_xlpm.YearCE,_xlpm.Month,_xlpm.Day,_xlop.Time,_xlop.TZOMinutes,_xlop.Options,_xlop.JulianCalendar, IF(CALENDAR.IS_EMPTY(_xlpm.YearCE) * CALENDAR.IS_EMPTY(_xlpm.Month) * CALENDAR.IS_EMPTY(_xlpm.Day) * CALENDAR.IS_EMPTY(_xlpm.Time), "", _xlfn.LET(_xlpm._hasDate, ISNUMBER(_xlpm.YearCE) * ISNUMBER(_xlpm.Month) * ISNUMBER(_xlpm.Day), _xlpm._hasTime, NOT(CALENDAR.IS_EMPTY(_xlpm.Time)), IF(_xlpm._hasDate + _xlpm._hasTime = 0, {#VALUE!}, _xlfn.LET(_xlpm._basic, IFERROR(SEARCH("B", _xlpm.Options), 0) &gt; 0, _xlpm._truncate, IFERROR(FIND("&lt;", _xlpm.Options), 0) &gt; 0, _xlpm._tryLowOrderChar, CALENDAR.SEARCH_NTH_CHAR("DHMS", _xlpm.Options, 1, 1), _xlpm._lowOrder, _xlfn.IFS(INDEX(_xlpm._tryLowOrderChar, 1, 1) = 0, IF(_xlpm._hasTime, 4, 1), INDEX(_xlpm._tryLowOrderChar, 1, 2) = "D", 1, INDEX(_xlpm._tryLowOrderChar, 1, 2) = "H", 2, INDEX(_xlpm._tryLowOrderChar, 1, 2) = "M", 3, INDEX(_xlpm._tryLowOrderChar, 1, 2) = "S", 4), _xlpm._roundLevel, IF(_xlpm._lowOrder &lt; 4, _xlpm._lowOrder - 4, _xlfn.LET(_xlpm._tryPrecisionChar, CALENDAR.FIND_NTH_CHAR("0123456789", _xlpm.Options, 1, 1), IF(INDEX(_xlpm._tryPrecisionChar, 1, 1) = 0, 0, VALUE(INDEX(_xlpm._tryPrecisionChar, 1, 2))))), _xlpm._roundTime, IF(ISNUMBER(_xlpm.Time), CALENDAR.ROUND_TIMESPAN(_xlpm.Time, _xlpm._roundLevel, _xlpm._truncate), 0), _xlpm._timeOutOfRange, ISERROR(_xlpm.Time) + (_xlpm._roundTime &lt; 0) + (_xlpm._roundTime &gt; 1) &gt; 0, _xlpm._rDate, _xlfn.IFS(NOT(_xlpm._hasDate), "", NOT(CALENDAR.IS_VALID_DATE(_xlpm.YearCE, _xlpm.Month, _xlpm.Day, _xlpm.JulianCalendar)), "#DATE!", NOT(_xlpm._hasTime), _xlfn.HSTACK(_xlpm.YearCE, _xlpm.Month, _xlpm.Day), _xlpm._timeOutOfRange, _xlfn.HSTACK(_xlpm.YearCE, _xlpm.Month, _xlpm.Day), (_xlpm.Time = 1) * (_xlpm._lowOrder &gt; 1), _xlfn.HSTACK(_xlpm.YearCE, _xlpm.Month, _xlpm.Day), _xlpm._roundTime &lt; 1, _xlfn.HSTACK(_xlpm.YearCE, _xlpm.Month, _xlpm.Day), TRUE, _xlfn.LET(_xlpm._MJDN, CALENDAR.MODIFIED_JULIAN_DAY_NUMBER(_xlpm.YearCE, _xlpm.Month, _xlpm.Day, _xlpm.JulianCalendar), CALENDAR.MJDN_TO_CALENDAR_DATE(_xlpm._MJDN + 1, _xlpm.JulianCalendar))), _xlpm._rTime, _xlfn.IFS(_xlpm._timeOutOfRange, "T#TIME!", NOT(_xlpm._hasTime), "", _xlpm._roundTime &lt; 1, _xlpm._roundTime, (_xlpm.Time = 1) * (_xlpm._lowOrder &gt; 1), _xlpm.Time, TRUE, 0), _xlpm._sDate, IF(NOT(ISNUMBER(INDEX(_xlpm._rDate, 1, 1))), _xlpm._rDate, CALENDAR.FORMAT_ISO_CALENDAR_DATE(INDEX(_xlpm._rDate, 1, 1), INDEX(_xlpm._rDate, 1, 2), INDEX(_xlpm._rDate, 1, 3), _xlpm._basic, _xlpm.JulianCalendar)), _xlpm._sTime, _xlfn.IFS(NOT(ISNUMBER(_xlpm._rTime)), _xlpm._rTime, _xlpm._lowOrder = 1, "", TRUE, CALENDAR.FORMAT_ISO_TIME(_xlpm._rTime, _xlpm.Options)), _xlpm._sTZO, IFERROR(CALENDAR.FORMAT_ISO_TZO(_xlpm.TZOMinutes, _xlpm.Options), "#TZO!"), IF((_xlpm._sTime = "") * (_xlpm._sTZO &lt;&gt; ""), _xlfn.CONCAT(_xlpm._sDate, "T", _xlpm._sTZO), _xlfn.CONCAT(_xlpm._sDate, _xlpm._sTime, _xlpm._sTZO)))))))</definedName>
    <definedName name="CALENDAR.FORMAT_ISO_ORDINAL_DATE">_xlfn.LAMBDA(_xlpm.YearCE,_xlpm.OrdinalDay,_xlop.Basic,_xlop.JulianCalendar, _xlfn.IFS(CALENDAR.IS_EMPTY(_xlpm.YearCE) * CALENDAR.IS_EMPTY(_xlpm.OrdinalDay), "", NOT(ISNUMBER(_xlpm.YearCE)), {#VALUE!}, NOT(CALENDAR.IS_NUMERIC_NULL(_xlpm.OrdinalDay)), {#VALUE!}, CALENDAR.IS_EMPTY(_xlpm.OrdinalDay), CALENDAR.FORMAT_ISO_YEAR(_xlpm.YearCE), TRUE,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IME">_xlfn.LAMBDA(_xlpm.Time,_xlop.Options, _xlfn.IFS(_xlpm.Time = "", "", NOT(ISNUMBER(_xlpm.Time)), {#VALUE!}, (_xlpm.Time &lt; 0) + (_xlpm.Time &gt; 1), {#NUM!}, TRUE, _xlfn.LET(_xlpm._basic, IFERROR(SEARCH("B", _xlpm.Options), 0) &gt; 0, _xlpm._truncate, IFERROR(FIND("&lt;", _xlpm.Options), 0) &gt; 0, _xlpm._tryLowOrderChar, CALENDAR.SEARCH_NTH_CHAR("HMS", _xlpm.Options, 1, 1), _xlpm._lowOrder, _xlfn.IFS(INDEX(_xlpm._tryLowOrderChar, 1, 1) = 0, 4, INDEX(_xlpm._tryLowOrderChar, 1, 2) = "H", 2, INDEX(_xlpm._tryLowOrderChar, 1, 2) = "M", 3, INDEX(_xlpm._tryLowOrderChar, 1, 2) = "S", 4), _xlpm._precision, IF(_xlpm._lowOrder &lt; 4, 0, _xlfn.LET(_xlpm._tryPrecisionChar, CALENDAR.SEARCH_NTH_CHAR("0123456789", _xlpm.Options, 1, 1), IF(INDEX(_xlpm._tryPrecisionChar, 1, 1) = 0, 0, VALUE(INDEX(_xlpm._tryPrecisionChar, 1, 2))))), _xlpm._rTime, CALENDAR.RESOLVE_TIMESPAN(_xlpm.Time, 2, _xlpm._lowOrder, _xlpm._precision, _xlpm._truncate), _xlpm._delim, IF(_xlpm._basic, "", ":"), _xlfn.IFS(_xlpm._lowOrder = 4, _xlfn.LET(_xlpm._secFmt, IF(_xlpm._precision = 0, "00", LEFT("00.000000000", _xlpm._precision + 3)), _xlfn.CONCAT("T", TEXT(INDEX(_xlpm._rTime, 1, 3), "00"), _xlpm._delim, TEXT(INDEX(_xlpm._rTime, 1, 4), "00"), _xlpm._delim, TEXT(INDEX(_xlpm._rTime, 1, 5), _xlpm._secFmt))), _xlpm._lowOrder = 3, _xlfn.CONCAT("T", TEXT(INDEX(_xlpm._rTime, 1, 3), "00"), _xlpm._delim, TEXT(INDEX(_xlpm._rTime, 1, 4), "00")), _xlpm._lowOrder = 2, "T" &amp; TEXT(INDEX(_xlpm._rTime, 1, 3), "00")))))</definedName>
    <definedName name="CALENDAR.FORMAT_ISO_TZO">_xlfn.LAMBDA(_xlpm.TZOMinutes,_xlop.Options, _xlfn.IFS(CALENDAR.IS_EMPTY(_xlpm.TZOMinutes), "", NOT(ISNUMBER(_xlpm.TZOMinutes)), {#VALUE!}, NOT(CALENDAR.IS_VALID_TZO(_xlpm.TZOMinutes)), {#NUM!}, TRUE, _xlfn.LET(_xlpm._basic, IFERROR(SEARCH("B", _xlpm.Options), 0) &gt; 0, _xlpm._zulu, IFERROR(SEARCH("Z", _xlpm.Options), 0) &gt; 0, _xlpm._tzo, ABS(_xlpm.TZOMinutes), IF((_xlpm._tzo = 0) * _xlpm._zulu, "Z", _xlfn.LET(_xlpm._sign, IF(_xlpm.TZOMinutes &gt;= 0, "+", _xlfn.UNICHAR(8722)), _xlpm._delim, IF(_xlpm._basic, "", ":"), _xlpm._rTZO, CALENDAR.RESOLVE_TIMESPAN(CALENDAR.TZO_TO_TIMESPAN(_xlpm._tzo), 2, 4, 0), IF(INDEX(_xlpm._rTZO, 5) &gt; 0, _xlfn.CONCAT(_xlpm._sign, TEXT(INDEX(_xlpm._rTZO, 1, 3), "00"), _xlpm._delim, TEXT(INDEX(_xlpm._rTZO, 1, 4), "00"), _xlpm._delim, TEXT(INDEX(_xlpm._rTZO, 1, 5), "00")), _xlfn.CONCAT(_xlpm._sign, TEXT(INDEX(_xlpm._rTZO, 1, 3), "00"), _xlpm._delim, TEXT(INDEX(_xlpm._rTZO, 1, 4), "00"))))))))</definedName>
    <definedName name="CALENDAR.FORMAT_ISO_WEEK_DATE">_xlfn.LAMBDA(_xlpm.YearCE,_xlpm.ISOWeek,_xlop.ISOWeekDay,_xlop.Basic,_xlop.JulianCalendar, _xlfn.IFS(CALENDAR.IS_EMPTY(_xlpm.YearCE) * CALENDAR.IS_EMPTY(_xlpm.ISOWeek) * CALENDAR.IS_EMPTY(_xlpm.ISOWeekDay), "", NOT(ISNUMBER(_xlpm.YearCE)), {#VALUE!}, NOT(CALENDAR.IS_NUMERIC_NULL(_xlpm.ISOWeek)) + NOT(CALENDAR.IS_NUMERIC_NULL(_xlpm.ISOWeekDay)), {#VALUE!}, NOT(ISNUMBER(_xlpm.ISOWeek)) * ISNUMBER(_xlpm.ISOWeekDay), {#VALUE!}, TRUE, _xlfn.LET(_xlpm._delim, IF(N(_xlpm.Basic) = 0, "-", ""), _xlfn.IFS(CALENDAR.IS_EMPTY(_xlpm.ISOWeek), CALENDAR.FORMAT_ISO_YEAR(_xlpm.YearCE), NOT(CALENDAR.IS_VALID_WEEK_DATE(_xlpm.YearCE, _xlpm.ISOWeek, _xlpm.ISOWeekDay, _xlpm.JulianCalendar)), {#NUM!}, CALENDAR.IS_EMPTY(_xlpm.ISOWeekDay), _xlfn.CONCAT(CALENDAR.FORMAT_ISO_YEAR(_xlpm.YearCE), _xlpm._delim, "W", TEXT(_xlpm.ISOWeek, "00")), TRUE, _xlfn.CONCAT(CALENDAR.FORMAT_ISO_YEAR(_xlpm.YearCE), _xlpm._delim, "W", TEXT(_xlpm.ISOWeek, "00"), _xlpm._delim, TEXT(_xlpm.ISOWeekDay, "0"))))))</definedName>
    <definedName name="CALENDAR.FORMAT_ISO_YEAR">_xlfn.LAMBDA(_xlpm.YearCE, _xlfn.IFS(_xlpm.YearCE = "", "", NOT(ISNUMBER(_xlpm.YearCE)), {#VALUE!}, NOT(CALENDAR.IS_INTEGER(_xlpm.YearCE)), {#NUM!}, TRUE, _xlfn.LET(_xlpm._yearFmt, IF((_xlpm.YearCE &gt;= 1000) * (_xlpm.YearCE &lt;= 9999), "0000;" &amp; _xlfn.UNICHAR(8722) &amp; "0000", "+0000;" &amp; _xlfn.UNICHAR(8722) &amp; "0000"), TEXT(_xlpm.YearCE, _xlpm._yearFmt))))</definedName>
    <definedName name="CALENDAR.FORMAT_LITERARY_DATE">_xlfn.LAMBDA(_xlpm.YearCE,_xlpm.Month,_xlpm.Day,_xlop.Time,_xlop.Options,_xlop.JulianCalendar, _xlfn.IFS(CALENDAR.IS_EMPTY(_xlpm.YearCE) * CALENDAR.IS_EMPTY(_xlpm.Month) * CALENDAR.IS_EMPTY(_xlpm.Day), "", NOT(ISNUMBER(_xlpm.Month)) + (NOT(ISNUMBER(_xlpm.YearCE)) * NOT(ISNUMBER(_xlpm.Day))), {#VALUE!}, TRUE, _xlfn.LET(_xlpm._short, IFERROR(SEARCH("S", _xlpm.Options), 0) &gt; 0, _xlpm._intEnglish, IFERROR(SEARCH("I", _xlpm.Options), 0) &gt; 0, _xlpm._era, IFERROR(SEARCH("E", _xlpm.Options), 0) &gt; 0, _xlpm.fnFormatDate, _xlfn.LAMBDA(_xlpm._carryDay, _xlfn.LET(_xlpm._yearCE, IF(_xlpm.YearCE = "", 2000, _xlpm.YearCE), _xlpm._day, IF(_xlpm.Day = "", 1, INT(_xlpm.Day)), IF(NOT(CALENDAR.IS_VALID_DATE(_xlpm._yearCE, _xlpm.Month, _xlpm._day, _xlpm.JulianCalendar)), "#DATE!", _xlfn.LET(_xlpm._rDate, IF(_xlpm._carryDay, _xlfn.LET(_xlpm._MJDN, CALENDAR.MODIFIED_JULIAN_DAY_NUMBER(_xlpm._yearCE, _xlpm.Month, _xlpm._day, _xlpm.JulianCalendar), CALENDAR.MJDN_TO_CALENDAR_DATE(_xlpm._MJDN + 1)), _xlfn.HSTACK(_xlpm._yearCE, _xlpm.Month, _xlpm._day)), _xlpm._sMonth, CALENDAR.MONTH_NAME(INDEX(_xlpm._rDate, 1, 2), _xlpm._short, _xlpm._intEnglish), _xlpm._sDay, IF(ISNUMBER(_xlpm.Day), " " &amp; INDEX(_xlpm._rDate, 1, 3), ""), _xlpm._sYear, IF(ISNUMBER(_xlpm.YearCE), ", " &amp; CALENDAR.FORMAT_LITERARY_YEAR(INDEX(_xlpm._rDate, 1, 1), _xlpm._era), ""), _xlfn.CONCAT(_xlpm._sMonth, _xlpm._sDay, _xlpm._sYear))))), _xlpm.fnFormatTime, _xlfn.LAMBDA(_xlfn.IFS(CALENDAR.IS_EMPTY(_xlpm.Time), {"",0}, NOT(ISNUMBER(_xlpm.Time)), {" #TIME!",0}, (_xlpm.Time &lt; 0) + (_xlpm.Time &gt; 1), {" #TIME!",0}, TRUE, _xlfn.LET(_xlpm._rTime, CALENDAR.ROUND_TIMESPAN(_xlpm.Time, -1, 0), _xlpm._carryDay, N((_xlpm._rTime = 1) * (_xlpm.Time &lt; 1)), _xlpm._fmt, IF(_xlpm.Time = 1, "[H]:mm", "h:mm AM/PM"), _xlfn.HSTACK(", " &amp; TEXT(_xlpm._rTime, _xlpm._fmt), _xlpm._carryDay)))), _xlpm._rTime, _xlpm.fnFormatTime(), _xlpm._sDate, _xlpm.fnFormatDate(INDEX(_xlpm._rTime, 1, 2)), _xlfn.CONCAT(_xlpm._sDate, INDEX(_xlpm._rTime, 1, 1)))))</definedName>
    <definedName name="CALENDAR.FORMAT_LITERARY_YEAR">_xlfn.LAMBDA(_xlpm.YearCE,_xlop.AlwaysShowEra, IF(CALENDAR.IS_EMPTY(_xlpm.YearCE),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_xlfn.LAMBDA(_xlpm.Year,_xlpm.Month,_xlpm.Day,_xlpm.Time,_xlop.TZOMinutes,_xlop.Options, _xlfn.IFS(CALENDAR.IS_EMPTY(_xlpm.Year) * CALENDAR.IS_EMPTY(_xlpm.Month) * CALENDAR.IS_EMPTY(_xlpm.Day) * CALENDAR.IS_EMPTY(_xlpm.Time), "", NOT(CALENDAR.IS_NUMERIC_NULL(_xlpm.Year)), {#VALUE!}, NOT(CALENDAR.IS_NUMERIC_NULL(_xlpm.Month)), {#VALUE!}, NOT(CALENDAR.IS_NUMERIC_NULL(_xlpm.Day)), {#VALUE!}, NOT(CALENDAR.IS_EMPTY(_xlpm.Month)) * NOT(CALENDAR.IS_VALID_DATE(_xlpm.Year, _xlpm.Month, _xlpm.Day, 0)), "#DATE!", TRUE, _xlfn.LET(_xlpm._tzo, N(_xlpm.TZOMinutes), _xlpm._short, IFERROR(SEARCH("S", _xlpm.Options), 0) &gt; 0, _xlpm._spacing, IFERROR(FIND("_", _xlpm.Options), 0) &gt; 0, _xlpm._truncate, IFERROR(FIND("&lt;", _xlpm.Options), 0) &gt; 0, _xlpm.fnFmtTime, _xlfn.LAMBDA(_xlpm._time, _xlfn.LET(_xlpm._timeFmt, IF(N(_xlpm._short), "BM&lt;", "BS&lt;"), _xlpm._sTime, CALENDAR.FORMAT_ISO_TIME(_xlpm._time, _xlpm._timeFmt), RIGHT(_xlpm._sTime, LEN(_xlpm._sTime) - 1))), _xlpm.fnResolveMilitaryTZ, _xlfn.LAMBDA(_xlfn.IFS(CALENDAR.IS_EMPTY(_xlpm.TZOMinutes), _xlfn.HSTACK(N(_xlpm.Time), "J"), _xlpm._tzo &gt; 720, _xlfn.LET(_xlpm._shiftTZO, (_xlpm._tzo - 720) / 1440, _xlpm._time, N(_xlpm.Time) - _xlpm._shiftTZO, _xlfn.HSTACK(_xlpm._time, "M")), _xlpm._tzo &lt; -720, _xlfn.LET(_xlpm._shiftTZO, (_xlpm._tzo + 720) / 1440, _xlpm._time, N(_xlpm.Time) - _xlpm._shiftTZO, _xlfn.HSTACK(_xlpm._time, "Y")), TRUE, _xlfn.LET(_xlpm._militaryTZO, SIGN(_xlpm._tzo) * MROUND(ABS(_xlpm._tzo), 60), _xlpm._shiftTZO, (_xlpm._tzo - _xlpm._militaryTZO) / 1440, _xlpm._time, N(_xlpm.Time) - _xlpm._shiftTZO, _xlpm._idx, INT(_xlpm._militaryTZO / 60) + 13, _xlpm._militaryTZ, CHOOSE(_xlpm._idx, "Y", "X", "W", "V", "U", "T", "S", "R", "Q", "P", "O", "N", "Z", "A", "B", "C", "D", "E", "F", "G", "H", "I", "K", "L", "M"), _xlfn.HSTACK(_xlpm._time, _xlpm._militaryTZ)))), _xlpm._day, INT(_xlpm.Day), _xlpm._militaryTime, _xlpm.fnResolveMilitaryTZ(), _xlpm._nominalYear, IF(CALENDAR.IS_EMPTY(_xlpm.Year), 2000, _xlpm.Year), _xlpm._nominalMonth, IF(CALENDAR.IS_EMPTY(_xlpm.Year), 3, _xlpm.Month), _xlpm._rDate, IF(INDEX(_xlpm._militaryTime, 1, 1) &lt; 1, _xlfn.HSTACK(_xlpm._nominalYear, _xlpm._nominalMonth, _xlpm._day, INDEX(_xlpm._militaryTime, 1, 1)), _xlfn.LET(_xlpm._MJDN, CALENDAR.MODIFIED_JULIAN_DAY_NUMBER(_xlpm._nominalYear, _xlpm._nominalMonth, _xlpm._day, 0), _xlpm._rTime, INDEX(_xlpm._militaryTime, 1, 1) - 1, _xlfn.HSTACK(CALENDAR.MJDN_TO_CALENDAR_DATE(_xlpm._MJDN + 1, 0), _xlpm._rTime))), _xlpm._sDay, TEXT(INDEX(_xlpm._rDate, 3), "00"), IF(CALENDAR.IS_EMPTY(_xlpm.Year), _xlfn.CONCAT(_xlpm._sDay, _xlpm.fnFmtTime(INDEX(_xlpm._rDate, 4)), INDEX(_xlpm._militaryTime, 1, 2)), IF((INDEX(_xlpm._rDate, 1) &lt; 1951) + (INDEX(_xlpm._rDate, 1) &gt; 2050), "#RANGE!", _xlfn.LET(_xlpm._sTime, _xlpm.fnFmtTime(INDEX(_xlpm._rDate, 4)), _xlpm._sMonth, UPPER(CALENDAR.MONTH_NAME(INDEX(_xlpm._rDate, 2), 1, 1)), _xlpm._sYY, RIGHT(TEXT(INDEX(_xlpm._rDate, 1), "00"), 2), _xlfn.CONCAT(_xlpm._sDay, _xlpm._sTime, INDEX(_xlpm._militaryTime, 1, 2), _xlpm._sMonth, _xlpm._sYY)))))))</definedName>
    <definedName name="CALENDAR.FORMAT_TIMESPAN">_xlfn.LAMBDA(_xlpm.TimeSpan,_xlop.Options, _xlfn.IFS(CALENDAR.IS_EMPTY(_xlpm.TimeSpan), "", NOT(ISNUMBER(_xlpm.TimeSpan)), {#VALUE!}, TRUE, _xlfn.LET(_xlpm._modernStyle, IFERROR(SEARCH("T", _xlpm.Options), 0) = 0, _xlpm._signPositive, IFERROR(FIND("+", _xlpm.Options), 0) &gt; 0, _xlpm._fixed, IFERROR(FIND("~", _xlpm.Options), 0) = 0, _xlpm._padding, IFERROR(SEARCH("P", _xlpm.Options), 0) &gt; 0, _xlpm._spacing, IFERROR(FIND("_", _xlpm.Options), 0) &gt; 0, _xlpm._truncate, IFERROR(FIND("&lt;", _xlpm.Options), 0) &gt; 0, _xlpm._tryHighOrderChar, CALENDAR.SEARCH_NTH_CHAR("DHMS", _xlpm.Options, 1, 1), _xlpm._passedHighOrder, _xlfn.IFS(INDEX(_xlpm._tryHighOrderChar, 1, 1) = 0, "", INDEX(_xlpm._tryHighOrderChar, 1, 2) = "D", 1, INDEX(_xlpm._tryHighOrderChar, 1, 2) = "H", 2, INDEX(_xlpm._tryHighOrderChar, 1, 2) = "M", 3, INDEX(_xlpm._tryHighOrderChar, 1, 2) = "S", 4), _xlpm._tryLowOrderChar, CALENDAR.SEARCH_NTH_CHAR("DHMS", _xlpm.Options, 1, 1, INDEX(_xlpm._tryHighOrderChar, 1, 1) + 1), _xlpm._passedLowOrder, _xlfn.IFS(INDEX(_xlpm._tryLowOrderChar, 1, 1) = 0, "", INDEX(_xlpm._tryLowOrderChar, 1, 2) = "D", 1, INDEX(_xlpm._tryLowOrderChar, 1, 2) = "H", 2, INDEX(_xlpm._tryLowOrderChar, 1, 2) = "M", 3, INDEX(_xlpm._tryLowOrderChar, 1, 2) = "S", 4), _xlpm._lowOrder, _xlfn.IFS(ISNUMBER(_xlpm._passedLowOrder) * ISNUMBER(_xlpm._passedHighOrder), MAX(_xlpm._passedHighOrder, _xlpm._passedLowOrder), ISNUMBER(_xlpm._passedLowOrder) * NOT(ISNUMBER(_xlpm._passedHighOrder)), IF(_xlpm._passedLowOrder &lt;= 2, "", _xlpm._passedLowOrder), NOT(ISNUMBER(_xlpm._passedLowOrder)) * ISNUMBER(_xlpm._passedHighOrder), IF(_xlpm._passedHighOrder &gt;= 3, _xlpm._passedHighOrder, ""), TRUE, ""), _xlpm._highOrder, _xlfn.IFS(ISNUMBER(_xlpm._passedLowOrder) * ISNUMBER(_xlpm._passedHighOrder), MIN(_xlpm._passedHighOrder, _xlpm._passedLowOrder), ISNUMBER(_xlpm._passedLowOrder) * NOT(ISNUMBER(_xlpm._passedHighOrder)), IF(_xlpm._passedLowOrder &lt;= 2, _xlpm._passedLowOrder, ""), NOT(ISNUMBER(_xlpm._passedLowOrder)) * ISNUMBER(_xlpm._passedHighOrder), IF(_xlpm._passedHighOrder &gt;= 3, "", _xlpm._passedHighOrder), TRUE, ""), _xlpm._tryPrecision, CALENDAR.SEARCH_NTH_CHAR("0123456789", _xlpm.Options, 1, 1), _xlpm._precision, IF(INDEX(_xlpm._tryPrecision, 1, 1) = 0, "", VALUE(INDEX(_xlpm._tryPrecision, 1, 2))), _xlpm._provider, IF(_xlpm._modernStyle, CALENDAR._FORMAT_PROVIDER_TIMESPAN_MODERN(_xlpm.TimeSpan, _xlpm._signPositive, _xlpm._fixed, _xlpm._padding, _xlpm._precision, _xlpm._truncate, _xlpm._highOrder, _xlpm._lowOrder), CALENDAR._FORMAT_PROVIDER_TIMESPAN_TRADITIONAL(_xlpm.TimeSpan, _xlpm._signPositive, _xlpm._fixed, _xlpm._padding, _xlpm._spacing, _xlpm._precision, _xlpm._truncate, _xlpm._highOrder, _xlpm._lowOrder)), _xlpm._count, INDEX(_xlpm._provider, 1, 2) - INDEX(_xlpm._provider, 1, 1) + 1, IF(_xlpm._count &lt; 1, "", _xlfn.LET(_xlpm._designator, IF(INDEX(_xlpm._provider, 2, 1) = "", "", INDEX(_xlpm._provider, 2, 1) &amp; IF(INDEX(_xlpm._provider, 1, 6), " ", "")), _xlpm._parts, _xlfn.MAP(_xlfn.SEQUENCE(1, _xlpm._count), _xlfn.LAMBDA(_xlpm._n, _xlfn.LET(_xlpm._fmt, _xlfn.IFS(_xlpm._n = _xlpm._count, INDEX(_xlpm._provider, 1, 5), _xlpm._n = 1, INDEX(_xlpm._provider, 1, 3), TRUE, INDEX(_xlpm._provider, 1, 4)), _xlpm._col, INDEX(_xlpm._provider, 1, 1) + _xlpm._n, _xlpm._part, TEXT(INDEX(_xlpm._provider, 3, _xlpm._col), _xlpm._fmt), _xlpm._delim, INDEX(_xlpm._provider, 2, _xlpm._col), _xlpm._spc, IF(INDEX(_xlpm._provider, 1, 6) * (_xlpm._n &lt; _xlpm._count), " ", ""), _xlpm._part &amp; _xlpm._delim &amp; _xlpm._spc))), _xlfn.CONCAT(_xlpm._designator, _xlpm._parts))))))</definedName>
    <definedName name="CALENDAR.FORMAT_US_DATE">_xlfn.LAMBDA(_xlpm.YearCE,_xlpm.Month,_xlpm.Day,_xlop.Time,_xlop.Options,_xlop.JulianCalendar, IF(CALENDAR.IS_EMPTY(_xlpm.YearCE) * CALENDAR.IS_EMPTY(_xlpm.Month) * CALENDAR.IS_EMPTY(_xlpm.Day) * CALENDAR.IS_EMPTY(_xlpm.Time), "", _xlfn.LET(_xlpm._hasTime, ISNUMBER(_xlpm.Time), _xlpm._hasDate, ISNUMBER(_xlpm.YearCE) * ISNUMBER(_xlpm.Month) * ISNUMBER(_xlpm.Day), IF(NOT(_xlpm._hasDate + _xlpm._hasTime), {#VALUE!}, _xlfn.LET(_xlpm.fnFormatDate, _xlfn.LAMBDA(_xlpm._separator,_xlpm._carryDay, IF(NOT(CALENDAR.IS_VALID_DATE(_xlpm.YearCE, _xlpm.Month, _xlpm.Day, _xlpm.JulianCalendar)), "#DATE!", _xlfn.LET(_xlpm._rDay, INT(_xlpm.Day), _xlpm._rDate, IF(_xlpm._carryDay, _xlfn.LET(_xlpm._MJDN, CALENDAR.MODIFIED_JULIAN_DAY_NUMBER(_xlpm.YearCE, _xlpm.Month, _xlpm._rDay, _xlpm.JulianCalendar), CALENDAR.MJDN_TO_CALENDAR_DATE(_xlpm._MJDN + 1)), _xlfn.HSTACK(_xlpm.YearCE, _xlpm.Month, _xlpm._rDay)), _xlpm._sYear, TEXT(INDEX(_xlpm._rDate, 1, 1), "0000;" &amp; _xlfn.UNICHAR(8722) &amp; "0000;0000"), _xlpm._sMonth, TEXT(INDEX(_xlpm._rDate, 1, 2), "0"), _xlpm._sDay, TEXT(INDEX(_xlpm._rDate, 1, 3), "0"), _xlfn.CONCAT(_xlpm._sMonth, _xlpm._separator, _xlpm._sDay, _xlpm._separator, _xlpm._sYear)))), _xlpm.fnFormatTime, _xlfn.LAMBDA(_xlpm._lowOrder,_xlpm._truncate,_xlpm._separator, _xlfn.IFS(CALENDAR.IS_EMPTY(_xlpm.Time), {"",0}, NOT(ISNUMBER(_xlpm.Time)), {"#TIME!",0}, (_xlpm.Time &lt; 0) + (_xlpm.Time &gt; 1), {" #TIME!",0}, TRUE, _xlfn.LET(_xlpm._roundLevel, IF(_xlpm._lowOrder = 5, 3, _xlpm._lowOrder - 4), _xlpm._rTime, CALENDAR.ROUND_TIMESPAN(_xlpm.Time, _xlpm._roundLevel, _xlpm._truncate), _xlpm._carryDay, N(_xlpm._rTime = 1), _xlpm._fmt, _xlfn.IFS(_xlpm._lowOrder = 1, "", _xlpm._lowOrder = 2, "h AM/PM", _xlpm._lowOrder = 3, "h\" &amp; _xlpm._separator &amp; "mm AM/PM", _xlpm._lowOrder = 4, "h\" &amp; _xlpm._separator &amp; "mm\" &amp; _xlpm._separator &amp; "ss AM/PM", _xlpm._lowOrder = 5, "h\" &amp; _xlpm._separator &amp; "mm\" &amp; _xlpm._separator &amp; "ss.000 AM/PM"), _xlpm._sTime, TEXT(_xlpm._rTime, _xlpm._fmt), _xlfn.HSTACK(_xlpm._sTime, _xlpm._carryDay)))), _xlpm._truncate, IFERROR(FIND("&lt;", _xlpm.Options), 0) &gt; 0, _xlpm._lowOrder, IF(NOT(_xlpm._hasTime), 1, _xlfn.LET(_xlpm._tryLowOrderChar, CALENDAR.SEARCH_NTH_CHAR("DHMST", _xlpm.Options, 1, 1), _xlfn.IFS(INDEX(_xlpm._tryLowOrderChar, 1, 1) = 0, 3, INDEX(_xlpm._tryLowOrderChar, 1, 2) = "D", 1, INDEX(_xlpm._tryLowOrderChar, 1, 2) = "H", 2, INDEX(_xlpm._tryLowOrderChar, 1, 2) = "M", 3, INDEX(_xlpm._tryLowOrderChar, 1, 2) = "S", 4, INDEX(_xlpm._tryLowOrderChar, 1, 2) = "T", 5))), _xlpm._tryDateSepChar, CALENDAR.FIND_NTH_CHAR(",./-_", _xlpm.Options, 1, 1), _xlpm._dateSeparator, IF(INDEX(_xlpm._tryDateSepChar, 1, 1) = 0, "/", INDEX(_xlpm._tryDateSepChar, 1, 2)), _xlpm._tryTimeSepChar, CALENDAR.FIND_NTH_CHAR(",.:-_", _xlpm.Options, 1, 1, INDEX(_xlpm._tryDateSepChar, 1, 1) + 1), _xlpm._timeSeparator, IF(INDEX(_xlpm._tryTimeSepChar, 1, 1) = 0, ":", INDEX(_xlpm._tryTimeSepChar, 1, 2)), _xlfn.IFS(_xlpm._hasDate * _xlpm._hasTime, _xlfn.LET(_xlpm._rTime, _xlpm.fnFormatTime(_xlpm._lowOrder, _xlpm._truncate, _xlpm._timeSeparator), _xlpm._sDate, _xlpm.fnFormatDate(_xlpm._dateSeparator, INDEX(_xlpm._rTime, 1, 2)), _xlfn.CONCAT(_xlpm._sDate, " ", INDEX(_xlpm._rTime, 1, 1))), _xlpm._hasTime, _xlfn.LET(_xlpm._rTime, _xlpm.fnFormatTime(_xlpm._lowOrder, _xlpm._truncate, _xlpm._timeSeparator), INDEX(_xlpm._rTime, 1, 1)), TRUE, _xlpm.fnFormatDate(_xlpm._dateSeparator, 0)))))))</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_xlfn.IFS(_xlpm.YearCE = "", "", NOT(ISNUMBER(_xlpm.YearCE)), {#VALUE!}, TRUE, _xlfn.LET(_xlpm._yearCE, INT(_xlpm.YearCE), IF(N(_xlpm.JulianCalendar) = 0, _xlfn.IFS(MOD(_xlpm._yearCE, 400) = 0, TRUE, MOD(_xlpm._yearCE, 100) = 0, FALSE, TRUE, MOD(_xlpm._yearCE, 4) = 0), MOD(_xlpm._yearCE, 4) = 0))))</definedName>
    <definedName name="CALENDAR.IS_NUMERIC_NULL">_xlfn.LAMBDA(_xlpm.Value, _xlfn.IFS(ISERROR(_xlpm.Value), FALSE, _xlpm.Value = "", TRUE, ISNUMBER(_xlpm.Value), TRUE, TRUE, FALSE))</definedName>
    <definedName name="CALENDAR.IS_VALID_DATE">_xlfn.LAMBDA(_xlpm.YearCE,_xlpm.Month,_xlop.Day,_xlop.JulianCalendar, _xlfn.IFS(NOT(ISNUMBER(_xlpm.YearCE)) + NOT(ISNUMBER(_xlpm.Month)), FALSE, NOT(CALENDAR.IS_INTEGER(_xlpm.YearCE) * CALENDAR.IS_INTEGER(_xlpm.Month)), FALSE, (_xlpm.Month &lt; 1) + (_xlpm.Month &gt; 12), FALSE, _xlpm.Day = "", TRUE, TRUE, _xlfn.LET(_xlpm._day, INT(_xlpm.Day), IF(_xlpm._day &lt; 1, FALSE, _xlfn.LET(_xlpm._daysInMonth, CALENDAR.DAYS_IN_MONTH(_xlpm.Month, _xlpm.YearCE, _xlpm.JulianCalendar), IF(ISERROR(_xlpm._daysInMonth), FALSE, _xlpm._day &lt;= _xlpm._daysInMonth))))))</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_xlfn.LAMBDA(_xlpm.Sign,_xlpm.Days,_xlop.Hours,_xlop.Minutes,_xlop.Seconds, _xlfn.IFS(ISERROR(_xlpm.Sign), FALSE, NOT(ISNUMBER(_xlpm.Sign)), FALSE, _xlpm.Sign &lt; -1, FALSE, _xlpm.Sign &gt; 1, FALSE, NOT(CALENDAR.IS_INTEGER(_xlpm.Sign)), FALSE, TRUE, _xlfn.LET(_xlpm._high, _xlfn.IFS(ISNUMBER(_xlpm.Days), 1, ISNUMBER(_xlpm.Hours), 2, ISNUMBER(_xlpm.Minutes), 3, ISNUMBER(_xlpm.Seconds), 4, TRUE, 0), IF(_xlpm._high = 0, FALSE, _xlfn.LET(_xlpm._low, _xlfn.IFS(ISNUMBER(_xlpm.Seconds), 4, ISNUMBER(_xlpm.Minutes), 3, ISNUMBER(_xlpm.Hours), 2, ISNUMBER(_xlpm.Days), 1), _xlpm.fnInvalidElement, _xlfn.LAMBDA(_xlpm._element,_xlpm._max,_xlpm._level,_xlpm._zeroSign, _xlfn.IFS(ISERROR(_xlpm._element), TRUE, (_xlpm._element = "") * (_xlpm._high &lt; _xlpm._level) * (_xlpm._low &gt; _xlpm._level), TRUE, _xlpm._element = "", FALSE, NOT(ISNUMBER(_xlpm._element)), TRUE, (_xlpm._low &gt; _xlpm._level) * NOT(CALENDAR.IS_INTEGER(_xlpm._element)), TRUE, _xlpm._element &lt; 0, TRUE, _xlpm._zeroSign * (_xlpm._element &gt; 0), TRUE, IF(_xlpm._max = "", 0, (_xlpm._high &lt; _xlpm._level) * (_xlpm._element &gt;= _xlpm._max)), TRUE, TRUE, FALSE)), _xlpm._zeroSign, _xlpm.Sign = 0, _xlfn.IFS(_xlpm.fnInvalidElement(_xlpm.Days, "", 1, _xlpm._zeroSign), FALSE, _xlpm.fnInvalidElement(_xlpm.Hours, 24, 2, _xlpm._zeroSign), FALSE, _xlpm.fnInvalidElement(_xlpm.Minutes, 60, 3, _xlpm._zeroSign), FALSE, _xlpm.fnInvalidElement(_xlpm.Seconds, 60, 4, _xlpm._zeroSign), FALSE, TRUE, TRUE))))))</definedName>
    <definedName name="CALENDAR.IS_VALID_TZO">_xlfn.LAMBDA(_xlpm.TZOMinutes, _xlfn.IFS(CALENDAR.IS_EMPTY(_xlpm.TZOMinutes), FALSE, NOT(ISNUMBER(_xlpm.TZOMinutes)), FALSE, ABS(_xlpm.TZOMinutes) &gt; 900,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_DATETIME_TO_EXCELDATE">_xlfn.LAMBDA(_xlpm.ISODateTime,_xlop.AllowMixedStyles, IF(CALENDAR.IS_EMPTY(_xlpm.ISODateTime), {"",""}, _xlfn.LET(_xlpm._isoDateTime, CALENDAR.PARSE_ISO_DATETIME(_xlpm.ISODateTime, _xlpm.AllowMixedStyles), _xlfn.IFS(ISERROR(INDEX(_xlpm._isoDateTime, 1, 1)), _xlfn.HSTACK({#VALUE!}, INDEX(_xlpm._isoDateTime, 1, 5)), ISERROR(INDEX(_xlpm._isoDateTime, 1, 4)), _xlfn.HSTACK({#VALUE!}, INDEX(_xlpm._isoDateTime, 1, 5)), CALENDAR.IS_EMPTY(INDEX(_xlpm._isoDateTime, 1, 1)), _xlfn.HSTACK(INDEX(_xlpm._isoDateTime, 1, 4), INDEX(_xlpm._isoDateTime, 1, 5)), TRUE, _xlfn.LET(_xlpm._date, DATE(INDEX(_xlpm._isoDateTime, 1, 1), INDEX(_xlpm._isoDateTime, 1, 2), INDEX(_xlpm._isoDateTime, 1, 3)), _xlfn.HSTACK(_xlpm._date + N(INDEX(_xlpm._isoDateTime, 1, 4)), INDEX(_xlpm._isoDateTime, 1, 5)))))))</definedName>
    <definedName name="CALENDAR.ISO_DATETIME_TO_MJDATE">_xlfn.LAMBDA(_xlpm.ISODateTime,_xlop.AllowMixedStyles,_xlop.JulianCalendar, IF(CALENDAR.IS_EMPTY(_xlpm.ISODateTime), {"",""}, _xlfn.LET(_xlpm._isoDateTime, CALENDAR.PARSE_ISO_DATETIME(_xlpm.ISODateTime, _xlpm.AllowMixedStyles), _xlfn.IFS(ISERROR(INDEX(_xlpm._isoDateTime, 1, 1)), _xlfn.HSTACK({#VALUE!}, INDEX(_xlpm._isoDateTime, 1, 5)), NOT(CALENDAR.IS_NUMERIC_NULL(INDEX(_xlpm._isoDateTime, 1, 4))), _xlfn.HSTACK({#VALUE!}, INDEX(_xlpm._isoDateTime, 1, 5)), CALENDAR.IS_EMPTY(INDEX(_xlpm._isoDateTime, 1, 1)), _xlfn.HSTACK({#VALUE!}, INDEX(_xlpm._isoDateTime, 1, 5)), TRUE, _xlfn.LET(_xlpm._MJDate, CALENDAR.MODIFIED_JULIAN_DATE(INDEX(_xlpm._isoDateTime, 1, 1), INDEX(_xlpm._isoDateTime, 1, 2), INDEX(_xlpm._isoDateTime, 1, 3), INDEX(_xlpm._isoDateTime, 1, 4), _xlpm.JulianCalendar), _xlfn.HSTACK(_xlpm._MJDate, INDEX(_xlpm._isoDateTime, 1, 5)))))))</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MODIFIED">_xlfn.LAMBDA(_xlpm.JDate, IF(_xlpm.JDate = "", "", _xlpm.JDate - 2400000.5))</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XCELDATE">_xlfn.LAMBDA(_xlpm.MJDate, _xlfn.IFS(CALENDAR.IS_EMPTY(_xlpm.MJDate), "", NOT(ISNUMBER(_xlpm.MJDate)), {#VALUE!}, _xlpm.MJDate &lt; 15019, {#NUM!}, _xlpm.MJDate &gt;= 2973484, {#NUM!}, TRUE, _xlpm.MJDate - 15018))</definedName>
    <definedName name="CALENDAR.MJDATE_TO_ISO_DATETIME">_xlfn.LAMBDA(_xlpm.MJDate,_xlop.TZOMinutes,_xlop.Options,_xlop.JulianCalendar, _xlfn.IFS(CALENDAR.IS_EMPTY(_xlpm.MJDate), "", NOT(ISNUMBER(_xlpm.MJDate)), {#VALUE!}, TRUE, _xlfn.LET(_xlpm._cDate, CALENDAR.MJDATE_TO_CALENDAR_DATE(_xlpm.MJDate, _xlpm.JulianCalendar), CALENDAR.FORMAT_ISO_DATETIME(INDEX(_xlpm._cDate, 1, 1), INDEX(_xlpm._cDate, 1, 2), INDEX(_xlpm._cDate, 1, 3), INDEX(_xlpm._cDate, 1, 4), _xlpm.TZOMinutes, _xlpm.Options, _xlpm.JulianCalendar))))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_xlfn.IFS(_xlpm.Month = "", "", NOT(ISNUMBER(_xlpm.Month)), #VALUE!, TRUE,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_xlfn.IFS(_xlpm.ISOCalendarDate = "", {"","",""}, NOT(CALENDAR.VALIDATE_CHARSET("+-0123456789" &amp; _xlfn.UNICHAR(8722), _xlpm.ISOCalendarDate)), {#VALUE!,"",""}, TRUE, _xlfn.LET(_xlpm._firstChar, LEFT(_xlpm.ISOCalendarDate,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RIGHT(_xlpm.ISOCalendarDate, LEN(_xlpm.ISOCalendarDate) - 1), _xlpm.ISOCalendarDate), _xlpm._len, LEN(_xlpm._unSigned), _xlpm._pattern, CALENDAR.REPLACE_CHARS(_xlpm._unSigned, "0123456789", "_"), _xlpm._tryParse, _xlfn.IFS(_xlpm._len &gt;= 10, _xlfn.IFS(_xlpm._pattern = RIGHT("_______________-__-__", _xlpm._len), _xlfn.HSTACK(VALUE(LEFT(_xlpm._unSigned, _xlpm._len - 6)), VALUE(MID(_xlpm._unSigned, _xlpm._len - 4, 2)), VALUE(RIGHT(_xlpm._unSigned, 2))), _xlpm._pattern = RIGHT("_______________-__", _xlpm._len), _xlfn.HSTACK(VALUE(LEFT(_xlpm._unSigned, _xlpm._len - 3)), VALUE(RIGHT(_xlpm._unSigned, 2)), ""), _xlpm._pattern = RIGHT("___________________", _xlpm._len), _xlfn.HSTACK(VALUE(LEFT(_xlpm._unSigned, _xlpm._len - 4)), VALUE(MID(_xlpm._unSigned, _xlpm._len - 3, 2)), VALUE(RIGHT(_xlpm._unSigned, 2))), TRUE, ""), _xlpm._len &gt;= 8, _xlfn.IFS(_xlpm._pattern = RIGHT("______-__", _xlpm._len), _xlfn.HSTACK(VALUE(LEFT(_xlpm._unSigned, _xlpm._len - 3)), VALUE(RIGHT(_xlpm._unSigned, 2)), ""), _xlpm._pattern = RIGHT("_________", _xlpm._len), _xlfn.HSTACK(VALUE(LEFT(_xlpm._unSigned, _xlpm._len - 4)), VALUE(MID(_xlpm._unSigned, _xlpm._len - 3, 2)), VALUE(RIGHT(_xlpm._unSigned, 2))), TRUE, ""), _xlpm._len = 7, IF(_xlpm._pattern = "____-__", _xlfn.HSTACK(VALUE(LEFT(_xlpm._unSigned, 4)), VALUE(RIGHT(_xlpm._unSigned, 2)), ""), ""), (_xlpm._len &gt;= 4) * (_xlpm._len &lt;= 5), IF(_xlpm._pattern = RIGHT("_____", _xlpm._len), _xlfn.HSTACK(VALUE(_xlpm._unSigned), "", ""), ""), TRUE, ""), IF(INDEX(_xlpm._tryParse, 1, 1) = "", {#VALUE!,"",""}, _xlfn.LET(_xlpm._year, _xlpm._sign * INDEX(_xlpm._tryParse, 1, 1), _xlpm._month, INDEX(_xlpm._tryParse, 1, 2), _xlfn.IFS(_xlpm._month = "", _xlfn.HSTACK(_xlpm._year, "", ""), (_xlpm._month &lt; 1) + (_xlpm._month &gt; 12), _xlfn.HSTACK(_xlpm._year, {#NUM!}, ""), TRUE, _xlfn.LET(_xlpm._day, INDEX(_xlpm._tryParse, 1, 3), IF(_xlpm._day = "", _xlfn.HSTACK(_xlpm._year, _xlpm._month, ""), IF(CALENDAR.IS_VALID_DATE(_xlpm._year, _xlpm._month, _xlpm._day, _xlpm.JulianCalendar), _xlfn.HSTACK(_xlpm._year, _xlpm._month, _xlpm._day), _xlfn.HSTACK(_xlpm._year, _xlpm._month, {#NUM!}))))))))))</definedName>
    <definedName name="CALENDAR.PARSE_ISO_DATETIME">_xlfn.LAMBDA(_xlpm.ISODateTime,_xlop.AllowMixedStyles,_xlop.JulianCalendar, _xlfn.IFS(CALENDAR.IS_EMPTY(_xlpm.ISODateTime), {"","","","",""}, NOT(CALENDAR.VALIDATE_CHARSET("+,-.0123456789:TWZ" &amp; _xlfn.UNICHAR(8722), _xlpm.ISODateTime)), {#VALUE!,"","","",""}, TRUE, _xlfn.LET(_xlpm._Tpos, IFERROR(FIND("T", _xlpm.ISODateTime), 0), _xlpm._parts, IF(_xlpm._Tpos = 0, _xlfn.HSTACK(_xlpm.ISODateTime, "", ""), _xlfn.LET(_xlpm._len, LEN(_xlpm.ISODateTime), _xlpm._datePart, LEFT(_xlpm.ISODateTime, _xlpm._Tpos - 1), _xlpm._TZpos, CALENDAR.FIND_NTH_CHAR("Z+-" &amp; _xlfn.UNICHAR(8722), _xlpm.ISODateTime,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_xlfn.IFS(CALENDAR.IS_EMPTY(_xlpm.ISOOrdinalDate), {"",""}, NOT(CALENDAR.VALIDATE_CHARSET("+-0123456789" &amp; _xlfn.UNICHAR(8722), _xlpm.ISOOrdinalDate)),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#N/A), IF(ISERROR(INDEX(_xlpm._tryParse, 1, 1)),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_xlfn.LAMBDA(_xlpm.ISOTime,_xlop.AsComplication, IF(_xlpm.ISOTime = "", "", _xlfn.LET(_xlpm._asValue, N(_xlpm.AsComplication) = 0, IF(CODE(_xlpm.ISOTime) &lt;&gt; 84, IF(_xlpm._asValue, {#VALUE!}, {#VALUE!,"",""}), _xlfn.LET(_xlpm._len, LEN(_xlpm.ISOTime) - 1, _xlpm._timePart, RIGHT(_xlpm.ISOTime, _xlpm._len), _xlpm._pattern, CALENDAR.REPLACE_CHARS(_xlpm._timePart, "0123456789", "_"), _xlpm._tryParse, _xlfn.IFS(LEFT(_xlpm._pattern, 10) = "__:__:__._", _xlfn.LET(_xlpm._decimals, _xlpm._len - 9, _xlfn.HSTACK(VALUE(LEFT(_xlpm._timePart, 2)), VALUE(MID(_xlpm._timePart, 4, 2)), VALUE(MID(_xlpm._timePart, 7, 2)) + (VALUE(RIGHT(_xlpm._timePart, _xlpm._decimals)) / (10 ^ _xlpm._decimals)))), _xlpm._pattern = "__:__:__", _xlfn.HSTACK(VALUE(LEFT(_xlpm._timePart, 2)), VALUE(MID(_xlpm._timePart, 4, 2)), VALUE(RIGHT(_xlpm._timePart, 2))), _xlpm._pattern = "__:__", _xlfn.HSTACK(VALUE(LEFT(_xlpm._timePart, 2)), VALUE(RIGHT(_xlpm._timePart, 2)), 0), LEFT(_xlpm._pattern, 8) = "______._", _xlfn.LET(_xlpm._decimals, _xlpm._len - 7, _xlfn.HSTACK(VALUE(LEFT(_xlpm._timePart, 2)), VALUE(MID(_xlpm._timePart, 3, 2)), VALUE(MID(_xlpm._timePart, 5, 2)) + (VALUE(RIGHT(_xlpm._timePart, _xlpm._decimals)) / (10 ^ _xlpm._decimals)))), _xlpm._pattern = "______", _xlfn.HSTACK(VALUE(LEFT(_xlpm._timePart, 2)), VALUE(MID(_xlpm._timePart, 3, 2)), VALUE(RIGHT(_xlpm._timePart, 2))), _xlpm._pattern = "____", _xlfn.HSTACK(VALUE(LEFT(_xlpm._timePart, 2)), VALUE(RIGHT(_xlpm._timePart, 2)), 0), _xlpm._pattern = "__", _xlfn.HSTACK(VALUE(_xlpm._timePart), 0, 0), TRUE, {#VALUE!}), _xlfn.IFS(ISERROR(INDEX(_xlpm._tryParse, 1, 1)), IF(_xlpm._asValue, {#VALUE!}, {#VALUE!,"",""}), NOT(CALENDAR.IS_VALID_TIME_OF_DAY(INDEX(_xlpm._tryParse, 1, 1), INDEX(_xlpm._tryParse, 1, 2), INDEX(_xlpm._tryParse, 1, 3), 1)), IF(_xlpm._asValue, {#NUM!}, {#NUM!,"",""}), _xlpm._asValue, CALENDAR.TIMESPAN(1, 0, INDEX(_xlpm._tryParse, 1, 1), INDEX(_xlpm._tryParse, 1, 2), INDEX(_xlpm._tryParse, 1, 3)), TRUE, _xlfn.HSTACK(INDEX(_xlpm._tryParse, 1, 1), INDEX(_xlpm._tryParse, 1, 2), INDEX(_xlpm._tryParse, 1, 3))))))))</definedName>
    <definedName name="CALENDAR.PARSE_ISO_TZO">_xlfn.LAMBDA(_xlpm.ISOTimeZoneOffset, _xlfn.IFS(CALENDAR.IS_EMPTY(_xlpm.ISOTimeZoneOffset), "", (LEN(_xlpm.ISOTimeZoneOffset) = 1) * (CODE(_xlpm.ISOTimeZoneOffset) = 90), 0, TRUE, _xlfn.LET(_xlpm._sChar, LEFT(_xlpm.ISOTimeZoneOffset, 1), _xlpm._sign, _xlfn.IFS(_xlpm._sChar = "+", 1, _xlpm._sChar = "-", -1, _xlfn.UNICODE(_xlpm._sChar) = 8722, -1, TRUE, 0), IF(_xlpm._sign = 0, {#VALUE!}, _xlfn.LET(_xlpm._tz, MID(_xlpm.ISOTimeZoneOffset, 2, LEN(_xlpm.ISOTimeZoneOffset)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{#VALUE!}, NOT(CALENDAR.IS_VALID_TIME_OF_DAY(INDEX(_xlpm._tryParse, 1, 1), INDEX(_xlpm._tryParse, 1, 2), INDEX(_xlpm._tryParse, 1, 3))), {#NUM!}, TRUE, CALENDAR.TIMESPAN_TO_TZO(_xlpm._sign * CALENDAR.TIMESPAN(1, 0, INDEX(_xlpm._tryParse, 1, 1), INDEX(_xlpm._tryParse, 1, 2), INDEX(_xlpm._tryParse, 1, 3)))))))))</definedName>
    <definedName name="CALENDAR.PARSE_ISO_WEEK_DATE">_xlfn.LAMBDA(_xlpm.ISOWeekDate,_xlop.JulianCalendar, _xlfn.IFS(CALENDAR.IS_EMPTY(_xlpm.ISOWeekDate), {"","",""}, NOT(CALENDAR.VALIDATE_CHARSET("+-0123456789W" &amp; _xlfn.UNICHAR(8722), _xlpm.ISOWeekDate)),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#N/A), IF(ISERROR(INDEX(_xlpm._tryParse, 1, 1)),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_xlfn.LAMBDA(_xlpm.LiteraryDate,_xlop.JulianCalendar, IF(CALENDAR.IS_EMPTY(_xlpm.LiteraryDate),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_xlpm.JulianCalendar),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_xlfn.IFS(CALENDAR.IS_EMPTY(_xlpm.LiteraryYear), "", NOT(CALENDAR.VALIDATE_CHARSET(" -+0123456789BCE" &amp; _xlfn.UNICHAR(8722), _xlpm.LiteraryYear)), {#VALUE!}, TRUE,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_xlfn.LET(_xlpm._DTG, SUBSTITUTE(_xlpm.DTG, " ", ""), _xlfn.IFS(CALENDAR.IS_EMPTY(_xlpm._DTG), {"","","","",""}, NOT(CALENDAR.VALIDATE_CHARSET("0123456789ABCDEFGHIJKLMNOPQRSTUVWXYZ", _xlpm._DTG)), {#VALUE!,"","","",""}, TRUE, _xlfn.LET(_xlpm.fnYear, _xlfn.LAMBDA(_xlpm._sYear, _xlfn.LET(_xlpm._yy, VALUE(_xlpm._sYear), IF(_xlpm._yy &lt; 51, 2000 + _xlpm._yy, 1900 + _xlpm._yy))), _xlpm.fnTime, _xlfn.LAMBDA(_xlpm._hour,_xlpm._minute,_xlpm._second, IF(NOT(CALENDAR.IS_VALID_TIME_OF_DAY(_xlpm._hour, _xlpm._minute, _xlpm._second, 0)), {#NUM!}, CALENDAR.TIMESPAN(1, 0, _xlpm._hour, _xlpm._minute, _xlpm._second))), _xlpm.fnParseTZ, _xlfn.LAMBDA(_xlpm._tzChar, _xlfn.LET(_xlpm._code, CODE(_xlpm._tzChar) - 64, _xlfn.IFS(_xlpm._code = 26, 0, _xlpm._code = 10, "", _xlpm._code &lt;= 0, {#VALUE!}, _xlpm._code &lt;= 9, _xlpm._code * 60, _xlpm._code &lt;= 13, (_xlpm._code - 1) * 60, _xlpm._code &lt;= 25, (13 - _xlpm._code) * 60, TRUE, {#VALUE!}))),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_xlpm.fnParseTZ(MID(_xlpm._DTG, 9, 1)),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_xlpm.fnParseTZ(MID(_xlpm._DTG, 7, 1)), _xlfn.HSTACK(_xlpm._year, _xlpm._month, _xlpm._day, _xlpm._time, _xlpm._tz))))), _xlpm.fnParsePlan, _xlfn.LAMBDA(_xlpm._DTG, _xlfn.LET(_xlpm._day, VALUE(LEFT(_xlpm._DTG, 2)), _xlpm._hour, VALUE(MID(_xlpm._DTG, 3, 2)), _xlpm._minute, VALUE(MID(_xlpm._DTG, 5, 2)), _xlpm._time, _xlpm.fnTime(_xlpm._hour, _xlpm._minute, 0), _xlpm._tz, _xlpm.fnParseTZ(MID(_xlpm._DTG, 7, 1)), _xlfn.HSTACK("", "", _xlpm._day, _xlpm._time, _xlpm._tz))), _xlpm._len, LEN(_xlpm._DTG), _xlpm._fmt, _xlfn.IFS(_xlpm._len = 14, "F", _xlpm._len = 12, "S", _xlpm._len = 7, "P", TRUE, #N/A), _xlfn.IFS(ISNA(_xlpm._fmt), {#VALUE!,"","","",""}, _xlpm._fmt = "F", _xlpm.fnParseFull(_xlpm._DTG), _xlpm._fmt = "S", _xlpm.fnParseShort(_xlpm._DTG), _xlpm._fmt = "P",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_xlfn.IFS(_xlpm.TimeSpanText = "", IF(_xlpm._asValue, "", {"","","","",""}), _xlpm._asValue * ISNUMBER(_xlpm.TimeSpanText), _xlpm.TimeSpanText, TRUE, _xlfn.LET(_xlpm.fnParseModernFmt, _xlfn.LAMBDA(_xlpm._text, _xlfn.LET(_xlpm._split, CALENDAR.SPLIT_AROUND_CHARS("0123456789", _xlpm._text), _xlpm._pattern, INDEX(_xlpm._split, 1), _xlfn.IFS(_xlpm._pattern = ".::.", _xlfn.LET(_xlpm._decimals, MIN(LEN(INDEX(_xlpm._split, 6)), 9), _xlfn.HSTACK(VALUE(INDEX(_xlpm._split, 2)), VALUE(INDEX(_xlpm._split, 3)), VALUE(INDEX(_xlpm._split, 4)), VALUE(INDEX(_xlpm._split, 5)) + (VALUE(LEFT(INDEX(_xlpm._split, 6), _xlpm._decimals)) / (10 ^ _xlpm._decimals)))), _xlpm._pattern = ".::", _xlfn.HSTACK(VALUE(INDEX(_xlpm._split, 2)), VALUE(INDEX(_xlpm._split, 3)), VALUE(INDEX(_xlpm._split, 4)), VALUE(INDEX(_xlpm._split, 5))), _xlpm._pattern = ".:", _xlfn.HSTACK(VALUE(INDEX(_xlpm._split, 2)), VALUE(INDEX(_xlpm._split, 3)), VALUE(INDEX(_xlpm._split, 4)), ""), _xlpm._pattern = "::.", _xlfn.LET(_xlpm._decimals, MIN(LEN(INDEX(_xlpm._split, 5)), 9), _xlfn.HSTACK("", VALUE(INDEX(_xlpm._split, 2)), VALUE(INDEX(_xlpm._split, 3)), VALUE(INDEX(_xlpm._split, 4)) + (VALUE(LEFT(INDEX(_xlpm._split, 5), _xlpm._decimals)) / (10 ^ _xlpm._decimals)))), _xlpm._pattern = "::", _xlfn.HSTACK("", VALUE(INDEX(_xlpm._split, 2)), VALUE(INDEX(_xlpm._split, 3)), VALUE(INDEX(_xlpm._split, 4))), _xlpm._pattern = ":.", _xlfn.LET(_xlpm._decimals, MIN(LEN(INDEX(_xlpm._split, 4)), 9), _xlfn.HSTACK("", "", VALUE(INDEX(_xlpm._split, 2)), VALUE(INDEX(_xlpm._split, 3)) + (VALUE(LEFT(INDEX(_xlpm._split, 4), _xlpm._decimals)) / (10 ^ _xlpm._decimals)))), _xlpm._pattern = ":", _xlfn.HSTACK("", VALUE(INDEX(_xlpm._split, 2)), VALUE(INDEX(_xlpm._split, 3)), ""), _xlpm._pattern = ".", _xlfn.LET(_xlpm._decimals, MIN(LEN(INDEX(_xlpm._split, 3)), 9), _xlfn.HSTACK(VALUE(INDEX(_xlpm._split, 2)) + (VALUE(LEFT(INDEX(_xlpm._split, 3), _xlpm._decimals)) / (10 ^ _xlpm._decimals)), "", "", "")), TRUE, {#VALUE!}))), _xlpm.fnParseTraditionalFmt, _xlfn.LAMBDA(_xlpm._text, _xlfn.LET(_xlpm._text1, SUBSTITUTE(_xlpm._text, " ", ""), _xlpm._split, CALENDAR.SPLIT_AROUND_CHARS("0123456789", _xlpm._text1), _xlpm._pattern, INDEX(_xlpm._split, 1), _xlfn.IFS(_xlpm._pattern = "dh'.""", _xlfn.LET(_xlpm._decimals, MIN(LEN(INDEX(_xlpm._split, 6)), 9), _xlfn.HSTACK(VALUE(INDEX(_xlpm._split, 2)), VALUE(INDEX(_xlpm._split, 3)), VALUE(INDEX(_xlpm._split, 4)), VALUE(INDEX(_xlpm._split, 5)) + (VALUE(LEFT(INDEX(_xlpm._split, 6), _xlpm._decimals)) / (10 ^ _xlpm._decimals)))), _xlpm._pattern = "dh'""", _xlfn.HSTACK(VALUE(INDEX(_xlpm._split, 2)), VALUE(INDEX(_xlpm._split, 3)), VALUE(INDEX(_xlpm._split, 4)), VALUE(INDEX(_xlpm._split, 5))), _xlpm._pattern = "dh.'", _xlfn.LET(_xlpm._decimals, MIN(LEN(INDEX(_xlpm._split, 5)), 9), _xlfn.HSTACK(VALUE(INDEX(_xlpm._split, 2)), VALUE(INDEX(_xlpm._split, 3)), VALUE(INDEX(_xlpm._split, 4)) + (VALUE(LEFT(INDEX(_xlpm._split, 5), _xlpm._decimals)) / (10 ^ _xlpm._decimals)), "")), _xlpm._pattern = "dh'", _xlfn.HSTACK(VALUE(INDEX(_xlpm._split, 2)), VALUE(INDEX(_xlpm._split, 3)), VALUE(INDEX(_xlpm._split, 4)), ""), _xlpm._pattern = "d.h", _xlfn.LET(_xlpm._decimals, MIN(LEN(INDEX(_xlpm._split, 4)), 9), _xlfn.HSTACK(VALUE(INDEX(_xlpm._split, 2)), VALUE(INDEX(_xlpm._split, 3)) + (VALUE(LEFT(INDEX(_xlpm._split, 4), _xlpm._decimals)) / (10 ^ _xlpm._decimals)), "", "")), _xlpm._pattern = "dh", _xlfn.HSTACK(VALUE(INDEX(_xlpm._split, 2)), VALUE(INDEX(_xlpm._split, 3)), "", ""), _xlpm._pattern = ".d", _xlfn.LET(_xlpm._decimals, MIN(LEN(INDEX(_xlpm._split, 3)), 9), _xlfn.HSTACK(VALUE(INDEX(_xlpm._split, 2)) + (VALUE(LEFT(INDEX(_xlpm._split, 3), _xlpm._decimals)) / (10 ^ _xlpm._decimals)), "", "", "")), _xlpm._pattern = "d", _xlfn.HSTACK(VALUE(INDEX(_xlpm._split, 2)), "", "", ""), _xlpm._pattern = "h'.""", _xlfn.LET(_xlpm._decimals, MIN(LEN(INDEX(_xlpm._split, 5)), 9), _xlfn.HSTACK("", VALUE(INDEX(_xlpm._split, 2)), VALUE(INDEX(_xlpm._split, 3)), VALUE(INDEX(_xlpm._split, 4)) + (VALUE(LEFT(INDEX(_xlpm._split, 5), _xlpm._decimals)) / (10 ^ _xlpm._decimals)))), _xlpm._pattern = "h'""", _xlfn.HSTACK("", VALUE(INDEX(_xlpm._split, 2)), VALUE(INDEX(_xlpm._split, 3)), VALUE(INDEX(_xlpm._split, 4))), _xlpm._pattern = "h.'", _xlfn.LET(_xlpm._decimals, MIN(LEN(INDEX(_xlpm._split, 4)), 9), _xlfn.HSTACK("", VALUE(INDEX(_xlpm._split, 2)), VALUE(INDEX(_xlpm._split, 3)) + (VALUE(LEFT(INDEX(_xlpm._split, 4), _xlpm._decimals)) / (10 ^ _xlpm._decimals)), "")), _xlpm._pattern = "h'", _xlfn.HSTACK("", VALUE(INDEX(_xlpm._split, 2)), VALUE(INDEX(_xlpm._split, 3)), ""), _xlpm._pattern = ".h", _xlfn.LET(_xlpm._decimals, MIN(LEN(INDEX(_xlpm._split, 3)), 9), _xlfn.HSTACK("", VALUE(INDEX(_xlpm._split, 2)) + (VALUE(LEFT(INDEX(_xlpm._split, 3), _xlpm._decimals)) / (10 ^ _xlpm._decimals)), "", "")), _xlpm._pattern = "h", _xlfn.HSTACK("", VALUE(INDEX(_xlpm._split, 2)), "", ""), _xlpm._pattern = "'.""", _xlfn.LET(_xlpm._decimals, MIN(LEN(INDEX(_xlpm._split, 4)), 9), _xlfn.HSTACK("", "", VALUE(INDEX(_xlpm._split, 2)), VALUE(INDEX(_xlpm._split, 3)) + (VALUE(LEFT(INDEX(_xlpm._split, 4), _xlpm._decimals)) / (10 ^ _xlpm._decimals)))), _xlpm._pattern = "'""", _xlfn.HSTACK("", "", VALUE(INDEX(_xlpm._split, 2)), VALUE(INDEX(_xlpm._split, 3))), _xlpm._pattern = ".'", _xlfn.LET(_xlpm._decimals, MIN(LEN(INDEX(_xlpm._split, 3)), 9), _xlfn.HSTACK("", "", VALUE(INDEX(_xlpm._split, 2)) + (VALUE(LEFT(INDEX(_xlpm._split, 3), _xlpm._decimals)) / (10 ^ _xlpm._decimals)), "")), _xlpm._pattern = "'", _xlfn.HSTACK("", "", VALUE(INDEX(_xlpm._split, 2)), ""), _xlpm._pattern = ".""", _xlfn.LET(_xlpm._decimals, MIN(LEN(INDEX(_xlpm._split, 3)), 9), _xlfn.HSTACK("", "", "", VALUE(INDEX(_xlpm._split, 2)) + (VALUE(LEFT(INDEX(_xlpm._split, 3), _xlpm._decimals)) / (10 ^ _xlpm._decimals)))), _xlpm._pattern = """", _xlfn.HSTACK("", "", "", VALUE(INDEX(_xlpm._split, 2))), _xlpm._pattern = ".", _xlfn.LET(_xlpm._decimals, MIN(LEN(INDEX(_xlpm._split, 3)), 9), _xlfn.HSTACK(VALUE(INDEX(_xlpm._split, 2)) + (VALUE(LEFT(INDEX(_xlpm._split, 3), _xlpm._decimals)) / (10 ^ _xlpm._decimals)), "", "", "")), _xlpm._pattern = "", _xlfn.HSTACK(VALUE(INDEX(_xlpm._split, 2)), "", "", ""), TRUE, {#VALUE!}))), _xlpm._complication, IF(ISNUMBER(_xlpm.TimeSpanText), CALENDAR.RESOLVE_TIMESPAN(_xlpm.TimeSpanText), _xlfn.LET(_xlpm._isModernFmt, IFERROR(FIND(":", _xlpm.TimeSpanText), 0) &gt; 0, _xlpm._timeSpanText, IF(_xlpm._isModernFmt, _xlpm.TimeSpanText, SUBSTITUTE(_xlpm.TimeSpanText, " ", "")), _xlpm._firstChar, LEFT(_xlpm._timeSpanText, 1), _xlpm._hasSign, _xlfn.IFS(_xlpm._firstChar = "+", TRUE, _xlpm._firstChar = "-", TRUE, _xlpm._firstChar = _xlfn.UNICHAR(8722), TRUE, TRUE, FALSE), _xlpm._nominalSign, _xlfn.IFS(_xlpm._firstChar = "-", -1, _xlpm._firstChar = _xlfn.UNICHAR(8722), -1, TRUE, 1), _xlpm._uTimeSpan, IF(_xlpm._hasSign, MID(_xlpm._timeSpanText, 2, LEN(_xlpm._timeSpanText) - 1), _xlpm._timeSpanText), _xlpm._tryParse, IF(_xlpm._isModernFmt, _xlpm.fnParseModernFmt(_xlpm._uTimeSpan), _xlpm.fnParseTraditionalFmt(_xlpm._uTimeSpan)), IF(ISERROR(INDEX(_xlpm._tryParse, 1, 1)), {#VALUE!,"","","",""}, _xlfn.LET(_xlpm._sign, _xlfn.IFS(INDEX(_xlpm._tryParse, 1, 1) &gt; 0, _xlpm._nominalSign, INDEX(_xlpm._tryParse, 1, 2) &gt; 0, _xlpm._nominalSign, INDEX(_xlpm._tryParse, 1, 3) &gt; 0, _xlpm._nominalSign, INDEX(_xlpm._tryParse, 1, 4) &gt; 0, _xlpm._nominalSign, TRUE, 0), CALENDAR.VALIDATE_TIMESPAN(_xlpm._sign, INDEX(_xlpm._tryParse, 1, 1), INDEX(_xlpm._tryParse, 1, 2), INDEX(_xlpm._tryParse, 1, 3), INDEX(_xlpm._tryParse, 1, 4)))))), IF(_xlpm._asValue, CALENDAR.TIMESPAN(INDEX(_xlpm._complication, 1, 1), INDEX(_xlpm._complication, 1, 2), INDEX(_xlpm._complication, 1, 3), INDEX(_xlpm._complication, 1, 4), INDEX(_xlpm._complication, 1, 5)), _xlpm._complication)))))</definedName>
    <definedName name="CALENDAR.PARSE_US_DATE">_xlfn.LAMBDA(_xlpm.USDate,_xlop.JulianCalendar, _xlfn.IFS(CALENDAR.IS_EMPTY(_xlpm.USDate), {"","","",""}, NOT(CALENDAR.VALIDATE_CHARSET(" ,-./0123456789:AMPTamp_" &amp; _xlfn.UNICHAR(8722), _xlpm.USDate)), {#VALUE!}, TRUE, _xlfn.LET(_xlpm._tryDate, DATEVALUE(_xlpm.USDate), _xlpm._tryTime, TIMEVALUE(_xlpm.USDate), _xlpm._isTimeOnly, _xlfn.IFS(ISERROR(_xlpm._tryTime), FALSE, ISERROR(_xlpm._tryDate), FALSE, TRUE, ISNUMBER(_xlpm._tryTime) * (_xlpm._tryDate = 0)), IF(_xlpm._isTimeOnly, _xlfn.HSTACK("", "", "", _xlpm._tryTime),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 _xlpm.USDate, 1), _xlpm._pos2, CALENDAR.FIND_NTH_CHAR(",./-_", _xlpm.USDate, 2), _xlpm._pos3, IF(_xlpm._pos2 = 0, 0, CALENDAR.FIND_NTH_CHAR(",./-_T ", _xlpm.USDate, 1, 0, _xlpm._pos2 + 2)), _xlpm._pos4, IF(_xlpm._pos3 = 0, 0, CALENDAR.FIND_NTH_CHAR("0123456789", _xlpm.USDate, 1, 0, MAX(_xlpm._pos2, _xlpm._pos3) + 1)), _xlpm._month, IF(_xlpm._pos1 = 0, {#VALUE!}, INT(VALUE(LEFT(_xlpm.USDate, _xlpm._pos1 - 1)))), _xlpm._year, IF(ISERROR(_xlpm._month), {#VALUE!},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_xlpm._day, IF(_xlpm._pos2 = 0, {#VALUE!}, _xlfn.LET(_xlpm._d, INT(VALUE(MID(_xlpm.USDate, _xlpm._pos1 + 1, _xlpm._pos2 - _xlpm._pos1 - 1))), IF(NOT(IFERROR(CALENDAR.IS_VALID_DATE(_xlpm._year, _xlpm._month, _xlpm._d, _xlpm.JulianCalendar), FALSE)), {#NUM!}, _xlpm._d))),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 _xlfn.IFS(_xlpm.Text = "", "", _xlpm.CharSet = "", _xlpm.Text, TRUE, _xlfn.LET(_xlpm._charNew, LEFT(_xlpm.CharReplaceWith), _xlfn.REDUCE(_xlpm.Text, _xlfn.SEQUENCE(LEN(_xlpm.CharSet)), _xlfn.LAMBDA(_xlpm.acc,_xlpm.curr, SUBSTITUTE(_xlpm.acc, MID(_xlpm.CharSet, _xlpm.curr, 1), _xlpm._charNew))))))</definedName>
    <definedName name="CALENDAR.RESOLVE_MJDATE">_xlfn.LAMBDA(_xlpm.MJDate,_xlop.LowOrder,_xlop.Precision,_xlop.Truncate,_xlop.JulianCalendar, _xlfn.LET(_xlpm._lowOrder, _xlfn.IFS(NOT(ISNUMBER(_xlpm.LowOrder)), 6, _xlpm.LowOrder &lt; 1, 6, _xlpm.LowOrder &gt; 6, 6, TRUE, INT(_xlpm.LowOrder)), _xlpm._precision, _xlfn.IFS(NOT(ISNUMBER(_xlpm.Precision)), "", _xlpm.Precision &lt; 0, 0, _xlpm.Precision &gt; 9, 9, TRUE, INT(_xlpm.Precision)), _xlpm._truncate, N(_xlpm.Truncate) &lt;&gt; 0, _xlfn.IFS(_xlpm.MJDate = "", _xlfn.TAKE({"","","","","",""}, 1, _xlpm._lowOrder), NOT(ISNUMBER(_xlpm.MJDate)), _xlfn.TAKE({#VALUE!,"","","","",""}, 1, _xlpm._lowOrder), _xlpm._lowOrder = 1, _xlfn.LET(_xlpm._cDate, CALENDAR.MJDN_TO_CALENDAR_DATE(_xlpm.MJDate, _xlpm.JulianCalendar), IF(_xlpm._truncate, INDEX(_xlpm._cDate, 1, 1), INDEX(_xlpm._cDate, 1, 1) + N(INDEX(_xlpm._cDate, 1, 2) &gt; 6))), _xlpm._lowOrder = 2, _xlfn.LET(_xlpm._cDate, CALENDAR.MJDATE_TO_CALENDAR_DATE(_xlpm.MJDate, _xlpm.JulianCalendar), IF(_xlpm._truncate, _xlfn.TAKE(_xlpm._cDate, 1, 2), _xlfn.LET(_xlpm._daysInMonth, CALENDAR.DAYS_IN_MONTH(INDEX(_xlpm._cDate, 1, 2), INDEX(_xlpm._cDate, 1, 1)), _xlpm._carryMonth, ROUND(((INDEX(_xlpm._cDate, 1, 3) - 1 + INDEX(_xlpm._cDate, 1, 4)) / _xlpm._daysInMonth), 0), _xlfn.IFS(_xlpm._carryMonth = 0, _xlfn.TAKE(_xlpm._cDate, 1, 2), INDEX(_xlpm._cDate, 1, 2) = 12, _xlfn.HSTACK(INDEX(_xlpm._cDate, 1, 1) + 1, 1), TRUE, _xlfn.HSTACK(INDEX(_xlpm._cDate, 1, 1), INDEX(_xlpm._cDate, 1, 2) + 1))))), _xlpm._lowOrder = 3, _xlfn.LET(_xlpm._MJDN, INT(_xlpm.MJDate), _xlpm._time, _xlpm.MJDate - _xlpm._MJDN, _xlpm._rTime, _xlfn.IFS(_xlpm._precision = "", _xlpm._time, _xlpm._truncate, ROUNDDOWN(_xlpm._time, _xlpm._precision), TRUE, ROUND(_xlpm._time, _xlpm._precision)), IF(_xlpm._rTime = 1, CALENDAR.MJDN_TO_CALENDAR_DATE(_xlpm._MJDN + 1, _xlpm.JulianCalendar), _xlfn.LET(_xlpm._cDate, CALENDAR.MJDN_TO_CALENDAR_DATE(_xlpm._MJDN, _xlpm.JulianCalendar), _xlfn.HSTACK(INDEX(_xlpm._cDate, 1, 1), INDEX(_xlpm._cDate, 1, 2), INDEX(_xlpm._cDate, 1, 3) + _xlpm._rTime)))), TRUE, _xlfn.LET(_xlpm._MJDN, INT(_xlpm.MJDate), _xlpm._time, _xlpm.MJDate - _xlpm._MJDN, _xlpm._rTime, CALENDAR.RESOLVE_TIMESPAN(_xlpm._time, 1, _xlpm._lowOrder - 2, _xlpm._precision, _xlpm._truncate), _xlpm._carryDay, INDEX(_xlpm._rTime, 2), _xlpm._rDate, CALENDAR.MJDN_TO_CALENDAR_DATE(_xlpm._MJDN + _xlpm._carryDay, _xlpm.JulianCalendar), _xlfn.HSTACK(_xlpm._rDate, _xlfn.CHOOSECOLS(_xlpm._rTime, _xlfn.SEQUENCE(1, _xlpm._lowOrder - 3, 3)))))))</definedName>
    <definedName name="CALENDAR.RESOLVE_TIMESPAN">_xlfn.LAMBDA(_xlpm.TimeSpan,_xlop.HighOrder,_xlop.LowOrder,_xlop.Precision,_xlop.Truncate, _xlfn.LET(_xlpm._lowOrder,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_xlfn.IFS(_xlpm.TimeSpan = "", {"","","","",""}, NOT(ISNUMBER(_xlpm.TimeSpan)), {#VALUE!,"","","",""}, _xlpm.TimeSpan = 0, _xlfn.CHOOSECOLS({0,0,0,0,0,"","",""}, _xlfn.SEQUENCE(1, 5, 5 - _xlpm._lowOrder)), TRUE, _xlfn.LET(_xlpm._truncate, N(_xlpm.Truncate) &lt;&gt; 0, _xlpm._absTimeSpan, ABS(_xlpm.TimeSpan), _xlpm._sign, SIGN(_xlpm.TimeSpan), _xlpm._precision, _xlfn.IFS(_xlpm.Precision = "", "", _xlpm.Precision &lt; 0, 0, _xlpm.Precision &gt; 9, 9, TRUE, INT(_xlpm.Precision)), _xlfn.IFS(_xlpm._highOrder = 1, _xlfn.IFS(_xlpm._lowOrder = 4, _xlfn.LET(_xlpm._seconds, _xlpm._absTimeSpan * 86400, _xlpm._minutes, INT(_xlpm._seconds / 60), _xlpm._decSecond, _xlpm._seconds - (_xlpm._minutes * 60), _xlpm._hours, INT(_xlpm._minutes / 60), _xlpm._rMinute, _xlpm._minutes - (_xlpm._hours * 60), _xlpm._rDay, INT(_xlpm._hours / 24), _xlpm._rHour, _xlpm._hours - (_xlpm._rDay * 24), _xlpm._rSecond, _xlfn.IFS(_xlpm._precision = "", _xlpm._decSecond, _xlpm._truncate, ROUNDDOWN(_xlpm._decSecond, _xlpm._precision), TRUE, ROUND(_xlpm._decSecond, _xlpm._precision)), _xlpm._rSign, _xlfn.IFS(_xlpm._rSecond &gt; 0, _xlpm._sign, _xlpm._rMinute &gt; 0, _xlpm._sign, _xlpm._rHour &gt; 0, _xlpm._sign, _xlpm._rDay &gt; 0, _xlpm._sign, TRUE, 0),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_xlfn.LET(_xlpm._minutes, _xlpm._absTimeSpan * 1440, _xlpm._hours, INT(_xlpm._minutes / 60), _xlpm._decMinute, _xlpm._minutes - (_xlpm._hours * 60), _xlpm._rDay, INT(_xlpm._hours / 24), _xlpm._rHour, _xlpm._hours - (_xlpm._rDay * 24), _xlpm._rMinute, _xlfn.IFS(_xlpm._precision = "", _xlpm._decMinute, _xlpm._truncate, ROUNDDOWN(_xlpm._decMinute, _xlpm._precision), TRUE, ROUND(_xlpm._decMinute, _xlpm._precision)), _xlpm._rSign, _xlfn.IFS(_xlpm._rMinute &gt; 0, _xlpm._sign, _xlpm._rHour &gt; 0, _xlpm._sign, _xlpm._rDay &gt; 0, _xlpm._sign, TRUE, 0), _xlfn.IFS(_xlpm._rMinute &lt; 60, _xlfn.HSTACK(_xlpm._rSign, _xlpm._rDay, _xlpm._rHour, _xlpm._rMinute, ""), _xlpm._rHour &lt;= 22, _xlfn.HSTACK(_xlpm._rSign, _xlpm._rDay, _xlpm._rHour + 1, 0, ""), TRUE, _xlfn.HSTACK(_xlpm._rSign, _xlpm._rDay + 1, 0, 0, ""))), _xlpm._lowOrder = 2, _xlfn.LET(_xlpm._hours, _xlpm._absTimeSpan * 24, _xlpm._rDay, INT(_xlpm._hours / 24), _xlpm._decHour, _xlpm._hours - (_xlpm._rDay * 24), _xlpm._rHour, _xlfn.IFS(_xlpm._precision = "", _xlpm._decHour, _xlpm._truncate, ROUNDDOWN(_xlpm._decHour, _xlpm._precision), TRUE, ROUND(_xlpm._decHour, _xlpm._precision)), _xlpm._rSign, _xlfn.IFS(_xlpm._rHour &gt; 0, _xlpm._sign, _xlpm._rDay &gt; 0, _xlpm._sign, TRUE, 0), _xlfn.IFS(_xlpm._rHour &lt; 24, _xlfn.HSTACK(_xlpm._rSign, _xlpm._rDay, _xlpm._rHour, "", ""), TRUE, _xlfn.HSTACK(_xlpm._rSign, _xlpm._rDay + 1, 0, "", ""))), _xlpm._lowOrder = 1, _xlfn.LET(_xlpm._decDay, _xlpm._absTimeSpan, _xlpm._rDay, _xlfn.IFS(_xlpm._precision = "", _xlpm._decDay, _xlpm._truncate, ROUNDDOWN(_xlpm._decDay, _xlpm._precision), TRUE, ROUND(_xlpm._decDay, _xlpm._precision)), _xlpm._rSign, _xlfn.IFS(_xlpm._rDay &gt; 0, _xlpm._sign, TRUE, 0), _xlfn.HSTACK(_xlpm._rSign, _xlpm._rDay, "", "", ""))), _xlpm._highOrder = 2, _xlfn.IFS(_xlpm._lowOrder = 4, _xlfn.LET(_xlpm._seconds, _xlpm._absTimeSpan * 86400, _xlpm._minutes, INT(_xlpm._seconds / 60), _xlpm._decSecond, _xlpm._seconds - (_xlpm._minutes * 60), _xlpm._rHour, INT(_xlpm._minutes / 60), _xlpm._rMinute, _xlpm._minutes - (_xlpm._rHour * 60), _xlpm._rSecond, _xlfn.IFS(_xlpm._precision = "", _xlpm._decSecond, _xlpm._truncate, ROUNDDOWN(_xlpm._decSecond, _xlpm._precision), TRUE, ROUND(_xlpm._decSecond, _xlpm._precision)), _xlpm._rSign, _xlfn.IFS(_xlpm._rSecond &gt; 0, _xlpm._sign, _xlpm._rMinute &gt; 0, _xlpm._sign, _xlpm._rHour &gt; 0, _xlpm._sign, TRUE, 0), _xlfn.IFS(_xlpm._rSecond &lt; 60, _xlfn.HSTACK(_xlpm._rSign, "", _xlpm._rHour, _xlpm._rMinute, _xlpm._rSecond), _xlpm._rMinute &lt;= 58, _xlfn.HSTACK(_xlpm._rSign, "", _xlpm._rHour, _xlpm._rMinute + 1, 0), TRUE, _xlfn.HSTACK(_xlpm._rSign, "", _xlpm._rHour + 1, 0,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_xlpm._lowOrder = 2, _xlfn.LET(_xlpm._decHour, _xlpm._absTimeSpan * 24, _xlpm._rHour, _xlfn.IFS(_xlpm._precision = "", _xlpm._decHour, _xlpm._truncate, ROUNDDOWN(_xlpm._decHour, _xlpm._precision), TRUE, ROUND(_xlpm._decHour, _xlpm._precision)), _xlpm._rSign, IF(_xlpm._rHour &gt; 0, _xlpm._sign, 0), _xlfn.HSTACK(_xlpm._rSign, "", _xlpm._rHour, "", ""))), _xlpm._highOrder = 3, _xlfn.IFS(_xlpm._lowOrder = 4, _xlfn.LET(_xlpm._seconds, _xlpm._absTimeSpan * 86400, _xlpm._rMinute, INT(_xlpm._seconds / 60), _xlpm._decSecond, _xlpm._seconds - (_xlpm._rMinute * 60), _xlpm._rSecond, _xlfn.IFS(_xlpm._precision = "", _xlpm._decSecond, _xlpm._truncate, ROUNDDOWN(_xlpm._decSecond, _xlpm._precision), TRUE, ROUND(_xlpm._decSecond, _xlpm._precision)), _xlpm._rSign, _xlfn.IFS(_xlpm._rSecond &gt; 0, _xlpm._sign, _xlpm._rMinute &gt; 0, _xlpm._sign, TRUE, 0), IF(_xlpm._rSecond &lt; 60, _xlfn.HSTACK(_xlpm._rSign, "", "", _xlpm._rMinute, _xlpm._rSecond), _xlfn.HSTACK(_xlpm._rSign, "", "", _xlpm._rMinute + 1,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_xlpm._highOrder = 4, _xlfn.IFS(_xlpm._lowOrder = 4, _xlfn.LET(_xlpm._decSecond, _xlpm._absTimeSpan * 86400, _xlpm._rSecond, _xlfn.IFS(_xlpm._precision = "", _xlpm._decSecond, _xlpm._truncate, ROUNDDOWN(_xlpm._decSecond, _xlpm._precision), TRUE, ROUND(_xlpm._decSecond, _xlpm._precision)), _xlpm._rSign, IF(_xlpm._rSecond &gt; 0, _xlpm._sign, 0), _xlfn.HSTACK(_xlpm._rSign, "", "", "", _xlpm._rSecond))))))))</definedName>
    <definedName name="CALENDAR.ROUND_TIMESPAN">_xlfn.LAMBDA(_xlpm.TimeSpan,_xlop.PrecisionLevel,_xlop.Truncate, _xlfn.IFS(_xlpm.TimeSpan = "", "", NOT(ISNUMBER(_xlpm.TimeSpan)), {#VALUE!}, _xlpm.TimeSpan = 0, 0, TRUE, _xlfn.LET(_xlpm._truncate, N(_xlpm.Truncate) &lt;&gt; 0, _xlpm._precision, _xlfn.IFS(NOT(ISNUMBER(_xlpm.PrecisionLevel)), "", _xlpm.PrecisionLevel &lt; -3, -3, _xlpm.PrecisionLevel &gt; 9, 9, TRUE, INT(_xlpm.PrecisionLevel)), _xlfn.IFS(_xlpm._precision = "", _xlpm.TimeSpan, _xlpm._truncate, _xlfn.IFS(_xlpm._precision = -3, ROUNDDOWN(_xlpm.TimeSpan, 0), _xlpm._precision = -2, ROUNDDOWN(_xlpm.TimeSpan * 24, 0) / 24, _xlpm._precision = -1, ROUNDDOWN(_xlpm.TimeSpan * 1440, 0) / 1440, TRUE, ROUNDDOWN(_xlpm.TimeSpan * 86400, _xlpm._precision) / 86400), TRUE, _xlfn.IFS(_xlpm._precision = -3, ROUND(_xlpm.TimeSpan, 0), _xlpm._precision = -2, ROUND(_xlpm.TimeSpan * 24, 0) / 24, _xlpm._precision = -1, ROUND(_xlpm.TimeSpan * 1440, 0) / 1440, TRUE, ROUND(_xlpm.TimeSpan * 86400, _xlpm._precision) / 86400)))))</definedName>
    <definedName name="CALENDAR.SEARCH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_xlpm._searchText, UPPER(_xlpm._text), _xlpm._chars, UPPER(MID(_xlpm.Chars, _xlfn.SEQUENCE(1, LEN(_xlpm.Chars)), 1)), _xlpm._findCount, _xlfn.LET(_xlpm._removed, _xlfn.REDUCE(_xlpm._searchText,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_xlpm._searchText,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HIFT_TIMEZONE">_xlfn.LAMBDA(_xlpm.MJDate,_xlop.ReferenceTZOMinutes,_xlop.TranslateTZOMinutes, _xlfn.IFS(CALENDAR.IS_EMPTY(_xlpm.MJDate), "", NOT(ISNUMBER(_xlpm.MJDate)), {#VALUE!}, TRUE, _xlfn.LET(_xlpm._referenceTZ, N(_xlpm.ReferenceTZOMinutes), _xlpm._translateTZ, N(_xlpm.TranslateTZOMinutes), _xlpm._difference, (_xlpm._translateTZ - _xlpm._referenceTZ) / 1440, _xlfn.HSTACK(_xlpm.MJDate + _xlpm._difference, _xlpm._translateTZ))))</definedName>
    <definedName name="CALENDAR.SPLIT_AROUND_CHARS">_xlfn.LAMBDA(_xlpm.Chars,_xlpm.Text,_xlop.Limit, IF((_xlpm.Chars = "") + (_xlpm.Text = ""), _xlfn.VSTACK("", CALENDAR.NULLIFY(_xlpm.Text)), _xlfn.LET(_xlpm._chars, MID(_xlpm.Chars, _xlfn.SEQUENCE(1, LEN(_xlpm.Chars)), 1), _xlpm._limit, MAX(INT(N(_xlpm.Limit)), 0), _xlpm._len, LEN(_xlpm.Text), _xlpm._pos, _xlfn.VSTACK(_xlfn.REDUCE({0}, _xlfn.SEQUENCE(_xlpm._len), _xlfn.LAMBDA(_xlpm._acc,_xlpm._curr, _xlfn.LET(_xlpm._isMatch, MAX(N(CODE(MID(_xlpm.Text, _xlpm._curr, 1)) = CODE(_xlpm._chars))), IF(_xlpm._isMatch, _xlpm._acc, _xlfn.VSTACK(_xlpm._acc, _xlpm._curr)))))), _xlpm._count, IF(_xlpm._limit, MIN(_xlpm._limit, ROWS(_xlpm._pos) - 1), ROWS(_xlpm._pos) - 1), _xlpm._limitPos, _xlfn.VSTACK(IFERROR(_xlfn.TAKE(_xlpm._pos, _xlpm._count + 1), 0), _xlpm._len + 1), _xlpm._sift, _xlfn.CONCAT(IFERROR(MID(_xlpm.Text, _xlfn.DROP(_xlpm._limitPos, 1), 1), "")), _xlpm._idx, _xlfn.SEQUENCE(_xlpm._count + 1), _xlfn.VSTACK(_xlpm._sift, IFERROR(MID(_xlpm.Text, INDEX(_xlpm._limitPos, _xlpm._idx) + 1, INDEX(_xlpm._limitPos, _xlpm._idx + 1) - INDEX(_xlpm._limitPos, _xlpm._idx) - 1), _xlpm.Text)))))</definedName>
    <definedName name="CALENDAR.TIMESPAN">_xlfn.LAMBDA(_xlpm.Sign,_xlpm.Days,_xlop.Hours,_xlop.Minutes,_xlop.Seconds, _xlfn.IFS(CALENDAR.IS_EMPTY(_xlpm.Days) * CALENDAR.IS_EMPTY(_xlpm.Hours) * CALENDAR.IS_EMPTY(_xlpm.Minutes) * CALENDAR.IS_EMPTY(_xlpm.Seconds), "", ISERROR(_xlpm.Sign), _xlpm.Sign, ISERROR(_xlpm.Days), _xlpm.Days, ISERROR(_xlpm.Hours), _xlpm.Hours, ISERROR(_xlpm.Minutes), _xlpm.Minutes, ISERROR(_xlpm.Seconds), _xlpm.Seconds, NOT(CALENDAR.IS_NUMERIC_NULL(_xlpm.Sign)), {#VALUE!}, NOT(CALENDAR.IS_NUMERIC_NULL(_xlpm.Days)), {#VALUE!}, NOT(CALENDAR.IS_NUMERIC_NULL(_xlpm.Hours)), {#VALUE!}, NOT(CALENDAR.IS_NUMERIC_NULL(_xlpm.Minutes)), {#VALUE!}, NOT(CALENDAR.IS_NUMERIC_NULL(_xlpm.Seconds)), {#VALUE!}, TRUE, _xlfn.LET(_xlpm._sign, _xlfn.IFS(_xlpm.Sign = 0, 0, _xlpm.Sign &lt; 0, -1, TRUE, 1), _xlpm._sign * (N(_xlpm.Days) + (N(_xlpm.Hours) / 24) + (N(_xlpm.Minutes) / 1440) + (N(_xlpm.Seconds) / 86400)))))</definedName>
    <definedName name="CALENDAR.TIMESPAN_HIGH_ORDER">_xlfn.LAMBDA(_xlpm.Days,_xlop.Hours,_xlop.Minutes,_xlop.Seconds, _xlfn.IFS((_xlpm.Days = "") * (_xlpm.Hours = "") * (_xlpm.Minutes = "") * (_xlpm.Seconds = ""), "", ISNUMBER(_xlpm.Days) * CALENDAR.IS_EMPTY(_xlpm.Hours) * CALENDAR.IS_EMPTY(_xlpm.Minutes) * CALENDAR.IS_EMPTY(_xlpm.Seconds), _xlfn.LET(_xlpm._absTimeSpan, ABS(_xlpm.Days), _xlfn.IFS(_xlpm._absTimeSpan = 0, {#N/A}, _xlpm._absTimeSpan &gt;= 1, 1, _xlpm._absTimeSpan * 24 &gt;= 1, 2, _xlpm._absTimeSpan * 1440 &gt;= 1, 3, TRUE, 4)), ISNUMBER(_xlpm.Days) + ISNUMBER(_xlpm.Hours) + ISNUMBER(_xlpm.Minutes) + ISNUMBER(_xlpm.Seconds), _xlfn.IFS(ABS(N(_xlpm.Days)) &gt; 0, 1, ABS(N(_xlpm.Hours)) &gt; 0, 2, ABS(N(_xlpm.Minutes)) &gt; 0, 3, ABS(N(_xlpm.Seconds)) &gt; 0, 4, TRUE, {#N/A}), TRUE, {#VALUE!}))</definedName>
    <definedName name="CALENDAR.TIMESPAN_LOW_ORDER">_xlfn.LAMBDA(_xlpm.Days,_xlop.Hours,_xlop.Minutes,_xlop.Seconds, _xlfn.IFS((_xlpm.Days = "") * (_xlpm.Hours = "") * (_xlpm.Minutes = "") * (_xlpm.Seconds = ""), "", ISNUMBER(_xlpm.Days) * CALENDAR.IS_EMPTY(_xlpm.Hours) * CALENDAR.IS_EMPTY(_xlpm.Minutes) * CALENDAR.IS_EMPTY(_xlpm.Seconds), _xlfn.IFS(_xlpm.Days = 0, {#N/A}, NOT(CALENDAR.IS_INTEGER(_xlpm.Days * 1440)), 4, NOT(CALENDAR.IS_INTEGER(_xlpm.Days * 24)), 3, NOT(CALENDAR.IS_INTEGER(_xlpm.Days)), 2, ISNUMBER(_xlpm.Days), 1, TRUE, {#N/A}), ISNUMBER(_xlpm.Hours) + ISNUMBER(_xlpm.Minutes) + ISNUMBER(_xlpm.Seconds), _xlfn.IFS(ABS(N(_xlpm.Seconds)) &gt; 0, 4, ABS(N(_xlpm.Minutes)) &gt; 0, 3, ABS(N(_xlpm.Hours)) &gt; 0, 2, ABS(N(_xlpm.Days)) &gt; 0, 1, TRUE, {#N/A}), TRUE, {#VALUE!}))</definedName>
    <definedName name="CALENDAR.TIMESPAN_TO_EXCELTIME">_xlfn.LAMBDA(_xlpm.TimeSpan, _xlfn.IFS(CALENDAR.IS_EMPTY(_xlpm.TimeSpan), {"",""}, NOT(ISNUMBER(_xlpm.TimeSpan)), {#VALUE!,""}, TRUE, _xlfn.LET(_xlpm._absTimeSpan, ABS(_xlpm.TimeSpan), _xlpm._sign, SIGN(_xlpm.TimeSpan), IF(_xlpm._absTimeSpan &gt;= 2958466, _xlfn.HSTACK(_xlpm._sign, {#NUM!}), _xlfn.HSTACK(_xlpm._sign, _xlpm._absTimeSpan)))))</definedName>
    <definedName name="CALENDAR.TIMESPAN_TO_TZO">_xlfn.LAMBDA(_xlpm.TZOTimeSpan, IF(CALENDAR.IS_EMPTY(_xlpm.TZOTimeSpan), "", _xlfn.LET(_xlpm._tzo, _xlpm.TZOTimeSpan * 1440, IF(CALENDAR.IS_VALID_TZO(_xlpm._tzo), _xlpm._tzo, {#NUM!}))))</definedName>
    <definedName name="CALENDAR.TZO_TO_TIMESPAN">_xlfn.LAMBDA(_xlpm.TZOMinutes, _xlfn.IFS(CALENDAR.IS_EMPTY(_xlpm.TZOMinutes), "", NOT(CALENDAR.IS_VALID_TZO(_xlpm.TZOMinutes)), {#NUM!}, TRUE, _xlpm.TZOMinutes / 1440))</definedName>
    <definedName name="CALENDAR.USDATE_TO_EXCELDATE">_xlfn.LAMBDA(_xlpm.USDate, IF(CALENDAR.IS_EMPTY(_xlpm.USDate), "", _xlfn.LET(_xlpm._USDate, CALENDAR.PARSE_US_DATE(_xlpm.USDate), _xlpm._time, N(INDEX(_xlpm._USDate, 1, 4)), _xlpm._year, INDEX(_xlpm._USDate, 1, 1), _xlpm._excelDate, IF(CALENDAR.IS_EMPTY(_xlpm._year), 0, DATE(_xlpm._year, INDEX(_xlpm._USDate, 1, 2), INDEX(_xlpm._USDate, 1, 3))), _xlpm._excelDate + _xlpm._time)))</definedName>
    <definedName name="CALENDAR.VALIDATE_CHARSET">_xlfn.LAMBDA(_xlpm.CharSet,_xlpm.Text,_xlop.IgnoreCase, IF((_xlpm.CharSet = "") + (_xlpm.Text = ""), FALSE, _xlfn.LET(_xlpm._ignoreCase, N(_xlpm.IgnoreCase) &lt;&gt;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TIMESPAN">_xlfn.LAMBDA(_xlpm.Sign,_xlpm.Days,_xlop.Hours,_xlop.Minutes,_xlop.Seconds, _xlfn.LET(_xlpm._high, _xlfn.IFS(ISNUMBER(_xlpm.Days), 1, ISNUMBER(_xlpm.Hours), 2, ISNUMBER(_xlpm.Minutes), 3, ISNUMBER(_xlpm.Seconds), 4, TRUE, 0), _xlpm._low, _xlfn.IFS(ISNUMBER(_xlpm.Seconds), 4, ISNUMBER(_xlpm.Minutes), 3, ISNUMBER(_xlpm.Hours), 2, ISNUMBER(_xlpm.Days), 1, TRUE, 0), _xlpm.fnCheckElement, _xlfn.LAMBDA(_xlpm._element,_xlpm._max,_xlpm._level,_xlpm._zeroSign, _xlfn.IFS(ISERROR(_xlpm._element), _xlpm._element, (_xlpm._element = "") * (_xlpm._high &lt; _xlpm._level) * (_xlpm._low &gt; _xlpm._level), {#VALUE!}, _xlpm._element = "", "", NOT(ISNUMBER(_xlpm._element)), {#VALUE!}, (_xlpm._low &gt; _xlpm._level) * NOT(CALENDAR.IS_INTEGER(_xlpm._element)), {#NUM!}, _xlpm._element &lt; 0, {#NUM!}, _xlpm._zeroSign * (_xlpm._element &gt; 0), {#NUM!}, IF(_xlpm._max = "", 0, (_xlpm._high &lt; _xlpm._level) * (_xlpm._element &gt;= _xlpm._max)), {#NUM!}, TRUE, _xlpm._element)), _xlpm._sign, _xlfn.IFS(NOT(ISNUMBER(_xlpm.Sign)), {#VALUE!}, _xlpm.Sign &lt; -1, {#NUM!}, _xlpm.Sign &gt; 1, {#NUM!}, NOT(CALENDAR.IS_INTEGER(_xlpm.Sign)), {#NUM!}, TRUE, _xlpm.Sign), _xlpm._zeroSign, IF(ISNUMBER(_xlpm._sign), _xlpm._sign = 0, FALSE), _xlpm._days, _xlpm.fnCheckElement(_xlpm.Days, "", 1, _xlpm._zeroSign), _xlpm._hours, _xlpm.fnCheckElement(_xlpm.Hours, 24, 2, _xlpm._zeroSign), _xlpm._minutes, _xlpm.fnCheckElement(_xlpm.Minutes, 60, 3, _xlpm._zeroSign), _xlpm._seconds, _xlpm.fnCheckElement(_xlpm.Seconds, 60, 4, _xlpm._zeroSign), IF(ISNUMBER(_xlpm._sign) * CALENDAR.IS_EMPTY(_xlpm._days) * CALENDAR.IS_EMPTY(_xlpm._hours) * CALENDAR.IS_EMPTY(_xlpm._minutes) * CALENDAR.IS_EMPTY(_xlpm._seconds), _xlfn.HSTACK(_xlpm._sign, {#VALUE!,#VALUE!,#VALUE!,#VALUE!}), _xlfn.HSTACK(_xlpm._sign, _xlpm._days, _xlpm._hours, _xlpm._minutes, _xlpm._seconds))))</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_xlfn.IFS(_xlpm.Year = "", "", NOT(ISNUMBER(_xlpm.Year)), {#VALUE!}, TRUE,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2" i="6" l="1" a="1"/>
  <c r="D142" i="6" s="1"/>
  <c r="J142" i="6" s="1" a="1"/>
  <c r="J142" i="6" s="1"/>
  <c r="B30" i="33" a="1"/>
  <c r="B30" i="33" s="1"/>
  <c r="D30" i="33" s="1" a="1"/>
  <c r="D30" i="33" s="1"/>
  <c r="B29" i="33" a="1"/>
  <c r="B29" i="33" s="1"/>
  <c r="D29" i="33" s="1" a="1"/>
  <c r="D29" i="33" s="1"/>
  <c r="B28" i="33" a="1"/>
  <c r="B28" i="33" s="1"/>
  <c r="D28" i="33" s="1" a="1"/>
  <c r="D28" i="33" s="1"/>
  <c r="B27" i="33" a="1"/>
  <c r="B27" i="33" s="1"/>
  <c r="D27" i="33" s="1" a="1"/>
  <c r="D27" i="33" s="1"/>
  <c r="B26" i="33" a="1"/>
  <c r="B26" i="33" s="1"/>
  <c r="D26" i="33" s="1" a="1"/>
  <c r="D26" i="33" s="1"/>
  <c r="B25" i="33" a="1"/>
  <c r="B25" i="33" s="1"/>
  <c r="D25" i="33" s="1" a="1"/>
  <c r="D25" i="33" s="1"/>
  <c r="B24" i="33" a="1"/>
  <c r="B24" i="33" s="1"/>
  <c r="D24" i="33" s="1" a="1"/>
  <c r="D24" i="33" s="1"/>
  <c r="B15" i="33" a="1"/>
  <c r="B15" i="33" s="1"/>
  <c r="C15" i="33" s="1" a="1"/>
  <c r="C15" i="33" s="1"/>
  <c r="B16" i="33" a="1"/>
  <c r="B16" i="33" s="1"/>
  <c r="C16" i="33" s="1" a="1"/>
  <c r="C16" i="33" s="1"/>
  <c r="B17" i="33" a="1"/>
  <c r="B17" i="33" s="1"/>
  <c r="C17" i="33" s="1" a="1"/>
  <c r="C17" i="33" s="1"/>
  <c r="B18" i="33" a="1"/>
  <c r="B18" i="33" s="1"/>
  <c r="C18" i="33" s="1" a="1"/>
  <c r="C18" i="33" s="1"/>
  <c r="B4" i="33" a="1"/>
  <c r="B4" i="33" s="1"/>
  <c r="B5" i="33" a="1"/>
  <c r="B5" i="33" s="1"/>
  <c r="B6" i="33" a="1"/>
  <c r="B6" i="33" s="1"/>
  <c r="B7" i="33" a="1"/>
  <c r="B7" i="33" s="1"/>
  <c r="B8" i="33" a="1"/>
  <c r="B8" i="33" s="1"/>
  <c r="B9" i="33" a="1"/>
  <c r="B9" i="33" s="1"/>
  <c r="B60" i="8" a="1"/>
  <c r="B60" i="8" s="1"/>
  <c r="E60" i="8" s="1" a="1"/>
  <c r="E60" i="8" s="1"/>
  <c r="G60" i="8" s="1" a="1"/>
  <c r="G60" i="8" s="1"/>
  <c r="B59" i="8" a="1"/>
  <c r="B59" i="8" s="1"/>
  <c r="E59" i="8" s="1" a="1"/>
  <c r="E59" i="8" s="1"/>
  <c r="G59" i="8" s="1" a="1"/>
  <c r="G59" i="8" s="1"/>
  <c r="B58" i="8" a="1"/>
  <c r="B58" i="8" s="1"/>
  <c r="E58" i="8" s="1" a="1"/>
  <c r="E58" i="8" s="1"/>
  <c r="G58" i="8" s="1" a="1"/>
  <c r="G58" i="8" s="1"/>
  <c r="B57" i="8" a="1"/>
  <c r="B57" i="8" s="1"/>
  <c r="E57" i="8" s="1" a="1"/>
  <c r="E57" i="8" s="1"/>
  <c r="G57" i="8" s="1" a="1"/>
  <c r="G57" i="8" s="1"/>
  <c r="B56" i="8" a="1"/>
  <c r="B56" i="8" s="1"/>
  <c r="E56" i="8" s="1" a="1"/>
  <c r="E56" i="8" s="1"/>
  <c r="G56" i="8" s="1" a="1"/>
  <c r="G56" i="8" s="1"/>
  <c r="B55" i="8" a="1"/>
  <c r="B55" i="8" s="1"/>
  <c r="E55" i="8" s="1" a="1"/>
  <c r="E55" i="8" s="1"/>
  <c r="G55" i="8" s="1" a="1"/>
  <c r="G55" i="8" s="1"/>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4" i="8" a="1"/>
  <c r="B24" i="8" s="1"/>
  <c r="D24" i="8" s="1" a="1"/>
  <c r="D24" i="8" s="1"/>
  <c r="B25" i="8" a="1"/>
  <c r="B25" i="8" s="1"/>
  <c r="D25" i="8" s="1" a="1"/>
  <c r="D25" i="8" s="1"/>
  <c r="B26" i="8" a="1"/>
  <c r="B26" i="8" s="1"/>
  <c r="D26" i="8" s="1" a="1"/>
  <c r="D26" i="8" s="1"/>
  <c r="B27" i="8" a="1"/>
  <c r="B27" i="8" s="1"/>
  <c r="D27" i="8" s="1" a="1"/>
  <c r="D27" i="8" s="1"/>
  <c r="B18" i="8" a="1"/>
  <c r="B18" i="8" s="1"/>
  <c r="C18" i="8" s="1" a="1"/>
  <c r="C18" i="8" s="1"/>
  <c r="B15" i="8" a="1"/>
  <c r="B15" i="8" s="1"/>
  <c r="C15" i="8" s="1" a="1"/>
  <c r="C15" i="8" s="1"/>
  <c r="B16" i="8" a="1"/>
  <c r="B16" i="8" s="1"/>
  <c r="C16" i="8" s="1" a="1"/>
  <c r="C16" i="8" s="1"/>
  <c r="B17" i="8" a="1"/>
  <c r="B17" i="8" s="1"/>
  <c r="C17" i="8" s="1" a="1"/>
  <c r="C17" i="8" s="1"/>
  <c r="B9" i="8" a="1"/>
  <c r="B8" i="8" a="1"/>
  <c r="B8" i="8" s="1"/>
  <c r="D8" i="8" s="1" a="1"/>
  <c r="D8" i="8" s="1"/>
  <c r="B7" i="8" a="1"/>
  <c r="B6" i="8" a="1"/>
  <c r="B6" i="8" s="1"/>
  <c r="B5" i="8" a="1"/>
  <c r="B4" i="8" a="1"/>
  <c r="B4" i="8" s="1"/>
  <c r="D4" i="8" s="1" a="1"/>
  <c r="D4" i="8" s="1"/>
  <c r="B189" i="6" a="1"/>
  <c r="B189" i="6" s="1"/>
  <c r="G189" i="6" s="1" a="1"/>
  <c r="G189" i="6" s="1"/>
  <c r="B190" i="6" a="1"/>
  <c r="B190" i="6" s="1"/>
  <c r="G190" i="6" s="1" a="1"/>
  <c r="G190" i="6" s="1"/>
  <c r="B191" i="6" a="1"/>
  <c r="B191" i="6" s="1"/>
  <c r="G191" i="6" s="1" a="1"/>
  <c r="G191" i="6" s="1"/>
  <c r="B192" i="6" a="1"/>
  <c r="B192" i="6" s="1"/>
  <c r="G192" i="6" s="1" a="1"/>
  <c r="G192" i="6" s="1"/>
  <c r="B193" i="6" a="1"/>
  <c r="B193" i="6" s="1"/>
  <c r="G193" i="6" s="1" a="1"/>
  <c r="G193" i="6" s="1"/>
  <c r="B194" i="6" a="1"/>
  <c r="B194" i="6" s="1"/>
  <c r="G194" i="6" s="1" a="1"/>
  <c r="G194" i="6" s="1"/>
  <c r="B195" i="6" a="1"/>
  <c r="B195" i="6" s="1"/>
  <c r="G195" i="6" s="1" a="1"/>
  <c r="G195" i="6" s="1"/>
  <c r="B196" i="6" a="1"/>
  <c r="B196" i="6" s="1"/>
  <c r="G196" i="6" s="1" a="1"/>
  <c r="G196" i="6" s="1"/>
  <c r="B197" i="6" a="1"/>
  <c r="B197" i="6" s="1"/>
  <c r="G197" i="6" s="1" a="1"/>
  <c r="G197" i="6" s="1"/>
  <c r="B198" i="6" a="1"/>
  <c r="B198" i="6" s="1"/>
  <c r="G198" i="6" s="1" a="1"/>
  <c r="G198" i="6" s="1"/>
  <c r="B204" i="6" a="1"/>
  <c r="B204" i="6" s="1"/>
  <c r="H204" i="6" s="1" a="1"/>
  <c r="H204" i="6" s="1"/>
  <c r="B205" i="6" a="1"/>
  <c r="B205" i="6" s="1"/>
  <c r="H205" i="6" s="1" a="1"/>
  <c r="H205" i="6" s="1"/>
  <c r="B206" i="6" a="1"/>
  <c r="B206" i="6" s="1"/>
  <c r="H206" i="6" s="1" a="1"/>
  <c r="H206" i="6" s="1"/>
  <c r="B207" i="6" a="1"/>
  <c r="B207" i="6" s="1"/>
  <c r="H207" i="6" s="1" a="1"/>
  <c r="H207" i="6" s="1"/>
  <c r="B208" i="6" a="1"/>
  <c r="B208" i="6" s="1"/>
  <c r="H208" i="6" s="1" a="1"/>
  <c r="H208" i="6" s="1"/>
  <c r="B209" i="6" a="1"/>
  <c r="B209" i="6" s="1"/>
  <c r="H209" i="6" s="1" a="1"/>
  <c r="H209" i="6" s="1"/>
  <c r="B210" i="6" a="1"/>
  <c r="B210" i="6" s="1"/>
  <c r="H210" i="6" s="1" a="1"/>
  <c r="H210" i="6" s="1"/>
  <c r="B211" i="6" a="1"/>
  <c r="B211" i="6" s="1"/>
  <c r="H211" i="6" s="1" a="1"/>
  <c r="H211" i="6" s="1"/>
  <c r="B167" i="6" a="1"/>
  <c r="B167" i="6" s="1"/>
  <c r="G167" i="6" s="1" a="1"/>
  <c r="G167" i="6" s="1"/>
  <c r="B168" i="6" a="1"/>
  <c r="B168" i="6" s="1"/>
  <c r="G168" i="6" s="1" a="1"/>
  <c r="G168" i="6" s="1"/>
  <c r="B169" i="6" a="1"/>
  <c r="B169" i="6" s="1"/>
  <c r="G169" i="6" s="1" a="1"/>
  <c r="G169" i="6" s="1"/>
  <c r="B170" i="6" a="1"/>
  <c r="B170" i="6" s="1"/>
  <c r="G170" i="6" s="1" a="1"/>
  <c r="G170" i="6" s="1"/>
  <c r="B171" i="6" a="1"/>
  <c r="B171" i="6" s="1"/>
  <c r="G171" i="6" s="1" a="1"/>
  <c r="G171" i="6" s="1"/>
  <c r="B172" i="6" a="1"/>
  <c r="B172" i="6" s="1"/>
  <c r="G172" i="6" s="1" a="1"/>
  <c r="G172" i="6" s="1"/>
  <c r="B173" i="6" a="1"/>
  <c r="B173" i="6" s="1"/>
  <c r="G173" i="6" s="1" a="1"/>
  <c r="G173" i="6" s="1"/>
  <c r="B174" i="6" a="1"/>
  <c r="B174" i="6" s="1"/>
  <c r="G174" i="6" s="1" a="1"/>
  <c r="G174" i="6" s="1"/>
  <c r="B175" i="6" a="1"/>
  <c r="B175" i="6" s="1"/>
  <c r="G175" i="6" s="1" a="1"/>
  <c r="G175" i="6" s="1"/>
  <c r="B176" i="6" a="1"/>
  <c r="B176" i="6" s="1"/>
  <c r="G176" i="6" s="1" a="1"/>
  <c r="G176" i="6" s="1"/>
  <c r="B177" i="6" a="1"/>
  <c r="B177" i="6" s="1"/>
  <c r="G177" i="6" s="1" a="1"/>
  <c r="G177" i="6" s="1"/>
  <c r="B178" i="6" a="1"/>
  <c r="B178" i="6" s="1"/>
  <c r="G178" i="6" s="1" a="1"/>
  <c r="G178" i="6" s="1"/>
  <c r="B179" i="6" a="1"/>
  <c r="B179" i="6" s="1"/>
  <c r="G179" i="6" s="1" a="1"/>
  <c r="G179" i="6" s="1"/>
  <c r="B180" i="6" a="1"/>
  <c r="B180" i="6" s="1"/>
  <c r="G180" i="6" s="1" a="1"/>
  <c r="G180" i="6" s="1"/>
  <c r="B181" i="6" a="1"/>
  <c r="B181" i="6" s="1"/>
  <c r="G181" i="6" s="1" a="1"/>
  <c r="G181" i="6" s="1"/>
  <c r="B182" i="6" a="1"/>
  <c r="B182" i="6" s="1"/>
  <c r="G182" i="6" s="1" a="1"/>
  <c r="G182" i="6" s="1"/>
  <c r="B183" i="6" a="1"/>
  <c r="B183" i="6" s="1"/>
  <c r="G183" i="6" s="1" a="1"/>
  <c r="G183" i="6" s="1"/>
  <c r="B148" i="6" a="1"/>
  <c r="B148" i="6" s="1"/>
  <c r="D148" i="6" s="1" a="1"/>
  <c r="D148" i="6" s="1"/>
  <c r="B149" i="6" a="1"/>
  <c r="B149" i="6" s="1"/>
  <c r="D149" i="6" s="1" a="1"/>
  <c r="D149" i="6" s="1"/>
  <c r="B150" i="6" a="1"/>
  <c r="B150" i="6" s="1"/>
  <c r="D150" i="6" s="1" a="1"/>
  <c r="D150" i="6" s="1"/>
  <c r="B151" i="6" a="1"/>
  <c r="B151" i="6" s="1"/>
  <c r="D151" i="6" s="1" a="1"/>
  <c r="D151" i="6" s="1"/>
  <c r="B152" i="6" a="1"/>
  <c r="B152" i="6" s="1"/>
  <c r="D152" i="6" s="1" a="1"/>
  <c r="D152" i="6" s="1"/>
  <c r="B153" i="6" a="1"/>
  <c r="B153" i="6" s="1"/>
  <c r="D153" i="6" s="1" a="1"/>
  <c r="D153" i="6" s="1"/>
  <c r="B154" i="6" a="1"/>
  <c r="B154" i="6" s="1"/>
  <c r="D154" i="6" s="1" a="1"/>
  <c r="D154" i="6" s="1"/>
  <c r="B155" i="6" a="1"/>
  <c r="B155" i="6" s="1"/>
  <c r="D155" i="6" s="1" a="1"/>
  <c r="D155" i="6" s="1"/>
  <c r="B156" i="6" a="1"/>
  <c r="B156" i="6" s="1"/>
  <c r="D156" i="6" s="1" a="1"/>
  <c r="D156" i="6" s="1"/>
  <c r="B157" i="6" a="1"/>
  <c r="B157" i="6" s="1"/>
  <c r="D157" i="6" s="1" a="1"/>
  <c r="D157" i="6" s="1"/>
  <c r="B158" i="6" a="1"/>
  <c r="B158" i="6" s="1"/>
  <c r="D158" i="6" s="1" a="1"/>
  <c r="D158" i="6" s="1"/>
  <c r="B159" i="6" a="1"/>
  <c r="B159" i="6" s="1"/>
  <c r="D159" i="6" s="1" a="1"/>
  <c r="D159" i="6" s="1"/>
  <c r="B160" i="6" a="1"/>
  <c r="B160" i="6" s="1"/>
  <c r="D160" i="6" s="1" a="1"/>
  <c r="D160" i="6" s="1"/>
  <c r="B161" i="6" a="1"/>
  <c r="B161" i="6" s="1"/>
  <c r="D161" i="6" s="1" a="1"/>
  <c r="D161" i="6" s="1"/>
  <c r="C97" i="4" a="1"/>
  <c r="C97" i="4" s="1"/>
  <c r="G97" i="4" s="1" a="1"/>
  <c r="G97" i="4" s="1"/>
  <c r="C98" i="4" a="1"/>
  <c r="C98" i="4" s="1"/>
  <c r="G98" i="4" s="1" a="1"/>
  <c r="G98" i="4" s="1"/>
  <c r="C99" i="4" a="1"/>
  <c r="C99" i="4" s="1"/>
  <c r="G99" i="4" s="1" a="1"/>
  <c r="G99" i="4" s="1"/>
  <c r="C100" i="4" a="1"/>
  <c r="C100" i="4" s="1"/>
  <c r="G100" i="4" s="1" a="1"/>
  <c r="G100" i="4" s="1"/>
  <c r="C101" i="4" a="1"/>
  <c r="C101" i="4" s="1"/>
  <c r="G101" i="4" s="1" a="1"/>
  <c r="G101" i="4" s="1"/>
  <c r="C102" i="4" a="1"/>
  <c r="C102" i="4" s="1"/>
  <c r="G102" i="4" s="1" a="1"/>
  <c r="G102" i="4" s="1"/>
  <c r="C103" i="4" a="1"/>
  <c r="C103" i="4" s="1"/>
  <c r="G103" i="4" s="1" a="1"/>
  <c r="G103" i="4" s="1"/>
  <c r="C104" i="4" a="1"/>
  <c r="C104" i="4" s="1"/>
  <c r="G104" i="4" s="1" a="1"/>
  <c r="G104" i="4" s="1"/>
  <c r="C105" i="4" a="1"/>
  <c r="C105" i="4" s="1"/>
  <c r="G105" i="4" s="1" a="1"/>
  <c r="G105" i="4"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128" i="6" a="1"/>
  <c r="D128" i="6" s="1"/>
  <c r="J128" i="6" s="1" a="1"/>
  <c r="J128" i="6" s="1"/>
  <c r="D129" i="6" a="1"/>
  <c r="D129" i="6" s="1"/>
  <c r="J129" i="6" s="1" a="1"/>
  <c r="J129" i="6" s="1"/>
  <c r="D130" i="6" a="1"/>
  <c r="D130" i="6" s="1"/>
  <c r="J130" i="6" s="1" a="1"/>
  <c r="J130" i="6" s="1"/>
  <c r="D131" i="6" a="1"/>
  <c r="D131" i="6" s="1"/>
  <c r="J131" i="6" s="1" a="1"/>
  <c r="J131" i="6" s="1"/>
  <c r="D132" i="6" a="1"/>
  <c r="D132" i="6" s="1"/>
  <c r="J132" i="6" s="1" a="1"/>
  <c r="J132" i="6" s="1"/>
  <c r="D133" i="6" a="1"/>
  <c r="D133" i="6" s="1"/>
  <c r="J133" i="6" s="1" a="1"/>
  <c r="J133" i="6" s="1"/>
  <c r="D134" i="6" a="1"/>
  <c r="D134" i="6" s="1"/>
  <c r="J134" i="6" s="1" a="1"/>
  <c r="J134" i="6" s="1"/>
  <c r="D135" i="6" a="1"/>
  <c r="D135" i="6" s="1"/>
  <c r="J135" i="6" s="1" a="1"/>
  <c r="J135" i="6" s="1"/>
  <c r="D136" i="6" a="1"/>
  <c r="D136" i="6" s="1"/>
  <c r="J136" i="6" s="1" a="1"/>
  <c r="J136" i="6" s="1"/>
  <c r="D137" i="6" a="1"/>
  <c r="D137" i="6" s="1"/>
  <c r="J137" i="6" s="1" a="1"/>
  <c r="J137" i="6" s="1"/>
  <c r="D138" i="6" a="1"/>
  <c r="D138" i="6" s="1"/>
  <c r="J138" i="6" s="1" a="1"/>
  <c r="J138" i="6" s="1"/>
  <c r="D139" i="6" a="1"/>
  <c r="D139" i="6" s="1"/>
  <c r="J139" i="6" s="1" a="1"/>
  <c r="J139" i="6" s="1"/>
  <c r="D140" i="6" a="1"/>
  <c r="D140" i="6" s="1"/>
  <c r="J140" i="6" s="1" a="1"/>
  <c r="J140" i="6" s="1"/>
  <c r="D141" i="6" a="1"/>
  <c r="D141" i="6" s="1"/>
  <c r="J141" i="6" s="1" a="1"/>
  <c r="J141" i="6" s="1"/>
  <c r="B91" i="3" a="1"/>
  <c r="B91" i="3" s="1"/>
  <c r="B90" i="3" a="1"/>
  <c r="B90" i="3" s="1"/>
  <c r="B89" i="3" a="1"/>
  <c r="B89" i="3" s="1"/>
  <c r="B88" i="3" a="1"/>
  <c r="B88" i="3" s="1"/>
  <c r="B87" i="3" a="1"/>
  <c r="B87" i="3" s="1"/>
  <c r="B86" i="3" a="1"/>
  <c r="B86" i="3" s="1"/>
  <c r="B85" i="3" a="1"/>
  <c r="B85" i="3" s="1"/>
  <c r="B84" i="3" a="1"/>
  <c r="B84" i="3" s="1"/>
  <c r="B83" i="3" a="1"/>
  <c r="B83" i="3" s="1"/>
  <c r="C104" i="3" a="1"/>
  <c r="C104" i="3" s="1"/>
  <c r="G104" i="3" s="1" a="1"/>
  <c r="G104" i="3" s="1"/>
  <c r="C103" i="3" a="1"/>
  <c r="C103" i="3" s="1"/>
  <c r="G103" i="3" s="1" a="1"/>
  <c r="G103" i="3" s="1"/>
  <c r="C102" i="3" a="1"/>
  <c r="C102" i="3" s="1"/>
  <c r="G102" i="3" s="1" a="1"/>
  <c r="G102" i="3" s="1"/>
  <c r="C101" i="3" a="1"/>
  <c r="C101" i="3" s="1"/>
  <c r="G101" i="3" s="1" a="1"/>
  <c r="G101" i="3" s="1"/>
  <c r="C100" i="3" a="1"/>
  <c r="C100" i="3" s="1"/>
  <c r="G100" i="3" s="1" a="1"/>
  <c r="G100" i="3" s="1"/>
  <c r="C99" i="3" a="1"/>
  <c r="C99" i="3" s="1"/>
  <c r="G99" i="3" s="1" a="1"/>
  <c r="G99" i="3" s="1"/>
  <c r="C98" i="3" a="1"/>
  <c r="C98" i="3" s="1"/>
  <c r="G98" i="3" s="1" a="1"/>
  <c r="G98" i="3" s="1"/>
  <c r="C97" i="3" a="1"/>
  <c r="C97" i="3" s="1"/>
  <c r="G97" i="3" s="1" a="1"/>
  <c r="G97" i="3" s="1"/>
  <c r="B116" i="6" a="1"/>
  <c r="B116" i="6" s="1"/>
  <c r="D116" i="6" s="1" a="1"/>
  <c r="D116" i="6" s="1"/>
  <c r="B117" i="6" a="1"/>
  <c r="B117" i="6" s="1"/>
  <c r="D117" i="6" s="1" a="1"/>
  <c r="D117" i="6" s="1"/>
  <c r="B118" i="6" a="1"/>
  <c r="B118" i="6" s="1"/>
  <c r="D118" i="6" s="1" a="1"/>
  <c r="D118" i="6" s="1"/>
  <c r="B119" i="6" a="1"/>
  <c r="B119" i="6" s="1"/>
  <c r="D119" i="6" s="1" a="1"/>
  <c r="D119" i="6" s="1"/>
  <c r="B120" i="6" a="1"/>
  <c r="B120" i="6" s="1"/>
  <c r="D120" i="6" s="1" a="1"/>
  <c r="D120" i="6" s="1"/>
  <c r="B121" i="6" a="1"/>
  <c r="B121" i="6" s="1"/>
  <c r="D121" i="6" s="1" a="1"/>
  <c r="D121" i="6" s="1"/>
  <c r="B122" i="6" a="1"/>
  <c r="B122" i="6" s="1"/>
  <c r="D122" i="6" s="1" a="1"/>
  <c r="D122" i="6" s="1"/>
  <c r="C29" i="4" a="1"/>
  <c r="C29" i="4" s="1"/>
  <c r="D29" i="4" s="1" a="1"/>
  <c r="D29" i="4" s="1"/>
  <c r="G29" i="4" s="1" a="1"/>
  <c r="G29" i="4" s="1"/>
  <c r="C30" i="4" a="1"/>
  <c r="C30" i="4" s="1"/>
  <c r="D30" i="4" s="1" a="1"/>
  <c r="D30" i="4" s="1"/>
  <c r="G30" i="4" s="1" a="1"/>
  <c r="G30" i="4" s="1"/>
  <c r="C31" i="4" a="1"/>
  <c r="C31" i="4" s="1"/>
  <c r="D31" i="4" s="1" a="1"/>
  <c r="D31" i="4" s="1"/>
  <c r="G31" i="4" s="1" a="1"/>
  <c r="G31" i="4" s="1"/>
  <c r="C32" i="4" a="1"/>
  <c r="C32" i="4" s="1"/>
  <c r="D32" i="4" s="1" a="1"/>
  <c r="D32" i="4" s="1"/>
  <c r="G32" i="4" s="1" a="1"/>
  <c r="G32" i="4" s="1"/>
  <c r="C33" i="4" a="1"/>
  <c r="C33" i="4" s="1"/>
  <c r="D33" i="4" s="1" a="1"/>
  <c r="D33" i="4" s="1"/>
  <c r="G33" i="4" s="1" a="1"/>
  <c r="G33" i="4" s="1"/>
  <c r="C34" i="4" a="1"/>
  <c r="C34" i="4" s="1"/>
  <c r="D34" i="4" s="1" a="1"/>
  <c r="D34" i="4" s="1"/>
  <c r="G34" i="4" s="1" a="1"/>
  <c r="G34" i="4" s="1"/>
  <c r="C35" i="4" a="1"/>
  <c r="C35" i="4" s="1"/>
  <c r="D35" i="4" s="1" a="1"/>
  <c r="D35" i="4" s="1"/>
  <c r="G35" i="4" s="1" a="1"/>
  <c r="G35" i="4" s="1"/>
  <c r="C36" i="4" a="1"/>
  <c r="C36" i="4" s="1"/>
  <c r="D36" i="4" s="1" a="1"/>
  <c r="D36" i="4" s="1"/>
  <c r="G36" i="4" s="1" a="1"/>
  <c r="G36" i="4" s="1"/>
  <c r="E67" i="4" a="1"/>
  <c r="E67" i="4" s="1"/>
  <c r="E68" i="4" a="1"/>
  <c r="E68" i="4" s="1"/>
  <c r="E69" i="4" a="1"/>
  <c r="E69" i="4" s="1"/>
  <c r="E70" i="4" a="1"/>
  <c r="E70" i="4" s="1"/>
  <c r="E71" i="4" a="1"/>
  <c r="E71" i="4" s="1"/>
  <c r="E72" i="4" a="1"/>
  <c r="E72" i="4" s="1"/>
  <c r="E73" i="4" a="1"/>
  <c r="E73" i="4" s="1"/>
  <c r="E74" i="4" a="1"/>
  <c r="E74" i="4" s="1"/>
  <c r="D8" i="31" a="1"/>
  <c r="D8" i="31" s="1"/>
  <c r="D7" i="31" a="1"/>
  <c r="D7" i="31" s="1"/>
  <c r="D6" i="31" a="1"/>
  <c r="D6" i="31" s="1"/>
  <c r="D5" i="31" a="1"/>
  <c r="D5" i="31" s="1"/>
  <c r="D4" i="31" a="1"/>
  <c r="D4" i="31" s="1"/>
  <c r="F19" i="6" a="1"/>
  <c r="F19" i="6" s="1"/>
  <c r="F20" i="6" a="1"/>
  <c r="F20" i="6" s="1"/>
  <c r="F21" i="6" a="1"/>
  <c r="F21" i="6" s="1"/>
  <c r="F22" i="6" a="1"/>
  <c r="F22" i="6" s="1"/>
  <c r="F23" i="6" a="1"/>
  <c r="F23" i="6" s="1"/>
  <c r="F24" i="6" a="1"/>
  <c r="F24" i="6" s="1"/>
  <c r="F25" i="6" a="1"/>
  <c r="F25" i="6" s="1"/>
  <c r="F26" i="6" a="1"/>
  <c r="F26" i="6" s="1"/>
  <c r="E13" i="6" a="1"/>
  <c r="E13" i="6" s="1"/>
  <c r="E12" i="6" a="1"/>
  <c r="E12" i="6" s="1"/>
  <c r="E11" i="6" a="1"/>
  <c r="E11" i="6" s="1"/>
  <c r="E10" i="6" a="1"/>
  <c r="E10" i="6" s="1"/>
  <c r="E9" i="6" a="1"/>
  <c r="E9" i="6" s="1"/>
  <c r="E8" i="6" a="1"/>
  <c r="E8" i="6" s="1"/>
  <c r="E7" i="6" a="1"/>
  <c r="E7" i="6" s="1"/>
  <c r="E6" i="6" a="1"/>
  <c r="E6" i="6" s="1"/>
  <c r="E5" i="6" a="1"/>
  <c r="E5" i="6" s="1"/>
  <c r="E4" i="6" a="1"/>
  <c r="E4" i="6" s="1"/>
  <c r="E45" i="3" a="1"/>
  <c r="E45" i="3" s="1"/>
  <c r="E46" i="3" a="1"/>
  <c r="E46" i="3" s="1"/>
  <c r="E47" i="3" a="1"/>
  <c r="E47" i="3" s="1"/>
  <c r="E48" i="3" a="1"/>
  <c r="E48" i="3" s="1"/>
  <c r="E49" i="3" a="1"/>
  <c r="E49" i="3" s="1"/>
  <c r="E50" i="3" a="1"/>
  <c r="E50" i="3" s="1"/>
  <c r="E51" i="3" a="1"/>
  <c r="E51" i="3" s="1"/>
  <c r="E52" i="3" a="1"/>
  <c r="E52" i="3" s="1"/>
  <c r="E53" i="3" a="1"/>
  <c r="E53" i="3" s="1"/>
  <c r="E54" i="3" a="1"/>
  <c r="E54"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B17" i="3" a="1"/>
  <c r="B17" i="3" s="1"/>
  <c r="E17" i="3" s="1" a="1"/>
  <c r="E17" i="3" s="1"/>
  <c r="B18" i="3" a="1"/>
  <c r="B18" i="3" s="1"/>
  <c r="E18" i="3" s="1" a="1"/>
  <c r="E18" i="3" s="1"/>
  <c r="B19" i="3" a="1"/>
  <c r="B19" i="3" s="1"/>
  <c r="E19" i="3" s="1" a="1"/>
  <c r="E19" i="3" s="1"/>
  <c r="B20" i="3" a="1"/>
  <c r="B20" i="3" s="1"/>
  <c r="E20" i="3" s="1" a="1"/>
  <c r="E20" i="3" s="1"/>
  <c r="B21" i="3" a="1"/>
  <c r="B21" i="3" s="1"/>
  <c r="E21" i="3" s="1" a="1"/>
  <c r="E21" i="3" s="1"/>
  <c r="B22" i="3" a="1"/>
  <c r="B22" i="3" s="1"/>
  <c r="E22" i="3" s="1" a="1"/>
  <c r="E22" i="3" s="1"/>
  <c r="B23" i="3" a="1"/>
  <c r="B23" i="3" s="1"/>
  <c r="E23" i="3" s="1" a="1"/>
  <c r="E23" i="3" s="1"/>
  <c r="D103" i="26" a="1"/>
  <c r="D103" i="26" s="1"/>
  <c r="D97" i="26" a="1"/>
  <c r="D97" i="26" s="1"/>
  <c r="B15" i="26" a="1"/>
  <c r="B15" i="26" s="1"/>
  <c r="B16" i="26" a="1"/>
  <c r="B16" i="26" s="1"/>
  <c r="B17" i="26" a="1"/>
  <c r="B17" i="26" s="1"/>
  <c r="B18" i="26" a="1"/>
  <c r="B18" i="26" s="1"/>
  <c r="B19" i="26" a="1"/>
  <c r="B19" i="26" s="1"/>
  <c r="B20" i="26" a="1"/>
  <c r="B20" i="26" s="1"/>
  <c r="I310" i="29" a="1"/>
  <c r="I310" i="29" s="1"/>
  <c r="I309" i="29" a="1"/>
  <c r="I309" i="29" s="1"/>
  <c r="I308" i="29" a="1"/>
  <c r="I308" i="29" s="1"/>
  <c r="I307" i="29" a="1"/>
  <c r="I307" i="29" s="1"/>
  <c r="I306" i="29" a="1"/>
  <c r="I306" i="29" s="1"/>
  <c r="I305" i="29" a="1"/>
  <c r="I305" i="29" s="1"/>
  <c r="I304" i="29" a="1"/>
  <c r="I304" i="29" s="1"/>
  <c r="I303" i="29" a="1"/>
  <c r="I303" i="29" s="1"/>
  <c r="I302" i="29" a="1"/>
  <c r="I302" i="29" s="1"/>
  <c r="I301" i="29" a="1"/>
  <c r="I301" i="29" s="1"/>
  <c r="I300" i="29" a="1"/>
  <c r="I300" i="29" s="1"/>
  <c r="I299" i="29" a="1"/>
  <c r="I299" i="29" s="1"/>
  <c r="I298" i="29" a="1"/>
  <c r="I298" i="29" s="1"/>
  <c r="I297" i="29" a="1"/>
  <c r="I297" i="29" s="1"/>
  <c r="I296" i="29" a="1"/>
  <c r="I296" i="29" s="1"/>
  <c r="I295" i="29" a="1"/>
  <c r="I295" i="29" s="1"/>
  <c r="I294" i="29" a="1"/>
  <c r="I294" i="29" s="1"/>
  <c r="I293" i="29" a="1"/>
  <c r="I293" i="29" s="1"/>
  <c r="I292" i="29" a="1"/>
  <c r="I292" i="29" s="1"/>
  <c r="I291" i="29" a="1"/>
  <c r="I291" i="29" s="1"/>
  <c r="I290" i="29" a="1"/>
  <c r="I290" i="29" s="1"/>
  <c r="I289" i="29" a="1"/>
  <c r="I289" i="29" s="1"/>
  <c r="I288" i="29" a="1"/>
  <c r="I288" i="29" s="1"/>
  <c r="I287" i="29" a="1"/>
  <c r="I287" i="29" s="1"/>
  <c r="I286" i="29" a="1"/>
  <c r="I286" i="29" s="1"/>
  <c r="I285" i="29" a="1"/>
  <c r="I285" i="29" s="1"/>
  <c r="I284" i="29" a="1"/>
  <c r="I284" i="29" s="1"/>
  <c r="I283" i="29" a="1"/>
  <c r="I283" i="29" s="1"/>
  <c r="I282" i="29" a="1"/>
  <c r="I282" i="29" s="1"/>
  <c r="I281" i="29" a="1"/>
  <c r="I281" i="29" s="1"/>
  <c r="I280" i="29" a="1"/>
  <c r="I280" i="29" s="1"/>
  <c r="I279" i="29" a="1"/>
  <c r="I279" i="29" s="1"/>
  <c r="I278" i="29" a="1"/>
  <c r="I278" i="29" s="1"/>
  <c r="I277" i="29" a="1"/>
  <c r="I277" i="29" s="1"/>
  <c r="I276" i="29" a="1"/>
  <c r="I276" i="29" s="1"/>
  <c r="I275" i="29" a="1"/>
  <c r="I275" i="29" s="1"/>
  <c r="I274" i="29" a="1"/>
  <c r="I274" i="29" s="1"/>
  <c r="I273" i="29" a="1"/>
  <c r="I273" i="29" s="1"/>
  <c r="I272" i="29" a="1"/>
  <c r="I272" i="29" s="1"/>
  <c r="I271" i="29" a="1"/>
  <c r="I271" i="29" s="1"/>
  <c r="I270" i="29" a="1"/>
  <c r="I270" i="29" s="1"/>
  <c r="I269" i="29" a="1"/>
  <c r="I269" i="29" s="1"/>
  <c r="I268" i="29" a="1"/>
  <c r="I268" i="29" s="1"/>
  <c r="I267" i="29" a="1"/>
  <c r="I267" i="29" s="1"/>
  <c r="I266" i="29" a="1"/>
  <c r="I266" i="29" s="1"/>
  <c r="I265" i="29" a="1"/>
  <c r="I265" i="29" s="1"/>
  <c r="I264" i="29" a="1"/>
  <c r="I264" i="29" s="1"/>
  <c r="I263" i="29" a="1"/>
  <c r="I263" i="29" s="1"/>
  <c r="I262" i="29" a="1"/>
  <c r="I262" i="29" s="1"/>
  <c r="I261" i="29" a="1"/>
  <c r="I261" i="29" s="1"/>
  <c r="I260" i="29" a="1"/>
  <c r="I260" i="29" s="1"/>
  <c r="I259" i="29" a="1"/>
  <c r="I259" i="29" s="1"/>
  <c r="I258" i="29" a="1"/>
  <c r="I258" i="29" s="1"/>
  <c r="I257" i="29" a="1"/>
  <c r="I257" i="29" s="1"/>
  <c r="I256" i="29" a="1"/>
  <c r="I256" i="29" s="1"/>
  <c r="I255" i="29" a="1"/>
  <c r="I255" i="29" s="1"/>
  <c r="I254" i="29" a="1"/>
  <c r="I254" i="29" s="1"/>
  <c r="I253" i="29" a="1"/>
  <c r="I253" i="29" s="1"/>
  <c r="I252" i="29" a="1"/>
  <c r="I252" i="29" s="1"/>
  <c r="I251" i="29" a="1"/>
  <c r="I251" i="29" s="1"/>
  <c r="I250" i="29" a="1"/>
  <c r="I250" i="29" s="1"/>
  <c r="I249" i="29" a="1"/>
  <c r="I249" i="29" s="1"/>
  <c r="I248" i="29" a="1"/>
  <c r="I248" i="29" s="1"/>
  <c r="I247" i="29" a="1"/>
  <c r="I247" i="29" s="1"/>
  <c r="I246" i="29" a="1"/>
  <c r="I246" i="29" s="1"/>
  <c r="I245" i="29" a="1"/>
  <c r="I245" i="29" s="1"/>
  <c r="I244" i="29" a="1"/>
  <c r="I244" i="29" s="1"/>
  <c r="I243" i="29" a="1"/>
  <c r="I243" i="29" s="1"/>
  <c r="I242" i="29" a="1"/>
  <c r="I242" i="29" s="1"/>
  <c r="I241" i="29" a="1"/>
  <c r="I241" i="29" s="1"/>
  <c r="I240" i="29" a="1"/>
  <c r="I240" i="29" s="1"/>
  <c r="I239" i="29" a="1"/>
  <c r="I239" i="29" s="1"/>
  <c r="I238" i="29" a="1"/>
  <c r="I238" i="29" s="1"/>
  <c r="I237" i="29" a="1"/>
  <c r="I237" i="29" s="1"/>
  <c r="I236" i="29" a="1"/>
  <c r="I236" i="29" s="1"/>
  <c r="I235" i="29" a="1"/>
  <c r="I235" i="29" s="1"/>
  <c r="I234" i="29" a="1"/>
  <c r="I234" i="29" s="1"/>
  <c r="I233" i="29" a="1"/>
  <c r="I233" i="29" s="1"/>
  <c r="I232" i="29" a="1"/>
  <c r="I232" i="29" s="1"/>
  <c r="I231" i="29" a="1"/>
  <c r="I231" i="29" s="1"/>
  <c r="I230" i="29" a="1"/>
  <c r="I230" i="29" s="1"/>
  <c r="I229" i="29" a="1"/>
  <c r="I229" i="29" s="1"/>
  <c r="I228" i="29" a="1"/>
  <c r="I228" i="29" s="1"/>
  <c r="I227" i="29" a="1"/>
  <c r="I227" i="29" s="1"/>
  <c r="I226" i="29" a="1"/>
  <c r="I226" i="29" s="1"/>
  <c r="I225" i="29" a="1"/>
  <c r="I225" i="29" s="1"/>
  <c r="I224" i="29" a="1"/>
  <c r="I224" i="29" s="1"/>
  <c r="I223" i="29" a="1"/>
  <c r="I223" i="29" s="1"/>
  <c r="I222" i="29" a="1"/>
  <c r="I222" i="29" s="1"/>
  <c r="I221" i="29" a="1"/>
  <c r="I221" i="29" s="1"/>
  <c r="I220" i="29" a="1"/>
  <c r="I220" i="29" s="1"/>
  <c r="I219" i="29" a="1"/>
  <c r="I219" i="29" s="1"/>
  <c r="I218" i="29" a="1"/>
  <c r="I218" i="29" s="1"/>
  <c r="I217" i="29" a="1"/>
  <c r="I217" i="29" s="1"/>
  <c r="I216" i="29" a="1"/>
  <c r="I216" i="29" s="1"/>
  <c r="I215" i="29" a="1"/>
  <c r="I215" i="29" s="1"/>
  <c r="I214" i="29" a="1"/>
  <c r="I214" i="29" s="1"/>
  <c r="I213" i="29" a="1"/>
  <c r="I213" i="29" s="1"/>
  <c r="I212" i="29" a="1"/>
  <c r="I212" i="29" s="1"/>
  <c r="I211" i="29" a="1"/>
  <c r="I211" i="29" s="1"/>
  <c r="I210" i="29" a="1"/>
  <c r="I210" i="29" s="1"/>
  <c r="I209" i="29" a="1"/>
  <c r="I209" i="29" s="1"/>
  <c r="I208" i="29" a="1"/>
  <c r="I208" i="29" s="1"/>
  <c r="I207" i="29" a="1"/>
  <c r="I207" i="29" s="1"/>
  <c r="I206" i="29" a="1"/>
  <c r="I206" i="29" s="1"/>
  <c r="I205" i="29" a="1"/>
  <c r="I205" i="29" s="1"/>
  <c r="I204" i="29" a="1"/>
  <c r="I204" i="29" s="1"/>
  <c r="I203" i="29" a="1"/>
  <c r="I203" i="29" s="1"/>
  <c r="I202" i="29" a="1"/>
  <c r="I202" i="29" s="1"/>
  <c r="I201" i="29" a="1"/>
  <c r="I201" i="29" s="1"/>
  <c r="I200" i="29" a="1"/>
  <c r="I200" i="29" s="1"/>
  <c r="I199" i="29" a="1"/>
  <c r="I199" i="29" s="1"/>
  <c r="I198" i="29" a="1"/>
  <c r="I198" i="29" s="1"/>
  <c r="I197" i="29" a="1"/>
  <c r="I197" i="29" s="1"/>
  <c r="I196" i="29" a="1"/>
  <c r="I196" i="29" s="1"/>
  <c r="I195" i="29" a="1"/>
  <c r="I195" i="29" s="1"/>
  <c r="I194" i="29" a="1"/>
  <c r="I194" i="29" s="1"/>
  <c r="I193" i="29" a="1"/>
  <c r="I193" i="29" s="1"/>
  <c r="I192" i="29" a="1"/>
  <c r="I192" i="29" s="1"/>
  <c r="I191" i="29" a="1"/>
  <c r="I191" i="29" s="1"/>
  <c r="I190" i="29" a="1"/>
  <c r="I190" i="29" s="1"/>
  <c r="I189" i="29" a="1"/>
  <c r="I189" i="29" s="1"/>
  <c r="I188" i="29" a="1"/>
  <c r="I188" i="29" s="1"/>
  <c r="I187" i="29" a="1"/>
  <c r="I187" i="29" s="1"/>
  <c r="I186" i="29" a="1"/>
  <c r="I186" i="29" s="1"/>
  <c r="I185" i="29" a="1"/>
  <c r="I185" i="29" s="1"/>
  <c r="I184" i="29" a="1"/>
  <c r="I184" i="29" s="1"/>
  <c r="I183" i="29" a="1"/>
  <c r="I183" i="29" s="1"/>
  <c r="I182" i="29" a="1"/>
  <c r="I182" i="29" s="1"/>
  <c r="I181" i="29" a="1"/>
  <c r="I181" i="29" s="1"/>
  <c r="I180" i="29" a="1"/>
  <c r="I180" i="29" s="1"/>
  <c r="I179" i="29" a="1"/>
  <c r="I179" i="29" s="1"/>
  <c r="I178" i="29" a="1"/>
  <c r="I178" i="29" s="1"/>
  <c r="I177" i="29" a="1"/>
  <c r="I177" i="29" s="1"/>
  <c r="I176" i="29" a="1"/>
  <c r="I176" i="29" s="1"/>
  <c r="I175" i="29" a="1"/>
  <c r="I175" i="29" s="1"/>
  <c r="I174" i="29" a="1"/>
  <c r="I174" i="29" s="1"/>
  <c r="I173" i="29" a="1"/>
  <c r="I173" i="29" s="1"/>
  <c r="I172" i="29" a="1"/>
  <c r="I172" i="29" s="1"/>
  <c r="I171" i="29" a="1"/>
  <c r="I171" i="29" s="1"/>
  <c r="I170" i="29" a="1"/>
  <c r="I170" i="29" s="1"/>
  <c r="I169" i="29" a="1"/>
  <c r="I169" i="29" s="1"/>
  <c r="I168" i="29" a="1"/>
  <c r="I168" i="29" s="1"/>
  <c r="I167" i="29" a="1"/>
  <c r="I167" i="29" s="1"/>
  <c r="D310" i="29" a="1"/>
  <c r="D310" i="29" s="1"/>
  <c r="D309" i="29" a="1"/>
  <c r="D309" i="29" s="1"/>
  <c r="D308" i="29" a="1"/>
  <c r="D308" i="29" s="1"/>
  <c r="D307" i="29" a="1"/>
  <c r="D307" i="29" s="1"/>
  <c r="D306" i="29" a="1"/>
  <c r="D306" i="29" s="1"/>
  <c r="D305" i="29" a="1"/>
  <c r="D305" i="29" s="1"/>
  <c r="D304" i="29" a="1"/>
  <c r="D304" i="29" s="1"/>
  <c r="D303" i="29" a="1"/>
  <c r="D303" i="29" s="1"/>
  <c r="D302" i="29" a="1"/>
  <c r="D302" i="29" s="1"/>
  <c r="D301" i="29" a="1"/>
  <c r="D301" i="29" s="1"/>
  <c r="D300" i="29" a="1"/>
  <c r="D300" i="29" s="1"/>
  <c r="D299" i="29" a="1"/>
  <c r="D299" i="29" s="1"/>
  <c r="D298" i="29" a="1"/>
  <c r="D298" i="29" s="1"/>
  <c r="D297" i="29" a="1"/>
  <c r="D297" i="29" s="1"/>
  <c r="D296" i="29" a="1"/>
  <c r="D296" i="29" s="1"/>
  <c r="D295" i="29" a="1"/>
  <c r="D295" i="29" s="1"/>
  <c r="D294" i="29" a="1"/>
  <c r="D294" i="29" s="1"/>
  <c r="D293" i="29" a="1"/>
  <c r="D293" i="29" s="1"/>
  <c r="D292" i="29" a="1"/>
  <c r="D292" i="29" s="1"/>
  <c r="D291" i="29" a="1"/>
  <c r="D291" i="29" s="1"/>
  <c r="D290" i="29" a="1"/>
  <c r="D290" i="29" s="1"/>
  <c r="D289" i="29" a="1"/>
  <c r="D289" i="29" s="1"/>
  <c r="D288" i="29" a="1"/>
  <c r="D288" i="29" s="1"/>
  <c r="D287" i="29" a="1"/>
  <c r="D287" i="29" s="1"/>
  <c r="D286" i="29" a="1"/>
  <c r="D286" i="29" s="1"/>
  <c r="D285" i="29" a="1"/>
  <c r="D285" i="29" s="1"/>
  <c r="D284" i="29" a="1"/>
  <c r="D284" i="29" s="1"/>
  <c r="D283" i="29" a="1"/>
  <c r="D283" i="29" s="1"/>
  <c r="D282" i="29" a="1"/>
  <c r="D282" i="29" s="1"/>
  <c r="D281" i="29" a="1"/>
  <c r="D281" i="29" s="1"/>
  <c r="D280" i="29" a="1"/>
  <c r="D280" i="29" s="1"/>
  <c r="D279" i="29" a="1"/>
  <c r="D279" i="29" s="1"/>
  <c r="D278" i="29" a="1"/>
  <c r="D278" i="29" s="1"/>
  <c r="D277" i="29" a="1"/>
  <c r="D277" i="29" s="1"/>
  <c r="D276" i="29" a="1"/>
  <c r="D276" i="29" s="1"/>
  <c r="D275" i="29" a="1"/>
  <c r="D275" i="29" s="1"/>
  <c r="D274" i="29" a="1"/>
  <c r="D274" i="29" s="1"/>
  <c r="D273" i="29" a="1"/>
  <c r="D273" i="29" s="1"/>
  <c r="D272" i="29" a="1"/>
  <c r="D272" i="29" s="1"/>
  <c r="D271" i="29" a="1"/>
  <c r="D271" i="29" s="1"/>
  <c r="D270" i="29" a="1"/>
  <c r="D270" i="29" s="1"/>
  <c r="D269" i="29" a="1"/>
  <c r="D269" i="29" s="1"/>
  <c r="D268" i="29" a="1"/>
  <c r="D268" i="29" s="1"/>
  <c r="D267" i="29" a="1"/>
  <c r="D267" i="29" s="1"/>
  <c r="D266" i="29" a="1"/>
  <c r="D266" i="29" s="1"/>
  <c r="D265" i="29" a="1"/>
  <c r="D265" i="29" s="1"/>
  <c r="D264" i="29" a="1"/>
  <c r="D264" i="29" s="1"/>
  <c r="D263" i="29" a="1"/>
  <c r="D263" i="29" s="1"/>
  <c r="D262" i="29" a="1"/>
  <c r="D262" i="29" s="1"/>
  <c r="D261" i="29" a="1"/>
  <c r="D261" i="29" s="1"/>
  <c r="D260" i="29" a="1"/>
  <c r="D260" i="29" s="1"/>
  <c r="D259" i="29" a="1"/>
  <c r="D259" i="29" s="1"/>
  <c r="D258" i="29" a="1"/>
  <c r="D258" i="29" s="1"/>
  <c r="D257" i="29" a="1"/>
  <c r="D257" i="29" s="1"/>
  <c r="D256" i="29" a="1"/>
  <c r="D256" i="29" s="1"/>
  <c r="D255" i="29" a="1"/>
  <c r="D255" i="29" s="1"/>
  <c r="D254" i="29" a="1"/>
  <c r="D254" i="29" s="1"/>
  <c r="D253" i="29" a="1"/>
  <c r="D253" i="29" s="1"/>
  <c r="D252" i="29" a="1"/>
  <c r="D252" i="29" s="1"/>
  <c r="D251" i="29" a="1"/>
  <c r="D251" i="29" s="1"/>
  <c r="D250" i="29" a="1"/>
  <c r="D250" i="29" s="1"/>
  <c r="D249" i="29" a="1"/>
  <c r="D249" i="29" s="1"/>
  <c r="D248" i="29" a="1"/>
  <c r="D248" i="29" s="1"/>
  <c r="D247" i="29" a="1"/>
  <c r="D247" i="29" s="1"/>
  <c r="D246" i="29" a="1"/>
  <c r="D246" i="29" s="1"/>
  <c r="D245" i="29" a="1"/>
  <c r="D245" i="29" s="1"/>
  <c r="D244" i="29" a="1"/>
  <c r="D244" i="29" s="1"/>
  <c r="D243" i="29" a="1"/>
  <c r="D243" i="29" s="1"/>
  <c r="D242" i="29" a="1"/>
  <c r="D242" i="29" s="1"/>
  <c r="D241" i="29" a="1"/>
  <c r="D241" i="29" s="1"/>
  <c r="D240" i="29" a="1"/>
  <c r="D240" i="29" s="1"/>
  <c r="D239" i="29" a="1"/>
  <c r="D239" i="29" s="1"/>
  <c r="D238" i="29" a="1"/>
  <c r="D238" i="29" s="1"/>
  <c r="D237" i="29" a="1"/>
  <c r="D237" i="29" s="1"/>
  <c r="D236" i="29" a="1"/>
  <c r="D236" i="29" s="1"/>
  <c r="D235" i="29" a="1"/>
  <c r="D235" i="29" s="1"/>
  <c r="D234" i="29" a="1"/>
  <c r="D234" i="29" s="1"/>
  <c r="D233" i="29" a="1"/>
  <c r="D233" i="29" s="1"/>
  <c r="D232" i="29" a="1"/>
  <c r="D232" i="29" s="1"/>
  <c r="D231" i="29" a="1"/>
  <c r="D231" i="29" s="1"/>
  <c r="D230" i="29" a="1"/>
  <c r="D230" i="29" s="1"/>
  <c r="D229" i="29" a="1"/>
  <c r="D229" i="29" s="1"/>
  <c r="D228" i="29" a="1"/>
  <c r="D228" i="29" s="1"/>
  <c r="D227" i="29" a="1"/>
  <c r="D227" i="29" s="1"/>
  <c r="D226" i="29" a="1"/>
  <c r="D226" i="29" s="1"/>
  <c r="D225" i="29" a="1"/>
  <c r="D225" i="29" s="1"/>
  <c r="D224" i="29" a="1"/>
  <c r="D224" i="29" s="1"/>
  <c r="D223" i="29" a="1"/>
  <c r="D223" i="29" s="1"/>
  <c r="D222" i="29" a="1"/>
  <c r="D222" i="29" s="1"/>
  <c r="D221" i="29" a="1"/>
  <c r="D221" i="29" s="1"/>
  <c r="D220" i="29" a="1"/>
  <c r="D220" i="29" s="1"/>
  <c r="D219" i="29" a="1"/>
  <c r="D219" i="29" s="1"/>
  <c r="D218" i="29" a="1"/>
  <c r="D218" i="29" s="1"/>
  <c r="D217" i="29" a="1"/>
  <c r="D217" i="29" s="1"/>
  <c r="D216" i="29" a="1"/>
  <c r="D216" i="29" s="1"/>
  <c r="D215" i="29" a="1"/>
  <c r="D215" i="29" s="1"/>
  <c r="D214" i="29" a="1"/>
  <c r="D214" i="29" s="1"/>
  <c r="D213" i="29" a="1"/>
  <c r="D213" i="29" s="1"/>
  <c r="D212" i="29" a="1"/>
  <c r="D212" i="29" s="1"/>
  <c r="D211" i="29" a="1"/>
  <c r="D211" i="29" s="1"/>
  <c r="D210" i="29" a="1"/>
  <c r="D210" i="29" s="1"/>
  <c r="F114" i="29" a="1"/>
  <c r="F114" i="29" s="1"/>
  <c r="F113" i="29" a="1"/>
  <c r="F113" i="29" s="1"/>
  <c r="F112" i="29" a="1"/>
  <c r="F112" i="29" s="1"/>
  <c r="F111" i="29" a="1"/>
  <c r="F111" i="29" s="1"/>
  <c r="F110" i="29" a="1"/>
  <c r="F110" i="29" s="1"/>
  <c r="F109" i="29" a="1"/>
  <c r="F109" i="29" s="1"/>
  <c r="F108" i="29" a="1"/>
  <c r="F108" i="29" s="1"/>
  <c r="F107" i="29" a="1"/>
  <c r="F107" i="29" s="1"/>
  <c r="D209" i="29" a="1"/>
  <c r="D209" i="29" s="1"/>
  <c r="D208" i="29" a="1"/>
  <c r="D208" i="29" s="1"/>
  <c r="D207" i="29" a="1"/>
  <c r="D207" i="29" s="1"/>
  <c r="D206" i="29" a="1"/>
  <c r="D206" i="29" s="1"/>
  <c r="D205" i="29" a="1"/>
  <c r="D205" i="29" s="1"/>
  <c r="D204" i="29" a="1"/>
  <c r="D204" i="29" s="1"/>
  <c r="D203" i="29" a="1"/>
  <c r="D203" i="29" s="1"/>
  <c r="D202" i="29" a="1"/>
  <c r="D202" i="29" s="1"/>
  <c r="D201" i="29" a="1"/>
  <c r="D201" i="29" s="1"/>
  <c r="D200" i="29" a="1"/>
  <c r="D200" i="29" s="1"/>
  <c r="D199" i="29" a="1"/>
  <c r="D199" i="29" s="1"/>
  <c r="D198" i="29" a="1"/>
  <c r="D198" i="29" s="1"/>
  <c r="D197" i="29" a="1"/>
  <c r="D197" i="29" s="1"/>
  <c r="D196" i="29" a="1"/>
  <c r="D196" i="29" s="1"/>
  <c r="D195" i="29" a="1"/>
  <c r="D195" i="29" s="1"/>
  <c r="D194" i="29" a="1"/>
  <c r="D194" i="29" s="1"/>
  <c r="D193" i="29" a="1"/>
  <c r="D193" i="29" s="1"/>
  <c r="D192" i="29" a="1"/>
  <c r="D192" i="29" s="1"/>
  <c r="D191" i="29" a="1"/>
  <c r="D191" i="29" s="1"/>
  <c r="D190" i="29" a="1"/>
  <c r="D190" i="29" s="1"/>
  <c r="D189" i="29" a="1"/>
  <c r="D189" i="29" s="1"/>
  <c r="D188" i="29" a="1"/>
  <c r="D188" i="29" s="1"/>
  <c r="D187" i="29" a="1"/>
  <c r="D187" i="29" s="1"/>
  <c r="D186" i="29" a="1"/>
  <c r="D186" i="29" s="1"/>
  <c r="D185" i="29" a="1"/>
  <c r="D185" i="29" s="1"/>
  <c r="D184" i="29" a="1"/>
  <c r="D184" i="29" s="1"/>
  <c r="D183" i="29" a="1"/>
  <c r="D183" i="29" s="1"/>
  <c r="D182" i="29" a="1"/>
  <c r="D182" i="29" s="1"/>
  <c r="D181" i="29" a="1"/>
  <c r="D181" i="29" s="1"/>
  <c r="D180" i="29" a="1"/>
  <c r="D180" i="29" s="1"/>
  <c r="D179" i="29" a="1"/>
  <c r="D179" i="29" s="1"/>
  <c r="D178" i="29" a="1"/>
  <c r="D178" i="29" s="1"/>
  <c r="D177" i="29" a="1"/>
  <c r="D177" i="29" s="1"/>
  <c r="D176" i="29" a="1"/>
  <c r="D176" i="29" s="1"/>
  <c r="D175" i="29" a="1"/>
  <c r="D175" i="29" s="1"/>
  <c r="D174" i="29" a="1"/>
  <c r="D174" i="29" s="1"/>
  <c r="D173" i="29" a="1"/>
  <c r="D173" i="29" s="1"/>
  <c r="D172" i="29" a="1"/>
  <c r="D172" i="29" s="1"/>
  <c r="D171" i="29" a="1"/>
  <c r="D171" i="29" s="1"/>
  <c r="D170" i="29" a="1"/>
  <c r="D170" i="29" s="1"/>
  <c r="D169" i="29" a="1"/>
  <c r="D169" i="29" s="1"/>
  <c r="D168" i="29" a="1"/>
  <c r="D168" i="29" s="1"/>
  <c r="D167" i="29" a="1"/>
  <c r="D167" i="29" s="1"/>
  <c r="G122" i="29" a="1"/>
  <c r="G122" i="29" s="1"/>
  <c r="G161" i="29" a="1"/>
  <c r="G161" i="29" s="1"/>
  <c r="G160" i="29" a="1"/>
  <c r="G160" i="29" s="1"/>
  <c r="G159" i="29" a="1"/>
  <c r="G159" i="29" s="1"/>
  <c r="G158" i="29" a="1"/>
  <c r="G158" i="29" s="1"/>
  <c r="G157" i="29" a="1"/>
  <c r="G157" i="29" s="1"/>
  <c r="G156" i="29" a="1"/>
  <c r="G156" i="29" s="1"/>
  <c r="G155" i="29" a="1"/>
  <c r="G155" i="29" s="1"/>
  <c r="G154" i="29" a="1"/>
  <c r="G154" i="29" s="1"/>
  <c r="G153" i="29" a="1"/>
  <c r="G153" i="29" s="1"/>
  <c r="G152" i="29" a="1"/>
  <c r="G152" i="29" s="1"/>
  <c r="G151" i="29" a="1"/>
  <c r="G151" i="29" s="1"/>
  <c r="G150" i="29" a="1"/>
  <c r="G150" i="29" s="1"/>
  <c r="G149" i="29" a="1"/>
  <c r="G149" i="29" s="1"/>
  <c r="G148" i="29" a="1"/>
  <c r="G148" i="29" s="1"/>
  <c r="G147" i="29" a="1"/>
  <c r="G147" i="29" s="1"/>
  <c r="G146" i="29" a="1"/>
  <c r="G146" i="29" s="1"/>
  <c r="G145" i="29" a="1"/>
  <c r="G145" i="29" s="1"/>
  <c r="G144" i="29" a="1"/>
  <c r="G144" i="29" s="1"/>
  <c r="G143" i="29" a="1"/>
  <c r="G143" i="29" s="1"/>
  <c r="G142" i="29" a="1"/>
  <c r="G142" i="29" s="1"/>
  <c r="G141" i="29" a="1"/>
  <c r="G141" i="29" s="1"/>
  <c r="G140" i="29" a="1"/>
  <c r="G140" i="29" s="1"/>
  <c r="G139" i="29" a="1"/>
  <c r="G139" i="29" s="1"/>
  <c r="G138" i="29" a="1"/>
  <c r="G138" i="29" s="1"/>
  <c r="G137" i="29" a="1"/>
  <c r="G137" i="29" s="1"/>
  <c r="G136" i="29" a="1"/>
  <c r="G136" i="29" s="1"/>
  <c r="G135" i="29" a="1"/>
  <c r="G135" i="29" s="1"/>
  <c r="G134" i="29" a="1"/>
  <c r="G134" i="29" s="1"/>
  <c r="G133" i="29" a="1"/>
  <c r="G133" i="29" s="1"/>
  <c r="G132" i="29" a="1"/>
  <c r="G132" i="29" s="1"/>
  <c r="G131" i="29" a="1"/>
  <c r="G131" i="29" s="1"/>
  <c r="G130" i="29" a="1"/>
  <c r="G130" i="29" s="1"/>
  <c r="G129" i="29" a="1"/>
  <c r="G129" i="29" s="1"/>
  <c r="G128" i="29" a="1"/>
  <c r="G128" i="29" s="1"/>
  <c r="G127" i="29" a="1"/>
  <c r="G127" i="29" s="1"/>
  <c r="G126" i="29" a="1"/>
  <c r="G126" i="29" s="1"/>
  <c r="G125" i="29" a="1"/>
  <c r="G125" i="29" s="1"/>
  <c r="G124" i="29" a="1"/>
  <c r="G124" i="29" s="1"/>
  <c r="G123" i="29" a="1"/>
  <c r="G123" i="29" s="1"/>
  <c r="G121" i="29" a="1"/>
  <c r="G121" i="29" s="1"/>
  <c r="G120" i="29" a="1"/>
  <c r="G120" i="29" s="1"/>
  <c r="B161" i="29" a="1"/>
  <c r="B161" i="29" s="1"/>
  <c r="B160" i="29" a="1"/>
  <c r="B160" i="29" s="1"/>
  <c r="B159" i="29" a="1"/>
  <c r="B159" i="29" s="1"/>
  <c r="B158" i="29" a="1"/>
  <c r="B158" i="29" s="1"/>
  <c r="B157" i="29" a="1"/>
  <c r="B157" i="29" s="1"/>
  <c r="B156" i="29" a="1"/>
  <c r="B156" i="29" s="1"/>
  <c r="B155" i="29" a="1"/>
  <c r="B155" i="29" s="1"/>
  <c r="B154" i="29" a="1"/>
  <c r="B154" i="29" s="1"/>
  <c r="B153" i="29" a="1"/>
  <c r="B153" i="29" s="1"/>
  <c r="B152" i="29" a="1"/>
  <c r="B152" i="29" s="1"/>
  <c r="B151" i="29" a="1"/>
  <c r="B151" i="29" s="1"/>
  <c r="B150" i="29" a="1"/>
  <c r="B150" i="29" s="1"/>
  <c r="B149" i="29" a="1"/>
  <c r="B149" i="29" s="1"/>
  <c r="B148" i="29" a="1"/>
  <c r="B148" i="29" s="1"/>
  <c r="B147" i="29" a="1"/>
  <c r="B147" i="29" s="1"/>
  <c r="B146" i="29" a="1"/>
  <c r="B146" i="29" s="1"/>
  <c r="B145" i="29" a="1"/>
  <c r="B145" i="29" s="1"/>
  <c r="B144" i="29" a="1"/>
  <c r="B144" i="29" s="1"/>
  <c r="B143" i="29" a="1"/>
  <c r="B143" i="29" s="1"/>
  <c r="B142" i="29" a="1"/>
  <c r="B142" i="29" s="1"/>
  <c r="B141" i="29" a="1"/>
  <c r="B141" i="29" s="1"/>
  <c r="B140" i="29" a="1"/>
  <c r="B140" i="29" s="1"/>
  <c r="B139" i="29" a="1"/>
  <c r="B139" i="29" s="1"/>
  <c r="B138" i="29" a="1"/>
  <c r="B138" i="29" s="1"/>
  <c r="B137" i="29" a="1"/>
  <c r="B137" i="29" s="1"/>
  <c r="B136" i="29" a="1"/>
  <c r="B136" i="29" s="1"/>
  <c r="B135" i="29" a="1"/>
  <c r="B135" i="29" s="1"/>
  <c r="B134" i="29" a="1"/>
  <c r="B134" i="29" s="1"/>
  <c r="B133" i="29" a="1"/>
  <c r="B133" i="29" s="1"/>
  <c r="B132" i="29" a="1"/>
  <c r="B132" i="29" s="1"/>
  <c r="B131" i="29" a="1"/>
  <c r="B131" i="29" s="1"/>
  <c r="B130" i="29" a="1"/>
  <c r="B130" i="29" s="1"/>
  <c r="B129" i="29" a="1"/>
  <c r="B129" i="29" s="1"/>
  <c r="B128" i="29" a="1"/>
  <c r="B128" i="29" s="1"/>
  <c r="B127" i="29" a="1"/>
  <c r="B127" i="29" s="1"/>
  <c r="B126" i="29" a="1"/>
  <c r="B126" i="29" s="1"/>
  <c r="B125" i="29" a="1"/>
  <c r="B125" i="29" s="1"/>
  <c r="B124" i="29" a="1"/>
  <c r="B124" i="29" s="1"/>
  <c r="B123" i="29" a="1"/>
  <c r="B123" i="29" s="1"/>
  <c r="B122" i="29" a="1"/>
  <c r="B122" i="29" s="1"/>
  <c r="B121" i="29" a="1"/>
  <c r="B121" i="29" s="1"/>
  <c r="B120" i="29" a="1"/>
  <c r="B120" i="29" s="1"/>
  <c r="D6" i="8" l="1" a="1"/>
  <c r="D6" i="8" s="1"/>
  <c r="B5" i="8"/>
  <c r="D5" i="8" s="1" a="1"/>
  <c r="D5" i="8" s="1"/>
  <c r="B7" i="8"/>
  <c r="D7" i="8" s="1" a="1"/>
  <c r="D7" i="8" s="1"/>
  <c r="B9" i="8"/>
  <c r="D9" i="8" s="1" a="1"/>
  <c r="D9" i="8" s="1"/>
  <c r="G46" i="29" a="1"/>
  <c r="G46" i="29" s="1"/>
  <c r="F46" i="29" a="1"/>
  <c r="F46" i="29" s="1"/>
  <c r="G45" i="29" a="1"/>
  <c r="G45" i="29" s="1"/>
  <c r="F45" i="29" a="1"/>
  <c r="F45" i="29" s="1"/>
  <c r="N7" i="29"/>
  <c r="M4" i="29"/>
  <c r="N4" i="29" s="1"/>
  <c r="G44" i="29" a="1"/>
  <c r="G44" i="29" s="1"/>
  <c r="G43" i="29" a="1"/>
  <c r="G43" i="29" s="1"/>
  <c r="G42" i="29" a="1"/>
  <c r="G42" i="29" s="1"/>
  <c r="G41" i="29" a="1"/>
  <c r="G41" i="29" s="1"/>
  <c r="G40" i="29" a="1"/>
  <c r="G40" i="29" s="1"/>
  <c r="G39" i="29" a="1"/>
  <c r="G39" i="29" s="1"/>
  <c r="G38" i="29" a="1"/>
  <c r="G38" i="29" s="1"/>
  <c r="G37" i="29" a="1"/>
  <c r="G37" i="29" s="1"/>
  <c r="G36" i="29" a="1"/>
  <c r="G36" i="29" s="1"/>
  <c r="G35" i="29" a="1"/>
  <c r="G35" i="29" s="1"/>
  <c r="G34" i="29" a="1"/>
  <c r="G34" i="29" s="1"/>
  <c r="G33" i="29" a="1"/>
  <c r="G33" i="29" s="1"/>
  <c r="G32" i="29" a="1"/>
  <c r="G32" i="29" s="1"/>
  <c r="G31" i="29" a="1"/>
  <c r="G31" i="29" s="1"/>
  <c r="G30" i="29" a="1"/>
  <c r="G30" i="29" s="1"/>
  <c r="G29" i="29" a="1"/>
  <c r="G29" i="29" s="1"/>
  <c r="G28" i="29" a="1"/>
  <c r="G28" i="29" s="1"/>
  <c r="G27" i="29" a="1"/>
  <c r="G27" i="29" s="1"/>
  <c r="G26" i="29" a="1"/>
  <c r="G26" i="29" s="1"/>
  <c r="G25" i="29" a="1"/>
  <c r="G25" i="29" s="1"/>
  <c r="G24" i="29" a="1"/>
  <c r="G24" i="29" s="1"/>
  <c r="G23" i="29" a="1"/>
  <c r="G23" i="29" s="1"/>
  <c r="G22" i="29" a="1"/>
  <c r="G22" i="29" s="1"/>
  <c r="G21" i="29" a="1"/>
  <c r="G21" i="29" s="1"/>
  <c r="G20" i="29" a="1"/>
  <c r="G20" i="29" s="1"/>
  <c r="G19" i="29" a="1"/>
  <c r="G19" i="29" s="1"/>
  <c r="G18" i="29" a="1"/>
  <c r="G18" i="29" s="1"/>
  <c r="G17" i="29" a="1"/>
  <c r="G17" i="29" s="1"/>
  <c r="G16" i="29" a="1"/>
  <c r="G16" i="29" s="1"/>
  <c r="G15" i="29" a="1"/>
  <c r="G15" i="29" s="1"/>
  <c r="G14" i="29" a="1"/>
  <c r="G14" i="29" s="1"/>
  <c r="G13" i="29" a="1"/>
  <c r="G13" i="29" s="1"/>
  <c r="G12" i="29" a="1"/>
  <c r="G12" i="29" s="1"/>
  <c r="G11" i="29" a="1"/>
  <c r="G11" i="29" s="1"/>
  <c r="G10" i="29" a="1"/>
  <c r="G10" i="29" s="1"/>
  <c r="G9" i="29" a="1"/>
  <c r="G9" i="29" s="1"/>
  <c r="G8" i="29" a="1"/>
  <c r="G8" i="29" s="1"/>
  <c r="G7" i="29" a="1"/>
  <c r="G7" i="29" s="1"/>
  <c r="G6" i="29" a="1"/>
  <c r="G6" i="29" s="1"/>
  <c r="G5" i="29" a="1"/>
  <c r="G5" i="29" s="1"/>
  <c r="G4" i="29" a="1"/>
  <c r="G4" i="29" s="1"/>
  <c r="B4" i="26" a="1"/>
  <c r="B4" i="26" s="1"/>
  <c r="B5" i="26" a="1"/>
  <c r="B5" i="26" s="1"/>
  <c r="B6" i="26" a="1"/>
  <c r="B6" i="26" s="1"/>
  <c r="B7" i="26" a="1"/>
  <c r="B7" i="26" s="1"/>
  <c r="B8" i="26" a="1"/>
  <c r="B8" i="26" s="1"/>
  <c r="B9" i="26" a="1"/>
  <c r="B9" i="26" s="1"/>
  <c r="F4" i="29" a="1"/>
  <c r="F4" i="29" s="1"/>
  <c r="F5" i="29" a="1"/>
  <c r="F5" i="29" s="1"/>
  <c r="F6" i="29" a="1"/>
  <c r="F6" i="29" s="1"/>
  <c r="F7" i="29" a="1"/>
  <c r="F7" i="29" s="1"/>
  <c r="F8" i="29" a="1"/>
  <c r="F8" i="29" s="1"/>
  <c r="F9" i="29" a="1"/>
  <c r="F9" i="29" s="1"/>
  <c r="F10" i="29" a="1"/>
  <c r="F10" i="29" s="1"/>
  <c r="F11" i="29" a="1"/>
  <c r="F11" i="29" s="1"/>
  <c r="F12" i="29" a="1"/>
  <c r="F12" i="29" s="1"/>
  <c r="F13" i="29" a="1"/>
  <c r="F13" i="29" s="1"/>
  <c r="F14" i="29" a="1"/>
  <c r="F14" i="29" s="1"/>
  <c r="F15" i="29" a="1"/>
  <c r="F15" i="29" s="1"/>
  <c r="F16" i="29" a="1"/>
  <c r="F16" i="29" s="1"/>
  <c r="F17" i="29" a="1"/>
  <c r="F17" i="29" s="1"/>
  <c r="F18" i="29" a="1"/>
  <c r="F18" i="29" s="1"/>
  <c r="F19" i="29" a="1"/>
  <c r="F19" i="29" s="1"/>
  <c r="F20" i="29" a="1"/>
  <c r="F20" i="29" s="1"/>
  <c r="F21" i="29" a="1"/>
  <c r="F21" i="29" s="1"/>
  <c r="F22" i="29" a="1"/>
  <c r="F22" i="29" s="1"/>
  <c r="F23" i="29" a="1"/>
  <c r="F23" i="29" s="1"/>
  <c r="F24" i="29" a="1"/>
  <c r="F24" i="29" s="1"/>
  <c r="F25" i="29" a="1"/>
  <c r="F25" i="29" s="1"/>
  <c r="F26" i="29" a="1"/>
  <c r="F26" i="29" s="1"/>
  <c r="F27" i="29" a="1"/>
  <c r="F27" i="29" s="1"/>
  <c r="F28" i="29" a="1"/>
  <c r="F28" i="29" s="1"/>
  <c r="F29" i="29" a="1"/>
  <c r="F29" i="29" s="1"/>
  <c r="F30" i="29" a="1"/>
  <c r="F30" i="29" s="1"/>
  <c r="F31" i="29" a="1"/>
  <c r="F31" i="29" s="1"/>
  <c r="F32" i="29" a="1"/>
  <c r="F32" i="29" s="1"/>
  <c r="F33" i="29" a="1"/>
  <c r="F33" i="29" s="1"/>
  <c r="F34" i="29" a="1"/>
  <c r="F34" i="29" s="1"/>
  <c r="F35" i="29" a="1"/>
  <c r="F35" i="29" s="1"/>
  <c r="F36" i="29" a="1"/>
  <c r="F36" i="29" s="1"/>
  <c r="F37" i="29" a="1"/>
  <c r="F37" i="29" s="1"/>
  <c r="F38" i="29" a="1"/>
  <c r="F38" i="29" s="1"/>
  <c r="F39" i="29" a="1"/>
  <c r="F39" i="29" s="1"/>
  <c r="F40" i="29" a="1"/>
  <c r="F40" i="29" s="1"/>
  <c r="F41" i="29" a="1"/>
  <c r="F41" i="29" s="1"/>
  <c r="F42" i="29" a="1"/>
  <c r="F42" i="29" s="1"/>
  <c r="F43" i="29" a="1"/>
  <c r="F43" i="29" s="1"/>
  <c r="F44" i="29" a="1"/>
  <c r="F44" i="29" s="1"/>
  <c r="B32" i="26" a="1"/>
  <c r="B32" i="26" s="1"/>
  <c r="B26" i="26" a="1"/>
  <c r="B26" i="26" s="1"/>
  <c r="B27" i="26" a="1"/>
  <c r="B27" i="26" s="1"/>
  <c r="B28" i="26" a="1"/>
  <c r="B28" i="26" s="1"/>
  <c r="B29" i="26" a="1"/>
  <c r="B29" i="26" s="1"/>
  <c r="B30" i="26" a="1"/>
  <c r="B30" i="26" s="1"/>
  <c r="B31" i="26" a="1"/>
  <c r="B31" i="26" s="1"/>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C46" i="31" a="1"/>
  <c r="C46" i="31" s="1"/>
  <c r="C45" i="31" a="1"/>
  <c r="C45" i="31" s="1"/>
  <c r="C44" i="31" a="1"/>
  <c r="C44" i="31" s="1"/>
  <c r="C43" i="31" a="1"/>
  <c r="C43" i="31" s="1"/>
  <c r="C42" i="31" a="1"/>
  <c r="C42" i="31" s="1"/>
  <c r="C41" i="31" a="1"/>
  <c r="C41" i="31" s="1"/>
  <c r="C40" i="31" a="1"/>
  <c r="C40" i="31" s="1"/>
  <c r="H100" i="6" a="1"/>
  <c r="H100" i="6" s="1"/>
  <c r="H99" i="6" a="1"/>
  <c r="H99" i="6" s="1"/>
  <c r="F93" i="6" a="1"/>
  <c r="F93" i="6" s="1"/>
  <c r="F92" i="6" a="1"/>
  <c r="F92" i="6" s="1"/>
  <c r="F91" i="6" a="1"/>
  <c r="F91" i="6" s="1"/>
  <c r="F90" i="6" a="1"/>
  <c r="F90" i="6" s="1"/>
  <c r="F89" i="6" a="1"/>
  <c r="F89" i="6" s="1"/>
  <c r="F88" i="6" a="1"/>
  <c r="F88" i="6" s="1"/>
  <c r="F87" i="6" a="1"/>
  <c r="F87" i="6" s="1"/>
  <c r="F86" i="6" a="1"/>
  <c r="F86" i="6" s="1"/>
  <c r="F85" i="6" a="1"/>
  <c r="F85" i="6" s="1"/>
  <c r="F84" i="6" a="1"/>
  <c r="F84" i="6" s="1"/>
  <c r="F83" i="6" a="1"/>
  <c r="F83" i="6" s="1"/>
  <c r="F82" i="6" a="1"/>
  <c r="F82" i="6" s="1"/>
  <c r="F81" i="6" a="1"/>
  <c r="F81" i="6" s="1"/>
  <c r="F80" i="6" a="1"/>
  <c r="F80" i="6" s="1"/>
  <c r="F79" i="6" a="1"/>
  <c r="F79" i="6" s="1"/>
  <c r="E34" i="31" a="1"/>
  <c r="E34" i="31" s="1"/>
  <c r="E33" i="31" a="1"/>
  <c r="E33" i="31" s="1"/>
  <c r="E32" i="31" a="1"/>
  <c r="E32" i="31" s="1"/>
  <c r="E31" i="31" a="1"/>
  <c r="E31" i="31" s="1"/>
  <c r="E30" i="31" a="1"/>
  <c r="E30" i="31" s="1"/>
  <c r="E29" i="31" a="1"/>
  <c r="E29" i="31" s="1"/>
  <c r="E28" i="31" a="1"/>
  <c r="E28" i="31" s="1"/>
  <c r="C73" i="6" a="1"/>
  <c r="C73" i="6" s="1"/>
  <c r="C72" i="6" a="1"/>
  <c r="C72" i="6" s="1"/>
  <c r="C71" i="6" a="1"/>
  <c r="C71" i="6" s="1"/>
  <c r="C70" i="6" a="1"/>
  <c r="C70" i="6" s="1"/>
  <c r="C69" i="6" a="1"/>
  <c r="C69" i="6" s="1"/>
  <c r="C68" i="6" a="1"/>
  <c r="C68" i="6" s="1"/>
  <c r="C67" i="6" a="1"/>
  <c r="C67" i="6" s="1"/>
  <c r="C61" i="6" a="1"/>
  <c r="C61" i="6" s="1"/>
  <c r="C60" i="6" a="1"/>
  <c r="C60" i="6" s="1"/>
  <c r="C59" i="6" a="1"/>
  <c r="C59" i="6" s="1"/>
  <c r="C58" i="6" a="1"/>
  <c r="C58" i="6" s="1"/>
  <c r="C57" i="6" a="1"/>
  <c r="C57" i="6" s="1"/>
  <c r="C56" i="6" a="1"/>
  <c r="C56" i="6" s="1"/>
  <c r="C55" i="6" a="1"/>
  <c r="C55" i="6" s="1"/>
  <c r="F32" i="6" a="1"/>
  <c r="F32" i="6" s="1"/>
  <c r="F33" i="6" a="1"/>
  <c r="F33" i="6" s="1"/>
  <c r="F34" i="6" a="1"/>
  <c r="F34" i="6" s="1"/>
  <c r="F35" i="6" a="1"/>
  <c r="F35" i="6" s="1"/>
  <c r="F36" i="6" a="1"/>
  <c r="F36" i="6" s="1"/>
  <c r="F37" i="6" a="1"/>
  <c r="F37" i="6" s="1"/>
  <c r="F38" i="6" a="1"/>
  <c r="F38" i="6" s="1"/>
  <c r="F39" i="6" a="1"/>
  <c r="F39" i="6" s="1"/>
  <c r="B45" i="6" a="1"/>
  <c r="B45" i="6" s="1"/>
  <c r="B46" i="6" a="1"/>
  <c r="B46" i="6" s="1"/>
  <c r="B47" i="6" a="1"/>
  <c r="B47" i="6" s="1"/>
  <c r="B48" i="6" a="1"/>
  <c r="B48" i="6" s="1"/>
  <c r="B49" i="6" a="1"/>
  <c r="B49" i="6" s="1"/>
  <c r="E45" i="6" a="1"/>
  <c r="E45" i="6" s="1"/>
  <c r="E46" i="6" a="1"/>
  <c r="E46" i="6" s="1"/>
  <c r="E47" i="6" a="1"/>
  <c r="E47" i="6" s="1"/>
  <c r="E48" i="6" a="1"/>
  <c r="E48" i="6" s="1"/>
  <c r="E49" i="6" a="1"/>
  <c r="E49" i="6" s="1"/>
  <c r="E65" i="29" a="1"/>
  <c r="E65" i="29" s="1"/>
  <c r="E66" i="29" a="1"/>
  <c r="E66" i="29" s="1"/>
  <c r="E67" i="29" a="1"/>
  <c r="E67" i="29" s="1"/>
  <c r="E68" i="29" a="1"/>
  <c r="E68" i="29" s="1"/>
  <c r="E69" i="29" a="1"/>
  <c r="E69" i="29" s="1"/>
  <c r="E70" i="29" a="1"/>
  <c r="E70" i="29" s="1"/>
  <c r="E71" i="29" a="1"/>
  <c r="E71" i="29" s="1"/>
  <c r="E72" i="29" a="1"/>
  <c r="E72" i="29" s="1"/>
  <c r="E52" i="29" a="1"/>
  <c r="E52" i="29" s="1"/>
  <c r="E53" i="29" a="1"/>
  <c r="E53" i="29" s="1"/>
  <c r="E54" i="29" a="1"/>
  <c r="E54" i="29" s="1"/>
  <c r="E55" i="29" a="1"/>
  <c r="E55" i="29" s="1"/>
  <c r="E56" i="29" a="1"/>
  <c r="E56" i="29" s="1"/>
  <c r="E57" i="29" a="1"/>
  <c r="E57" i="29" s="1"/>
  <c r="E58" i="29" a="1"/>
  <c r="E58" i="29" s="1"/>
  <c r="E59" i="29" a="1"/>
  <c r="E59" i="29" s="1"/>
  <c r="C173" i="3" a="1"/>
  <c r="C173" i="3" s="1"/>
  <c r="C172" i="3" a="1"/>
  <c r="C172" i="3" s="1"/>
  <c r="C171" i="3" a="1"/>
  <c r="C171" i="3" s="1"/>
  <c r="C170" i="3" a="1"/>
  <c r="C170" i="3" s="1"/>
  <c r="C169" i="3" a="1"/>
  <c r="C169" i="3" s="1"/>
  <c r="C168" i="3" a="1"/>
  <c r="C168" i="3" s="1"/>
  <c r="C167" i="3" a="1"/>
  <c r="C167" i="3" s="1"/>
  <c r="E147" i="3" a="1"/>
  <c r="E147" i="3" s="1"/>
  <c r="E148" i="3" a="1"/>
  <c r="E148" i="3" s="1"/>
  <c r="E149" i="3" a="1"/>
  <c r="E149" i="3" s="1"/>
  <c r="B147" i="3" a="1"/>
  <c r="B147" i="3" s="1"/>
  <c r="B148" i="3" a="1"/>
  <c r="B148" i="3" s="1"/>
  <c r="B149" i="3" a="1"/>
  <c r="B149" i="3" s="1"/>
  <c r="E137" i="3" a="1"/>
  <c r="E137" i="3" s="1"/>
  <c r="E138" i="3" a="1"/>
  <c r="E138" i="3" s="1"/>
  <c r="E139" i="3" a="1"/>
  <c r="E139" i="3" s="1"/>
  <c r="E140" i="3" a="1"/>
  <c r="E140" i="3" s="1"/>
  <c r="E141" i="3" a="1"/>
  <c r="E141" i="3" s="1"/>
  <c r="D97" i="29" a="1"/>
  <c r="D97" i="29" s="1"/>
  <c r="D94" i="29" a="1"/>
  <c r="D94" i="29" s="1"/>
  <c r="D95" i="29" a="1"/>
  <c r="D95" i="29" s="1"/>
  <c r="D96" i="29" a="1"/>
  <c r="D96" i="29" s="1"/>
  <c r="D98" i="29" a="1"/>
  <c r="D98" i="29" s="1"/>
  <c r="D99" i="29" a="1"/>
  <c r="D99" i="29" s="1"/>
  <c r="D100" i="29" a="1"/>
  <c r="D100" i="29" s="1"/>
  <c r="D101" i="29" a="1"/>
  <c r="D101" i="29" s="1"/>
  <c r="F78" i="29" a="1"/>
  <c r="F78" i="29" s="1"/>
  <c r="F79" i="29" a="1"/>
  <c r="F79" i="29" s="1"/>
  <c r="F80" i="29" a="1"/>
  <c r="F80" i="29" s="1"/>
  <c r="F81" i="29" a="1"/>
  <c r="F81" i="29" s="1"/>
  <c r="F82" i="29" a="1"/>
  <c r="F82" i="29" s="1"/>
  <c r="F83" i="29" a="1"/>
  <c r="F83" i="29" s="1"/>
  <c r="F84" i="29" a="1"/>
  <c r="F84" i="29" s="1"/>
  <c r="F85" i="29" a="1"/>
  <c r="F85" i="29" s="1"/>
  <c r="F86" i="29" a="1"/>
  <c r="F86" i="29" s="1"/>
  <c r="F87" i="29" a="1"/>
  <c r="F87" i="29" s="1"/>
  <c r="F88" i="29" a="1"/>
  <c r="F88" i="29" s="1"/>
  <c r="J140" i="16" a="1"/>
  <c r="J140" i="16" s="1"/>
  <c r="C131" i="16" a="1"/>
  <c r="C131" i="16" s="1"/>
  <c r="D131" i="16" a="1"/>
  <c r="D131" i="16" s="1"/>
  <c r="B44" i="26" a="1"/>
  <c r="B44" i="26" s="1"/>
  <c r="A42" i="26"/>
  <c r="B42" i="26" s="1" a="1"/>
  <c r="B42" i="26" s="1"/>
  <c r="B38" i="26" a="1"/>
  <c r="B38" i="26" s="1"/>
  <c r="B39" i="26" a="1"/>
  <c r="B39" i="26" s="1"/>
  <c r="B40" i="26" a="1"/>
  <c r="B40" i="26" s="1"/>
  <c r="B41" i="26" a="1"/>
  <c r="B41" i="26" s="1"/>
  <c r="B43" i="26" a="1"/>
  <c r="B43" i="26" s="1"/>
  <c r="G91" i="26" a="1"/>
  <c r="G91" i="26" s="1"/>
  <c r="G90" i="26" a="1"/>
  <c r="G90" i="26" s="1"/>
  <c r="G89" i="26" a="1"/>
  <c r="G89" i="26" s="1"/>
  <c r="G88" i="26" a="1"/>
  <c r="G88" i="26" s="1"/>
  <c r="G87" i="26" a="1"/>
  <c r="G87" i="26" s="1"/>
  <c r="G86" i="26" a="1"/>
  <c r="G86" i="26" s="1"/>
  <c r="G85" i="26" a="1"/>
  <c r="G85" i="26" s="1"/>
  <c r="G84" i="26" a="1"/>
  <c r="G84" i="26" s="1"/>
  <c r="G74" i="26" a="1"/>
  <c r="G74" i="26" s="1"/>
  <c r="G78" i="26" a="1"/>
  <c r="G78" i="26" s="1"/>
  <c r="G77" i="26" a="1"/>
  <c r="G77" i="26" s="1"/>
  <c r="G76" i="26" a="1"/>
  <c r="G76" i="26" s="1"/>
  <c r="G75" i="26" a="1"/>
  <c r="G75" i="26" s="1"/>
  <c r="G73" i="26" a="1"/>
  <c r="G73" i="26" s="1"/>
  <c r="G72" i="26" a="1"/>
  <c r="G72" i="26" s="1"/>
  <c r="G71" i="26" a="1"/>
  <c r="G71" i="26" s="1"/>
  <c r="D61" i="26" a="1"/>
  <c r="D61" i="26" s="1"/>
  <c r="D62" i="26" a="1"/>
  <c r="D62" i="26" s="1"/>
  <c r="D63" i="26" a="1"/>
  <c r="D63" i="26" s="1"/>
  <c r="D64" i="26" a="1"/>
  <c r="D64" i="26" s="1"/>
  <c r="D65" i="26" a="1"/>
  <c r="D65" i="26" s="1"/>
  <c r="E131" i="16" l="1" a="1"/>
  <c r="E131" i="16" s="1"/>
  <c r="D50" i="26" a="1"/>
  <c r="D50" i="26" s="1"/>
  <c r="D51" i="26" a="1"/>
  <c r="D51" i="26" s="1"/>
  <c r="D52" i="26" a="1"/>
  <c r="D52" i="26" s="1"/>
  <c r="D53" i="26" a="1"/>
  <c r="D53" i="26" s="1"/>
  <c r="D54" i="26" a="1"/>
  <c r="D54" i="26" s="1"/>
  <c r="D55" i="26" a="1"/>
  <c r="D55" i="26" s="1"/>
  <c r="D44" i="21" a="1"/>
  <c r="D44" i="21" s="1"/>
  <c r="C44" i="21" a="1"/>
  <c r="C44" i="21" s="1"/>
  <c r="D43" i="21" a="1"/>
  <c r="D43" i="21" s="1"/>
  <c r="C43" i="21" a="1"/>
  <c r="C43" i="21" s="1"/>
  <c r="D42" i="21" a="1"/>
  <c r="D42" i="21" s="1"/>
  <c r="C42" i="21" a="1"/>
  <c r="C42" i="21" s="1"/>
  <c r="D41" i="21" a="1"/>
  <c r="D41" i="21" s="1"/>
  <c r="C41" i="21" a="1"/>
  <c r="C41" i="21" s="1"/>
  <c r="D35" i="21" a="1"/>
  <c r="D35" i="21" s="1"/>
  <c r="C35" i="21" a="1"/>
  <c r="C35" i="21" s="1"/>
  <c r="D34" i="21" a="1"/>
  <c r="D34" i="21" s="1"/>
  <c r="C34" i="21" a="1"/>
  <c r="C34" i="21" s="1"/>
  <c r="D33" i="21" a="1"/>
  <c r="D33" i="21" s="1"/>
  <c r="C33" i="21" a="1"/>
  <c r="C33" i="21" s="1"/>
  <c r="D32" i="21" a="1"/>
  <c r="D32" i="21" s="1"/>
  <c r="C32" i="21" a="1"/>
  <c r="C32" i="21" s="1"/>
  <c r="D31" i="21" a="1"/>
  <c r="D31" i="21" s="1"/>
  <c r="C31" i="21" a="1"/>
  <c r="C31" i="21" s="1"/>
  <c r="D30" i="21" a="1"/>
  <c r="D30" i="21" s="1"/>
  <c r="C30" i="21" a="1"/>
  <c r="C30" i="21" s="1"/>
  <c r="D24" i="21" a="1"/>
  <c r="D24" i="21" s="1"/>
  <c r="C24" i="21" a="1"/>
  <c r="C24" i="21" s="1"/>
  <c r="D23" i="21" a="1"/>
  <c r="D23" i="21" s="1"/>
  <c r="C23" i="21" a="1"/>
  <c r="C23" i="21" s="1"/>
  <c r="D22" i="21" a="1"/>
  <c r="D22" i="21" s="1"/>
  <c r="C22" i="21" a="1"/>
  <c r="C22" i="21" s="1"/>
  <c r="D21" i="21" a="1"/>
  <c r="D21" i="21" s="1"/>
  <c r="C21" i="21" a="1"/>
  <c r="C21" i="21" s="1"/>
  <c r="D15" i="21" a="1"/>
  <c r="D15" i="21" s="1"/>
  <c r="C15" i="21" a="1"/>
  <c r="C15" i="21" s="1"/>
  <c r="D14" i="21" a="1"/>
  <c r="D14" i="21" s="1"/>
  <c r="C14" i="21" a="1"/>
  <c r="C14" i="21" s="1"/>
  <c r="D13" i="21" a="1"/>
  <c r="D13" i="21" s="1"/>
  <c r="C13" i="21" a="1"/>
  <c r="C13" i="21" s="1"/>
  <c r="D12" i="21" a="1"/>
  <c r="D12" i="21" s="1"/>
  <c r="C12" i="21" a="1"/>
  <c r="C12" i="21" s="1"/>
  <c r="D6" i="21" a="1"/>
  <c r="D6" i="21" s="1"/>
  <c r="C6" i="21" a="1"/>
  <c r="C6" i="21" s="1"/>
  <c r="D5" i="21" a="1"/>
  <c r="D5" i="21" s="1"/>
  <c r="C5" i="21" a="1"/>
  <c r="C5" i="21" s="1"/>
  <c r="D4" i="21" a="1"/>
  <c r="D4" i="21" s="1"/>
  <c r="C4" i="21" a="1"/>
  <c r="C4" i="21" s="1"/>
  <c r="D147" i="16" a="1"/>
  <c r="D147" i="16" s="1"/>
  <c r="P147" i="16" s="1" a="1"/>
  <c r="P147" i="16" s="1"/>
  <c r="C147" i="16" a="1"/>
  <c r="C147" i="16" s="1"/>
  <c r="K147" i="16" s="1" a="1"/>
  <c r="K147" i="16" s="1"/>
  <c r="D146" i="16" a="1"/>
  <c r="D146" i="16" s="1"/>
  <c r="P146" i="16" s="1" a="1"/>
  <c r="P146" i="16" s="1"/>
  <c r="C146" i="16" a="1"/>
  <c r="C146" i="16" s="1"/>
  <c r="K146" i="16" s="1" a="1"/>
  <c r="K146" i="16" s="1"/>
  <c r="D145" i="16" a="1"/>
  <c r="D145" i="16" s="1"/>
  <c r="P145" i="16" s="1" a="1"/>
  <c r="P145" i="16" s="1"/>
  <c r="C145" i="16" a="1"/>
  <c r="C145" i="16" s="1"/>
  <c r="K145" i="16" s="1" a="1"/>
  <c r="K145" i="16" s="1"/>
  <c r="D144" i="16" a="1"/>
  <c r="D144" i="16" s="1"/>
  <c r="P144" i="16" s="1" a="1"/>
  <c r="P144" i="16" s="1"/>
  <c r="C144" i="16" a="1"/>
  <c r="C144" i="16" s="1"/>
  <c r="K144" i="16" s="1" a="1"/>
  <c r="K144" i="16" s="1"/>
  <c r="D143" i="16" a="1"/>
  <c r="D143" i="16" s="1"/>
  <c r="P143" i="16" s="1" a="1"/>
  <c r="P143" i="16" s="1"/>
  <c r="C143" i="16" a="1"/>
  <c r="C143" i="16" s="1"/>
  <c r="K143" i="16" s="1" a="1"/>
  <c r="K143" i="16" s="1"/>
  <c r="D142" i="16" a="1"/>
  <c r="D142" i="16" s="1"/>
  <c r="P142" i="16" s="1" a="1"/>
  <c r="C142" i="16" a="1"/>
  <c r="C142" i="16" s="1"/>
  <c r="K142" i="16" s="1" a="1"/>
  <c r="K142" i="16" s="1"/>
  <c r="D141" i="16" a="1"/>
  <c r="D141" i="16" s="1"/>
  <c r="P141" i="16" s="1" a="1"/>
  <c r="P141" i="16" s="1"/>
  <c r="C141" i="16" a="1"/>
  <c r="C141" i="16" s="1"/>
  <c r="K141" i="16" s="1" a="1"/>
  <c r="K141" i="16" s="1"/>
  <c r="D140" i="16" a="1"/>
  <c r="D140" i="16" s="1"/>
  <c r="P140" i="16" s="1" a="1"/>
  <c r="P140" i="16" s="1"/>
  <c r="C140" i="16" a="1"/>
  <c r="C140" i="16"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D134" i="16" a="1"/>
  <c r="D134" i="16" s="1"/>
  <c r="C134" i="16" a="1"/>
  <c r="C134" i="16" s="1"/>
  <c r="D133" i="16" a="1"/>
  <c r="D133" i="16" s="1"/>
  <c r="C133" i="16" a="1"/>
  <c r="C133" i="16" s="1"/>
  <c r="D132" i="16" a="1"/>
  <c r="D132" i="16" s="1"/>
  <c r="C132" i="16" a="1"/>
  <c r="C132" i="16" s="1"/>
  <c r="D130" i="16" a="1"/>
  <c r="D130" i="16" s="1"/>
  <c r="C130" i="16" a="1"/>
  <c r="C130" i="16" s="1"/>
  <c r="D129" i="16" a="1"/>
  <c r="D129" i="16" s="1"/>
  <c r="C129" i="16" a="1"/>
  <c r="C129" i="16" s="1"/>
  <c r="D128" i="16" a="1"/>
  <c r="D128" i="16" s="1"/>
  <c r="C128" i="16" a="1"/>
  <c r="C128" i="16" s="1"/>
  <c r="D127" i="16" a="1"/>
  <c r="D127" i="16" s="1"/>
  <c r="C127" i="16" a="1"/>
  <c r="C127" i="16" s="1"/>
  <c r="J114" i="16" a="1"/>
  <c r="J114" i="16" s="1"/>
  <c r="D121" i="16" a="1"/>
  <c r="D121" i="16" s="1"/>
  <c r="P121" i="16" s="1" a="1"/>
  <c r="P121" i="16" s="1"/>
  <c r="C121" i="16" a="1"/>
  <c r="C121" i="16" s="1"/>
  <c r="D120" i="16" a="1"/>
  <c r="D120" i="16" s="1"/>
  <c r="P120" i="16" s="1" a="1"/>
  <c r="P120" i="16" s="1"/>
  <c r="C120" i="16" a="1"/>
  <c r="C120" i="16" s="1"/>
  <c r="D119" i="16" a="1"/>
  <c r="D119" i="16" s="1"/>
  <c r="P119" i="16" s="1" a="1"/>
  <c r="P119" i="16" s="1"/>
  <c r="C119" i="16" a="1"/>
  <c r="C119" i="16" s="1"/>
  <c r="K119" i="16" s="1" a="1"/>
  <c r="K119" i="16" s="1"/>
  <c r="D118" i="16" a="1"/>
  <c r="D118" i="16" s="1"/>
  <c r="P118" i="16" s="1" a="1"/>
  <c r="P118" i="16" s="1"/>
  <c r="C118" i="16" a="1"/>
  <c r="C118" i="16" s="1"/>
  <c r="D117" i="16" a="1"/>
  <c r="D117" i="16" s="1"/>
  <c r="P117" i="16" s="1" a="1"/>
  <c r="P117" i="16" s="1"/>
  <c r="C117" i="16" a="1"/>
  <c r="C117" i="16" s="1"/>
  <c r="D116" i="16" a="1"/>
  <c r="D116" i="16" s="1"/>
  <c r="P116" i="16" s="1" a="1"/>
  <c r="P116" i="16" s="1"/>
  <c r="C116" i="16" a="1"/>
  <c r="C116" i="16" s="1"/>
  <c r="D115" i="16" a="1"/>
  <c r="D115" i="16" s="1"/>
  <c r="P115" i="16" s="1" a="1"/>
  <c r="P115" i="16" s="1"/>
  <c r="C115" i="16" a="1"/>
  <c r="C115" i="16" s="1"/>
  <c r="D114" i="16" a="1"/>
  <c r="D114" i="16" s="1"/>
  <c r="P114" i="16" s="1" a="1"/>
  <c r="P114" i="16" s="1"/>
  <c r="C114" i="16" a="1"/>
  <c r="C114" i="16" s="1"/>
  <c r="I108" i="16" a="1"/>
  <c r="I108" i="16" s="1"/>
  <c r="J108" i="16" s="1"/>
  <c r="L108" i="16" s="1"/>
  <c r="I107" i="16" a="1"/>
  <c r="I107" i="16" s="1"/>
  <c r="J107" i="16" s="1"/>
  <c r="K107" i="16" s="1"/>
  <c r="I106" i="16" a="1"/>
  <c r="I106" i="16" s="1"/>
  <c r="J106" i="16" s="1"/>
  <c r="I105" i="16" a="1"/>
  <c r="I105" i="16" s="1"/>
  <c r="J105" i="16" s="1"/>
  <c r="I104" i="16" a="1"/>
  <c r="I104" i="16" s="1"/>
  <c r="J104" i="16" s="1"/>
  <c r="I103" i="16" a="1"/>
  <c r="I103" i="16" s="1"/>
  <c r="J103" i="16" s="1"/>
  <c r="D108" i="16" a="1"/>
  <c r="D108" i="16" s="1"/>
  <c r="C108" i="16" a="1"/>
  <c r="C108" i="16" s="1"/>
  <c r="D107" i="16" a="1"/>
  <c r="D107" i="16" s="1"/>
  <c r="C107" i="16" a="1"/>
  <c r="C107" i="16" s="1"/>
  <c r="D106" i="16" a="1"/>
  <c r="D106" i="16" s="1"/>
  <c r="C106" i="16" a="1"/>
  <c r="C106" i="16" s="1"/>
  <c r="D105" i="16" a="1"/>
  <c r="D105" i="16" s="1"/>
  <c r="C105" i="16" a="1"/>
  <c r="C105" i="16" s="1"/>
  <c r="D104" i="16" a="1"/>
  <c r="D104" i="16" s="1"/>
  <c r="C104" i="16" a="1"/>
  <c r="C104" i="16" s="1"/>
  <c r="D103" i="16" a="1"/>
  <c r="D103" i="16" s="1"/>
  <c r="C103" i="16" a="1"/>
  <c r="C103" i="16" s="1"/>
  <c r="W81" i="16"/>
  <c r="S92" i="16"/>
  <c r="F93" i="16" a="1"/>
  <c r="F93" i="16" s="1"/>
  <c r="F92" i="16" a="1"/>
  <c r="F92" i="16" s="1"/>
  <c r="D97" i="16" a="1"/>
  <c r="D97" i="16" s="1"/>
  <c r="K97" i="16" s="1" a="1"/>
  <c r="K97" i="16" s="1"/>
  <c r="C97" i="16" a="1"/>
  <c r="C97" i="16" s="1"/>
  <c r="G97" i="16" s="1" a="1"/>
  <c r="G97" i="16" s="1"/>
  <c r="D96" i="16" a="1"/>
  <c r="D96" i="16" s="1"/>
  <c r="K96" i="16" s="1" a="1"/>
  <c r="K96" i="16" s="1"/>
  <c r="C96" i="16" a="1"/>
  <c r="C96" i="16" s="1"/>
  <c r="G96" i="16" s="1" a="1"/>
  <c r="G96" i="16" s="1"/>
  <c r="D95" i="16" a="1"/>
  <c r="D95" i="16" s="1"/>
  <c r="K95" i="16" s="1" a="1"/>
  <c r="K95" i="16" s="1"/>
  <c r="C95" i="16" a="1"/>
  <c r="C95" i="16" s="1"/>
  <c r="G95" i="16" s="1" a="1"/>
  <c r="G95" i="16" s="1"/>
  <c r="D94" i="16" a="1"/>
  <c r="D94" i="16" s="1"/>
  <c r="K94" i="16" s="1" a="1"/>
  <c r="K94" i="16" s="1"/>
  <c r="C94" i="16" a="1"/>
  <c r="C94" i="16" s="1"/>
  <c r="G94" i="16" s="1" a="1"/>
  <c r="G94" i="16" s="1"/>
  <c r="D93" i="16" a="1"/>
  <c r="D93" i="16" s="1"/>
  <c r="K93" i="16" s="1" a="1"/>
  <c r="K93" i="16" s="1"/>
  <c r="C93" i="16" a="1"/>
  <c r="C93" i="16" s="1"/>
  <c r="G93" i="16" s="1" a="1"/>
  <c r="G93" i="16" s="1"/>
  <c r="D92" i="16" a="1"/>
  <c r="D92" i="16" s="1"/>
  <c r="K92" i="16" s="1" a="1"/>
  <c r="K92" i="16" s="1"/>
  <c r="C92" i="16" a="1"/>
  <c r="C92" i="16" s="1"/>
  <c r="G92" i="16" s="1" a="1"/>
  <c r="G92" i="16" s="1"/>
  <c r="W86" i="16"/>
  <c r="W85" i="16"/>
  <c r="W84" i="16"/>
  <c r="W83" i="16"/>
  <c r="W82" i="16"/>
  <c r="D86" i="16" a="1"/>
  <c r="D86" i="16" s="1"/>
  <c r="M86" i="16" s="1" a="1"/>
  <c r="C86" i="16" a="1"/>
  <c r="C86" i="16" s="1"/>
  <c r="H86" i="16" s="1" a="1"/>
  <c r="H86" i="16" s="1"/>
  <c r="D85" i="16" a="1"/>
  <c r="D85" i="16" s="1"/>
  <c r="M85" i="16" s="1" a="1"/>
  <c r="C85" i="16" a="1"/>
  <c r="C85" i="16" s="1"/>
  <c r="H85" i="16" s="1" a="1"/>
  <c r="D84" i="16" a="1"/>
  <c r="D84" i="16" s="1"/>
  <c r="M84" i="16" s="1" a="1"/>
  <c r="C84" i="16" a="1"/>
  <c r="C84" i="16" s="1"/>
  <c r="H84" i="16" s="1" a="1"/>
  <c r="D83" i="16" a="1"/>
  <c r="D83" i="16" s="1"/>
  <c r="M83" i="16" s="1" a="1"/>
  <c r="C83" i="16" a="1"/>
  <c r="C83" i="16" s="1"/>
  <c r="H83" i="16" s="1" a="1"/>
  <c r="D82" i="16" a="1"/>
  <c r="D82" i="16" s="1"/>
  <c r="M82" i="16" s="1" a="1"/>
  <c r="C82" i="16" a="1"/>
  <c r="C82" i="16" s="1"/>
  <c r="H82" i="16" s="1" a="1"/>
  <c r="D81" i="16" a="1"/>
  <c r="D81" i="16" s="1"/>
  <c r="M81" i="16" s="1" a="1"/>
  <c r="C81" i="16" a="1"/>
  <c r="C81" i="16" s="1"/>
  <c r="H81" i="16" s="1" a="1"/>
  <c r="H81" i="16" s="1"/>
  <c r="D75" i="16" a="1"/>
  <c r="D75" i="16" s="1"/>
  <c r="C75" i="16" a="1"/>
  <c r="C75" i="16" s="1"/>
  <c r="D74" i="16" a="1"/>
  <c r="D74" i="16" s="1"/>
  <c r="C74" i="16" a="1"/>
  <c r="C74" i="16" s="1"/>
  <c r="D73" i="16" a="1"/>
  <c r="D73" i="16" s="1"/>
  <c r="C73" i="16" a="1"/>
  <c r="C73" i="16" s="1"/>
  <c r="D72" i="16" a="1"/>
  <c r="D72" i="16" s="1"/>
  <c r="C72" i="16" a="1"/>
  <c r="C72" i="16" s="1"/>
  <c r="D71" i="16" a="1"/>
  <c r="D71" i="16" s="1"/>
  <c r="C71" i="16" a="1"/>
  <c r="C71" i="16" s="1"/>
  <c r="D70" i="16" a="1"/>
  <c r="D70" i="16" s="1"/>
  <c r="C70" i="16" a="1"/>
  <c r="C70" i="16" s="1"/>
  <c r="E64" i="16" a="1"/>
  <c r="E64" i="16" s="1"/>
  <c r="D64" i="16" a="1"/>
  <c r="D64" i="16" s="1"/>
  <c r="E63" i="16" a="1"/>
  <c r="E63" i="16" s="1"/>
  <c r="D63" i="16" a="1"/>
  <c r="D63" i="16" s="1"/>
  <c r="E62" i="16" a="1"/>
  <c r="E62" i="16" s="1"/>
  <c r="D62" i="16" a="1"/>
  <c r="D62" i="16" s="1"/>
  <c r="E61" i="16" a="1"/>
  <c r="E61" i="16" s="1"/>
  <c r="D61" i="16" a="1"/>
  <c r="D61" i="16" s="1"/>
  <c r="E60" i="16" a="1"/>
  <c r="E60" i="16" s="1"/>
  <c r="D60" i="16" a="1"/>
  <c r="D60" i="16" s="1"/>
  <c r="E59" i="16" a="1"/>
  <c r="E59" i="16" s="1"/>
  <c r="D59" i="16" a="1"/>
  <c r="D59" i="16" s="1"/>
  <c r="E53" i="16" a="1"/>
  <c r="E53" i="16" s="1"/>
  <c r="D53" i="16" a="1"/>
  <c r="D53" i="16" s="1"/>
  <c r="E52" i="16" a="1"/>
  <c r="E52" i="16" s="1"/>
  <c r="D52" i="16" a="1"/>
  <c r="D52" i="16" s="1"/>
  <c r="E51" i="16" a="1"/>
  <c r="E51" i="16" s="1"/>
  <c r="D51" i="16" a="1"/>
  <c r="D51" i="16" s="1"/>
  <c r="E50" i="16" a="1"/>
  <c r="E50" i="16" s="1"/>
  <c r="D50" i="16" a="1"/>
  <c r="D50" i="16" s="1"/>
  <c r="E49" i="16" a="1"/>
  <c r="E49" i="16" s="1"/>
  <c r="D49" i="16" a="1"/>
  <c r="D49" i="16" s="1"/>
  <c r="E48" i="16" a="1"/>
  <c r="E48" i="16" s="1"/>
  <c r="D48" i="16" a="1"/>
  <c r="D48" i="16" s="1"/>
  <c r="J42" i="16" a="1"/>
  <c r="J42" i="16" s="1"/>
  <c r="I42" i="16" a="1"/>
  <c r="I42" i="16" s="1"/>
  <c r="J41" i="16" a="1"/>
  <c r="J41" i="16" s="1"/>
  <c r="I41" i="16" a="1"/>
  <c r="I41" i="16" s="1"/>
  <c r="J40" i="16" a="1"/>
  <c r="J40" i="16" s="1"/>
  <c r="I40" i="16" a="1"/>
  <c r="I40" i="16" s="1"/>
  <c r="J39" i="16" a="1"/>
  <c r="J39" i="16" s="1"/>
  <c r="I39" i="16" a="1"/>
  <c r="I39" i="16" s="1"/>
  <c r="J38" i="16" a="1"/>
  <c r="J38" i="16" s="1"/>
  <c r="I38" i="16" a="1"/>
  <c r="I38" i="16" s="1"/>
  <c r="J37" i="16" a="1"/>
  <c r="J37" i="16" s="1"/>
  <c r="I37" i="16" a="1"/>
  <c r="I37" i="16" s="1"/>
  <c r="E31" i="16" a="1"/>
  <c r="E31" i="16" s="1"/>
  <c r="D31" i="16" a="1"/>
  <c r="D31" i="16" s="1"/>
  <c r="E30" i="16" a="1"/>
  <c r="E30" i="16" s="1"/>
  <c r="D30" i="16" a="1"/>
  <c r="D30" i="16" s="1"/>
  <c r="E29" i="16" a="1"/>
  <c r="E29" i="16" s="1"/>
  <c r="D29" i="16" a="1"/>
  <c r="D29" i="16" s="1"/>
  <c r="E28" i="16" a="1"/>
  <c r="E28" i="16" s="1"/>
  <c r="D28" i="16" a="1"/>
  <c r="D28" i="16" s="1"/>
  <c r="E27" i="16" a="1"/>
  <c r="E27" i="16" s="1"/>
  <c r="D27" i="16" a="1"/>
  <c r="D27" i="16" s="1"/>
  <c r="E26" i="16" a="1"/>
  <c r="E26" i="16" s="1"/>
  <c r="D26" i="16" a="1"/>
  <c r="D26" i="16" s="1"/>
  <c r="E20" i="16" a="1"/>
  <c r="E20" i="16" s="1"/>
  <c r="D20" i="16" a="1"/>
  <c r="D20" i="16" s="1"/>
  <c r="E19" i="16" a="1"/>
  <c r="E19" i="16" s="1"/>
  <c r="D19" i="16" a="1"/>
  <c r="D19" i="16" s="1"/>
  <c r="E18" i="16" a="1"/>
  <c r="E18" i="16" s="1"/>
  <c r="D18" i="16" a="1"/>
  <c r="D18" i="16" s="1"/>
  <c r="E17" i="16" a="1"/>
  <c r="E17" i="16" s="1"/>
  <c r="D17" i="16" a="1"/>
  <c r="D17" i="16" s="1"/>
  <c r="E16" i="16" a="1"/>
  <c r="E16" i="16" s="1"/>
  <c r="D16" i="16" a="1"/>
  <c r="D16" i="16" s="1"/>
  <c r="E15" i="16" a="1"/>
  <c r="E15" i="16" s="1"/>
  <c r="D15" i="16" a="1"/>
  <c r="D15" i="16" s="1"/>
  <c r="E9" i="16" a="1"/>
  <c r="E9" i="16" s="1"/>
  <c r="D9" i="16" a="1"/>
  <c r="D9" i="16" s="1"/>
  <c r="E8" i="16" a="1"/>
  <c r="E8" i="16" s="1"/>
  <c r="D8" i="16" a="1"/>
  <c r="D8" i="16" s="1"/>
  <c r="E7" i="16" a="1"/>
  <c r="E7" i="16" s="1"/>
  <c r="D7" i="16" a="1"/>
  <c r="D7" i="16" s="1"/>
  <c r="E6" i="16" a="1"/>
  <c r="E6" i="16" s="1"/>
  <c r="D6" i="16" a="1"/>
  <c r="D6" i="16" s="1"/>
  <c r="E5" i="16" a="1"/>
  <c r="E5" i="16" s="1"/>
  <c r="D5" i="16" a="1"/>
  <c r="D5" i="16" s="1"/>
  <c r="E4" i="16" a="1"/>
  <c r="E4" i="16" s="1"/>
  <c r="D4" i="16" a="1"/>
  <c r="D4" i="16" s="1"/>
  <c r="B110" i="6" a="1"/>
  <c r="B110" i="6" s="1"/>
  <c r="K38" i="16" l="1" a="1"/>
  <c r="K38" i="16" s="1"/>
  <c r="K42" i="16" a="1"/>
  <c r="K42" i="16" s="1"/>
  <c r="K39" i="16" a="1"/>
  <c r="K39" i="16" s="1"/>
  <c r="K40" i="16" a="1"/>
  <c r="K40" i="16" s="1"/>
  <c r="K37" i="16" a="1"/>
  <c r="K37" i="16" s="1"/>
  <c r="K41" i="16" a="1"/>
  <c r="K41" i="16" s="1"/>
  <c r="F48" i="16" a="1"/>
  <c r="F48" i="16" s="1"/>
  <c r="F52" i="16" a="1"/>
  <c r="F52" i="16" s="1"/>
  <c r="F51" i="16" a="1"/>
  <c r="F51" i="16" s="1"/>
  <c r="F49" i="16" a="1"/>
  <c r="F49" i="16" s="1"/>
  <c r="F53" i="16" a="1"/>
  <c r="F53" i="16" s="1"/>
  <c r="F50" i="16" a="1"/>
  <c r="F50" i="16" s="1"/>
  <c r="H110" i="6" a="1"/>
  <c r="H110" i="6" s="1"/>
  <c r="I110" i="6" s="1"/>
  <c r="P142" i="16"/>
  <c r="F140" i="16" a="1"/>
  <c r="F140" i="16" s="1"/>
  <c r="K140" i="16" a="1"/>
  <c r="K140" i="16" s="1"/>
  <c r="N108" i="16"/>
  <c r="M108" i="16"/>
  <c r="F34" i="21" a="1"/>
  <c r="F34" i="21" s="1"/>
  <c r="E43" i="21" a="1"/>
  <c r="E43" i="21" s="1"/>
  <c r="F35" i="21" a="1"/>
  <c r="F35" i="21" s="1"/>
  <c r="E44" i="21" a="1"/>
  <c r="E44" i="21" s="1"/>
  <c r="E41" i="21" a="1"/>
  <c r="E41" i="21" s="1"/>
  <c r="E42" i="21" a="1"/>
  <c r="E42" i="21" s="1"/>
  <c r="F32" i="21" a="1"/>
  <c r="F32" i="21" s="1"/>
  <c r="E24" i="21" a="1"/>
  <c r="E24" i="21" s="1"/>
  <c r="F33" i="21" a="1"/>
  <c r="F33" i="21" s="1"/>
  <c r="F30" i="21" a="1"/>
  <c r="F30" i="21" s="1"/>
  <c r="F31" i="21" a="1"/>
  <c r="F31" i="21" s="1"/>
  <c r="E21" i="21" a="1"/>
  <c r="E21" i="21" s="1"/>
  <c r="E22" i="21" a="1"/>
  <c r="E22" i="21" s="1"/>
  <c r="E23" i="21" a="1"/>
  <c r="E23" i="21" s="1"/>
  <c r="E5" i="21" a="1"/>
  <c r="E5" i="21" s="1"/>
  <c r="E14" i="21" a="1"/>
  <c r="E14" i="21" s="1"/>
  <c r="E15" i="21" a="1"/>
  <c r="E15" i="21" s="1"/>
  <c r="E4" i="21" a="1"/>
  <c r="E4" i="21" s="1"/>
  <c r="E13" i="21" a="1"/>
  <c r="E13" i="21" s="1"/>
  <c r="E12" i="21" a="1"/>
  <c r="E12" i="21" s="1"/>
  <c r="E6" i="21" a="1"/>
  <c r="E6" i="21" s="1"/>
  <c r="G154" i="16" a="1"/>
  <c r="G154" i="16" s="1"/>
  <c r="G158" i="16" a="1"/>
  <c r="G158" i="16" s="1"/>
  <c r="G162" i="16" a="1"/>
  <c r="G162" i="16" s="1"/>
  <c r="G166" i="16" a="1"/>
  <c r="G166" i="16" s="1"/>
  <c r="G170" i="16" a="1"/>
  <c r="G170" i="16" s="1"/>
  <c r="G153" i="16" a="1"/>
  <c r="G153" i="16" s="1"/>
  <c r="G160" i="16" a="1"/>
  <c r="G160" i="16" s="1"/>
  <c r="G168" i="16" a="1"/>
  <c r="G168" i="16" s="1"/>
  <c r="G157" i="16" a="1"/>
  <c r="G157" i="16" s="1"/>
  <c r="G161" i="16" a="1"/>
  <c r="G161" i="16" s="1"/>
  <c r="G165" i="16" a="1"/>
  <c r="G165" i="16" s="1"/>
  <c r="G169" i="16" a="1"/>
  <c r="G169" i="16" s="1"/>
  <c r="F146" i="16" a="1"/>
  <c r="F146" i="16" s="1"/>
  <c r="F141" i="16" a="1"/>
  <c r="F141" i="16" s="1"/>
  <c r="F142" i="16" a="1"/>
  <c r="F142" i="16" s="1"/>
  <c r="F143" i="16" a="1"/>
  <c r="F143" i="16" s="1"/>
  <c r="F144" i="16" a="1"/>
  <c r="F144" i="16" s="1"/>
  <c r="F145" i="16" a="1"/>
  <c r="F145" i="16" s="1"/>
  <c r="F147" i="16" a="1"/>
  <c r="F147" i="16" s="1"/>
  <c r="E129" i="16" a="1"/>
  <c r="E129" i="16" s="1"/>
  <c r="E133" i="16" a="1"/>
  <c r="E133" i="16" s="1"/>
  <c r="G155" i="16" a="1"/>
  <c r="G155" i="16" s="1"/>
  <c r="G159" i="16" a="1"/>
  <c r="G159" i="16" s="1"/>
  <c r="G163" i="16" a="1"/>
  <c r="G163" i="16" s="1"/>
  <c r="G167" i="16" a="1"/>
  <c r="G167" i="16" s="1"/>
  <c r="G156" i="16" a="1"/>
  <c r="G156" i="16" s="1"/>
  <c r="G164" i="16" a="1"/>
  <c r="G164" i="16" s="1"/>
  <c r="E130" i="16" a="1"/>
  <c r="E130" i="16" s="1"/>
  <c r="E134" i="16" a="1"/>
  <c r="E134" i="16" s="1"/>
  <c r="E128" i="16" a="1"/>
  <c r="E128" i="16" s="1"/>
  <c r="E132" i="16" a="1"/>
  <c r="E132" i="16" s="1"/>
  <c r="E127" i="16" a="1"/>
  <c r="E127" i="16" s="1"/>
  <c r="E116" i="16" a="1"/>
  <c r="E116" i="16" s="1"/>
  <c r="E120" i="16" a="1"/>
  <c r="E120" i="16" s="1"/>
  <c r="E117" i="16" a="1"/>
  <c r="E117" i="16" s="1"/>
  <c r="E121" i="16" a="1"/>
  <c r="E121" i="16" s="1"/>
  <c r="E114" i="16" a="1"/>
  <c r="E114" i="16" s="1"/>
  <c r="E118" i="16" a="1"/>
  <c r="E118" i="16" s="1"/>
  <c r="K114" i="16" a="1"/>
  <c r="K114" i="16" s="1"/>
  <c r="U114" i="16" s="1"/>
  <c r="E115" i="16" a="1"/>
  <c r="E115" i="16" s="1"/>
  <c r="K115" i="16" a="1"/>
  <c r="K115" i="16" s="1"/>
  <c r="K116" i="16" a="1"/>
  <c r="K116" i="16" s="1"/>
  <c r="K117" i="16" a="1"/>
  <c r="K117" i="16" s="1"/>
  <c r="K118" i="16" a="1"/>
  <c r="K118" i="16" s="1"/>
  <c r="K120" i="16" a="1"/>
  <c r="K120" i="16" s="1"/>
  <c r="E119" i="16" a="1"/>
  <c r="E119" i="16" s="1"/>
  <c r="K121" i="16" a="1"/>
  <c r="K121" i="16" s="1"/>
  <c r="K103" i="16"/>
  <c r="L103" i="16"/>
  <c r="K105" i="16"/>
  <c r="L105" i="16"/>
  <c r="K106" i="16"/>
  <c r="L106" i="16"/>
  <c r="L104" i="16"/>
  <c r="K104" i="16"/>
  <c r="K108" i="16"/>
  <c r="L107" i="16"/>
  <c r="E103" i="16" a="1"/>
  <c r="E103" i="16" s="1"/>
  <c r="E97" i="16" a="1"/>
  <c r="E97" i="16" s="1"/>
  <c r="O93" i="16"/>
  <c r="E96" i="16" a="1"/>
  <c r="E96" i="16" s="1"/>
  <c r="O92" i="16"/>
  <c r="P92" i="16"/>
  <c r="P93" i="16"/>
  <c r="E92" i="16" a="1"/>
  <c r="E92" i="16" s="1"/>
  <c r="E93" i="16" a="1"/>
  <c r="E93" i="16" s="1"/>
  <c r="Q92" i="16"/>
  <c r="E94" i="16" a="1"/>
  <c r="E94" i="16" s="1"/>
  <c r="Q93" i="16"/>
  <c r="E95" i="16" a="1"/>
  <c r="E95" i="16" s="1"/>
  <c r="F81" i="16" a="1"/>
  <c r="F81" i="16" s="1"/>
  <c r="F86" i="16" a="1"/>
  <c r="F86" i="16" s="1"/>
  <c r="E74" i="16" a="1"/>
  <c r="E74" i="16" s="1"/>
  <c r="F82" i="16" a="1"/>
  <c r="F82" i="16" s="1"/>
  <c r="F83" i="16" a="1"/>
  <c r="F83" i="16" s="1"/>
  <c r="F84" i="16" a="1"/>
  <c r="F84" i="16" s="1"/>
  <c r="F85" i="16" a="1"/>
  <c r="F85" i="16" s="1"/>
  <c r="H85" i="16"/>
  <c r="M84" i="16"/>
  <c r="M85" i="16"/>
  <c r="H82" i="16"/>
  <c r="H84" i="16"/>
  <c r="M82" i="16"/>
  <c r="M86" i="16"/>
  <c r="M83" i="16"/>
  <c r="M81" i="16"/>
  <c r="H83" i="16"/>
  <c r="E71" i="16" a="1"/>
  <c r="E71" i="16" s="1"/>
  <c r="E75" i="16" a="1"/>
  <c r="E75" i="16" s="1"/>
  <c r="E72" i="16" a="1"/>
  <c r="E72" i="16" s="1"/>
  <c r="E73" i="16" a="1"/>
  <c r="E73" i="16" s="1"/>
  <c r="E70" i="16" a="1"/>
  <c r="E70" i="16" s="1"/>
  <c r="I100" i="6"/>
  <c r="I99" i="6"/>
  <c r="B109" i="6" a="1"/>
  <c r="B109" i="6" s="1"/>
  <c r="B108" i="6" a="1"/>
  <c r="B108" i="6" s="1"/>
  <c r="B107" i="6" a="1"/>
  <c r="B107" i="6" s="1"/>
  <c r="B106" i="6" a="1"/>
  <c r="B106" i="6" s="1"/>
  <c r="B105" i="6" a="1"/>
  <c r="B105" i="6" s="1"/>
  <c r="B104" i="6" a="1"/>
  <c r="B104" i="6" s="1"/>
  <c r="B103" i="6" a="1"/>
  <c r="B103" i="6" s="1"/>
  <c r="B102" i="6" a="1"/>
  <c r="B102" i="6" s="1"/>
  <c r="B101" i="6" a="1"/>
  <c r="B101" i="6"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C133" i="4" a="1"/>
  <c r="C133" i="4" s="1"/>
  <c r="C132" i="4" a="1"/>
  <c r="C132" i="4" s="1"/>
  <c r="C131" i="4" a="1"/>
  <c r="C131" i="4" s="1"/>
  <c r="C130" i="4" a="1"/>
  <c r="C130" i="4" s="1"/>
  <c r="C129" i="4" a="1"/>
  <c r="C129" i="4" s="1"/>
  <c r="C128" i="4" a="1"/>
  <c r="C128" i="4" s="1"/>
  <c r="C127" i="4" a="1"/>
  <c r="C127" i="4" s="1"/>
  <c r="C126" i="4" a="1"/>
  <c r="C126" i="4" s="1"/>
  <c r="F120" i="4" a="1"/>
  <c r="F120" i="4" s="1"/>
  <c r="I120" i="4" s="1" a="1"/>
  <c r="I120" i="4" s="1"/>
  <c r="F119" i="4" a="1"/>
  <c r="F119" i="4" s="1"/>
  <c r="I119" i="4" s="1" a="1"/>
  <c r="I119" i="4" s="1"/>
  <c r="F118" i="4" a="1"/>
  <c r="F118" i="4" s="1"/>
  <c r="I118" i="4" s="1" a="1"/>
  <c r="I118" i="4" s="1"/>
  <c r="F117" i="4" a="1"/>
  <c r="F117" i="4" s="1"/>
  <c r="I117" i="4" s="1" a="1"/>
  <c r="I117" i="4" s="1"/>
  <c r="F116" i="4" a="1"/>
  <c r="F116" i="4" s="1"/>
  <c r="I116" i="4" s="1" a="1"/>
  <c r="I116" i="4" s="1"/>
  <c r="F115" i="4" a="1"/>
  <c r="F115" i="4" s="1"/>
  <c r="I115" i="4" s="1" a="1"/>
  <c r="I115" i="4" s="1"/>
  <c r="F114" i="4" a="1"/>
  <c r="F114" i="4" s="1"/>
  <c r="I114" i="4" s="1" a="1"/>
  <c r="I114" i="4" s="1"/>
  <c r="F113" i="4" a="1"/>
  <c r="F113" i="4" s="1"/>
  <c r="I113" i="4" s="1" a="1"/>
  <c r="I113" i="4" s="1"/>
  <c r="F112" i="4" a="1"/>
  <c r="F112" i="4" s="1"/>
  <c r="I112" i="4" s="1" a="1"/>
  <c r="I112" i="4" s="1"/>
  <c r="F111" i="4" a="1"/>
  <c r="F111" i="4" s="1"/>
  <c r="I111" i="4" s="1" a="1"/>
  <c r="I111" i="4" s="1"/>
  <c r="G61" i="4" a="1"/>
  <c r="G61" i="4" s="1"/>
  <c r="G60" i="4" a="1"/>
  <c r="G60" i="4" s="1"/>
  <c r="G59" i="4" a="1"/>
  <c r="G59" i="4" s="1"/>
  <c r="G58" i="4" a="1"/>
  <c r="G58" i="4" s="1"/>
  <c r="H58" i="4" s="1" a="1"/>
  <c r="H58" i="4" s="1"/>
  <c r="G57" i="4" a="1"/>
  <c r="G57" i="4" s="1"/>
  <c r="G56" i="4" a="1"/>
  <c r="G56" i="4" s="1"/>
  <c r="B50" i="4" a="1"/>
  <c r="B50" i="4" s="1"/>
  <c r="B49" i="4" a="1"/>
  <c r="B49" i="4" s="1"/>
  <c r="B48" i="4" a="1"/>
  <c r="B48" i="4" s="1"/>
  <c r="B47" i="4" a="1"/>
  <c r="B47" i="4" s="1"/>
  <c r="B46" i="4" a="1"/>
  <c r="B46" i="4" s="1"/>
  <c r="B45" i="4" a="1"/>
  <c r="B45" i="4" s="1"/>
  <c r="B44" i="4" a="1"/>
  <c r="B44" i="4" s="1"/>
  <c r="H106" i="6" l="1" a="1"/>
  <c r="H106" i="6" s="1"/>
  <c r="I106" i="6" s="1"/>
  <c r="H105" i="6" a="1"/>
  <c r="H105" i="6" s="1"/>
  <c r="I105" i="6" s="1"/>
  <c r="H107" i="6" a="1"/>
  <c r="H107" i="6" s="1"/>
  <c r="I107" i="6" s="1"/>
  <c r="H108" i="6" a="1"/>
  <c r="H108" i="6" s="1"/>
  <c r="I108" i="6" s="1"/>
  <c r="H101" i="6" a="1"/>
  <c r="H101" i="6" s="1"/>
  <c r="I101" i="6" s="1"/>
  <c r="H109" i="6" a="1"/>
  <c r="H109" i="6" s="1"/>
  <c r="I109" i="6" s="1"/>
  <c r="H102" i="6" a="1"/>
  <c r="H102" i="6" s="1"/>
  <c r="I102" i="6" s="1"/>
  <c r="H103" i="6" a="1"/>
  <c r="H103" i="6" s="1"/>
  <c r="I103" i="6" s="1"/>
  <c r="H104" i="6" a="1"/>
  <c r="H104" i="6" s="1"/>
  <c r="I104" i="6" s="1"/>
  <c r="N105" i="16"/>
  <c r="M105" i="16"/>
  <c r="N106" i="16"/>
  <c r="M106" i="16"/>
  <c r="N107" i="16"/>
  <c r="M107" i="16"/>
  <c r="N103" i="16"/>
  <c r="M103" i="16"/>
  <c r="N104" i="16"/>
  <c r="M104" i="16"/>
  <c r="H61" i="4" a="1"/>
  <c r="H61" i="4" s="1"/>
  <c r="L61" i="4" s="1"/>
  <c r="H56" i="4" a="1"/>
  <c r="H56" i="4" s="1"/>
  <c r="L56" i="4" s="1"/>
  <c r="H57" i="4" a="1"/>
  <c r="H57" i="4" s="1"/>
  <c r="L57" i="4" s="1"/>
  <c r="H60" i="4" a="1"/>
  <c r="H60" i="4" s="1"/>
  <c r="L60" i="4" s="1"/>
  <c r="H59" i="4" a="1"/>
  <c r="H59" i="4" s="1"/>
  <c r="L59" i="4" s="1"/>
  <c r="G114" i="4"/>
  <c r="G117" i="4"/>
  <c r="G116" i="4"/>
  <c r="G119" i="4"/>
  <c r="G111" i="4"/>
  <c r="G112" i="4"/>
  <c r="G120" i="4"/>
  <c r="G115" i="4"/>
  <c r="G113" i="4"/>
  <c r="V114" i="16"/>
  <c r="W114" i="16"/>
  <c r="AB114" i="16" s="1"/>
  <c r="R93" i="16"/>
  <c r="U93" i="16" s="1"/>
  <c r="R92" i="16"/>
  <c r="G118" i="4"/>
  <c r="O103" i="16" l="1"/>
  <c r="AD114" i="16"/>
  <c r="AC114" i="16"/>
  <c r="X114" i="16"/>
  <c r="T92" i="16"/>
  <c r="U92" i="16"/>
  <c r="J99" i="6"/>
  <c r="K99" i="6" s="1"/>
  <c r="M99" i="6" s="1"/>
  <c r="J110" i="6"/>
  <c r="J109" i="6"/>
  <c r="K109" i="6" s="1"/>
  <c r="J108" i="6"/>
  <c r="J107" i="6"/>
  <c r="K107" i="6" s="1"/>
  <c r="J106" i="6"/>
  <c r="J105" i="6"/>
  <c r="K105" i="6" s="1"/>
  <c r="J104" i="6"/>
  <c r="J103" i="6"/>
  <c r="K103" i="6" s="1"/>
  <c r="J101" i="6"/>
  <c r="K101" i="6" s="1"/>
  <c r="M101" i="6" s="1"/>
  <c r="J100" i="6"/>
  <c r="K100" i="6" s="1"/>
  <c r="M100" i="6" s="1"/>
  <c r="J102" i="6"/>
  <c r="K102" i="6" s="1"/>
  <c r="M102" i="6" s="1"/>
  <c r="F44" i="21" a="1"/>
  <c r="F44" i="21" s="1"/>
  <c r="G44" i="21" s="1"/>
  <c r="F43" i="21" a="1"/>
  <c r="F43" i="21" s="1"/>
  <c r="G43" i="21" s="1"/>
  <c r="F42" i="21" a="1"/>
  <c r="F42" i="21" s="1"/>
  <c r="G42" i="21" s="1"/>
  <c r="F41" i="21" a="1"/>
  <c r="F41" i="21" s="1"/>
  <c r="G41" i="21" s="1"/>
  <c r="G35" i="21" a="1"/>
  <c r="G35" i="21" s="1"/>
  <c r="L35" i="21" s="1"/>
  <c r="M35" i="21" s="1"/>
  <c r="G34" i="21" a="1"/>
  <c r="G34" i="21" s="1"/>
  <c r="G33" i="21" a="1"/>
  <c r="G33" i="21" s="1"/>
  <c r="G32" i="21" a="1"/>
  <c r="G32" i="21" s="1"/>
  <c r="G31" i="21" a="1"/>
  <c r="G31" i="21" s="1"/>
  <c r="G30" i="21" a="1"/>
  <c r="G30" i="21" s="1"/>
  <c r="L30" i="21" s="1"/>
  <c r="F24" i="21" a="1"/>
  <c r="F24" i="21" s="1"/>
  <c r="G24" i="21" s="1"/>
  <c r="F23" i="21" a="1"/>
  <c r="F23" i="21" s="1"/>
  <c r="G23" i="21" s="1"/>
  <c r="F22" i="21" a="1"/>
  <c r="F22" i="21" s="1"/>
  <c r="G22" i="21" s="1"/>
  <c r="F21" i="21" a="1"/>
  <c r="F21" i="21" s="1"/>
  <c r="G21" i="21" s="1"/>
  <c r="F15" i="21" a="1"/>
  <c r="F15" i="21" s="1"/>
  <c r="G15" i="21" s="1"/>
  <c r="F14" i="21" a="1"/>
  <c r="F14" i="21" s="1"/>
  <c r="G14" i="21" s="1"/>
  <c r="F13" i="21" a="1"/>
  <c r="F13" i="21" s="1"/>
  <c r="G13" i="21" s="1"/>
  <c r="F12" i="21" a="1"/>
  <c r="F12" i="21" s="1"/>
  <c r="G12" i="21" s="1"/>
  <c r="F6" i="21" a="1"/>
  <c r="F6" i="21" s="1"/>
  <c r="G6" i="21" s="1"/>
  <c r="F5" i="21" a="1"/>
  <c r="F5" i="21" s="1"/>
  <c r="G5" i="21" s="1"/>
  <c r="F4" i="21" a="1"/>
  <c r="F4" i="21" s="1"/>
  <c r="G4" i="21" s="1"/>
  <c r="J147" i="16" a="1"/>
  <c r="J147" i="16" s="1"/>
  <c r="J146" i="16" a="1"/>
  <c r="J146" i="16" s="1"/>
  <c r="J145" i="16" a="1"/>
  <c r="J145" i="16" s="1"/>
  <c r="J144" i="16" a="1"/>
  <c r="J144" i="16" s="1"/>
  <c r="J143" i="16" a="1"/>
  <c r="J143" i="16" s="1"/>
  <c r="J142" i="16" a="1"/>
  <c r="J142" i="16" s="1"/>
  <c r="V142" i="16" s="1"/>
  <c r="J141" i="16" a="1"/>
  <c r="J141" i="16" s="1"/>
  <c r="I134" i="16" a="1"/>
  <c r="I134" i="16" s="1"/>
  <c r="K134" i="16" s="1"/>
  <c r="I133" i="16" a="1"/>
  <c r="I133" i="16" s="1"/>
  <c r="K133" i="16" s="1"/>
  <c r="I132" i="16" a="1"/>
  <c r="I132" i="16" s="1"/>
  <c r="K132" i="16" s="1"/>
  <c r="I131" i="16" a="1"/>
  <c r="I131" i="16" s="1"/>
  <c r="K131" i="16" s="1"/>
  <c r="I130" i="16" a="1"/>
  <c r="I130" i="16" s="1"/>
  <c r="K130" i="16" s="1"/>
  <c r="I129" i="16" a="1"/>
  <c r="I129" i="16" s="1"/>
  <c r="K129" i="16" s="1"/>
  <c r="I128" i="16" a="1"/>
  <c r="I128" i="16" s="1"/>
  <c r="K128" i="16" s="1"/>
  <c r="I127" i="16" a="1"/>
  <c r="I127" i="16" s="1"/>
  <c r="K127" i="16" s="1"/>
  <c r="F75" i="16" a="1"/>
  <c r="F75" i="16" s="1"/>
  <c r="F74" i="16" a="1"/>
  <c r="F74" i="16" s="1"/>
  <c r="I74" i="16" s="1" a="1"/>
  <c r="I74" i="16" s="1"/>
  <c r="K74" i="16" s="1"/>
  <c r="F73" i="16" a="1"/>
  <c r="F73" i="16" s="1"/>
  <c r="H73" i="16" s="1"/>
  <c r="F72" i="16" a="1"/>
  <c r="F72" i="16" s="1"/>
  <c r="J72" i="16" s="1" a="1"/>
  <c r="J72" i="16" s="1"/>
  <c r="F71" i="16" a="1"/>
  <c r="F71" i="16" s="1"/>
  <c r="F70" i="16" a="1"/>
  <c r="F70" i="16" s="1"/>
  <c r="I70" i="16" s="1" a="1"/>
  <c r="I70" i="16" s="1"/>
  <c r="K70" i="16" s="1"/>
  <c r="G86" i="16" a="1"/>
  <c r="G86" i="16" s="1"/>
  <c r="G85" i="16" a="1"/>
  <c r="G85" i="16" s="1"/>
  <c r="G84" i="16" a="1"/>
  <c r="G84" i="16" s="1"/>
  <c r="G83" i="16" a="1"/>
  <c r="G83" i="16" s="1"/>
  <c r="G82" i="16" a="1"/>
  <c r="G82" i="16" s="1"/>
  <c r="G81" i="16" a="1"/>
  <c r="G81" i="16" s="1"/>
  <c r="F97" i="16" a="1"/>
  <c r="F97" i="16" s="1"/>
  <c r="F96" i="16" a="1"/>
  <c r="F96" i="16" s="1"/>
  <c r="F95" i="16" a="1"/>
  <c r="F95" i="16" s="1"/>
  <c r="F94" i="16" a="1"/>
  <c r="F94" i="16" s="1"/>
  <c r="J121" i="16" a="1"/>
  <c r="J121" i="16" s="1"/>
  <c r="J120" i="16" a="1"/>
  <c r="J120" i="16" s="1"/>
  <c r="J119" i="16" a="1"/>
  <c r="J119" i="16" s="1"/>
  <c r="J118" i="16" a="1"/>
  <c r="J118" i="16" s="1"/>
  <c r="J117" i="16" a="1"/>
  <c r="J117" i="16" s="1"/>
  <c r="J116" i="16" a="1"/>
  <c r="J116" i="16" s="1"/>
  <c r="J115" i="16" a="1"/>
  <c r="J115" i="16" s="1"/>
  <c r="G42" i="16" a="1"/>
  <c r="G42" i="16" s="1"/>
  <c r="G41" i="16" a="1"/>
  <c r="G41" i="16" s="1"/>
  <c r="G40" i="16" a="1"/>
  <c r="G40" i="16" s="1"/>
  <c r="G39" i="16" a="1"/>
  <c r="G39" i="16" s="1"/>
  <c r="G38" i="16" a="1"/>
  <c r="G38" i="16" s="1"/>
  <c r="G37" i="16" a="1"/>
  <c r="G37" i="16" s="1"/>
  <c r="S97" i="16"/>
  <c r="S96" i="16"/>
  <c r="S95" i="16"/>
  <c r="S94" i="16"/>
  <c r="S93" i="16"/>
  <c r="T93" i="16" s="1"/>
  <c r="C64" i="16"/>
  <c r="C63" i="16"/>
  <c r="C62" i="16"/>
  <c r="C61" i="16"/>
  <c r="C60" i="16"/>
  <c r="C59" i="16"/>
  <c r="C53" i="16"/>
  <c r="C52" i="16"/>
  <c r="C51" i="16"/>
  <c r="C50" i="16"/>
  <c r="C49" i="16"/>
  <c r="C48" i="16"/>
  <c r="H42" i="16"/>
  <c r="H41" i="16"/>
  <c r="H40" i="16"/>
  <c r="H39" i="16"/>
  <c r="H38" i="16"/>
  <c r="C31" i="16"/>
  <c r="C30" i="16"/>
  <c r="C29" i="16"/>
  <c r="C28" i="16"/>
  <c r="C27" i="16"/>
  <c r="C20" i="16"/>
  <c r="C19" i="16"/>
  <c r="C18" i="16"/>
  <c r="C17" i="16"/>
  <c r="C16" i="16"/>
  <c r="C9" i="16"/>
  <c r="C8" i="16"/>
  <c r="C7" i="16"/>
  <c r="C6" i="16"/>
  <c r="C5" i="16"/>
  <c r="H37" i="16"/>
  <c r="E19" i="18" a="1"/>
  <c r="E19" i="18" s="1"/>
  <c r="E18" i="18" a="1"/>
  <c r="E18" i="18" s="1"/>
  <c r="E17" i="18" a="1"/>
  <c r="E17" i="18" s="1"/>
  <c r="E16" i="18" a="1"/>
  <c r="E16" i="18" s="1"/>
  <c r="E14" i="18" a="1"/>
  <c r="E14" i="18" s="1"/>
  <c r="E15" i="18" a="1"/>
  <c r="E15" i="18" s="1"/>
  <c r="E4" i="18" a="1"/>
  <c r="E4" i="18" s="1"/>
  <c r="E5" i="18" a="1"/>
  <c r="E5" i="18" s="1"/>
  <c r="E6" i="18" a="1"/>
  <c r="E6" i="18" s="1"/>
  <c r="E7" i="18" a="1"/>
  <c r="E7" i="18" s="1"/>
  <c r="E8" i="18" a="1"/>
  <c r="E8" i="18" s="1"/>
  <c r="E9" i="18" a="1"/>
  <c r="E9" i="18" s="1"/>
  <c r="E10" i="18" a="1"/>
  <c r="E10" i="18" s="1"/>
  <c r="E11" i="18" a="1"/>
  <c r="E11" i="18" s="1"/>
  <c r="E12" i="18" a="1"/>
  <c r="E12" i="18" s="1"/>
  <c r="E13" i="18" a="1"/>
  <c r="E13" i="18" s="1"/>
  <c r="C26" i="16"/>
  <c r="C15" i="16"/>
  <c r="C4" i="16"/>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C50" i="4" a="1"/>
  <c r="C50" i="4" s="1"/>
  <c r="C49" i="4" a="1"/>
  <c r="C49" i="4" s="1"/>
  <c r="C48" i="4" a="1"/>
  <c r="C48" i="4" s="1"/>
  <c r="C47" i="4" a="1"/>
  <c r="C47" i="4" s="1"/>
  <c r="C46" i="4" a="1"/>
  <c r="C46" i="4" s="1"/>
  <c r="C45" i="4" a="1"/>
  <c r="C45" i="4" s="1"/>
  <c r="C44" i="4" a="1"/>
  <c r="C44" i="4" s="1"/>
  <c r="C43" i="4" a="1"/>
  <c r="C43" i="4" s="1"/>
  <c r="C42" i="4" a="1"/>
  <c r="C42"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D191" i="3" a="1"/>
  <c r="D191" i="3" s="1"/>
  <c r="D190" i="3" a="1"/>
  <c r="D190" i="3" s="1"/>
  <c r="D189" i="3" a="1"/>
  <c r="D189" i="3" s="1"/>
  <c r="D188" i="3" a="1"/>
  <c r="D188" i="3" s="1"/>
  <c r="D182" i="3" a="1"/>
  <c r="D182" i="3" s="1"/>
  <c r="D181" i="3" a="1"/>
  <c r="D181" i="3" s="1"/>
  <c r="D180" i="3" a="1"/>
  <c r="D180" i="3" s="1"/>
  <c r="D179" i="3" a="1"/>
  <c r="D179" i="3" s="1"/>
  <c r="C161" i="3" a="1"/>
  <c r="C161" i="3" s="1"/>
  <c r="C160" i="3" a="1"/>
  <c r="C160" i="3" s="1"/>
  <c r="C159" i="3" a="1"/>
  <c r="C159" i="3" s="1"/>
  <c r="C158" i="3" a="1"/>
  <c r="C158" i="3" s="1"/>
  <c r="C157" i="3" a="1"/>
  <c r="C157" i="3" s="1"/>
  <c r="C156" i="3" a="1"/>
  <c r="C156" i="3" s="1"/>
  <c r="C155" i="3" a="1"/>
  <c r="C155" i="3" s="1"/>
  <c r="E131" i="3" a="1"/>
  <c r="E131" i="3" s="1"/>
  <c r="E130" i="3" a="1"/>
  <c r="E130" i="3" s="1"/>
  <c r="E129" i="3" a="1"/>
  <c r="E129" i="3" s="1"/>
  <c r="E128" i="3" a="1"/>
  <c r="E128" i="3" s="1"/>
  <c r="E127" i="3" a="1"/>
  <c r="E127" i="3" s="1"/>
  <c r="E126" i="3" a="1"/>
  <c r="E126" i="3" s="1"/>
  <c r="E125" i="3" a="1"/>
  <c r="E125" i="3" s="1"/>
  <c r="E124" i="3" a="1"/>
  <c r="E124" i="3" s="1"/>
  <c r="D77" i="3" a="1"/>
  <c r="D77" i="3" s="1"/>
  <c r="D76" i="3" a="1"/>
  <c r="D76" i="3" s="1"/>
  <c r="D75" i="3" a="1"/>
  <c r="D75" i="3" s="1"/>
  <c r="D74" i="3" a="1"/>
  <c r="D74" i="3" s="1"/>
  <c r="D73" i="3" a="1"/>
  <c r="D73" i="3" s="1"/>
  <c r="D72" i="3" a="1"/>
  <c r="D72" i="3" s="1"/>
  <c r="D71" i="3" a="1"/>
  <c r="D71" i="3" s="1"/>
  <c r="D70" i="3" a="1"/>
  <c r="D70" i="3" s="1"/>
  <c r="C64" i="3" a="1"/>
  <c r="C64" i="3" s="1"/>
  <c r="C63" i="3" a="1"/>
  <c r="C63" i="3" s="1"/>
  <c r="C62" i="3" a="1"/>
  <c r="C62" i="3" s="1"/>
  <c r="C61" i="3" a="1"/>
  <c r="C61" i="3" s="1"/>
  <c r="C60" i="3" a="1"/>
  <c r="C60" i="3" s="1"/>
  <c r="C11" i="3" a="1"/>
  <c r="C11" i="3" s="1"/>
  <c r="C10" i="3" a="1"/>
  <c r="C10" i="3" s="1"/>
  <c r="C9" i="3" a="1"/>
  <c r="C9" i="3" s="1"/>
  <c r="C8" i="3" a="1"/>
  <c r="C8" i="3" s="1"/>
  <c r="C7" i="3" a="1"/>
  <c r="C7" i="3" s="1"/>
  <c r="C6" i="3" a="1"/>
  <c r="C6" i="3" s="1"/>
  <c r="C5" i="3" a="1"/>
  <c r="C5" i="3" s="1"/>
  <c r="C4" i="3" a="1"/>
  <c r="C4" i="3" s="1"/>
  <c r="V146" i="16" l="1"/>
  <c r="X146" i="16" s="1"/>
  <c r="U146" i="16"/>
  <c r="V147" i="16"/>
  <c r="X147" i="16" s="1"/>
  <c r="U147" i="16"/>
  <c r="V140" i="16"/>
  <c r="X140" i="16" s="1"/>
  <c r="U140" i="16"/>
  <c r="V141" i="16"/>
  <c r="X141" i="16" s="1"/>
  <c r="U141" i="16"/>
  <c r="X142" i="16"/>
  <c r="U142" i="16"/>
  <c r="V143" i="16"/>
  <c r="X143" i="16" s="1"/>
  <c r="U143" i="16"/>
  <c r="V144" i="16"/>
  <c r="X144" i="16" s="1"/>
  <c r="U144" i="16"/>
  <c r="V145" i="16"/>
  <c r="X145" i="16" s="1"/>
  <c r="U145" i="16"/>
  <c r="L130" i="16" a="1"/>
  <c r="L130" i="16" s="1"/>
  <c r="N130" i="16"/>
  <c r="J130" i="16"/>
  <c r="M130" i="16" s="1"/>
  <c r="L131" i="16" a="1"/>
  <c r="L131" i="16" s="1"/>
  <c r="N131" i="16"/>
  <c r="J131" i="16"/>
  <c r="M131" i="16" s="1"/>
  <c r="J132" i="16"/>
  <c r="M132" i="16" s="1"/>
  <c r="L132" i="16" a="1"/>
  <c r="L132" i="16" s="1"/>
  <c r="N132" i="16"/>
  <c r="J133" i="16"/>
  <c r="L133" i="16" a="1"/>
  <c r="L133" i="16" s="1"/>
  <c r="N133" i="16" s="1"/>
  <c r="L129" i="16" a="1"/>
  <c r="L129" i="16" s="1"/>
  <c r="N129" i="16"/>
  <c r="J129" i="16"/>
  <c r="M129" i="16" s="1"/>
  <c r="J134" i="16"/>
  <c r="M134" i="16" s="1"/>
  <c r="L134" i="16" a="1"/>
  <c r="L134" i="16" s="1"/>
  <c r="N134" i="16"/>
  <c r="L127" i="16" a="1"/>
  <c r="L127" i="16" s="1"/>
  <c r="J127" i="16"/>
  <c r="M127" i="16" s="1"/>
  <c r="L128" i="16" a="1"/>
  <c r="L128" i="16" s="1"/>
  <c r="N128" i="16" s="1"/>
  <c r="J128" i="16"/>
  <c r="Y114" i="16"/>
  <c r="Z114" i="16" s="1"/>
  <c r="V115" i="16"/>
  <c r="W115" i="16"/>
  <c r="AB115" i="16" s="1"/>
  <c r="U115" i="16"/>
  <c r="U117" i="16"/>
  <c r="W117" i="16"/>
  <c r="AB117" i="16" s="1"/>
  <c r="V117" i="16"/>
  <c r="U118" i="16"/>
  <c r="W118" i="16"/>
  <c r="AB118" i="16" s="1"/>
  <c r="V118" i="16"/>
  <c r="U119" i="16"/>
  <c r="W119" i="16"/>
  <c r="AB119" i="16" s="1"/>
  <c r="V119" i="16"/>
  <c r="U120" i="16"/>
  <c r="W120" i="16"/>
  <c r="AB120" i="16" s="1"/>
  <c r="V120" i="16"/>
  <c r="U116" i="16"/>
  <c r="W116" i="16"/>
  <c r="AB116" i="16" s="1"/>
  <c r="V116" i="16"/>
  <c r="U121" i="16"/>
  <c r="W121" i="16"/>
  <c r="AB121" i="16" s="1"/>
  <c r="V121" i="16"/>
  <c r="Q94" i="16"/>
  <c r="P94" i="16"/>
  <c r="O94" i="16"/>
  <c r="Q95" i="16"/>
  <c r="P95" i="16"/>
  <c r="O95" i="16"/>
  <c r="Q96" i="16"/>
  <c r="O96" i="16"/>
  <c r="P96" i="16"/>
  <c r="Q97" i="16"/>
  <c r="O97" i="16"/>
  <c r="P97" i="16"/>
  <c r="U86" i="16"/>
  <c r="T86" i="16"/>
  <c r="T84" i="16"/>
  <c r="U84" i="16"/>
  <c r="U81" i="16"/>
  <c r="T81" i="16"/>
  <c r="T82" i="16"/>
  <c r="U82" i="16"/>
  <c r="U85" i="16"/>
  <c r="T85" i="16"/>
  <c r="T83" i="16"/>
  <c r="U83" i="16"/>
  <c r="R85" i="16"/>
  <c r="S85" i="16"/>
  <c r="R81" i="16"/>
  <c r="S81" i="16"/>
  <c r="S84" i="16"/>
  <c r="R84" i="16"/>
  <c r="R86" i="16"/>
  <c r="S86" i="16"/>
  <c r="S82" i="16"/>
  <c r="R82" i="16"/>
  <c r="S83" i="16"/>
  <c r="R83" i="16"/>
  <c r="L102" i="6"/>
  <c r="N102" i="6" s="1"/>
  <c r="L103" i="6"/>
  <c r="M103" i="6"/>
  <c r="N103" i="6" s="1"/>
  <c r="M107" i="6"/>
  <c r="L107" i="6"/>
  <c r="L105" i="6"/>
  <c r="M105" i="6"/>
  <c r="N105" i="6" s="1"/>
  <c r="M109" i="6"/>
  <c r="L109" i="6"/>
  <c r="K104" i="6"/>
  <c r="M104" i="6" s="1"/>
  <c r="K106" i="6"/>
  <c r="M106" i="6" s="1"/>
  <c r="K108" i="6"/>
  <c r="M108" i="6" s="1"/>
  <c r="K110" i="6"/>
  <c r="M110" i="6" s="1"/>
  <c r="L99" i="6"/>
  <c r="L100" i="6"/>
  <c r="N100" i="6" s="1"/>
  <c r="L101" i="6"/>
  <c r="N101" i="6" s="1"/>
  <c r="H42" i="21"/>
  <c r="H44" i="21"/>
  <c r="H43" i="21"/>
  <c r="H41" i="21"/>
  <c r="N35" i="21"/>
  <c r="O35" i="21"/>
  <c r="M30" i="21"/>
  <c r="O30" i="21" s="1"/>
  <c r="L31" i="21"/>
  <c r="M31" i="21" s="1"/>
  <c r="L32" i="21"/>
  <c r="M32" i="21" s="1"/>
  <c r="O32" i="21" s="1"/>
  <c r="L33" i="21"/>
  <c r="M33" i="21" s="1"/>
  <c r="L34" i="21"/>
  <c r="M34" i="21" s="1"/>
  <c r="O34" i="21" s="1"/>
  <c r="H35" i="21"/>
  <c r="I35" i="21" s="1"/>
  <c r="K35" i="21" s="1"/>
  <c r="H31" i="21"/>
  <c r="I31" i="21" s="1"/>
  <c r="K31" i="21" s="1"/>
  <c r="H32" i="21"/>
  <c r="I32" i="21" s="1"/>
  <c r="K32" i="21" s="1"/>
  <c r="H33" i="21"/>
  <c r="I33" i="21" s="1"/>
  <c r="K33" i="21" s="1"/>
  <c r="H34" i="21"/>
  <c r="I34" i="21" s="1"/>
  <c r="K34" i="21" s="1"/>
  <c r="H30" i="21"/>
  <c r="I30" i="21" s="1"/>
  <c r="K30" i="21" s="1"/>
  <c r="H22" i="21"/>
  <c r="H24" i="21"/>
  <c r="H21" i="21"/>
  <c r="H23" i="21"/>
  <c r="H15" i="21"/>
  <c r="H12" i="21"/>
  <c r="H14" i="21"/>
  <c r="H6" i="21"/>
  <c r="H4" i="21"/>
  <c r="H5" i="21"/>
  <c r="E104" i="16" a="1"/>
  <c r="E104" i="16" s="1"/>
  <c r="O104" i="16" s="1"/>
  <c r="E108" i="16" a="1"/>
  <c r="E108" i="16" s="1"/>
  <c r="O108" i="16" s="1"/>
  <c r="E106" i="16" a="1"/>
  <c r="E106" i="16" s="1"/>
  <c r="O106" i="16" s="1"/>
  <c r="E105" i="16" a="1"/>
  <c r="E105" i="16" s="1"/>
  <c r="O105" i="16" s="1"/>
  <c r="E107" i="16" a="1"/>
  <c r="E107" i="16" s="1"/>
  <c r="O107" i="16" s="1"/>
  <c r="J74" i="16" a="1"/>
  <c r="J74" i="16" s="1"/>
  <c r="L74" i="16" s="1"/>
  <c r="G73" i="16"/>
  <c r="I73" i="16" a="1"/>
  <c r="I73" i="16" s="1"/>
  <c r="K73" i="16" s="1"/>
  <c r="J73" i="16" a="1"/>
  <c r="J73" i="16" s="1"/>
  <c r="L73" i="16" s="1"/>
  <c r="J70" i="16" a="1"/>
  <c r="J70" i="16" s="1"/>
  <c r="L70" i="16" s="1"/>
  <c r="G72" i="16"/>
  <c r="H72" i="16"/>
  <c r="I72" i="16" a="1"/>
  <c r="I72" i="16" s="1"/>
  <c r="K72" i="16" s="1"/>
  <c r="G74" i="16"/>
  <c r="H74" i="16"/>
  <c r="L72" i="16"/>
  <c r="H71" i="16"/>
  <c r="H75" i="16"/>
  <c r="G75" i="16"/>
  <c r="I71" i="16" a="1"/>
  <c r="I71" i="16" s="1"/>
  <c r="K71" i="16" s="1"/>
  <c r="I75" i="16" a="1"/>
  <c r="I75" i="16" s="1"/>
  <c r="K75" i="16" s="1"/>
  <c r="J71" i="16" a="1"/>
  <c r="J71" i="16" s="1"/>
  <c r="L71" i="16" s="1"/>
  <c r="J75" i="16" a="1"/>
  <c r="J75" i="16" s="1"/>
  <c r="L75" i="16" s="1"/>
  <c r="G71" i="16"/>
  <c r="G70" i="16"/>
  <c r="H70" i="16"/>
  <c r="G48" i="16"/>
  <c r="F59" i="16" a="1"/>
  <c r="F59" i="16" s="1"/>
  <c r="G59" i="16" s="1"/>
  <c r="F64" i="16" a="1"/>
  <c r="F64" i="16" s="1"/>
  <c r="G64" i="16" s="1"/>
  <c r="F60" i="16" a="1"/>
  <c r="F60" i="16" s="1"/>
  <c r="G60" i="16" s="1"/>
  <c r="F63" i="16" a="1"/>
  <c r="F63" i="16" s="1"/>
  <c r="G63" i="16" s="1"/>
  <c r="F61" i="16" a="1"/>
  <c r="F61" i="16" s="1"/>
  <c r="G61" i="16" s="1"/>
  <c r="F62" i="16" a="1"/>
  <c r="F62" i="16" s="1"/>
  <c r="G62" i="16" s="1"/>
  <c r="G53" i="16"/>
  <c r="G51" i="16"/>
  <c r="G52" i="16"/>
  <c r="G49" i="16"/>
  <c r="G50" i="16"/>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N107" i="6" l="1"/>
  <c r="O107" i="6" s="1"/>
  <c r="N109" i="6"/>
  <c r="O109" i="6" s="1"/>
  <c r="O100" i="6"/>
  <c r="N99" i="6"/>
  <c r="O99" i="6" s="1"/>
  <c r="Z145" i="16"/>
  <c r="Y145" i="16"/>
  <c r="Z141" i="16"/>
  <c r="Y141" i="16"/>
  <c r="Z144" i="16"/>
  <c r="Y144" i="16"/>
  <c r="Z143" i="16"/>
  <c r="Y143" i="16"/>
  <c r="Z147" i="16"/>
  <c r="Y147" i="16"/>
  <c r="Z142" i="16"/>
  <c r="Y142" i="16"/>
  <c r="Z146" i="16"/>
  <c r="Y146" i="16"/>
  <c r="Z140" i="16"/>
  <c r="Y140" i="16"/>
  <c r="P134" i="16"/>
  <c r="O134" i="16"/>
  <c r="P132" i="16"/>
  <c r="O132" i="16"/>
  <c r="P128" i="16"/>
  <c r="O128" i="16"/>
  <c r="P129" i="16"/>
  <c r="O129" i="16"/>
  <c r="P133" i="16"/>
  <c r="O133" i="16"/>
  <c r="P131" i="16"/>
  <c r="O131" i="16"/>
  <c r="P130" i="16"/>
  <c r="O130" i="16"/>
  <c r="AD116" i="16"/>
  <c r="AC116" i="16"/>
  <c r="AD118" i="16"/>
  <c r="AC118" i="16"/>
  <c r="AD120" i="16"/>
  <c r="AC120" i="16"/>
  <c r="AD117" i="16"/>
  <c r="AC117" i="16"/>
  <c r="AD121" i="16"/>
  <c r="AC121" i="16"/>
  <c r="AD119" i="16"/>
  <c r="AC119" i="16"/>
  <c r="AD115" i="16"/>
  <c r="AC115" i="16"/>
  <c r="W145" i="16"/>
  <c r="W141" i="16"/>
  <c r="W142" i="16"/>
  <c r="W146" i="16"/>
  <c r="W144" i="16"/>
  <c r="W140" i="16"/>
  <c r="W143" i="16"/>
  <c r="W147" i="16"/>
  <c r="X116" i="16"/>
  <c r="Y116" i="16" s="1"/>
  <c r="AA116" i="16" s="1"/>
  <c r="M128" i="16"/>
  <c r="N127" i="16"/>
  <c r="M133" i="16"/>
  <c r="X119" i="16"/>
  <c r="Y119" i="16" s="1"/>
  <c r="Z119" i="16" s="1"/>
  <c r="X121" i="16"/>
  <c r="Y121" i="16" s="1"/>
  <c r="AA121" i="16" s="1"/>
  <c r="AA114" i="16"/>
  <c r="AE114" i="16" s="1"/>
  <c r="X117" i="16"/>
  <c r="X120" i="16"/>
  <c r="X118" i="16"/>
  <c r="X115" i="16"/>
  <c r="R97" i="16"/>
  <c r="R94" i="16"/>
  <c r="R96" i="16"/>
  <c r="R95" i="16"/>
  <c r="V86" i="16"/>
  <c r="X86" i="16" s="1"/>
  <c r="V85" i="16"/>
  <c r="X85" i="16" s="1"/>
  <c r="V81" i="16"/>
  <c r="X81" i="16" s="1"/>
  <c r="V82" i="16"/>
  <c r="X82" i="16" s="1"/>
  <c r="V84" i="16"/>
  <c r="X84" i="16" s="1"/>
  <c r="V83" i="16"/>
  <c r="X83" i="16" s="1"/>
  <c r="L104" i="6"/>
  <c r="N104" i="6" s="1"/>
  <c r="O102" i="6"/>
  <c r="O103" i="6"/>
  <c r="O101" i="6"/>
  <c r="O105" i="6"/>
  <c r="L110" i="6"/>
  <c r="L106" i="6"/>
  <c r="L108" i="6"/>
  <c r="N108" i="6" s="1"/>
  <c r="N34" i="21"/>
  <c r="N32" i="21"/>
  <c r="J32" i="21"/>
  <c r="N30" i="21"/>
  <c r="J31" i="21"/>
  <c r="N33" i="21"/>
  <c r="O33" i="21"/>
  <c r="N31" i="21"/>
  <c r="O31" i="21"/>
  <c r="J33" i="21"/>
  <c r="J34" i="21"/>
  <c r="P34" i="21" s="1"/>
  <c r="Q34" i="21" s="1"/>
  <c r="J35" i="21"/>
  <c r="P35" i="21" s="1"/>
  <c r="Q35" i="21" s="1"/>
  <c r="J30" i="21"/>
  <c r="M73" i="16"/>
  <c r="N73" i="16" s="1"/>
  <c r="M70" i="16"/>
  <c r="N70" i="16" s="1"/>
  <c r="M72" i="16"/>
  <c r="N72" i="16" s="1"/>
  <c r="M75" i="16"/>
  <c r="N75" i="16" s="1"/>
  <c r="M74" i="16"/>
  <c r="N74" i="16" s="1"/>
  <c r="M71" i="16"/>
  <c r="N71" i="16" s="1"/>
  <c r="O108" i="6" l="1"/>
  <c r="O104" i="6"/>
  <c r="N106" i="6"/>
  <c r="O106" i="6" s="1"/>
  <c r="N110" i="6"/>
  <c r="O110" i="6" s="1"/>
  <c r="Q129" i="16"/>
  <c r="AA141" i="16"/>
  <c r="AA146" i="16"/>
  <c r="AA142" i="16"/>
  <c r="AA145" i="16"/>
  <c r="AA147" i="16"/>
  <c r="AA140" i="16"/>
  <c r="AA143" i="16"/>
  <c r="AA144" i="16"/>
  <c r="Q130" i="16"/>
  <c r="Q128" i="16"/>
  <c r="Q131" i="16"/>
  <c r="Q132" i="16"/>
  <c r="Q133" i="16"/>
  <c r="Q134" i="16"/>
  <c r="P127" i="16"/>
  <c r="O127" i="16"/>
  <c r="P32" i="21"/>
  <c r="Q32" i="21" s="1"/>
  <c r="Z121" i="16"/>
  <c r="AE121" i="16" s="1"/>
  <c r="AA119" i="16"/>
  <c r="AE119" i="16" s="1"/>
  <c r="Z116" i="16"/>
  <c r="AE116" i="16" s="1"/>
  <c r="Y118" i="16"/>
  <c r="Z118" i="16" s="1"/>
  <c r="Y120" i="16"/>
  <c r="Z120" i="16" s="1"/>
  <c r="Y115" i="16"/>
  <c r="Z115" i="16" s="1"/>
  <c r="Y117" i="16"/>
  <c r="Z117" i="16" s="1"/>
  <c r="T95" i="16"/>
  <c r="U95" i="16"/>
  <c r="T96" i="16"/>
  <c r="U96" i="16"/>
  <c r="T94" i="16"/>
  <c r="U94" i="16"/>
  <c r="T97" i="16"/>
  <c r="U97" i="16"/>
  <c r="P30" i="21"/>
  <c r="Q30" i="21" s="1"/>
  <c r="P31" i="21"/>
  <c r="Q31" i="21" s="1"/>
  <c r="P33" i="21"/>
  <c r="Q33" i="21" s="1"/>
  <c r="Q127" i="16" l="1"/>
  <c r="AA115" i="16"/>
  <c r="AE115" i="16" s="1"/>
  <c r="AA117" i="16"/>
  <c r="AE117" i="16" s="1"/>
  <c r="AA120" i="16"/>
  <c r="AE120" i="16" s="1"/>
  <c r="AA118" i="16"/>
  <c r="AE118" i="16" s="1"/>
  <c r="Y81" i="16"/>
  <c r="Y86" i="16"/>
  <c r="Y82" i="16"/>
  <c r="Y85" i="16"/>
  <c r="Y84" i="16"/>
  <c r="Y83" i="16"/>
  <c r="H13" i="2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<sst xmlns="http://schemas.openxmlformats.org/spreadsheetml/2006/main" count="1644" uniqueCount="615">
  <si>
    <t>IS_LEAP_YEAR(YearCE)</t>
  </si>
  <si>
    <t>YearCE</t>
  </si>
  <si>
    <t>Returns</t>
  </si>
  <si>
    <t>Text</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</si>
  <si>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</si>
  <si>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</si>
  <si>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</si>
  <si>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</si>
  <si>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</si>
  <si>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</si>
  <si>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</si>
  <si>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</si>
  <si>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</si>
  <si>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</si>
  <si>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</si>
  <si>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</si>
  <si>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</si>
  <si>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</si>
  <si>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</si>
  <si>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</si>
  <si>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</si>
  <si>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</si>
  <si>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</si>
  <si>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</si>
  <si>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</si>
  <si>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</si>
  <si>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</si>
  <si>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</si>
  <si>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</si>
  <si>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</si>
  <si>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</si>
  <si>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</si>
  <si>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</si>
  <si>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</si>
  <si>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</si>
  <si>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</si>
  <si>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</si>
  <si>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</si>
  <si>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</si>
  <si>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</si>
  <si>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</si>
  <si>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</si>
  <si>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</si>
  <si>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</si>
  <si>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</si>
  <si>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</si>
  <si>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</si>
  <si>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</si>
  <si>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</si>
  <si>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Feb 1, 2020, 10 am</t>
  </si>
  <si>
    <t>Nov 20, 4 pm</t>
  </si>
  <si>
    <t>Mar, 2023</t>
  </si>
  <si>
    <t>Mar 2023</t>
  </si>
  <si>
    <t>Nov, 4</t>
  </si>
  <si>
    <t>Mar, 5 pm</t>
  </si>
  <si>
    <t>USDate</t>
  </si>
  <si>
    <t>1/10/2023</t>
  </si>
  <si>
    <t>1-10-2023</t>
  </si>
  <si>
    <t>ISODate</t>
  </si>
  <si>
    <t>−0327-10-01</t>
  </si>
  <si>
    <t>2000-02-29</t>
  </si>
  <si>
    <t>1900-02-29</t>
  </si>
  <si>
    <t>Out: TZ</t>
  </si>
  <si>
    <t>2000-02-01T36:30:20+09:30</t>
  </si>
  <si>
    <t>2000-02-29T18Z</t>
  </si>
  <si>
    <t>Time</t>
  </si>
  <si>
    <t>AddMonths</t>
  </si>
  <si>
    <t>AddYears</t>
  </si>
  <si>
    <t>Out: JDate</t>
  </si>
  <si>
    <t>Days</t>
  </si>
  <si>
    <t>Hour</t>
  </si>
  <si>
    <t>Minute</t>
  </si>
  <si>
    <t>Second</t>
  </si>
  <si>
    <t>DTG</t>
  </si>
  <si>
    <t>05064515KJUN00</t>
  </si>
  <si>
    <t>150745IDEC23</t>
  </si>
  <si>
    <t>150600Z</t>
  </si>
  <si>
    <t>150745IDEC84</t>
  </si>
  <si>
    <t>PARSE_MIL_DTG(DTG)</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</si>
  <si>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</si>
  <si>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</si>
  <si>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</si>
  <si>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</si>
  <si>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</si>
  <si>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</si>
  <si>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</si>
  <si>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</si>
  <si>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</si>
  <si>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</si>
  <si>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</si>
  <si>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</si>
  <si>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</si>
  <si>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</si>
  <si>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</si>
  <si>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</si>
  <si>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</si>
  <si>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</si>
  <si>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</si>
  <si>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</si>
  <si>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</si>
  <si>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</si>
  <si>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</si>
  <si>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</si>
  <si>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</si>
  <si>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</si>
  <si>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</si>
  <si>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</si>
  <si>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</si>
  <si>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</si>
  <si>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</si>
  <si>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</si>
  <si>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</si>
  <si>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</si>
  <si>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</si>
  <si>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</si>
  <si>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</si>
  <si>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</si>
  <si>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</si>
  <si>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</si>
  <si>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</si>
  <si>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</si>
  <si>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</si>
  <si>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</si>
  <si>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</si>
  <si>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</si>
  <si>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</si>
  <si>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</si>
  <si>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</si>
  <si>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</si>
  <si>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</si>
  <si>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</si>
  <si>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</si>
  <si>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</si>
  <si>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</si>
  <si>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</si>
  <si>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</si>
  <si>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</si>
  <si>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</si>
  <si>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</si>
  <si>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</si>
  <si>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</si>
  <si>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</si>
  <si>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</si>
  <si>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</si>
  <si>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</si>
  <si>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</si>
  <si>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</si>
  <si>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</si>
  <si>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</si>
  <si>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</si>
  <si>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</si>
  <si>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</si>
  <si>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</si>
  <si>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</si>
  <si>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</si>
  <si>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</si>
  <si>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</si>
  <si>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</si>
  <si>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</si>
  <si>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</si>
  <si>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</si>
  <si>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</si>
  <si>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</si>
  <si>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</si>
  <si>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</si>
  <si>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</si>
  <si>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</si>
  <si>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</si>
  <si>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</si>
  <si>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</si>
  <si>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</si>
  <si>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</si>
  <si>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</si>
  <si>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</si>
  <si>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</si>
  <si>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</si>
  <si>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</si>
  <si>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</si>
  <si>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</si>
  <si>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</si>
  <si>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</si>
  <si>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</si>
  <si>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</si>
  <si>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</si>
  <si>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</si>
  <si>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</si>
  <si>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</si>
  <si>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</si>
  <si>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</si>
  <si>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</si>
  <si>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</si>
  <si>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</si>
  <si>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</si>
  <si>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</si>
  <si>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</si>
  <si>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</si>
  <si>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</si>
  <si>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</si>
  <si>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</si>
  <si>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</si>
  <si>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</si>
  <si>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</si>
  <si>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</si>
  <si>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</si>
  <si>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</si>
  <si>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</si>
  <si>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</si>
  <si>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</si>
  <si>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</si>
  <si>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</si>
  <si>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</si>
  <si>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</si>
  <si>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</si>
  <si>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</si>
  <si>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</si>
  <si>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</si>
  <si>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</si>
  <si>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</si>
  <si>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</si>
  <si>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</si>
  <si>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</si>
  <si>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</si>
  <si>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</si>
  <si>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</si>
  <si>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</si>
  <si>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</si>
  <si>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</si>
  <si>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</si>
  <si>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</si>
  <si>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</si>
  <si>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</si>
  <si>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</si>
  <si>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</si>
  <si>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</si>
  <si>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</si>
  <si>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</si>
  <si>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</si>
  <si>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</si>
  <si>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</si>
  <si>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</si>
  <si>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</si>
  <si>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</si>
  <si>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</si>
  <si>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</si>
  <si>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</si>
  <si>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</si>
  <si>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</si>
  <si>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</si>
  <si>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</si>
  <si>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</si>
  <si>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</si>
  <si>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</si>
  <si>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</si>
  <si>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</si>
  <si>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</si>
  <si>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</si>
  <si>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</si>
  <si>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</si>
  <si>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</si>
  <si>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</si>
  <si>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</si>
  <si>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</si>
  <si>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</si>
  <si>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</si>
  <si>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</si>
  <si>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</si>
  <si>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</si>
  <si>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</si>
  <si>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</si>
  <si>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</si>
  <si>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</si>
  <si>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</si>
  <si>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</si>
  <si>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</si>
  <si>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</si>
  <si>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</si>
  <si>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</si>
  <si>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</si>
  <si>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</si>
  <si>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</si>
  <si>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</si>
  <si>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</si>
  <si>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</si>
  <si>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</si>
  <si>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</si>
  <si>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</si>
  <si>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</si>
  <si>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</si>
  <si>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</si>
  <si>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</si>
  <si>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</si>
  <si>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</si>
  <si>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</si>
  <si>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</si>
  <si>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</si>
  <si>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</si>
  <si>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</si>
  <si>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</si>
  <si>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</si>
  <si>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</si>
  <si>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</si>
  <si>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</si>
  <si>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</si>
  <si>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</si>
  <si>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T+09:30</t>
  </si>
  <si>
    <t>1-10-2023 24:00</t>
  </si>
  <si>
    <t>152400Z</t>
  </si>
  <si>
    <t>Out: WeekDay</t>
  </si>
  <si>
    <t>Truncate</t>
  </si>
  <si>
    <t>Out: TimeSpan</t>
  </si>
  <si>
    <t>Out: ISODate</t>
  </si>
  <si>
    <t>Options</t>
  </si>
  <si>
    <t>ROUND_TIMESPAN(TimeSpan, [Precision], [Truncate])</t>
  </si>
  <si>
    <t>Chars</t>
  </si>
  <si>
    <t>ReturnChar</t>
  </si>
  <si>
    <t>AB</t>
  </si>
  <si>
    <t>CharSet</t>
  </si>
  <si>
    <t>Out: Valid</t>
  </si>
  <si>
    <t>ABCDEFGHIJKLMNOPQRSTUVWXYZ</t>
  </si>
  <si>
    <t>IgnoreCase</t>
  </si>
  <si>
    <t>abc</t>
  </si>
  <si>
    <t>ZDE</t>
  </si>
  <si>
    <t>&lt;&amp;:/\</t>
  </si>
  <si>
    <t>&lt;&amp;\:/</t>
  </si>
  <si>
    <t>Out: Char</t>
  </si>
  <si>
    <t>1234_A_B_A_0</t>
  </si>
  <si>
    <t>ab</t>
  </si>
  <si>
    <t>Z</t>
  </si>
  <si>
    <t>VALIDATE_CHARSET(CharSet, Text, [IgnoreCase])</t>
  </si>
  <si>
    <t>REPLACE_CHARS(Text, CharSet, CharReplaceWith)</t>
  </si>
  <si>
    <t>CharReplaceWith</t>
  </si>
  <si>
    <t>Out: Text</t>
  </si>
  <si>
    <t>*</t>
  </si>
  <si>
    <t>ABCPQR</t>
  </si>
  <si>
    <t>BCDEFGJKLMNOP</t>
  </si>
  <si>
    <t>FIND_NTH_CHAR(Chars, Text, N, [ReturnChar], [LowerPos], [UpperPos])</t>
  </si>
  <si>
    <t>LowerPos</t>
  </si>
  <si>
    <t>UpperPos</t>
  </si>
  <si>
    <t>Out: Pos</t>
  </si>
  <si>
    <t>SEARCH_NTH_CHAR(Chars, Text, N, [ReturnChar], [LowerPos], [UpperPos])</t>
  </si>
  <si>
    <t>IS_VALID_ORDINAL_DATE(YearCE, OrdinalDay, [JulianCalendar])</t>
  </si>
  <si>
    <t>IS_VALID_WEEK_DATE(YearCE, ISOWeek, [ISOWeekDay], [JulianCalendar])</t>
  </si>
  <si>
    <t>IS_VALID_DATE(YearCE, Month, 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</si>
  <si>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</si>
  <si>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</si>
  <si>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</si>
  <si>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</si>
  <si>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</si>
  <si>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</si>
  <si>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</si>
  <si>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</si>
  <si>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</si>
  <si>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</si>
  <si>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</si>
  <si>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</si>
  <si>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</si>
  <si>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</si>
  <si>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B</t>
  </si>
  <si>
    <t>FORMAT_ISO_TIME(Time, [Options])</t>
  </si>
  <si>
    <t>PARSE_ISO_TZO(ISOTimeZoneOffset)</t>
  </si>
  <si>
    <t>ISOTmeZoneOffset</t>
  </si>
  <si>
    <t>+09:00</t>
  </si>
  <si>
    <t>+09:14:22</t>
  </si>
  <si>
    <t>-08</t>
  </si>
  <si>
    <t>Out: ISOTimeZoneOffset</t>
  </si>
  <si>
    <t>−0600</t>
  </si>
  <si>
    <t>−07:00</t>
  </si>
  <si>
    <t>FORMAT_ISO_TZO(TimeZoneOffset, [Options])</t>
  </si>
  <si>
    <t>2023W10</t>
  </si>
  <si>
    <t>FORMAT_ISO_ORDINAL_DATE(YearCE, OrdinalDay, [Basic], [JulianCalendar])</t>
  </si>
  <si>
    <t>FORMAT_ISO_WEEK_DATE(YearCE, ISOWeek, [ISOWeekDay], [Basic], [JulianCalendar])</t>
  </si>
  <si>
    <t>FORMAT_ISO_YEAR(YearCE)</t>
  </si>
  <si>
    <t>ISODateTime</t>
  </si>
  <si>
    <t>2023</t>
  </si>
  <si>
    <t>Out: ISOCalendarDate</t>
  </si>
  <si>
    <t>Basic</t>
  </si>
  <si>
    <t>FORMAT_ISO_CALENDAR_DATE(YearCE, Month, Day, [Basic], [JulianCalendar])</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</si>
  <si>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</si>
  <si>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</si>
  <si>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</si>
  <si>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</si>
  <si>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</si>
  <si>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</si>
  <si>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</si>
  <si>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</si>
  <si>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</si>
  <si>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</si>
  <si>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</si>
  <si>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</si>
  <si>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</si>
  <si>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</si>
  <si>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</si>
  <si>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</si>
  <si>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</si>
  <si>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</si>
  <si>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ISOYear</t>
  </si>
  <si>
    <t>Out: Literary Year</t>
  </si>
  <si>
    <t>1024</t>
  </si>
  <si>
    <t>Out: LiteraryDate</t>
  </si>
  <si>
    <t>AllowMixedStyles</t>
  </si>
  <si>
    <t>2023-02-18T05:34+0900</t>
  </si>
  <si>
    <t>FORMAT_ISO_DATETIME(YearCE, Month, Day, [Time], [TimeZoneOffset], [Options], [JulianCalendar])</t>
  </si>
  <si>
    <t>TIMESPAN(Sign, Days, Hours, Minutes, Seconds)</t>
  </si>
  <si>
    <t>Hours</t>
  </si>
  <si>
    <t>Minutes</t>
  </si>
  <si>
    <t>Seconds</t>
  </si>
  <si>
    <t>IS_VALID_TIME_OF_DAY(Hour, Minute, Second, [Accept24Hour])</t>
  </si>
  <si>
    <t>DeltaTime</t>
  </si>
  <si>
    <t>RemDays</t>
  </si>
  <si>
    <t>DaltaTime</t>
  </si>
  <si>
    <t>DeltaDay</t>
  </si>
  <si>
    <t>12023</t>
  </si>
  <si>
    <t>PARSE_ISO_DATETIME(ISODateTime, [AllowMixedStyles], [JulianCalendar])</t>
  </si>
  <si>
    <t>T00:00:00.576890879</t>
  </si>
  <si>
    <t>d</t>
  </si>
  <si>
    <t>h</t>
  </si>
  <si>
    <t>m</t>
  </si>
  <si>
    <t>E</t>
  </si>
  <si>
    <t>RESOLVE_TIMESPAN(TimeSpan, [LowOrder], [Precision], [Truncate])</t>
  </si>
  <si>
    <t>LowOrder</t>
  </si>
  <si>
    <t>Out: Hour</t>
  </si>
  <si>
    <t>TIMESPAN_LOW_ORDER(TimeSpan)</t>
  </si>
  <si>
    <t>Out: LowOrder</t>
  </si>
  <si>
    <t>TIMESPAN_HIGH_ORDER(TimeSpan)</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</si>
  <si>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</si>
  <si>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</si>
  <si>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</si>
  <si>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</si>
  <si>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</si>
  <si>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</si>
  <si>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</si>
  <si>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</si>
  <si>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</si>
  <si>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</si>
  <si>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</si>
  <si>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</si>
  <si>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</si>
  <si>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</si>
  <si>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</si>
  <si>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</si>
  <si>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</si>
  <si>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</si>
  <si>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</si>
  <si>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</si>
  <si>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</si>
  <si>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</si>
  <si>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</si>
  <si>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</si>
  <si>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</si>
  <si>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</si>
  <si>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</si>
  <si>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</si>
  <si>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</si>
  <si>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</si>
  <si>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</si>
  <si>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</si>
  <si>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</si>
  <si>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</si>
  <si>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</si>
  <si>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</si>
  <si>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</si>
  <si>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</si>
  <si>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</si>
  <si>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</si>
  <si>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</si>
  <si>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</si>
  <si>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</si>
  <si>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</si>
  <si>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</si>
  <si>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</si>
  <si>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</si>
  <si>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</si>
  <si>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</si>
  <si>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</si>
  <si>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</si>
  <si>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</si>
  <si>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</si>
  <si>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</si>
  <si>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</si>
  <si>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</si>
  <si>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4</t>
  </si>
  <si>
    <t>IS_INTEGER(N)</t>
  </si>
  <si>
    <t>Out: Integer</t>
  </si>
  <si>
    <t>DECIMALS(N)</t>
  </si>
  <si>
    <t>Out: Decimals</t>
  </si>
  <si>
    <t>Out: ValidTimeSpan</t>
  </si>
  <si>
    <t>IS_VALID_TIMESPAN(Sign, Days, [Hours], [Minutes], [Seconds])</t>
  </si>
  <si>
    <t>IS_EMPTY(Value)</t>
  </si>
  <si>
    <t>Out: IsEmpty</t>
  </si>
  <si>
    <t>VALIDATE_TIMESPAN(Sign, Days, [Hours], [Minutes], [Seconds])</t>
  </si>
  <si>
    <t>Out:Sign</t>
  </si>
  <si>
    <t>Out:Seconds</t>
  </si>
  <si>
    <t>100.65d</t>
  </si>
  <si>
    <t>100d23h45'56.2123456789"</t>
  </si>
  <si>
    <t>100d23h45.123'</t>
  </si>
  <si>
    <t>100d23.12h</t>
  </si>
  <si>
    <t>100h45.645'</t>
  </si>
  <si>
    <t>100.65h</t>
  </si>
  <si>
    <t>100.234'</t>
  </si>
  <si>
    <t>56.487"</t>
  </si>
  <si>
    <t>0.0</t>
  </si>
  <si>
    <t>100.24:00:00.0000</t>
  </si>
  <si>
    <t>100.22:61:00</t>
  </si>
  <si>
    <t>PARSE_TIMESPAN(TimeSpanText, [AsComplication])</t>
  </si>
  <si>
    <t>HighOrder</t>
  </si>
  <si>
    <t>P</t>
  </si>
  <si>
    <t>Zero</t>
  </si>
  <si>
    <t>Negative</t>
  </si>
  <si>
    <t>dh</t>
  </si>
  <si>
    <t>dhm</t>
  </si>
  <si>
    <t>dhms</t>
  </si>
  <si>
    <t>dhms.000</t>
  </si>
  <si>
    <t>hm</t>
  </si>
  <si>
    <t>hms</t>
  </si>
  <si>
    <t>hms.000</t>
  </si>
  <si>
    <t>ms</t>
  </si>
  <si>
    <t>ms.000</t>
  </si>
  <si>
    <t>s.000</t>
  </si>
  <si>
    <t>Value magnitude</t>
  </si>
  <si>
    <t>+~</t>
  </si>
  <si>
    <t>FORMAT_TIMESPAN = LAMBDA(TimeSpan, [Options])</t>
  </si>
  <si>
    <t>Modern</t>
  </si>
  <si>
    <t>HM</t>
  </si>
  <si>
    <t>~HS</t>
  </si>
  <si>
    <t>HS&lt;</t>
  </si>
  <si>
    <t>DM&lt;</t>
  </si>
  <si>
    <t>~HM</t>
  </si>
  <si>
    <t>~HS2</t>
  </si>
  <si>
    <t>TP</t>
  </si>
  <si>
    <t>T+~</t>
  </si>
  <si>
    <t>THM</t>
  </si>
  <si>
    <t>T~HS2</t>
  </si>
  <si>
    <t>T~HS</t>
  </si>
  <si>
    <t>TDM&lt;</t>
  </si>
  <si>
    <t>D&lt;</t>
  </si>
  <si>
    <t>~DM</t>
  </si>
  <si>
    <t>~HS0</t>
  </si>
  <si>
    <t>TIMESPAN_TO_EXCELTIME(TimeSpan)</t>
  </si>
  <si>
    <t>Out: ExcelTime</t>
  </si>
  <si>
    <t>EXCELTIME_TO_TIMESPAN(Sign, ExcelTime)</t>
  </si>
  <si>
    <t>IS_NUMERIC_NULL(Value)</t>
  </si>
  <si>
    <t>Out: NumericOrNull</t>
  </si>
  <si>
    <t>SPLIT_AROUND_CHARS(Chars, Text, [Limit])</t>
  </si>
  <si>
    <t>Limit</t>
  </si>
  <si>
    <t>.01234567890</t>
  </si>
  <si>
    <t>1d21h35m45.789</t>
  </si>
  <si>
    <t>01</t>
  </si>
  <si>
    <t>01a01b01c01d01</t>
  </si>
  <si>
    <t>DELTA_DHMS(MJDateStart, MJDateEnd, [HighOrder], [LowOrder], [Precision], [Truncate])</t>
  </si>
  <si>
    <t>T000000.001</t>
  </si>
  <si>
    <t>&lt;</t>
  </si>
  <si>
    <t>3</t>
  </si>
  <si>
    <t>1</t>
  </si>
  <si>
    <t>BM</t>
  </si>
  <si>
    <t>T~DM</t>
  </si>
  <si>
    <t>T~HM</t>
  </si>
  <si>
    <t>T~HS0</t>
  </si>
  <si>
    <t>THS&lt;</t>
  </si>
  <si>
    <t>20231015</t>
  </si>
  <si>
    <t>2021-10-15</t>
  </si>
  <si>
    <t>2021-10</t>
  </si>
  <si>
    <t>PARSE_ISO_CALENDAR_DATE(ISODate, [JulianCalendar])</t>
  </si>
  <si>
    <t>T16:50+16:00</t>
  </si>
  <si>
    <t>2000-02-29T24:00</t>
  </si>
  <si>
    <t>FORMAT_LITERARY_YEAR(YearCE, [AlwaysShowEra])</t>
  </si>
  <si>
    <t>FORMAT_LITERARY_DATE(YearCE, Month, Day, [Time], [Options], [JulianCalendar])</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</si>
  <si>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</si>
  <si>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</si>
  <si>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</si>
  <si>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</si>
  <si>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</si>
  <si>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</si>
  <si>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</si>
  <si>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</si>
  <si>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</si>
  <si>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</si>
  <si>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</si>
  <si>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</si>
  <si>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</si>
  <si>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</si>
  <si>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</si>
  <si>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</si>
  <si>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</si>
  <si>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01:35</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</si>
  <si>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</si>
  <si>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</si>
  <si>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</si>
  <si>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</si>
  <si>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</si>
  <si>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</si>
  <si>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</si>
  <si>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</si>
  <si>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</si>
  <si>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</si>
  <si>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</si>
  <si>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</si>
  <si>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Out: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</si>
  <si>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</si>
  <si>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</si>
  <si>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</si>
  <si>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</si>
  <si>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</si>
  <si>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</si>
  <si>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</si>
  <si>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</si>
  <si>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</si>
  <si>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</si>
  <si>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</si>
  <si>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</si>
  <si>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</si>
  <si>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</si>
  <si>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</si>
  <si>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_</t>
  </si>
  <si>
    <t>T16:50-07:00</t>
  </si>
  <si>
    <t>S&lt;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</si>
</sst>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d/mm/yyyy\ hh:mm:ss"/>
    <numFmt numFmtId="176" formatCode="0.000000000"/>
    <numFmt numFmtId="177" formatCode="[h]:mm:ss.000"/>
    <numFmt numFmtId="178" formatCode="0.000000000000000000000"/>
    <numFmt numFmtId="179" formatCode="0.0000000000000000000000000000000000000000E+00"/>
    <numFmt numFmtId="180" formatCode="0.0000000000"/>
    <numFmt numFmtId="181" formatCode="0.000000"/>
    <numFmt numFmtId="184" formatCode="hh:mm:ss"/>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6">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14">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5" fontId="0" fillId="3" borderId="2" xfId="0" applyNumberFormat="1" applyFill="1" applyBorder="1"/>
    <xf numFmtId="175" fontId="0" fillId="3" borderId="3" xfId="0" applyNumberFormat="1" applyFill="1" applyBorder="1"/>
    <xf numFmtId="175" fontId="0" fillId="0" borderId="2" xfId="0" applyNumberFormat="1" applyBorder="1"/>
    <xf numFmtId="175" fontId="0" fillId="0" borderId="3" xfId="0" applyNumberFormat="1" applyBorder="1"/>
    <xf numFmtId="175" fontId="0" fillId="0" borderId="5" xfId="0" applyNumberFormat="1" applyBorder="1"/>
    <xf numFmtId="175" fontId="0" fillId="0" borderId="6" xfId="0" applyNumberFormat="1" applyBorder="1"/>
    <xf numFmtId="175" fontId="0" fillId="3" borderId="8" xfId="0" applyNumberFormat="1" applyFill="1" applyBorder="1"/>
    <xf numFmtId="175"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7" fontId="0" fillId="3" borderId="3" xfId="0" applyNumberFormat="1" applyFill="1" applyBorder="1"/>
    <xf numFmtId="177" fontId="0" fillId="0" borderId="3" xfId="0" applyNumberFormat="1" applyBorder="1"/>
    <xf numFmtId="177" fontId="0" fillId="0" borderId="6" xfId="0" applyNumberFormat="1" applyBorder="1"/>
    <xf numFmtId="177" fontId="0" fillId="3" borderId="9" xfId="0" applyNumberFormat="1" applyFill="1" applyBorder="1"/>
    <xf numFmtId="177" fontId="0" fillId="0" borderId="0" xfId="0" applyNumberFormat="1"/>
    <xf numFmtId="175" fontId="0" fillId="0" borderId="8" xfId="0" applyNumberFormat="1" applyBorder="1"/>
    <xf numFmtId="175" fontId="0" fillId="0" borderId="9" xfId="0" applyNumberFormat="1" applyBorder="1"/>
    <xf numFmtId="169" fontId="0" fillId="0" borderId="9" xfId="0" applyNumberFormat="1" applyBorder="1"/>
    <xf numFmtId="172" fontId="0" fillId="0" borderId="16" xfId="0" applyNumberFormat="1" applyBorder="1"/>
    <xf numFmtId="177" fontId="0" fillId="0" borderId="9" xfId="0" applyNumberFormat="1" applyBorder="1"/>
    <xf numFmtId="166" fontId="0" fillId="0" borderId="9" xfId="0" applyNumberFormat="1" applyBorder="1"/>
    <xf numFmtId="175" fontId="0" fillId="3" borderId="11" xfId="0" applyNumberFormat="1" applyFill="1" applyBorder="1"/>
    <xf numFmtId="175"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5" fontId="0" fillId="3" borderId="6" xfId="0" applyNumberFormat="1" applyFill="1" applyBorder="1"/>
    <xf numFmtId="175" fontId="0" fillId="0" borderId="0" xfId="0" applyNumberFormat="1"/>
    <xf numFmtId="175" fontId="0" fillId="3" borderId="15" xfId="0" applyNumberFormat="1" applyFill="1" applyBorder="1"/>
    <xf numFmtId="175" fontId="0" fillId="0" borderId="15" xfId="0" applyNumberFormat="1" applyBorder="1"/>
    <xf numFmtId="175" fontId="0" fillId="3" borderId="14" xfId="0" applyNumberFormat="1" applyFill="1" applyBorder="1"/>
    <xf numFmtId="175" fontId="0" fillId="0" borderId="16" xfId="0" applyNumberFormat="1" applyBorder="1"/>
    <xf numFmtId="176" fontId="0" fillId="3" borderId="2" xfId="0" applyNumberFormat="1" applyFill="1" applyBorder="1"/>
    <xf numFmtId="176" fontId="0" fillId="0" borderId="2" xfId="0" applyNumberFormat="1" applyBorder="1"/>
    <xf numFmtId="176" fontId="0" fillId="0" borderId="5" xfId="0" applyNumberFormat="1" applyBorder="1"/>
    <xf numFmtId="176"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76" fontId="0" fillId="3" borderId="3" xfId="0" quotePrefix="1" applyNumberFormat="1" applyFill="1" applyBorder="1"/>
    <xf numFmtId="176" fontId="0" fillId="0" borderId="3" xfId="0" applyNumberFormat="1" applyBorder="1"/>
    <xf numFmtId="176" fontId="0" fillId="3" borderId="3" xfId="0" applyNumberFormat="1" applyFill="1" applyBorder="1"/>
    <xf numFmtId="176" fontId="0" fillId="0" borderId="6" xfId="0" applyNumberFormat="1" applyBorder="1"/>
    <xf numFmtId="176" fontId="0" fillId="3" borderId="9" xfId="0" applyNumberFormat="1" applyFill="1" applyBorder="1"/>
    <xf numFmtId="0" fontId="3" fillId="2" borderId="34"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6" fontId="0" fillId="0" borderId="3" xfId="0" quotePrefix="1" applyNumberFormat="1" applyBorder="1"/>
    <xf numFmtId="176" fontId="0" fillId="0" borderId="6" xfId="0" quotePrefix="1" applyNumberFormat="1" applyBorder="1"/>
    <xf numFmtId="176"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8"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79"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6"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0" fontId="0" fillId="0" borderId="4" xfId="0" applyNumberFormat="1" applyBorder="1"/>
    <xf numFmtId="180" fontId="0" fillId="3" borderId="4" xfId="0" applyNumberFormat="1" applyFill="1" applyBorder="1"/>
    <xf numFmtId="180" fontId="0" fillId="3" borderId="7" xfId="0" applyNumberFormat="1" applyFill="1" applyBorder="1"/>
    <xf numFmtId="180" fontId="0" fillId="0" borderId="10" xfId="0" applyNumberFormat="1" applyBorder="1"/>
    <xf numFmtId="11" fontId="0" fillId="3" borderId="3" xfId="0" applyNumberFormat="1" applyFill="1" applyBorder="1"/>
    <xf numFmtId="180" fontId="0" fillId="0" borderId="0" xfId="0" applyNumberFormat="1"/>
    <xf numFmtId="171" fontId="0" fillId="3" borderId="2" xfId="0" applyNumberFormat="1" applyFill="1" applyBorder="1"/>
    <xf numFmtId="171" fontId="0" fillId="0" borderId="2" xfId="0" applyNumberFormat="1" applyBorder="1"/>
    <xf numFmtId="177" fontId="0" fillId="3" borderId="4" xfId="0" applyNumberFormat="1" applyFill="1" applyBorder="1"/>
    <xf numFmtId="177" fontId="0" fillId="0" borderId="4" xfId="0" applyNumberFormat="1" applyBorder="1"/>
    <xf numFmtId="177" fontId="0" fillId="0" borderId="29" xfId="0" applyNumberFormat="1" applyBorder="1"/>
    <xf numFmtId="171" fontId="0" fillId="3" borderId="4" xfId="0" applyNumberFormat="1" applyFill="1" applyBorder="1"/>
    <xf numFmtId="171" fontId="0" fillId="0" borderId="4" xfId="0" applyNumberFormat="1" applyBorder="1"/>
    <xf numFmtId="171" fontId="0" fillId="0" borderId="29" xfId="0" applyNumberFormat="1" applyBorder="1"/>
    <xf numFmtId="0" fontId="3" fillId="2" borderId="40" xfId="0" applyFont="1" applyFill="1" applyBorder="1"/>
    <xf numFmtId="171" fontId="0" fillId="3" borderId="40" xfId="0" applyNumberFormat="1" applyFill="1" applyBorder="1"/>
    <xf numFmtId="171" fontId="0" fillId="0" borderId="40" xfId="0" applyNumberFormat="1" applyBorder="1"/>
    <xf numFmtId="171" fontId="0" fillId="0" borderId="39" xfId="0" applyNumberFormat="1" applyBorder="1"/>
    <xf numFmtId="1" fontId="0" fillId="3" borderId="15" xfId="0" applyNumberFormat="1" applyFill="1" applyBorder="1"/>
    <xf numFmtId="1" fontId="0" fillId="0" borderId="15" xfId="0" applyNumberFormat="1" applyBorder="1"/>
    <xf numFmtId="0" fontId="0" fillId="3" borderId="0" xfId="0" applyFill="1"/>
    <xf numFmtId="0" fontId="0" fillId="3" borderId="0" xfId="0" quotePrefix="1" applyFill="1"/>
    <xf numFmtId="173" fontId="0" fillId="3" borderId="41" xfId="0" applyNumberFormat="1" applyFill="1" applyBorder="1"/>
    <xf numFmtId="173" fontId="0" fillId="0" borderId="41" xfId="0" applyNumberFormat="1" applyBorder="1"/>
    <xf numFmtId="173" fontId="0" fillId="0" borderId="30" xfId="0" applyNumberFormat="1" applyBorder="1"/>
    <xf numFmtId="0" fontId="0" fillId="0" borderId="34" xfId="0" applyBorder="1"/>
    <xf numFmtId="171" fontId="0" fillId="0" borderId="15" xfId="0" applyNumberFormat="1" applyBorder="1"/>
    <xf numFmtId="173" fontId="0" fillId="0" borderId="34" xfId="0" applyNumberFormat="1" applyBorder="1"/>
    <xf numFmtId="171" fontId="0" fillId="0" borderId="15" xfId="0" quotePrefix="1" applyNumberFormat="1" applyBorder="1"/>
    <xf numFmtId="173" fontId="0" fillId="3" borderId="44" xfId="0" applyNumberFormat="1" applyFill="1" applyBorder="1"/>
    <xf numFmtId="173" fontId="0" fillId="0" borderId="44" xfId="0" applyNumberFormat="1" applyBorder="1"/>
    <xf numFmtId="173" fontId="0" fillId="3" borderId="44" xfId="0" quotePrefix="1" applyNumberFormat="1" applyFill="1" applyBorder="1"/>
    <xf numFmtId="0" fontId="3" fillId="2" borderId="44" xfId="0" applyFont="1" applyFill="1" applyBorder="1"/>
    <xf numFmtId="171" fontId="0" fillId="0" borderId="5" xfId="0" applyNumberFormat="1" applyBorder="1"/>
    <xf numFmtId="173" fontId="0" fillId="0" borderId="43"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5"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44" xfId="0" applyNumberFormat="1" applyFill="1" applyBorder="1"/>
    <xf numFmtId="2" fontId="0" fillId="0" borderId="44" xfId="0" applyNumberFormat="1" applyBorder="1"/>
    <xf numFmtId="2" fontId="0" fillId="0" borderId="43" xfId="0" applyNumberFormat="1" applyBorder="1"/>
    <xf numFmtId="2" fontId="0" fillId="3" borderId="45" xfId="0" applyNumberFormat="1" applyFill="1" applyBorder="1"/>
    <xf numFmtId="0" fontId="3" fillId="2" borderId="41" xfId="0" applyFont="1" applyFill="1" applyBorder="1"/>
    <xf numFmtId="181" fontId="0" fillId="3" borderId="44" xfId="0" applyNumberFormat="1" applyFill="1" applyBorder="1"/>
    <xf numFmtId="181" fontId="0" fillId="0" borderId="44" xfId="0" applyNumberFormat="1" applyBorder="1"/>
    <xf numFmtId="181" fontId="0" fillId="0" borderId="43" xfId="0" applyNumberFormat="1" applyBorder="1"/>
    <xf numFmtId="181" fontId="0" fillId="3" borderId="45" xfId="0" applyNumberFormat="1" applyFill="1" applyBorder="1"/>
    <xf numFmtId="176" fontId="0" fillId="0" borderId="15" xfId="0" applyNumberFormat="1" applyBorder="1"/>
    <xf numFmtId="180" fontId="0" fillId="3" borderId="15" xfId="0" applyNumberFormat="1" applyFill="1" applyBorder="1"/>
    <xf numFmtId="180" fontId="0" fillId="3" borderId="41" xfId="0" applyNumberFormat="1" applyFill="1" applyBorder="1"/>
    <xf numFmtId="180" fontId="0" fillId="0" borderId="15" xfId="0" applyNumberFormat="1" applyBorder="1"/>
    <xf numFmtId="180" fontId="0" fillId="0" borderId="41" xfId="0" applyNumberFormat="1" applyBorder="1"/>
    <xf numFmtId="180" fontId="0" fillId="0" borderId="14" xfId="0" applyNumberFormat="1" applyBorder="1"/>
    <xf numFmtId="180" fontId="0" fillId="0" borderId="42" xfId="0" applyNumberFormat="1" applyBorder="1"/>
    <xf numFmtId="180" fontId="0" fillId="3" borderId="16" xfId="0" applyNumberFormat="1" applyFill="1" applyBorder="1"/>
    <xf numFmtId="180" fontId="0" fillId="3" borderId="31" xfId="0" applyNumberFormat="1" applyFill="1" applyBorder="1"/>
    <xf numFmtId="175" fontId="0" fillId="3" borderId="12" xfId="0" applyNumberFormat="1" applyFill="1" applyBorder="1"/>
    <xf numFmtId="175" fontId="0" fillId="3" borderId="28" xfId="0" applyNumberFormat="1" applyFill="1" applyBorder="1"/>
    <xf numFmtId="175" fontId="0" fillId="0" borderId="12" xfId="0" applyNumberFormat="1" applyBorder="1"/>
    <xf numFmtId="175" fontId="0" fillId="0" borderId="28" xfId="0" applyNumberFormat="1" applyBorder="1"/>
    <xf numFmtId="0" fontId="0" fillId="0" borderId="0" xfId="0" applyNumberFormat="1"/>
    <xf numFmtId="0" fontId="0" fillId="0" borderId="0" xfId="0" quotePrefix="1" applyNumberFormat="1"/>
    <xf numFmtId="20" fontId="0" fillId="0" borderId="0" xfId="0" applyNumberFormat="1"/>
    <xf numFmtId="0" fontId="0" fillId="0" borderId="0" xfId="0" applyFont="1"/>
    <xf numFmtId="184" fontId="0" fillId="0" borderId="0" xfId="0" applyNumberFormat="1"/>
  </cellXfs>
  <cellStyles count="2">
    <cellStyle name="Heading 1" xfId="1" builtinId="16"/>
    <cellStyle name="Normal" xfId="0" builtinId="0"/>
  </cellStyles>
  <dxfs count="114">
    <dxf>
      <numFmt numFmtId="1" formatCode="0"/>
      <border diagonalUp="0" diagonalDown="0" outline="0">
        <left/>
        <right/>
        <top style="thin">
          <color indexed="64"/>
        </top>
        <bottom style="thin">
          <color indexed="64"/>
        </bottom>
      </border>
    </dxf>
    <dxf>
      <numFmt numFmtId="168" formatCode="0.000000000000"/>
      <fill>
        <patternFill patternType="solid">
          <fgColor theme="0" tint="-0.14999847407452621"/>
          <bgColor theme="0" tint="-0.14999847407452621"/>
        </patternFill>
      </fill>
    </dxf>
    <dxf>
      <numFmt numFmtId="176" formatCode="0.000000000"/>
      <border diagonalUp="0" diagonalDown="0" outline="0">
        <left/>
        <right/>
        <top style="thin">
          <color theme="1"/>
        </top>
        <bottom style="thin">
          <color indexed="64"/>
        </bottom>
      </border>
    </dxf>
    <dxf>
      <numFmt numFmtId="0" formatCode="General"/>
    </dxf>
    <dxf>
      <border outline="0">
        <left style="thin">
          <color theme="1"/>
        </left>
        <right style="thin">
          <color indexed="64"/>
        </right>
        <bottom style="thin">
          <color theme="1"/>
        </bottom>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font>
        <b val="0"/>
        <i val="0"/>
        <strike val="0"/>
        <condense val="0"/>
        <extend val="0"/>
        <outline val="0"/>
        <shadow val="0"/>
        <u val="none"/>
        <vertAlign val="baseline"/>
        <sz val="11"/>
        <color theme="1"/>
        <name val="Calibri"/>
        <family val="2"/>
        <scheme val="minor"/>
      </font>
    </dxf>
    <dxf>
      <border diagonalUp="0" diagonalDown="0">
        <left/>
        <right style="thin">
          <color indexed="64"/>
        </right>
        <top/>
        <bottom/>
        <vertical/>
        <horizontal/>
      </border>
    </dxf>
    <dxf>
      <border outline="0">
        <left style="thin">
          <color theme="1"/>
        </left>
        <top style="thin">
          <color theme="1"/>
        </top>
      </border>
    </dxf>
    <dxf>
      <numFmt numFmtId="0" formatCode="General"/>
    </dxf>
    <dxf>
      <numFmt numFmtId="0" formatCode="General"/>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166" formatCode="0.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border diagonalUp="0" diagonalDown="0">
        <left/>
        <right/>
        <top style="thin">
          <color theme="1"/>
        </top>
        <bottom style="thin">
          <color indexed="64"/>
        </bottom>
        <vertical/>
        <horizontal/>
      </border>
    </dxf>
    <dxf>
      <border diagonalUp="0" diagonalDown="0">
        <left/>
        <right/>
        <top style="thin">
          <color theme="1"/>
        </top>
        <bottom style="thin">
          <color indexed="64"/>
        </bottom>
        <vertical/>
        <horizontal/>
      </border>
    </dxf>
    <dxf>
      <border outline="0">
        <left style="thin">
          <color theme="1"/>
        </left>
        <right style="thin">
          <color theme="1"/>
        </right>
        <top style="thin">
          <color theme="1"/>
        </top>
        <bottom style="thin">
          <color indexed="64"/>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167" formatCode="0.00000000000"/>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2</v>
    <v>2</v>
    <v>19</v>
  </rv>
  <rv s="1">
    <v>2</v>
    <v>1</v>
  </rv>
</rvData>
</file>

<file path=xl/richData/rdrichvaluestructure.xml><?xml version="1.0" encoding="utf-8"?>
<rvStructures xmlns="http://schemas.microsoft.com/office/spreadsheetml/2017/richdata" count="2">
  <s t="_error">
    <k n="errorType" t="i"/>
    <k n="argument" t="s"/>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EDC3F3A-727E-4D1C-AAEB-32AFCABE8675}" name="Table217" displayName="Table217" ref="A49:D55" totalsRowShown="0" headerRowDxfId="113">
  <tableColumns count="4">
    <tableColumn id="1" xr3:uid="{29A072E5-46CA-48DB-8BE5-ED57F6897CE0}" name="CharSet"/>
    <tableColumn id="4" xr3:uid="{1EC2817D-965B-4BDF-822B-67ACDD768C6E}" name="Text" dataDxfId="112"/>
    <tableColumn id="3" xr3:uid="{CD7DBD95-616A-4D72-8BEB-8EE744445F79}" name="IgnoreCase" dataDxfId="111"/>
    <tableColumn id="2" xr3:uid="{8D309FDC-E626-41A8-A10A-3CC63F0B342E}" name="Out: Valid" dataDxfId="110">
      <calculatedColumnFormula array="1">CALENDAR.VALIDATE_CHARSET(Table217[[#This Row],[CharSet]],Table217[[#This Row],[Text]],Table217[[#This Row],[IgnoreCase]])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E4590D1-831F-431D-A40A-782A1FF6062F}" name="Table21720" displayName="Table21720" ref="A60:D65" totalsRowShown="0" headerRowDxfId="109">
  <tableColumns count="4">
    <tableColumn id="1" xr3:uid="{E23BABD5-7513-4D4E-B228-BAEF0E5C7EC7}" name="Text"/>
    <tableColumn id="4" xr3:uid="{3A3403D8-242C-4FFE-8C99-0A6F66B57DE2}" name="CharSet" dataDxfId="108"/>
    <tableColumn id="3" xr3:uid="{307E32FB-4ED9-4D6C-84DC-E91F3878D6D0}" name="CharReplaceWith" dataDxfId="107"/>
    <tableColumn id="2" xr3:uid="{9785BA04-17E2-4E24-9AD2-7A4B0EDF557D}" name="Out: Text" dataDxfId="106">
      <calculatedColumnFormula array="1">CALENDAR.REPLACE_CHARS(Table21720[[#This Row],[Text]],Table21720[[#This Row],[CharSet]],Table21720[[#This Row],[CharReplaceWith]])</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37FF107-3EC5-4DED-917B-AC4150D2F9BC}" name="Table21729" displayName="Table21729" ref="A37:B44" totalsRowShown="0" headerRowDxfId="105">
  <tableColumns count="2">
    <tableColumn id="1" xr3:uid="{5F4D3238-A632-4FC1-ACDE-BEB0E5B1E812}" name="N"/>
    <tableColumn id="2" xr3:uid="{8848634D-203C-4EA9-BA2D-0D6A6BB15006}" name="Out: Decimals" dataDxfId="104">
      <calculatedColumnFormula array="1">CALENDAR.DECIMALS(Table21729[[#This Row],[N]])</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AC10A94-8B4F-4AE7-8237-8AA17D14B72B}" name="Table2172926" displayName="Table2172926" ref="A14:B20" totalsRowShown="0" headerRowDxfId="103">
  <tableColumns count="2">
    <tableColumn id="1" xr3:uid="{642C4683-4E3E-424A-8D71-A859382C8577}" name="Value"/>
    <tableColumn id="2" xr3:uid="{6AD32494-B1A5-45F9-8C58-9A4DB984961F}" name="Out: NumericOrNull" dataDxfId="102">
      <calculatedColumnFormula array="1">CALENDAR.IS_NUMERIC_NULL(Table2172926[[#This Row],[Value]])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43DB4A2-60D9-4F47-960B-20EB6580D3E3}" name="Table21729262728" displayName="Table21729262728" ref="A25:B32" totalsRowShown="0" headerRowDxfId="101">
  <tableColumns count="2">
    <tableColumn id="1" xr3:uid="{BA933DCF-1C0A-4912-8C8F-BD227CB612EB}" name="N"/>
    <tableColumn id="2" xr3:uid="{165930A6-E592-411A-88C5-9AE75133F27A}" name="Out: Integer" dataDxfId="100">
      <calculatedColumnFormula array="1">CALENDAR.IS_INTEGER(Table21729262728[[#This Row],[N]])</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6123E7-DF38-4D49-87C9-DF483E9FD2A2}" name="Table217292638" displayName="Table217292638" ref="A3:B9" totalsRowShown="0" headerRowDxfId="99">
  <tableColumns count="2">
    <tableColumn id="1" xr3:uid="{69866752-8D70-439C-B19F-A791887CF72E}" name="Value"/>
    <tableColumn id="2" xr3:uid="{83B1B8C4-AE2A-4C8C-8975-42AAC73F200A}" name="Out: IsEmpty" dataDxfId="98">
      <calculatedColumnFormula array="1">CALENDAR.IS_EMPTY(Table217292638[[#This Row],[Value]])</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C302BB-AF2A-42CE-A9AC-781D7B62D9CA}" name="Table28" displayName="Table28" ref="A77:F88" totalsRowShown="0" headerRowDxfId="97">
  <tableColumns count="6">
    <tableColumn id="1" xr3:uid="{13E7770B-2A9E-4206-A7CE-50D68D1C6383}" name="Sign"/>
    <tableColumn id="3" xr3:uid="{804D4769-A14F-4B90-949A-8F51845B4FFB}" name="Days" dataDxfId="96"/>
    <tableColumn id="2" xr3:uid="{B6FDB6AA-28C0-42D9-9BFE-5D4AB040C144}" name="Hours" dataDxfId="95"/>
    <tableColumn id="4" xr3:uid="{53685F23-02D6-420E-B664-21C96508CA20}" name="Minutes"/>
    <tableColumn id="5" xr3:uid="{A369319C-2DC6-4C32-99FD-2495F0622F78}" name="Seconds"/>
    <tableColumn id="6" xr3:uid="{A8401580-4983-4FA8-95AB-B8B602090EB9}" name="Out: TimeSpan" dataDxfId="94">
      <calculatedColumnFormula array="1">CALENDAR.TIMESPAN(Table28[[#This Row],[Sign]],Table28[[#This Row],[Days]],Table28[[#This Row],[Hours]],Table28[[#This Row],[Minutes]],Table28[[#This Row],[Seconds]])</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65F6927-E922-455E-9219-6BD75D09D891}" name="Table2830" displayName="Table2830" ref="A93:D101" totalsRowShown="0" headerRowDxfId="93">
  <tableColumns count="4">
    <tableColumn id="1" xr3:uid="{89ACDA95-5109-4CEE-850B-EAB0BAF8959E}" name="TimeSpan"/>
    <tableColumn id="3" xr3:uid="{3C19A111-791D-44ED-8C50-B8C07FE0C570}" name="Precision" dataDxfId="92"/>
    <tableColumn id="2" xr3:uid="{F2AD2497-532A-4C67-A636-46082C8421E4}" name="Truncate" dataDxfId="91"/>
    <tableColumn id="6" xr3:uid="{7FAF93F6-3416-4F49-A081-A56DD5C8BA17}" name="Out: TimeSpan" dataDxfId="90">
      <calculatedColumnFormula array="1">CALENDAR.ROUND_TIMESPAN(Table2830[[#This Row],[TimeSpan]],Table2830[[#This Row],[Precision]],Table2830[[#This Row],[Truncate]])</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F8FD860-139C-4F2D-8D65-2DD43058010C}" name="Table283032" displayName="Table283032" ref="A51:E59" totalsRowShown="0" headerRowDxfId="89">
  <tableColumns count="5">
    <tableColumn id="1" xr3:uid="{4C19B565-5547-4C17-A752-84FEC3E3A049}" name="Days" dataDxfId="88"/>
    <tableColumn id="6" xr3:uid="{0F13AA57-021A-483D-B84F-8AD6768EC52F}" name="Hours" dataDxfId="87"/>
    <tableColumn id="7" xr3:uid="{CB24BE09-2842-4FA4-AA8F-1456D0A2971E}" name="Minute"/>
    <tableColumn id="8" xr3:uid="{9D3011EE-32D2-45E1-97B2-A694A845B768}" name="Seconds"/>
    <tableColumn id="9" xr3:uid="{385D6A3E-E21E-42E8-90F3-1623B1FC547F}" name="Out: LowOrder" dataDxfId="86">
      <calculatedColumnFormula array="1">CALENDAR.TIMESPAN_LOW_ORDER(Table283032[[#This Row],[Days]],Table283032[[#This Row],[Hours]],Table283032[[#This Row],[Minute]],Table283032[[#This Row],[Seconds]])</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28BBAB9-18DA-4C7F-BF19-B55CCA874B3A}" name="Table28303237" displayName="Table28303237" ref="A64:E72" totalsRowShown="0" headerRowDxfId="85">
  <tableColumns count="5">
    <tableColumn id="1" xr3:uid="{FE14841B-9991-4A54-B81C-6C559F325BEF}" name="Days" dataDxfId="84"/>
    <tableColumn id="6" xr3:uid="{A317DA93-4846-4ADA-8911-1F47D260FE27}" name="Hours" dataDxfId="83"/>
    <tableColumn id="7" xr3:uid="{F42F77F7-5C8B-4DA1-B624-0E73E6C10955}" name="Minute"/>
    <tableColumn id="8" xr3:uid="{C0ED2BEB-7A0A-4622-89E4-BF7D10EE93BD}" name="Seconds"/>
    <tableColumn id="9" xr3:uid="{B0E447D8-5482-4827-B280-E0F373432F5B}" name="Out: HighOrder" dataDxfId="82">
      <calculatedColumnFormula array="1">CALENDAR.TIMESPAN_HIGH_ORDER(Table28303237[[#This Row],[Days]],Table28303237[[#This Row],[Hours]],Table28303237[[#This Row],[Minute]],Table28303237[[#This Row],[Seconds]])</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81">
  <tableColumns count="3">
    <tableColumn id="1" xr3:uid="{C8845596-4A37-4E34-AE9E-4D67D5719A81}" name="Year"/>
    <tableColumn id="3" xr3:uid="{8BBB058A-2AF7-4747-8356-541A2F3162F5}" name="BCE" dataDxfId="80"/>
    <tableColumn id="2" xr3:uid="{515945D9-309B-49DA-B6F6-902C7C9B73B3}" name="Out: YearCE" dataDxfId="79">
      <calculatedColumnFormula array="1">CALENDAR.YEAR_COMMON_ERA(Table24[[#This Row],[Year]],Table24[[#This Row],[BCE]])</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23:F131" totalsRowShown="0" headerRowDxfId="78">
  <tableColumns count="6">
    <tableColumn id="1" xr3:uid="{E31D1499-D0EA-4619-A1EA-DE18DB16FAAF}" name="Year"/>
    <tableColumn id="3" xr3:uid="{3D2818D4-27A2-4B24-8773-D44B573B739B}" name="Month" dataDxfId="77"/>
    <tableColumn id="2" xr3:uid="{DC63E276-8E23-46C8-89B1-37141E4E2A20}" name="Day" dataDxfId="76"/>
    <tableColumn id="4" xr3:uid="{5DCE0E62-14F5-468E-BD14-154B5EE1C894}" name="JulianCalendar"/>
    <tableColumn id="5" xr3:uid="{6869B385-3230-42E0-A235-670F3F5BDE8E}" name="Out: JDN" dataDxfId="75">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59:C64" totalsRowShown="0">
  <tableColumns count="3">
    <tableColumn id="1" xr3:uid="{A1930D8F-00F0-4489-91D6-BA0484CEC1B9}" name="YearCE"/>
    <tableColumn id="2" xr3:uid="{212E0AA5-860C-49DF-8803-0E2C266A3C00}" name="JulianCalendar"/>
    <tableColumn id="4" xr3:uid="{253A3CF4-A421-4565-8C24-3910E7B4B4FF}" name="Out: DaysInYear" dataDxfId="74">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69:D77"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73">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36:F141" totalsRowShown="0" headerRowDxfId="72">
  <tableColumns count="6">
    <tableColumn id="1" xr3:uid="{06D1922F-F471-43D1-B6E6-62B5B2D13950}" name="Year"/>
    <tableColumn id="3" xr3:uid="{188A275F-E7EC-4FCF-9B15-CF83A05C6B09}" name="Month" dataDxfId="71"/>
    <tableColumn id="2" xr3:uid="{8C400855-949A-44C3-BD88-FB8125CEBBDA}" name="Day" dataDxfId="70"/>
    <tableColumn id="4" xr3:uid="{93E9BE69-C7C5-42D3-805A-28FA8C006108}" name="JulianCalendar"/>
    <tableColumn id="5" xr3:uid="{C7DF11E9-82E1-417E-ABEE-18E612C4AF97}" name="Out: MJDN" dataDxfId="69">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46:B149" totalsRowShown="0" headerRowDxfId="68">
  <tableColumns count="2">
    <tableColumn id="1" xr3:uid="{D2F6D834-1A63-4D1D-B5E7-62F34A12E791}" name="JDN"/>
    <tableColumn id="5" xr3:uid="{071D2DD1-66F7-424D-A8E2-645BFE130EFD}" name="Out: MJDN" dataDxfId="67">
      <calculatedColumnFormula array="1">CALENDAR.JDN_TO_MODIFIED(Table2453435[[#This Row],[JDN]])</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46:E149" totalsRowShown="0" headerRowDxfId="66">
  <tableColumns count="2">
    <tableColumn id="1" xr3:uid="{898DD085-03E4-4BF5-8ABD-3EEB6EF374A0}" name="MJDN"/>
    <tableColumn id="5" xr3:uid="{455F8551-F67F-4BF8-8C8C-0500BC8E368E}" name="Out: JDN" dataDxfId="65">
      <calculatedColumnFormula array="1">CALENDAR.MODIFIED_TO_JDN(Table245343536[[#This Row],[MJDN]])</calculatedColumnFormula>
    </tableColumn>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64">
  <tableColumns count="5">
    <tableColumn id="1" xr3:uid="{16BE3648-210D-422C-9331-7EFF10E3D424}" name="MonthText"/>
    <tableColumn id="2" xr3:uid="{A8DFFCFF-6D7F-4EB8-8F48-D98E65A84584}" name="Out: Month" dataDxfId="63"/>
    <tableColumn id="3" xr3:uid="{87ECBF77-626A-4D1B-A246-873923E960A1}" name="Short" dataDxfId="62"/>
    <tableColumn id="4" xr3:uid="{9F6096C4-978F-49CF-A982-ECAEBF3DEA07}" name="InternationalEnglish" dataDxfId="61"/>
    <tableColumn id="5" xr3:uid="{D0EC8AC3-C06F-4FC3-931F-7C8BAFE92D70}" name="Out: Month Name" dataDxfId="60"/>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59">
  <tableColumns count="3">
    <tableColumn id="1" xr3:uid="{9745EE81-4146-418A-9B06-D2B9E74B5E0E}" name="YearCE"/>
    <tableColumn id="3" xr3:uid="{5697268B-3D6C-4C0B-82C9-44AB471AD2E4}" name="JulianCalendar" dataDxfId="58"/>
    <tableColumn id="2" xr3:uid="{067C233E-F63D-4501-B962-1A883DA82915}" name="Out: IsLeapYear" dataDxfId="57">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44:E54" totalsRowShown="0" headerRowDxfId="56">
  <tableColumns count="5">
    <tableColumn id="1" xr3:uid="{0F002978-378B-4F51-A8BB-CB28579FC0CB}" name="YearCE"/>
    <tableColumn id="2" xr3:uid="{21A5D259-501A-4A43-A9D6-D8C6DAF9DF6E}" name="Month" dataDxfId="55"/>
    <tableColumn id="3" xr3:uid="{8EED2AAD-208B-45BC-98F6-BC404A2FE7DF}" name="Day"/>
    <tableColumn id="4" xr3:uid="{55A969C0-7925-436B-92BD-6EFBEE6F7FD4}" name="JulianCalendar"/>
    <tableColumn id="5" xr3:uid="{474862FF-2E3E-4391-AD0E-0EECC5B310A2}" name="Out: IsValid" dataDxfId="54">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46D61-97D2-427F-8E5B-55547EABA256}" name="Table17" displayName="Table17" ref="A82:B91" totalsRowShown="0" tableBorderDxfId="53">
  <tableColumns count="2">
    <tableColumn id="1" xr3:uid="{213A982F-2648-4FA6-9F6A-59FDAA74FF33}" name="YearCE" dataDxfId="52"/>
    <tableColumn id="3" xr3:uid="{CC1582C9-1E9F-4C30-802E-A2BD988A9E1A}" name="Out: ISOYear" dataDxfId="51">
      <calculatedColumnFormula array="1">CALENDAR.FORMAT_ISO_YEAR(A83)</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11">
  <tableColumns count="2">
    <tableColumn id="1" xr3:uid="{873985E5-F534-4746-965A-FDCC4B0BD795}" name="Value" dataDxfId="9"/>
    <tableColumn id="2" xr3:uid="{52496543-EFBF-45A3-B639-782DF54EB5B2}" name="Out: IsValid" dataDxfId="10">
      <calculatedColumnFormula array="1">CALENDAR.IS_VALID_TZO(Table21729263812[[#This Row],[Value]])</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8">
  <tableColumns count="3">
    <tableColumn id="1" xr3:uid="{79B43762-A5C0-4429-9C20-25080A48AB6F}" name="TimeSpan" dataDxfId="7"/>
    <tableColumn id="2" xr3:uid="{E6048E40-86E2-4B61-83A8-07F3CE6DDBC9}" name="Out: TZOMinutes" dataDxfId="6">
      <calculatedColumnFormula array="1">CALENDAR.TIMESPAN_TO_TZO(Table2172926381227[[#This Row],[TimeSpan]])</calculatedColumnFormula>
    </tableColumn>
    <tableColumn id="3" xr3:uid="{CE66DB6A-0E22-4FAD-801C-A2523EE9796A}" name="Out: TZOTimeSpan" dataDxfId="5">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23:D30" totalsRowShown="0" tableBorderDxfId="4">
  <tableColumns count="4">
    <tableColumn id="1" xr3:uid="{987045C6-E05B-490B-BAE1-475C2A3F7DC5}" name="ISOTmeZoneOffset" dataDxfId="2"/>
    <tableColumn id="2" xr3:uid="{846DF785-69DB-4557-B1DC-696F2D879316}" name="Out: TZO" dataDxfId="0">
      <calculatedColumnFormula array="1">CALENDAR.PARSE_ISO_TZO(A24)</calculatedColumnFormula>
    </tableColumn>
    <tableColumn id="4" xr3:uid="{83AB5065-796A-44EF-930F-9D2461027B15}" name="Options" dataDxfId="1"/>
    <tableColumn id="3" xr3:uid="{A8946B99-7A69-49F5-B62D-5D8798E519FB}" name="Out: ISOTimeZoneOffset" dataDxfId="3">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31:F39"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50">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4:B49" totalsRowShown="0" dataDxfId="49">
  <tableColumns count="2">
    <tableColumn id="1" xr3:uid="{FC6453E7-AE6D-4F9E-B75F-01E7FD70A7A2}" name="JDate" dataDxfId="48"/>
    <tableColumn id="4" xr3:uid="{668B7A50-D2B2-47ED-8C33-F88478865A3F}" name="Out: MJDate" dataDxfId="47">
      <calculatedColumnFormula array="1">CALENDAR.JDATE_TO_MODIFIED(Table79121314[[#This Row],[JDate]])</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4:E49" totalsRowShown="0" dataDxfId="46">
  <tableColumns count="2">
    <tableColumn id="1" xr3:uid="{D8855EB3-84D9-4210-AC51-31F8DFA4D714}" name="MJDate" dataDxfId="45"/>
    <tableColumn id="4" xr3:uid="{30DFF042-AFA2-4929-BA78-3FDD5CD2E45B}" name="Out: JDate" dataDxfId="44">
      <calculatedColumnFormula array="1">CALENDAR.MODIFIED_TO_JDATE(Table7912131416[[#This Row],[MJDate]])</calculatedColumnFormula>
    </tableColumn>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E13" totalsRowShown="0" headerRowDxfId="43">
  <tableColumns count="5">
    <tableColumn id="1" xr3:uid="{6E26D0CE-BB0E-4E7A-8B75-C68810886E54}" name="Hour"/>
    <tableColumn id="2" xr3:uid="{02E009F1-55D3-4106-B91D-78625AC21BEC}" name="Minute" dataDxfId="42"/>
    <tableColumn id="3" xr3:uid="{137FE6B1-D573-4A38-81C5-2288EDDA20CB}" name="Second"/>
    <tableColumn id="4" xr3:uid="{997F41DA-9DE5-4AF5-BE3E-9B3D48A668D9}" name="Accept24Hour"/>
    <tableColumn id="5" xr3:uid="{0875CDEF-E763-4D98-AA23-F511B648DC9B}" name="Out: IsValid" dataDxfId="41">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8998AB9-4BC9-476A-9446-9E626B572FAB}" name="Table79121339" displayName="Table79121339" ref="A18:F26" totalsRowShown="0">
  <tableColumns count="6">
    <tableColumn id="1" xr3:uid="{6265105F-ED37-4707-93E6-D7065C2711BB}" name="YearCE"/>
    <tableColumn id="5" xr3:uid="{022DF8DB-B102-47ED-A260-7B31EC2EC649}" name="Month"/>
    <tableColumn id="2" xr3:uid="{BD111262-75D3-45C8-9744-D55F53D88971}" name="Day"/>
    <tableColumn id="6" xr3:uid="{B2850841-3718-49F6-B60D-AC8A5BF9D598}" name="Time"/>
    <tableColumn id="3" xr3:uid="{48558A7E-677F-4279-B442-310D846B0019}" name="JulianCalendar"/>
    <tableColumn id="4" xr3:uid="{0E55F73D-29B4-463E-84F7-5377996284DE}" name="Out: JDate" dataDxfId="40">
      <calculatedColumnFormula array="1">CALENDAR.JULIAN_DATE(Table79121339[[#This Row],[YearCE]],Table79121339[[#This Row],[Month]],Table79121339[[#This Row],[Day]],Table79121339[[#This Row],[Time]],Table79121339[[#This Row],[JulianCalendar]])</calculatedColumnFormula>
    </tableColumn>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15:D122" totalsRowShown="0" tableBorderDxfId="39">
  <tableColumns count="4">
    <tableColumn id="1" xr3:uid="{5C912A4C-F3D2-44BB-9F09-8DFB687E30C1}" name="ISOTime" dataDxfId="38"/>
    <tableColumn id="2" xr3:uid="{240707AE-0F9E-4137-BBD3-45FAA80CCF6A}" name="Out: TimeSpan" dataDxfId="37">
      <calculatedColumnFormula array="1">CALENDAR.PARSE_ISO_TIME(A116)</calculatedColumnFormula>
    </tableColumn>
    <tableColumn id="4" xr3:uid="{DEDA2E3F-4FBB-4480-A611-6CBED8464801}" name="Options" dataDxfId="36"/>
    <tableColumn id="3" xr3:uid="{096F9EF3-D64E-4A9C-8A39-1A1A64054035}" name="Out: ISOTime" dataDxfId="35">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147:D161" totalsRowShown="0" tableBorderDxfId="34">
  <autoFilter ref="A147:D161" xr:uid="{EDCF8F56-FEB1-4714-A2D6-BD6D4029CE7E}"/>
  <tableColumns count="4">
    <tableColumn id="1" xr3:uid="{70DEDB12-B883-42A6-AC49-9B45410D18D4}" name="LiteraryYear"/>
    <tableColumn id="2" xr3:uid="{6A69EAE6-7229-4932-BBD3-6106A05C579A}" name="Out: YearCE" dataDxfId="33">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32">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31">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30">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29">
  <tableColumns count="3">
    <tableColumn id="1" xr3:uid="{3F96874F-2248-4C44-9416-D0A4465DE228}" name="DayOfWeek"/>
    <tableColumn id="2" xr3:uid="{D294B606-19B8-4A85-A370-67CB8BDDA11A}" name="ISOtoTraditional"/>
    <tableColumn id="3" xr3:uid="{4BFBA4F7-9955-4869-9D33-3BDB57E855A5}" name="Out: WeekdayNumber" dataDxfId="28">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27">
  <tableColumns count="5">
    <tableColumn id="1" xr3:uid="{0C6CF333-555F-4DF5-B035-26D4C8A8EC5C}" name="YearCE"/>
    <tableColumn id="2" xr3:uid="{D1F1A151-3CA3-436F-B446-76F4B0E03459}" name="ISOWeek" dataDxfId="26"/>
    <tableColumn id="3" xr3:uid="{2DE138D0-9583-44DF-8191-8288401188BE}" name="ISOWeekDay"/>
    <tableColumn id="4" xr3:uid="{DA3E32AA-958C-443E-A1C2-58BBCA19C245}" name="JulianCalendar"/>
    <tableColumn id="5" xr3:uid="{C08B51E6-496D-4F28-A012-489D922B5E3F}" name="Out: IsValid" dataDxfId="25">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24">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23"/>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22" tableBorderDxfId="21">
  <tableColumns count="3">
    <tableColumn id="1" xr3:uid="{2B80A01B-8873-472A-AB49-DF8FC898472B}" name="MJDATE" dataDxfId="20"/>
    <tableColumn id="2" xr3:uid="{075AD26A-F421-4B1C-A41C-75928F5E496D}" name="Out: ExcelDate" dataDxfId="19">
      <calculatedColumnFormula array="1">CALENDAR.MJDATE_TO_EXCELDATE(Table39[[#This Row],[MJDATE]])</calculatedColumnFormula>
    </tableColumn>
    <tableColumn id="3" xr3:uid="{E34377A2-C6C5-4E9C-BB8F-EB9FA4B8FC26}" name="Out: MJDate" dataDxfId="18">
      <calculatedColumnFormula array="1">CALENDAR.EXCELDATE_TO_MJDATE(Table39[[#This Row],[Out: ExcelDate]])</calculatedColumnFormula>
    </tableColumn>
  </tableColumns>
  <tableStyleInfo name="TableStyleMedium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17" tableBorderDxfId="16">
  <tableColumns count="4">
    <tableColumn id="1" xr3:uid="{180DCA52-6E21-41C7-903C-FF601B2DA413}" name="USDate" dataDxfId="15"/>
    <tableColumn id="2" xr3:uid="{C4A2816B-3A37-4D1F-91C6-B14E42C1786F}" name="Out: ExcelDate" dataDxfId="14">
      <calculatedColumnFormula array="1">CALENDAR.USDATE_TO_EXCELDATE(Table3941[[#This Row],[USDate]])</calculatedColumnFormula>
    </tableColumn>
    <tableColumn id="4" xr3:uid="{266977D9-CF5B-4FE3-9CF4-8F7841082A30}" name="Options" dataDxfId="13"/>
    <tableColumn id="3" xr3:uid="{A1F4CDB5-947B-41EB-955F-8EC52C95648E}" name="Out: USDate" dataDxfId="12">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bin"/><Relationship Id="rId5" Type="http://schemas.openxmlformats.org/officeDocument/2006/relationships/table" Target="../tables/table10.xml"/><Relationship Id="rId4"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table" Target="../tables/table11.xml"/><Relationship Id="rId1" Type="http://schemas.openxmlformats.org/officeDocument/2006/relationships/printerSettings" Target="../printerSettings/printerSettings2.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table" Target="../tables/table22.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1.xml"/><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printerSettings" Target="../printerSettings/printerSettings3.bin"/><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4.bin"/><Relationship Id="rId4" Type="http://schemas.openxmlformats.org/officeDocument/2006/relationships/table" Target="../tables/table3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M106"/>
  <sheetViews>
    <sheetView workbookViewId="0">
      <selection sqref="A1:B9"/>
    </sheetView>
  </sheetViews>
  <sheetFormatPr defaultRowHeight="15" x14ac:dyDescent="0.25"/>
  <cols>
    <col min="1" max="1" width="33.140625" customWidth="1"/>
    <col min="2" max="2" width="20.42578125" customWidth="1"/>
    <col min="3" max="3" width="9.85546875" bestFit="1" customWidth="1"/>
    <col min="4" max="4" width="25" bestFit="1" customWidth="1"/>
    <col min="5" max="5" width="30.7109375" customWidth="1"/>
    <col min="6" max="6" width="10" bestFit="1"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487</v>
      </c>
      <c r="B1" s="1"/>
    </row>
    <row r="3" spans="1:2" x14ac:dyDescent="0.25">
      <c r="A3" t="s">
        <v>479</v>
      </c>
      <c r="B3" t="s">
        <v>488</v>
      </c>
    </row>
    <row r="4" spans="1:2" x14ac:dyDescent="0.25">
      <c r="B4" t="b" cm="1">
        <f t="array" ref="B4">CALENDAR.IS_EMPTY(Table217292638[[#This Row],[Value]])</f>
        <v>1</v>
      </c>
    </row>
    <row r="5" spans="1:2" x14ac:dyDescent="0.25">
      <c r="A5" t="s">
        <v>3</v>
      </c>
      <c r="B5" t="b" cm="1">
        <f t="array" ref="B5">CALENDAR.IS_EMPTY(Table217292638[[#This Row],[Value]])</f>
        <v>0</v>
      </c>
    </row>
    <row r="6" spans="1:2" x14ac:dyDescent="0.25">
      <c r="A6" t="e">
        <v>#VALUE!</v>
      </c>
      <c r="B6" t="b" cm="1">
        <f t="array" ref="B6">CALENDAR.IS_EMPTY(Table217292638[[#This Row],[Value]])</f>
        <v>0</v>
      </c>
    </row>
    <row r="7" spans="1:2" x14ac:dyDescent="0.25">
      <c r="A7">
        <v>1</v>
      </c>
      <c r="B7" t="b" cm="1">
        <f t="array" ref="B7">CALENDAR.IS_EMPTY(Table217292638[[#This Row],[Value]])</f>
        <v>0</v>
      </c>
    </row>
    <row r="8" spans="1:2" x14ac:dyDescent="0.25">
      <c r="A8" s="48">
        <v>44927</v>
      </c>
      <c r="B8" t="b" cm="1">
        <f t="array" ref="B8">CALENDAR.IS_EMPTY(Table217292638[[#This Row],[Value]])</f>
        <v>0</v>
      </c>
    </row>
    <row r="9" spans="1:2" x14ac:dyDescent="0.25">
      <c r="A9" s="232" t="s">
        <v>480</v>
      </c>
      <c r="B9" t="b" cm="1">
        <f t="array" ref="B9">CALENDAR.IS_EMPTY(Table217292638[[#This Row],[Value]])</f>
        <v>0</v>
      </c>
    </row>
    <row r="12" spans="1:2" ht="19.5" x14ac:dyDescent="0.3">
      <c r="A12" s="1" t="s">
        <v>540</v>
      </c>
      <c r="B12" s="1"/>
    </row>
    <row r="14" spans="1:2" x14ac:dyDescent="0.25">
      <c r="A14" t="s">
        <v>479</v>
      </c>
      <c r="B14" t="s">
        <v>541</v>
      </c>
    </row>
    <row r="15" spans="1:2" x14ac:dyDescent="0.25">
      <c r="B15" t="b" cm="1">
        <f t="array" ref="B15">CALENDAR.IS_NUMERIC_NULL(Table2172926[[#This Row],[Value]])</f>
        <v>1</v>
      </c>
    </row>
    <row r="16" spans="1:2" x14ac:dyDescent="0.25">
      <c r="A16" t="s">
        <v>3</v>
      </c>
      <c r="B16" t="b" cm="1">
        <f t="array" ref="B16">CALENDAR.IS_NUMERIC_NULL(Table2172926[[#This Row],[Value]])</f>
        <v>0</v>
      </c>
    </row>
    <row r="17" spans="1:2" x14ac:dyDescent="0.25">
      <c r="A17" t="e">
        <v>#VALUE!</v>
      </c>
      <c r="B17" t="b" cm="1">
        <f t="array" ref="B17">CALENDAR.IS_NUMERIC_NULL(Table2172926[[#This Row],[Value]])</f>
        <v>0</v>
      </c>
    </row>
    <row r="18" spans="1:2" x14ac:dyDescent="0.25">
      <c r="A18">
        <v>1</v>
      </c>
      <c r="B18" t="b" cm="1">
        <f t="array" ref="B18">CALENDAR.IS_NUMERIC_NULL(Table2172926[[#This Row],[Value]])</f>
        <v>1</v>
      </c>
    </row>
    <row r="19" spans="1:2" x14ac:dyDescent="0.25">
      <c r="A19" s="48">
        <v>44927</v>
      </c>
      <c r="B19" t="b" cm="1">
        <f t="array" ref="B19">CALENDAR.IS_NUMERIC_NULL(Table2172926[[#This Row],[Value]])</f>
        <v>1</v>
      </c>
    </row>
    <row r="20" spans="1:2" x14ac:dyDescent="0.25">
      <c r="A20" s="232" t="s">
        <v>480</v>
      </c>
      <c r="B20" t="b" cm="1">
        <f t="array" ref="B20">CALENDAR.IS_NUMERIC_NULL(Table2172926[[#This Row],[Value]])</f>
        <v>0</v>
      </c>
    </row>
    <row r="23" spans="1:2" ht="19.5" x14ac:dyDescent="0.3">
      <c r="A23" s="1" t="s">
        <v>481</v>
      </c>
      <c r="B23" s="1"/>
    </row>
    <row r="25" spans="1:2" x14ac:dyDescent="0.25">
      <c r="A25" t="s">
        <v>145</v>
      </c>
      <c r="B25" t="s">
        <v>482</v>
      </c>
    </row>
    <row r="26" spans="1:2" x14ac:dyDescent="0.25">
      <c r="B26" t="e" cm="1">
        <f t="array" ref="B26">CALENDAR.IS_INTEGER(Table21729262728[[#This Row],[N]])</f>
        <v>#VALUE!</v>
      </c>
    </row>
    <row r="27" spans="1:2" x14ac:dyDescent="0.25">
      <c r="A27" t="s">
        <v>3</v>
      </c>
      <c r="B27" t="e" cm="1">
        <f t="array" ref="B27">CALENDAR.IS_INTEGER(Table21729262728[[#This Row],[N]])</f>
        <v>#VALUE!</v>
      </c>
    </row>
    <row r="28" spans="1:2" x14ac:dyDescent="0.25">
      <c r="A28" t="e">
        <v>#VALUE!</v>
      </c>
      <c r="B28" t="e" cm="1">
        <f t="array" ref="B28">CALENDAR.IS_INTEGER(Table21729262728[[#This Row],[N]])</f>
        <v>#VALUE!</v>
      </c>
    </row>
    <row r="29" spans="1:2" x14ac:dyDescent="0.25">
      <c r="A29">
        <v>0</v>
      </c>
      <c r="B29" t="b" cm="1">
        <f t="array" ref="B29">CALENDAR.IS_INTEGER(Table21729262728[[#This Row],[N]])</f>
        <v>1</v>
      </c>
    </row>
    <row r="30" spans="1:2" x14ac:dyDescent="0.25">
      <c r="A30">
        <v>1</v>
      </c>
      <c r="B30" t="b" cm="1">
        <f t="array" ref="B30">CALENDAR.IS_INTEGER(Table21729262728[[#This Row],[N]])</f>
        <v>1</v>
      </c>
    </row>
    <row r="31" spans="1:2" x14ac:dyDescent="0.25">
      <c r="A31" s="49">
        <v>1.5</v>
      </c>
      <c r="B31" t="b" cm="1">
        <f t="array" ref="B31">CALENDAR.IS_INTEGER(Table21729262728[[#This Row],[N]])</f>
        <v>0</v>
      </c>
    </row>
    <row r="32" spans="1:2" x14ac:dyDescent="0.25">
      <c r="A32" s="49" t="s">
        <v>480</v>
      </c>
      <c r="B32" t="e" cm="1">
        <f t="array" ref="B32">CALENDAR.IS_INTEGER(Table21729262728[[#This Row],[N]])</f>
        <v>#VALUE!</v>
      </c>
    </row>
    <row r="35" spans="1:13" ht="19.5" x14ac:dyDescent="0.3">
      <c r="A35" s="1" t="s">
        <v>483</v>
      </c>
      <c r="B35" s="1"/>
      <c r="C35" s="1"/>
    </row>
    <row r="37" spans="1:13" x14ac:dyDescent="0.25">
      <c r="A37" t="s">
        <v>145</v>
      </c>
      <c r="B37" t="s">
        <v>484</v>
      </c>
    </row>
    <row r="38" spans="1:13" x14ac:dyDescent="0.25">
      <c r="B38" t="str" cm="1">
        <f t="array" ref="B38">CALENDAR.DECIMALS(Table21729[[#This Row],[N]])</f>
        <v/>
      </c>
    </row>
    <row r="39" spans="1:13" x14ac:dyDescent="0.25">
      <c r="A39" t="s">
        <v>3</v>
      </c>
      <c r="B39" t="e" cm="1">
        <f t="array" ref="B39">CALENDAR.DECIMALS(Table21729[[#This Row],[N]])</f>
        <v>#VALUE!</v>
      </c>
    </row>
    <row r="40" spans="1:13" x14ac:dyDescent="0.25">
      <c r="A40">
        <v>100000.0012</v>
      </c>
      <c r="B40" cm="1">
        <f t="array" ref="B40">CALENDAR.DECIMALS(Table21729[[#This Row],[N]])</f>
        <v>4</v>
      </c>
    </row>
    <row r="41" spans="1:13" x14ac:dyDescent="0.25">
      <c r="A41">
        <v>1.23456789012345E-6</v>
      </c>
      <c r="B41" cm="1">
        <f t="array" ref="B41">CALENDAR.DECIMALS(Table21729[[#This Row],[N]])</f>
        <v>20</v>
      </c>
      <c r="J41" s="184"/>
      <c r="K41" s="184"/>
      <c r="L41" s="184"/>
      <c r="M41" s="184"/>
    </row>
    <row r="42" spans="1:13" x14ac:dyDescent="0.25">
      <c r="A42" s="165">
        <f>1/3</f>
        <v>0.33333333333333331</v>
      </c>
      <c r="B42" cm="1">
        <f t="array" ref="B42">CALENDAR.DECIMALS(Table21729[[#This Row],[N]])</f>
        <v>15</v>
      </c>
      <c r="J42" s="184"/>
      <c r="K42" s="203"/>
      <c r="L42" s="184"/>
      <c r="M42" s="184"/>
    </row>
    <row r="43" spans="1:13" x14ac:dyDescent="0.25">
      <c r="A43">
        <v>9.9999999999999995E-7</v>
      </c>
      <c r="B43" cm="1">
        <f t="array" ref="B43">CALENDAR.DECIMALS(Table21729[[#This Row],[N]])</f>
        <v>6</v>
      </c>
      <c r="J43" s="184"/>
      <c r="K43" s="184"/>
      <c r="L43" s="184"/>
      <c r="M43" s="184"/>
    </row>
    <row r="44" spans="1:13" x14ac:dyDescent="0.25">
      <c r="A44">
        <v>0</v>
      </c>
      <c r="B44" cm="1">
        <f t="array" ref="B44">CALENDAR.DECIMALS(Table21729[[#This Row],[N]])</f>
        <v>0</v>
      </c>
      <c r="J44" s="184"/>
      <c r="K44" s="184"/>
      <c r="L44" s="184"/>
      <c r="M44" s="184"/>
    </row>
    <row r="47" spans="1:13" ht="19.5" x14ac:dyDescent="0.3">
      <c r="A47" s="1" t="s">
        <v>328</v>
      </c>
      <c r="B47" s="1"/>
      <c r="C47" s="1"/>
    </row>
    <row r="49" spans="1:4" x14ac:dyDescent="0.25">
      <c r="A49" t="s">
        <v>316</v>
      </c>
      <c r="B49" t="s">
        <v>3</v>
      </c>
      <c r="C49" t="s">
        <v>319</v>
      </c>
      <c r="D49" t="s">
        <v>317</v>
      </c>
    </row>
    <row r="50" spans="1:4" x14ac:dyDescent="0.25">
      <c r="D50" t="b" cm="1">
        <f t="array" ref="D50">CALENDAR.VALIDATE_CHARSET(Table217[[#This Row],[CharSet]],Table217[[#This Row],[Text]],Table217[[#This Row],[IgnoreCase]])</f>
        <v>0</v>
      </c>
    </row>
    <row r="51" spans="1:4" x14ac:dyDescent="0.25">
      <c r="B51" t="s">
        <v>3</v>
      </c>
      <c r="D51" t="b" cm="1">
        <f t="array" ref="D51">CALENDAR.VALIDATE_CHARSET(Table217[[#This Row],[CharSet]],Table217[[#This Row],[Text]],Table217[[#This Row],[IgnoreCase]])</f>
        <v>0</v>
      </c>
    </row>
    <row r="52" spans="1:4" x14ac:dyDescent="0.25">
      <c r="A52" t="s">
        <v>318</v>
      </c>
      <c r="B52" t="s">
        <v>320</v>
      </c>
      <c r="D52" t="b" cm="1">
        <f t="array" ref="D52">CALENDAR.VALIDATE_CHARSET(Table217[[#This Row],[CharSet]],Table217[[#This Row],[Text]],Table217[[#This Row],[IgnoreCase]])</f>
        <v>0</v>
      </c>
    </row>
    <row r="53" spans="1:4" x14ac:dyDescent="0.25">
      <c r="A53" t="s">
        <v>318</v>
      </c>
      <c r="B53" t="s">
        <v>320</v>
      </c>
      <c r="C53">
        <v>1</v>
      </c>
      <c r="D53" t="b" cm="1">
        <f t="array" ref="D53">CALENDAR.VALIDATE_CHARSET(Table217[[#This Row],[CharSet]],Table217[[#This Row],[Text]],Table217[[#This Row],[IgnoreCase]])</f>
        <v>1</v>
      </c>
    </row>
    <row r="54" spans="1:4" x14ac:dyDescent="0.25">
      <c r="A54" t="s">
        <v>318</v>
      </c>
      <c r="B54" t="s">
        <v>321</v>
      </c>
      <c r="C54" s="3"/>
      <c r="D54" t="b" cm="1">
        <f t="array" ref="D54">CALENDAR.VALIDATE_CHARSET(Table217[[#This Row],[CharSet]],Table217[[#This Row],[Text]],Table217[[#This Row],[IgnoreCase]])</f>
        <v>1</v>
      </c>
    </row>
    <row r="55" spans="1:4" x14ac:dyDescent="0.25">
      <c r="A55" t="s">
        <v>322</v>
      </c>
      <c r="B55" t="s">
        <v>323</v>
      </c>
      <c r="D55" t="b" cm="1">
        <f t="array" ref="D55">CALENDAR.VALIDATE_CHARSET(Table217[[#This Row],[CharSet]],Table217[[#This Row],[Text]],Table217[[#This Row],[IgnoreCase]])</f>
        <v>1</v>
      </c>
    </row>
    <row r="58" spans="1:4" ht="19.5" x14ac:dyDescent="0.3">
      <c r="A58" s="1" t="s">
        <v>329</v>
      </c>
      <c r="B58" s="1"/>
      <c r="C58" s="1"/>
    </row>
    <row r="60" spans="1:4" x14ac:dyDescent="0.25">
      <c r="A60" t="s">
        <v>3</v>
      </c>
      <c r="B60" t="s">
        <v>316</v>
      </c>
      <c r="C60" t="s">
        <v>330</v>
      </c>
      <c r="D60" t="s">
        <v>331</v>
      </c>
    </row>
    <row r="61" spans="1:4" x14ac:dyDescent="0.25">
      <c r="D61" t="str" cm="1">
        <f t="array" ref="D61">CALENDAR.REPLACE_CHARS(Table21720[[#This Row],[Text]],Table21720[[#This Row],[CharSet]],Table21720[[#This Row],[CharReplaceWith]])</f>
        <v/>
      </c>
    </row>
    <row r="62" spans="1:4" x14ac:dyDescent="0.25">
      <c r="B62" t="s">
        <v>313</v>
      </c>
      <c r="D62" t="str" cm="1">
        <f t="array" ref="D62">CALENDAR.REPLACE_CHARS(Table21720[[#This Row],[Text]],Table21720[[#This Row],[CharSet]],Table21720[[#This Row],[CharReplaceWith]])</f>
        <v/>
      </c>
    </row>
    <row r="63" spans="1:4" x14ac:dyDescent="0.25">
      <c r="A63" t="s">
        <v>3</v>
      </c>
      <c r="D63" t="str" cm="1">
        <f t="array" ref="D63">CALENDAR.REPLACE_CHARS(Table21720[[#This Row],[Text]],Table21720[[#This Row],[CharSet]],Table21720[[#This Row],[CharReplaceWith]])</f>
        <v>Text</v>
      </c>
    </row>
    <row r="64" spans="1:4" x14ac:dyDescent="0.25">
      <c r="A64" t="s">
        <v>318</v>
      </c>
      <c r="B64" t="s">
        <v>333</v>
      </c>
      <c r="C64" t="s">
        <v>332</v>
      </c>
      <c r="D64" t="str" cm="1">
        <f t="array" ref="D64">CALENDAR.REPLACE_CHARS(Table21720[[#This Row],[Text]],Table21720[[#This Row],[CharSet]],Table21720[[#This Row],[CharReplaceWith]])</f>
        <v>***DEFGHIJKLMNO***STUVWXYZ</v>
      </c>
    </row>
    <row r="65" spans="1:8" x14ac:dyDescent="0.25">
      <c r="A65" t="s">
        <v>318</v>
      </c>
      <c r="B65" t="s">
        <v>334</v>
      </c>
      <c r="C65" s="3"/>
      <c r="D65" t="str" cm="1">
        <f t="array" ref="D65">CALENDAR.REPLACE_CHARS(Table21720[[#This Row],[Text]],Table21720[[#This Row],[CharSet]],Table21720[[#This Row],[CharReplaceWith]])</f>
        <v>AHIQRSTUVWXYZ</v>
      </c>
    </row>
    <row r="68" spans="1:8" ht="19.5" x14ac:dyDescent="0.3">
      <c r="A68" s="1" t="s">
        <v>335</v>
      </c>
      <c r="B68" s="1"/>
      <c r="C68" s="1"/>
    </row>
    <row r="70" spans="1:8" x14ac:dyDescent="0.25">
      <c r="A70" s="5" t="s">
        <v>313</v>
      </c>
      <c r="B70" s="6" t="s">
        <v>3</v>
      </c>
      <c r="C70" s="6" t="s">
        <v>145</v>
      </c>
      <c r="D70" s="6" t="s">
        <v>314</v>
      </c>
      <c r="E70" s="6" t="s">
        <v>336</v>
      </c>
      <c r="F70" s="6" t="s">
        <v>337</v>
      </c>
      <c r="G70" s="6" t="s">
        <v>338</v>
      </c>
      <c r="H70" s="7" t="s">
        <v>324</v>
      </c>
    </row>
    <row r="71" spans="1:8" x14ac:dyDescent="0.25">
      <c r="A71" s="8"/>
      <c r="B71" s="9"/>
      <c r="C71" s="9"/>
      <c r="D71" s="9"/>
      <c r="E71" s="9"/>
      <c r="F71" s="9"/>
      <c r="G71" s="9" cm="1">
        <f t="array" ref="G71">CALENDAR.FIND_NTH_CHAR(A71,B71,C71,D71,E71,F71)</f>
        <v>0</v>
      </c>
      <c r="H71" s="10"/>
    </row>
    <row r="72" spans="1:8" x14ac:dyDescent="0.25">
      <c r="A72" s="11" t="s">
        <v>315</v>
      </c>
      <c r="B72" s="12" t="s">
        <v>325</v>
      </c>
      <c r="C72" s="12">
        <v>1</v>
      </c>
      <c r="D72" s="12"/>
      <c r="E72" s="12"/>
      <c r="F72" s="12"/>
      <c r="G72" s="12" cm="1">
        <f t="array" ref="G72">CALENDAR.FIND_NTH_CHAR(A72,B72,C72,D72,E72,F72)</f>
        <v>6</v>
      </c>
      <c r="H72" s="13"/>
    </row>
    <row r="73" spans="1:8" x14ac:dyDescent="0.25">
      <c r="A73" s="8" t="s">
        <v>315</v>
      </c>
      <c r="B73" s="9" t="s">
        <v>325</v>
      </c>
      <c r="C73" s="9">
        <v>2</v>
      </c>
      <c r="D73" s="9">
        <v>1</v>
      </c>
      <c r="E73" s="9">
        <v>7</v>
      </c>
      <c r="F73" s="9"/>
      <c r="G73" s="9" cm="1">
        <f t="array" ref="G73:H73">CALENDAR.FIND_NTH_CHAR(A73,B73,C73,D73,E73,F73)</f>
        <v>10</v>
      </c>
      <c r="H73" s="10" t="str">
        <v>A</v>
      </c>
    </row>
    <row r="74" spans="1:8" x14ac:dyDescent="0.25">
      <c r="A74" s="11" t="s">
        <v>315</v>
      </c>
      <c r="B74" s="12" t="s">
        <v>325</v>
      </c>
      <c r="C74" s="12">
        <v>-2</v>
      </c>
      <c r="D74" s="12">
        <v>1</v>
      </c>
      <c r="E74" s="12">
        <v>-6</v>
      </c>
      <c r="F74" s="12">
        <v>-3</v>
      </c>
      <c r="G74" s="12" cm="1">
        <f t="array" ref="G74:H74">CALENDAR.FIND_NTH_CHAR(A74,B74,C74,D74,E74,F74)</f>
        <v>8</v>
      </c>
      <c r="H74" s="13" t="str">
        <v>B</v>
      </c>
    </row>
    <row r="75" spans="1:8" x14ac:dyDescent="0.25">
      <c r="A75" s="8" t="s">
        <v>315</v>
      </c>
      <c r="B75" s="9" t="s">
        <v>325</v>
      </c>
      <c r="C75" s="9">
        <v>-1</v>
      </c>
      <c r="D75" s="33">
        <v>1</v>
      </c>
      <c r="E75" s="33">
        <v>8</v>
      </c>
      <c r="F75" s="9">
        <v>-5</v>
      </c>
      <c r="G75" s="9" cm="1">
        <f t="array" ref="G75:H75">CALENDAR.FIND_NTH_CHAR(A75,B75,C75,D75,E75,F75)</f>
        <v>8</v>
      </c>
      <c r="H75" s="10" t="str">
        <v>B</v>
      </c>
    </row>
    <row r="76" spans="1:8" x14ac:dyDescent="0.25">
      <c r="A76" s="11" t="s">
        <v>315</v>
      </c>
      <c r="B76" s="12" t="s">
        <v>325</v>
      </c>
      <c r="C76" s="12">
        <v>3</v>
      </c>
      <c r="D76" s="34">
        <v>1</v>
      </c>
      <c r="E76" s="34"/>
      <c r="F76" s="12"/>
      <c r="G76" s="12" cm="1">
        <f t="array" ref="G76:H76">CALENDAR.FIND_NTH_CHAR(A76,B76,C76,D76,E76,F76)</f>
        <v>10</v>
      </c>
      <c r="H76" s="13" t="str">
        <v>A</v>
      </c>
    </row>
    <row r="77" spans="1:8" x14ac:dyDescent="0.25">
      <c r="A77" s="8" t="s">
        <v>315</v>
      </c>
      <c r="B77" s="9" t="s">
        <v>325</v>
      </c>
      <c r="C77" s="9">
        <v>4</v>
      </c>
      <c r="D77" s="9">
        <v>1</v>
      </c>
      <c r="E77" s="9"/>
      <c r="F77" s="33"/>
      <c r="G77" s="33" cm="1">
        <f t="array" ref="G77:H77">CALENDAR.FIND_NTH_CHAR(A77,B77,C77,D77,E77,F77)</f>
        <v>0</v>
      </c>
      <c r="H77" s="10" t="str">
        <v/>
      </c>
    </row>
    <row r="78" spans="1:8" x14ac:dyDescent="0.25">
      <c r="A78" s="178" t="s">
        <v>315</v>
      </c>
      <c r="B78" s="179" t="s">
        <v>325</v>
      </c>
      <c r="C78" s="179">
        <v>-3</v>
      </c>
      <c r="D78" s="179">
        <v>1</v>
      </c>
      <c r="E78" s="179"/>
      <c r="F78" s="179"/>
      <c r="G78" s="179" cm="1">
        <f t="array" ref="G78:H78">CALENDAR.FIND_NTH_CHAR(A78,B78,C78,D78,E78,F78)</f>
        <v>6</v>
      </c>
      <c r="H78" s="180" t="str">
        <v>A</v>
      </c>
    </row>
    <row r="81" spans="1:8" ht="19.5" x14ac:dyDescent="0.3">
      <c r="A81" s="1" t="s">
        <v>339</v>
      </c>
      <c r="B81" s="1"/>
      <c r="C81" s="1"/>
    </row>
    <row r="83" spans="1:8" x14ac:dyDescent="0.25">
      <c r="A83" s="5" t="s">
        <v>313</v>
      </c>
      <c r="B83" s="6" t="s">
        <v>3</v>
      </c>
      <c r="C83" s="6" t="s">
        <v>145</v>
      </c>
      <c r="D83" s="6" t="s">
        <v>314</v>
      </c>
      <c r="E83" s="6" t="s">
        <v>336</v>
      </c>
      <c r="F83" s="6" t="s">
        <v>337</v>
      </c>
      <c r="G83" s="6" t="s">
        <v>338</v>
      </c>
      <c r="H83" s="7" t="s">
        <v>324</v>
      </c>
    </row>
    <row r="84" spans="1:8" x14ac:dyDescent="0.25">
      <c r="A84" s="8"/>
      <c r="B84" s="9"/>
      <c r="C84" s="9"/>
      <c r="D84" s="9"/>
      <c r="E84" s="9"/>
      <c r="F84" s="9"/>
      <c r="G84" s="9" cm="1">
        <f t="array" ref="G84">CALENDAR.SEARCH_NTH_CHAR(A84,B84,C84,D84,E84,F84)</f>
        <v>0</v>
      </c>
      <c r="H84" s="10"/>
    </row>
    <row r="85" spans="1:8" x14ac:dyDescent="0.25">
      <c r="A85" s="11" t="s">
        <v>326</v>
      </c>
      <c r="B85" s="12" t="s">
        <v>325</v>
      </c>
      <c r="C85" s="12">
        <v>1</v>
      </c>
      <c r="D85" s="12"/>
      <c r="E85" s="12"/>
      <c r="F85" s="12"/>
      <c r="G85" s="12" cm="1">
        <f t="array" ref="G85">CALENDAR.SEARCH_NTH_CHAR(A85,B85,C85,D85,E85,F85)</f>
        <v>6</v>
      </c>
      <c r="H85" s="13"/>
    </row>
    <row r="86" spans="1:8" x14ac:dyDescent="0.25">
      <c r="A86" s="8" t="s">
        <v>326</v>
      </c>
      <c r="B86" s="9" t="s">
        <v>325</v>
      </c>
      <c r="C86" s="9">
        <v>2</v>
      </c>
      <c r="D86" s="9">
        <v>1</v>
      </c>
      <c r="E86" s="9">
        <v>7</v>
      </c>
      <c r="F86" s="9"/>
      <c r="G86" s="9" cm="1">
        <f t="array" ref="G86:H86">CALENDAR.SEARCH_NTH_CHAR(A86,B86,C86,D86,E86,F86)</f>
        <v>10</v>
      </c>
      <c r="H86" s="10" t="str">
        <v>A</v>
      </c>
    </row>
    <row r="87" spans="1:8" x14ac:dyDescent="0.25">
      <c r="A87" s="11" t="s">
        <v>326</v>
      </c>
      <c r="B87" s="12" t="s">
        <v>325</v>
      </c>
      <c r="C87" s="12">
        <v>-2</v>
      </c>
      <c r="D87" s="12">
        <v>1</v>
      </c>
      <c r="E87" s="12">
        <v>-6</v>
      </c>
      <c r="F87" s="12">
        <v>-3</v>
      </c>
      <c r="G87" s="12" cm="1">
        <f t="array" ref="G87:H87">CALENDAR.SEARCH_NTH_CHAR(A87,B87,C87,D87,E87,F87)</f>
        <v>8</v>
      </c>
      <c r="H87" s="13" t="str">
        <v>B</v>
      </c>
    </row>
    <row r="88" spans="1:8" x14ac:dyDescent="0.25">
      <c r="A88" s="8" t="s">
        <v>326</v>
      </c>
      <c r="B88" s="9" t="s">
        <v>325</v>
      </c>
      <c r="C88" s="9">
        <v>-1</v>
      </c>
      <c r="D88" s="33">
        <v>1</v>
      </c>
      <c r="E88" s="33">
        <v>8</v>
      </c>
      <c r="F88" s="33">
        <v>-5</v>
      </c>
      <c r="G88" s="9" cm="1">
        <f t="array" ref="G88:H88">CALENDAR.SEARCH_NTH_CHAR(A88,B88,C88,D88,E88,F88)</f>
        <v>8</v>
      </c>
      <c r="H88" s="10" t="str">
        <v>B</v>
      </c>
    </row>
    <row r="89" spans="1:8" x14ac:dyDescent="0.25">
      <c r="A89" s="11" t="s">
        <v>326</v>
      </c>
      <c r="B89" s="12" t="s">
        <v>325</v>
      </c>
      <c r="C89" s="12">
        <v>3</v>
      </c>
      <c r="D89" s="34">
        <v>1</v>
      </c>
      <c r="E89" s="34"/>
      <c r="F89" s="34"/>
      <c r="G89" s="12" cm="1">
        <f t="array" ref="G89:H89">CALENDAR.SEARCH_NTH_CHAR(A89,B89,C89,D89,E89,F89)</f>
        <v>10</v>
      </c>
      <c r="H89" s="13" t="str">
        <v>A</v>
      </c>
    </row>
    <row r="90" spans="1:8" x14ac:dyDescent="0.25">
      <c r="A90" s="8" t="s">
        <v>326</v>
      </c>
      <c r="B90" s="9" t="s">
        <v>325</v>
      </c>
      <c r="C90" s="9">
        <v>4</v>
      </c>
      <c r="D90" s="9">
        <v>1</v>
      </c>
      <c r="E90" s="33"/>
      <c r="F90" s="33"/>
      <c r="G90" s="33" cm="1">
        <f t="array" ref="G90:H90">CALENDAR.SEARCH_NTH_CHAR(A90,B90,C90,D90,E90,F90)</f>
        <v>0</v>
      </c>
      <c r="H90" s="10" t="str">
        <v/>
      </c>
    </row>
    <row r="91" spans="1:8" x14ac:dyDescent="0.25">
      <c r="A91" s="178" t="s">
        <v>326</v>
      </c>
      <c r="B91" s="179" t="s">
        <v>325</v>
      </c>
      <c r="C91" s="179">
        <v>-3</v>
      </c>
      <c r="D91" s="179">
        <v>1</v>
      </c>
      <c r="E91" s="179"/>
      <c r="F91" s="179"/>
      <c r="G91" s="179" cm="1">
        <f t="array" ref="G91:H91">CALENDAR.SEARCH_NTH_CHAR(A91,B91,C91,D91,E91,F91)</f>
        <v>6</v>
      </c>
      <c r="H91" s="180" t="str">
        <v>A</v>
      </c>
    </row>
    <row r="94" spans="1:8" ht="19.5" x14ac:dyDescent="0.3">
      <c r="A94" s="1" t="s">
        <v>542</v>
      </c>
      <c r="B94" s="1"/>
      <c r="C94" s="1"/>
    </row>
    <row r="96" spans="1:8" x14ac:dyDescent="0.25">
      <c r="A96" s="5" t="s">
        <v>313</v>
      </c>
      <c r="B96" s="6" t="s">
        <v>3</v>
      </c>
      <c r="C96" s="6" t="s">
        <v>543</v>
      </c>
      <c r="D96" s="81" t="s">
        <v>37</v>
      </c>
    </row>
    <row r="97" spans="1:4" x14ac:dyDescent="0.25">
      <c r="A97" s="47" t="s">
        <v>544</v>
      </c>
      <c r="B97" s="9" t="s">
        <v>545</v>
      </c>
      <c r="C97" s="9"/>
      <c r="D97" s="82" t="str" cm="1">
        <f t="array" ref="D97:D101">CALENDAR.SPLIT_AROUND_CHARS(A97,B97)</f>
        <v>dhm</v>
      </c>
    </row>
    <row r="98" spans="1:4" x14ac:dyDescent="0.25">
      <c r="A98" s="11"/>
      <c r="B98" s="12"/>
      <c r="C98" s="12"/>
      <c r="D98" s="83" t="str">
        <v>1</v>
      </c>
    </row>
    <row r="99" spans="1:4" x14ac:dyDescent="0.25">
      <c r="A99" s="8"/>
      <c r="B99" s="9"/>
      <c r="C99" s="9"/>
      <c r="D99" s="82" t="str">
        <v>21</v>
      </c>
    </row>
    <row r="100" spans="1:4" x14ac:dyDescent="0.25">
      <c r="A100" s="11"/>
      <c r="B100" s="12"/>
      <c r="C100" s="12"/>
      <c r="D100" s="83" t="str">
        <v>35</v>
      </c>
    </row>
    <row r="101" spans="1:4" x14ac:dyDescent="0.25">
      <c r="A101" s="8"/>
      <c r="B101" s="9"/>
      <c r="C101" s="9"/>
      <c r="D101" s="258" t="str">
        <v>45.789</v>
      </c>
    </row>
    <row r="102" spans="1:4" x14ac:dyDescent="0.25">
      <c r="A102" s="44"/>
      <c r="B102" s="45"/>
      <c r="C102" s="12"/>
      <c r="D102" s="259"/>
    </row>
    <row r="103" spans="1:4" x14ac:dyDescent="0.25">
      <c r="A103" s="8" t="s">
        <v>546</v>
      </c>
      <c r="B103" s="9" t="s">
        <v>547</v>
      </c>
      <c r="C103" s="9">
        <v>2</v>
      </c>
      <c r="D103" s="82" t="str" cm="1">
        <f t="array" ref="D103:D106">CALENDAR.SPLIT_AROUND_CHARS(A103,B103,C103)</f>
        <v>ab</v>
      </c>
    </row>
    <row r="104" spans="1:4" x14ac:dyDescent="0.25">
      <c r="A104" s="178"/>
      <c r="B104" s="179"/>
      <c r="C104" s="179"/>
      <c r="D104" s="212" t="str">
        <v>01</v>
      </c>
    </row>
    <row r="105" spans="1:4" x14ac:dyDescent="0.25">
      <c r="A105" s="8"/>
      <c r="B105" s="9"/>
      <c r="C105" s="9"/>
      <c r="D105" s="82" t="str">
        <v>01</v>
      </c>
    </row>
    <row r="106" spans="1:4" x14ac:dyDescent="0.25">
      <c r="A106" s="178"/>
      <c r="B106" s="179"/>
      <c r="C106" s="179"/>
      <c r="D106" s="212" t="str">
        <v>01c01d01</v>
      </c>
    </row>
  </sheetData>
  <phoneticPr fontId="2" type="noConversion"/>
  <pageMargins left="0.7" right="0.7" top="0.75" bottom="0.75" header="0.3" footer="0.3"/>
  <tableParts count="6">
    <tablePart r:id="rId1"/>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N317"/>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1.42578125" customWidth="1"/>
    <col min="6" max="6" width="18.28515625" customWidth="1"/>
    <col min="7" max="7" width="14.42578125" customWidth="1"/>
    <col min="8" max="8" width="9.140625" customWidth="1"/>
    <col min="9" max="9" width="14.140625" bestFit="1" customWidth="1"/>
    <col min="11" max="11" width="15.85546875" bestFit="1" customWidth="1"/>
  </cols>
  <sheetData>
    <row r="1" spans="1:14" ht="19.5" x14ac:dyDescent="0.3">
      <c r="A1" s="1" t="s">
        <v>486</v>
      </c>
      <c r="G1" s="1" t="s">
        <v>489</v>
      </c>
    </row>
    <row r="3" spans="1:14" x14ac:dyDescent="0.25">
      <c r="A3" s="5" t="s">
        <v>112</v>
      </c>
      <c r="B3" s="6" t="s">
        <v>69</v>
      </c>
      <c r="C3" s="6" t="s">
        <v>403</v>
      </c>
      <c r="D3" s="6" t="s">
        <v>404</v>
      </c>
      <c r="E3" s="6" t="s">
        <v>405</v>
      </c>
      <c r="F3" s="233" t="s">
        <v>485</v>
      </c>
      <c r="G3" s="6" t="s">
        <v>490</v>
      </c>
      <c r="H3" s="6" t="s">
        <v>140</v>
      </c>
      <c r="I3" s="6" t="s">
        <v>132</v>
      </c>
      <c r="J3" s="6" t="s">
        <v>162</v>
      </c>
      <c r="K3" s="81" t="s">
        <v>491</v>
      </c>
    </row>
    <row r="4" spans="1:14" x14ac:dyDescent="0.25">
      <c r="A4" s="8"/>
      <c r="B4" s="9"/>
      <c r="C4" s="9"/>
      <c r="D4" s="9"/>
      <c r="E4" s="9"/>
      <c r="F4" s="234" t="b" cm="1">
        <f t="array" ref="F4">CALENDAR.IS_VALID_TIMESPAN(A4,B4,C4,D4,E4)</f>
        <v>0</v>
      </c>
      <c r="G4" s="9" t="e" cm="1">
        <f t="array" ref="G4:K4">CALENDAR.VALIDATE_TIMESPAN(A4,B4,C4,D4,E4)</f>
        <v>#VALUE!</v>
      </c>
      <c r="H4" s="9" t="str">
        <v/>
      </c>
      <c r="I4" s="9" t="str">
        <v/>
      </c>
      <c r="J4" s="9" t="str">
        <v/>
      </c>
      <c r="K4" s="82" t="str">
        <v/>
      </c>
      <c r="M4" t="b">
        <f>IFERROR(""=0,0)</f>
        <v>0</v>
      </c>
      <c r="N4">
        <f>(IFERROR(M4="",1)=0)*(1&gt;0)</f>
        <v>0</v>
      </c>
    </row>
    <row r="5" spans="1:14" x14ac:dyDescent="0.25">
      <c r="A5" s="11">
        <v>1</v>
      </c>
      <c r="B5" s="12"/>
      <c r="C5" s="12"/>
      <c r="D5" s="12"/>
      <c r="E5" s="12"/>
      <c r="F5" s="235" t="b" cm="1">
        <f t="array" ref="F5">CALENDAR.IS_VALID_TIMESPAN(A5,B5,C5,D5,E5)</f>
        <v>0</v>
      </c>
      <c r="G5" s="12" cm="1">
        <f t="array" ref="G5:K5">CALENDAR.VALIDATE_TIMESPAN(A5,B5,C5,D5,E5)</f>
        <v>1</v>
      </c>
      <c r="H5" s="12" t="e">
        <v>#VALUE!</v>
      </c>
      <c r="I5" s="12" t="e">
        <v>#VALUE!</v>
      </c>
      <c r="J5" s="12" t="e">
        <v>#VALUE!</v>
      </c>
      <c r="K5" s="83" t="e">
        <v>#VALUE!</v>
      </c>
    </row>
    <row r="6" spans="1:14" x14ac:dyDescent="0.25">
      <c r="A6" s="8">
        <v>0</v>
      </c>
      <c r="B6" s="9"/>
      <c r="C6" s="9"/>
      <c r="D6" s="9">
        <v>1</v>
      </c>
      <c r="E6" s="9">
        <v>1</v>
      </c>
      <c r="F6" s="234" t="b" cm="1">
        <f t="array" ref="F6">CALENDAR.IS_VALID_TIMESPAN(A6,B6,C6,D6,E6)</f>
        <v>0</v>
      </c>
      <c r="G6" s="9" cm="1">
        <f t="array" ref="G6:K6">CALENDAR.VALIDATE_TIMESPAN(A6,B6,C6,D6,E6)</f>
        <v>0</v>
      </c>
      <c r="H6" s="9" t="str">
        <v/>
      </c>
      <c r="I6" s="9" t="str">
        <v/>
      </c>
      <c r="J6" s="9" t="e">
        <v>#NUM!</v>
      </c>
      <c r="K6" s="82" t="e">
        <v>#NUM!</v>
      </c>
    </row>
    <row r="7" spans="1:14" x14ac:dyDescent="0.25">
      <c r="A7" s="11">
        <v>0</v>
      </c>
      <c r="B7" s="12">
        <v>0</v>
      </c>
      <c r="C7" s="12"/>
      <c r="D7" s="12"/>
      <c r="E7" s="12"/>
      <c r="F7" s="235" t="b" cm="1">
        <f t="array" ref="F7">CALENDAR.IS_VALID_TIMESPAN(A7,B7,C7,D7,E7)</f>
        <v>1</v>
      </c>
      <c r="G7" s="12" cm="1">
        <f t="array" ref="G7:K7">CALENDAR.VALIDATE_TIMESPAN(A7,B7,C7,D7,E7)</f>
        <v>0</v>
      </c>
      <c r="H7" s="12">
        <v>0</v>
      </c>
      <c r="I7" s="12" t="str">
        <v/>
      </c>
      <c r="J7" s="12" t="str">
        <v/>
      </c>
      <c r="K7" s="83" t="str">
        <v/>
      </c>
      <c r="N7" t="b">
        <f>ISNUMBER("")</f>
        <v>0</v>
      </c>
    </row>
    <row r="8" spans="1:14" x14ac:dyDescent="0.25">
      <c r="A8" s="8">
        <v>0</v>
      </c>
      <c r="B8" s="9">
        <v>0</v>
      </c>
      <c r="C8" s="9"/>
      <c r="D8" s="9"/>
      <c r="E8" s="9">
        <v>0</v>
      </c>
      <c r="F8" s="234" t="b" cm="1">
        <f t="array" ref="F8">CALENDAR.IS_VALID_TIMESPAN(A8,B8,C8,D8,E8)</f>
        <v>0</v>
      </c>
      <c r="G8" s="9" cm="1">
        <f t="array" ref="G8:K8">CALENDAR.VALIDATE_TIMESPAN(A8,B8,C8,D8,E8)</f>
        <v>0</v>
      </c>
      <c r="H8" s="9">
        <v>0</v>
      </c>
      <c r="I8" s="9" t="e">
        <v>#VALUE!</v>
      </c>
      <c r="J8" s="9" t="e">
        <v>#VALUE!</v>
      </c>
      <c r="K8" s="82">
        <v>0</v>
      </c>
    </row>
    <row r="9" spans="1:14" x14ac:dyDescent="0.25">
      <c r="A9" s="11">
        <v>0</v>
      </c>
      <c r="B9" s="12">
        <v>0</v>
      </c>
      <c r="C9" s="12">
        <v>0</v>
      </c>
      <c r="D9" s="12">
        <v>0</v>
      </c>
      <c r="E9" s="12">
        <v>0</v>
      </c>
      <c r="F9" s="235" t="b" cm="1">
        <f t="array" ref="F9">CALENDAR.IS_VALID_TIMESPAN(A9,B9,C9,D9,E9)</f>
        <v>1</v>
      </c>
      <c r="G9" s="12" cm="1">
        <f t="array" ref="G9:K9">CALENDAR.VALIDATE_TIMESPAN(A9,B9,C9,D9,E9)</f>
        <v>0</v>
      </c>
      <c r="H9" s="12">
        <v>0</v>
      </c>
      <c r="I9" s="12">
        <v>0</v>
      </c>
      <c r="J9" s="12">
        <v>0</v>
      </c>
      <c r="K9" s="83">
        <v>0</v>
      </c>
    </row>
    <row r="10" spans="1:14" x14ac:dyDescent="0.25">
      <c r="A10" s="8">
        <v>-1</v>
      </c>
      <c r="B10" s="9">
        <v>0</v>
      </c>
      <c r="C10" s="9">
        <v>0</v>
      </c>
      <c r="D10" s="9">
        <v>0</v>
      </c>
      <c r="E10" s="9">
        <v>0</v>
      </c>
      <c r="F10" s="234" t="b" cm="1">
        <f t="array" ref="F10">CALENDAR.IS_VALID_TIMESPAN(A10,B10,C10,D10,E10)</f>
        <v>1</v>
      </c>
      <c r="G10" s="9" cm="1">
        <f t="array" ref="G10:K10">CALENDAR.VALIDATE_TIMESPAN(A10,B10,C10,D10,E10)</f>
        <v>-1</v>
      </c>
      <c r="H10" s="9">
        <v>0</v>
      </c>
      <c r="I10" s="9">
        <v>0</v>
      </c>
      <c r="J10" s="9">
        <v>0</v>
      </c>
      <c r="K10" s="82">
        <v>0</v>
      </c>
    </row>
    <row r="11" spans="1:14" x14ac:dyDescent="0.25">
      <c r="A11" s="11">
        <v>1</v>
      </c>
      <c r="B11" s="12">
        <v>0</v>
      </c>
      <c r="C11" s="12">
        <v>0</v>
      </c>
      <c r="D11" s="12">
        <v>0</v>
      </c>
      <c r="E11" s="12">
        <v>0</v>
      </c>
      <c r="F11" s="235" t="b" cm="1">
        <f t="array" ref="F11">CALENDAR.IS_VALID_TIMESPAN(A11,B11,C11,D11,E11)</f>
        <v>1</v>
      </c>
      <c r="G11" s="12" cm="1">
        <f t="array" ref="G11:K11">CALENDAR.VALIDATE_TIMESPAN(A11,B11,C11,D11,E11)</f>
        <v>1</v>
      </c>
      <c r="H11" s="12">
        <v>0</v>
      </c>
      <c r="I11" s="12">
        <v>0</v>
      </c>
      <c r="J11" s="12">
        <v>0</v>
      </c>
      <c r="K11" s="83">
        <v>0</v>
      </c>
    </row>
    <row r="12" spans="1:14" x14ac:dyDescent="0.25">
      <c r="A12" s="8">
        <v>1</v>
      </c>
      <c r="B12" s="9">
        <v>1.5</v>
      </c>
      <c r="C12" s="9"/>
      <c r="D12" s="9"/>
      <c r="E12" s="9"/>
      <c r="F12" s="234" t="b" cm="1">
        <f t="array" ref="F12">CALENDAR.IS_VALID_TIMESPAN(A12,B12,C12,D12,E12)</f>
        <v>1</v>
      </c>
      <c r="G12" s="9" cm="1">
        <f t="array" ref="G12:K12">CALENDAR.VALIDATE_TIMESPAN(A12,B12,C12,D12,E12)</f>
        <v>1</v>
      </c>
      <c r="H12" s="9">
        <v>1.5</v>
      </c>
      <c r="I12" s="9" t="str">
        <v/>
      </c>
      <c r="J12" s="9" t="str">
        <v/>
      </c>
      <c r="K12" s="82" t="str">
        <v/>
      </c>
    </row>
    <row r="13" spans="1:14" x14ac:dyDescent="0.25">
      <c r="A13" s="11">
        <v>1</v>
      </c>
      <c r="B13" s="12">
        <v>1.5</v>
      </c>
      <c r="C13" s="12">
        <v>0</v>
      </c>
      <c r="D13" s="12"/>
      <c r="E13" s="12"/>
      <c r="F13" s="235" t="b" cm="1">
        <f t="array" ref="F13">CALENDAR.IS_VALID_TIMESPAN(A13,B13,C13,D13,E13)</f>
        <v>0</v>
      </c>
      <c r="G13" s="12" cm="1">
        <f t="array" ref="G13:K13">CALENDAR.VALIDATE_TIMESPAN(A13,B13,C13,D13,E13)</f>
        <v>1</v>
      </c>
      <c r="H13" s="12" t="e">
        <v>#NUM!</v>
      </c>
      <c r="I13" s="12">
        <v>0</v>
      </c>
      <c r="J13" s="12" t="str">
        <v/>
      </c>
      <c r="K13" s="83" t="str">
        <v/>
      </c>
    </row>
    <row r="14" spans="1:14" x14ac:dyDescent="0.25">
      <c r="A14" s="8">
        <v>1</v>
      </c>
      <c r="B14" s="9">
        <v>2</v>
      </c>
      <c r="C14" s="9">
        <v>1.5</v>
      </c>
      <c r="D14" s="9"/>
      <c r="E14" s="9"/>
      <c r="F14" s="234" t="b" cm="1">
        <f t="array" ref="F14">CALENDAR.IS_VALID_TIMESPAN(A14,B14,C14,D14,E14)</f>
        <v>1</v>
      </c>
      <c r="G14" s="9" cm="1">
        <f t="array" ref="G14:K14">CALENDAR.VALIDATE_TIMESPAN(A14,B14,C14,D14,E14)</f>
        <v>1</v>
      </c>
      <c r="H14" s="9">
        <v>2</v>
      </c>
      <c r="I14" s="9">
        <v>1.5</v>
      </c>
      <c r="J14" s="9" t="str">
        <v/>
      </c>
      <c r="K14" s="82" t="str">
        <v/>
      </c>
    </row>
    <row r="15" spans="1:14" x14ac:dyDescent="0.25">
      <c r="A15" s="11">
        <v>1</v>
      </c>
      <c r="B15" s="12">
        <v>2</v>
      </c>
      <c r="C15" s="12">
        <v>1.5</v>
      </c>
      <c r="D15" s="12">
        <v>1</v>
      </c>
      <c r="E15" s="12"/>
      <c r="F15" s="235" t="b" cm="1">
        <f t="array" ref="F15">CALENDAR.IS_VALID_TIMESPAN(A15,B15,C15,D15,E15)</f>
        <v>0</v>
      </c>
      <c r="G15" s="12" cm="1">
        <f t="array" ref="G15:K15">CALENDAR.VALIDATE_TIMESPAN(A15,B15,C15,D15,E15)</f>
        <v>1</v>
      </c>
      <c r="H15" s="12">
        <v>2</v>
      </c>
      <c r="I15" s="12" t="e">
        <v>#NUM!</v>
      </c>
      <c r="J15" s="12">
        <v>1</v>
      </c>
      <c r="K15" s="83" t="str">
        <v/>
      </c>
    </row>
    <row r="16" spans="1:14" x14ac:dyDescent="0.25">
      <c r="A16" s="8">
        <v>1</v>
      </c>
      <c r="B16" s="9">
        <v>2</v>
      </c>
      <c r="C16" s="9">
        <v>3</v>
      </c>
      <c r="D16" s="9">
        <v>1.5</v>
      </c>
      <c r="E16" s="9"/>
      <c r="F16" s="234" t="b" cm="1">
        <f t="array" ref="F16">CALENDAR.IS_VALID_TIMESPAN(A16,B16,C16,D16,E16)</f>
        <v>1</v>
      </c>
      <c r="G16" s="9" cm="1">
        <f t="array" ref="G16:K16">CALENDAR.VALIDATE_TIMESPAN(A16,B16,C16,D16,E16)</f>
        <v>1</v>
      </c>
      <c r="H16" s="9">
        <v>2</v>
      </c>
      <c r="I16" s="9">
        <v>3</v>
      </c>
      <c r="J16" s="9">
        <v>1.5</v>
      </c>
      <c r="K16" s="82" t="str">
        <v/>
      </c>
    </row>
    <row r="17" spans="1:11" x14ac:dyDescent="0.25">
      <c r="A17" s="11">
        <v>1</v>
      </c>
      <c r="B17" s="12">
        <v>2</v>
      </c>
      <c r="C17" s="12">
        <v>3</v>
      </c>
      <c r="D17" s="12">
        <v>1.5</v>
      </c>
      <c r="E17" s="12">
        <v>1</v>
      </c>
      <c r="F17" s="235" t="b" cm="1">
        <f t="array" ref="F17">CALENDAR.IS_VALID_TIMESPAN(A17,B17,C17,D17,E17)</f>
        <v>0</v>
      </c>
      <c r="G17" s="12" cm="1">
        <f t="array" ref="G17:K17">CALENDAR.VALIDATE_TIMESPAN(A17,B17,C17,D17,E17)</f>
        <v>1</v>
      </c>
      <c r="H17" s="12">
        <v>2</v>
      </c>
      <c r="I17" s="12">
        <v>3</v>
      </c>
      <c r="J17" s="12" t="e">
        <v>#NUM!</v>
      </c>
      <c r="K17" s="83">
        <v>1</v>
      </c>
    </row>
    <row r="18" spans="1:11" x14ac:dyDescent="0.25">
      <c r="A18" s="8">
        <v>1</v>
      </c>
      <c r="B18" s="9">
        <v>2</v>
      </c>
      <c r="C18" s="9">
        <v>3</v>
      </c>
      <c r="D18" s="9">
        <v>4</v>
      </c>
      <c r="E18" s="9">
        <v>1.5</v>
      </c>
      <c r="F18" s="234" t="b" cm="1">
        <f t="array" ref="F18">CALENDAR.IS_VALID_TIMESPAN(A18,B18,C18,D18,E18)</f>
        <v>1</v>
      </c>
      <c r="G18" s="9" cm="1">
        <f t="array" ref="G18:K18">CALENDAR.VALIDATE_TIMESPAN(A18,B18,C18,D18,E18)</f>
        <v>1</v>
      </c>
      <c r="H18" s="9">
        <v>2</v>
      </c>
      <c r="I18" s="9">
        <v>3</v>
      </c>
      <c r="J18" s="9">
        <v>4</v>
      </c>
      <c r="K18" s="82">
        <v>1.5</v>
      </c>
    </row>
    <row r="19" spans="1:11" x14ac:dyDescent="0.25">
      <c r="A19" s="11">
        <v>1</v>
      </c>
      <c r="B19" s="12">
        <v>2</v>
      </c>
      <c r="C19" s="12">
        <v>3</v>
      </c>
      <c r="D19" s="12">
        <v>4</v>
      </c>
      <c r="E19" s="12">
        <v>5</v>
      </c>
      <c r="F19" s="235" t="b" cm="1">
        <f t="array" ref="F19">CALENDAR.IS_VALID_TIMESPAN(A19,B19,C19,D19,E19)</f>
        <v>1</v>
      </c>
      <c r="G19" s="12" cm="1">
        <f t="array" ref="G19:K19">CALENDAR.VALIDATE_TIMESPAN(A19,B19,C19,D19,E19)</f>
        <v>1</v>
      </c>
      <c r="H19" s="12">
        <v>2</v>
      </c>
      <c r="I19" s="12">
        <v>3</v>
      </c>
      <c r="J19" s="12">
        <v>4</v>
      </c>
      <c r="K19" s="83">
        <v>5</v>
      </c>
    </row>
    <row r="20" spans="1:11" x14ac:dyDescent="0.25">
      <c r="A20" s="8">
        <v>1</v>
      </c>
      <c r="B20" s="9"/>
      <c r="C20" s="9">
        <v>1.5</v>
      </c>
      <c r="D20" s="9"/>
      <c r="E20" s="9"/>
      <c r="F20" s="234" t="b" cm="1">
        <f t="array" ref="F20">CALENDAR.IS_VALID_TIMESPAN(A20,B20,C20,D20,E20)</f>
        <v>1</v>
      </c>
      <c r="G20" s="9" cm="1">
        <f t="array" ref="G20:K20">CALENDAR.VALIDATE_TIMESPAN(A20,B20,C20,D20,E20)</f>
        <v>1</v>
      </c>
      <c r="H20" s="9" t="str">
        <v/>
      </c>
      <c r="I20" s="9">
        <v>1.5</v>
      </c>
      <c r="J20" s="9" t="str">
        <v/>
      </c>
      <c r="K20" s="82" t="str">
        <v/>
      </c>
    </row>
    <row r="21" spans="1:11" x14ac:dyDescent="0.25">
      <c r="A21" s="11">
        <v>1</v>
      </c>
      <c r="B21" s="12"/>
      <c r="C21" s="12">
        <v>1.5</v>
      </c>
      <c r="D21" s="12">
        <v>1</v>
      </c>
      <c r="E21" s="12"/>
      <c r="F21" s="235" t="b" cm="1">
        <f t="array" ref="F21">CALENDAR.IS_VALID_TIMESPAN(A21,B21,C21,D21,E21)</f>
        <v>0</v>
      </c>
      <c r="G21" s="12" cm="1">
        <f t="array" ref="G21:K21">CALENDAR.VALIDATE_TIMESPAN(A21,B21,C21,D21,E21)</f>
        <v>1</v>
      </c>
      <c r="H21" s="12" t="str">
        <v/>
      </c>
      <c r="I21" s="12" t="e">
        <v>#NUM!</v>
      </c>
      <c r="J21" s="12">
        <v>1</v>
      </c>
      <c r="K21" s="83" t="str">
        <v/>
      </c>
    </row>
    <row r="22" spans="1:11" x14ac:dyDescent="0.25">
      <c r="A22" s="8">
        <v>1</v>
      </c>
      <c r="B22" s="9"/>
      <c r="C22" s="9">
        <v>2</v>
      </c>
      <c r="D22" s="9">
        <v>1.5</v>
      </c>
      <c r="E22" s="9"/>
      <c r="F22" s="234" t="b" cm="1">
        <f t="array" ref="F22">CALENDAR.IS_VALID_TIMESPAN(A22,B22,C22,D22,E22)</f>
        <v>1</v>
      </c>
      <c r="G22" s="9" cm="1">
        <f t="array" ref="G22:K22">CALENDAR.VALIDATE_TIMESPAN(A22,B22,C22,D22,E22)</f>
        <v>1</v>
      </c>
      <c r="H22" s="9" t="str">
        <v/>
      </c>
      <c r="I22" s="9">
        <v>2</v>
      </c>
      <c r="J22" s="9">
        <v>1.5</v>
      </c>
      <c r="K22" s="82" t="str">
        <v/>
      </c>
    </row>
    <row r="23" spans="1:11" x14ac:dyDescent="0.25">
      <c r="A23" s="11">
        <v>1</v>
      </c>
      <c r="B23" s="12"/>
      <c r="C23" s="12">
        <v>2</v>
      </c>
      <c r="D23" s="12">
        <v>1.5</v>
      </c>
      <c r="E23" s="12">
        <v>1</v>
      </c>
      <c r="F23" s="235" t="b" cm="1">
        <f t="array" ref="F23">CALENDAR.IS_VALID_TIMESPAN(A23,B23,C23,D23,E23)</f>
        <v>0</v>
      </c>
      <c r="G23" s="12" cm="1">
        <f t="array" ref="G23:K23">CALENDAR.VALIDATE_TIMESPAN(A23,B23,C23,D23,E23)</f>
        <v>1</v>
      </c>
      <c r="H23" s="12" t="str">
        <v/>
      </c>
      <c r="I23" s="12">
        <v>2</v>
      </c>
      <c r="J23" s="12" t="e">
        <v>#NUM!</v>
      </c>
      <c r="K23" s="83">
        <v>1</v>
      </c>
    </row>
    <row r="24" spans="1:11" x14ac:dyDescent="0.25">
      <c r="A24" s="8">
        <v>1</v>
      </c>
      <c r="B24" s="9"/>
      <c r="C24" s="9">
        <v>2</v>
      </c>
      <c r="D24" s="9">
        <v>3</v>
      </c>
      <c r="E24" s="9"/>
      <c r="F24" s="234" t="b" cm="1">
        <f t="array" ref="F24">CALENDAR.IS_VALID_TIMESPAN(A24,B24,C24,D24,E24)</f>
        <v>1</v>
      </c>
      <c r="G24" s="9" cm="1">
        <f t="array" ref="G24:K24">CALENDAR.VALIDATE_TIMESPAN(A24,B24,C24,D24,E24)</f>
        <v>1</v>
      </c>
      <c r="H24" s="9" t="str">
        <v/>
      </c>
      <c r="I24" s="9">
        <v>2</v>
      </c>
      <c r="J24" s="9">
        <v>3</v>
      </c>
      <c r="K24" s="82" t="str">
        <v/>
      </c>
    </row>
    <row r="25" spans="1:11" x14ac:dyDescent="0.25">
      <c r="A25" s="11">
        <v>1</v>
      </c>
      <c r="B25" s="12"/>
      <c r="C25" s="12">
        <v>2</v>
      </c>
      <c r="D25" s="12">
        <v>3</v>
      </c>
      <c r="E25" s="12">
        <v>4.5</v>
      </c>
      <c r="F25" s="235" t="b" cm="1">
        <f t="array" ref="F25">CALENDAR.IS_VALID_TIMESPAN(A25,B25,C25,D25,E25)</f>
        <v>1</v>
      </c>
      <c r="G25" s="12" cm="1">
        <f t="array" ref="G25:K25">CALENDAR.VALIDATE_TIMESPAN(A25,B25,C25,D25,E25)</f>
        <v>1</v>
      </c>
      <c r="H25" s="12" t="str">
        <v/>
      </c>
      <c r="I25" s="12">
        <v>2</v>
      </c>
      <c r="J25" s="12">
        <v>3</v>
      </c>
      <c r="K25" s="83">
        <v>4.5</v>
      </c>
    </row>
    <row r="26" spans="1:11" x14ac:dyDescent="0.25">
      <c r="A26" s="8">
        <v>1</v>
      </c>
      <c r="B26" s="9"/>
      <c r="C26" s="9">
        <v>2</v>
      </c>
      <c r="D26" s="9">
        <v>3</v>
      </c>
      <c r="E26" s="9">
        <v>4</v>
      </c>
      <c r="F26" s="234" t="b" cm="1">
        <f t="array" ref="F26">CALENDAR.IS_VALID_TIMESPAN(A26,B26,C26,D26,E26)</f>
        <v>1</v>
      </c>
      <c r="G26" s="9" cm="1">
        <f t="array" ref="G26:K26">CALENDAR.VALIDATE_TIMESPAN(A26,B26,C26,D26,E26)</f>
        <v>1</v>
      </c>
      <c r="H26" s="9" t="str">
        <v/>
      </c>
      <c r="I26" s="9">
        <v>2</v>
      </c>
      <c r="J26" s="9">
        <v>3</v>
      </c>
      <c r="K26" s="82">
        <v>4</v>
      </c>
    </row>
    <row r="27" spans="1:11" x14ac:dyDescent="0.25">
      <c r="A27" s="11">
        <v>1</v>
      </c>
      <c r="B27" s="12"/>
      <c r="C27" s="12"/>
      <c r="D27" s="12">
        <v>3.5</v>
      </c>
      <c r="E27" s="12"/>
      <c r="F27" s="235" t="b" cm="1">
        <f t="array" ref="F27">CALENDAR.IS_VALID_TIMESPAN(A27,B27,C27,D27,E27)</f>
        <v>1</v>
      </c>
      <c r="G27" s="12" cm="1">
        <f t="array" ref="G27:K27">CALENDAR.VALIDATE_TIMESPAN(A27,B27,C27,D27,E27)</f>
        <v>1</v>
      </c>
      <c r="H27" s="12" t="str">
        <v/>
      </c>
      <c r="I27" s="12" t="str">
        <v/>
      </c>
      <c r="J27" s="12">
        <v>3.5</v>
      </c>
      <c r="K27" s="83" t="str">
        <v/>
      </c>
    </row>
    <row r="28" spans="1:11" x14ac:dyDescent="0.25">
      <c r="A28" s="8">
        <v>1</v>
      </c>
      <c r="B28" s="9"/>
      <c r="C28" s="9"/>
      <c r="D28" s="9">
        <v>3.5</v>
      </c>
      <c r="E28" s="9">
        <v>4</v>
      </c>
      <c r="F28" s="234" t="b" cm="1">
        <f t="array" ref="F28">CALENDAR.IS_VALID_TIMESPAN(A28,B28,C28,D28,E28)</f>
        <v>0</v>
      </c>
      <c r="G28" s="9" cm="1">
        <f t="array" ref="G28:K28">CALENDAR.VALIDATE_TIMESPAN(A28,B28,C28,D28,E28)</f>
        <v>1</v>
      </c>
      <c r="H28" s="9" t="str">
        <v/>
      </c>
      <c r="I28" s="9" t="str">
        <v/>
      </c>
      <c r="J28" s="9" t="e">
        <v>#NUM!</v>
      </c>
      <c r="K28" s="82">
        <v>4</v>
      </c>
    </row>
    <row r="29" spans="1:11" x14ac:dyDescent="0.25">
      <c r="A29" s="11">
        <v>1</v>
      </c>
      <c r="B29" s="12"/>
      <c r="C29" s="12"/>
      <c r="D29" s="12">
        <v>3</v>
      </c>
      <c r="E29" s="12">
        <v>4.5</v>
      </c>
      <c r="F29" s="235" t="b" cm="1">
        <f t="array" ref="F29">CALENDAR.IS_VALID_TIMESPAN(A29,B29,C29,D29,E29)</f>
        <v>1</v>
      </c>
      <c r="G29" s="12" cm="1">
        <f t="array" ref="G29:K29">CALENDAR.VALIDATE_TIMESPAN(A29,B29,C29,D29,E29)</f>
        <v>1</v>
      </c>
      <c r="H29" s="12" t="str">
        <v/>
      </c>
      <c r="I29" s="12" t="str">
        <v/>
      </c>
      <c r="J29" s="12">
        <v>3</v>
      </c>
      <c r="K29" s="83">
        <v>4.5</v>
      </c>
    </row>
    <row r="30" spans="1:11" x14ac:dyDescent="0.25">
      <c r="A30" s="8">
        <v>1</v>
      </c>
      <c r="B30" s="9"/>
      <c r="C30" s="9"/>
      <c r="D30" s="9">
        <v>3</v>
      </c>
      <c r="E30" s="9">
        <v>4</v>
      </c>
      <c r="F30" s="234" t="b" cm="1">
        <f t="array" ref="F30">CALENDAR.IS_VALID_TIMESPAN(A30,B30,C30,D30,E30)</f>
        <v>1</v>
      </c>
      <c r="G30" s="9" cm="1">
        <f t="array" ref="G30:K30">CALENDAR.VALIDATE_TIMESPAN(A30,B30,C30,D30,E30)</f>
        <v>1</v>
      </c>
      <c r="H30" s="9" t="str">
        <v/>
      </c>
      <c r="I30" s="9" t="str">
        <v/>
      </c>
      <c r="J30" s="9">
        <v>3</v>
      </c>
      <c r="K30" s="82">
        <v>4</v>
      </c>
    </row>
    <row r="31" spans="1:11" x14ac:dyDescent="0.25">
      <c r="A31" s="11">
        <v>1</v>
      </c>
      <c r="B31" s="12"/>
      <c r="C31" s="12"/>
      <c r="D31" s="12">
        <v>3</v>
      </c>
      <c r="E31" s="12"/>
      <c r="F31" s="235" t="b" cm="1">
        <f t="array" ref="F31">CALENDAR.IS_VALID_TIMESPAN(A31,B31,C31,D31,E31)</f>
        <v>1</v>
      </c>
      <c r="G31" s="12" cm="1">
        <f t="array" ref="G31:K31">CALENDAR.VALIDATE_TIMESPAN(A31,B31,C31,D31,E31)</f>
        <v>1</v>
      </c>
      <c r="H31" s="12" t="str">
        <v/>
      </c>
      <c r="I31" s="12" t="str">
        <v/>
      </c>
      <c r="J31" s="12">
        <v>3</v>
      </c>
      <c r="K31" s="83" t="str">
        <v/>
      </c>
    </row>
    <row r="32" spans="1:11" x14ac:dyDescent="0.25">
      <c r="A32" s="8">
        <v>1</v>
      </c>
      <c r="B32" s="9"/>
      <c r="C32" s="9"/>
      <c r="D32" s="9"/>
      <c r="E32" s="9">
        <v>4</v>
      </c>
      <c r="F32" s="234" t="b" cm="1">
        <f t="array" ref="F32">CALENDAR.IS_VALID_TIMESPAN(A32,B32,C32,D32,E32)</f>
        <v>1</v>
      </c>
      <c r="G32" s="9" cm="1">
        <f t="array" ref="G32:K32">CALENDAR.VALIDATE_TIMESPAN(A32,B32,C32,D32,E32)</f>
        <v>1</v>
      </c>
      <c r="H32" s="9" t="str">
        <v/>
      </c>
      <c r="I32" s="9" t="str">
        <v/>
      </c>
      <c r="J32" s="9" t="str">
        <v/>
      </c>
      <c r="K32" s="82">
        <v>4</v>
      </c>
    </row>
    <row r="33" spans="1:11" x14ac:dyDescent="0.25">
      <c r="A33" s="11">
        <v>1</v>
      </c>
      <c r="B33" s="12"/>
      <c r="C33" s="12"/>
      <c r="D33" s="12"/>
      <c r="E33" s="12">
        <v>4.5</v>
      </c>
      <c r="F33" s="235" t="b" cm="1">
        <f t="array" ref="F33">CALENDAR.IS_VALID_TIMESPAN(A33,B33,C33,D33,E33)</f>
        <v>1</v>
      </c>
      <c r="G33" s="12" cm="1">
        <f t="array" ref="G33:K33">CALENDAR.VALIDATE_TIMESPAN(A33,B33,C33,D33,E33)</f>
        <v>1</v>
      </c>
      <c r="H33" s="12" t="str">
        <v/>
      </c>
      <c r="I33" s="12" t="str">
        <v/>
      </c>
      <c r="J33" s="12" t="str">
        <v/>
      </c>
      <c r="K33" s="83">
        <v>4.5</v>
      </c>
    </row>
    <row r="34" spans="1:11" x14ac:dyDescent="0.25">
      <c r="A34" s="8">
        <v>1</v>
      </c>
      <c r="B34" s="9">
        <v>100</v>
      </c>
      <c r="C34" s="9">
        <v>24</v>
      </c>
      <c r="D34" s="9"/>
      <c r="E34" s="9"/>
      <c r="F34" s="234" t="b" cm="1">
        <f t="array" ref="F34">CALENDAR.IS_VALID_TIMESPAN(A34,B34,C34,D34,E34)</f>
        <v>0</v>
      </c>
      <c r="G34" s="9" cm="1">
        <f t="array" ref="G34:K34">CALENDAR.VALIDATE_TIMESPAN(A34,B34,C34,D34,E34)</f>
        <v>1</v>
      </c>
      <c r="H34" s="9">
        <v>100</v>
      </c>
      <c r="I34" s="9" t="e">
        <v>#NUM!</v>
      </c>
      <c r="J34" s="9" t="str">
        <v/>
      </c>
      <c r="K34" s="82" t="str">
        <v/>
      </c>
    </row>
    <row r="35" spans="1:11" x14ac:dyDescent="0.25">
      <c r="A35" s="11">
        <v>1</v>
      </c>
      <c r="B35" s="12">
        <v>100</v>
      </c>
      <c r="C35" s="12">
        <v>23</v>
      </c>
      <c r="D35" s="12">
        <v>60</v>
      </c>
      <c r="E35" s="12"/>
      <c r="F35" s="235" t="b" cm="1">
        <f t="array" ref="F35">CALENDAR.IS_VALID_TIMESPAN(A35,B35,C35,D35,E35)</f>
        <v>0</v>
      </c>
      <c r="G35" s="12" cm="1">
        <f t="array" ref="G35:K35">CALENDAR.VALIDATE_TIMESPAN(A35,B35,C35,D35,E35)</f>
        <v>1</v>
      </c>
      <c r="H35" s="12">
        <v>100</v>
      </c>
      <c r="I35" s="12">
        <v>23</v>
      </c>
      <c r="J35" s="12" t="e">
        <v>#NUM!</v>
      </c>
      <c r="K35" s="83" t="str">
        <v/>
      </c>
    </row>
    <row r="36" spans="1:11" x14ac:dyDescent="0.25">
      <c r="A36" s="8">
        <v>1</v>
      </c>
      <c r="B36" s="9">
        <v>100</v>
      </c>
      <c r="C36" s="9">
        <v>23</v>
      </c>
      <c r="D36" s="9">
        <v>59</v>
      </c>
      <c r="E36" s="9"/>
      <c r="F36" s="234" t="b" cm="1">
        <f t="array" ref="F36">CALENDAR.IS_VALID_TIMESPAN(A36,B36,C36,D36,E36)</f>
        <v>1</v>
      </c>
      <c r="G36" s="9" cm="1">
        <f t="array" ref="G36:K36">CALENDAR.VALIDATE_TIMESPAN(A36,B36,C36,D36,E36)</f>
        <v>1</v>
      </c>
      <c r="H36" s="9">
        <v>100</v>
      </c>
      <c r="I36" s="9">
        <v>23</v>
      </c>
      <c r="J36" s="9">
        <v>59</v>
      </c>
      <c r="K36" s="82" t="str">
        <v/>
      </c>
    </row>
    <row r="37" spans="1:11" x14ac:dyDescent="0.25">
      <c r="A37" s="11">
        <v>1</v>
      </c>
      <c r="B37" s="12">
        <v>100</v>
      </c>
      <c r="C37" s="12">
        <v>23</v>
      </c>
      <c r="D37" s="12">
        <v>59</v>
      </c>
      <c r="E37" s="12">
        <v>60</v>
      </c>
      <c r="F37" s="235" t="b" cm="1">
        <f t="array" ref="F37">CALENDAR.IS_VALID_TIMESPAN(A37,B37,C37,D37,E37)</f>
        <v>0</v>
      </c>
      <c r="G37" s="12" cm="1">
        <f t="array" ref="G37:K37">CALENDAR.VALIDATE_TIMESPAN(A37,B37,C37,D37,E37)</f>
        <v>1</v>
      </c>
      <c r="H37" s="12">
        <v>100</v>
      </c>
      <c r="I37" s="12">
        <v>23</v>
      </c>
      <c r="J37" s="12">
        <v>59</v>
      </c>
      <c r="K37" s="83" t="e">
        <v>#NUM!</v>
      </c>
    </row>
    <row r="38" spans="1:11" x14ac:dyDescent="0.25">
      <c r="A38" s="8">
        <v>1</v>
      </c>
      <c r="B38" s="9">
        <v>100</v>
      </c>
      <c r="C38" s="9">
        <v>23</v>
      </c>
      <c r="D38" s="9">
        <v>59</v>
      </c>
      <c r="E38" s="9">
        <v>59.999000000000002</v>
      </c>
      <c r="F38" s="234" t="b" cm="1">
        <f t="array" ref="F38">CALENDAR.IS_VALID_TIMESPAN(A38,B38,C38,D38,E38)</f>
        <v>1</v>
      </c>
      <c r="G38" s="9" cm="1">
        <f t="array" ref="G38:K38">CALENDAR.VALIDATE_TIMESPAN(A38,B38,C38,D38,E38)</f>
        <v>1</v>
      </c>
      <c r="H38" s="9">
        <v>100</v>
      </c>
      <c r="I38" s="9">
        <v>23</v>
      </c>
      <c r="J38" s="9">
        <v>59</v>
      </c>
      <c r="K38" s="82">
        <v>59.999000000000002</v>
      </c>
    </row>
    <row r="39" spans="1:11" x14ac:dyDescent="0.25">
      <c r="A39" s="11">
        <v>1</v>
      </c>
      <c r="B39" s="12" t="e">
        <v>#N/A</v>
      </c>
      <c r="C39" s="12">
        <v>24</v>
      </c>
      <c r="D39" s="12"/>
      <c r="E39" s="12"/>
      <c r="F39" s="235" t="b" cm="1">
        <f t="array" ref="F39">CALENDAR.IS_VALID_TIMESPAN(A39,B39,C39,D39,E39)</f>
        <v>0</v>
      </c>
      <c r="G39" s="12" cm="1">
        <f t="array" ref="G39:K39">CALENDAR.VALIDATE_TIMESPAN(A39,B39,C39,D39,E39)</f>
        <v>1</v>
      </c>
      <c r="H39" s="12" t="e">
        <v>#N/A</v>
      </c>
      <c r="I39" s="12">
        <v>24</v>
      </c>
      <c r="J39" s="12" t="str">
        <v/>
      </c>
      <c r="K39" s="83" t="str">
        <v/>
      </c>
    </row>
    <row r="40" spans="1:11" x14ac:dyDescent="0.25">
      <c r="A40" s="8">
        <v>1</v>
      </c>
      <c r="B40" s="9"/>
      <c r="C40" s="9">
        <v>25</v>
      </c>
      <c r="D40" s="9">
        <v>59</v>
      </c>
      <c r="E40" s="9"/>
      <c r="F40" s="234" t="b" cm="1">
        <f t="array" ref="F40">CALENDAR.IS_VALID_TIMESPAN(A40,B40,C40,D40,E40)</f>
        <v>1</v>
      </c>
      <c r="G40" s="9" cm="1">
        <f t="array" ref="G40:K40">CALENDAR.VALIDATE_TIMESPAN(A40,B40,C40,D40,E40)</f>
        <v>1</v>
      </c>
      <c r="H40" s="9" t="str">
        <v/>
      </c>
      <c r="I40" s="9">
        <v>25</v>
      </c>
      <c r="J40" s="9">
        <v>59</v>
      </c>
      <c r="K40" s="82" t="str">
        <v/>
      </c>
    </row>
    <row r="41" spans="1:11" x14ac:dyDescent="0.25">
      <c r="A41" s="11">
        <v>1</v>
      </c>
      <c r="B41" s="12"/>
      <c r="C41" s="12">
        <v>25</v>
      </c>
      <c r="D41" s="12">
        <v>59</v>
      </c>
      <c r="E41" s="12">
        <v>59.999899999999997</v>
      </c>
      <c r="F41" s="235" t="b" cm="1">
        <f t="array" ref="F41">CALENDAR.IS_VALID_TIMESPAN(A41,B41,C41,D41,E41)</f>
        <v>1</v>
      </c>
      <c r="G41" s="12" cm="1">
        <f t="array" ref="G41:K41">CALENDAR.VALIDATE_TIMESPAN(A41,B41,C41,D41,E41)</f>
        <v>1</v>
      </c>
      <c r="H41" s="12" t="str">
        <v/>
      </c>
      <c r="I41" s="12">
        <v>25</v>
      </c>
      <c r="J41" s="12">
        <v>59</v>
      </c>
      <c r="K41" s="83">
        <v>59.999899999999997</v>
      </c>
    </row>
    <row r="42" spans="1:11" x14ac:dyDescent="0.25">
      <c r="A42" s="8">
        <v>1</v>
      </c>
      <c r="B42" s="9"/>
      <c r="C42" s="9">
        <v>25</v>
      </c>
      <c r="D42" s="9">
        <v>59</v>
      </c>
      <c r="E42" s="9">
        <v>60</v>
      </c>
      <c r="F42" s="234" t="b" cm="1">
        <f t="array" ref="F42">CALENDAR.IS_VALID_TIMESPAN(A42,B42,C42,D42,E42)</f>
        <v>0</v>
      </c>
      <c r="G42" s="9" cm="1">
        <f t="array" ref="G42:K42">CALENDAR.VALIDATE_TIMESPAN(A42,B42,C42,D42,E42)</f>
        <v>1</v>
      </c>
      <c r="H42" s="9" t="str">
        <v/>
      </c>
      <c r="I42" s="9">
        <v>25</v>
      </c>
      <c r="J42" s="9">
        <v>59</v>
      </c>
      <c r="K42" s="82" t="e">
        <v>#NUM!</v>
      </c>
    </row>
    <row r="43" spans="1:11" x14ac:dyDescent="0.25">
      <c r="A43" s="11">
        <v>1</v>
      </c>
      <c r="B43" s="12"/>
      <c r="C43" s="12"/>
      <c r="D43" s="12">
        <v>100</v>
      </c>
      <c r="E43" s="12">
        <v>59</v>
      </c>
      <c r="F43" s="235" t="b" cm="1">
        <f t="array" ref="F43">CALENDAR.IS_VALID_TIMESPAN(A43,B43,C43,D43,E43)</f>
        <v>1</v>
      </c>
      <c r="G43" s="12" cm="1">
        <f t="array" ref="G43:K43">CALENDAR.VALIDATE_TIMESPAN(A43,B43,C43,D43,E43)</f>
        <v>1</v>
      </c>
      <c r="H43" s="12" t="str">
        <v/>
      </c>
      <c r="I43" s="12" t="str">
        <v/>
      </c>
      <c r="J43" s="12">
        <v>100</v>
      </c>
      <c r="K43" s="83">
        <v>59</v>
      </c>
    </row>
    <row r="44" spans="1:11" x14ac:dyDescent="0.25">
      <c r="A44" s="185">
        <v>1</v>
      </c>
      <c r="B44" s="148"/>
      <c r="C44" s="148"/>
      <c r="D44" s="148">
        <v>100</v>
      </c>
      <c r="E44" s="148">
        <v>60</v>
      </c>
      <c r="F44" s="236" t="b" cm="1">
        <f t="array" ref="F44">CALENDAR.IS_VALID_TIMESPAN(A44,B44,C44,D44,E44)</f>
        <v>0</v>
      </c>
      <c r="G44" s="148" cm="1">
        <f t="array" ref="G44:K44">CALENDAR.VALIDATE_TIMESPAN(A44,B44,C44,D44,E44)</f>
        <v>1</v>
      </c>
      <c r="H44" s="148" t="str">
        <v/>
      </c>
      <c r="I44" s="148" t="str">
        <v/>
      </c>
      <c r="J44" s="148">
        <v>100</v>
      </c>
      <c r="K44" s="237" t="e">
        <v>#NUM!</v>
      </c>
    </row>
    <row r="45" spans="1:11" x14ac:dyDescent="0.25">
      <c r="A45" s="60">
        <v>1</v>
      </c>
      <c r="B45" s="37"/>
      <c r="C45" s="37"/>
      <c r="D45" s="37">
        <v>100</v>
      </c>
      <c r="E45" s="37">
        <v>59.999000000000002</v>
      </c>
      <c r="F45" s="238" t="b" cm="1">
        <f t="array" ref="F45">CALENDAR.IS_VALID_TIMESPAN(A45,B45,C45,D45,E45)</f>
        <v>1</v>
      </c>
      <c r="G45" s="37" cm="1">
        <f t="array" ref="G45:K45">CALENDAR.VALIDATE_TIMESPAN(A45,B45,C45,D45,E45)</f>
        <v>1</v>
      </c>
      <c r="H45" s="37" t="str">
        <v/>
      </c>
      <c r="I45" s="37" t="str">
        <v/>
      </c>
      <c r="J45" s="37">
        <v>100</v>
      </c>
      <c r="K45" s="175">
        <v>59.999000000000002</v>
      </c>
    </row>
    <row r="46" spans="1:11" x14ac:dyDescent="0.25">
      <c r="A46" s="185" t="e">
        <v>#N/A</v>
      </c>
      <c r="B46" s="148"/>
      <c r="C46" s="148"/>
      <c r="D46" s="148"/>
      <c r="E46" s="148">
        <v>100</v>
      </c>
      <c r="F46" s="236" t="b" cm="1">
        <f t="array" ref="F46">CALENDAR.IS_VALID_TIMESPAN(A46,B46,C46,D46,E46)</f>
        <v>0</v>
      </c>
      <c r="G46" s="148" t="e" cm="1">
        <f t="array" ref="G46:K46">CALENDAR.VALIDATE_TIMESPAN(A46,B46,C46,D46,E46)</f>
        <v>#VALUE!</v>
      </c>
      <c r="H46" s="148" t="str">
        <v/>
      </c>
      <c r="I46" s="148" t="str">
        <v/>
      </c>
      <c r="J46" s="148" t="str">
        <v/>
      </c>
      <c r="K46" s="237">
        <v>100</v>
      </c>
    </row>
    <row r="49" spans="1:5" ht="19.5" x14ac:dyDescent="0.3">
      <c r="A49" s="1" t="s">
        <v>421</v>
      </c>
      <c r="B49" s="1"/>
      <c r="C49" s="1"/>
    </row>
    <row r="51" spans="1:5" x14ac:dyDescent="0.25">
      <c r="A51" t="s">
        <v>69</v>
      </c>
      <c r="B51" t="s">
        <v>403</v>
      </c>
      <c r="C51" t="s">
        <v>71</v>
      </c>
      <c r="D51" t="s">
        <v>405</v>
      </c>
      <c r="E51" t="s">
        <v>422</v>
      </c>
    </row>
    <row r="52" spans="1:5" x14ac:dyDescent="0.25">
      <c r="A52" s="66">
        <v>0</v>
      </c>
      <c r="E52" t="e" cm="1">
        <f t="array" ref="E52">CALENDAR.TIMESPAN_LOW_ORDER(Table283032[[#This Row],[Days]],Table283032[[#This Row],[Hours]],Table283032[[#This Row],[Minute]],Table283032[[#This Row],[Seconds]])</f>
        <v>#N/A</v>
      </c>
    </row>
    <row r="53" spans="1:5" x14ac:dyDescent="0.25">
      <c r="A53" s="66">
        <v>1</v>
      </c>
      <c r="E53" cm="1">
        <f t="array" ref="E53">CALENDAR.TIMESPAN_LOW_ORDER(Table283032[[#This Row],[Days]],Table283032[[#This Row],[Hours]],Table283032[[#This Row],[Minute]],Table283032[[#This Row],[Seconds]])</f>
        <v>1</v>
      </c>
    </row>
    <row r="54" spans="1:5" x14ac:dyDescent="0.25">
      <c r="A54" s="66">
        <v>-1</v>
      </c>
      <c r="E54" cm="1">
        <f t="array" ref="E54">CALENDAR.TIMESPAN_LOW_ORDER(Table283032[[#This Row],[Days]],Table283032[[#This Row],[Hours]],Table283032[[#This Row],[Minute]],Table283032[[#This Row],[Seconds]])</f>
        <v>1</v>
      </c>
    </row>
    <row r="55" spans="1:5" x14ac:dyDescent="0.25">
      <c r="A55" s="66">
        <v>1.5</v>
      </c>
      <c r="E55" cm="1">
        <f t="array" ref="E55">CALENDAR.TIMESPAN_LOW_ORDER(Table283032[[#This Row],[Days]],Table283032[[#This Row],[Hours]],Table283032[[#This Row],[Minute]],Table283032[[#This Row],[Seconds]])</f>
        <v>2</v>
      </c>
    </row>
    <row r="56" spans="1:5" x14ac:dyDescent="0.25">
      <c r="A56" s="66">
        <v>1.04</v>
      </c>
      <c r="E56" cm="1">
        <f t="array" ref="E56">CALENDAR.TIMESPAN_LOW_ORDER(Table283032[[#This Row],[Days]],Table283032[[#This Row],[Hours]],Table283032[[#This Row],[Minute]],Table283032[[#This Row],[Seconds]])</f>
        <v>4</v>
      </c>
    </row>
    <row r="57" spans="1:5" x14ac:dyDescent="0.25">
      <c r="A57" s="66">
        <v>0</v>
      </c>
      <c r="B57">
        <v>1</v>
      </c>
      <c r="C57">
        <v>1</v>
      </c>
      <c r="E57" cm="1">
        <f t="array" ref="E57">CALENDAR.TIMESPAN_LOW_ORDER(Table283032[[#This Row],[Days]],Table283032[[#This Row],[Hours]],Table283032[[#This Row],[Minute]],Table283032[[#This Row],[Seconds]])</f>
        <v>3</v>
      </c>
    </row>
    <row r="58" spans="1:5" x14ac:dyDescent="0.25">
      <c r="A58" s="66">
        <v>0</v>
      </c>
      <c r="D58">
        <v>1</v>
      </c>
      <c r="E58" cm="1">
        <f t="array" ref="E58">CALENDAR.TIMESPAN_LOW_ORDER(Table283032[[#This Row],[Days]],Table283032[[#This Row],[Hours]],Table283032[[#This Row],[Minute]],Table283032[[#This Row],[Seconds]])</f>
        <v>4</v>
      </c>
    </row>
    <row r="59" spans="1:5" x14ac:dyDescent="0.25">
      <c r="A59" s="66"/>
      <c r="C59">
        <v>1</v>
      </c>
      <c r="E59" cm="1">
        <f t="array" ref="E59">CALENDAR.TIMESPAN_LOW_ORDER(Table283032[[#This Row],[Days]],Table283032[[#This Row],[Hours]],Table283032[[#This Row],[Minute]],Table283032[[#This Row],[Seconds]])</f>
        <v>3</v>
      </c>
    </row>
    <row r="62" spans="1:5" ht="19.5" x14ac:dyDescent="0.3">
      <c r="A62" s="1" t="s">
        <v>423</v>
      </c>
      <c r="B62" s="1"/>
    </row>
    <row r="64" spans="1:5" x14ac:dyDescent="0.25">
      <c r="A64" t="s">
        <v>69</v>
      </c>
      <c r="B64" t="s">
        <v>403</v>
      </c>
      <c r="C64" t="s">
        <v>71</v>
      </c>
      <c r="D64" t="s">
        <v>405</v>
      </c>
      <c r="E64" t="s">
        <v>424</v>
      </c>
    </row>
    <row r="65" spans="1:6" x14ac:dyDescent="0.25">
      <c r="A65" s="66">
        <v>0</v>
      </c>
      <c r="E65" t="e" cm="1">
        <f t="array" ref="E65">CALENDAR.TIMESPAN_HIGH_ORDER(Table28303237[[#This Row],[Days]],Table28303237[[#This Row],[Hours]],Table28303237[[#This Row],[Minute]],Table28303237[[#This Row],[Seconds]])</f>
        <v>#N/A</v>
      </c>
    </row>
    <row r="66" spans="1:6" x14ac:dyDescent="0.25">
      <c r="A66" s="66">
        <v>1</v>
      </c>
      <c r="E66" cm="1">
        <f t="array" ref="E66">CALENDAR.TIMESPAN_HIGH_ORDER(Table28303237[[#This Row],[Days]],Table28303237[[#This Row],[Hours]],Table28303237[[#This Row],[Minute]],Table28303237[[#This Row],[Seconds]])</f>
        <v>1</v>
      </c>
    </row>
    <row r="67" spans="1:6" x14ac:dyDescent="0.25">
      <c r="A67" s="66">
        <v>-1</v>
      </c>
      <c r="E67" cm="1">
        <f t="array" ref="E67">CALENDAR.TIMESPAN_HIGH_ORDER(Table28303237[[#This Row],[Days]],Table28303237[[#This Row],[Hours]],Table28303237[[#This Row],[Minute]],Table28303237[[#This Row],[Seconds]])</f>
        <v>1</v>
      </c>
    </row>
    <row r="68" spans="1:6" x14ac:dyDescent="0.25">
      <c r="A68" s="66">
        <v>1.5</v>
      </c>
      <c r="E68" cm="1">
        <f t="array" ref="E68">CALENDAR.TIMESPAN_HIGH_ORDER(Table28303237[[#This Row],[Days]],Table28303237[[#This Row],[Hours]],Table28303237[[#This Row],[Minute]],Table28303237[[#This Row],[Seconds]])</f>
        <v>1</v>
      </c>
    </row>
    <row r="69" spans="1:6" x14ac:dyDescent="0.25">
      <c r="A69" s="66">
        <v>1.04</v>
      </c>
      <c r="E69" cm="1">
        <f t="array" ref="E69">CALENDAR.TIMESPAN_HIGH_ORDER(Table28303237[[#This Row],[Days]],Table28303237[[#This Row],[Hours]],Table28303237[[#This Row],[Minute]],Table28303237[[#This Row],[Seconds]])</f>
        <v>1</v>
      </c>
    </row>
    <row r="70" spans="1:6" x14ac:dyDescent="0.25">
      <c r="A70" s="66">
        <v>0</v>
      </c>
      <c r="B70">
        <v>1</v>
      </c>
      <c r="C70">
        <v>1</v>
      </c>
      <c r="E70" cm="1">
        <f t="array" ref="E70">CALENDAR.TIMESPAN_HIGH_ORDER(Table28303237[[#This Row],[Days]],Table28303237[[#This Row],[Hours]],Table28303237[[#This Row],[Minute]],Table28303237[[#This Row],[Seconds]])</f>
        <v>2</v>
      </c>
    </row>
    <row r="71" spans="1:6" x14ac:dyDescent="0.25">
      <c r="A71" s="66">
        <v>0</v>
      </c>
      <c r="D71">
        <v>1</v>
      </c>
      <c r="E71" cm="1">
        <f t="array" ref="E71">CALENDAR.TIMESPAN_HIGH_ORDER(Table28303237[[#This Row],[Days]],Table28303237[[#This Row],[Hours]],Table28303237[[#This Row],[Minute]],Table28303237[[#This Row],[Seconds]])</f>
        <v>4</v>
      </c>
    </row>
    <row r="72" spans="1:6" x14ac:dyDescent="0.25">
      <c r="A72" s="66"/>
      <c r="C72">
        <v>1</v>
      </c>
      <c r="E72" cm="1">
        <f t="array" ref="E72">CALENDAR.TIMESPAN_HIGH_ORDER(Table28303237[[#This Row],[Days]],Table28303237[[#This Row],[Hours]],Table28303237[[#This Row],[Minute]],Table28303237[[#This Row],[Seconds]])</f>
        <v>3</v>
      </c>
    </row>
    <row r="75" spans="1:6" ht="19.5" x14ac:dyDescent="0.3">
      <c r="A75" s="1" t="s">
        <v>402</v>
      </c>
      <c r="B75" s="1"/>
      <c r="C75" s="1"/>
    </row>
    <row r="77" spans="1:6" x14ac:dyDescent="0.25">
      <c r="A77" t="s">
        <v>112</v>
      </c>
      <c r="B77" t="s">
        <v>69</v>
      </c>
      <c r="C77" t="s">
        <v>403</v>
      </c>
      <c r="D77" t="s">
        <v>404</v>
      </c>
      <c r="E77" t="s">
        <v>405</v>
      </c>
      <c r="F77" t="s">
        <v>309</v>
      </c>
    </row>
    <row r="78" spans="1:6" x14ac:dyDescent="0.25">
      <c r="F78" t="str" cm="1">
        <f t="array" ref="F78">CALENDAR.TIMESPAN(Table28[[#This Row],[Sign]],Table28[[#This Row],[Days]],Table28[[#This Row],[Hours]],Table28[[#This Row],[Minutes]],Table28[[#This Row],[Seconds]])</f>
        <v/>
      </c>
    </row>
    <row r="79" spans="1:6" x14ac:dyDescent="0.25">
      <c r="B79" t="s">
        <v>3</v>
      </c>
      <c r="F79" t="e" cm="1">
        <f t="array" ref="F79">CALENDAR.TIMESPAN(Table28[[#This Row],[Sign]],Table28[[#This Row],[Days]],Table28[[#This Row],[Hours]],Table28[[#This Row],[Minutes]],Table28[[#This Row],[Seconds]])</f>
        <v>#VALUE!</v>
      </c>
    </row>
    <row r="80" spans="1:6" x14ac:dyDescent="0.25">
      <c r="A80">
        <v>1</v>
      </c>
      <c r="B80">
        <v>1</v>
      </c>
      <c r="D80">
        <v>1</v>
      </c>
      <c r="F80" cm="1">
        <f t="array" ref="F80">CALENDAR.TIMESPAN(Table28[[#This Row],[Sign]],Table28[[#This Row],[Days]],Table28[[#This Row],[Hours]],Table28[[#This Row],[Minutes]],Table28[[#This Row],[Seconds]])</f>
        <v>1.0006944444444446</v>
      </c>
    </row>
    <row r="81" spans="1:6" x14ac:dyDescent="0.25">
      <c r="A81">
        <v>1</v>
      </c>
      <c r="C81">
        <v>1</v>
      </c>
      <c r="F81" cm="1">
        <f t="array" ref="F81">CALENDAR.TIMESPAN(Table28[[#This Row],[Sign]],Table28[[#This Row],[Days]],Table28[[#This Row],[Hours]],Table28[[#This Row],[Minutes]],Table28[[#This Row],[Seconds]])</f>
        <v>4.1666666666666664E-2</v>
      </c>
    </row>
    <row r="82" spans="1:6" x14ac:dyDescent="0.25">
      <c r="A82">
        <v>1</v>
      </c>
      <c r="B82" s="3"/>
      <c r="D82">
        <v>1</v>
      </c>
      <c r="F82" cm="1">
        <f t="array" ref="F82">CALENDAR.TIMESPAN(Table28[[#This Row],[Sign]],Table28[[#This Row],[Days]],Table28[[#This Row],[Hours]],Table28[[#This Row],[Minutes]],Table28[[#This Row],[Seconds]])</f>
        <v>6.9444444444444447E-4</v>
      </c>
    </row>
    <row r="83" spans="1:6" x14ac:dyDescent="0.25">
      <c r="A83">
        <v>1</v>
      </c>
      <c r="E83">
        <v>0.1</v>
      </c>
      <c r="F83" cm="1">
        <f t="array" ref="F83">CALENDAR.TIMESPAN(Table28[[#This Row],[Sign]],Table28[[#This Row],[Days]],Table28[[#This Row],[Hours]],Table28[[#This Row],[Minutes]],Table28[[#This Row],[Seconds]])</f>
        <v>1.1574074074074074E-6</v>
      </c>
    </row>
    <row r="84" spans="1:6" x14ac:dyDescent="0.25">
      <c r="A84">
        <v>1</v>
      </c>
      <c r="B84">
        <v>1</v>
      </c>
      <c r="C84">
        <v>36</v>
      </c>
      <c r="D84">
        <v>120</v>
      </c>
      <c r="E84">
        <v>-60</v>
      </c>
      <c r="F84" cm="1">
        <f t="array" ref="F84">CALENDAR.TIMESPAN(Table28[[#This Row],[Sign]],Table28[[#This Row],[Days]],Table28[[#This Row],[Hours]],Table28[[#This Row],[Minutes]],Table28[[#This Row],[Seconds]])</f>
        <v>2.5826388888888889</v>
      </c>
    </row>
    <row r="85" spans="1:6" x14ac:dyDescent="0.25">
      <c r="A85">
        <v>0</v>
      </c>
      <c r="B85">
        <v>1</v>
      </c>
      <c r="C85">
        <v>1</v>
      </c>
      <c r="D85">
        <v>1</v>
      </c>
      <c r="E85">
        <v>1</v>
      </c>
      <c r="F85" cm="1">
        <f t="array" ref="F85">CALENDAR.TIMESPAN(Table28[[#This Row],[Sign]],Table28[[#This Row],[Days]],Table28[[#This Row],[Hours]],Table28[[#This Row],[Minutes]],Table28[[#This Row],[Seconds]])</f>
        <v>0</v>
      </c>
    </row>
    <row r="86" spans="1:6" x14ac:dyDescent="0.25">
      <c r="A86" s="3">
        <v>-1</v>
      </c>
      <c r="B86" s="3"/>
      <c r="E86">
        <v>86400</v>
      </c>
      <c r="F86" cm="1">
        <f t="array" ref="F86">CALENDAR.TIMESPAN(Table28[[#This Row],[Sign]],Table28[[#This Row],[Days]],Table28[[#This Row],[Hours]],Table28[[#This Row],[Minutes]],Table28[[#This Row],[Seconds]])</f>
        <v>-1</v>
      </c>
    </row>
    <row r="87" spans="1:6" x14ac:dyDescent="0.25">
      <c r="A87" s="3">
        <v>-1</v>
      </c>
      <c r="B87" s="3"/>
      <c r="E87">
        <v>-86400</v>
      </c>
      <c r="F87" cm="1">
        <f t="array" ref="F87">CALENDAR.TIMESPAN(Table28[[#This Row],[Sign]],Table28[[#This Row],[Days]],Table28[[#This Row],[Hours]],Table28[[#This Row],[Minutes]],Table28[[#This Row],[Seconds]])</f>
        <v>1</v>
      </c>
    </row>
    <row r="88" spans="1:6" x14ac:dyDescent="0.25">
      <c r="A88" s="3">
        <v>-1</v>
      </c>
      <c r="B88" s="3">
        <v>1</v>
      </c>
      <c r="C88">
        <v>-24</v>
      </c>
      <c r="D88">
        <v>1440</v>
      </c>
      <c r="E88">
        <v>-86400</v>
      </c>
      <c r="F88" cm="1">
        <f t="array" ref="F88">CALENDAR.TIMESPAN(Table28[[#This Row],[Sign]],Table28[[#This Row],[Days]],Table28[[#This Row],[Hours]],Table28[[#This Row],[Minutes]],Table28[[#This Row],[Seconds]])</f>
        <v>0</v>
      </c>
    </row>
    <row r="91" spans="1:6" ht="19.5" x14ac:dyDescent="0.3">
      <c r="A91" s="1" t="s">
        <v>312</v>
      </c>
      <c r="B91" s="1"/>
      <c r="C91" s="1"/>
    </row>
    <row r="93" spans="1:6" x14ac:dyDescent="0.25">
      <c r="A93" t="s">
        <v>221</v>
      </c>
      <c r="B93" t="s">
        <v>38</v>
      </c>
      <c r="C93" t="s">
        <v>308</v>
      </c>
      <c r="D93" t="s">
        <v>309</v>
      </c>
    </row>
    <row r="94" spans="1:6" x14ac:dyDescent="0.25">
      <c r="D94" s="46" t="str" cm="1">
        <f t="array" ref="D94">CALENDAR.ROUND_TIMESPAN(Table2830[[#This Row],[TimeSpan]],Table2830[[#This Row],[Precision]],Table2830[[#This Row],[Truncate]])</f>
        <v/>
      </c>
    </row>
    <row r="95" spans="1:6" x14ac:dyDescent="0.25">
      <c r="A95" t="s">
        <v>3</v>
      </c>
      <c r="D95" s="46" t="e" cm="1">
        <f t="array" ref="D95">CALENDAR.ROUND_TIMESPAN(Table2830[[#This Row],[TimeSpan]],Table2830[[#This Row],[Precision]],Table2830[[#This Row],[Truncate]])</f>
        <v>#VALUE!</v>
      </c>
    </row>
    <row r="96" spans="1:6" x14ac:dyDescent="0.25">
      <c r="A96">
        <v>1</v>
      </c>
      <c r="D96" s="46" cm="1">
        <f t="array" ref="D96">CALENDAR.ROUND_TIMESPAN(Table2830[[#This Row],[TimeSpan]],Table2830[[#This Row],[Precision]],Table2830[[#This Row],[Truncate]])</f>
        <v>1</v>
      </c>
    </row>
    <row r="97" spans="1:10" x14ac:dyDescent="0.25">
      <c r="A97">
        <v>6.7900000000000002E-2</v>
      </c>
      <c r="B97">
        <v>-2</v>
      </c>
      <c r="D97" s="46" cm="1">
        <f t="array" ref="D97">CALENDAR.ROUND_TIMESPAN(Table2830[[#This Row],[TimeSpan]],Table2830[[#This Row],[Precision]],Table2830[[#This Row],[Truncate]])</f>
        <v>8.3333333333333329E-2</v>
      </c>
    </row>
    <row r="98" spans="1:10" x14ac:dyDescent="0.25">
      <c r="A98">
        <v>6.7900000000000002E-2</v>
      </c>
      <c r="B98" s="3">
        <v>-2</v>
      </c>
      <c r="C98">
        <v>1</v>
      </c>
      <c r="D98" s="46" cm="1">
        <f t="array" ref="D98">CALENDAR.ROUND_TIMESPAN(Table2830[[#This Row],[TimeSpan]],Table2830[[#This Row],[Precision]],Table2830[[#This Row],[Truncate]])</f>
        <v>4.1666666666666664E-2</v>
      </c>
    </row>
    <row r="99" spans="1:10" x14ac:dyDescent="0.25">
      <c r="A99">
        <v>6.9444444444444447E-4</v>
      </c>
      <c r="B99">
        <v>2</v>
      </c>
      <c r="D99" s="46" cm="1">
        <f t="array" ref="D99">CALENDAR.ROUND_TIMESPAN(Table2830[[#This Row],[TimeSpan]],Table2830[[#This Row],[Precision]],Table2830[[#This Row],[Truncate]])</f>
        <v>6.9444444444444447E-4</v>
      </c>
    </row>
    <row r="100" spans="1:10" x14ac:dyDescent="0.25">
      <c r="A100" s="108">
        <v>6.1574074074074101E-6</v>
      </c>
      <c r="B100">
        <v>0</v>
      </c>
      <c r="D100" s="46" cm="1">
        <f t="array" ref="D100">CALENDAR.ROUND_TIMESPAN(Table2830[[#This Row],[TimeSpan]],Table2830[[#This Row],[Precision]],Table2830[[#This Row],[Truncate]])</f>
        <v>1.1574074074074073E-5</v>
      </c>
      <c r="F100" s="108"/>
      <c r="G100" s="108"/>
      <c r="H100" s="210"/>
    </row>
    <row r="101" spans="1:10" x14ac:dyDescent="0.25">
      <c r="A101">
        <v>2.5826388888888889</v>
      </c>
      <c r="B101">
        <v>-2</v>
      </c>
      <c r="C101">
        <v>1</v>
      </c>
      <c r="D101" s="46" cm="1">
        <f t="array" ref="D101">CALENDAR.ROUND_TIMESPAN(Table2830[[#This Row],[TimeSpan]],Table2830[[#This Row],[Precision]],Table2830[[#This Row],[Truncate]])</f>
        <v>2.5416666666666665</v>
      </c>
      <c r="H101" s="210"/>
    </row>
    <row r="102" spans="1:10" x14ac:dyDescent="0.25">
      <c r="A102" s="3"/>
      <c r="B102" s="3"/>
      <c r="D102" s="46"/>
    </row>
    <row r="103" spans="1:10" x14ac:dyDescent="0.25">
      <c r="A103" s="3"/>
      <c r="B103" s="3"/>
      <c r="D103" s="46"/>
    </row>
    <row r="104" spans="1:10" ht="19.5" x14ac:dyDescent="0.3">
      <c r="A104" s="1" t="s">
        <v>418</v>
      </c>
      <c r="B104" s="1"/>
      <c r="C104" s="1"/>
    </row>
    <row r="106" spans="1:10" x14ac:dyDescent="0.25">
      <c r="A106" s="5" t="s">
        <v>221</v>
      </c>
      <c r="B106" s="6" t="s">
        <v>504</v>
      </c>
      <c r="C106" s="6" t="s">
        <v>419</v>
      </c>
      <c r="D106" s="6" t="s">
        <v>38</v>
      </c>
      <c r="E106" s="81" t="s">
        <v>308</v>
      </c>
      <c r="F106" s="6" t="s">
        <v>134</v>
      </c>
      <c r="G106" s="6" t="s">
        <v>140</v>
      </c>
      <c r="H106" s="6" t="s">
        <v>132</v>
      </c>
      <c r="I106" s="6" t="s">
        <v>162</v>
      </c>
      <c r="J106" s="6" t="s">
        <v>133</v>
      </c>
    </row>
    <row r="107" spans="1:10" x14ac:dyDescent="0.25">
      <c r="A107" s="8">
        <v>0</v>
      </c>
      <c r="B107" s="9"/>
      <c r="C107" s="9">
        <v>1</v>
      </c>
      <c r="D107" s="9"/>
      <c r="E107" s="82"/>
      <c r="F107" s="9" cm="1">
        <f t="array" ref="F107:J107">CALENDAR.RESOLVE_TIMESPAN(A107,B107,C107,D107,E107)</f>
        <v>0</v>
      </c>
      <c r="G107" s="9">
        <v>0</v>
      </c>
      <c r="H107" s="73" t="str">
        <v/>
      </c>
      <c r="I107" s="73" t="str">
        <v/>
      </c>
      <c r="J107" s="213" t="str">
        <v/>
      </c>
    </row>
    <row r="108" spans="1:10" x14ac:dyDescent="0.25">
      <c r="A108" s="11">
        <v>0.12499305555555557</v>
      </c>
      <c r="B108" s="12"/>
      <c r="C108" s="12">
        <v>3</v>
      </c>
      <c r="D108" s="12">
        <v>2</v>
      </c>
      <c r="E108" s="83"/>
      <c r="F108" s="12" cm="1">
        <f t="array" ref="F108:J108">CALENDAR.RESOLVE_TIMESPAN(A108,B108,C108,D108,E108)</f>
        <v>1</v>
      </c>
      <c r="G108" s="12">
        <v>0</v>
      </c>
      <c r="H108" s="74">
        <v>2</v>
      </c>
      <c r="I108" s="74">
        <v>59.99</v>
      </c>
      <c r="J108" s="214" t="str">
        <v/>
      </c>
    </row>
    <row r="109" spans="1:10" x14ac:dyDescent="0.25">
      <c r="A109" s="8">
        <v>0.12499305555555557</v>
      </c>
      <c r="B109" s="9"/>
      <c r="C109" s="9">
        <v>3</v>
      </c>
      <c r="D109" s="9">
        <v>1</v>
      </c>
      <c r="E109" s="82"/>
      <c r="F109" s="9" cm="1">
        <f t="array" ref="F109:J109">CALENDAR.RESOLVE_TIMESPAN(A109,B109,C109,D109,E109)</f>
        <v>1</v>
      </c>
      <c r="G109" s="9">
        <v>0</v>
      </c>
      <c r="H109" s="73">
        <v>3</v>
      </c>
      <c r="I109" s="73">
        <v>0</v>
      </c>
      <c r="J109" s="213" t="str">
        <v/>
      </c>
    </row>
    <row r="110" spans="1:10" x14ac:dyDescent="0.25">
      <c r="A110" s="11">
        <v>0.36234499999999997</v>
      </c>
      <c r="B110" s="12"/>
      <c r="C110" s="12">
        <v>2</v>
      </c>
      <c r="D110" s="12">
        <v>0</v>
      </c>
      <c r="E110" s="83"/>
      <c r="F110" s="12" cm="1">
        <f t="array" ref="F110:J110">CALENDAR.RESOLVE_TIMESPAN(A110,B110,C110,D110,E110)</f>
        <v>1</v>
      </c>
      <c r="G110" s="12">
        <v>0</v>
      </c>
      <c r="H110" s="74">
        <v>9</v>
      </c>
      <c r="I110" s="74" t="str">
        <v/>
      </c>
      <c r="J110" s="214" t="str">
        <v/>
      </c>
    </row>
    <row r="111" spans="1:10" x14ac:dyDescent="0.25">
      <c r="A111" s="8">
        <v>0.36234499999999997</v>
      </c>
      <c r="B111" s="9"/>
      <c r="C111" s="33">
        <v>2</v>
      </c>
      <c r="D111" s="9">
        <v>0</v>
      </c>
      <c r="E111" s="82">
        <v>1</v>
      </c>
      <c r="F111" s="9" cm="1">
        <f t="array" ref="F111:J111">CALENDAR.RESOLVE_TIMESPAN(A111,B111,C111,D111,E111)</f>
        <v>1</v>
      </c>
      <c r="G111" s="9">
        <v>0</v>
      </c>
      <c r="H111" s="73">
        <v>8</v>
      </c>
      <c r="I111" s="73" t="str">
        <v/>
      </c>
      <c r="J111" s="213" t="str">
        <v/>
      </c>
    </row>
    <row r="112" spans="1:10" x14ac:dyDescent="0.25">
      <c r="A112" s="11">
        <v>6.9444444444444447E-4</v>
      </c>
      <c r="B112" s="12">
        <v>2</v>
      </c>
      <c r="C112" s="12">
        <v>3</v>
      </c>
      <c r="D112" s="12"/>
      <c r="E112" s="83"/>
      <c r="F112" s="12" cm="1">
        <f t="array" ref="F112:J112">CALENDAR.RESOLVE_TIMESPAN(A112,B112,C112,D112,E112)</f>
        <v>1</v>
      </c>
      <c r="G112" s="12" t="str">
        <v/>
      </c>
      <c r="H112" s="74">
        <v>0</v>
      </c>
      <c r="I112" s="74">
        <v>1</v>
      </c>
      <c r="J112" s="214" t="str">
        <v/>
      </c>
    </row>
    <row r="113" spans="1:10" x14ac:dyDescent="0.25">
      <c r="A113" s="211">
        <v>6.1574074074074101E-6</v>
      </c>
      <c r="B113" s="244"/>
      <c r="C113" s="9"/>
      <c r="D113" s="9"/>
      <c r="E113" s="82"/>
      <c r="F113" s="9" cm="1">
        <f t="array" ref="F113:J113">CALENDAR.RESOLVE_TIMESPAN(A113,B113,C113,D113,E113)</f>
        <v>1</v>
      </c>
      <c r="G113" s="9">
        <v>0</v>
      </c>
      <c r="H113" s="73">
        <v>0</v>
      </c>
      <c r="I113" s="73">
        <v>0</v>
      </c>
      <c r="J113" s="213">
        <v>0.53200000000000025</v>
      </c>
    </row>
    <row r="114" spans="1:10" x14ac:dyDescent="0.25">
      <c r="A114" s="178">
        <v>2.5826388888888889</v>
      </c>
      <c r="B114" s="179"/>
      <c r="C114" s="179"/>
      <c r="D114" s="179">
        <v>1</v>
      </c>
      <c r="E114" s="212"/>
      <c r="F114" s="179" cm="1">
        <f t="array" ref="F114:J114">CALENDAR.RESOLVE_TIMESPAN(A114,B114,C114,D114,E114)</f>
        <v>1</v>
      </c>
      <c r="G114" s="179">
        <v>2</v>
      </c>
      <c r="H114" s="215">
        <v>13</v>
      </c>
      <c r="I114" s="215">
        <v>59</v>
      </c>
      <c r="J114" s="216">
        <v>0</v>
      </c>
    </row>
    <row r="117" spans="1:10" ht="19.5" x14ac:dyDescent="0.3">
      <c r="A117" s="1" t="s">
        <v>503</v>
      </c>
    </row>
    <row r="119" spans="1:10" x14ac:dyDescent="0.25">
      <c r="A119" s="90" t="s">
        <v>221</v>
      </c>
      <c r="B119" s="77" t="s">
        <v>134</v>
      </c>
      <c r="C119" s="77" t="s">
        <v>140</v>
      </c>
      <c r="D119" s="77" t="s">
        <v>132</v>
      </c>
      <c r="E119" s="77" t="s">
        <v>162</v>
      </c>
      <c r="F119" s="186" t="s">
        <v>133</v>
      </c>
      <c r="G119" s="186" t="s">
        <v>309</v>
      </c>
    </row>
    <row r="120" spans="1:10" x14ac:dyDescent="0.25">
      <c r="A120" s="82"/>
      <c r="B120" s="9" t="str" cm="1">
        <f t="array" ref="B120:F120">CALENDAR.PARSE_TIMESPAN(A120,1)</f>
        <v/>
      </c>
      <c r="C120" s="31" t="str">
        <v/>
      </c>
      <c r="D120" s="9" t="str">
        <v/>
      </c>
      <c r="E120" s="9" t="str">
        <v/>
      </c>
      <c r="F120" s="10" t="str">
        <v/>
      </c>
      <c r="G120" s="241" t="str" cm="1">
        <f t="array" ref="G120">CALENDAR.PARSE_TIMESPAN(A120)</f>
        <v/>
      </c>
    </row>
    <row r="121" spans="1:10" x14ac:dyDescent="0.25">
      <c r="A121" s="83" t="s">
        <v>3</v>
      </c>
      <c r="B121" s="12" t="e" cm="1">
        <f t="array" ref="B121:F121">CALENDAR.PARSE_TIMESPAN(A121,1)</f>
        <v>#VALUE!</v>
      </c>
      <c r="C121" s="62" t="str">
        <v/>
      </c>
      <c r="D121" s="12" t="str">
        <v/>
      </c>
      <c r="E121" s="12" t="str">
        <v/>
      </c>
      <c r="F121" s="13" t="str">
        <v/>
      </c>
      <c r="G121" s="240" t="str" cm="1">
        <f t="array" ref="G121">CALENDAR.PARSE_TIMESPAN(A121)</f>
        <v/>
      </c>
    </row>
    <row r="122" spans="1:10" x14ac:dyDescent="0.25">
      <c r="A122" s="227" t="s">
        <v>501</v>
      </c>
      <c r="B122" s="9" cm="1">
        <f t="array" ref="B122:F122">CALENDAR.PARSE_TIMESPAN(A122,1)</f>
        <v>1</v>
      </c>
      <c r="C122" s="31">
        <v>100</v>
      </c>
      <c r="D122" s="9" t="e">
        <v>#NUM!</v>
      </c>
      <c r="E122" s="9">
        <v>0</v>
      </c>
      <c r="F122" s="10">
        <v>0</v>
      </c>
      <c r="G122" s="241" t="e" cm="1">
        <f t="array" ref="G122">CALENDAR.PARSE_TIMESPAN(A122)</f>
        <v>#NUM!</v>
      </c>
    </row>
    <row r="123" spans="1:10" x14ac:dyDescent="0.25">
      <c r="A123" s="228" t="s">
        <v>502</v>
      </c>
      <c r="B123" s="12" cm="1">
        <f t="array" ref="B123:F123">CALENDAR.PARSE_TIMESPAN(A123,1)</f>
        <v>1</v>
      </c>
      <c r="C123" s="62">
        <v>100</v>
      </c>
      <c r="D123" s="12">
        <v>22</v>
      </c>
      <c r="E123" s="12" t="e">
        <v>#NUM!</v>
      </c>
      <c r="F123" s="13">
        <v>0</v>
      </c>
      <c r="G123" s="240" t="e" cm="1">
        <f t="array" ref="G123">CALENDAR.PARSE_TIMESPAN(A123)</f>
        <v>#NUM!</v>
      </c>
    </row>
    <row r="124" spans="1:10" x14ac:dyDescent="0.25">
      <c r="A124" s="227" t="s">
        <v>452</v>
      </c>
      <c r="B124" s="9" cm="1">
        <f t="array" ref="B124:F124">CALENDAR.PARSE_TIMESPAN(A124,1)</f>
        <v>0</v>
      </c>
      <c r="C124" s="31">
        <v>0</v>
      </c>
      <c r="D124" s="9">
        <v>0</v>
      </c>
      <c r="E124" s="9">
        <v>0</v>
      </c>
      <c r="F124" s="10">
        <v>0</v>
      </c>
      <c r="G124" s="241" cm="1">
        <f t="array" ref="G124">CALENDAR.PARSE_TIMESPAN(A124)</f>
        <v>0</v>
      </c>
    </row>
    <row r="125" spans="1:10" x14ac:dyDescent="0.25">
      <c r="A125" s="228" t="s">
        <v>453</v>
      </c>
      <c r="B125" s="12" cm="1">
        <f t="array" ref="B125:F125">CALENDAR.PARSE_TIMESPAN(A125,1)</f>
        <v>1</v>
      </c>
      <c r="C125" s="62">
        <v>1</v>
      </c>
      <c r="D125" s="12">
        <v>0</v>
      </c>
      <c r="E125" s="12">
        <v>0</v>
      </c>
      <c r="F125" s="13">
        <v>0</v>
      </c>
      <c r="G125" s="240" cm="1">
        <f t="array" ref="G125">CALENDAR.PARSE_TIMESPAN(A125)</f>
        <v>1</v>
      </c>
    </row>
    <row r="126" spans="1:10" x14ac:dyDescent="0.25">
      <c r="A126" s="229" t="s">
        <v>454</v>
      </c>
      <c r="B126" s="15" cm="1">
        <f t="array" ref="B126:F126">CALENDAR.PARSE_TIMESPAN(A126,1)</f>
        <v>-1</v>
      </c>
      <c r="C126" s="239">
        <v>1</v>
      </c>
      <c r="D126" s="15">
        <v>0</v>
      </c>
      <c r="E126" s="15">
        <v>0</v>
      </c>
      <c r="F126" s="17">
        <v>0</v>
      </c>
      <c r="G126" s="242" cm="1">
        <f t="array" ref="G126">CALENDAR.PARSE_TIMESPAN(A126)</f>
        <v>-1</v>
      </c>
    </row>
    <row r="127" spans="1:10" x14ac:dyDescent="0.25">
      <c r="A127" s="228" t="s">
        <v>455</v>
      </c>
      <c r="B127" s="12" cm="1">
        <f t="array" ref="B127:F127">CALENDAR.PARSE_TIMESPAN(A127,1)</f>
        <v>-1</v>
      </c>
      <c r="C127" s="62">
        <v>1</v>
      </c>
      <c r="D127" s="12">
        <v>0</v>
      </c>
      <c r="E127" s="12">
        <v>0</v>
      </c>
      <c r="F127" s="13">
        <v>0</v>
      </c>
      <c r="G127" s="240" cm="1">
        <f t="array" ref="G127">CALENDAR.PARSE_TIMESPAN(A127)</f>
        <v>-1</v>
      </c>
    </row>
    <row r="128" spans="1:10" x14ac:dyDescent="0.25">
      <c r="A128" s="229" t="s">
        <v>458</v>
      </c>
      <c r="B128" s="15" cm="1">
        <f t="array" ref="B128:F128">CALENDAR.PARSE_TIMESPAN(A128,1)</f>
        <v>1</v>
      </c>
      <c r="C128" s="239">
        <v>100</v>
      </c>
      <c r="D128" s="15">
        <v>23</v>
      </c>
      <c r="E128" s="15">
        <v>45</v>
      </c>
      <c r="F128" s="17">
        <v>56.789000000000001</v>
      </c>
      <c r="G128" s="242" cm="1">
        <f t="array" ref="G128">CALENDAR.PARSE_TIMESPAN(A128)</f>
        <v>100.99024061342593</v>
      </c>
    </row>
    <row r="129" spans="1:7" x14ac:dyDescent="0.25">
      <c r="A129" s="228" t="s">
        <v>457</v>
      </c>
      <c r="B129" s="12" cm="1">
        <f t="array" ref="B129:F129">CALENDAR.PARSE_TIMESPAN(A129,1)</f>
        <v>1</v>
      </c>
      <c r="C129" s="62">
        <v>100</v>
      </c>
      <c r="D129" s="12">
        <v>23</v>
      </c>
      <c r="E129" s="12">
        <v>45</v>
      </c>
      <c r="F129" s="13">
        <v>56</v>
      </c>
      <c r="G129" s="240" cm="1">
        <f t="array" ref="G129">CALENDAR.PARSE_TIMESPAN(A129)</f>
        <v>100.99023148148147</v>
      </c>
    </row>
    <row r="130" spans="1:7" x14ac:dyDescent="0.25">
      <c r="A130" s="229" t="s">
        <v>462</v>
      </c>
      <c r="B130" s="15" cm="1">
        <f t="array" ref="B130:F130">CALENDAR.PARSE_TIMESPAN(A130,1)</f>
        <v>1</v>
      </c>
      <c r="C130" s="239">
        <v>100</v>
      </c>
      <c r="D130" s="15">
        <v>23</v>
      </c>
      <c r="E130" s="15">
        <v>45</v>
      </c>
      <c r="F130" s="17" t="str">
        <v/>
      </c>
      <c r="G130" s="242" cm="1">
        <f t="array" ref="G130">CALENDAR.PARSE_TIMESPAN(A130)</f>
        <v>100.98958333333333</v>
      </c>
    </row>
    <row r="131" spans="1:7" x14ac:dyDescent="0.25">
      <c r="A131" s="228" t="s">
        <v>456</v>
      </c>
      <c r="B131" s="12" cm="1">
        <f t="array" ref="B131:F131">CALENDAR.PARSE_TIMESPAN(A131,1)</f>
        <v>1</v>
      </c>
      <c r="C131" s="62" t="str">
        <v/>
      </c>
      <c r="D131" s="12">
        <v>100</v>
      </c>
      <c r="E131" s="12">
        <v>45</v>
      </c>
      <c r="F131" s="13">
        <v>56</v>
      </c>
      <c r="G131" s="240" cm="1">
        <f t="array" ref="G131">CALENDAR.PARSE_TIMESPAN(A131)</f>
        <v>4.1985648148148149</v>
      </c>
    </row>
    <row r="132" spans="1:7" x14ac:dyDescent="0.25">
      <c r="A132" s="229" t="s">
        <v>459</v>
      </c>
      <c r="B132" s="15" cm="1">
        <f t="array" ref="B132:F132">CALENDAR.PARSE_TIMESPAN(A132,1)</f>
        <v>1</v>
      </c>
      <c r="C132" s="239" t="str">
        <v/>
      </c>
      <c r="D132" s="15">
        <v>100</v>
      </c>
      <c r="E132" s="15">
        <v>45</v>
      </c>
      <c r="F132" s="17">
        <v>56.789000000000001</v>
      </c>
      <c r="G132" s="242" cm="1">
        <f t="array" ref="G132">CALENDAR.PARSE_TIMESPAN(A132)</f>
        <v>4.19857394675926</v>
      </c>
    </row>
    <row r="133" spans="1:7" x14ac:dyDescent="0.25">
      <c r="A133" s="228" t="s">
        <v>460</v>
      </c>
      <c r="B133" s="12" cm="1">
        <f t="array" ref="B133:F133">CALENDAR.PARSE_TIMESPAN(A133,1)</f>
        <v>1</v>
      </c>
      <c r="C133" s="62" t="str">
        <v/>
      </c>
      <c r="D133" s="12">
        <v>100</v>
      </c>
      <c r="E133" s="12">
        <v>45</v>
      </c>
      <c r="F133" s="13">
        <v>56</v>
      </c>
      <c r="G133" s="240" cm="1">
        <f t="array" ref="G133">CALENDAR.PARSE_TIMESPAN(A133)</f>
        <v>4.1985648148148149</v>
      </c>
    </row>
    <row r="134" spans="1:7" x14ac:dyDescent="0.25">
      <c r="A134" s="229" t="s">
        <v>461</v>
      </c>
      <c r="B134" s="15" cm="1">
        <f t="array" ref="B134:F134">CALENDAR.PARSE_TIMESPAN(A134,1)</f>
        <v>1</v>
      </c>
      <c r="C134" s="239" t="str">
        <v/>
      </c>
      <c r="D134" s="15">
        <v>100</v>
      </c>
      <c r="E134" s="15">
        <v>45</v>
      </c>
      <c r="F134" s="17" t="str">
        <v/>
      </c>
      <c r="G134" s="242" cm="1">
        <f t="array" ref="G134">CALENDAR.PARSE_TIMESPAN(A134)</f>
        <v>4.197916666666667</v>
      </c>
    </row>
    <row r="135" spans="1:7" x14ac:dyDescent="0.25">
      <c r="A135" s="228" t="s">
        <v>464</v>
      </c>
      <c r="B135" s="12" cm="1">
        <f t="array" ref="B135:F135">CALENDAR.PARSE_TIMESPAN(A135,1)</f>
        <v>1</v>
      </c>
      <c r="C135" s="62" t="str">
        <v/>
      </c>
      <c r="D135" s="12" t="str">
        <v/>
      </c>
      <c r="E135" s="12">
        <v>100</v>
      </c>
      <c r="F135" s="13">
        <v>56</v>
      </c>
      <c r="G135" s="240" cm="1">
        <f t="array" ref="G135">CALENDAR.PARSE_TIMESPAN(A135)</f>
        <v>7.0092592592592595E-2</v>
      </c>
    </row>
    <row r="136" spans="1:7" x14ac:dyDescent="0.25">
      <c r="A136" s="229" t="s">
        <v>463</v>
      </c>
      <c r="B136" s="15" cm="1">
        <f t="array" ref="B136:F136">CALENDAR.PARSE_TIMESPAN(A136,1)</f>
        <v>1</v>
      </c>
      <c r="C136" s="239" t="str">
        <v/>
      </c>
      <c r="D136" s="15" t="str">
        <v/>
      </c>
      <c r="E136" s="15">
        <v>100</v>
      </c>
      <c r="F136" s="17">
        <v>56.789000000000001</v>
      </c>
      <c r="G136" s="242" cm="1">
        <f t="array" ref="G136">CALENDAR.PARSE_TIMESPAN(A136)</f>
        <v>7.0101724537037044E-2</v>
      </c>
    </row>
    <row r="137" spans="1:7" x14ac:dyDescent="0.25">
      <c r="A137" s="145" t="s">
        <v>465</v>
      </c>
      <c r="B137" s="12" cm="1">
        <f t="array" ref="B137:F137">CALENDAR.PARSE_TIMESPAN(A137,1)</f>
        <v>1</v>
      </c>
      <c r="C137" s="62">
        <v>100</v>
      </c>
      <c r="D137" s="12" t="str">
        <v/>
      </c>
      <c r="E137" s="12" t="str">
        <v/>
      </c>
      <c r="F137" s="13" t="str">
        <v/>
      </c>
      <c r="G137" s="240" cm="1">
        <f t="array" ref="G137">CALENDAR.PARSE_TIMESPAN(A137)</f>
        <v>100</v>
      </c>
    </row>
    <row r="138" spans="1:7" x14ac:dyDescent="0.25">
      <c r="A138" s="230" t="s">
        <v>466</v>
      </c>
      <c r="B138" s="15" cm="1">
        <f t="array" ref="B138:F138">CALENDAR.PARSE_TIMESPAN(A138,1)</f>
        <v>1</v>
      </c>
      <c r="C138" s="239">
        <v>100.789</v>
      </c>
      <c r="D138" s="15" t="str">
        <v/>
      </c>
      <c r="E138" s="15" t="str">
        <v/>
      </c>
      <c r="F138" s="17" t="str">
        <v/>
      </c>
      <c r="G138" s="242" cm="1">
        <f t="array" ref="G138">CALENDAR.PARSE_TIMESPAN(A138)</f>
        <v>100.789</v>
      </c>
    </row>
    <row r="139" spans="1:7" x14ac:dyDescent="0.25">
      <c r="A139" s="228">
        <v>100</v>
      </c>
      <c r="B139" s="12" cm="1">
        <f t="array" ref="B139:F139">CALENDAR.PARSE_TIMESPAN(A139,1)</f>
        <v>1</v>
      </c>
      <c r="C139" s="62">
        <v>100</v>
      </c>
      <c r="D139" s="12">
        <v>0</v>
      </c>
      <c r="E139" s="12">
        <v>0</v>
      </c>
      <c r="F139" s="13">
        <v>0</v>
      </c>
      <c r="G139" s="240" cm="1">
        <f t="array" ref="G139">CALENDAR.PARSE_TIMESPAN(A139)</f>
        <v>100</v>
      </c>
    </row>
    <row r="140" spans="1:7" x14ac:dyDescent="0.25">
      <c r="A140" s="229">
        <v>100.789</v>
      </c>
      <c r="B140" s="15" cm="1">
        <f t="array" ref="B140:F140">CALENDAR.PARSE_TIMESPAN(A140,1)</f>
        <v>1</v>
      </c>
      <c r="C140" s="239">
        <v>100</v>
      </c>
      <c r="D140" s="15">
        <v>18</v>
      </c>
      <c r="E140" s="15">
        <v>56</v>
      </c>
      <c r="F140" s="17">
        <v>9.599999999627471</v>
      </c>
      <c r="G140" s="242" cm="1">
        <f t="array" ref="G140">CALENDAR.PARSE_TIMESPAN(A140)</f>
        <v>100.789</v>
      </c>
    </row>
    <row r="141" spans="1:7" x14ac:dyDescent="0.25">
      <c r="A141" s="228" t="s">
        <v>493</v>
      </c>
      <c r="B141" s="12" cm="1">
        <f t="array" ref="B141:F141">CALENDAR.PARSE_TIMESPAN(A141,1)</f>
        <v>1</v>
      </c>
      <c r="C141" s="62">
        <v>100</v>
      </c>
      <c r="D141" s="12">
        <v>23</v>
      </c>
      <c r="E141" s="12">
        <v>45</v>
      </c>
      <c r="F141" s="13">
        <v>56.212345677999998</v>
      </c>
      <c r="G141" s="240" cm="1">
        <f t="array" ref="G141">CALENDAR.PARSE_TIMESPAN(A141)</f>
        <v>100.99023393918608</v>
      </c>
    </row>
    <row r="142" spans="1:7" x14ac:dyDescent="0.25">
      <c r="A142" s="229" t="s">
        <v>467</v>
      </c>
      <c r="B142" s="15" cm="1">
        <f t="array" ref="B142:F142">CALENDAR.PARSE_TIMESPAN(A142,1)</f>
        <v>1</v>
      </c>
      <c r="C142" s="239">
        <v>100</v>
      </c>
      <c r="D142" s="15">
        <v>23</v>
      </c>
      <c r="E142" s="15">
        <v>45</v>
      </c>
      <c r="F142" s="17">
        <v>56</v>
      </c>
      <c r="G142" s="242" cm="1">
        <f t="array" ref="G142">CALENDAR.PARSE_TIMESPAN(A142)</f>
        <v>100.99023148148147</v>
      </c>
    </row>
    <row r="143" spans="1:7" x14ac:dyDescent="0.25">
      <c r="A143" s="228" t="s">
        <v>494</v>
      </c>
      <c r="B143" s="12" cm="1">
        <f t="array" ref="B143:F143">CALENDAR.PARSE_TIMESPAN(A143,1)</f>
        <v>1</v>
      </c>
      <c r="C143" s="62">
        <v>100</v>
      </c>
      <c r="D143" s="12">
        <v>23</v>
      </c>
      <c r="E143" s="12">
        <v>45.122999999999998</v>
      </c>
      <c r="F143" s="13" t="str">
        <v/>
      </c>
      <c r="G143" s="240" cm="1">
        <f t="array" ref="G143">CALENDAR.PARSE_TIMESPAN(A143)</f>
        <v>100.98966874999999</v>
      </c>
    </row>
    <row r="144" spans="1:7" x14ac:dyDescent="0.25">
      <c r="A144" s="229" t="s">
        <v>468</v>
      </c>
      <c r="B144" s="15" cm="1">
        <f t="array" ref="B144:F144">CALENDAR.PARSE_TIMESPAN(A144,1)</f>
        <v>1</v>
      </c>
      <c r="C144" s="239">
        <v>100</v>
      </c>
      <c r="D144" s="15">
        <v>23</v>
      </c>
      <c r="E144" s="15">
        <v>45</v>
      </c>
      <c r="F144" s="17" t="str">
        <v/>
      </c>
      <c r="G144" s="242" cm="1">
        <f t="array" ref="G144">CALENDAR.PARSE_TIMESPAN(A144)</f>
        <v>100.98958333333333</v>
      </c>
    </row>
    <row r="145" spans="1:7" x14ac:dyDescent="0.25">
      <c r="A145" s="228" t="s">
        <v>495</v>
      </c>
      <c r="B145" s="12" cm="1">
        <f t="array" ref="B145:F145">CALENDAR.PARSE_TIMESPAN(A145,1)</f>
        <v>1</v>
      </c>
      <c r="C145" s="62">
        <v>100</v>
      </c>
      <c r="D145" s="12">
        <v>23.12</v>
      </c>
      <c r="E145" s="12" t="str">
        <v/>
      </c>
      <c r="F145" s="13" t="str">
        <v/>
      </c>
      <c r="G145" s="240" cm="1">
        <f t="array" ref="G145">CALENDAR.PARSE_TIMESPAN(A145)</f>
        <v>100.96333333333334</v>
      </c>
    </row>
    <row r="146" spans="1:7" x14ac:dyDescent="0.25">
      <c r="A146" s="229" t="s">
        <v>472</v>
      </c>
      <c r="B146" s="15" cm="1">
        <f t="array" ref="B146:F146">CALENDAR.PARSE_TIMESPAN(A146,1)</f>
        <v>1</v>
      </c>
      <c r="C146" s="239">
        <v>100</v>
      </c>
      <c r="D146" s="15">
        <v>23</v>
      </c>
      <c r="E146" s="15" t="str">
        <v/>
      </c>
      <c r="F146" s="17" t="str">
        <v/>
      </c>
      <c r="G146" s="242" cm="1">
        <f t="array" ref="G146">CALENDAR.PARSE_TIMESPAN(A146)</f>
        <v>100.95833333333333</v>
      </c>
    </row>
    <row r="147" spans="1:7" x14ac:dyDescent="0.25">
      <c r="A147" s="231" t="s">
        <v>492</v>
      </c>
      <c r="B147" s="19" cm="1">
        <f t="array" ref="B147:F147">CALENDAR.PARSE_TIMESPAN(A147,1)</f>
        <v>1</v>
      </c>
      <c r="C147" s="166">
        <v>100.65</v>
      </c>
      <c r="D147" s="19" t="str">
        <v/>
      </c>
      <c r="E147" s="19" t="str">
        <v/>
      </c>
      <c r="F147" s="20" t="str">
        <v/>
      </c>
      <c r="G147" s="243" cm="1">
        <f t="array" ref="G147">CALENDAR.PARSE_TIMESPAN(A147)</f>
        <v>100.65</v>
      </c>
    </row>
    <row r="148" spans="1:7" x14ac:dyDescent="0.25">
      <c r="A148" s="229" t="s">
        <v>473</v>
      </c>
      <c r="B148" s="15" cm="1">
        <f t="array" ref="B148:F148">CALENDAR.PARSE_TIMESPAN(A148,1)</f>
        <v>1</v>
      </c>
      <c r="C148" s="239">
        <v>100</v>
      </c>
      <c r="D148" s="15" t="str">
        <v/>
      </c>
      <c r="E148" s="15" t="str">
        <v/>
      </c>
      <c r="F148" s="17" t="str">
        <v/>
      </c>
      <c r="G148" s="242" cm="1">
        <f t="array" ref="G148">CALENDAR.PARSE_TIMESPAN(A148)</f>
        <v>100</v>
      </c>
    </row>
    <row r="149" spans="1:7" x14ac:dyDescent="0.25">
      <c r="A149" s="231" t="s">
        <v>469</v>
      </c>
      <c r="B149" s="19" cm="1">
        <f t="array" ref="B149:F149">CALENDAR.PARSE_TIMESPAN(A149,1)</f>
        <v>1</v>
      </c>
      <c r="C149" s="166" t="str">
        <v/>
      </c>
      <c r="D149" s="19">
        <v>100</v>
      </c>
      <c r="E149" s="19">
        <v>45</v>
      </c>
      <c r="F149" s="20">
        <v>56.789000000000001</v>
      </c>
      <c r="G149" s="243" cm="1">
        <f t="array" ref="G149">CALENDAR.PARSE_TIMESPAN(A149)</f>
        <v>4.19857394675926</v>
      </c>
    </row>
    <row r="150" spans="1:7" x14ac:dyDescent="0.25">
      <c r="A150" s="229" t="s">
        <v>470</v>
      </c>
      <c r="B150" s="15" cm="1">
        <f t="array" ref="B150:F150">CALENDAR.PARSE_TIMESPAN(A150,1)</f>
        <v>1</v>
      </c>
      <c r="C150" s="239" t="str">
        <v/>
      </c>
      <c r="D150" s="15">
        <v>100</v>
      </c>
      <c r="E150" s="15">
        <v>45</v>
      </c>
      <c r="F150" s="17">
        <v>56</v>
      </c>
      <c r="G150" s="242" cm="1">
        <f t="array" ref="G150">CALENDAR.PARSE_TIMESPAN(A150)</f>
        <v>4.1985648148148149</v>
      </c>
    </row>
    <row r="151" spans="1:7" x14ac:dyDescent="0.25">
      <c r="A151" s="231" t="s">
        <v>496</v>
      </c>
      <c r="B151" s="19" cm="1">
        <f t="array" ref="B151:F151">CALENDAR.PARSE_TIMESPAN(A151,1)</f>
        <v>1</v>
      </c>
      <c r="C151" s="166" t="str">
        <v/>
      </c>
      <c r="D151" s="19">
        <v>100</v>
      </c>
      <c r="E151" s="19">
        <v>45.645000000000003</v>
      </c>
      <c r="F151" s="20" t="str">
        <v/>
      </c>
      <c r="G151" s="243" cm="1">
        <f t="array" ref="G151">CALENDAR.PARSE_TIMESPAN(A151)</f>
        <v>4.1983645833333334</v>
      </c>
    </row>
    <row r="152" spans="1:7" x14ac:dyDescent="0.25">
      <c r="A152" s="229" t="s">
        <v>471</v>
      </c>
      <c r="B152" s="15" cm="1">
        <f t="array" ref="B152:F152">CALENDAR.PARSE_TIMESPAN(A152,1)</f>
        <v>1</v>
      </c>
      <c r="C152" s="239" t="str">
        <v/>
      </c>
      <c r="D152" s="15">
        <v>100</v>
      </c>
      <c r="E152" s="15">
        <v>45</v>
      </c>
      <c r="F152" s="17" t="str">
        <v/>
      </c>
      <c r="G152" s="242" cm="1">
        <f t="array" ref="G152">CALENDAR.PARSE_TIMESPAN(A152)</f>
        <v>4.197916666666667</v>
      </c>
    </row>
    <row r="153" spans="1:7" x14ac:dyDescent="0.25">
      <c r="A153" s="231" t="s">
        <v>497</v>
      </c>
      <c r="B153" s="19" cm="1">
        <f t="array" ref="B153:F153">CALENDAR.PARSE_TIMESPAN(A153,1)</f>
        <v>1</v>
      </c>
      <c r="C153" s="166" t="str">
        <v/>
      </c>
      <c r="D153" s="19">
        <v>100.65</v>
      </c>
      <c r="E153" s="19" t="str">
        <v/>
      </c>
      <c r="F153" s="20" t="str">
        <v/>
      </c>
      <c r="G153" s="243" cm="1">
        <f t="array" ref="G153">CALENDAR.PARSE_TIMESPAN(A153)</f>
        <v>4.1937500000000005</v>
      </c>
    </row>
    <row r="154" spans="1:7" x14ac:dyDescent="0.25">
      <c r="A154" s="229" t="s">
        <v>474</v>
      </c>
      <c r="B154" s="15" cm="1">
        <f t="array" ref="B154:F154">CALENDAR.PARSE_TIMESPAN(A154,1)</f>
        <v>1</v>
      </c>
      <c r="C154" s="239" t="str">
        <v/>
      </c>
      <c r="D154" s="15">
        <v>100</v>
      </c>
      <c r="E154" s="15" t="str">
        <v/>
      </c>
      <c r="F154" s="17" t="str">
        <v/>
      </c>
      <c r="G154" s="242" cm="1">
        <f t="array" ref="G154">CALENDAR.PARSE_TIMESPAN(A154)</f>
        <v>4.166666666666667</v>
      </c>
    </row>
    <row r="155" spans="1:7" x14ac:dyDescent="0.25">
      <c r="A155" s="231" t="s">
        <v>475</v>
      </c>
      <c r="B155" s="19" cm="1">
        <f t="array" ref="B155:F155">CALENDAR.PARSE_TIMESPAN(A155,1)</f>
        <v>1</v>
      </c>
      <c r="C155" s="166" t="str">
        <v/>
      </c>
      <c r="D155" s="19" t="str">
        <v/>
      </c>
      <c r="E155" s="19">
        <v>100</v>
      </c>
      <c r="F155" s="20">
        <v>56.789000000000001</v>
      </c>
      <c r="G155" s="243" cm="1">
        <f t="array" ref="G155">CALENDAR.PARSE_TIMESPAN(A155)</f>
        <v>7.0101724537037044E-2</v>
      </c>
    </row>
    <row r="156" spans="1:7" x14ac:dyDescent="0.25">
      <c r="A156" s="229" t="s">
        <v>476</v>
      </c>
      <c r="B156" s="15" cm="1">
        <f t="array" ref="B156:F156">CALENDAR.PARSE_TIMESPAN(A156,1)</f>
        <v>1</v>
      </c>
      <c r="C156" s="239" t="str">
        <v/>
      </c>
      <c r="D156" s="15" t="str">
        <v/>
      </c>
      <c r="E156" s="15">
        <v>100</v>
      </c>
      <c r="F156" s="17">
        <v>56</v>
      </c>
      <c r="G156" s="242" cm="1">
        <f t="array" ref="G156">CALENDAR.PARSE_TIMESPAN(A156)</f>
        <v>7.0092592592592595E-2</v>
      </c>
    </row>
    <row r="157" spans="1:7" x14ac:dyDescent="0.25">
      <c r="A157" s="231" t="s">
        <v>498</v>
      </c>
      <c r="B157" s="19" cm="1">
        <f t="array" ref="B157:F157">CALENDAR.PARSE_TIMESPAN(A157,1)</f>
        <v>1</v>
      </c>
      <c r="C157" s="166" t="str">
        <v/>
      </c>
      <c r="D157" s="19" t="str">
        <v/>
      </c>
      <c r="E157" s="19">
        <v>100.23399999999999</v>
      </c>
      <c r="F157" s="20" t="str">
        <v/>
      </c>
      <c r="G157" s="243" cm="1">
        <f t="array" ref="G157">CALENDAR.PARSE_TIMESPAN(A157)</f>
        <v>6.9606944444444444E-2</v>
      </c>
    </row>
    <row r="158" spans="1:7" x14ac:dyDescent="0.25">
      <c r="A158" s="229" t="s">
        <v>477</v>
      </c>
      <c r="B158" s="15" cm="1">
        <f t="array" ref="B158:F158">CALENDAR.PARSE_TIMESPAN(A158,1)</f>
        <v>1</v>
      </c>
      <c r="C158" s="239" t="str">
        <v/>
      </c>
      <c r="D158" s="15" t="str">
        <v/>
      </c>
      <c r="E158" s="15">
        <v>100</v>
      </c>
      <c r="F158" s="17" t="str">
        <v/>
      </c>
      <c r="G158" s="242" cm="1">
        <f t="array" ref="G158">CALENDAR.PARSE_TIMESPAN(A158)</f>
        <v>6.9444444444444448E-2</v>
      </c>
    </row>
    <row r="159" spans="1:7" x14ac:dyDescent="0.25">
      <c r="A159" s="231" t="s">
        <v>499</v>
      </c>
      <c r="B159" s="19" cm="1">
        <f t="array" ref="B159:F159">CALENDAR.PARSE_TIMESPAN(A159,1)</f>
        <v>1</v>
      </c>
      <c r="C159" s="166" t="str">
        <v/>
      </c>
      <c r="D159" s="19" t="str">
        <v/>
      </c>
      <c r="E159" s="19" t="str">
        <v/>
      </c>
      <c r="F159" s="20">
        <v>56.487000000000002</v>
      </c>
      <c r="G159" s="243" cm="1">
        <f t="array" ref="G159">CALENDAR.PARSE_TIMESPAN(A159)</f>
        <v>6.5378472222222227E-4</v>
      </c>
    </row>
    <row r="160" spans="1:7" x14ac:dyDescent="0.25">
      <c r="A160" s="229" t="s">
        <v>478</v>
      </c>
      <c r="B160" s="15" cm="1">
        <f t="array" ref="B160:F160">CALENDAR.PARSE_TIMESPAN(A160,1)</f>
        <v>1</v>
      </c>
      <c r="C160" s="239" t="str">
        <v/>
      </c>
      <c r="D160" s="15" t="str">
        <v/>
      </c>
      <c r="E160" s="15" t="str">
        <v/>
      </c>
      <c r="F160" s="17">
        <v>56</v>
      </c>
      <c r="G160" s="242" cm="1">
        <f t="array" ref="G160">CALENDAR.PARSE_TIMESPAN(A160)</f>
        <v>6.4814814814814813E-4</v>
      </c>
    </row>
    <row r="161" spans="1:9" x14ac:dyDescent="0.25">
      <c r="A161" s="231" t="s">
        <v>500</v>
      </c>
      <c r="B161" s="19" cm="1">
        <f t="array" ref="B161:F161">CALENDAR.PARSE_TIMESPAN(A161,1)</f>
        <v>1</v>
      </c>
      <c r="C161" s="166">
        <v>0</v>
      </c>
      <c r="D161" s="19" t="str">
        <v/>
      </c>
      <c r="E161" s="19" t="str">
        <v/>
      </c>
      <c r="F161" s="20" t="str">
        <v/>
      </c>
      <c r="G161" s="243" cm="1">
        <f t="array" ref="G161">CALENDAR.PARSE_TIMESPAN(A161)</f>
        <v>0</v>
      </c>
    </row>
    <row r="162" spans="1:9" x14ac:dyDescent="0.25">
      <c r="A162" s="49"/>
      <c r="C162" s="165"/>
      <c r="G162" s="245"/>
    </row>
    <row r="164" spans="1:9" ht="19.5" x14ac:dyDescent="0.3">
      <c r="A164" s="1" t="s">
        <v>520</v>
      </c>
      <c r="F164" s="1" t="s">
        <v>520</v>
      </c>
    </row>
    <row r="165" spans="1:9" x14ac:dyDescent="0.25">
      <c r="A165" t="s">
        <v>521</v>
      </c>
      <c r="F165" t="s">
        <v>290</v>
      </c>
    </row>
    <row r="166" spans="1:9" x14ac:dyDescent="0.25">
      <c r="A166" s="22" t="s">
        <v>221</v>
      </c>
      <c r="B166" s="23" t="s">
        <v>311</v>
      </c>
      <c r="C166" s="78" t="s">
        <v>518</v>
      </c>
      <c r="D166" s="181" t="s">
        <v>309</v>
      </c>
      <c r="F166" s="22" t="s">
        <v>221</v>
      </c>
      <c r="G166" s="23" t="s">
        <v>311</v>
      </c>
      <c r="H166" s="78" t="s">
        <v>518</v>
      </c>
      <c r="I166" s="181" t="s">
        <v>309</v>
      </c>
    </row>
    <row r="167" spans="1:9" x14ac:dyDescent="0.25">
      <c r="A167" s="161">
        <v>0</v>
      </c>
      <c r="B167" s="9"/>
      <c r="C167" s="182" t="s">
        <v>506</v>
      </c>
      <c r="D167" s="182" t="str" cm="1">
        <f t="array" ref="D167">CALENDAR.FORMAT_TIMESPAN(A167,B167)</f>
        <v>0.00:00:00</v>
      </c>
      <c r="F167" s="161">
        <v>0</v>
      </c>
      <c r="G167" s="9" t="s">
        <v>355</v>
      </c>
      <c r="H167" s="182" t="s">
        <v>506</v>
      </c>
      <c r="I167" s="182" t="str" cm="1">
        <f t="array" ref="I167">CALENDAR.FORMAT_TIMESPAN(F167,G167)</f>
        <v>0d0h0'0"</v>
      </c>
    </row>
    <row r="168" spans="1:9" x14ac:dyDescent="0.25">
      <c r="A168" s="162">
        <v>-1</v>
      </c>
      <c r="B168" s="45"/>
      <c r="C168" s="183" t="s">
        <v>507</v>
      </c>
      <c r="D168" s="183" t="str" cm="1">
        <f t="array" ref="D168">CALENDAR.FORMAT_TIMESPAN(A168,B168)</f>
        <v>−1.00:00:00</v>
      </c>
      <c r="F168" s="162">
        <v>-1</v>
      </c>
      <c r="G168" s="45" t="s">
        <v>355</v>
      </c>
      <c r="H168" s="183" t="s">
        <v>507</v>
      </c>
      <c r="I168" s="183" t="str" cm="1">
        <f t="array" ref="I168">CALENDAR.FORMAT_TIMESPAN(F168,G168)</f>
        <v>−1d0h0'0"</v>
      </c>
    </row>
    <row r="169" spans="1:9" x14ac:dyDescent="0.25">
      <c r="A169" s="161">
        <v>1</v>
      </c>
      <c r="B169" s="68"/>
      <c r="C169" s="182" t="s">
        <v>414</v>
      </c>
      <c r="D169" s="182" t="str" cm="1">
        <f t="array" ref="D169">CALENDAR.FORMAT_TIMESPAN(A169,B169)</f>
        <v>1.00:00:00</v>
      </c>
      <c r="F169" s="161">
        <v>1</v>
      </c>
      <c r="G169" s="68" t="s">
        <v>355</v>
      </c>
      <c r="H169" s="182" t="s">
        <v>414</v>
      </c>
      <c r="I169" s="182" t="str" cm="1">
        <f t="array" ref="I169">CALENDAR.FORMAT_TIMESPAN(F169,G169)</f>
        <v>1d0h0'0"</v>
      </c>
    </row>
    <row r="170" spans="1:9" x14ac:dyDescent="0.25">
      <c r="A170" s="163">
        <v>1.5416666666666665</v>
      </c>
      <c r="B170" s="177"/>
      <c r="C170" s="183" t="s">
        <v>508</v>
      </c>
      <c r="D170" s="183" t="str" cm="1">
        <f t="array" ref="D170">CALENDAR.FORMAT_TIMESPAN(A170,B170)</f>
        <v>1.13:00:00</v>
      </c>
      <c r="F170" s="163">
        <v>1.5416666666666665</v>
      </c>
      <c r="G170" s="177" t="s">
        <v>355</v>
      </c>
      <c r="H170" s="183" t="s">
        <v>508</v>
      </c>
      <c r="I170" s="183" t="str" cm="1">
        <f t="array" ref="I170">CALENDAR.FORMAT_TIMESPAN(F170,G170)</f>
        <v>1d13h0'0"</v>
      </c>
    </row>
    <row r="171" spans="1:9" x14ac:dyDescent="0.25">
      <c r="A171" s="164">
        <v>1.5729166666666665</v>
      </c>
      <c r="B171" s="72"/>
      <c r="C171" s="182" t="s">
        <v>509</v>
      </c>
      <c r="D171" s="182" t="str" cm="1">
        <f t="array" ref="D171">CALENDAR.FORMAT_TIMESPAN(A171,B171)</f>
        <v>1.13:45:00</v>
      </c>
      <c r="F171" s="164">
        <v>1.5729166666666665</v>
      </c>
      <c r="G171" s="72" t="s">
        <v>355</v>
      </c>
      <c r="H171" s="182" t="s">
        <v>509</v>
      </c>
      <c r="I171" s="182" t="str" cm="1">
        <f t="array" ref="I171">CALENDAR.FORMAT_TIMESPAN(F171,G171)</f>
        <v>1d13h45'0"</v>
      </c>
    </row>
    <row r="172" spans="1:9" x14ac:dyDescent="0.25">
      <c r="A172" s="162">
        <v>1.5735648148148147</v>
      </c>
      <c r="B172" s="45"/>
      <c r="C172" s="183" t="s">
        <v>510</v>
      </c>
      <c r="D172" s="183" t="str" cm="1">
        <f t="array" ref="D172">CALENDAR.FORMAT_TIMESPAN(A172,B172)</f>
        <v>1.13:45:56</v>
      </c>
      <c r="F172" s="162">
        <v>1.5735648148148147</v>
      </c>
      <c r="G172" s="45" t="s">
        <v>355</v>
      </c>
      <c r="H172" s="183" t="s">
        <v>510</v>
      </c>
      <c r="I172" s="183" t="str" cm="1">
        <f t="array" ref="I172">CALENDAR.FORMAT_TIMESPAN(F172,G172)</f>
        <v>1d13h45'56"</v>
      </c>
    </row>
    <row r="173" spans="1:9" x14ac:dyDescent="0.25">
      <c r="A173" s="161">
        <v>1.5735739467592591</v>
      </c>
      <c r="B173" s="9"/>
      <c r="C173" s="182" t="s">
        <v>511</v>
      </c>
      <c r="D173" s="182" t="str" cm="1">
        <f t="array" ref="D173">CALENDAR.FORMAT_TIMESPAN(A173,B173)</f>
        <v>1.13:45:57</v>
      </c>
      <c r="F173" s="161">
        <v>1.5735739467592591</v>
      </c>
      <c r="G173" s="9" t="s">
        <v>355</v>
      </c>
      <c r="H173" s="182" t="s">
        <v>511</v>
      </c>
      <c r="I173" s="182" t="str" cm="1">
        <f t="array" ref="I173">CALENDAR.FORMAT_TIMESPAN(F173,G173)</f>
        <v>1d13h45'57"</v>
      </c>
    </row>
    <row r="174" spans="1:9" x14ac:dyDescent="0.25">
      <c r="A174" s="163">
        <v>0.54166666666666996</v>
      </c>
      <c r="B174" s="37"/>
      <c r="C174" s="183" t="s">
        <v>415</v>
      </c>
      <c r="D174" s="183" t="str" cm="1">
        <f t="array" ref="D174">CALENDAR.FORMAT_TIMESPAN(A174,B174)</f>
        <v>0.13:00:00</v>
      </c>
      <c r="F174" s="163">
        <v>0.54166666666666996</v>
      </c>
      <c r="G174" s="37" t="s">
        <v>355</v>
      </c>
      <c r="H174" s="183" t="s">
        <v>415</v>
      </c>
      <c r="I174" s="183" t="str" cm="1">
        <f t="array" ref="I174">CALENDAR.FORMAT_TIMESPAN(F174,G174)</f>
        <v>0d13h0'0"</v>
      </c>
    </row>
    <row r="175" spans="1:9" x14ac:dyDescent="0.25">
      <c r="A175" s="164">
        <v>0.57291666666666996</v>
      </c>
      <c r="B175" s="40"/>
      <c r="C175" s="182" t="s">
        <v>512</v>
      </c>
      <c r="D175" s="182" t="str" cm="1">
        <f t="array" ref="D175">CALENDAR.FORMAT_TIMESPAN(A175,B175)</f>
        <v>0.13:45:00</v>
      </c>
      <c r="F175" s="164">
        <v>0.57291666666666996</v>
      </c>
      <c r="G175" s="40" t="s">
        <v>355</v>
      </c>
      <c r="H175" s="182" t="s">
        <v>512</v>
      </c>
      <c r="I175" s="182" t="str" cm="1">
        <f t="array" ref="I175">CALENDAR.FORMAT_TIMESPAN(F175,G175)</f>
        <v>0d13h45'0"</v>
      </c>
    </row>
    <row r="176" spans="1:9" x14ac:dyDescent="0.25">
      <c r="A176" s="163">
        <v>0.57356481481481003</v>
      </c>
      <c r="B176" s="37"/>
      <c r="C176" s="183" t="s">
        <v>513</v>
      </c>
      <c r="D176" s="183" t="str" cm="1">
        <f t="array" ref="D176">CALENDAR.FORMAT_TIMESPAN(A176,B176)</f>
        <v>0.13:45:56</v>
      </c>
      <c r="F176" s="163">
        <v>0.57356481481481003</v>
      </c>
      <c r="G176" s="37" t="s">
        <v>355</v>
      </c>
      <c r="H176" s="183" t="s">
        <v>513</v>
      </c>
      <c r="I176" s="183" t="str" cm="1">
        <f t="array" ref="I176">CALENDAR.FORMAT_TIMESPAN(F176,G176)</f>
        <v>0d13h45'56"</v>
      </c>
    </row>
    <row r="177" spans="1:9" x14ac:dyDescent="0.25">
      <c r="A177" s="161">
        <v>0.57357394675925999</v>
      </c>
      <c r="B177" s="9"/>
      <c r="C177" s="182" t="s">
        <v>514</v>
      </c>
      <c r="D177" s="182" t="str" cm="1">
        <f t="array" ref="D177">CALENDAR.FORMAT_TIMESPAN(A177,B177)</f>
        <v>0.13:45:57</v>
      </c>
      <c r="F177" s="161">
        <v>0.57357394675925999</v>
      </c>
      <c r="G177" s="9" t="s">
        <v>355</v>
      </c>
      <c r="H177" s="182" t="s">
        <v>514</v>
      </c>
      <c r="I177" s="182" t="str" cm="1">
        <f t="array" ref="I177">CALENDAR.FORMAT_TIMESPAN(F177,G177)</f>
        <v>0d13h45'57"</v>
      </c>
    </row>
    <row r="178" spans="1:9" x14ac:dyDescent="0.25">
      <c r="A178" s="162">
        <v>3.125E-2</v>
      </c>
      <c r="B178" s="45"/>
      <c r="C178" s="183" t="s">
        <v>416</v>
      </c>
      <c r="D178" s="183" t="str" cm="1">
        <f t="array" ref="D178">CALENDAR.FORMAT_TIMESPAN(A178,B178)</f>
        <v>0.00:45:00</v>
      </c>
      <c r="F178" s="162">
        <v>3.125E-2</v>
      </c>
      <c r="G178" s="45" t="s">
        <v>355</v>
      </c>
      <c r="H178" s="183" t="s">
        <v>416</v>
      </c>
      <c r="I178" s="183" t="str" cm="1">
        <f t="array" ref="I178">CALENDAR.FORMAT_TIMESPAN(F178,G178)</f>
        <v>0d0h45'0"</v>
      </c>
    </row>
    <row r="179" spans="1:9" x14ac:dyDescent="0.25">
      <c r="A179" s="161">
        <v>3.1898148148148148E-2</v>
      </c>
      <c r="B179" s="68"/>
      <c r="C179" s="182" t="s">
        <v>515</v>
      </c>
      <c r="D179" s="182" t="str" cm="1">
        <f t="array" ref="D179">CALENDAR.FORMAT_TIMESPAN(A179,B179)</f>
        <v>0.00:45:56</v>
      </c>
      <c r="F179" s="161">
        <v>3.1898148148148148E-2</v>
      </c>
      <c r="G179" s="68" t="s">
        <v>355</v>
      </c>
      <c r="H179" s="182" t="s">
        <v>515</v>
      </c>
      <c r="I179" s="182" t="str" cm="1">
        <f t="array" ref="I179">CALENDAR.FORMAT_TIMESPAN(F179,G179)</f>
        <v>0d0h45'56"</v>
      </c>
    </row>
    <row r="180" spans="1:9" x14ac:dyDescent="0.25">
      <c r="A180" s="163">
        <v>3.190728009259259E-2</v>
      </c>
      <c r="B180" s="177"/>
      <c r="C180" s="183" t="s">
        <v>516</v>
      </c>
      <c r="D180" s="183" t="str" cm="1">
        <f t="array" ref="D180">CALENDAR.FORMAT_TIMESPAN(A180,B180)</f>
        <v>0.00:45:57</v>
      </c>
      <c r="F180" s="163">
        <v>3.190728009259259E-2</v>
      </c>
      <c r="G180" s="177" t="s">
        <v>355</v>
      </c>
      <c r="H180" s="183" t="s">
        <v>516</v>
      </c>
      <c r="I180" s="183" t="str" cm="1">
        <f t="array" ref="I180">CALENDAR.FORMAT_TIMESPAN(F180,G180)</f>
        <v>0d0h45'57"</v>
      </c>
    </row>
    <row r="181" spans="1:9" x14ac:dyDescent="0.25">
      <c r="A181" s="164">
        <v>6.4814814814814813E-4</v>
      </c>
      <c r="B181" s="72"/>
      <c r="C181" s="182" t="s">
        <v>434</v>
      </c>
      <c r="D181" s="182" t="str" cm="1">
        <f t="array" ref="D181">CALENDAR.FORMAT_TIMESPAN(A181,B181)</f>
        <v>0.00:00:56</v>
      </c>
      <c r="F181" s="164">
        <v>6.4814814814814813E-4</v>
      </c>
      <c r="G181" s="72" t="s">
        <v>355</v>
      </c>
      <c r="H181" s="182" t="s">
        <v>434</v>
      </c>
      <c r="I181" s="182" t="str" cm="1">
        <f t="array" ref="I181">CALENDAR.FORMAT_TIMESPAN(F181,G181)</f>
        <v>0d0h0'56"</v>
      </c>
    </row>
    <row r="182" spans="1:9" x14ac:dyDescent="0.25">
      <c r="A182" s="162">
        <v>6.5728009259259266E-4</v>
      </c>
      <c r="B182" s="45"/>
      <c r="C182" s="183" t="s">
        <v>517</v>
      </c>
      <c r="D182" s="183" t="str" cm="1">
        <f t="array" ref="D182">CALENDAR.FORMAT_TIMESPAN(A182,B182)</f>
        <v>0.00:00:57</v>
      </c>
      <c r="F182" s="162">
        <v>6.5728009259259266E-4</v>
      </c>
      <c r="G182" s="45" t="s">
        <v>355</v>
      </c>
      <c r="H182" s="183" t="s">
        <v>517</v>
      </c>
      <c r="I182" s="183" t="str" cm="1">
        <f t="array" ref="I182">CALENDAR.FORMAT_TIMESPAN(F182,G182)</f>
        <v>0d0h0'57"</v>
      </c>
    </row>
    <row r="183" spans="1:9" x14ac:dyDescent="0.25">
      <c r="A183" s="161">
        <v>0</v>
      </c>
      <c r="B183" s="9" t="s">
        <v>505</v>
      </c>
      <c r="C183" s="182" t="s">
        <v>506</v>
      </c>
      <c r="D183" s="182" t="str" cm="1">
        <f t="array" ref="D183">CALENDAR.FORMAT_TIMESPAN(A183,B183)</f>
        <v>00.00:00:00</v>
      </c>
      <c r="F183" s="161">
        <v>0</v>
      </c>
      <c r="G183" s="9" t="s">
        <v>528</v>
      </c>
      <c r="H183" s="182" t="s">
        <v>506</v>
      </c>
      <c r="I183" s="182" t="str" cm="1">
        <f t="array" ref="I183">CALENDAR.FORMAT_TIMESPAN(F183,G183)</f>
        <v>00d00h00'00"</v>
      </c>
    </row>
    <row r="184" spans="1:9" x14ac:dyDescent="0.25">
      <c r="A184" s="163">
        <v>-1</v>
      </c>
      <c r="B184" s="37" t="s">
        <v>505</v>
      </c>
      <c r="C184" s="183" t="s">
        <v>507</v>
      </c>
      <c r="D184" s="183" t="str" cm="1">
        <f t="array" ref="D184">CALENDAR.FORMAT_TIMESPAN(A184,B184)</f>
        <v>−01.00:00:00</v>
      </c>
      <c r="F184" s="163">
        <v>-1</v>
      </c>
      <c r="G184" s="37" t="s">
        <v>528</v>
      </c>
      <c r="H184" s="183" t="s">
        <v>507</v>
      </c>
      <c r="I184" s="183" t="str" cm="1">
        <f t="array" ref="I184">CALENDAR.FORMAT_TIMESPAN(F184,G184)</f>
        <v>−01d00h00'00"</v>
      </c>
    </row>
    <row r="185" spans="1:9" x14ac:dyDescent="0.25">
      <c r="A185" s="164">
        <v>1</v>
      </c>
      <c r="B185" s="40" t="s">
        <v>505</v>
      </c>
      <c r="C185" s="182" t="s">
        <v>414</v>
      </c>
      <c r="D185" s="182" t="str" cm="1">
        <f t="array" ref="D185">CALENDAR.FORMAT_TIMESPAN(A185,B185)</f>
        <v>01.00:00:00</v>
      </c>
      <c r="F185" s="164">
        <v>1</v>
      </c>
      <c r="G185" s="40" t="s">
        <v>528</v>
      </c>
      <c r="H185" s="182" t="s">
        <v>414</v>
      </c>
      <c r="I185" s="182" t="str" cm="1">
        <f t="array" ref="I185">CALENDAR.FORMAT_TIMESPAN(F185,G185)</f>
        <v>01d00h00'00"</v>
      </c>
    </row>
    <row r="186" spans="1:9" x14ac:dyDescent="0.25">
      <c r="A186" s="163">
        <v>1.5416666666666665</v>
      </c>
      <c r="B186" s="37" t="s">
        <v>505</v>
      </c>
      <c r="C186" s="183" t="s">
        <v>508</v>
      </c>
      <c r="D186" s="183" t="str" cm="1">
        <f t="array" ref="D186">CALENDAR.FORMAT_TIMESPAN(A186,B186)</f>
        <v>01.13:00:00</v>
      </c>
      <c r="F186" s="163">
        <v>1.5416666666666665</v>
      </c>
      <c r="G186" s="37" t="s">
        <v>528</v>
      </c>
      <c r="H186" s="183" t="s">
        <v>508</v>
      </c>
      <c r="I186" s="183" t="str" cm="1">
        <f t="array" ref="I186">CALENDAR.FORMAT_TIMESPAN(F186,G186)</f>
        <v>01d13h00'00"</v>
      </c>
    </row>
    <row r="187" spans="1:9" x14ac:dyDescent="0.25">
      <c r="A187" s="161">
        <v>1.5729166666666665</v>
      </c>
      <c r="B187" s="9" t="s">
        <v>505</v>
      </c>
      <c r="C187" s="182" t="s">
        <v>509</v>
      </c>
      <c r="D187" s="182" t="str" cm="1">
        <f t="array" ref="D187">CALENDAR.FORMAT_TIMESPAN(A187,B187)</f>
        <v>01.13:45:00</v>
      </c>
      <c r="F187" s="161">
        <v>1.5729166666666665</v>
      </c>
      <c r="G187" s="9" t="s">
        <v>528</v>
      </c>
      <c r="H187" s="182" t="s">
        <v>509</v>
      </c>
      <c r="I187" s="182" t="str" cm="1">
        <f t="array" ref="I187">CALENDAR.FORMAT_TIMESPAN(F187,G187)</f>
        <v>01d13h45'00"</v>
      </c>
    </row>
    <row r="188" spans="1:9" x14ac:dyDescent="0.25">
      <c r="A188" s="162">
        <v>1.5735648148148147</v>
      </c>
      <c r="B188" s="45" t="s">
        <v>505</v>
      </c>
      <c r="C188" s="183" t="s">
        <v>510</v>
      </c>
      <c r="D188" s="183" t="str" cm="1">
        <f t="array" ref="D188">CALENDAR.FORMAT_TIMESPAN(A188,B188)</f>
        <v>01.13:45:56</v>
      </c>
      <c r="F188" s="162">
        <v>1.5735648148148147</v>
      </c>
      <c r="G188" s="45" t="s">
        <v>528</v>
      </c>
      <c r="H188" s="183" t="s">
        <v>510</v>
      </c>
      <c r="I188" s="183" t="str" cm="1">
        <f t="array" ref="I188">CALENDAR.FORMAT_TIMESPAN(F188,G188)</f>
        <v>01d13h45'56"</v>
      </c>
    </row>
    <row r="189" spans="1:9" x14ac:dyDescent="0.25">
      <c r="A189" s="161">
        <v>1.5735739467592591</v>
      </c>
      <c r="B189" s="68" t="s">
        <v>505</v>
      </c>
      <c r="C189" s="182" t="s">
        <v>511</v>
      </c>
      <c r="D189" s="182" t="str" cm="1">
        <f t="array" ref="D189">CALENDAR.FORMAT_TIMESPAN(A189,B189)</f>
        <v>01.13:45:57</v>
      </c>
      <c r="F189" s="161">
        <v>1.5735739467592591</v>
      </c>
      <c r="G189" s="68" t="s">
        <v>528</v>
      </c>
      <c r="H189" s="182" t="s">
        <v>511</v>
      </c>
      <c r="I189" s="182" t="str" cm="1">
        <f t="array" ref="I189">CALENDAR.FORMAT_TIMESPAN(F189,G189)</f>
        <v>01d13h45'57"</v>
      </c>
    </row>
    <row r="190" spans="1:9" x14ac:dyDescent="0.25">
      <c r="A190" s="163">
        <v>0.54166666666666996</v>
      </c>
      <c r="B190" s="177" t="s">
        <v>505</v>
      </c>
      <c r="C190" s="183" t="s">
        <v>415</v>
      </c>
      <c r="D190" s="183" t="str" cm="1">
        <f t="array" ref="D190">CALENDAR.FORMAT_TIMESPAN(A190,B190)</f>
        <v>00.13:00:00</v>
      </c>
      <c r="F190" s="163">
        <v>0.54166666666666996</v>
      </c>
      <c r="G190" s="177" t="s">
        <v>528</v>
      </c>
      <c r="H190" s="183" t="s">
        <v>415</v>
      </c>
      <c r="I190" s="183" t="str" cm="1">
        <f t="array" ref="I190">CALENDAR.FORMAT_TIMESPAN(F190,G190)</f>
        <v>00d13h00'00"</v>
      </c>
    </row>
    <row r="191" spans="1:9" x14ac:dyDescent="0.25">
      <c r="A191" s="164">
        <v>0.57291666666666996</v>
      </c>
      <c r="B191" s="72" t="s">
        <v>505</v>
      </c>
      <c r="C191" s="182" t="s">
        <v>512</v>
      </c>
      <c r="D191" s="182" t="str" cm="1">
        <f t="array" ref="D191">CALENDAR.FORMAT_TIMESPAN(A191,B191)</f>
        <v>00.13:45:00</v>
      </c>
      <c r="F191" s="164">
        <v>0.57291666666666996</v>
      </c>
      <c r="G191" s="72" t="s">
        <v>528</v>
      </c>
      <c r="H191" s="182" t="s">
        <v>512</v>
      </c>
      <c r="I191" s="182" t="str" cm="1">
        <f t="array" ref="I191">CALENDAR.FORMAT_TIMESPAN(F191,G191)</f>
        <v>00d13h45'00"</v>
      </c>
    </row>
    <row r="192" spans="1:9" x14ac:dyDescent="0.25">
      <c r="A192" s="162">
        <v>0.57356481481481003</v>
      </c>
      <c r="B192" s="45" t="s">
        <v>505</v>
      </c>
      <c r="C192" s="183" t="s">
        <v>513</v>
      </c>
      <c r="D192" s="183" t="str" cm="1">
        <f t="array" ref="D192">CALENDAR.FORMAT_TIMESPAN(A192,B192)</f>
        <v>00.13:45:56</v>
      </c>
      <c r="F192" s="162">
        <v>0.57356481481481003</v>
      </c>
      <c r="G192" s="45" t="s">
        <v>528</v>
      </c>
      <c r="H192" s="183" t="s">
        <v>513</v>
      </c>
      <c r="I192" s="183" t="str" cm="1">
        <f t="array" ref="I192">CALENDAR.FORMAT_TIMESPAN(F192,G192)</f>
        <v>00d13h45'56"</v>
      </c>
    </row>
    <row r="193" spans="1:9" x14ac:dyDescent="0.25">
      <c r="A193" s="161">
        <v>0.57357394675925999</v>
      </c>
      <c r="B193" s="9" t="s">
        <v>505</v>
      </c>
      <c r="C193" s="182" t="s">
        <v>514</v>
      </c>
      <c r="D193" s="182" t="str" cm="1">
        <f t="array" ref="D193">CALENDAR.FORMAT_TIMESPAN(A193,B193)</f>
        <v>00.13:45:57</v>
      </c>
      <c r="F193" s="161">
        <v>0.57357394675925999</v>
      </c>
      <c r="G193" s="9" t="s">
        <v>528</v>
      </c>
      <c r="H193" s="182" t="s">
        <v>514</v>
      </c>
      <c r="I193" s="182" t="str" cm="1">
        <f t="array" ref="I193">CALENDAR.FORMAT_TIMESPAN(F193,G193)</f>
        <v>00d13h45'57"</v>
      </c>
    </row>
    <row r="194" spans="1:9" x14ac:dyDescent="0.25">
      <c r="A194" s="163">
        <v>3.125E-2</v>
      </c>
      <c r="B194" s="37" t="s">
        <v>505</v>
      </c>
      <c r="C194" s="183" t="s">
        <v>416</v>
      </c>
      <c r="D194" s="183" t="str" cm="1">
        <f t="array" ref="D194">CALENDAR.FORMAT_TIMESPAN(A194,B194)</f>
        <v>00.00:45:00</v>
      </c>
      <c r="F194" s="163">
        <v>3.125E-2</v>
      </c>
      <c r="G194" s="37" t="s">
        <v>528</v>
      </c>
      <c r="H194" s="183" t="s">
        <v>416</v>
      </c>
      <c r="I194" s="183" t="str" cm="1">
        <f t="array" ref="I194">CALENDAR.FORMAT_TIMESPAN(F194,G194)</f>
        <v>00d00h45'00"</v>
      </c>
    </row>
    <row r="195" spans="1:9" x14ac:dyDescent="0.25">
      <c r="A195" s="164">
        <v>3.1898148148148148E-2</v>
      </c>
      <c r="B195" s="40" t="s">
        <v>505</v>
      </c>
      <c r="C195" s="182" t="s">
        <v>515</v>
      </c>
      <c r="D195" s="182" t="str" cm="1">
        <f t="array" ref="D195">CALENDAR.FORMAT_TIMESPAN(A195,B195)</f>
        <v>00.00:45:56</v>
      </c>
      <c r="F195" s="164">
        <v>3.1898148148148148E-2</v>
      </c>
      <c r="G195" s="40" t="s">
        <v>528</v>
      </c>
      <c r="H195" s="182" t="s">
        <v>515</v>
      </c>
      <c r="I195" s="182" t="str" cm="1">
        <f t="array" ref="I195">CALENDAR.FORMAT_TIMESPAN(F195,G195)</f>
        <v>00d00h45'56"</v>
      </c>
    </row>
    <row r="196" spans="1:9" x14ac:dyDescent="0.25">
      <c r="A196" s="163">
        <v>3.190728009259259E-2</v>
      </c>
      <c r="B196" s="37" t="s">
        <v>505</v>
      </c>
      <c r="C196" s="183" t="s">
        <v>516</v>
      </c>
      <c r="D196" s="183" t="str" cm="1">
        <f t="array" ref="D196">CALENDAR.FORMAT_TIMESPAN(A196,B196)</f>
        <v>00.00:45:57</v>
      </c>
      <c r="F196" s="163">
        <v>3.190728009259259E-2</v>
      </c>
      <c r="G196" s="37" t="s">
        <v>528</v>
      </c>
      <c r="H196" s="183" t="s">
        <v>516</v>
      </c>
      <c r="I196" s="183" t="str" cm="1">
        <f t="array" ref="I196">CALENDAR.FORMAT_TIMESPAN(F196,G196)</f>
        <v>00d00h45'57"</v>
      </c>
    </row>
    <row r="197" spans="1:9" x14ac:dyDescent="0.25">
      <c r="A197" s="161">
        <v>6.4814814814814813E-4</v>
      </c>
      <c r="B197" s="9" t="s">
        <v>505</v>
      </c>
      <c r="C197" s="182" t="s">
        <v>434</v>
      </c>
      <c r="D197" s="182" t="str" cm="1">
        <f t="array" ref="D197">CALENDAR.FORMAT_TIMESPAN(A197,B197)</f>
        <v>00.00:00:56</v>
      </c>
      <c r="F197" s="161">
        <v>6.4814814814814813E-4</v>
      </c>
      <c r="G197" s="9" t="s">
        <v>528</v>
      </c>
      <c r="H197" s="182" t="s">
        <v>434</v>
      </c>
      <c r="I197" s="182" t="str" cm="1">
        <f t="array" ref="I197">CALENDAR.FORMAT_TIMESPAN(F197,G197)</f>
        <v>00d00h00'56"</v>
      </c>
    </row>
    <row r="198" spans="1:9" x14ac:dyDescent="0.25">
      <c r="A198" s="162">
        <v>6.5728009259259266E-4</v>
      </c>
      <c r="B198" s="45" t="s">
        <v>505</v>
      </c>
      <c r="C198" s="183" t="s">
        <v>517</v>
      </c>
      <c r="D198" s="183" t="str" cm="1">
        <f t="array" ref="D198">CALENDAR.FORMAT_TIMESPAN(A198,B198)</f>
        <v>00.00:00:57</v>
      </c>
      <c r="F198" s="162">
        <v>6.5728009259259266E-4</v>
      </c>
      <c r="G198" s="45" t="s">
        <v>528</v>
      </c>
      <c r="H198" s="183" t="s">
        <v>517</v>
      </c>
      <c r="I198" s="183" t="str" cm="1">
        <f t="array" ref="I198">CALENDAR.FORMAT_TIMESPAN(F198,G198)</f>
        <v>00d00h00'57"</v>
      </c>
    </row>
    <row r="199" spans="1:9" x14ac:dyDescent="0.25">
      <c r="A199" s="161">
        <v>0</v>
      </c>
      <c r="B199" s="68" t="s">
        <v>519</v>
      </c>
      <c r="C199" s="182" t="s">
        <v>506</v>
      </c>
      <c r="D199" s="182" t="str" cm="1">
        <f t="array" ref="D199">CALENDAR.FORMAT_TIMESPAN(A199,B199)</f>
        <v>+0:00</v>
      </c>
      <c r="F199" s="161">
        <v>0</v>
      </c>
      <c r="G199" s="68" t="s">
        <v>529</v>
      </c>
      <c r="H199" s="182" t="s">
        <v>506</v>
      </c>
      <c r="I199" s="182" t="str" cm="1">
        <f t="array" ref="I199">CALENDAR.FORMAT_TIMESPAN(F199,G199)</f>
        <v>+0"</v>
      </c>
    </row>
    <row r="200" spans="1:9" x14ac:dyDescent="0.25">
      <c r="A200" s="163">
        <v>-1</v>
      </c>
      <c r="B200" s="177" t="s">
        <v>519</v>
      </c>
      <c r="C200" s="183" t="s">
        <v>507</v>
      </c>
      <c r="D200" s="183" t="str" cm="1">
        <f t="array" ref="D200">CALENDAR.FORMAT_TIMESPAN(A200,B200)</f>
        <v>−1.00:00</v>
      </c>
      <c r="F200" s="163">
        <v>-1</v>
      </c>
      <c r="G200" s="177" t="s">
        <v>529</v>
      </c>
      <c r="H200" s="183" t="s">
        <v>507</v>
      </c>
      <c r="I200" s="183" t="str" cm="1">
        <f t="array" ref="I200">CALENDAR.FORMAT_TIMESPAN(F200,G200)</f>
        <v>−1d</v>
      </c>
    </row>
    <row r="201" spans="1:9" x14ac:dyDescent="0.25">
      <c r="A201" s="164">
        <v>1</v>
      </c>
      <c r="B201" s="72" t="s">
        <v>519</v>
      </c>
      <c r="C201" s="182" t="s">
        <v>414</v>
      </c>
      <c r="D201" s="182" t="str" cm="1">
        <f t="array" ref="D201">CALENDAR.FORMAT_TIMESPAN(A201,B201)</f>
        <v>+1.00:00</v>
      </c>
      <c r="F201" s="164">
        <v>1</v>
      </c>
      <c r="G201" s="72" t="s">
        <v>529</v>
      </c>
      <c r="H201" s="182" t="s">
        <v>414</v>
      </c>
      <c r="I201" s="182" t="str" cm="1">
        <f t="array" ref="I201">CALENDAR.FORMAT_TIMESPAN(F201,G201)</f>
        <v>+1d</v>
      </c>
    </row>
    <row r="202" spans="1:9" x14ac:dyDescent="0.25">
      <c r="A202" s="162">
        <v>1.5416666666666665</v>
      </c>
      <c r="B202" s="45" t="s">
        <v>519</v>
      </c>
      <c r="C202" s="183" t="s">
        <v>508</v>
      </c>
      <c r="D202" s="183" t="str" cm="1">
        <f t="array" ref="D202">CALENDAR.FORMAT_TIMESPAN(A202,B202)</f>
        <v>+1.13:00</v>
      </c>
      <c r="F202" s="162">
        <v>1.5416666666666665</v>
      </c>
      <c r="G202" s="45" t="s">
        <v>529</v>
      </c>
      <c r="H202" s="183" t="s">
        <v>508</v>
      </c>
      <c r="I202" s="183" t="str" cm="1">
        <f t="array" ref="I202">CALENDAR.FORMAT_TIMESPAN(F202,G202)</f>
        <v>+1d13h</v>
      </c>
    </row>
    <row r="203" spans="1:9" x14ac:dyDescent="0.25">
      <c r="A203" s="161">
        <v>1.5729166666666665</v>
      </c>
      <c r="B203" s="9" t="s">
        <v>519</v>
      </c>
      <c r="C203" s="182" t="s">
        <v>509</v>
      </c>
      <c r="D203" s="182" t="str" cm="1">
        <f t="array" ref="D203">CALENDAR.FORMAT_TIMESPAN(A203,B203)</f>
        <v>+1.13:45</v>
      </c>
      <c r="F203" s="161">
        <v>1.5729166666666665</v>
      </c>
      <c r="G203" s="9" t="s">
        <v>529</v>
      </c>
      <c r="H203" s="182" t="s">
        <v>509</v>
      </c>
      <c r="I203" s="182" t="str" cm="1">
        <f t="array" ref="I203">CALENDAR.FORMAT_TIMESPAN(F203,G203)</f>
        <v>+1d13h45'</v>
      </c>
    </row>
    <row r="204" spans="1:9" x14ac:dyDescent="0.25">
      <c r="A204" s="163">
        <v>1.5735648148148147</v>
      </c>
      <c r="B204" s="37" t="s">
        <v>519</v>
      </c>
      <c r="C204" s="183" t="s">
        <v>510</v>
      </c>
      <c r="D204" s="183" t="str" cm="1">
        <f t="array" ref="D204">CALENDAR.FORMAT_TIMESPAN(A204,B204)</f>
        <v>+1.13:45:56</v>
      </c>
      <c r="F204" s="163">
        <v>1.5735648148148147</v>
      </c>
      <c r="G204" s="37" t="s">
        <v>529</v>
      </c>
      <c r="H204" s="183" t="s">
        <v>510</v>
      </c>
      <c r="I204" s="183" t="str" cm="1">
        <f t="array" ref="I204">CALENDAR.FORMAT_TIMESPAN(F204,G204)</f>
        <v>+1d13h45'56"</v>
      </c>
    </row>
    <row r="205" spans="1:9" x14ac:dyDescent="0.25">
      <c r="A205" s="164">
        <v>1.5735739467592591</v>
      </c>
      <c r="B205" s="40" t="s">
        <v>519</v>
      </c>
      <c r="C205" s="182" t="s">
        <v>511</v>
      </c>
      <c r="D205" s="182" t="str" cm="1">
        <f t="array" ref="D205">CALENDAR.FORMAT_TIMESPAN(A205,B205)</f>
        <v>+1.13:45:56.789</v>
      </c>
      <c r="F205" s="164">
        <v>1.5735739467592591</v>
      </c>
      <c r="G205" s="40" t="s">
        <v>529</v>
      </c>
      <c r="H205" s="182" t="s">
        <v>511</v>
      </c>
      <c r="I205" s="182" t="str" cm="1">
        <f t="array" ref="I205">CALENDAR.FORMAT_TIMESPAN(F205,G205)</f>
        <v>+1d13h45'56.789"</v>
      </c>
    </row>
    <row r="206" spans="1:9" x14ac:dyDescent="0.25">
      <c r="A206" s="163">
        <v>0.54166666666666996</v>
      </c>
      <c r="B206" s="37" t="s">
        <v>519</v>
      </c>
      <c r="C206" s="183" t="s">
        <v>415</v>
      </c>
      <c r="D206" s="183" t="str" cm="1">
        <f t="array" ref="D206">CALENDAR.FORMAT_TIMESPAN(A206,B206)</f>
        <v>+13:00</v>
      </c>
      <c r="F206" s="163">
        <v>0.54166666666666996</v>
      </c>
      <c r="G206" s="37" t="s">
        <v>529</v>
      </c>
      <c r="H206" s="183" t="s">
        <v>415</v>
      </c>
      <c r="I206" s="183" t="str" cm="1">
        <f t="array" ref="I206">CALENDAR.FORMAT_TIMESPAN(F206,G206)</f>
        <v>+13h</v>
      </c>
    </row>
    <row r="207" spans="1:9" x14ac:dyDescent="0.25">
      <c r="A207" s="161">
        <v>0.57291666666666996</v>
      </c>
      <c r="B207" s="9" t="s">
        <v>519</v>
      </c>
      <c r="C207" s="182" t="s">
        <v>512</v>
      </c>
      <c r="D207" s="182" t="str" cm="1">
        <f t="array" ref="D207">CALENDAR.FORMAT_TIMESPAN(A207,B207)</f>
        <v>+13:45</v>
      </c>
      <c r="F207" s="161">
        <v>0.57291666666666996</v>
      </c>
      <c r="G207" s="9" t="s">
        <v>529</v>
      </c>
      <c r="H207" s="182" t="s">
        <v>512</v>
      </c>
      <c r="I207" s="182" t="str" cm="1">
        <f t="array" ref="I207">CALENDAR.FORMAT_TIMESPAN(F207,G207)</f>
        <v>+13h45'</v>
      </c>
    </row>
    <row r="208" spans="1:9" x14ac:dyDescent="0.25">
      <c r="A208" s="163">
        <v>0.57356481481481003</v>
      </c>
      <c r="B208" s="37" t="s">
        <v>519</v>
      </c>
      <c r="C208" s="183" t="s">
        <v>513</v>
      </c>
      <c r="D208" s="183" t="str" cm="1">
        <f t="array" ref="D208">CALENDAR.FORMAT_TIMESPAN(A208,B208)</f>
        <v>+13:45:56</v>
      </c>
      <c r="F208" s="163">
        <v>0.57356481481481003</v>
      </c>
      <c r="G208" s="37" t="s">
        <v>529</v>
      </c>
      <c r="H208" s="183" t="s">
        <v>513</v>
      </c>
      <c r="I208" s="183" t="str" cm="1">
        <f t="array" ref="I208">CALENDAR.FORMAT_TIMESPAN(F208,G208)</f>
        <v>+13h45'56"</v>
      </c>
    </row>
    <row r="209" spans="1:9" x14ac:dyDescent="0.25">
      <c r="A209" s="164">
        <v>0.57357394675925999</v>
      </c>
      <c r="B209" s="40" t="s">
        <v>519</v>
      </c>
      <c r="C209" s="182" t="s">
        <v>514</v>
      </c>
      <c r="D209" s="182" t="str" cm="1">
        <f t="array" ref="D209">CALENDAR.FORMAT_TIMESPAN(A209,B209)</f>
        <v>+13:45:56.789</v>
      </c>
      <c r="F209" s="164">
        <v>0.57357394675925999</v>
      </c>
      <c r="G209" s="40" t="s">
        <v>529</v>
      </c>
      <c r="H209" s="182" t="s">
        <v>514</v>
      </c>
      <c r="I209" s="182" t="str" cm="1">
        <f t="array" ref="I209">CALENDAR.FORMAT_TIMESPAN(F209,G209)</f>
        <v>+13h45'56.789"</v>
      </c>
    </row>
    <row r="210" spans="1:9" x14ac:dyDescent="0.25">
      <c r="A210" s="163">
        <v>3.125E-2</v>
      </c>
      <c r="B210" s="37" t="s">
        <v>519</v>
      </c>
      <c r="C210" s="183" t="s">
        <v>416</v>
      </c>
      <c r="D210" s="183" t="str" cm="1">
        <f t="array" ref="D210">CALENDAR.FORMAT_TIMESPAN(A210,B210)</f>
        <v>+0:45</v>
      </c>
      <c r="F210" s="163">
        <v>3.125E-2</v>
      </c>
      <c r="G210" s="37" t="s">
        <v>529</v>
      </c>
      <c r="H210" s="183" t="s">
        <v>416</v>
      </c>
      <c r="I210" s="183" t="str" cm="1">
        <f t="array" ref="I210">CALENDAR.FORMAT_TIMESPAN(F210,G210)</f>
        <v>+45'</v>
      </c>
    </row>
    <row r="211" spans="1:9" x14ac:dyDescent="0.25">
      <c r="A211" s="161">
        <v>3.1898148148148148E-2</v>
      </c>
      <c r="B211" s="9" t="s">
        <v>519</v>
      </c>
      <c r="C211" s="182" t="s">
        <v>515</v>
      </c>
      <c r="D211" s="182" t="str" cm="1">
        <f t="array" ref="D211">CALENDAR.FORMAT_TIMESPAN(A211,B211)</f>
        <v>+0:45:56</v>
      </c>
      <c r="F211" s="161">
        <v>3.1898148148148148E-2</v>
      </c>
      <c r="G211" s="9" t="s">
        <v>529</v>
      </c>
      <c r="H211" s="182" t="s">
        <v>515</v>
      </c>
      <c r="I211" s="182" t="str" cm="1">
        <f t="array" ref="I211">CALENDAR.FORMAT_TIMESPAN(F211,G211)</f>
        <v>+45'56"</v>
      </c>
    </row>
    <row r="212" spans="1:9" x14ac:dyDescent="0.25">
      <c r="A212" s="163">
        <v>3.190728009259259E-2</v>
      </c>
      <c r="B212" s="37" t="s">
        <v>519</v>
      </c>
      <c r="C212" s="183" t="s">
        <v>516</v>
      </c>
      <c r="D212" s="183" t="str" cm="1">
        <f t="array" ref="D212">CALENDAR.FORMAT_TIMESPAN(A212,B212)</f>
        <v>+0:45:56.789</v>
      </c>
      <c r="F212" s="163">
        <v>3.190728009259259E-2</v>
      </c>
      <c r="G212" s="37" t="s">
        <v>529</v>
      </c>
      <c r="H212" s="183" t="s">
        <v>516</v>
      </c>
      <c r="I212" s="183" t="str" cm="1">
        <f t="array" ref="I212">CALENDAR.FORMAT_TIMESPAN(F212,G212)</f>
        <v>+45'56.789"</v>
      </c>
    </row>
    <row r="213" spans="1:9" x14ac:dyDescent="0.25">
      <c r="A213" s="164">
        <v>6.4814814814814813E-4</v>
      </c>
      <c r="B213" s="40" t="s">
        <v>519</v>
      </c>
      <c r="C213" s="182" t="s">
        <v>434</v>
      </c>
      <c r="D213" s="182" t="str" cm="1">
        <f t="array" ref="D213">CALENDAR.FORMAT_TIMESPAN(A213,B213)</f>
        <v>+0:00:56</v>
      </c>
      <c r="F213" s="164">
        <v>6.4814814814814813E-4</v>
      </c>
      <c r="G213" s="40" t="s">
        <v>529</v>
      </c>
      <c r="H213" s="182" t="s">
        <v>434</v>
      </c>
      <c r="I213" s="182" t="str" cm="1">
        <f t="array" ref="I213">CALENDAR.FORMAT_TIMESPAN(F213,G213)</f>
        <v>+56"</v>
      </c>
    </row>
    <row r="214" spans="1:9" x14ac:dyDescent="0.25">
      <c r="A214" s="163">
        <v>6.5728009259259266E-4</v>
      </c>
      <c r="B214" s="37" t="s">
        <v>519</v>
      </c>
      <c r="C214" s="183" t="s">
        <v>517</v>
      </c>
      <c r="D214" s="183" t="str" cm="1">
        <f t="array" ref="D214">CALENDAR.FORMAT_TIMESPAN(A214,B214)</f>
        <v>+0:00:56.789</v>
      </c>
      <c r="F214" s="163">
        <v>6.5728009259259266E-4</v>
      </c>
      <c r="G214" s="37" t="s">
        <v>529</v>
      </c>
      <c r="H214" s="183" t="s">
        <v>517</v>
      </c>
      <c r="I214" s="183" t="str" cm="1">
        <f t="array" ref="I214">CALENDAR.FORMAT_TIMESPAN(F214,G214)</f>
        <v>+56.789"</v>
      </c>
    </row>
    <row r="215" spans="1:9" x14ac:dyDescent="0.25">
      <c r="A215" s="161">
        <v>0</v>
      </c>
      <c r="B215" s="68" t="s">
        <v>522</v>
      </c>
      <c r="C215" s="182" t="s">
        <v>506</v>
      </c>
      <c r="D215" s="182" t="str" cm="1">
        <f t="array" ref="D215">CALENDAR.FORMAT_TIMESPAN(A215,B215)</f>
        <v>0:00</v>
      </c>
      <c r="F215" s="161">
        <v>0</v>
      </c>
      <c r="G215" s="68" t="s">
        <v>530</v>
      </c>
      <c r="H215" s="182" t="s">
        <v>506</v>
      </c>
      <c r="I215" s="182" t="str" cm="1">
        <f t="array" ref="I215">CALENDAR.FORMAT_TIMESPAN(F215,G215)</f>
        <v>0h0'</v>
      </c>
    </row>
    <row r="216" spans="1:9" x14ac:dyDescent="0.25">
      <c r="A216" s="163">
        <v>-1</v>
      </c>
      <c r="B216" s="177" t="s">
        <v>522</v>
      </c>
      <c r="C216" s="183" t="s">
        <v>507</v>
      </c>
      <c r="D216" s="183" t="str" cm="1">
        <f t="array" ref="D216">CALENDAR.FORMAT_TIMESPAN(A216,B216)</f>
        <v>−24:00</v>
      </c>
      <c r="F216" s="163">
        <v>-1</v>
      </c>
      <c r="G216" s="177" t="s">
        <v>530</v>
      </c>
      <c r="H216" s="183" t="s">
        <v>507</v>
      </c>
      <c r="I216" s="183" t="str" cm="1">
        <f t="array" ref="I216">CALENDAR.FORMAT_TIMESPAN(F216,G216)</f>
        <v>−24h0'</v>
      </c>
    </row>
    <row r="217" spans="1:9" x14ac:dyDescent="0.25">
      <c r="A217" s="164">
        <v>1</v>
      </c>
      <c r="B217" s="72" t="s">
        <v>522</v>
      </c>
      <c r="C217" s="182" t="s">
        <v>414</v>
      </c>
      <c r="D217" s="182" t="str" cm="1">
        <f t="array" ref="D217">CALENDAR.FORMAT_TIMESPAN(A217,B217)</f>
        <v>24:00</v>
      </c>
      <c r="F217" s="164">
        <v>1</v>
      </c>
      <c r="G217" s="72" t="s">
        <v>530</v>
      </c>
      <c r="H217" s="182" t="s">
        <v>414</v>
      </c>
      <c r="I217" s="182" t="str" cm="1">
        <f t="array" ref="I217">CALENDAR.FORMAT_TIMESPAN(F217,G217)</f>
        <v>24h0'</v>
      </c>
    </row>
    <row r="218" spans="1:9" x14ac:dyDescent="0.25">
      <c r="A218" s="162">
        <v>1.5416666666666665</v>
      </c>
      <c r="B218" s="45" t="s">
        <v>522</v>
      </c>
      <c r="C218" s="183" t="s">
        <v>508</v>
      </c>
      <c r="D218" s="183" t="str" cm="1">
        <f t="array" ref="D218">CALENDAR.FORMAT_TIMESPAN(A218,B218)</f>
        <v>37:00</v>
      </c>
      <c r="F218" s="162">
        <v>1.5416666666666665</v>
      </c>
      <c r="G218" s="45" t="s">
        <v>530</v>
      </c>
      <c r="H218" s="183" t="s">
        <v>508</v>
      </c>
      <c r="I218" s="183" t="str" cm="1">
        <f t="array" ref="I218">CALENDAR.FORMAT_TIMESPAN(F218,G218)</f>
        <v>37h0'</v>
      </c>
    </row>
    <row r="219" spans="1:9" x14ac:dyDescent="0.25">
      <c r="A219" s="161">
        <v>1.5729166666666665</v>
      </c>
      <c r="B219" s="9" t="s">
        <v>522</v>
      </c>
      <c r="C219" s="182" t="s">
        <v>509</v>
      </c>
      <c r="D219" s="182" t="str" cm="1">
        <f t="array" ref="D219">CALENDAR.FORMAT_TIMESPAN(A219,B219)</f>
        <v>37:45</v>
      </c>
      <c r="F219" s="161">
        <v>1.5729166666666665</v>
      </c>
      <c r="G219" s="9" t="s">
        <v>530</v>
      </c>
      <c r="H219" s="182" t="s">
        <v>509</v>
      </c>
      <c r="I219" s="182" t="str" cm="1">
        <f t="array" ref="I219">CALENDAR.FORMAT_TIMESPAN(F219,G219)</f>
        <v>37h45'</v>
      </c>
    </row>
    <row r="220" spans="1:9" x14ac:dyDescent="0.25">
      <c r="A220" s="163">
        <v>1.5735648148148147</v>
      </c>
      <c r="B220" s="37" t="s">
        <v>522</v>
      </c>
      <c r="C220" s="183" t="s">
        <v>510</v>
      </c>
      <c r="D220" s="183" t="str" cm="1">
        <f t="array" ref="D220">CALENDAR.FORMAT_TIMESPAN(A220,B220)</f>
        <v>37:46</v>
      </c>
      <c r="F220" s="163">
        <v>1.5735648148148147</v>
      </c>
      <c r="G220" s="37" t="s">
        <v>530</v>
      </c>
      <c r="H220" s="183" t="s">
        <v>510</v>
      </c>
      <c r="I220" s="183" t="str" cm="1">
        <f t="array" ref="I220">CALENDAR.FORMAT_TIMESPAN(F220,G220)</f>
        <v>37h46'</v>
      </c>
    </row>
    <row r="221" spans="1:9" x14ac:dyDescent="0.25">
      <c r="A221" s="164">
        <v>1.5735739467592591</v>
      </c>
      <c r="B221" s="40" t="s">
        <v>522</v>
      </c>
      <c r="C221" s="182" t="s">
        <v>511</v>
      </c>
      <c r="D221" s="182" t="str" cm="1">
        <f t="array" ref="D221">CALENDAR.FORMAT_TIMESPAN(A221,B221)</f>
        <v>37:46</v>
      </c>
      <c r="F221" s="164">
        <v>1.5735739467592591</v>
      </c>
      <c r="G221" s="40" t="s">
        <v>530</v>
      </c>
      <c r="H221" s="182" t="s">
        <v>511</v>
      </c>
      <c r="I221" s="182" t="str" cm="1">
        <f t="array" ref="I221">CALENDAR.FORMAT_TIMESPAN(F221,G221)</f>
        <v>37h46'</v>
      </c>
    </row>
    <row r="222" spans="1:9" x14ac:dyDescent="0.25">
      <c r="A222" s="163">
        <v>0.54166666666666996</v>
      </c>
      <c r="B222" s="37" t="s">
        <v>522</v>
      </c>
      <c r="C222" s="183" t="s">
        <v>415</v>
      </c>
      <c r="D222" s="183" t="str" cm="1">
        <f t="array" ref="D222">CALENDAR.FORMAT_TIMESPAN(A222,B222)</f>
        <v>13:00</v>
      </c>
      <c r="F222" s="163">
        <v>0.54166666666666996</v>
      </c>
      <c r="G222" s="37" t="s">
        <v>530</v>
      </c>
      <c r="H222" s="183" t="s">
        <v>415</v>
      </c>
      <c r="I222" s="183" t="str" cm="1">
        <f t="array" ref="I222">CALENDAR.FORMAT_TIMESPAN(F222,G222)</f>
        <v>13h0'</v>
      </c>
    </row>
    <row r="223" spans="1:9" x14ac:dyDescent="0.25">
      <c r="A223" s="161">
        <v>0.57291666666666996</v>
      </c>
      <c r="B223" s="9" t="s">
        <v>522</v>
      </c>
      <c r="C223" s="182" t="s">
        <v>512</v>
      </c>
      <c r="D223" s="182" t="str" cm="1">
        <f t="array" ref="D223">CALENDAR.FORMAT_TIMESPAN(A223,B223)</f>
        <v>13:45</v>
      </c>
      <c r="F223" s="161">
        <v>0.57291666666666996</v>
      </c>
      <c r="G223" s="9" t="s">
        <v>530</v>
      </c>
      <c r="H223" s="182" t="s">
        <v>512</v>
      </c>
      <c r="I223" s="182" t="str" cm="1">
        <f t="array" ref="I223">CALENDAR.FORMAT_TIMESPAN(F223,G223)</f>
        <v>13h45'</v>
      </c>
    </row>
    <row r="224" spans="1:9" x14ac:dyDescent="0.25">
      <c r="A224" s="163">
        <v>0.57356481481481003</v>
      </c>
      <c r="B224" s="37" t="s">
        <v>522</v>
      </c>
      <c r="C224" s="183" t="s">
        <v>513</v>
      </c>
      <c r="D224" s="183" t="str" cm="1">
        <f t="array" ref="D224">CALENDAR.FORMAT_TIMESPAN(A224,B224)</f>
        <v>13:46</v>
      </c>
      <c r="F224" s="163">
        <v>0.57356481481481003</v>
      </c>
      <c r="G224" s="37" t="s">
        <v>530</v>
      </c>
      <c r="H224" s="183" t="s">
        <v>513</v>
      </c>
      <c r="I224" s="183" t="str" cm="1">
        <f t="array" ref="I224">CALENDAR.FORMAT_TIMESPAN(F224,G224)</f>
        <v>13h46'</v>
      </c>
    </row>
    <row r="225" spans="1:9" x14ac:dyDescent="0.25">
      <c r="A225" s="164">
        <v>0.57357394675925999</v>
      </c>
      <c r="B225" s="40" t="s">
        <v>522</v>
      </c>
      <c r="C225" s="182" t="s">
        <v>514</v>
      </c>
      <c r="D225" s="182" t="str" cm="1">
        <f t="array" ref="D225">CALENDAR.FORMAT_TIMESPAN(A225,B225)</f>
        <v>13:46</v>
      </c>
      <c r="F225" s="164">
        <v>0.57357394675925999</v>
      </c>
      <c r="G225" s="40" t="s">
        <v>530</v>
      </c>
      <c r="H225" s="182" t="s">
        <v>514</v>
      </c>
      <c r="I225" s="182" t="str" cm="1">
        <f t="array" ref="I225">CALENDAR.FORMAT_TIMESPAN(F225,G225)</f>
        <v>13h46'</v>
      </c>
    </row>
    <row r="226" spans="1:9" x14ac:dyDescent="0.25">
      <c r="A226" s="163">
        <v>3.125E-2</v>
      </c>
      <c r="B226" s="37" t="s">
        <v>522</v>
      </c>
      <c r="C226" s="183" t="s">
        <v>416</v>
      </c>
      <c r="D226" s="183" t="str" cm="1">
        <f t="array" ref="D226">CALENDAR.FORMAT_TIMESPAN(A226,B226)</f>
        <v>0:45</v>
      </c>
      <c r="F226" s="163">
        <v>3.125E-2</v>
      </c>
      <c r="G226" s="37" t="s">
        <v>530</v>
      </c>
      <c r="H226" s="183" t="s">
        <v>416</v>
      </c>
      <c r="I226" s="183" t="str" cm="1">
        <f t="array" ref="I226">CALENDAR.FORMAT_TIMESPAN(F226,G226)</f>
        <v>0h45'</v>
      </c>
    </row>
    <row r="227" spans="1:9" x14ac:dyDescent="0.25">
      <c r="A227" s="161">
        <v>3.1898148148148148E-2</v>
      </c>
      <c r="B227" s="9" t="s">
        <v>522</v>
      </c>
      <c r="C227" s="182" t="s">
        <v>515</v>
      </c>
      <c r="D227" s="182" t="str" cm="1">
        <f t="array" ref="D227">CALENDAR.FORMAT_TIMESPAN(A227,B227)</f>
        <v>0:46</v>
      </c>
      <c r="F227" s="161">
        <v>3.1898148148148148E-2</v>
      </c>
      <c r="G227" s="9" t="s">
        <v>530</v>
      </c>
      <c r="H227" s="182" t="s">
        <v>515</v>
      </c>
      <c r="I227" s="182" t="str" cm="1">
        <f t="array" ref="I227">CALENDAR.FORMAT_TIMESPAN(F227,G227)</f>
        <v>0h46'</v>
      </c>
    </row>
    <row r="228" spans="1:9" x14ac:dyDescent="0.25">
      <c r="A228" s="163">
        <v>3.190728009259259E-2</v>
      </c>
      <c r="B228" s="37" t="s">
        <v>522</v>
      </c>
      <c r="C228" s="183" t="s">
        <v>516</v>
      </c>
      <c r="D228" s="183" t="str" cm="1">
        <f t="array" ref="D228">CALENDAR.FORMAT_TIMESPAN(A228,B228)</f>
        <v>0:46</v>
      </c>
      <c r="F228" s="163">
        <v>3.190728009259259E-2</v>
      </c>
      <c r="G228" s="37" t="s">
        <v>530</v>
      </c>
      <c r="H228" s="183" t="s">
        <v>516</v>
      </c>
      <c r="I228" s="183" t="str" cm="1">
        <f t="array" ref="I228">CALENDAR.FORMAT_TIMESPAN(F228,G228)</f>
        <v>0h46'</v>
      </c>
    </row>
    <row r="229" spans="1:9" x14ac:dyDescent="0.25">
      <c r="A229" s="164">
        <v>6.4814814814814813E-4</v>
      </c>
      <c r="B229" s="40" t="s">
        <v>522</v>
      </c>
      <c r="C229" s="182" t="s">
        <v>434</v>
      </c>
      <c r="D229" s="182" t="str" cm="1">
        <f t="array" ref="D229">CALENDAR.FORMAT_TIMESPAN(A229,B229)</f>
        <v>0:01</v>
      </c>
      <c r="F229" s="164">
        <v>6.4814814814814813E-4</v>
      </c>
      <c r="G229" s="40" t="s">
        <v>530</v>
      </c>
      <c r="H229" s="182" t="s">
        <v>434</v>
      </c>
      <c r="I229" s="182" t="str" cm="1">
        <f t="array" ref="I229">CALENDAR.FORMAT_TIMESPAN(F229,G229)</f>
        <v>0h1'</v>
      </c>
    </row>
    <row r="230" spans="1:9" x14ac:dyDescent="0.25">
      <c r="A230" s="163">
        <v>6.5728009259259266E-4</v>
      </c>
      <c r="B230" s="37" t="s">
        <v>522</v>
      </c>
      <c r="C230" s="183" t="s">
        <v>517</v>
      </c>
      <c r="D230" s="183" t="str" cm="1">
        <f t="array" ref="D230">CALENDAR.FORMAT_TIMESPAN(A230,B230)</f>
        <v>0:01</v>
      </c>
      <c r="F230" s="163">
        <v>6.5728009259259266E-4</v>
      </c>
      <c r="G230" s="37" t="s">
        <v>530</v>
      </c>
      <c r="H230" s="183" t="s">
        <v>517</v>
      </c>
      <c r="I230" s="183" t="str" cm="1">
        <f t="array" ref="I230">CALENDAR.FORMAT_TIMESPAN(F230,G230)</f>
        <v>0h1'</v>
      </c>
    </row>
    <row r="231" spans="1:9" x14ac:dyDescent="0.25">
      <c r="A231" s="161">
        <v>0</v>
      </c>
      <c r="B231" s="68" t="s">
        <v>527</v>
      </c>
      <c r="C231" s="182" t="s">
        <v>506</v>
      </c>
      <c r="D231" s="182" t="str" cm="1">
        <f t="array" ref="D231">CALENDAR.FORMAT_TIMESPAN(A231,B231)</f>
        <v>0:00</v>
      </c>
      <c r="F231" s="161">
        <v>0</v>
      </c>
      <c r="G231" s="68" t="s">
        <v>531</v>
      </c>
      <c r="H231" s="182" t="s">
        <v>506</v>
      </c>
      <c r="I231" s="182" t="str" cm="1">
        <f t="array" ref="I231">CALENDAR.FORMAT_TIMESPAN(F231,G231)</f>
        <v>0"</v>
      </c>
    </row>
    <row r="232" spans="1:9" x14ac:dyDescent="0.25">
      <c r="A232" s="163">
        <v>-1</v>
      </c>
      <c r="B232" s="177" t="s">
        <v>527</v>
      </c>
      <c r="C232" s="183" t="s">
        <v>507</v>
      </c>
      <c r="D232" s="183" t="str" cm="1">
        <f t="array" ref="D232">CALENDAR.FORMAT_TIMESPAN(A232,B232)</f>
        <v>−24:00</v>
      </c>
      <c r="F232" s="163">
        <v>-1</v>
      </c>
      <c r="G232" s="177" t="s">
        <v>531</v>
      </c>
      <c r="H232" s="183" t="s">
        <v>507</v>
      </c>
      <c r="I232" s="183" t="str" cm="1">
        <f t="array" ref="I232">CALENDAR.FORMAT_TIMESPAN(F232,G232)</f>
        <v>−24h</v>
      </c>
    </row>
    <row r="233" spans="1:9" x14ac:dyDescent="0.25">
      <c r="A233" s="164">
        <v>1</v>
      </c>
      <c r="B233" s="72" t="s">
        <v>527</v>
      </c>
      <c r="C233" s="182" t="s">
        <v>414</v>
      </c>
      <c r="D233" s="182" t="str" cm="1">
        <f t="array" ref="D233">CALENDAR.FORMAT_TIMESPAN(A233,B233)</f>
        <v>24:00</v>
      </c>
      <c r="F233" s="164">
        <v>1</v>
      </c>
      <c r="G233" s="72" t="s">
        <v>531</v>
      </c>
      <c r="H233" s="182" t="s">
        <v>414</v>
      </c>
      <c r="I233" s="182" t="str" cm="1">
        <f t="array" ref="I233">CALENDAR.FORMAT_TIMESPAN(F233,G233)</f>
        <v>24h</v>
      </c>
    </row>
    <row r="234" spans="1:9" x14ac:dyDescent="0.25">
      <c r="A234" s="162">
        <v>1.5416666666666665</v>
      </c>
      <c r="B234" s="45" t="s">
        <v>527</v>
      </c>
      <c r="C234" s="183" t="s">
        <v>508</v>
      </c>
      <c r="D234" s="183" t="str" cm="1">
        <f t="array" ref="D234">CALENDAR.FORMAT_TIMESPAN(A234,B234)</f>
        <v>37:00</v>
      </c>
      <c r="F234" s="162">
        <v>1.5416666666666665</v>
      </c>
      <c r="G234" s="45" t="s">
        <v>531</v>
      </c>
      <c r="H234" s="183" t="s">
        <v>508</v>
      </c>
      <c r="I234" s="183" t="str" cm="1">
        <f t="array" ref="I234">CALENDAR.FORMAT_TIMESPAN(F234,G234)</f>
        <v>37h</v>
      </c>
    </row>
    <row r="235" spans="1:9" x14ac:dyDescent="0.25">
      <c r="A235" s="161">
        <v>1.5729166666666665</v>
      </c>
      <c r="B235" s="9" t="s">
        <v>527</v>
      </c>
      <c r="C235" s="182" t="s">
        <v>509</v>
      </c>
      <c r="D235" s="182" t="str" cm="1">
        <f t="array" ref="D235">CALENDAR.FORMAT_TIMESPAN(A235,B235)</f>
        <v>37:45</v>
      </c>
      <c r="F235" s="161">
        <v>1.5729166666666665</v>
      </c>
      <c r="G235" s="9" t="s">
        <v>531</v>
      </c>
      <c r="H235" s="182" t="s">
        <v>509</v>
      </c>
      <c r="I235" s="182" t="str" cm="1">
        <f t="array" ref="I235">CALENDAR.FORMAT_TIMESPAN(F235,G235)</f>
        <v>37h45'</v>
      </c>
    </row>
    <row r="236" spans="1:9" x14ac:dyDescent="0.25">
      <c r="A236" s="163">
        <v>1.5735648148148147</v>
      </c>
      <c r="B236" s="37" t="s">
        <v>527</v>
      </c>
      <c r="C236" s="183" t="s">
        <v>510</v>
      </c>
      <c r="D236" s="183" t="str" cm="1">
        <f t="array" ref="D236">CALENDAR.FORMAT_TIMESPAN(A236,B236)</f>
        <v>37:45:56</v>
      </c>
      <c r="F236" s="163">
        <v>1.5735648148148147</v>
      </c>
      <c r="G236" s="37" t="s">
        <v>531</v>
      </c>
      <c r="H236" s="183" t="s">
        <v>510</v>
      </c>
      <c r="I236" s="183" t="str" cm="1">
        <f t="array" ref="I236">CALENDAR.FORMAT_TIMESPAN(F236,G236)</f>
        <v>37h45'56"</v>
      </c>
    </row>
    <row r="237" spans="1:9" x14ac:dyDescent="0.25">
      <c r="A237" s="164">
        <v>1.5735739467592591</v>
      </c>
      <c r="B237" s="40" t="s">
        <v>527</v>
      </c>
      <c r="C237" s="182" t="s">
        <v>511</v>
      </c>
      <c r="D237" s="182" t="str" cm="1">
        <f t="array" ref="D237">CALENDAR.FORMAT_TIMESPAN(A237,B237)</f>
        <v>37:45:56.79</v>
      </c>
      <c r="F237" s="164">
        <v>1.5735739467592591</v>
      </c>
      <c r="G237" s="40" t="s">
        <v>531</v>
      </c>
      <c r="H237" s="182" t="s">
        <v>511</v>
      </c>
      <c r="I237" s="182" t="str" cm="1">
        <f t="array" ref="I237">CALENDAR.FORMAT_TIMESPAN(F237,G237)</f>
        <v>37h45'56.79"</v>
      </c>
    </row>
    <row r="238" spans="1:9" x14ac:dyDescent="0.25">
      <c r="A238" s="163">
        <v>0.54166666666666996</v>
      </c>
      <c r="B238" s="37" t="s">
        <v>527</v>
      </c>
      <c r="C238" s="183" t="s">
        <v>415</v>
      </c>
      <c r="D238" s="183" t="str" cm="1">
        <f t="array" ref="D238">CALENDAR.FORMAT_TIMESPAN(A238,B238)</f>
        <v>13:00</v>
      </c>
      <c r="F238" s="163">
        <v>0.54166666666666996</v>
      </c>
      <c r="G238" s="37" t="s">
        <v>531</v>
      </c>
      <c r="H238" s="183" t="s">
        <v>415</v>
      </c>
      <c r="I238" s="183" t="str" cm="1">
        <f t="array" ref="I238">CALENDAR.FORMAT_TIMESPAN(F238,G238)</f>
        <v>13h</v>
      </c>
    </row>
    <row r="239" spans="1:9" x14ac:dyDescent="0.25">
      <c r="A239" s="161">
        <v>0.57291666666666996</v>
      </c>
      <c r="B239" s="9" t="s">
        <v>527</v>
      </c>
      <c r="C239" s="182" t="s">
        <v>512</v>
      </c>
      <c r="D239" s="182" t="str" cm="1">
        <f t="array" ref="D239">CALENDAR.FORMAT_TIMESPAN(A239,B239)</f>
        <v>13:45</v>
      </c>
      <c r="F239" s="161">
        <v>0.57291666666666996</v>
      </c>
      <c r="G239" s="9" t="s">
        <v>531</v>
      </c>
      <c r="H239" s="182" t="s">
        <v>512</v>
      </c>
      <c r="I239" s="182" t="str" cm="1">
        <f t="array" ref="I239">CALENDAR.FORMAT_TIMESPAN(F239,G239)</f>
        <v>13h45'</v>
      </c>
    </row>
    <row r="240" spans="1:9" x14ac:dyDescent="0.25">
      <c r="A240" s="163">
        <v>0.57356481481481003</v>
      </c>
      <c r="B240" s="37" t="s">
        <v>527</v>
      </c>
      <c r="C240" s="183" t="s">
        <v>513</v>
      </c>
      <c r="D240" s="183" t="str" cm="1">
        <f t="array" ref="D240">CALENDAR.FORMAT_TIMESPAN(A240,B240)</f>
        <v>13:45:56</v>
      </c>
      <c r="F240" s="163">
        <v>0.57356481481481003</v>
      </c>
      <c r="G240" s="37" t="s">
        <v>531</v>
      </c>
      <c r="H240" s="183" t="s">
        <v>513</v>
      </c>
      <c r="I240" s="183" t="str" cm="1">
        <f t="array" ref="I240">CALENDAR.FORMAT_TIMESPAN(F240,G240)</f>
        <v>13h45'56"</v>
      </c>
    </row>
    <row r="241" spans="1:9" x14ac:dyDescent="0.25">
      <c r="A241" s="164">
        <v>0.57357394675925999</v>
      </c>
      <c r="B241" s="40" t="s">
        <v>527</v>
      </c>
      <c r="C241" s="182" t="s">
        <v>514</v>
      </c>
      <c r="D241" s="182" t="str" cm="1">
        <f t="array" ref="D241">CALENDAR.FORMAT_TIMESPAN(A241,B241)</f>
        <v>13:45:56.79</v>
      </c>
      <c r="F241" s="164">
        <v>0.57357394675925999</v>
      </c>
      <c r="G241" s="40" t="s">
        <v>531</v>
      </c>
      <c r="H241" s="182" t="s">
        <v>514</v>
      </c>
      <c r="I241" s="182" t="str" cm="1">
        <f t="array" ref="I241">CALENDAR.FORMAT_TIMESPAN(F241,G241)</f>
        <v>13h45'56.79"</v>
      </c>
    </row>
    <row r="242" spans="1:9" x14ac:dyDescent="0.25">
      <c r="A242" s="163">
        <v>3.125E-2</v>
      </c>
      <c r="B242" s="37" t="s">
        <v>527</v>
      </c>
      <c r="C242" s="183" t="s">
        <v>416</v>
      </c>
      <c r="D242" s="183" t="str" cm="1">
        <f t="array" ref="D242">CALENDAR.FORMAT_TIMESPAN(A242,B242)</f>
        <v>0:45</v>
      </c>
      <c r="F242" s="163">
        <v>3.125E-2</v>
      </c>
      <c r="G242" s="37" t="s">
        <v>531</v>
      </c>
      <c r="H242" s="183" t="s">
        <v>416</v>
      </c>
      <c r="I242" s="183" t="str" cm="1">
        <f t="array" ref="I242">CALENDAR.FORMAT_TIMESPAN(F242,G242)</f>
        <v>45'</v>
      </c>
    </row>
    <row r="243" spans="1:9" x14ac:dyDescent="0.25">
      <c r="A243" s="161">
        <v>3.1898148148148148E-2</v>
      </c>
      <c r="B243" s="9" t="s">
        <v>527</v>
      </c>
      <c r="C243" s="182" t="s">
        <v>515</v>
      </c>
      <c r="D243" s="182" t="str" cm="1">
        <f t="array" ref="D243">CALENDAR.FORMAT_TIMESPAN(A243,B243)</f>
        <v>0:45:56</v>
      </c>
      <c r="F243" s="161">
        <v>3.1898148148148148E-2</v>
      </c>
      <c r="G243" s="9" t="s">
        <v>531</v>
      </c>
      <c r="H243" s="182" t="s">
        <v>515</v>
      </c>
      <c r="I243" s="182" t="str" cm="1">
        <f t="array" ref="I243">CALENDAR.FORMAT_TIMESPAN(F243,G243)</f>
        <v>45'56"</v>
      </c>
    </row>
    <row r="244" spans="1:9" x14ac:dyDescent="0.25">
      <c r="A244" s="163">
        <v>3.190728009259259E-2</v>
      </c>
      <c r="B244" s="37" t="s">
        <v>527</v>
      </c>
      <c r="C244" s="183" t="s">
        <v>516</v>
      </c>
      <c r="D244" s="183" t="str" cm="1">
        <f t="array" ref="D244">CALENDAR.FORMAT_TIMESPAN(A244,B244)</f>
        <v>0:45:56.79</v>
      </c>
      <c r="F244" s="163">
        <v>3.190728009259259E-2</v>
      </c>
      <c r="G244" s="37" t="s">
        <v>531</v>
      </c>
      <c r="H244" s="183" t="s">
        <v>516</v>
      </c>
      <c r="I244" s="183" t="str" cm="1">
        <f t="array" ref="I244">CALENDAR.FORMAT_TIMESPAN(F244,G244)</f>
        <v>45'56.79"</v>
      </c>
    </row>
    <row r="245" spans="1:9" x14ac:dyDescent="0.25">
      <c r="A245" s="164">
        <v>6.4814814814814813E-4</v>
      </c>
      <c r="B245" s="40" t="s">
        <v>527</v>
      </c>
      <c r="C245" s="182" t="s">
        <v>434</v>
      </c>
      <c r="D245" s="182" t="str" cm="1">
        <f t="array" ref="D245">CALENDAR.FORMAT_TIMESPAN(A245,B245)</f>
        <v>0:00:56</v>
      </c>
      <c r="F245" s="164">
        <v>6.4814814814814813E-4</v>
      </c>
      <c r="G245" s="40" t="s">
        <v>531</v>
      </c>
      <c r="H245" s="182" t="s">
        <v>434</v>
      </c>
      <c r="I245" s="182" t="str" cm="1">
        <f t="array" ref="I245">CALENDAR.FORMAT_TIMESPAN(F245,G245)</f>
        <v>56"</v>
      </c>
    </row>
    <row r="246" spans="1:9" x14ac:dyDescent="0.25">
      <c r="A246" s="163">
        <v>6.5728009259259266E-4</v>
      </c>
      <c r="B246" s="37" t="s">
        <v>527</v>
      </c>
      <c r="C246" s="183" t="s">
        <v>517</v>
      </c>
      <c r="D246" s="183" t="str" cm="1">
        <f t="array" ref="D246">CALENDAR.FORMAT_TIMESPAN(A246,B246)</f>
        <v>0:00:56.79</v>
      </c>
      <c r="F246" s="163">
        <v>6.5728009259259266E-4</v>
      </c>
      <c r="G246" s="37" t="s">
        <v>531</v>
      </c>
      <c r="H246" s="183" t="s">
        <v>517</v>
      </c>
      <c r="I246" s="183" t="str" cm="1">
        <f t="array" ref="I246">CALENDAR.FORMAT_TIMESPAN(F246,G246)</f>
        <v>56.79"</v>
      </c>
    </row>
    <row r="247" spans="1:9" x14ac:dyDescent="0.25">
      <c r="A247" s="161">
        <v>0</v>
      </c>
      <c r="B247" s="68" t="s">
        <v>523</v>
      </c>
      <c r="C247" s="182" t="s">
        <v>506</v>
      </c>
      <c r="D247" s="182" t="str" cm="1">
        <f t="array" ref="D247">CALENDAR.FORMAT_TIMESPAN(A247,B247)</f>
        <v>0:00</v>
      </c>
      <c r="F247" s="161">
        <v>0</v>
      </c>
      <c r="G247" s="68" t="s">
        <v>532</v>
      </c>
      <c r="H247" s="182" t="s">
        <v>506</v>
      </c>
      <c r="I247" s="182" t="str" cm="1">
        <f t="array" ref="I247">CALENDAR.FORMAT_TIMESPAN(F247,G247)</f>
        <v>0"</v>
      </c>
    </row>
    <row r="248" spans="1:9" x14ac:dyDescent="0.25">
      <c r="A248" s="163">
        <v>-1</v>
      </c>
      <c r="B248" s="177" t="s">
        <v>523</v>
      </c>
      <c r="C248" s="183" t="s">
        <v>507</v>
      </c>
      <c r="D248" s="183" t="str" cm="1">
        <f t="array" ref="D248">CALENDAR.FORMAT_TIMESPAN(A248,B248)</f>
        <v>−24:00</v>
      </c>
      <c r="F248" s="163">
        <v>-1</v>
      </c>
      <c r="G248" s="177" t="s">
        <v>532</v>
      </c>
      <c r="H248" s="183" t="s">
        <v>507</v>
      </c>
      <c r="I248" s="183" t="str" cm="1">
        <f t="array" ref="I248">CALENDAR.FORMAT_TIMESPAN(F248,G248)</f>
        <v>−24h</v>
      </c>
    </row>
    <row r="249" spans="1:9" x14ac:dyDescent="0.25">
      <c r="A249" s="164">
        <v>1</v>
      </c>
      <c r="B249" s="72" t="s">
        <v>523</v>
      </c>
      <c r="C249" s="182" t="s">
        <v>414</v>
      </c>
      <c r="D249" s="182" t="str" cm="1">
        <f t="array" ref="D249">CALENDAR.FORMAT_TIMESPAN(A249,B249)</f>
        <v>24:00</v>
      </c>
      <c r="F249" s="164">
        <v>1</v>
      </c>
      <c r="G249" s="72" t="s">
        <v>532</v>
      </c>
      <c r="H249" s="182" t="s">
        <v>414</v>
      </c>
      <c r="I249" s="182" t="str" cm="1">
        <f t="array" ref="I249">CALENDAR.FORMAT_TIMESPAN(F249,G249)</f>
        <v>24h</v>
      </c>
    </row>
    <row r="250" spans="1:9" x14ac:dyDescent="0.25">
      <c r="A250" s="162">
        <v>1.5416666666666665</v>
      </c>
      <c r="B250" s="45" t="s">
        <v>523</v>
      </c>
      <c r="C250" s="183" t="s">
        <v>508</v>
      </c>
      <c r="D250" s="183" t="str" cm="1">
        <f t="array" ref="D250">CALENDAR.FORMAT_TIMESPAN(A250,B250)</f>
        <v>37:00</v>
      </c>
      <c r="F250" s="162">
        <v>1.5416666666666665</v>
      </c>
      <c r="G250" s="45" t="s">
        <v>532</v>
      </c>
      <c r="H250" s="183" t="s">
        <v>508</v>
      </c>
      <c r="I250" s="183" t="str" cm="1">
        <f t="array" ref="I250">CALENDAR.FORMAT_TIMESPAN(F250,G250)</f>
        <v>37h</v>
      </c>
    </row>
    <row r="251" spans="1:9" x14ac:dyDescent="0.25">
      <c r="A251" s="161">
        <v>1.5729166666666665</v>
      </c>
      <c r="B251" s="9" t="s">
        <v>535</v>
      </c>
      <c r="C251" s="182" t="s">
        <v>509</v>
      </c>
      <c r="D251" s="182" t="str" cm="1">
        <f t="array" ref="D251">CALENDAR.FORMAT_TIMESPAN(A251,B251)</f>
        <v>1.13:45</v>
      </c>
      <c r="F251" s="161">
        <v>1.5729166666666665</v>
      </c>
      <c r="G251" s="9" t="s">
        <v>554</v>
      </c>
      <c r="H251" s="182" t="s">
        <v>509</v>
      </c>
      <c r="I251" s="182" t="str" cm="1">
        <f t="array" ref="I251">CALENDAR.FORMAT_TIMESPAN(F251,G251)</f>
        <v>1d13h45'</v>
      </c>
    </row>
    <row r="252" spans="1:9" x14ac:dyDescent="0.25">
      <c r="A252" s="163">
        <v>1.5735648148148147</v>
      </c>
      <c r="B252" s="37" t="s">
        <v>523</v>
      </c>
      <c r="C252" s="183" t="s">
        <v>510</v>
      </c>
      <c r="D252" s="183" t="str" cm="1">
        <f t="array" ref="D252">CALENDAR.FORMAT_TIMESPAN(A252,B252)</f>
        <v>37:45:56</v>
      </c>
      <c r="F252" s="163">
        <v>1.5735648148148147</v>
      </c>
      <c r="G252" s="37" t="s">
        <v>532</v>
      </c>
      <c r="H252" s="183" t="s">
        <v>510</v>
      </c>
      <c r="I252" s="183" t="str" cm="1">
        <f t="array" ref="I252">CALENDAR.FORMAT_TIMESPAN(F252,G252)</f>
        <v>37h45'56"</v>
      </c>
    </row>
    <row r="253" spans="1:9" x14ac:dyDescent="0.25">
      <c r="A253" s="164">
        <v>1.5735739467592591</v>
      </c>
      <c r="B253" s="40" t="s">
        <v>526</v>
      </c>
      <c r="C253" s="182" t="s">
        <v>511</v>
      </c>
      <c r="D253" s="182" t="str" cm="1">
        <f t="array" ref="D253">CALENDAR.FORMAT_TIMESPAN(A253,B253)</f>
        <v>37:46</v>
      </c>
      <c r="F253" s="164">
        <v>1.5735739467592591</v>
      </c>
      <c r="G253" s="40" t="s">
        <v>555</v>
      </c>
      <c r="H253" s="182" t="s">
        <v>511</v>
      </c>
      <c r="I253" s="182" t="str" cm="1">
        <f t="array" ref="I253">CALENDAR.FORMAT_TIMESPAN(F253,G253)</f>
        <v>37h45.946483333'</v>
      </c>
    </row>
    <row r="254" spans="1:9" x14ac:dyDescent="0.25">
      <c r="A254" s="163">
        <v>0.54166666666666996</v>
      </c>
      <c r="B254" s="37" t="s">
        <v>523</v>
      </c>
      <c r="C254" s="183" t="s">
        <v>415</v>
      </c>
      <c r="D254" s="183" t="str" cm="1">
        <f t="array" ref="D254">CALENDAR.FORMAT_TIMESPAN(A254,B254)</f>
        <v>13:00</v>
      </c>
      <c r="F254" s="163">
        <v>0.54166666666666996</v>
      </c>
      <c r="G254" s="37" t="s">
        <v>532</v>
      </c>
      <c r="H254" s="183" t="s">
        <v>415</v>
      </c>
      <c r="I254" s="183" t="str" cm="1">
        <f t="array" ref="I254">CALENDAR.FORMAT_TIMESPAN(F254,G254)</f>
        <v>13h</v>
      </c>
    </row>
    <row r="255" spans="1:9" x14ac:dyDescent="0.25">
      <c r="A255" s="161">
        <v>0.57291666666666996</v>
      </c>
      <c r="B255" s="9" t="s">
        <v>523</v>
      </c>
      <c r="C255" s="182" t="s">
        <v>512</v>
      </c>
      <c r="D255" s="182" t="str" cm="1">
        <f t="array" ref="D255">CALENDAR.FORMAT_TIMESPAN(A255,B255)</f>
        <v>13:45</v>
      </c>
      <c r="F255" s="161">
        <v>0.57291666666666996</v>
      </c>
      <c r="G255" s="9" t="s">
        <v>532</v>
      </c>
      <c r="H255" s="182" t="s">
        <v>512</v>
      </c>
      <c r="I255" s="182" t="str" cm="1">
        <f t="array" ref="I255">CALENDAR.FORMAT_TIMESPAN(F255,G255)</f>
        <v>13h45'</v>
      </c>
    </row>
    <row r="256" spans="1:9" x14ac:dyDescent="0.25">
      <c r="A256" s="163">
        <v>0.57356481481481003</v>
      </c>
      <c r="B256" s="37" t="s">
        <v>523</v>
      </c>
      <c r="C256" s="183" t="s">
        <v>513</v>
      </c>
      <c r="D256" s="183" t="str" cm="1">
        <f t="array" ref="D256">CALENDAR.FORMAT_TIMESPAN(A256,B256)</f>
        <v>13:45:56</v>
      </c>
      <c r="F256" s="163">
        <v>0.57356481481481003</v>
      </c>
      <c r="G256" s="37" t="s">
        <v>532</v>
      </c>
      <c r="H256" s="183" t="s">
        <v>513</v>
      </c>
      <c r="I256" s="183" t="str" cm="1">
        <f t="array" ref="I256">CALENDAR.FORMAT_TIMESPAN(F256,G256)</f>
        <v>13h45'56"</v>
      </c>
    </row>
    <row r="257" spans="1:9" x14ac:dyDescent="0.25">
      <c r="A257" s="164">
        <v>0.57357394675925999</v>
      </c>
      <c r="B257" s="40" t="s">
        <v>535</v>
      </c>
      <c r="C257" s="182" t="s">
        <v>514</v>
      </c>
      <c r="D257" s="182" t="str" cm="1">
        <f t="array" ref="D257">CALENDAR.FORMAT_TIMESPAN(A257,B257)</f>
        <v>13:46</v>
      </c>
      <c r="F257" s="164">
        <v>0.57357394675925999</v>
      </c>
      <c r="G257" s="40" t="s">
        <v>554</v>
      </c>
      <c r="H257" s="182" t="s">
        <v>514</v>
      </c>
      <c r="I257" s="182" t="str" cm="1">
        <f t="array" ref="I257">CALENDAR.FORMAT_TIMESPAN(F257,G257)</f>
        <v>13h45.946483333'</v>
      </c>
    </row>
    <row r="258" spans="1:9" x14ac:dyDescent="0.25">
      <c r="A258" s="163">
        <v>3.125E-2</v>
      </c>
      <c r="B258" s="37" t="s">
        <v>523</v>
      </c>
      <c r="C258" s="183" t="s">
        <v>416</v>
      </c>
      <c r="D258" s="183" t="str" cm="1">
        <f t="array" ref="D258">CALENDAR.FORMAT_TIMESPAN(A258,B258)</f>
        <v>0:45</v>
      </c>
      <c r="F258" s="163">
        <v>3.125E-2</v>
      </c>
      <c r="G258" s="37" t="s">
        <v>532</v>
      </c>
      <c r="H258" s="183" t="s">
        <v>416</v>
      </c>
      <c r="I258" s="183" t="str" cm="1">
        <f t="array" ref="I258">CALENDAR.FORMAT_TIMESPAN(F258,G258)</f>
        <v>45'</v>
      </c>
    </row>
    <row r="259" spans="1:9" x14ac:dyDescent="0.25">
      <c r="A259" s="161">
        <v>3.1898148148148148E-2</v>
      </c>
      <c r="B259" s="9" t="s">
        <v>523</v>
      </c>
      <c r="C259" s="182" t="s">
        <v>515</v>
      </c>
      <c r="D259" s="182" t="str" cm="1">
        <f t="array" ref="D259">CALENDAR.FORMAT_TIMESPAN(A259,B259)</f>
        <v>0:45:56</v>
      </c>
      <c r="F259" s="161">
        <v>3.1898148148148148E-2</v>
      </c>
      <c r="G259" s="9" t="s">
        <v>532</v>
      </c>
      <c r="H259" s="182" t="s">
        <v>515</v>
      </c>
      <c r="I259" s="182" t="str" cm="1">
        <f t="array" ref="I259">CALENDAR.FORMAT_TIMESPAN(F259,G259)</f>
        <v>45'56"</v>
      </c>
    </row>
    <row r="260" spans="1:9" x14ac:dyDescent="0.25">
      <c r="A260" s="163">
        <v>3.190728009259259E-2</v>
      </c>
      <c r="B260" s="37" t="s">
        <v>523</v>
      </c>
      <c r="C260" s="183" t="s">
        <v>516</v>
      </c>
      <c r="D260" s="183" t="str" cm="1">
        <f t="array" ref="D260">CALENDAR.FORMAT_TIMESPAN(A260,B260)</f>
        <v>0:45:56.789</v>
      </c>
      <c r="F260" s="163">
        <v>3.190728009259259E-2</v>
      </c>
      <c r="G260" s="37" t="s">
        <v>532</v>
      </c>
      <c r="H260" s="183" t="s">
        <v>516</v>
      </c>
      <c r="I260" s="183" t="str" cm="1">
        <f t="array" ref="I260">CALENDAR.FORMAT_TIMESPAN(F260,G260)</f>
        <v>45'56.789"</v>
      </c>
    </row>
    <row r="261" spans="1:9" x14ac:dyDescent="0.25">
      <c r="A261" s="164">
        <v>6.4814814814814813E-4</v>
      </c>
      <c r="B261" s="40" t="s">
        <v>523</v>
      </c>
      <c r="C261" s="182" t="s">
        <v>434</v>
      </c>
      <c r="D261" s="182" t="str" cm="1">
        <f t="array" ref="D261">CALENDAR.FORMAT_TIMESPAN(A261,B261)</f>
        <v>0:00:56</v>
      </c>
      <c r="F261" s="164">
        <v>6.4814814814814813E-4</v>
      </c>
      <c r="G261" s="40" t="s">
        <v>532</v>
      </c>
      <c r="H261" s="182" t="s">
        <v>434</v>
      </c>
      <c r="I261" s="182" t="str" cm="1">
        <f t="array" ref="I261">CALENDAR.FORMAT_TIMESPAN(F261,G261)</f>
        <v>56"</v>
      </c>
    </row>
    <row r="262" spans="1:9" x14ac:dyDescent="0.25">
      <c r="A262" s="163">
        <v>6.5728009259259266E-4</v>
      </c>
      <c r="B262" s="37" t="s">
        <v>536</v>
      </c>
      <c r="C262" s="183" t="s">
        <v>517</v>
      </c>
      <c r="D262" s="183" t="str" cm="1">
        <f t="array" ref="D262">CALENDAR.FORMAT_TIMESPAN(A262,B262)</f>
        <v>0:00:57</v>
      </c>
      <c r="F262" s="163">
        <v>6.5728009259259266E-4</v>
      </c>
      <c r="G262" s="37" t="s">
        <v>556</v>
      </c>
      <c r="H262" s="183" t="s">
        <v>517</v>
      </c>
      <c r="I262" s="183" t="str" cm="1">
        <f t="array" ref="I262">CALENDAR.FORMAT_TIMESPAN(F262,G262)</f>
        <v>57"</v>
      </c>
    </row>
    <row r="263" spans="1:9" x14ac:dyDescent="0.25">
      <c r="A263" s="161">
        <v>0</v>
      </c>
      <c r="B263" s="68" t="s">
        <v>524</v>
      </c>
      <c r="C263" s="182" t="s">
        <v>506</v>
      </c>
      <c r="D263" s="182" t="str" cm="1">
        <f t="array" ref="D263">CALENDAR.FORMAT_TIMESPAN(A263,B263)</f>
        <v>0:00:00</v>
      </c>
      <c r="F263" s="161">
        <v>0</v>
      </c>
      <c r="G263" s="68" t="s">
        <v>557</v>
      </c>
      <c r="H263" s="182" t="s">
        <v>506</v>
      </c>
      <c r="I263" s="182" t="str" cm="1">
        <f t="array" ref="I263">CALENDAR.FORMAT_TIMESPAN(F263,G263)</f>
        <v>0h0'0"</v>
      </c>
    </row>
    <row r="264" spans="1:9" x14ac:dyDescent="0.25">
      <c r="A264" s="163">
        <v>-1</v>
      </c>
      <c r="B264" s="177" t="s">
        <v>524</v>
      </c>
      <c r="C264" s="183" t="s">
        <v>507</v>
      </c>
      <c r="D264" s="183" t="str" cm="1">
        <f t="array" ref="D264">CALENDAR.FORMAT_TIMESPAN(A264,B264)</f>
        <v>−24:00:00</v>
      </c>
      <c r="F264" s="163">
        <v>-1</v>
      </c>
      <c r="G264" s="177" t="s">
        <v>557</v>
      </c>
      <c r="H264" s="183" t="s">
        <v>507</v>
      </c>
      <c r="I264" s="183" t="str" cm="1">
        <f t="array" ref="I264">CALENDAR.FORMAT_TIMESPAN(F264,G264)</f>
        <v>−24h0'0"</v>
      </c>
    </row>
    <row r="265" spans="1:9" x14ac:dyDescent="0.25">
      <c r="A265" s="164">
        <v>1</v>
      </c>
      <c r="B265" s="72" t="s">
        <v>524</v>
      </c>
      <c r="C265" s="182" t="s">
        <v>414</v>
      </c>
      <c r="D265" s="182" t="str" cm="1">
        <f t="array" ref="D265">CALENDAR.FORMAT_TIMESPAN(A265,B265)</f>
        <v>24:00:00</v>
      </c>
      <c r="F265" s="164">
        <v>1</v>
      </c>
      <c r="G265" s="72" t="s">
        <v>557</v>
      </c>
      <c r="H265" s="182" t="s">
        <v>414</v>
      </c>
      <c r="I265" s="182" t="str" cm="1">
        <f t="array" ref="I265">CALENDAR.FORMAT_TIMESPAN(F265,G265)</f>
        <v>24h0'0"</v>
      </c>
    </row>
    <row r="266" spans="1:9" x14ac:dyDescent="0.25">
      <c r="A266" s="162">
        <v>1.5416666666666665</v>
      </c>
      <c r="B266" s="45" t="s">
        <v>524</v>
      </c>
      <c r="C266" s="183" t="s">
        <v>508</v>
      </c>
      <c r="D266" s="183" t="str" cm="1">
        <f t="array" ref="D266">CALENDAR.FORMAT_TIMESPAN(A266,B266)</f>
        <v>37:00:00</v>
      </c>
      <c r="F266" s="162">
        <v>1.5416666666666665</v>
      </c>
      <c r="G266" s="45" t="s">
        <v>557</v>
      </c>
      <c r="H266" s="183" t="s">
        <v>508</v>
      </c>
      <c r="I266" s="183" t="str" cm="1">
        <f t="array" ref="I266">CALENDAR.FORMAT_TIMESPAN(F266,G266)</f>
        <v>37h0'0"</v>
      </c>
    </row>
    <row r="267" spans="1:9" x14ac:dyDescent="0.25">
      <c r="A267" s="161">
        <v>1.5729166666666665</v>
      </c>
      <c r="B267" s="9" t="s">
        <v>524</v>
      </c>
      <c r="C267" s="182" t="s">
        <v>509</v>
      </c>
      <c r="D267" s="182" t="str" cm="1">
        <f t="array" ref="D267">CALENDAR.FORMAT_TIMESPAN(A267,B267)</f>
        <v>37:45:00</v>
      </c>
      <c r="F267" s="161">
        <v>1.5729166666666665</v>
      </c>
      <c r="G267" s="9" t="s">
        <v>557</v>
      </c>
      <c r="H267" s="182" t="s">
        <v>509</v>
      </c>
      <c r="I267" s="182" t="str" cm="1">
        <f t="array" ref="I267">CALENDAR.FORMAT_TIMESPAN(F267,G267)</f>
        <v>37h45'0"</v>
      </c>
    </row>
    <row r="268" spans="1:9" x14ac:dyDescent="0.25">
      <c r="A268" s="163">
        <v>1.5735648148148147</v>
      </c>
      <c r="B268" s="37" t="s">
        <v>524</v>
      </c>
      <c r="C268" s="183" t="s">
        <v>510</v>
      </c>
      <c r="D268" s="183" t="str" cm="1">
        <f t="array" ref="D268">CALENDAR.FORMAT_TIMESPAN(A268,B268)</f>
        <v>37:45:56</v>
      </c>
      <c r="F268" s="163">
        <v>1.5735648148148147</v>
      </c>
      <c r="G268" s="37" t="s">
        <v>557</v>
      </c>
      <c r="H268" s="183" t="s">
        <v>510</v>
      </c>
      <c r="I268" s="183" t="str" cm="1">
        <f t="array" ref="I268">CALENDAR.FORMAT_TIMESPAN(F268,G268)</f>
        <v>37h45'56"</v>
      </c>
    </row>
    <row r="269" spans="1:9" x14ac:dyDescent="0.25">
      <c r="A269" s="164">
        <v>1.5735739467592591</v>
      </c>
      <c r="B269" s="40" t="s">
        <v>524</v>
      </c>
      <c r="C269" s="182" t="s">
        <v>511</v>
      </c>
      <c r="D269" s="182" t="str" cm="1">
        <f t="array" ref="D269">CALENDAR.FORMAT_TIMESPAN(A269,B269)</f>
        <v>37:45:56</v>
      </c>
      <c r="F269" s="164">
        <v>1.5735739467592591</v>
      </c>
      <c r="G269" s="40" t="s">
        <v>557</v>
      </c>
      <c r="H269" s="182" t="s">
        <v>511</v>
      </c>
      <c r="I269" s="182" t="str" cm="1">
        <f t="array" ref="I269">CALENDAR.FORMAT_TIMESPAN(F269,G269)</f>
        <v>37h45'56"</v>
      </c>
    </row>
    <row r="270" spans="1:9" x14ac:dyDescent="0.25">
      <c r="A270" s="163">
        <v>0.54166666666666996</v>
      </c>
      <c r="B270" s="37" t="s">
        <v>524</v>
      </c>
      <c r="C270" s="183" t="s">
        <v>415</v>
      </c>
      <c r="D270" s="183" t="str" cm="1">
        <f t="array" ref="D270">CALENDAR.FORMAT_TIMESPAN(A270,B270)</f>
        <v>13:00:00</v>
      </c>
      <c r="F270" s="163">
        <v>0.54166666666666996</v>
      </c>
      <c r="G270" s="37" t="s">
        <v>557</v>
      </c>
      <c r="H270" s="183" t="s">
        <v>415</v>
      </c>
      <c r="I270" s="183" t="str" cm="1">
        <f t="array" ref="I270">CALENDAR.FORMAT_TIMESPAN(F270,G270)</f>
        <v>13h0'0"</v>
      </c>
    </row>
    <row r="271" spans="1:9" x14ac:dyDescent="0.25">
      <c r="A271" s="161">
        <v>0.57291666666666996</v>
      </c>
      <c r="B271" s="9" t="s">
        <v>524</v>
      </c>
      <c r="C271" s="182" t="s">
        <v>512</v>
      </c>
      <c r="D271" s="182" t="str" cm="1">
        <f t="array" ref="D271">CALENDAR.FORMAT_TIMESPAN(A271,B271)</f>
        <v>13:45:00</v>
      </c>
      <c r="F271" s="161">
        <v>0.57291666666666996</v>
      </c>
      <c r="G271" s="9" t="s">
        <v>557</v>
      </c>
      <c r="H271" s="182" t="s">
        <v>512</v>
      </c>
      <c r="I271" s="182" t="str" cm="1">
        <f t="array" ref="I271">CALENDAR.FORMAT_TIMESPAN(F271,G271)</f>
        <v>13h45'0"</v>
      </c>
    </row>
    <row r="272" spans="1:9" x14ac:dyDescent="0.25">
      <c r="A272" s="163">
        <v>0.57356481481481003</v>
      </c>
      <c r="B272" s="37" t="s">
        <v>524</v>
      </c>
      <c r="C272" s="183" t="s">
        <v>513</v>
      </c>
      <c r="D272" s="183" t="str" cm="1">
        <f t="array" ref="D272">CALENDAR.FORMAT_TIMESPAN(A272,B272)</f>
        <v>13:45:55</v>
      </c>
      <c r="F272" s="163">
        <v>0.57356481481481003</v>
      </c>
      <c r="G272" s="37" t="s">
        <v>557</v>
      </c>
      <c r="H272" s="183" t="s">
        <v>513</v>
      </c>
      <c r="I272" s="183" t="str" cm="1">
        <f t="array" ref="I272">CALENDAR.FORMAT_TIMESPAN(F272,G272)</f>
        <v>13h45'55"</v>
      </c>
    </row>
    <row r="273" spans="1:9" x14ac:dyDescent="0.25">
      <c r="A273" s="164">
        <v>0.57357394675925999</v>
      </c>
      <c r="B273" s="40" t="s">
        <v>524</v>
      </c>
      <c r="C273" s="182" t="s">
        <v>514</v>
      </c>
      <c r="D273" s="182" t="str" cm="1">
        <f t="array" ref="D273">CALENDAR.FORMAT_TIMESPAN(A273,B273)</f>
        <v>13:45:56</v>
      </c>
      <c r="F273" s="164">
        <v>0.57357394675925999</v>
      </c>
      <c r="G273" s="40" t="s">
        <v>557</v>
      </c>
      <c r="H273" s="182" t="s">
        <v>514</v>
      </c>
      <c r="I273" s="182" t="str" cm="1">
        <f t="array" ref="I273">CALENDAR.FORMAT_TIMESPAN(F273,G273)</f>
        <v>13h45'56"</v>
      </c>
    </row>
    <row r="274" spans="1:9" x14ac:dyDescent="0.25">
      <c r="A274" s="163">
        <v>3.125E-2</v>
      </c>
      <c r="B274" s="37" t="s">
        <v>524</v>
      </c>
      <c r="C274" s="183" t="s">
        <v>416</v>
      </c>
      <c r="D274" s="183" t="str" cm="1">
        <f t="array" ref="D274">CALENDAR.FORMAT_TIMESPAN(A274,B274)</f>
        <v>0:45:00</v>
      </c>
      <c r="F274" s="163">
        <v>3.125E-2</v>
      </c>
      <c r="G274" s="37" t="s">
        <v>557</v>
      </c>
      <c r="H274" s="183" t="s">
        <v>416</v>
      </c>
      <c r="I274" s="183" t="str" cm="1">
        <f t="array" ref="I274">CALENDAR.FORMAT_TIMESPAN(F274,G274)</f>
        <v>0h45'0"</v>
      </c>
    </row>
    <row r="275" spans="1:9" x14ac:dyDescent="0.25">
      <c r="A275" s="161">
        <v>3.1898148148148148E-2</v>
      </c>
      <c r="B275" s="9" t="s">
        <v>524</v>
      </c>
      <c r="C275" s="182" t="s">
        <v>515</v>
      </c>
      <c r="D275" s="182" t="str" cm="1">
        <f t="array" ref="D275">CALENDAR.FORMAT_TIMESPAN(A275,B275)</f>
        <v>0:45:56</v>
      </c>
      <c r="F275" s="161">
        <v>3.1898148148148148E-2</v>
      </c>
      <c r="G275" s="9" t="s">
        <v>557</v>
      </c>
      <c r="H275" s="182" t="s">
        <v>515</v>
      </c>
      <c r="I275" s="182" t="str" cm="1">
        <f t="array" ref="I275">CALENDAR.FORMAT_TIMESPAN(F275,G275)</f>
        <v>0h45'56"</v>
      </c>
    </row>
    <row r="276" spans="1:9" x14ac:dyDescent="0.25">
      <c r="A276" s="163">
        <v>3.190728009259259E-2</v>
      </c>
      <c r="B276" s="37" t="s">
        <v>524</v>
      </c>
      <c r="C276" s="183" t="s">
        <v>516</v>
      </c>
      <c r="D276" s="183" t="str" cm="1">
        <f t="array" ref="D276">CALENDAR.FORMAT_TIMESPAN(A276,B276)</f>
        <v>0:45:56</v>
      </c>
      <c r="F276" s="163">
        <v>3.190728009259259E-2</v>
      </c>
      <c r="G276" s="37" t="s">
        <v>557</v>
      </c>
      <c r="H276" s="183" t="s">
        <v>516</v>
      </c>
      <c r="I276" s="183" t="str" cm="1">
        <f t="array" ref="I276">CALENDAR.FORMAT_TIMESPAN(F276,G276)</f>
        <v>0h45'56"</v>
      </c>
    </row>
    <row r="277" spans="1:9" x14ac:dyDescent="0.25">
      <c r="A277" s="164">
        <v>6.4814814814814813E-4</v>
      </c>
      <c r="B277" s="40" t="s">
        <v>524</v>
      </c>
      <c r="C277" s="182" t="s">
        <v>434</v>
      </c>
      <c r="D277" s="182" t="str" cm="1">
        <f t="array" ref="D277">CALENDAR.FORMAT_TIMESPAN(A277,B277)</f>
        <v>0:00:56</v>
      </c>
      <c r="F277" s="164">
        <v>6.4814814814814813E-4</v>
      </c>
      <c r="G277" s="40" t="s">
        <v>557</v>
      </c>
      <c r="H277" s="182" t="s">
        <v>434</v>
      </c>
      <c r="I277" s="182" t="str" cm="1">
        <f t="array" ref="I277">CALENDAR.FORMAT_TIMESPAN(F277,G277)</f>
        <v>0h0'56"</v>
      </c>
    </row>
    <row r="278" spans="1:9" x14ac:dyDescent="0.25">
      <c r="A278" s="163">
        <v>6.5728009259259266E-4</v>
      </c>
      <c r="B278" s="37" t="s">
        <v>524</v>
      </c>
      <c r="C278" s="183" t="s">
        <v>517</v>
      </c>
      <c r="D278" s="183" t="str" cm="1">
        <f t="array" ref="D278">CALENDAR.FORMAT_TIMESPAN(A278,B278)</f>
        <v>0:00:56</v>
      </c>
      <c r="F278" s="163">
        <v>6.5728009259259266E-4</v>
      </c>
      <c r="G278" s="37" t="s">
        <v>557</v>
      </c>
      <c r="H278" s="183" t="s">
        <v>517</v>
      </c>
      <c r="I278" s="183" t="str" cm="1">
        <f t="array" ref="I278">CALENDAR.FORMAT_TIMESPAN(F278,G278)</f>
        <v>0h0'56"</v>
      </c>
    </row>
    <row r="279" spans="1:9" x14ac:dyDescent="0.25">
      <c r="A279" s="161">
        <v>0</v>
      </c>
      <c r="B279" s="68" t="s">
        <v>525</v>
      </c>
      <c r="C279" s="182" t="s">
        <v>506</v>
      </c>
      <c r="D279" s="182" t="str" cm="1">
        <f t="array" ref="D279">CALENDAR.FORMAT_TIMESPAN(A279,B279)</f>
        <v>0.00:00</v>
      </c>
      <c r="F279" s="161">
        <v>0</v>
      </c>
      <c r="G279" s="68" t="s">
        <v>533</v>
      </c>
      <c r="H279" s="182" t="s">
        <v>506</v>
      </c>
      <c r="I279" s="182" t="str" cm="1">
        <f t="array" ref="I279">CALENDAR.FORMAT_TIMESPAN(F279,G279)</f>
        <v>0d0h0'</v>
      </c>
    </row>
    <row r="280" spans="1:9" x14ac:dyDescent="0.25">
      <c r="A280" s="163">
        <v>-1</v>
      </c>
      <c r="B280" s="177" t="s">
        <v>525</v>
      </c>
      <c r="C280" s="183" t="s">
        <v>507</v>
      </c>
      <c r="D280" s="183" t="str" cm="1">
        <f t="array" ref="D280">CALENDAR.FORMAT_TIMESPAN(A280,B280)</f>
        <v>−1.00:00</v>
      </c>
      <c r="F280" s="163">
        <v>-1</v>
      </c>
      <c r="G280" s="177" t="s">
        <v>533</v>
      </c>
      <c r="H280" s="183" t="s">
        <v>507</v>
      </c>
      <c r="I280" s="183" t="str" cm="1">
        <f t="array" ref="I280">CALENDAR.FORMAT_TIMESPAN(F280,G280)</f>
        <v>−1d0h0'</v>
      </c>
    </row>
    <row r="281" spans="1:9" x14ac:dyDescent="0.25">
      <c r="A281" s="164">
        <v>1</v>
      </c>
      <c r="B281" s="72" t="s">
        <v>525</v>
      </c>
      <c r="C281" s="182" t="s">
        <v>414</v>
      </c>
      <c r="D281" s="182" t="str" cm="1">
        <f t="array" ref="D281">CALENDAR.FORMAT_TIMESPAN(A281,B281)</f>
        <v>1.00:00</v>
      </c>
      <c r="F281" s="164">
        <v>1</v>
      </c>
      <c r="G281" s="72" t="s">
        <v>533</v>
      </c>
      <c r="H281" s="182" t="s">
        <v>414</v>
      </c>
      <c r="I281" s="182" t="str" cm="1">
        <f t="array" ref="I281">CALENDAR.FORMAT_TIMESPAN(F281,G281)</f>
        <v>1d0h0'</v>
      </c>
    </row>
    <row r="282" spans="1:9" x14ac:dyDescent="0.25">
      <c r="A282" s="162">
        <v>1.5416666666666665</v>
      </c>
      <c r="B282" s="45" t="s">
        <v>525</v>
      </c>
      <c r="C282" s="183" t="s">
        <v>508</v>
      </c>
      <c r="D282" s="183" t="str" cm="1">
        <f t="array" ref="D282">CALENDAR.FORMAT_TIMESPAN(A282,B282)</f>
        <v>1.13:00</v>
      </c>
      <c r="F282" s="162">
        <v>1.5416666666666665</v>
      </c>
      <c r="G282" s="45" t="s">
        <v>533</v>
      </c>
      <c r="H282" s="183" t="s">
        <v>508</v>
      </c>
      <c r="I282" s="183" t="str" cm="1">
        <f t="array" ref="I282">CALENDAR.FORMAT_TIMESPAN(F282,G282)</f>
        <v>1d13h0'</v>
      </c>
    </row>
    <row r="283" spans="1:9" x14ac:dyDescent="0.25">
      <c r="A283" s="161">
        <v>1.5729166666666665</v>
      </c>
      <c r="B283" s="9" t="s">
        <v>525</v>
      </c>
      <c r="C283" s="182" t="s">
        <v>509</v>
      </c>
      <c r="D283" s="182" t="str" cm="1">
        <f t="array" ref="D283">CALENDAR.FORMAT_TIMESPAN(A283,B283)</f>
        <v>1.13:45</v>
      </c>
      <c r="F283" s="161">
        <v>1.5729166666666665</v>
      </c>
      <c r="G283" s="9" t="s">
        <v>533</v>
      </c>
      <c r="H283" s="182" t="s">
        <v>509</v>
      </c>
      <c r="I283" s="182" t="str" cm="1">
        <f t="array" ref="I283">CALENDAR.FORMAT_TIMESPAN(F283,G283)</f>
        <v>1d13h45'</v>
      </c>
    </row>
    <row r="284" spans="1:9" x14ac:dyDescent="0.25">
      <c r="A284" s="163">
        <v>1.5735648148148147</v>
      </c>
      <c r="B284" s="37" t="s">
        <v>525</v>
      </c>
      <c r="C284" s="183" t="s">
        <v>510</v>
      </c>
      <c r="D284" s="183" t="str" cm="1">
        <f t="array" ref="D284">CALENDAR.FORMAT_TIMESPAN(A284,B284)</f>
        <v>1.13:45</v>
      </c>
      <c r="F284" s="163">
        <v>1.5735648148148147</v>
      </c>
      <c r="G284" s="37" t="s">
        <v>533</v>
      </c>
      <c r="H284" s="183" t="s">
        <v>510</v>
      </c>
      <c r="I284" s="183" t="str" cm="1">
        <f t="array" ref="I284">CALENDAR.FORMAT_TIMESPAN(F284,G284)</f>
        <v>1d13h45'</v>
      </c>
    </row>
    <row r="285" spans="1:9" x14ac:dyDescent="0.25">
      <c r="A285" s="164">
        <v>1.5735739467592591</v>
      </c>
      <c r="B285" s="40" t="s">
        <v>525</v>
      </c>
      <c r="C285" s="182" t="s">
        <v>511</v>
      </c>
      <c r="D285" s="182" t="str" cm="1">
        <f t="array" ref="D285">CALENDAR.FORMAT_TIMESPAN(A285,B285)</f>
        <v>1.13:45</v>
      </c>
      <c r="F285" s="164">
        <v>1.5735739467592591</v>
      </c>
      <c r="G285" s="40" t="s">
        <v>533</v>
      </c>
      <c r="H285" s="182" t="s">
        <v>511</v>
      </c>
      <c r="I285" s="182" t="str" cm="1">
        <f t="array" ref="I285">CALENDAR.FORMAT_TIMESPAN(F285,G285)</f>
        <v>1d13h45'</v>
      </c>
    </row>
    <row r="286" spans="1:9" x14ac:dyDescent="0.25">
      <c r="A286" s="163">
        <v>0.54166666666666996</v>
      </c>
      <c r="B286" s="37" t="s">
        <v>525</v>
      </c>
      <c r="C286" s="183" t="s">
        <v>415</v>
      </c>
      <c r="D286" s="183" t="str" cm="1">
        <f t="array" ref="D286">CALENDAR.FORMAT_TIMESPAN(A286,B286)</f>
        <v>0.13:00</v>
      </c>
      <c r="F286" s="163">
        <v>0.54166666666666996</v>
      </c>
      <c r="G286" s="37" t="s">
        <v>533</v>
      </c>
      <c r="H286" s="183" t="s">
        <v>415</v>
      </c>
      <c r="I286" s="183" t="str" cm="1">
        <f t="array" ref="I286">CALENDAR.FORMAT_TIMESPAN(F286,G286)</f>
        <v>0d13h0'</v>
      </c>
    </row>
    <row r="287" spans="1:9" x14ac:dyDescent="0.25">
      <c r="A287" s="161">
        <v>0.57291666666666996</v>
      </c>
      <c r="B287" s="9" t="s">
        <v>525</v>
      </c>
      <c r="C287" s="182" t="s">
        <v>512</v>
      </c>
      <c r="D287" s="182" t="str" cm="1">
        <f t="array" ref="D287">CALENDAR.FORMAT_TIMESPAN(A287,B287)</f>
        <v>0.13:45</v>
      </c>
      <c r="F287" s="161">
        <v>0.57291666666666996</v>
      </c>
      <c r="G287" s="9" t="s">
        <v>533</v>
      </c>
      <c r="H287" s="182" t="s">
        <v>512</v>
      </c>
      <c r="I287" s="182" t="str" cm="1">
        <f t="array" ref="I287">CALENDAR.FORMAT_TIMESPAN(F287,G287)</f>
        <v>0d13h45'</v>
      </c>
    </row>
    <row r="288" spans="1:9" x14ac:dyDescent="0.25">
      <c r="A288" s="163">
        <v>0.57356481481481003</v>
      </c>
      <c r="B288" s="37" t="s">
        <v>525</v>
      </c>
      <c r="C288" s="183" t="s">
        <v>513</v>
      </c>
      <c r="D288" s="183" t="str" cm="1">
        <f t="array" ref="D288">CALENDAR.FORMAT_TIMESPAN(A288,B288)</f>
        <v>0.13:45</v>
      </c>
      <c r="F288" s="163">
        <v>0.57356481481481003</v>
      </c>
      <c r="G288" s="37" t="s">
        <v>533</v>
      </c>
      <c r="H288" s="183" t="s">
        <v>513</v>
      </c>
      <c r="I288" s="183" t="str" cm="1">
        <f t="array" ref="I288">CALENDAR.FORMAT_TIMESPAN(F288,G288)</f>
        <v>0d13h45'</v>
      </c>
    </row>
    <row r="289" spans="1:9" x14ac:dyDescent="0.25">
      <c r="A289" s="164">
        <v>0.57357394675925999</v>
      </c>
      <c r="B289" s="40" t="s">
        <v>525</v>
      </c>
      <c r="C289" s="182" t="s">
        <v>514</v>
      </c>
      <c r="D289" s="182" t="str" cm="1">
        <f t="array" ref="D289">CALENDAR.FORMAT_TIMESPAN(A289,B289)</f>
        <v>0.13:45</v>
      </c>
      <c r="F289" s="164">
        <v>0.57357394675925999</v>
      </c>
      <c r="G289" s="40" t="s">
        <v>533</v>
      </c>
      <c r="H289" s="182" t="s">
        <v>514</v>
      </c>
      <c r="I289" s="182" t="str" cm="1">
        <f t="array" ref="I289">CALENDAR.FORMAT_TIMESPAN(F289,G289)</f>
        <v>0d13h45'</v>
      </c>
    </row>
    <row r="290" spans="1:9" x14ac:dyDescent="0.25">
      <c r="A290" s="163">
        <v>3.125E-2</v>
      </c>
      <c r="B290" s="37" t="s">
        <v>525</v>
      </c>
      <c r="C290" s="183" t="s">
        <v>416</v>
      </c>
      <c r="D290" s="183" t="str" cm="1">
        <f t="array" ref="D290">CALENDAR.FORMAT_TIMESPAN(A290,B290)</f>
        <v>0.00:45</v>
      </c>
      <c r="F290" s="163">
        <v>3.125E-2</v>
      </c>
      <c r="G290" s="37" t="s">
        <v>533</v>
      </c>
      <c r="H290" s="183" t="s">
        <v>416</v>
      </c>
      <c r="I290" s="183" t="str" cm="1">
        <f t="array" ref="I290">CALENDAR.FORMAT_TIMESPAN(F290,G290)</f>
        <v>0d0h45'</v>
      </c>
    </row>
    <row r="291" spans="1:9" x14ac:dyDescent="0.25">
      <c r="A291" s="161">
        <v>3.1898148148148148E-2</v>
      </c>
      <c r="B291" s="9" t="s">
        <v>525</v>
      </c>
      <c r="C291" s="182" t="s">
        <v>515</v>
      </c>
      <c r="D291" s="182" t="str" cm="1">
        <f t="array" ref="D291">CALENDAR.FORMAT_TIMESPAN(A291,B291)</f>
        <v>0.00:45</v>
      </c>
      <c r="F291" s="161">
        <v>3.1898148148148148E-2</v>
      </c>
      <c r="G291" s="9" t="s">
        <v>533</v>
      </c>
      <c r="H291" s="182" t="s">
        <v>515</v>
      </c>
      <c r="I291" s="182" t="str" cm="1">
        <f t="array" ref="I291">CALENDAR.FORMAT_TIMESPAN(F291,G291)</f>
        <v>0d0h45'</v>
      </c>
    </row>
    <row r="292" spans="1:9" x14ac:dyDescent="0.25">
      <c r="A292" s="163">
        <v>3.190728009259259E-2</v>
      </c>
      <c r="B292" s="37" t="s">
        <v>525</v>
      </c>
      <c r="C292" s="183" t="s">
        <v>516</v>
      </c>
      <c r="D292" s="183" t="str" cm="1">
        <f t="array" ref="D292">CALENDAR.FORMAT_TIMESPAN(A292,B292)</f>
        <v>0.00:45</v>
      </c>
      <c r="F292" s="163">
        <v>3.190728009259259E-2</v>
      </c>
      <c r="G292" s="37" t="s">
        <v>533</v>
      </c>
      <c r="H292" s="183" t="s">
        <v>516</v>
      </c>
      <c r="I292" s="183" t="str" cm="1">
        <f t="array" ref="I292">CALENDAR.FORMAT_TIMESPAN(F292,G292)</f>
        <v>0d0h45'</v>
      </c>
    </row>
    <row r="293" spans="1:9" x14ac:dyDescent="0.25">
      <c r="A293" s="164">
        <v>6.4814814814814813E-4</v>
      </c>
      <c r="B293" s="40" t="s">
        <v>525</v>
      </c>
      <c r="C293" s="182" t="s">
        <v>434</v>
      </c>
      <c r="D293" s="182" t="str" cm="1">
        <f t="array" ref="D293">CALENDAR.FORMAT_TIMESPAN(A293,B293)</f>
        <v>0.00:00</v>
      </c>
      <c r="F293" s="164">
        <v>6.4814814814814813E-4</v>
      </c>
      <c r="G293" s="40" t="s">
        <v>533</v>
      </c>
      <c r="H293" s="182" t="s">
        <v>434</v>
      </c>
      <c r="I293" s="182" t="str" cm="1">
        <f t="array" ref="I293">CALENDAR.FORMAT_TIMESPAN(F293,G293)</f>
        <v>0d0h0'</v>
      </c>
    </row>
    <row r="294" spans="1:9" x14ac:dyDescent="0.25">
      <c r="A294" s="163">
        <v>6.5728009259259266E-4</v>
      </c>
      <c r="B294" s="37" t="s">
        <v>525</v>
      </c>
      <c r="C294" s="183" t="s">
        <v>517</v>
      </c>
      <c r="D294" s="183" t="str" cm="1">
        <f t="array" ref="D294">CALENDAR.FORMAT_TIMESPAN(A294,B294)</f>
        <v>0.00:00</v>
      </c>
      <c r="F294" s="163">
        <v>6.5728009259259266E-4</v>
      </c>
      <c r="G294" s="37" t="s">
        <v>533</v>
      </c>
      <c r="H294" s="183" t="s">
        <v>517</v>
      </c>
      <c r="I294" s="183" t="str" cm="1">
        <f t="array" ref="I294">CALENDAR.FORMAT_TIMESPAN(F294,G294)</f>
        <v>0d0h0'</v>
      </c>
    </row>
    <row r="295" spans="1:9" x14ac:dyDescent="0.25">
      <c r="A295" s="161">
        <v>0</v>
      </c>
      <c r="B295" s="68" t="s">
        <v>522</v>
      </c>
      <c r="C295" s="182" t="s">
        <v>506</v>
      </c>
      <c r="D295" s="182" t="str" cm="1">
        <f t="array" ref="D295">CALENDAR.FORMAT_TIMESPAN(A295,B295)</f>
        <v>0:00</v>
      </c>
      <c r="F295" s="161">
        <v>0</v>
      </c>
      <c r="G295" s="68" t="s">
        <v>530</v>
      </c>
      <c r="H295" s="182" t="s">
        <v>506</v>
      </c>
      <c r="I295" s="182" t="str" cm="1">
        <f t="array" ref="I295">CALENDAR.FORMAT_TIMESPAN(F295,G295)</f>
        <v>0h0'</v>
      </c>
    </row>
    <row r="296" spans="1:9" x14ac:dyDescent="0.25">
      <c r="A296" s="163">
        <v>-1</v>
      </c>
      <c r="B296" s="177" t="s">
        <v>522</v>
      </c>
      <c r="C296" s="183" t="s">
        <v>507</v>
      </c>
      <c r="D296" s="183" t="str" cm="1">
        <f t="array" ref="D296">CALENDAR.FORMAT_TIMESPAN(A296,B296)</f>
        <v>−24:00</v>
      </c>
      <c r="F296" s="163">
        <v>-1</v>
      </c>
      <c r="G296" s="177" t="s">
        <v>530</v>
      </c>
      <c r="H296" s="183" t="s">
        <v>507</v>
      </c>
      <c r="I296" s="183" t="str" cm="1">
        <f t="array" ref="I296">CALENDAR.FORMAT_TIMESPAN(F296,G296)</f>
        <v>−24h0'</v>
      </c>
    </row>
    <row r="297" spans="1:9" x14ac:dyDescent="0.25">
      <c r="A297" s="164">
        <v>1</v>
      </c>
      <c r="B297" s="72" t="s">
        <v>522</v>
      </c>
      <c r="C297" s="182" t="s">
        <v>414</v>
      </c>
      <c r="D297" s="182" t="str" cm="1">
        <f t="array" ref="D297">CALENDAR.FORMAT_TIMESPAN(A297,B297)</f>
        <v>24:00</v>
      </c>
      <c r="F297" s="164">
        <v>1</v>
      </c>
      <c r="G297" s="72" t="s">
        <v>530</v>
      </c>
      <c r="H297" s="182" t="s">
        <v>414</v>
      </c>
      <c r="I297" s="182" t="str" cm="1">
        <f t="array" ref="I297">CALENDAR.FORMAT_TIMESPAN(F297,G297)</f>
        <v>24h0'</v>
      </c>
    </row>
    <row r="298" spans="1:9" x14ac:dyDescent="0.25">
      <c r="A298" s="162">
        <v>1.5416666666666665</v>
      </c>
      <c r="B298" s="45" t="s">
        <v>522</v>
      </c>
      <c r="C298" s="183" t="s">
        <v>508</v>
      </c>
      <c r="D298" s="183" t="str" cm="1">
        <f t="array" ref="D298">CALENDAR.FORMAT_TIMESPAN(A298,B298)</f>
        <v>37:00</v>
      </c>
      <c r="F298" s="162">
        <v>1.5416666666666665</v>
      </c>
      <c r="G298" s="45" t="s">
        <v>530</v>
      </c>
      <c r="H298" s="183" t="s">
        <v>508</v>
      </c>
      <c r="I298" s="183" t="str" cm="1">
        <f t="array" ref="I298">CALENDAR.FORMAT_TIMESPAN(F298,G298)</f>
        <v>37h0'</v>
      </c>
    </row>
    <row r="299" spans="1:9" x14ac:dyDescent="0.25">
      <c r="A299" s="161">
        <v>1.5729166666666665</v>
      </c>
      <c r="B299" s="9" t="s">
        <v>522</v>
      </c>
      <c r="C299" s="182" t="s">
        <v>509</v>
      </c>
      <c r="D299" s="182" t="str" cm="1">
        <f t="array" ref="D299">CALENDAR.FORMAT_TIMESPAN(A299,B299)</f>
        <v>37:45</v>
      </c>
      <c r="F299" s="161">
        <v>1.5729166666666665</v>
      </c>
      <c r="G299" s="9" t="s">
        <v>530</v>
      </c>
      <c r="H299" s="182" t="s">
        <v>509</v>
      </c>
      <c r="I299" s="182" t="str" cm="1">
        <f t="array" ref="I299">CALENDAR.FORMAT_TIMESPAN(F299,G299)</f>
        <v>37h45'</v>
      </c>
    </row>
    <row r="300" spans="1:9" x14ac:dyDescent="0.25">
      <c r="A300" s="163">
        <v>1.5735648148148147</v>
      </c>
      <c r="B300" s="37" t="s">
        <v>522</v>
      </c>
      <c r="C300" s="183" t="s">
        <v>510</v>
      </c>
      <c r="D300" s="183" t="str" cm="1">
        <f t="array" ref="D300">CALENDAR.FORMAT_TIMESPAN(A300,B300)</f>
        <v>37:46</v>
      </c>
      <c r="F300" s="163">
        <v>1.5735648148148147</v>
      </c>
      <c r="G300" s="37" t="s">
        <v>530</v>
      </c>
      <c r="H300" s="183" t="s">
        <v>510</v>
      </c>
      <c r="I300" s="183" t="str" cm="1">
        <f t="array" ref="I300">CALENDAR.FORMAT_TIMESPAN(F300,G300)</f>
        <v>37h46'</v>
      </c>
    </row>
    <row r="301" spans="1:9" x14ac:dyDescent="0.25">
      <c r="A301" s="164">
        <v>1.5735739467592591</v>
      </c>
      <c r="B301" s="40" t="s">
        <v>522</v>
      </c>
      <c r="C301" s="182" t="s">
        <v>511</v>
      </c>
      <c r="D301" s="182" t="str" cm="1">
        <f t="array" ref="D301">CALENDAR.FORMAT_TIMESPAN(A301,B301)</f>
        <v>37:46</v>
      </c>
      <c r="F301" s="164">
        <v>1.5735739467592591</v>
      </c>
      <c r="G301" s="40" t="s">
        <v>530</v>
      </c>
      <c r="H301" s="182" t="s">
        <v>511</v>
      </c>
      <c r="I301" s="182" t="str" cm="1">
        <f t="array" ref="I301">CALENDAR.FORMAT_TIMESPAN(F301,G301)</f>
        <v>37h46'</v>
      </c>
    </row>
    <row r="302" spans="1:9" x14ac:dyDescent="0.25">
      <c r="A302" s="163">
        <v>0.54166666666666996</v>
      </c>
      <c r="B302" s="37" t="s">
        <v>522</v>
      </c>
      <c r="C302" s="183" t="s">
        <v>415</v>
      </c>
      <c r="D302" s="183" t="str" cm="1">
        <f t="array" ref="D302">CALENDAR.FORMAT_TIMESPAN(A302,B302)</f>
        <v>13:00</v>
      </c>
      <c r="F302" s="163">
        <v>0.54166666666666996</v>
      </c>
      <c r="G302" s="37" t="s">
        <v>530</v>
      </c>
      <c r="H302" s="183" t="s">
        <v>415</v>
      </c>
      <c r="I302" s="183" t="str" cm="1">
        <f t="array" ref="I302">CALENDAR.FORMAT_TIMESPAN(F302,G302)</f>
        <v>13h0'</v>
      </c>
    </row>
    <row r="303" spans="1:9" x14ac:dyDescent="0.25">
      <c r="A303" s="161">
        <v>0.57291666666666996</v>
      </c>
      <c r="B303" s="9" t="s">
        <v>522</v>
      </c>
      <c r="C303" s="182" t="s">
        <v>512</v>
      </c>
      <c r="D303" s="182" t="str" cm="1">
        <f t="array" ref="D303">CALENDAR.FORMAT_TIMESPAN(A303,B303)</f>
        <v>13:45</v>
      </c>
      <c r="F303" s="161">
        <v>0.57291666666666996</v>
      </c>
      <c r="G303" s="9" t="s">
        <v>530</v>
      </c>
      <c r="H303" s="182" t="s">
        <v>512</v>
      </c>
      <c r="I303" s="182" t="str" cm="1">
        <f t="array" ref="I303">CALENDAR.FORMAT_TIMESPAN(F303,G303)</f>
        <v>13h45'</v>
      </c>
    </row>
    <row r="304" spans="1:9" x14ac:dyDescent="0.25">
      <c r="A304" s="163">
        <v>0.57356481481481003</v>
      </c>
      <c r="B304" s="37" t="s">
        <v>522</v>
      </c>
      <c r="C304" s="183" t="s">
        <v>513</v>
      </c>
      <c r="D304" s="183" t="str" cm="1">
        <f t="array" ref="D304">CALENDAR.FORMAT_TIMESPAN(A304,B304)</f>
        <v>13:46</v>
      </c>
      <c r="F304" s="163">
        <v>0.57356481481481003</v>
      </c>
      <c r="G304" s="37" t="s">
        <v>530</v>
      </c>
      <c r="H304" s="183" t="s">
        <v>513</v>
      </c>
      <c r="I304" s="183" t="str" cm="1">
        <f t="array" ref="I304">CALENDAR.FORMAT_TIMESPAN(F304,G304)</f>
        <v>13h46'</v>
      </c>
    </row>
    <row r="305" spans="1:9" x14ac:dyDescent="0.25">
      <c r="A305" s="164">
        <v>0.57357394675925999</v>
      </c>
      <c r="B305" s="40" t="s">
        <v>522</v>
      </c>
      <c r="C305" s="182" t="s">
        <v>514</v>
      </c>
      <c r="D305" s="182" t="str" cm="1">
        <f t="array" ref="D305">CALENDAR.FORMAT_TIMESPAN(A305,B305)</f>
        <v>13:46</v>
      </c>
      <c r="F305" s="164">
        <v>0.57357394675925999</v>
      </c>
      <c r="G305" s="40" t="s">
        <v>530</v>
      </c>
      <c r="H305" s="182" t="s">
        <v>514</v>
      </c>
      <c r="I305" s="182" t="str" cm="1">
        <f t="array" ref="I305">CALENDAR.FORMAT_TIMESPAN(F305,G305)</f>
        <v>13h46'</v>
      </c>
    </row>
    <row r="306" spans="1:9" x14ac:dyDescent="0.25">
      <c r="A306" s="163">
        <v>3.125E-2</v>
      </c>
      <c r="B306" s="37" t="s">
        <v>522</v>
      </c>
      <c r="C306" s="183" t="s">
        <v>416</v>
      </c>
      <c r="D306" s="183" t="str" cm="1">
        <f t="array" ref="D306">CALENDAR.FORMAT_TIMESPAN(A306,B306)</f>
        <v>0:45</v>
      </c>
      <c r="F306" s="163">
        <v>3.125E-2</v>
      </c>
      <c r="G306" s="37" t="s">
        <v>530</v>
      </c>
      <c r="H306" s="183" t="s">
        <v>416</v>
      </c>
      <c r="I306" s="183" t="str" cm="1">
        <f t="array" ref="I306">CALENDAR.FORMAT_TIMESPAN(F306,G306)</f>
        <v>0h45'</v>
      </c>
    </row>
    <row r="307" spans="1:9" x14ac:dyDescent="0.25">
      <c r="A307" s="161">
        <v>3.1898148148148148E-2</v>
      </c>
      <c r="B307" s="9" t="s">
        <v>522</v>
      </c>
      <c r="C307" s="182" t="s">
        <v>515</v>
      </c>
      <c r="D307" s="182" t="str" cm="1">
        <f t="array" ref="D307">CALENDAR.FORMAT_TIMESPAN(A307,B307)</f>
        <v>0:46</v>
      </c>
      <c r="F307" s="161">
        <v>3.1898148148148148E-2</v>
      </c>
      <c r="G307" s="9" t="s">
        <v>530</v>
      </c>
      <c r="H307" s="182" t="s">
        <v>515</v>
      </c>
      <c r="I307" s="182" t="str" cm="1">
        <f t="array" ref="I307">CALENDAR.FORMAT_TIMESPAN(F307,G307)</f>
        <v>0h46'</v>
      </c>
    </row>
    <row r="308" spans="1:9" x14ac:dyDescent="0.25">
      <c r="A308" s="163">
        <v>3.190728009259259E-2</v>
      </c>
      <c r="B308" s="37" t="s">
        <v>522</v>
      </c>
      <c r="C308" s="183" t="s">
        <v>516</v>
      </c>
      <c r="D308" s="183" t="str" cm="1">
        <f t="array" ref="D308">CALENDAR.FORMAT_TIMESPAN(A308,B308)</f>
        <v>0:46</v>
      </c>
      <c r="F308" s="163">
        <v>3.190728009259259E-2</v>
      </c>
      <c r="G308" s="37" t="s">
        <v>530</v>
      </c>
      <c r="H308" s="183" t="s">
        <v>516</v>
      </c>
      <c r="I308" s="183" t="str" cm="1">
        <f t="array" ref="I308">CALENDAR.FORMAT_TIMESPAN(F308,G308)</f>
        <v>0h46'</v>
      </c>
    </row>
    <row r="309" spans="1:9" x14ac:dyDescent="0.25">
      <c r="A309" s="164">
        <v>6.4814814814814813E-4</v>
      </c>
      <c r="B309" s="40" t="s">
        <v>522</v>
      </c>
      <c r="C309" s="182" t="s">
        <v>434</v>
      </c>
      <c r="D309" s="182" t="str" cm="1">
        <f t="array" ref="D309">CALENDAR.FORMAT_TIMESPAN(A309,B309)</f>
        <v>0:01</v>
      </c>
      <c r="F309" s="164">
        <v>6.4814814814814813E-4</v>
      </c>
      <c r="G309" s="40" t="s">
        <v>530</v>
      </c>
      <c r="H309" s="182" t="s">
        <v>434</v>
      </c>
      <c r="I309" s="182" t="str" cm="1">
        <f t="array" ref="I309">CALENDAR.FORMAT_TIMESPAN(F309,G309)</f>
        <v>0h1'</v>
      </c>
    </row>
    <row r="310" spans="1:9" x14ac:dyDescent="0.25">
      <c r="A310" s="163">
        <v>6.5728009259259266E-4</v>
      </c>
      <c r="B310" s="37" t="s">
        <v>522</v>
      </c>
      <c r="C310" s="183" t="s">
        <v>517</v>
      </c>
      <c r="D310" s="183" t="str" cm="1">
        <f t="array" ref="D310">CALENDAR.FORMAT_TIMESPAN(A310,B310)</f>
        <v>0:01</v>
      </c>
      <c r="F310" s="163">
        <v>6.5728009259259266E-4</v>
      </c>
      <c r="G310" s="37" t="s">
        <v>530</v>
      </c>
      <c r="H310" s="183" t="s">
        <v>517</v>
      </c>
      <c r="I310" s="183" t="str" cm="1">
        <f t="array" ref="I310">CALENDAR.FORMAT_TIMESPAN(F310,G310)</f>
        <v>0h1'</v>
      </c>
    </row>
    <row r="316" spans="1:9" x14ac:dyDescent="0.25">
      <c r="I316" s="61"/>
    </row>
    <row r="317" spans="1:9" x14ac:dyDescent="0.25">
      <c r="I317" s="165"/>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27"/>
  <sheetViews>
    <sheetView workbookViewId="0">
      <selection activeCell="A106" sqref="A106"/>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10</v>
      </c>
      <c r="B1" s="1"/>
    </row>
    <row r="3" spans="1:5" x14ac:dyDescent="0.25">
      <c r="A3" t="s">
        <v>7</v>
      </c>
      <c r="B3" t="s">
        <v>8</v>
      </c>
      <c r="C3" t="s">
        <v>15</v>
      </c>
    </row>
    <row r="4" spans="1:5" x14ac:dyDescent="0.25">
      <c r="C4" t="str" cm="1">
        <f t="array" ref="C4">CALENDAR.YEAR_COMMON_ERA(Table24[[#This Row],[Year]],Table24[[#This Row],[BCE]])</f>
        <v/>
      </c>
    </row>
    <row r="5" spans="1:5" x14ac:dyDescent="0.25">
      <c r="A5" t="s">
        <v>3</v>
      </c>
      <c r="C5" t="e" cm="1">
        <f t="array" ref="C5">CALENDAR.YEAR_COMMON_ERA(Table24[[#This Row],[Year]],Table24[[#This Row],[BCE]])</f>
        <v>#VALUE!</v>
      </c>
    </row>
    <row r="6" spans="1:5" x14ac:dyDescent="0.25">
      <c r="A6">
        <v>2023</v>
      </c>
      <c r="C6" cm="1">
        <f t="array" ref="C6">CALENDAR.YEAR_COMMON_ERA(Table24[[#This Row],[Year]],Table24[[#This Row],[BCE]])</f>
        <v>2023</v>
      </c>
    </row>
    <row r="7" spans="1:5" x14ac:dyDescent="0.25">
      <c r="A7">
        <v>2</v>
      </c>
      <c r="C7" cm="1">
        <f t="array" ref="C7">CALENDAR.YEAR_COMMON_ERA(Table24[[#This Row],[Year]],Table24[[#This Row],[BCE]])</f>
        <v>2</v>
      </c>
    </row>
    <row r="8" spans="1:5" x14ac:dyDescent="0.25">
      <c r="A8">
        <v>1</v>
      </c>
      <c r="C8" cm="1">
        <f t="array" ref="C8">CALENDAR.YEAR_COMMON_ERA(Table24[[#This Row],[Year]],Table24[[#This Row],[BCE]])</f>
        <v>1</v>
      </c>
    </row>
    <row r="9" spans="1:5" x14ac:dyDescent="0.25">
      <c r="A9">
        <v>0</v>
      </c>
      <c r="C9" t="e" cm="1">
        <f t="array" ref="C9">CALENDAR.YEAR_COMMON_ERA(Table24[[#This Row],[Year]],Table24[[#This Row],[BCE]])</f>
        <v>#NUM!</v>
      </c>
    </row>
    <row r="10" spans="1:5" x14ac:dyDescent="0.25">
      <c r="A10">
        <v>1</v>
      </c>
      <c r="B10">
        <v>1</v>
      </c>
      <c r="C10" cm="1">
        <f t="array" ref="C10">CALENDAR.YEAR_COMMON_ERA(Table24[[#This Row],[Year]],Table24[[#This Row],[BCE]])</f>
        <v>0</v>
      </c>
    </row>
    <row r="11" spans="1:5" x14ac:dyDescent="0.25">
      <c r="A11" s="3">
        <v>2</v>
      </c>
      <c r="B11" s="3">
        <v>1</v>
      </c>
      <c r="C11" cm="1">
        <f t="array" ref="C11">CALENDAR.YEAR_COMMON_ERA(Table24[[#This Row],[Year]],Table24[[#This Row],[BCE]])</f>
        <v>-1</v>
      </c>
    </row>
    <row r="12" spans="1:5" x14ac:dyDescent="0.25">
      <c r="A12" s="3"/>
      <c r="B12" s="3"/>
    </row>
    <row r="14" spans="1:5" ht="19.5" x14ac:dyDescent="0.3">
      <c r="A14" s="1" t="s">
        <v>449</v>
      </c>
      <c r="C14" s="1" t="s">
        <v>184</v>
      </c>
    </row>
    <row r="16" spans="1:5" x14ac:dyDescent="0.25">
      <c r="A16" s="77" t="s">
        <v>450</v>
      </c>
      <c r="B16" s="186" t="s">
        <v>16</v>
      </c>
      <c r="C16" s="187" t="s">
        <v>21</v>
      </c>
      <c r="D16" s="78" t="s">
        <v>39</v>
      </c>
      <c r="E16" s="78" t="s">
        <v>347</v>
      </c>
    </row>
    <row r="17" spans="1:5"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5" x14ac:dyDescent="0.25">
      <c r="A18" s="12" t="s">
        <v>3</v>
      </c>
      <c r="B18" s="13" t="e" cm="1">
        <f t="array" ref="B18">CALENDAR.PARSE_MONTH(Table18[[#This Row],[MonthText]])</f>
        <v>#VALUE!</v>
      </c>
      <c r="C18" s="11"/>
      <c r="D18" s="12"/>
      <c r="E18" s="12" t="e" cm="1">
        <f t="array" ref="E18">CALENDAR.MONTH_NAME(Table18[[#This Row],[Out: Month]],Table18[[#This Row],[Short]],Table18[[#This Row],[InternationalEnglish]])</f>
        <v>#VALUE!</v>
      </c>
    </row>
    <row r="19" spans="1:5" x14ac:dyDescent="0.25">
      <c r="A19" s="9" t="s">
        <v>40</v>
      </c>
      <c r="B19" s="10" cm="1">
        <f t="array" ref="B19">CALENDAR.PARSE_MONTH(Table18[[#This Row],[MonthText]])</f>
        <v>1</v>
      </c>
      <c r="C19" s="8"/>
      <c r="D19" s="9"/>
      <c r="E19" s="9" t="str" cm="1">
        <f t="array" ref="E19">CALENDAR.MONTH_NAME(Table18[[#This Row],[Out: Month]],Table18[[#This Row],[Short]],Table18[[#This Row],[InternationalEnglish]])</f>
        <v>January</v>
      </c>
    </row>
    <row r="20" spans="1:5" x14ac:dyDescent="0.25">
      <c r="A20" s="12" t="s">
        <v>41</v>
      </c>
      <c r="B20" s="13" cm="1">
        <f t="array" ref="B20">CALENDAR.PARSE_MONTH(Table18[[#This Row],[MonthText]])</f>
        <v>1</v>
      </c>
      <c r="C20" s="11">
        <v>1</v>
      </c>
      <c r="D20" s="12"/>
      <c r="E20" s="12" t="str" cm="1">
        <f t="array" ref="E20">CALENDAR.MONTH_NAME(Table18[[#This Row],[Out: Month]],Table18[[#This Row],[Short]],Table18[[#This Row],[InternationalEnglish]])</f>
        <v>Jan</v>
      </c>
    </row>
    <row r="21" spans="1:5" x14ac:dyDescent="0.25">
      <c r="A21" s="9" t="s">
        <v>42</v>
      </c>
      <c r="B21" s="10" cm="1">
        <f t="array" ref="B21">CALENDAR.PARSE_MONTH(Table18[[#This Row],[MonthText]])</f>
        <v>2</v>
      </c>
      <c r="C21" s="8"/>
      <c r="D21" s="9"/>
      <c r="E21" s="9" t="str" cm="1">
        <f t="array" ref="E21">CALENDAR.MONTH_NAME(Table18[[#This Row],[Out: Month]],Table18[[#This Row],[Short]],Table18[[#This Row],[InternationalEnglish]])</f>
        <v>February</v>
      </c>
    </row>
    <row r="22" spans="1:5" x14ac:dyDescent="0.25">
      <c r="A22" s="12" t="s">
        <v>44</v>
      </c>
      <c r="B22" s="13" cm="1">
        <f t="array" ref="B22">CALENDAR.PARSE_MONTH(Table18[[#This Row],[MonthText]])</f>
        <v>1</v>
      </c>
      <c r="C22" s="11"/>
      <c r="D22" s="12"/>
      <c r="E22" s="12" t="str" cm="1">
        <f t="array" ref="E22">CALENDAR.MONTH_NAME(Table18[[#This Row],[Out: Month]],Table18[[#This Row],[Short]],Table18[[#This Row],[InternationalEnglish]])</f>
        <v>January</v>
      </c>
    </row>
    <row r="23" spans="1:5" x14ac:dyDescent="0.25">
      <c r="A23" s="15" t="s">
        <v>43</v>
      </c>
      <c r="B23" s="17" cm="1">
        <f t="array" ref="B23">CALENDAR.PARSE_MONTH(Table18[[#This Row],[MonthText]])</f>
        <v>5</v>
      </c>
      <c r="C23" s="185"/>
      <c r="D23" s="148"/>
      <c r="E23" s="148" t="str" cm="1">
        <f t="array" ref="E23">CALENDAR.MONTH_NAME(Table18[[#This Row],[Out: Month]],Table18[[#This Row],[Short]],Table18[[#This Row],[InternationalEnglish]])</f>
        <v>May</v>
      </c>
    </row>
    <row r="26" spans="1:5" ht="19.5" x14ac:dyDescent="0.3">
      <c r="A26" s="1" t="s">
        <v>0</v>
      </c>
      <c r="B26" s="1"/>
      <c r="C26" s="1"/>
    </row>
    <row r="28" spans="1:5" x14ac:dyDescent="0.25">
      <c r="A28" t="s">
        <v>1</v>
      </c>
      <c r="B28" t="s">
        <v>6</v>
      </c>
      <c r="C28" t="s">
        <v>193</v>
      </c>
    </row>
    <row r="29" spans="1:5" x14ac:dyDescent="0.25">
      <c r="C29" t="str" cm="1">
        <f t="array" ref="C29">CALENDAR.IS_LEAP_YEAR(Table2[[#This Row],[YearCE]],Table2[[#This Row],[JulianCalendar]])</f>
        <v/>
      </c>
    </row>
    <row r="30" spans="1:5" x14ac:dyDescent="0.25">
      <c r="A30" t="s">
        <v>3</v>
      </c>
      <c r="C30" t="e" cm="1">
        <f t="array" ref="C30">CALENDAR.IS_LEAP_YEAR(Table2[[#This Row],[YearCE]],Table2[[#This Row],[JulianCalendar]])</f>
        <v>#VALUE!</v>
      </c>
    </row>
    <row r="31" spans="1:5" x14ac:dyDescent="0.25">
      <c r="A31">
        <v>2023</v>
      </c>
      <c r="C31" t="b" cm="1">
        <f t="array" ref="C31">CALENDAR.IS_LEAP_YEAR(Table2[[#This Row],[YearCE]],Table2[[#This Row],[JulianCalendar]])</f>
        <v>0</v>
      </c>
    </row>
    <row r="32" spans="1:5" x14ac:dyDescent="0.25">
      <c r="A32">
        <v>2000</v>
      </c>
      <c r="C32" t="b" cm="1">
        <f t="array" ref="C32">CALENDAR.IS_LEAP_YEAR(Table2[[#This Row],[YearCE]],Table2[[#This Row],[JulianCalendar]])</f>
        <v>1</v>
      </c>
    </row>
    <row r="33" spans="1:5" x14ac:dyDescent="0.25">
      <c r="A33">
        <v>2100</v>
      </c>
      <c r="B33" s="3"/>
      <c r="C33" t="b" cm="1">
        <f t="array" ref="C33">CALENDAR.IS_LEAP_YEAR(Table2[[#This Row],[YearCE]],Table2[[#This Row],[JulianCalendar]])</f>
        <v>0</v>
      </c>
    </row>
    <row r="34" spans="1:5" x14ac:dyDescent="0.25">
      <c r="A34">
        <v>2100</v>
      </c>
      <c r="B34">
        <v>1</v>
      </c>
      <c r="C34" t="b" cm="1">
        <f t="array" ref="C34">CALENDAR.IS_LEAP_YEAR(Table2[[#This Row],[YearCE]],Table2[[#This Row],[JulianCalendar]])</f>
        <v>1</v>
      </c>
    </row>
    <row r="35" spans="1:5" x14ac:dyDescent="0.25">
      <c r="A35">
        <v>2400</v>
      </c>
      <c r="C35" t="b" cm="1">
        <f t="array" ref="C35">CALENDAR.IS_LEAP_YEAR(Table2[[#This Row],[YearCE]],Table2[[#This Row],[JulianCalendar]])</f>
        <v>1</v>
      </c>
    </row>
    <row r="36" spans="1:5" x14ac:dyDescent="0.25">
      <c r="A36">
        <v>2024</v>
      </c>
      <c r="C36" t="b" cm="1">
        <f t="array" ref="C36">CALENDAR.IS_LEAP_YEAR(Table2[[#This Row],[YearCE]],Table2[[#This Row],[JulianCalendar]])</f>
        <v>1</v>
      </c>
    </row>
    <row r="37" spans="1:5" x14ac:dyDescent="0.25">
      <c r="A37" s="3">
        <v>0</v>
      </c>
      <c r="B37" s="3"/>
      <c r="C37" t="b" cm="1">
        <f t="array" ref="C37">CALENDAR.IS_LEAP_YEAR(Table2[[#This Row],[YearCE]],Table2[[#This Row],[JulianCalendar]])</f>
        <v>1</v>
      </c>
    </row>
    <row r="38" spans="1:5" x14ac:dyDescent="0.25">
      <c r="A38" s="3">
        <v>-1</v>
      </c>
      <c r="B38" s="3"/>
      <c r="C38" t="b" cm="1">
        <f t="array" ref="C38">CALENDAR.IS_LEAP_YEAR(Table2[[#This Row],[YearCE]],Table2[[#This Row],[JulianCalendar]])</f>
        <v>0</v>
      </c>
    </row>
    <row r="39" spans="1:5" x14ac:dyDescent="0.25">
      <c r="A39" s="3">
        <v>-4</v>
      </c>
      <c r="B39" s="3"/>
      <c r="C39" t="b" cm="1">
        <f t="array" ref="C39">CALENDAR.IS_LEAP_YEAR(Table2[[#This Row],[YearCE]],Table2[[#This Row],[JulianCalendar]])</f>
        <v>1</v>
      </c>
    </row>
    <row r="40" spans="1:5" x14ac:dyDescent="0.25">
      <c r="A40" s="3"/>
      <c r="B40" s="3"/>
    </row>
    <row r="42" spans="1:5" ht="19.5" x14ac:dyDescent="0.3">
      <c r="A42" s="1" t="s">
        <v>342</v>
      </c>
      <c r="B42" s="1"/>
      <c r="C42" s="1"/>
      <c r="D42" s="1"/>
    </row>
    <row r="44" spans="1:5" x14ac:dyDescent="0.25">
      <c r="A44" t="s">
        <v>1</v>
      </c>
      <c r="B44" t="s">
        <v>4</v>
      </c>
      <c r="C44" t="s">
        <v>5</v>
      </c>
      <c r="D44" t="s">
        <v>6</v>
      </c>
      <c r="E44" t="s">
        <v>194</v>
      </c>
    </row>
    <row r="45" spans="1:5" x14ac:dyDescent="0.25">
      <c r="E45" t="b" cm="1">
        <f t="array" ref="E45">CALENDAR.IS_VALID_DATE(Table23[[#This Row],[YearCE]],Table23[[#This Row],[Month]],Table23[[#This Row],[Day]],Table23[[#This Row],[JulianCalendar]])</f>
        <v>0</v>
      </c>
    </row>
    <row r="46" spans="1:5" x14ac:dyDescent="0.25">
      <c r="A46">
        <v>2023</v>
      </c>
      <c r="B46">
        <v>1</v>
      </c>
      <c r="C46">
        <v>1</v>
      </c>
      <c r="E46" t="b" cm="1">
        <f t="array" ref="E46">CALENDAR.IS_VALID_DATE(Table23[[#This Row],[YearCE]],Table23[[#This Row],[Month]],Table23[[#This Row],[Day]],Table23[[#This Row],[JulianCalendar]])</f>
        <v>1</v>
      </c>
    </row>
    <row r="47" spans="1:5" x14ac:dyDescent="0.25">
      <c r="A47">
        <v>2024</v>
      </c>
      <c r="B47">
        <v>2</v>
      </c>
      <c r="C47">
        <v>29</v>
      </c>
      <c r="E47" t="b" cm="1">
        <f t="array" ref="E47">CALENDAR.IS_VALID_DATE(Table23[[#This Row],[YearCE]],Table23[[#This Row],[Month]],Table23[[#This Row],[Day]],Table23[[#This Row],[JulianCalendar]])</f>
        <v>1</v>
      </c>
    </row>
    <row r="48" spans="1:5" x14ac:dyDescent="0.25">
      <c r="A48">
        <v>2100</v>
      </c>
      <c r="B48">
        <v>2</v>
      </c>
      <c r="C48">
        <v>29</v>
      </c>
      <c r="E48" t="b" cm="1">
        <f t="array" ref="E48">CALENDAR.IS_VALID_DATE(Table23[[#This Row],[YearCE]],Table23[[#This Row],[Month]],Table23[[#This Row],[Day]],Table23[[#This Row],[JulianCalendar]])</f>
        <v>0</v>
      </c>
    </row>
    <row r="49" spans="1:5" x14ac:dyDescent="0.25">
      <c r="A49">
        <v>2100</v>
      </c>
      <c r="B49">
        <v>2</v>
      </c>
      <c r="C49">
        <v>29</v>
      </c>
      <c r="D49">
        <v>1</v>
      </c>
      <c r="E49" t="b" cm="1">
        <f t="array" ref="E49">CALENDAR.IS_VALID_DATE(Table23[[#This Row],[YearCE]],Table23[[#This Row],[Month]],Table23[[#This Row],[Day]],Table23[[#This Row],[JulianCalendar]])</f>
        <v>1</v>
      </c>
    </row>
    <row r="50" spans="1:5" x14ac:dyDescent="0.25">
      <c r="A50">
        <v>0</v>
      </c>
      <c r="B50">
        <v>1</v>
      </c>
      <c r="C50">
        <v>31</v>
      </c>
      <c r="E50" t="b" cm="1">
        <f t="array" ref="E50">CALENDAR.IS_VALID_DATE(Table23[[#This Row],[YearCE]],Table23[[#This Row],[Month]],Table23[[#This Row],[Day]],Table23[[#This Row],[JulianCalendar]])</f>
        <v>1</v>
      </c>
    </row>
    <row r="51" spans="1:5" x14ac:dyDescent="0.25">
      <c r="A51">
        <v>-1000000</v>
      </c>
      <c r="B51">
        <v>12</v>
      </c>
      <c r="C51">
        <v>31</v>
      </c>
      <c r="E51" t="b" cm="1">
        <f t="array" ref="E51">CALENDAR.IS_VALID_DATE(Table23[[#This Row],[YearCE]],Table23[[#This Row],[Month]],Table23[[#This Row],[Day]],Table23[[#This Row],[JulianCalendar]])</f>
        <v>1</v>
      </c>
    </row>
    <row r="52" spans="1:5" x14ac:dyDescent="0.25">
      <c r="A52" s="2">
        <v>2023.5</v>
      </c>
      <c r="B52">
        <v>1</v>
      </c>
      <c r="C52">
        <v>1</v>
      </c>
      <c r="E52" t="b" cm="1">
        <f t="array" ref="E52">CALENDAR.IS_VALID_DATE(Table23[[#This Row],[YearCE]],Table23[[#This Row],[Month]],Table23[[#This Row],[Day]],Table23[[#This Row],[JulianCalendar]])</f>
        <v>0</v>
      </c>
    </row>
    <row r="53" spans="1:5" x14ac:dyDescent="0.25">
      <c r="A53">
        <v>2023</v>
      </c>
      <c r="B53">
        <v>1.5</v>
      </c>
      <c r="C53">
        <v>1</v>
      </c>
      <c r="E53" t="b" cm="1">
        <f t="array" ref="E53">CALENDAR.IS_VALID_DATE(Table23[[#This Row],[YearCE]],Table23[[#This Row],[Month]],Table23[[#This Row],[Day]],Table23[[#This Row],[JulianCalendar]])</f>
        <v>0</v>
      </c>
    </row>
    <row r="54" spans="1:5" x14ac:dyDescent="0.25">
      <c r="A54">
        <v>2023</v>
      </c>
      <c r="B54">
        <v>1</v>
      </c>
      <c r="C54">
        <v>1.5</v>
      </c>
      <c r="E54" t="b" cm="1">
        <f t="array" ref="E54">CALENDAR.IS_VALID_DATE(Table23[[#This Row],[YearCE]],Table23[[#This Row],[Month]],Table23[[#This Row],[Day]],Table23[[#This Row],[JulianCalendar]])</f>
        <v>1</v>
      </c>
    </row>
    <row r="57" spans="1:5" ht="19.5" x14ac:dyDescent="0.3">
      <c r="A57" s="1" t="s">
        <v>101</v>
      </c>
      <c r="B57" s="1"/>
    </row>
    <row r="59" spans="1:5" x14ac:dyDescent="0.25">
      <c r="A59" t="s">
        <v>1</v>
      </c>
      <c r="B59" t="s">
        <v>6</v>
      </c>
      <c r="C59" t="s">
        <v>195</v>
      </c>
    </row>
    <row r="60" spans="1:5" x14ac:dyDescent="0.25">
      <c r="C60" t="str" cm="1">
        <f t="array" ref="C60">CALENDAR.DAYS_IN_YEAR(Table7[[#This Row],[YearCE]],Table7[[#This Row],[JulianCalendar]])</f>
        <v/>
      </c>
    </row>
    <row r="61" spans="1:5" x14ac:dyDescent="0.25">
      <c r="A61" t="s">
        <v>3</v>
      </c>
      <c r="C61" t="e" cm="1">
        <f t="array" ref="C61">CALENDAR.DAYS_IN_YEAR(Table7[[#This Row],[YearCE]],Table7[[#This Row],[JulianCalendar]])</f>
        <v>#VALUE!</v>
      </c>
    </row>
    <row r="62" spans="1:5" x14ac:dyDescent="0.25">
      <c r="A62">
        <v>2000</v>
      </c>
      <c r="C62" cm="1">
        <f t="array" ref="C62">CALENDAR.DAYS_IN_YEAR(Table7[[#This Row],[YearCE]],Table7[[#This Row],[JulianCalendar]])</f>
        <v>366</v>
      </c>
    </row>
    <row r="63" spans="1:5" x14ac:dyDescent="0.25">
      <c r="A63">
        <v>1900</v>
      </c>
      <c r="C63" cm="1">
        <f t="array" ref="C63">CALENDAR.DAYS_IN_YEAR(Table7[[#This Row],[YearCE]],Table7[[#This Row],[JulianCalendar]])</f>
        <v>365</v>
      </c>
    </row>
    <row r="64" spans="1:5" x14ac:dyDescent="0.25">
      <c r="A64">
        <v>1900</v>
      </c>
      <c r="B64">
        <v>1</v>
      </c>
      <c r="C64" cm="1">
        <f t="array" ref="C64">CALENDAR.DAYS_IN_YEAR(Table7[[#This Row],[YearCE]],Table7[[#This Row],[JulianCalendar]])</f>
        <v>366</v>
      </c>
    </row>
    <row r="67" spans="1:4" ht="19.5" x14ac:dyDescent="0.3">
      <c r="A67" s="1" t="s">
        <v>102</v>
      </c>
      <c r="B67" s="1"/>
    </row>
    <row r="69" spans="1:4" x14ac:dyDescent="0.25">
      <c r="A69" t="s">
        <v>4</v>
      </c>
      <c r="B69" t="s">
        <v>1</v>
      </c>
      <c r="C69" t="s">
        <v>6</v>
      </c>
      <c r="D69" t="s">
        <v>196</v>
      </c>
    </row>
    <row r="70" spans="1:4" x14ac:dyDescent="0.25">
      <c r="D70" t="str" cm="1">
        <f t="array" ref="D70">CALENDAR.DAYS_IN_MONTH(Table79[[#This Row],[Month]],Table79[[#This Row],[YearCE]],Table79[[#This Row],[JulianCalendar]])</f>
        <v/>
      </c>
    </row>
    <row r="71" spans="1:4" x14ac:dyDescent="0.25">
      <c r="A71" t="s">
        <v>3</v>
      </c>
      <c r="D71" t="e" cm="1">
        <f t="array" ref="D71">CALENDAR.DAYS_IN_MONTH(Table79[[#This Row],[Month]],Table79[[#This Row],[YearCE]],Table79[[#This Row],[JulianCalendar]])</f>
        <v>#VALUE!</v>
      </c>
    </row>
    <row r="72" spans="1:4" x14ac:dyDescent="0.25">
      <c r="A72">
        <v>2</v>
      </c>
      <c r="D72" cm="1">
        <f t="array" ref="D72">CALENDAR.DAYS_IN_MONTH(Table79[[#This Row],[Month]],Table79[[#This Row],[YearCE]],Table79[[#This Row],[JulianCalendar]])</f>
        <v>28</v>
      </c>
    </row>
    <row r="73" spans="1:4" x14ac:dyDescent="0.25">
      <c r="A73">
        <v>2</v>
      </c>
      <c r="B73">
        <v>1900</v>
      </c>
      <c r="D73" cm="1">
        <f t="array" ref="D73">CALENDAR.DAYS_IN_MONTH(Table79[[#This Row],[Month]],Table79[[#This Row],[YearCE]],Table79[[#This Row],[JulianCalendar]])</f>
        <v>28</v>
      </c>
    </row>
    <row r="74" spans="1:4" x14ac:dyDescent="0.25">
      <c r="A74">
        <v>2</v>
      </c>
      <c r="B74">
        <v>1900</v>
      </c>
      <c r="C74">
        <v>1</v>
      </c>
      <c r="D74" cm="1">
        <f t="array" ref="D74">CALENDAR.DAYS_IN_MONTH(Table79[[#This Row],[Month]],Table79[[#This Row],[YearCE]],Table79[[#This Row],[JulianCalendar]])</f>
        <v>29</v>
      </c>
    </row>
    <row r="75" spans="1:4" x14ac:dyDescent="0.25">
      <c r="A75">
        <v>6</v>
      </c>
      <c r="D75" cm="1">
        <f t="array" ref="D75">CALENDAR.DAYS_IN_MONTH(Table79[[#This Row],[Month]],Table79[[#This Row],[YearCE]],Table79[[#This Row],[JulianCalendar]])</f>
        <v>30</v>
      </c>
    </row>
    <row r="76" spans="1:4" x14ac:dyDescent="0.25">
      <c r="A76">
        <v>7</v>
      </c>
      <c r="D76" cm="1">
        <f t="array" ref="D76">CALENDAR.DAYS_IN_MONTH(Table79[[#This Row],[Month]],Table79[[#This Row],[YearCE]],Table79[[#This Row],[JulianCalendar]])</f>
        <v>31</v>
      </c>
    </row>
    <row r="77" spans="1:4" x14ac:dyDescent="0.25">
      <c r="A77">
        <v>8</v>
      </c>
      <c r="D77" cm="1">
        <f t="array" ref="D77">CALENDAR.DAYS_IN_MONTH(Table79[[#This Row],[Month]],Table79[[#This Row],[YearCE]],Table79[[#This Row],[JulianCalendar]])</f>
        <v>31</v>
      </c>
    </row>
    <row r="80" spans="1:4" ht="19.5" x14ac:dyDescent="0.3">
      <c r="A80" s="1" t="s">
        <v>371</v>
      </c>
    </row>
    <row r="82" spans="1:7" x14ac:dyDescent="0.25">
      <c r="A82" s="77" t="s">
        <v>1</v>
      </c>
      <c r="B82" s="79" t="s">
        <v>395</v>
      </c>
    </row>
    <row r="83" spans="1:7" x14ac:dyDescent="0.25">
      <c r="A83" s="9"/>
      <c r="B83" s="9" t="str" cm="1">
        <f t="array" ref="B83">CALENDAR.FORMAT_ISO_YEAR(A83)</f>
        <v/>
      </c>
    </row>
    <row r="84" spans="1:7" x14ac:dyDescent="0.25">
      <c r="A84" s="12" t="s">
        <v>3</v>
      </c>
      <c r="B84" s="12" t="e" cm="1">
        <f t="array" ref="B84">CALENDAR.FORMAT_ISO_YEAR(A84)</f>
        <v>#VALUE!</v>
      </c>
    </row>
    <row r="85" spans="1:7" x14ac:dyDescent="0.25">
      <c r="A85" s="9">
        <v>1</v>
      </c>
      <c r="B85" s="9" t="str" cm="1">
        <f t="array" ref="B85">CALENDAR.FORMAT_ISO_YEAR(A85)</f>
        <v>+0001</v>
      </c>
    </row>
    <row r="86" spans="1:7" x14ac:dyDescent="0.25">
      <c r="A86" s="12">
        <v>0</v>
      </c>
      <c r="B86" s="12" t="str" cm="1">
        <f t="array" ref="B86">CALENDAR.FORMAT_ISO_YEAR(A86)</f>
        <v>+0000</v>
      </c>
    </row>
    <row r="87" spans="1:7" x14ac:dyDescent="0.25">
      <c r="A87" s="9">
        <v>-1</v>
      </c>
      <c r="B87" s="9" t="str" cm="1">
        <f t="array" ref="B87">CALENDAR.FORMAT_ISO_YEAR(A87)</f>
        <v>−0001</v>
      </c>
    </row>
    <row r="88" spans="1:7" x14ac:dyDescent="0.25">
      <c r="A88" s="37">
        <v>999</v>
      </c>
      <c r="B88" s="37" t="str" cm="1">
        <f t="array" ref="B88">CALENDAR.FORMAT_ISO_YEAR(A88)</f>
        <v>+0999</v>
      </c>
    </row>
    <row r="89" spans="1:7" x14ac:dyDescent="0.25">
      <c r="A89" s="40">
        <v>1000</v>
      </c>
      <c r="B89" s="40" t="str" cm="1">
        <f t="array" ref="B89">CALENDAR.FORMAT_ISO_YEAR(A89)</f>
        <v>1000</v>
      </c>
    </row>
    <row r="90" spans="1:7" x14ac:dyDescent="0.25">
      <c r="A90" s="12">
        <v>9999</v>
      </c>
      <c r="B90" s="12" t="str" cm="1">
        <f t="array" ref="B90">CALENDAR.FORMAT_ISO_YEAR(A90)</f>
        <v>9999</v>
      </c>
    </row>
    <row r="91" spans="1:7" x14ac:dyDescent="0.25">
      <c r="A91" s="12">
        <v>12000</v>
      </c>
      <c r="B91" s="12" t="str" cm="1">
        <f t="array" ref="B91">CALENDAR.FORMAT_ISO_YEAR(A91)</f>
        <v>+12000</v>
      </c>
    </row>
    <row r="94" spans="1:7" ht="19.5" x14ac:dyDescent="0.3">
      <c r="A94" s="1" t="s">
        <v>561</v>
      </c>
      <c r="F94" s="1" t="s">
        <v>376</v>
      </c>
    </row>
    <row r="96" spans="1:7" x14ac:dyDescent="0.25">
      <c r="A96" s="22" t="s">
        <v>58</v>
      </c>
      <c r="B96" s="43" t="s">
        <v>6</v>
      </c>
      <c r="C96" s="43" t="s">
        <v>46</v>
      </c>
      <c r="D96" s="43" t="s">
        <v>16</v>
      </c>
      <c r="E96" s="24" t="s">
        <v>17</v>
      </c>
      <c r="F96" s="43" t="s">
        <v>375</v>
      </c>
      <c r="G96" s="24" t="s">
        <v>310</v>
      </c>
    </row>
    <row r="97" spans="1:7" x14ac:dyDescent="0.25">
      <c r="A97" s="8"/>
      <c r="B97" s="9"/>
      <c r="C97" s="9" t="str" cm="1">
        <f t="array" ref="C97:E97">CALENDAR.PARSE_ISO_CALENDAR_DATE(A97,B97)</f>
        <v/>
      </c>
      <c r="D97" s="9" t="str">
        <v/>
      </c>
      <c r="E97" s="10" t="str">
        <v/>
      </c>
      <c r="F97" s="9"/>
      <c r="G97" s="10" t="str" cm="1">
        <f t="array" ref="G97">CALENDAR.FORMAT_ISO_CALENDAR_DATE(C97,D97,E97,F97,B97)</f>
        <v/>
      </c>
    </row>
    <row r="98" spans="1:7" x14ac:dyDescent="0.25">
      <c r="A98" s="11" t="s">
        <v>3</v>
      </c>
      <c r="B98" s="12"/>
      <c r="C98" s="12" t="e" cm="1">
        <f t="array" ref="C98:E98">CALENDAR.PARSE_ISO_CALENDAR_DATE(A98,B98)</f>
        <v>#VALUE!</v>
      </c>
      <c r="D98" s="12" t="str">
        <v/>
      </c>
      <c r="E98" s="13" t="str">
        <v/>
      </c>
      <c r="F98" s="12"/>
      <c r="G98" s="13" t="e" cm="1">
        <f t="array" ref="G98">CALENDAR.FORMAT_ISO_CALENDAR_DATE(C98,D98,E98,F98,B98)</f>
        <v>#VALUE!</v>
      </c>
    </row>
    <row r="99" spans="1:7" x14ac:dyDescent="0.25">
      <c r="A99" s="52" t="s">
        <v>392</v>
      </c>
      <c r="B99" s="9"/>
      <c r="C99" s="9" cm="1">
        <f t="array" ref="C99:E99">CALENDAR.PARSE_ISO_CALENDAR_DATE(A99,B99)</f>
        <v>-327</v>
      </c>
      <c r="D99" s="9">
        <v>10</v>
      </c>
      <c r="E99" s="10">
        <v>15</v>
      </c>
      <c r="F99" s="9"/>
      <c r="G99" s="10" t="str" cm="1">
        <f t="array" ref="G99">CALENDAR.FORMAT_ISO_CALENDAR_DATE(C99,D99,E99,F99,B99)</f>
        <v>−0327-10-15</v>
      </c>
    </row>
    <row r="100" spans="1:7" x14ac:dyDescent="0.25">
      <c r="A100" s="44" t="s">
        <v>559</v>
      </c>
      <c r="B100" s="12"/>
      <c r="C100" s="12" cm="1">
        <f t="array" ref="C100:E100">CALENDAR.PARSE_ISO_CALENDAR_DATE(A100,B100)</f>
        <v>2021</v>
      </c>
      <c r="D100" s="12">
        <v>10</v>
      </c>
      <c r="E100" s="13">
        <v>15</v>
      </c>
      <c r="F100" s="12"/>
      <c r="G100" s="13" t="str" cm="1">
        <f t="array" ref="G100">CALENDAR.FORMAT_ISO_CALENDAR_DATE(C100,D100,E100,F100,B100)</f>
        <v>2021-10-15</v>
      </c>
    </row>
    <row r="101" spans="1:7" x14ac:dyDescent="0.25">
      <c r="A101" s="42" t="s">
        <v>558</v>
      </c>
      <c r="B101" s="9"/>
      <c r="C101" s="9" cm="1">
        <f t="array" ref="C101:E101">CALENDAR.PARSE_ISO_CALENDAR_DATE(A101,B101)</f>
        <v>2023</v>
      </c>
      <c r="D101" s="9">
        <v>10</v>
      </c>
      <c r="E101" s="10">
        <v>15</v>
      </c>
      <c r="F101" s="9">
        <v>1</v>
      </c>
      <c r="G101" s="10" t="str" cm="1">
        <f t="array" ref="G101">CALENDAR.FORMAT_ISO_CALENDAR_DATE(C101,D101,E101,F101,B101)</f>
        <v>20231015</v>
      </c>
    </row>
    <row r="102" spans="1:7" x14ac:dyDescent="0.25">
      <c r="A102" s="56" t="s">
        <v>560</v>
      </c>
      <c r="B102" s="37">
        <v>1</v>
      </c>
      <c r="C102" s="37" cm="1">
        <f t="array" ref="C102:E102">CALENDAR.PARSE_ISO_CALENDAR_DATE(A102,B102)</f>
        <v>2021</v>
      </c>
      <c r="D102" s="37">
        <v>10</v>
      </c>
      <c r="E102" s="57" t="str">
        <v/>
      </c>
      <c r="F102" s="37"/>
      <c r="G102" s="57" t="str" cm="1">
        <f t="array" ref="G102">CALENDAR.FORMAT_ISO_CALENDAR_DATE(C102,D102,E102,F102,B102)</f>
        <v>2021-10</v>
      </c>
    </row>
    <row r="103" spans="1:7" x14ac:dyDescent="0.25">
      <c r="A103" s="42" t="s">
        <v>373</v>
      </c>
      <c r="B103" s="9"/>
      <c r="C103" s="9" cm="1">
        <f t="array" ref="C103:E103">CALENDAR.PARSE_ISO_CALENDAR_DATE(A103,B103)</f>
        <v>2023</v>
      </c>
      <c r="D103" s="9" t="str">
        <v/>
      </c>
      <c r="E103" s="10" t="str">
        <v/>
      </c>
      <c r="F103" s="9"/>
      <c r="G103" s="10" t="str" cm="1">
        <f t="array" ref="G103">CALENDAR.FORMAT_ISO_CALENDAR_DATE(C103,D103,E103,F103,B103)</f>
        <v>2023</v>
      </c>
    </row>
    <row r="104" spans="1:7" x14ac:dyDescent="0.25">
      <c r="A104" s="56" t="s">
        <v>393</v>
      </c>
      <c r="B104" s="37"/>
      <c r="C104" s="37" t="e" cm="1">
        <f t="array" ref="C104:E104">CALENDAR.PARSE_ISO_CALENDAR_DATE(A104,B104)</f>
        <v>#VALUE!</v>
      </c>
      <c r="D104" s="37" t="str">
        <v/>
      </c>
      <c r="E104" s="57" t="str">
        <v/>
      </c>
      <c r="F104" s="37"/>
      <c r="G104" s="57" t="e" cm="1">
        <f t="array" ref="G104">CALENDAR.FORMAT_ISO_CALENDAR_DATE(C104,D104,E104,F104,B104)</f>
        <v>#VALUE!</v>
      </c>
    </row>
    <row r="121" spans="1:6" ht="19.5" x14ac:dyDescent="0.3">
      <c r="A121" s="1" t="s">
        <v>9</v>
      </c>
    </row>
    <row r="123" spans="1:6" x14ac:dyDescent="0.25">
      <c r="A123" t="s">
        <v>7</v>
      </c>
      <c r="B123" t="s">
        <v>4</v>
      </c>
      <c r="C123" t="s">
        <v>5</v>
      </c>
      <c r="D123" t="s">
        <v>6</v>
      </c>
      <c r="E123" t="s">
        <v>35</v>
      </c>
      <c r="F123" t="s">
        <v>11</v>
      </c>
    </row>
    <row r="124" spans="1:6" x14ac:dyDescent="0.25">
      <c r="E124" t="str" cm="1">
        <f t="array" ref="E124">CALENDAR.JULIAN_DAY_NUMBER(Table245[[#This Row],[Year]],Table245[[#This Row],[Month]],Table245[[#This Row],[Day]],Table245[[#This Row],[JulianCalendar]])</f>
        <v/>
      </c>
    </row>
    <row r="125" spans="1:6" x14ac:dyDescent="0.25">
      <c r="A125">
        <v>2023</v>
      </c>
      <c r="B125">
        <v>1</v>
      </c>
      <c r="E125" cm="1">
        <f t="array" ref="E125">CALENDAR.JULIAN_DAY_NUMBER(Table245[[#This Row],[Year]],Table245[[#This Row],[Month]],Table245[[#This Row],[Day]],Table245[[#This Row],[JulianCalendar]])</f>
        <v>2459945</v>
      </c>
    </row>
    <row r="126" spans="1:6" x14ac:dyDescent="0.25">
      <c r="A126">
        <v>2023</v>
      </c>
      <c r="B126">
        <v>1</v>
      </c>
      <c r="C126">
        <v>1</v>
      </c>
      <c r="E126" cm="1">
        <f t="array" ref="E126">CALENDAR.JULIAN_DAY_NUMBER(Table245[[#This Row],[Year]],Table245[[#This Row],[Month]],Table245[[#This Row],[Day]],Table245[[#This Row],[JulianCalendar]])</f>
        <v>2459946</v>
      </c>
    </row>
    <row r="127" spans="1:6" x14ac:dyDescent="0.25">
      <c r="A127">
        <v>2023</v>
      </c>
      <c r="B127">
        <v>1</v>
      </c>
      <c r="C127">
        <v>1</v>
      </c>
      <c r="D127">
        <v>1</v>
      </c>
      <c r="E127" cm="1">
        <f t="array" ref="E127">CALENDAR.JULIAN_DAY_NUMBER(Table245[[#This Row],[Year]],Table245[[#This Row],[Month]],Table245[[#This Row],[Day]],Table245[[#This Row],[JulianCalendar]])</f>
        <v>2459959</v>
      </c>
    </row>
    <row r="128" spans="1:6" x14ac:dyDescent="0.25">
      <c r="A128">
        <v>1582</v>
      </c>
      <c r="B128">
        <v>10</v>
      </c>
      <c r="C128">
        <v>4</v>
      </c>
      <c r="D128">
        <v>1</v>
      </c>
      <c r="E128" cm="1">
        <f t="array" ref="E128">CALENDAR.JULIAN_DAY_NUMBER(Table245[[#This Row],[Year]],Table245[[#This Row],[Month]],Table245[[#This Row],[Day]],Table245[[#This Row],[JulianCalendar]])</f>
        <v>2299160</v>
      </c>
    </row>
    <row r="129" spans="1:6" ht="120" x14ac:dyDescent="0.25">
      <c r="A129">
        <v>1582</v>
      </c>
      <c r="B129">
        <v>10</v>
      </c>
      <c r="C129">
        <v>15</v>
      </c>
      <c r="E129" cm="1">
        <f t="array" ref="E129">CALENDAR.JULIAN_DAY_NUMBER(Table245[[#This Row],[Year]],Table245[[#This Row],[Month]],Table245[[#This Row],[Day]],Table245[[#This Row],[JulianCalendar]])</f>
        <v>2299161</v>
      </c>
      <c r="F129" s="4" t="s">
        <v>81</v>
      </c>
    </row>
    <row r="130" spans="1:6" ht="30" x14ac:dyDescent="0.25">
      <c r="A130" s="3">
        <v>-4712</v>
      </c>
      <c r="B130" s="3">
        <v>1</v>
      </c>
      <c r="C130">
        <v>1</v>
      </c>
      <c r="D130">
        <v>1</v>
      </c>
      <c r="E130" cm="1">
        <f t="array" ref="E130">CALENDAR.JULIAN_DAY_NUMBER(Table245[[#This Row],[Year]],Table245[[#This Row],[Month]],Table245[[#This Row],[Day]],Table245[[#This Row],[JulianCalendar]])</f>
        <v>0</v>
      </c>
      <c r="F130" s="4" t="s">
        <v>12</v>
      </c>
    </row>
    <row r="131" spans="1:6" ht="30" x14ac:dyDescent="0.25">
      <c r="A131" s="3">
        <v>-4713</v>
      </c>
      <c r="B131" s="3">
        <v>11</v>
      </c>
      <c r="C131">
        <v>24</v>
      </c>
      <c r="E131" cm="1">
        <f t="array" ref="E131">CALENDAR.JULIAN_DAY_NUMBER(Table245[[#This Row],[Year]],Table245[[#This Row],[Month]],Table245[[#This Row],[Day]],Table245[[#This Row],[JulianCalendar]])</f>
        <v>0</v>
      </c>
      <c r="F131" s="4" t="s">
        <v>13</v>
      </c>
    </row>
    <row r="134" spans="1:6" ht="19.5" x14ac:dyDescent="0.3">
      <c r="A134" s="1" t="s">
        <v>425</v>
      </c>
    </row>
    <row r="136" spans="1:6" x14ac:dyDescent="0.25">
      <c r="A136" t="s">
        <v>7</v>
      </c>
      <c r="B136" t="s">
        <v>4</v>
      </c>
      <c r="C136" t="s">
        <v>5</v>
      </c>
      <c r="D136" t="s">
        <v>6</v>
      </c>
      <c r="E136" t="s">
        <v>426</v>
      </c>
      <c r="F136" t="s">
        <v>11</v>
      </c>
    </row>
    <row r="137" spans="1:6" x14ac:dyDescent="0.25">
      <c r="E137" t="str" cm="1">
        <f t="array" ref="E137">CALENDAR.MODIFIED_JULIAN_DAY_NUMBER(Table24534[[#This Row],[Year]],Table24534[[#This Row],[Month]],Table24534[[#This Row],[Day]],Table24534[[#This Row],[JulianCalendar]])</f>
        <v/>
      </c>
    </row>
    <row r="138" spans="1:6" x14ac:dyDescent="0.25">
      <c r="A138">
        <v>1858</v>
      </c>
      <c r="B138">
        <v>11</v>
      </c>
      <c r="C138">
        <v>17</v>
      </c>
      <c r="E138" cm="1">
        <f t="array" ref="E138">CALENDAR.MODIFIED_JULIAN_DAY_NUMBER(Table24534[[#This Row],[Year]],Table24534[[#This Row],[Month]],Table24534[[#This Row],[Day]],Table24534[[#This Row],[JulianCalendar]])</f>
        <v>0</v>
      </c>
      <c r="F138" t="s">
        <v>427</v>
      </c>
    </row>
    <row r="139" spans="1:6" x14ac:dyDescent="0.25">
      <c r="A139">
        <v>2023</v>
      </c>
      <c r="B139">
        <v>5</v>
      </c>
      <c r="C139">
        <v>1</v>
      </c>
      <c r="E139" cm="1">
        <f t="array" ref="E139">CALENDAR.MODIFIED_JULIAN_DAY_NUMBER(Table24534[[#This Row],[Year]],Table24534[[#This Row],[Month]],Table24534[[#This Row],[Day]],Table24534[[#This Row],[JulianCalendar]])</f>
        <v>60065</v>
      </c>
    </row>
    <row r="140" spans="1:6" ht="45" x14ac:dyDescent="0.25">
      <c r="A140" s="3">
        <v>-4712</v>
      </c>
      <c r="B140" s="3">
        <v>1</v>
      </c>
      <c r="C140">
        <v>1</v>
      </c>
      <c r="D140">
        <v>1</v>
      </c>
      <c r="E140" cm="1">
        <f t="array" ref="E140">CALENDAR.MODIFIED_JULIAN_DAY_NUMBER(Table24534[[#This Row],[Year]],Table24534[[#This Row],[Month]],Table24534[[#This Row],[Day]],Table24534[[#This Row],[JulianCalendar]])</f>
        <v>-2400001</v>
      </c>
      <c r="F140" s="4" t="s">
        <v>429</v>
      </c>
    </row>
    <row r="141" spans="1:6" ht="30" x14ac:dyDescent="0.25">
      <c r="A141" s="3">
        <v>-4713</v>
      </c>
      <c r="B141" s="3">
        <v>11</v>
      </c>
      <c r="C141">
        <v>24</v>
      </c>
      <c r="E141" cm="1">
        <f t="array" ref="E141">CALENDAR.MODIFIED_JULIAN_DAY_NUMBER(Table24534[[#This Row],[Year]],Table24534[[#This Row],[Month]],Table24534[[#This Row],[Day]],Table24534[[#This Row],[JulianCalendar]])</f>
        <v>-2400001</v>
      </c>
      <c r="F141" s="4" t="s">
        <v>428</v>
      </c>
    </row>
    <row r="144" spans="1:6" ht="19.5" x14ac:dyDescent="0.3">
      <c r="A144" s="1" t="s">
        <v>430</v>
      </c>
      <c r="D144" s="1" t="s">
        <v>431</v>
      </c>
    </row>
    <row r="146" spans="1:5" x14ac:dyDescent="0.25">
      <c r="A146" t="s">
        <v>14</v>
      </c>
      <c r="B146" t="s">
        <v>426</v>
      </c>
      <c r="D146" t="s">
        <v>432</v>
      </c>
      <c r="E146" t="s">
        <v>35</v>
      </c>
    </row>
    <row r="147" spans="1:5" x14ac:dyDescent="0.25">
      <c r="A147">
        <v>0</v>
      </c>
      <c r="B147" cm="1">
        <f t="array" ref="B147">CALENDAR.JDN_TO_MODIFIED(Table2453435[[#This Row],[JDN]])</f>
        <v>-2400001</v>
      </c>
      <c r="D147">
        <v>0</v>
      </c>
      <c r="E147" cm="1">
        <f t="array" ref="E147">CALENDAR.MODIFIED_TO_JDN(Table245343536[[#This Row],[MJDN]])</f>
        <v>2400001</v>
      </c>
    </row>
    <row r="148" spans="1:5" x14ac:dyDescent="0.25">
      <c r="A148">
        <v>2400001</v>
      </c>
      <c r="B148" cm="1">
        <f t="array" ref="B148">CALENDAR.JDN_TO_MODIFIED(Table2453435[[#This Row],[JDN]])</f>
        <v>0</v>
      </c>
      <c r="D148">
        <v>-2400001</v>
      </c>
      <c r="E148" cm="1">
        <f t="array" ref="E148">CALENDAR.MODIFIED_TO_JDN(Table245343536[[#This Row],[MJDN]])</f>
        <v>0</v>
      </c>
    </row>
    <row r="149" spans="1:5" x14ac:dyDescent="0.25">
      <c r="A149">
        <v>2460066</v>
      </c>
      <c r="B149" cm="1">
        <f t="array" ref="B149">CALENDAR.JDN_TO_MODIFIED(Table2453435[[#This Row],[JDN]])</f>
        <v>60065</v>
      </c>
      <c r="D149">
        <v>60065</v>
      </c>
      <c r="E149" cm="1">
        <f t="array" ref="E149">CALENDAR.MODIFIED_TO_JDN(Table245343536[[#This Row],[MJDN]])</f>
        <v>2460066</v>
      </c>
    </row>
    <row r="152" spans="1:5" ht="19.5" x14ac:dyDescent="0.3">
      <c r="A152" s="1" t="s">
        <v>18</v>
      </c>
    </row>
    <row r="154" spans="1:5" x14ac:dyDescent="0.25">
      <c r="A154" s="5" t="s">
        <v>14</v>
      </c>
      <c r="B154" s="81" t="s">
        <v>6</v>
      </c>
      <c r="C154" s="6" t="s">
        <v>15</v>
      </c>
      <c r="D154" s="6" t="s">
        <v>16</v>
      </c>
      <c r="E154" s="7" t="s">
        <v>17</v>
      </c>
    </row>
    <row r="155" spans="1:5" x14ac:dyDescent="0.25">
      <c r="A155" s="8"/>
      <c r="B155" s="82"/>
      <c r="C155" s="9" t="str" cm="1">
        <f t="array" ref="C155:E155">CALENDAR.JDN_TO_CALENDAR_DATE($A155,$B155)</f>
        <v/>
      </c>
      <c r="D155" s="9" t="str">
        <v/>
      </c>
      <c r="E155" s="10" t="str">
        <v/>
      </c>
    </row>
    <row r="156" spans="1:5" x14ac:dyDescent="0.25">
      <c r="A156" s="11">
        <v>2459946</v>
      </c>
      <c r="B156" s="83"/>
      <c r="C156" s="12" cm="1">
        <f t="array" ref="C156:E156">CALENDAR.JDN_TO_CALENDAR_DATE($A156,$B156)</f>
        <v>2023</v>
      </c>
      <c r="D156" s="12">
        <v>1</v>
      </c>
      <c r="E156" s="13">
        <v>1</v>
      </c>
    </row>
    <row r="157" spans="1:5" x14ac:dyDescent="0.25">
      <c r="A157" s="8">
        <v>2459959</v>
      </c>
      <c r="B157" s="82">
        <v>1</v>
      </c>
      <c r="C157" s="9" cm="1">
        <f t="array" ref="C157:E157">CALENDAR.JDN_TO_CALENDAR_DATE($A157,$B157)</f>
        <v>2023</v>
      </c>
      <c r="D157" s="9">
        <v>1</v>
      </c>
      <c r="E157" s="10">
        <v>1</v>
      </c>
    </row>
    <row r="158" spans="1:5" x14ac:dyDescent="0.25">
      <c r="A158" s="11">
        <v>2299160</v>
      </c>
      <c r="B158" s="83">
        <v>1</v>
      </c>
      <c r="C158" s="12" cm="1">
        <f t="array" ref="C158:E158">CALENDAR.JDN_TO_CALENDAR_DATE($A158,$B158)</f>
        <v>1582</v>
      </c>
      <c r="D158" s="12">
        <v>10</v>
      </c>
      <c r="E158" s="13">
        <v>4</v>
      </c>
    </row>
    <row r="159" spans="1:5" x14ac:dyDescent="0.25">
      <c r="A159" s="8">
        <v>2299161</v>
      </c>
      <c r="B159" s="82"/>
      <c r="C159" s="9" cm="1">
        <f t="array" ref="C159:E159">CALENDAR.JDN_TO_CALENDAR_DATE($A159,$B159)</f>
        <v>1582</v>
      </c>
      <c r="D159" s="9">
        <v>10</v>
      </c>
      <c r="E159" s="10">
        <v>15</v>
      </c>
    </row>
    <row r="160" spans="1:5" x14ac:dyDescent="0.25">
      <c r="A160" s="11">
        <v>0</v>
      </c>
      <c r="B160" s="83"/>
      <c r="C160" s="12" cm="1">
        <f t="array" ref="C160:E160">CALENDAR.JDN_TO_CALENDAR_DATE($A160,$B160)</f>
        <v>-4713</v>
      </c>
      <c r="D160" s="12">
        <v>11</v>
      </c>
      <c r="E160" s="13">
        <v>24</v>
      </c>
    </row>
    <row r="161" spans="1:5" x14ac:dyDescent="0.25">
      <c r="A161" s="218">
        <v>0.7</v>
      </c>
      <c r="B161" s="217">
        <v>1</v>
      </c>
      <c r="C161" s="16" cm="1">
        <f t="array" ref="C161:E161">CALENDAR.JDN_TO_CALENDAR_DATE($A161,$B161)</f>
        <v>-4712</v>
      </c>
      <c r="D161" s="16">
        <v>1</v>
      </c>
      <c r="E161" s="17">
        <v>1</v>
      </c>
    </row>
    <row r="164" spans="1:5" ht="19.5" x14ac:dyDescent="0.3">
      <c r="A164" s="1" t="s">
        <v>433</v>
      </c>
    </row>
    <row r="166" spans="1:5" x14ac:dyDescent="0.25">
      <c r="A166" s="5" t="s">
        <v>432</v>
      </c>
      <c r="B166" s="81" t="s">
        <v>6</v>
      </c>
      <c r="C166" s="6" t="s">
        <v>15</v>
      </c>
      <c r="D166" s="6" t="s">
        <v>16</v>
      </c>
      <c r="E166" s="7" t="s">
        <v>17</v>
      </c>
    </row>
    <row r="167" spans="1:5" x14ac:dyDescent="0.25">
      <c r="A167" s="8"/>
      <c r="B167" s="82"/>
      <c r="C167" s="9" t="str" cm="1">
        <f t="array" ref="C167">CALENDAR.MJDN_TO_CALENDAR_DATE($A167,$B167)</f>
        <v/>
      </c>
      <c r="D167" s="9"/>
      <c r="E167" s="10"/>
    </row>
    <row r="168" spans="1:5" x14ac:dyDescent="0.25">
      <c r="A168" s="11">
        <v>59945</v>
      </c>
      <c r="B168" s="83"/>
      <c r="C168" s="12" cm="1">
        <f t="array" ref="C168:E168">CALENDAR.MJDN_TO_CALENDAR_DATE($A168,$B168)</f>
        <v>2023</v>
      </c>
      <c r="D168" s="12">
        <v>1</v>
      </c>
      <c r="E168" s="13">
        <v>1</v>
      </c>
    </row>
    <row r="169" spans="1:5" x14ac:dyDescent="0.25">
      <c r="A169" s="8">
        <v>59958</v>
      </c>
      <c r="B169" s="82"/>
      <c r="C169" s="9" cm="1">
        <f t="array" ref="C169:E169">CALENDAR.MJDN_TO_CALENDAR_DATE($A169,$B169)</f>
        <v>2023</v>
      </c>
      <c r="D169" s="9">
        <v>1</v>
      </c>
      <c r="E169" s="10">
        <v>14</v>
      </c>
    </row>
    <row r="170" spans="1:5" x14ac:dyDescent="0.25">
      <c r="A170" s="11">
        <v>-100841</v>
      </c>
      <c r="B170" s="83">
        <v>1</v>
      </c>
      <c r="C170" s="12" cm="1">
        <f t="array" ref="C170:E170">CALENDAR.MJDN_TO_CALENDAR_DATE($A170,$B170)</f>
        <v>1582</v>
      </c>
      <c r="D170" s="12">
        <v>10</v>
      </c>
      <c r="E170" s="13">
        <v>4</v>
      </c>
    </row>
    <row r="171" spans="1:5" x14ac:dyDescent="0.25">
      <c r="A171" s="8">
        <v>-100840</v>
      </c>
      <c r="B171" s="82"/>
      <c r="C171" s="9" cm="1">
        <f t="array" ref="C171:E171">CALENDAR.MJDN_TO_CALENDAR_DATE($A171,$B171)</f>
        <v>1582</v>
      </c>
      <c r="D171" s="9">
        <v>10</v>
      </c>
      <c r="E171" s="10">
        <v>15</v>
      </c>
    </row>
    <row r="172" spans="1:5" x14ac:dyDescent="0.25">
      <c r="A172" s="11">
        <v>0</v>
      </c>
      <c r="B172" s="83"/>
      <c r="C172" s="12" cm="1">
        <f t="array" ref="C172:E172">CALENDAR.MJDN_TO_CALENDAR_DATE($A172,$B172)</f>
        <v>1858</v>
      </c>
      <c r="D172" s="12">
        <v>11</v>
      </c>
      <c r="E172" s="13">
        <v>17</v>
      </c>
    </row>
    <row r="173" spans="1:5" x14ac:dyDescent="0.25">
      <c r="A173" s="218">
        <v>0.8</v>
      </c>
      <c r="B173" s="217">
        <v>1</v>
      </c>
      <c r="C173" s="16" cm="1">
        <f t="array" ref="C173:E173">CALENDAR.MJDN_TO_CALENDAR_DATE($A173,$B173)</f>
        <v>1858</v>
      </c>
      <c r="D173" s="16">
        <v>11</v>
      </c>
      <c r="E173" s="17">
        <v>5</v>
      </c>
    </row>
    <row r="176" spans="1:5" ht="19.5" x14ac:dyDescent="0.3">
      <c r="A176" s="1" t="s">
        <v>79</v>
      </c>
    </row>
    <row r="178" spans="1:6" x14ac:dyDescent="0.25">
      <c r="A178" s="50" t="s">
        <v>7</v>
      </c>
      <c r="B178" s="51" t="s">
        <v>4</v>
      </c>
      <c r="C178" s="51" t="s">
        <v>5</v>
      </c>
      <c r="D178" s="6" t="s">
        <v>15</v>
      </c>
      <c r="E178" s="6" t="s">
        <v>16</v>
      </c>
      <c r="F178" s="7" t="s">
        <v>17</v>
      </c>
    </row>
    <row r="179" spans="1:6" x14ac:dyDescent="0.25">
      <c r="A179" s="8"/>
      <c r="B179" s="9"/>
      <c r="C179" s="9"/>
      <c r="D179" s="9" t="str" cm="1">
        <f t="array" ref="D179:F179">CALENDAR.GREGORIAN_TO_JULIAN(A179,B179,C179)</f>
        <v/>
      </c>
      <c r="E179" s="9" t="str">
        <v/>
      </c>
      <c r="F179" s="10" t="str">
        <v/>
      </c>
    </row>
    <row r="180" spans="1:6" x14ac:dyDescent="0.25">
      <c r="A180" s="11">
        <v>1900</v>
      </c>
      <c r="B180" s="12">
        <v>2</v>
      </c>
      <c r="C180" s="12">
        <v>29</v>
      </c>
      <c r="D180" s="12" t="e" cm="1">
        <f t="array" ref="D180:F180">CALENDAR.GREGORIAN_TO_JULIAN(A180,B180,C180)</f>
        <v>#VALUE!</v>
      </c>
      <c r="E180" s="12" t="str">
        <v/>
      </c>
      <c r="F180" s="13" t="str">
        <v/>
      </c>
    </row>
    <row r="181" spans="1:6" x14ac:dyDescent="0.25">
      <c r="A181" s="8">
        <v>2023</v>
      </c>
      <c r="B181" s="9">
        <v>1</v>
      </c>
      <c r="C181" s="9">
        <v>1</v>
      </c>
      <c r="D181" s="9" cm="1">
        <f t="array" ref="D181:F181">CALENDAR.GREGORIAN_TO_JULIAN(A181,B181,C181)</f>
        <v>2022</v>
      </c>
      <c r="E181" s="9">
        <v>12</v>
      </c>
      <c r="F181" s="10">
        <v>19</v>
      </c>
    </row>
    <row r="182" spans="1:6" x14ac:dyDescent="0.25">
      <c r="A182" s="60">
        <v>1582</v>
      </c>
      <c r="B182" s="37">
        <v>10</v>
      </c>
      <c r="C182" s="37">
        <v>15</v>
      </c>
      <c r="D182" s="37" cm="1">
        <f t="array" ref="D182:F182">CALENDAR.GREGORIAN_TO_JULIAN(A182,B182,C182)</f>
        <v>1582</v>
      </c>
      <c r="E182" s="37">
        <v>10</v>
      </c>
      <c r="F182" s="57">
        <v>5</v>
      </c>
    </row>
    <row r="185" spans="1:6" ht="19.5" x14ac:dyDescent="0.3">
      <c r="A185" s="1" t="s">
        <v>80</v>
      </c>
    </row>
    <row r="187" spans="1:6" x14ac:dyDescent="0.25">
      <c r="A187" s="50" t="s">
        <v>7</v>
      </c>
      <c r="B187" s="51" t="s">
        <v>4</v>
      </c>
      <c r="C187" s="51" t="s">
        <v>5</v>
      </c>
      <c r="D187" s="6" t="s">
        <v>15</v>
      </c>
      <c r="E187" s="6" t="s">
        <v>16</v>
      </c>
      <c r="F187" s="7" t="s">
        <v>17</v>
      </c>
    </row>
    <row r="188" spans="1:6" x14ac:dyDescent="0.25">
      <c r="A188" s="8"/>
      <c r="B188" s="9"/>
      <c r="C188" s="9"/>
      <c r="D188" s="9" t="str" cm="1">
        <f t="array" ref="D188:F188">CALENDAR.JULIAN_TO_GREGORIAN(A188,B188,C188)</f>
        <v/>
      </c>
      <c r="E188" s="9" t="str">
        <v/>
      </c>
      <c r="F188" s="10" t="str">
        <v/>
      </c>
    </row>
    <row r="189" spans="1:6" x14ac:dyDescent="0.25">
      <c r="A189" s="11">
        <v>1900</v>
      </c>
      <c r="B189" s="12">
        <v>2</v>
      </c>
      <c r="C189" s="12">
        <v>29</v>
      </c>
      <c r="D189" s="12" cm="1">
        <f t="array" ref="D189:F189">CALENDAR.JULIAN_TO_GREGORIAN(A189,B189,C189)</f>
        <v>1900</v>
      </c>
      <c r="E189" s="12">
        <v>3</v>
      </c>
      <c r="F189" s="13">
        <v>13</v>
      </c>
    </row>
    <row r="190" spans="1:6" x14ac:dyDescent="0.25">
      <c r="A190" s="8">
        <v>2023</v>
      </c>
      <c r="B190" s="9">
        <v>1</v>
      </c>
      <c r="C190" s="9">
        <v>1</v>
      </c>
      <c r="D190" s="9" cm="1">
        <f t="array" ref="D190:F190">CALENDAR.JULIAN_TO_GREGORIAN(A190,B190,C190)</f>
        <v>2023</v>
      </c>
      <c r="E190" s="9">
        <v>1</v>
      </c>
      <c r="F190" s="10">
        <v>14</v>
      </c>
    </row>
    <row r="191" spans="1:6" x14ac:dyDescent="0.25">
      <c r="A191" s="60">
        <v>1582</v>
      </c>
      <c r="B191" s="37">
        <v>10</v>
      </c>
      <c r="C191" s="37">
        <v>5</v>
      </c>
      <c r="D191" s="37" cm="1">
        <f t="array" ref="D191:F191">CALENDAR.JULIAN_TO_GREGORIAN(A191,B191,C191)</f>
        <v>1582</v>
      </c>
      <c r="E191" s="37">
        <v>10</v>
      </c>
      <c r="F191" s="57">
        <v>15</v>
      </c>
    </row>
    <row r="194" spans="1:5" ht="19.5" x14ac:dyDescent="0.3">
      <c r="A194" s="1" t="s">
        <v>83</v>
      </c>
    </row>
    <row r="196" spans="1:5" x14ac:dyDescent="0.25">
      <c r="A196" s="50" t="s">
        <v>7</v>
      </c>
      <c r="B196" s="51" t="s">
        <v>4</v>
      </c>
      <c r="C196" s="51" t="s">
        <v>5</v>
      </c>
      <c r="D196" s="6" t="s">
        <v>82</v>
      </c>
      <c r="E196" s="7" t="s">
        <v>37</v>
      </c>
    </row>
    <row r="197" spans="1:5" x14ac:dyDescent="0.25">
      <c r="A197" s="8"/>
      <c r="B197" s="9"/>
      <c r="C197" s="9"/>
      <c r="D197" s="9"/>
      <c r="E197" s="10" t="str" cm="1">
        <f t="array" ref="E197">CALENDAR.SECULAR_DIFFERENCE(A197,B197,C197,D197)</f>
        <v/>
      </c>
    </row>
    <row r="198" spans="1:5" x14ac:dyDescent="0.25">
      <c r="A198" s="11" t="s">
        <v>3</v>
      </c>
      <c r="B198" s="12"/>
      <c r="C198" s="12"/>
      <c r="D198" s="12"/>
      <c r="E198" s="13" t="e" cm="1">
        <f t="array" ref="E198">CALENDAR.SECULAR_DIFFERENCE(A198,B198,C198,D198)</f>
        <v>#VALUE!</v>
      </c>
    </row>
    <row r="199" spans="1:5" x14ac:dyDescent="0.25">
      <c r="A199" s="8">
        <v>2023</v>
      </c>
      <c r="B199" s="9">
        <v>2</v>
      </c>
      <c r="C199" s="9">
        <v>29</v>
      </c>
      <c r="D199" s="9"/>
      <c r="E199" s="10" t="e" cm="1">
        <f t="array" ref="E199">CALENDAR.SECULAR_DIFFERENCE(A199,B199,C199,D199)</f>
        <v>#VALUE!</v>
      </c>
    </row>
    <row r="200" spans="1:5" x14ac:dyDescent="0.25">
      <c r="A200" s="60">
        <v>1582</v>
      </c>
      <c r="B200" s="37">
        <v>10</v>
      </c>
      <c r="C200" s="37">
        <v>15</v>
      </c>
      <c r="D200" s="37"/>
      <c r="E200" s="57" cm="1">
        <f t="array" ref="E200">CALENDAR.SECULAR_DIFFERENCE(A200,B200,C200,D200)</f>
        <v>10</v>
      </c>
    </row>
    <row r="201" spans="1:5" x14ac:dyDescent="0.25">
      <c r="A201" s="8">
        <v>1700</v>
      </c>
      <c r="B201" s="9">
        <v>2</v>
      </c>
      <c r="C201" s="9">
        <v>28</v>
      </c>
      <c r="D201" s="9"/>
      <c r="E201" s="10" cm="1">
        <f t="array" ref="E201">CALENDAR.SECULAR_DIFFERENCE(A201,B201,C201,D201)</f>
        <v>10</v>
      </c>
    </row>
    <row r="202" spans="1:5" x14ac:dyDescent="0.25">
      <c r="A202" s="11">
        <v>1700</v>
      </c>
      <c r="B202" s="12">
        <v>3</v>
      </c>
      <c r="C202" s="12">
        <v>1</v>
      </c>
      <c r="D202" s="12"/>
      <c r="E202" s="13" cm="1">
        <f t="array" ref="E202">CALENDAR.SECULAR_DIFFERENCE(A202,B202,C202,D202)</f>
        <v>11</v>
      </c>
    </row>
    <row r="203" spans="1:5" x14ac:dyDescent="0.25">
      <c r="A203" s="8">
        <v>1800</v>
      </c>
      <c r="B203" s="9">
        <v>2</v>
      </c>
      <c r="C203" s="9">
        <v>28</v>
      </c>
      <c r="D203" s="9"/>
      <c r="E203" s="10" cm="1">
        <f t="array" ref="E203">CALENDAR.SECULAR_DIFFERENCE(A203,B203,C203,D203)</f>
        <v>11</v>
      </c>
    </row>
    <row r="204" spans="1:5" x14ac:dyDescent="0.25">
      <c r="A204" s="60">
        <v>1800</v>
      </c>
      <c r="B204" s="37">
        <v>3</v>
      </c>
      <c r="C204" s="37">
        <v>1</v>
      </c>
      <c r="D204" s="37"/>
      <c r="E204" s="57" cm="1">
        <f t="array" ref="E204">CALENDAR.SECULAR_DIFFERENCE(A204,B204,C204,D204)</f>
        <v>12</v>
      </c>
    </row>
    <row r="205" spans="1:5" x14ac:dyDescent="0.25">
      <c r="A205" s="8">
        <v>1900</v>
      </c>
      <c r="B205" s="9">
        <v>2</v>
      </c>
      <c r="C205" s="9">
        <v>28</v>
      </c>
      <c r="D205" s="9"/>
      <c r="E205" s="10" cm="1">
        <f t="array" ref="E205">CALENDAR.SECULAR_DIFFERENCE(A205,B205,C205,D205)</f>
        <v>12</v>
      </c>
    </row>
    <row r="206" spans="1:5" x14ac:dyDescent="0.25">
      <c r="A206" s="11">
        <v>1900</v>
      </c>
      <c r="B206" s="12">
        <v>3</v>
      </c>
      <c r="C206" s="12">
        <v>1</v>
      </c>
      <c r="D206" s="12"/>
      <c r="E206" s="13" cm="1">
        <f t="array" ref="E206">CALENDAR.SECULAR_DIFFERENCE(A206,B206,C206,D206)</f>
        <v>13</v>
      </c>
    </row>
    <row r="207" spans="1:5" x14ac:dyDescent="0.25">
      <c r="A207" s="8">
        <v>2100</v>
      </c>
      <c r="B207" s="9">
        <v>2</v>
      </c>
      <c r="C207" s="9">
        <v>28</v>
      </c>
      <c r="D207" s="9"/>
      <c r="E207" s="10" cm="1">
        <f t="array" ref="E207">CALENDAR.SECULAR_DIFFERENCE(A207,B207,C207,D207)</f>
        <v>13</v>
      </c>
    </row>
    <row r="208" spans="1:5" x14ac:dyDescent="0.25">
      <c r="A208" s="60">
        <v>2100</v>
      </c>
      <c r="B208" s="37">
        <v>3</v>
      </c>
      <c r="C208" s="37">
        <v>1</v>
      </c>
      <c r="D208" s="37"/>
      <c r="E208" s="57" cm="1">
        <f t="array" ref="E208">CALENDAR.SECULAR_DIFFERENCE(A208,B208,C208,D208)</f>
        <v>14</v>
      </c>
    </row>
    <row r="209" spans="1:5" x14ac:dyDescent="0.25">
      <c r="A209" s="8">
        <v>2200</v>
      </c>
      <c r="B209" s="9">
        <v>2</v>
      </c>
      <c r="C209" s="9">
        <v>28</v>
      </c>
      <c r="D209" s="9"/>
      <c r="E209" s="10" cm="1">
        <f t="array" ref="E209">CALENDAR.SECULAR_DIFFERENCE(A209,B209,C209,D209)</f>
        <v>14</v>
      </c>
    </row>
    <row r="210" spans="1:5" x14ac:dyDescent="0.25">
      <c r="A210" s="60">
        <v>2200</v>
      </c>
      <c r="B210" s="37">
        <v>3</v>
      </c>
      <c r="C210" s="37">
        <v>1</v>
      </c>
      <c r="D210" s="37"/>
      <c r="E210" s="57" cm="1">
        <f t="array" ref="E210">CALENDAR.SECULAR_DIFFERENCE(A210,B210,C210,D210)</f>
        <v>15</v>
      </c>
    </row>
    <row r="211" spans="1:5" x14ac:dyDescent="0.25">
      <c r="A211" s="8">
        <v>2400</v>
      </c>
      <c r="B211" s="9">
        <v>2</v>
      </c>
      <c r="C211" s="9">
        <v>29</v>
      </c>
      <c r="D211" s="9"/>
      <c r="E211" s="10" cm="1">
        <f t="array" ref="E211">CALENDAR.SECULAR_DIFFERENCE(A211,B211,C211,D211)</f>
        <v>16</v>
      </c>
    </row>
    <row r="212" spans="1:5" x14ac:dyDescent="0.25">
      <c r="A212" s="11">
        <v>2400</v>
      </c>
      <c r="B212" s="12">
        <v>3</v>
      </c>
      <c r="C212" s="12">
        <v>1</v>
      </c>
      <c r="D212" s="12"/>
      <c r="E212" s="13" cm="1">
        <f t="array" ref="E212">CALENDAR.SECULAR_DIFFERENCE(A212,B212,C212,D212)</f>
        <v>16</v>
      </c>
    </row>
    <row r="213" spans="1:5" x14ac:dyDescent="0.25">
      <c r="A213" s="8">
        <v>1582</v>
      </c>
      <c r="B213" s="9">
        <v>10</v>
      </c>
      <c r="C213" s="9">
        <v>5</v>
      </c>
      <c r="D213" s="9">
        <v>1</v>
      </c>
      <c r="E213" s="10" cm="1">
        <f t="array" ref="E213">CALENDAR.SECULAR_DIFFERENCE(A213,B213,C213,D213)</f>
        <v>10</v>
      </c>
    </row>
    <row r="214" spans="1:5" x14ac:dyDescent="0.25">
      <c r="A214" s="60">
        <v>1700</v>
      </c>
      <c r="B214" s="37">
        <v>2</v>
      </c>
      <c r="C214" s="37">
        <v>18</v>
      </c>
      <c r="D214" s="37">
        <v>1</v>
      </c>
      <c r="E214" s="57" cm="1">
        <f t="array" ref="E214">CALENDAR.SECULAR_DIFFERENCE(A214,B214,C214,D214)</f>
        <v>10</v>
      </c>
    </row>
    <row r="215" spans="1:5" x14ac:dyDescent="0.25">
      <c r="A215" s="8">
        <v>1700</v>
      </c>
      <c r="B215" s="9">
        <v>2</v>
      </c>
      <c r="C215" s="9">
        <v>19</v>
      </c>
      <c r="D215" s="9">
        <v>1</v>
      </c>
      <c r="E215" s="10" cm="1">
        <f t="array" ref="E215">CALENDAR.SECULAR_DIFFERENCE(A215,B215,C215,D215)</f>
        <v>11</v>
      </c>
    </row>
    <row r="216" spans="1:5" x14ac:dyDescent="0.25">
      <c r="A216" s="11">
        <v>1800</v>
      </c>
      <c r="B216" s="12">
        <v>2</v>
      </c>
      <c r="C216" s="12">
        <v>17</v>
      </c>
      <c r="D216" s="12">
        <v>1</v>
      </c>
      <c r="E216" s="13" cm="1">
        <f t="array" ref="E216">CALENDAR.SECULAR_DIFFERENCE(A216,B216,C216,D216)</f>
        <v>11</v>
      </c>
    </row>
    <row r="217" spans="1:5" x14ac:dyDescent="0.25">
      <c r="A217" s="8">
        <v>1800</v>
      </c>
      <c r="B217" s="9">
        <v>2</v>
      </c>
      <c r="C217" s="9">
        <v>18</v>
      </c>
      <c r="D217" s="9">
        <v>1</v>
      </c>
      <c r="E217" s="10" cm="1">
        <f t="array" ref="E217">CALENDAR.SECULAR_DIFFERENCE(A217,B217,C217,D217)</f>
        <v>12</v>
      </c>
    </row>
    <row r="218" spans="1:5" x14ac:dyDescent="0.25">
      <c r="A218" s="60">
        <v>1900</v>
      </c>
      <c r="B218" s="37">
        <v>2</v>
      </c>
      <c r="C218" s="37">
        <v>16</v>
      </c>
      <c r="D218" s="37">
        <v>1</v>
      </c>
      <c r="E218" s="57" cm="1">
        <f t="array" ref="E218">CALENDAR.SECULAR_DIFFERENCE(A218,B218,C218,D218)</f>
        <v>12</v>
      </c>
    </row>
    <row r="219" spans="1:5" x14ac:dyDescent="0.25">
      <c r="A219" s="8">
        <v>1900</v>
      </c>
      <c r="B219" s="9">
        <v>2</v>
      </c>
      <c r="C219" s="9">
        <v>17</v>
      </c>
      <c r="D219" s="9">
        <v>1</v>
      </c>
      <c r="E219" s="10" cm="1">
        <f t="array" ref="E219">CALENDAR.SECULAR_DIFFERENCE(A219,B219,C219,D219)</f>
        <v>13</v>
      </c>
    </row>
    <row r="220" spans="1:5" x14ac:dyDescent="0.25">
      <c r="A220" s="60">
        <v>2100</v>
      </c>
      <c r="B220" s="37">
        <v>2</v>
      </c>
      <c r="C220" s="37">
        <v>15</v>
      </c>
      <c r="D220" s="37">
        <v>1</v>
      </c>
      <c r="E220" s="57" cm="1">
        <f t="array" ref="E220">CALENDAR.SECULAR_DIFFERENCE(A220,B220,C220,D220)</f>
        <v>13</v>
      </c>
    </row>
    <row r="221" spans="1:5" x14ac:dyDescent="0.25">
      <c r="A221" s="8">
        <v>48902</v>
      </c>
      <c r="B221" s="9">
        <v>1</v>
      </c>
      <c r="C221" s="9">
        <v>1</v>
      </c>
      <c r="D221" s="9"/>
      <c r="E221" s="10" cm="1">
        <f t="array" ref="E221">CALENDAR.SECULAR_DIFFERENCE(A221,B221,C221,D221)</f>
        <v>365</v>
      </c>
    </row>
    <row r="222" spans="1:5" x14ac:dyDescent="0.25">
      <c r="A222" s="60">
        <v>-48401</v>
      </c>
      <c r="B222" s="37">
        <v>1</v>
      </c>
      <c r="C222" s="37">
        <v>1</v>
      </c>
      <c r="D222" s="37"/>
      <c r="E222" s="57" cm="1">
        <f t="array" ref="E222">CALENDAR.SECULAR_DIFFERENCE(A222,B222,C222,D222)</f>
        <v>-365</v>
      </c>
    </row>
    <row r="223" spans="1:5" x14ac:dyDescent="0.25">
      <c r="A223" s="49"/>
    </row>
    <row r="227" spans="2:2" x14ac:dyDescent="0.25">
      <c r="B227" s="69"/>
    </row>
  </sheetData>
  <phoneticPr fontId="2" type="noConversion"/>
  <pageMargins left="0.7" right="0.7" top="0.75" bottom="0.75" header="0.3" footer="0.3"/>
  <pageSetup paperSize="9" orientation="portrait" copies="0"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D30"/>
  <sheetViews>
    <sheetView topLeftCell="A12" workbookViewId="0"/>
  </sheetViews>
  <sheetFormatPr defaultRowHeight="15" x14ac:dyDescent="0.25"/>
  <cols>
    <col min="1" max="1" width="10.7109375" bestFit="1" customWidth="1"/>
    <col min="2" max="2" width="21.7109375" customWidth="1"/>
    <col min="3" max="3" width="25.28515625" customWidth="1"/>
  </cols>
  <sheetData>
    <row r="1" spans="1:3" ht="19.5" x14ac:dyDescent="0.3">
      <c r="A1" s="1" t="s">
        <v>604</v>
      </c>
      <c r="B1" s="1"/>
    </row>
    <row r="3" spans="1:3" x14ac:dyDescent="0.25">
      <c r="A3" t="s">
        <v>479</v>
      </c>
      <c r="B3" t="s">
        <v>194</v>
      </c>
    </row>
    <row r="4" spans="1:3" x14ac:dyDescent="0.25">
      <c r="A4" s="309"/>
      <c r="B4" t="b" cm="1">
        <f t="array" ref="B4">CALENDAR.IS_VALID_TZO(Table21729263812[[#This Row],[Value]])</f>
        <v>0</v>
      </c>
    </row>
    <row r="5" spans="1:3" x14ac:dyDescent="0.25">
      <c r="A5" s="309" t="s">
        <v>3</v>
      </c>
      <c r="B5" t="b" cm="1">
        <f t="array" ref="B5">CALENDAR.IS_VALID_TZO(Table21729263812[[#This Row],[Value]])</f>
        <v>0</v>
      </c>
    </row>
    <row r="6" spans="1:3" x14ac:dyDescent="0.25">
      <c r="A6" s="309">
        <v>570</v>
      </c>
      <c r="B6" t="b" cm="1">
        <f t="array" ref="B6">CALENDAR.IS_VALID_TZO(Table21729263812[[#This Row],[Value]])</f>
        <v>1</v>
      </c>
    </row>
    <row r="7" spans="1:3" x14ac:dyDescent="0.25">
      <c r="A7" s="309">
        <v>-420</v>
      </c>
      <c r="B7" t="b" cm="1">
        <f t="array" ref="B7">CALENDAR.IS_VALID_TZO(Table21729263812[[#This Row],[Value]])</f>
        <v>1</v>
      </c>
    </row>
    <row r="8" spans="1:3" x14ac:dyDescent="0.25">
      <c r="A8" s="309">
        <v>0</v>
      </c>
      <c r="B8" t="b" cm="1">
        <f t="array" ref="B8">CALENDAR.IS_VALID_TZO(Table21729263812[[#This Row],[Value]])</f>
        <v>1</v>
      </c>
    </row>
    <row r="9" spans="1:3" x14ac:dyDescent="0.25">
      <c r="A9" s="310">
        <v>565.20000000000005</v>
      </c>
      <c r="B9" t="b" cm="1">
        <f t="array" ref="B9">CALENDAR.IS_VALID_TZO(Table21729263812[[#This Row],[Value]])</f>
        <v>1</v>
      </c>
    </row>
    <row r="12" spans="1:3" ht="19.5" x14ac:dyDescent="0.3">
      <c r="A12" s="1" t="s">
        <v>605</v>
      </c>
      <c r="B12" s="1"/>
      <c r="C12" s="1" t="s">
        <v>607</v>
      </c>
    </row>
    <row r="14" spans="1:3" x14ac:dyDescent="0.25">
      <c r="A14" t="s">
        <v>221</v>
      </c>
      <c r="B14" t="s">
        <v>606</v>
      </c>
      <c r="C14" s="312" t="s">
        <v>608</v>
      </c>
    </row>
    <row r="15" spans="1:3" x14ac:dyDescent="0.25">
      <c r="A15" s="311">
        <v>0.375</v>
      </c>
      <c r="B15" cm="1">
        <f t="array" ref="B15">CALENDAR.TIMESPAN_TO_TZO(Table2172926381227[[#This Row],[TimeSpan]])</f>
        <v>540</v>
      </c>
      <c r="C15" s="309" cm="1">
        <f t="array" ref="C15">CALENDAR.TZO_TO_TIMESPAN(Table2172926381227[[#This Row],[Out: TZOMinutes]])</f>
        <v>0.375</v>
      </c>
    </row>
    <row r="16" spans="1:3" x14ac:dyDescent="0.25">
      <c r="A16" s="309">
        <v>-0.625</v>
      </c>
      <c r="B16" cm="1">
        <f t="array" ref="B16">CALENDAR.TIMESPAN_TO_TZO(Table2172926381227[[#This Row],[TimeSpan]])</f>
        <v>-900</v>
      </c>
      <c r="C16" s="309" cm="1">
        <f t="array" ref="C16">CALENDAR.TZO_TO_TIMESPAN(Table2172926381227[[#This Row],[Out: TZOMinutes]])</f>
        <v>-0.625</v>
      </c>
    </row>
    <row r="17" spans="1:4" x14ac:dyDescent="0.25">
      <c r="A17" s="309">
        <v>0.7</v>
      </c>
      <c r="B17" t="e" cm="1">
        <f t="array" ref="B17">CALENDAR.TIMESPAN_TO_TZO(Table2172926381227[[#This Row],[TimeSpan]])</f>
        <v>#NUM!</v>
      </c>
      <c r="C17" s="309" t="e" cm="1">
        <f t="array" ref="C17">CALENDAR.TZO_TO_TIMESPAN(Table2172926381227[[#This Row],[Out: TZOMinutes]])</f>
        <v>#NUM!</v>
      </c>
    </row>
    <row r="18" spans="1:4" x14ac:dyDescent="0.25">
      <c r="A18" s="309">
        <v>0</v>
      </c>
      <c r="B18" cm="1">
        <f t="array" ref="B18">CALENDAR.TIMESPAN_TO_TZO(Table2172926381227[[#This Row],[TimeSpan]])</f>
        <v>0</v>
      </c>
      <c r="C18" s="309" cm="1">
        <f t="array" ref="C18">CALENDAR.TZO_TO_TIMESPAN(Table2172926381227[[#This Row],[Out: TZOMinutes]])</f>
        <v>0</v>
      </c>
    </row>
    <row r="19" spans="1:4" x14ac:dyDescent="0.25">
      <c r="A19" s="309"/>
    </row>
    <row r="20" spans="1:4" x14ac:dyDescent="0.25">
      <c r="A20" s="310"/>
    </row>
    <row r="21" spans="1:4" ht="19.5" x14ac:dyDescent="0.3">
      <c r="A21" s="1" t="s">
        <v>359</v>
      </c>
      <c r="C21" s="1" t="s">
        <v>367</v>
      </c>
    </row>
    <row r="23" spans="1:4" x14ac:dyDescent="0.25">
      <c r="A23" s="23" t="s">
        <v>360</v>
      </c>
      <c r="B23" s="193" t="s">
        <v>36</v>
      </c>
      <c r="C23" s="78" t="s">
        <v>311</v>
      </c>
      <c r="D23" t="s">
        <v>364</v>
      </c>
    </row>
    <row r="24" spans="1:4" x14ac:dyDescent="0.25">
      <c r="A24" s="188" t="s">
        <v>327</v>
      </c>
      <c r="B24" s="41" cm="1">
        <f t="array" ref="B24">CALENDAR.PARSE_ISO_TZO(A24)</f>
        <v>0</v>
      </c>
      <c r="C24" s="195" t="s">
        <v>327</v>
      </c>
      <c r="D24" t="str" cm="1">
        <f t="array" ref="D24">CALENDAR.FORMAT_ISO_TZO(Table2224[[#This Row],[Out: TZO]],Table2224[[#This Row],[Options]])</f>
        <v>Z</v>
      </c>
    </row>
    <row r="25" spans="1:4" x14ac:dyDescent="0.25">
      <c r="A25" s="197" t="s">
        <v>361</v>
      </c>
      <c r="B25" s="32" cm="1">
        <f t="array" ref="B25">CALENDAR.PARSE_ISO_TZO(A25)</f>
        <v>540</v>
      </c>
      <c r="C25" s="196" t="s">
        <v>357</v>
      </c>
      <c r="D25" t="str" cm="1">
        <f t="array" ref="D25">CALENDAR.FORMAT_ISO_TZO(Table2224[[#This Row],[Out: TZO]],Table2224[[#This Row],[Options]])</f>
        <v>+0900</v>
      </c>
    </row>
    <row r="26" spans="1:4" x14ac:dyDescent="0.25">
      <c r="A26" s="189" t="s">
        <v>362</v>
      </c>
      <c r="B26" s="41" cm="1">
        <f t="array" ref="B26">CALENDAR.PARSE_ISO_TZO(A26)</f>
        <v>554.36666666666667</v>
      </c>
      <c r="C26" s="195"/>
      <c r="D26" t="str" cm="1">
        <f t="array" ref="D26">CALENDAR.FORMAT_ISO_TZO(Table2224[[#This Row],[Out: TZO]],Table2224[[#This Row],[Options]])</f>
        <v>+09:14:22</v>
      </c>
    </row>
    <row r="27" spans="1:4" x14ac:dyDescent="0.25">
      <c r="A27" s="198" t="s">
        <v>609</v>
      </c>
      <c r="B27" s="32" cm="1">
        <f t="array" ref="B27">CALENDAR.PARSE_ISO_TZO(A27)</f>
        <v>0</v>
      </c>
      <c r="C27" s="196"/>
      <c r="D27" t="str" cm="1">
        <f t="array" ref="D27">CALENDAR.FORMAT_ISO_TZO(Table2224[[#This Row],[Out: TZO]],Table2224[[#This Row],[Options]])</f>
        <v>+00:00</v>
      </c>
    </row>
    <row r="28" spans="1:4" x14ac:dyDescent="0.25">
      <c r="A28" s="199" t="s">
        <v>365</v>
      </c>
      <c r="B28" s="41" cm="1">
        <f t="array" ref="B28">CALENDAR.PARSE_ISO_TZO(A28)</f>
        <v>-360</v>
      </c>
      <c r="C28" s="195"/>
      <c r="D28" t="str" cm="1">
        <f t="array" ref="D28">CALENDAR.FORMAT_ISO_TZO(Table2224[[#This Row],[Out: TZO]],Table2224[[#This Row],[Options]])</f>
        <v>−06:00</v>
      </c>
    </row>
    <row r="29" spans="1:4" x14ac:dyDescent="0.25">
      <c r="A29" s="197" t="s">
        <v>366</v>
      </c>
      <c r="B29" s="32" cm="1">
        <f t="array" ref="B29">CALENDAR.PARSE_ISO_TZO(A29)</f>
        <v>-420</v>
      </c>
      <c r="C29" s="196"/>
      <c r="D29" t="str" cm="1">
        <f t="array" ref="D29">CALENDAR.FORMAT_ISO_TZO(Table2224[[#This Row],[Out: TZO]],Table2224[[#This Row],[Options]])</f>
        <v>−07:00</v>
      </c>
    </row>
    <row r="30" spans="1:4" x14ac:dyDescent="0.25">
      <c r="A30" s="190" t="s">
        <v>363</v>
      </c>
      <c r="B30" s="41" cm="1">
        <f t="array" ref="B30">CALENDAR.PARSE_ISO_TZO(A30)</f>
        <v>-480</v>
      </c>
      <c r="C30" s="195"/>
      <c r="D30" t="str" cm="1">
        <f t="array" ref="D30">CALENDAR.FORMAT_ISO_TZO(Table2224[[#This Row],[Out: TZO]],Table2224[[#This Row],[Options]])</f>
        <v>−08:00</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214"/>
  <sheetViews>
    <sheetView tabSelected="1" topLeftCell="A115" workbookViewId="0">
      <selection activeCell="I136" sqref="I136"/>
    </sheetView>
  </sheetViews>
  <sheetFormatPr defaultRowHeight="15" x14ac:dyDescent="0.25"/>
  <cols>
    <col min="1" max="1" width="23.140625" customWidth="1"/>
    <col min="2" max="2" width="27" customWidth="1"/>
    <col min="3" max="3" width="15.5703125" bestFit="1" customWidth="1"/>
    <col min="4" max="4" width="14.85546875" customWidth="1"/>
    <col min="5" max="5" width="15.85546875" bestFit="1" customWidth="1"/>
    <col min="6" max="6" width="20.5703125" bestFit="1" customWidth="1"/>
    <col min="7" max="7" width="22.28515625" customWidth="1"/>
    <col min="8" max="8" width="16.14062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5" ht="19.5" x14ac:dyDescent="0.3">
      <c r="A1" s="1" t="s">
        <v>406</v>
      </c>
      <c r="B1" s="1"/>
      <c r="C1" s="1"/>
      <c r="D1" s="1"/>
    </row>
    <row r="3" spans="1:5" x14ac:dyDescent="0.25">
      <c r="A3" t="s">
        <v>70</v>
      </c>
      <c r="B3" t="s">
        <v>71</v>
      </c>
      <c r="C3" t="s">
        <v>72</v>
      </c>
      <c r="D3" t="s">
        <v>343</v>
      </c>
      <c r="E3" t="s">
        <v>194</v>
      </c>
    </row>
    <row r="4" spans="1:5" x14ac:dyDescent="0.25">
      <c r="A4">
        <v>24</v>
      </c>
      <c r="E4" t="b" cm="1">
        <f t="array" ref="E4">CALENDAR.IS_VALID_TIME_OF_DAY(Table237[[#This Row],[Hour]],Table237[[#This Row],[Minute]],Table237[[#This Row],[Second]],Table237[[#This Row],[Accept24Hour]])</f>
        <v>0</v>
      </c>
    </row>
    <row r="5" spans="1:5" x14ac:dyDescent="0.25">
      <c r="A5">
        <v>24</v>
      </c>
      <c r="D5">
        <v>1</v>
      </c>
      <c r="E5" t="b" cm="1">
        <f t="array" ref="E5">CALENDAR.IS_VALID_TIME_OF_DAY(Table237[[#This Row],[Hour]],Table237[[#This Row],[Minute]],Table237[[#This Row],[Second]],Table237[[#This Row],[Accept24Hour]])</f>
        <v>1</v>
      </c>
    </row>
    <row r="6" spans="1:5" x14ac:dyDescent="0.25">
      <c r="A6">
        <v>23</v>
      </c>
      <c r="B6">
        <v>59</v>
      </c>
      <c r="E6" t="b" cm="1">
        <f t="array" ref="E6">CALENDAR.IS_VALID_TIME_OF_DAY(Table237[[#This Row],[Hour]],Table237[[#This Row],[Minute]],Table237[[#This Row],[Second]],Table237[[#This Row],[Accept24Hour]])</f>
        <v>1</v>
      </c>
    </row>
    <row r="7" spans="1:5" x14ac:dyDescent="0.25">
      <c r="B7">
        <v>45</v>
      </c>
      <c r="C7">
        <v>23</v>
      </c>
      <c r="E7" t="b" cm="1">
        <f t="array" ref="E7">CALENDAR.IS_VALID_TIME_OF_DAY(Table237[[#This Row],[Hour]],Table237[[#This Row],[Minute]],Table237[[#This Row],[Second]],Table237[[#This Row],[Accept24Hour]])</f>
        <v>1</v>
      </c>
    </row>
    <row r="8" spans="1:5" x14ac:dyDescent="0.25">
      <c r="C8">
        <v>12.5</v>
      </c>
      <c r="E8" t="b" cm="1">
        <f t="array" ref="E8">CALENDAR.IS_VALID_TIME_OF_DAY(Table237[[#This Row],[Hour]],Table237[[#This Row],[Minute]],Table237[[#This Row],[Second]],Table237[[#This Row],[Accept24Hour]])</f>
        <v>1</v>
      </c>
    </row>
    <row r="9" spans="1:5" x14ac:dyDescent="0.25">
      <c r="B9">
        <v>15</v>
      </c>
      <c r="E9" t="b" cm="1">
        <f t="array" ref="E9">CALENDAR.IS_VALID_TIME_OF_DAY(Table237[[#This Row],[Hour]],Table237[[#This Row],[Minute]],Table237[[#This Row],[Second]],Table237[[#This Row],[Accept24Hour]])</f>
        <v>1</v>
      </c>
    </row>
    <row r="10" spans="1:5" x14ac:dyDescent="0.25">
      <c r="A10">
        <v>22.5</v>
      </c>
      <c r="E10" t="b" cm="1">
        <f t="array" ref="E10">CALENDAR.IS_VALID_TIME_OF_DAY(Table237[[#This Row],[Hour]],Table237[[#This Row],[Minute]],Table237[[#This Row],[Second]],Table237[[#This Row],[Accept24Hour]])</f>
        <v>1</v>
      </c>
    </row>
    <row r="11" spans="1:5" x14ac:dyDescent="0.25">
      <c r="A11" s="2">
        <v>22.5</v>
      </c>
      <c r="B11">
        <v>1</v>
      </c>
      <c r="E11" t="b" cm="1">
        <f t="array" ref="E11">CALENDAR.IS_VALID_TIME_OF_DAY(Table237[[#This Row],[Hour]],Table237[[#This Row],[Minute]],Table237[[#This Row],[Second]],Table237[[#This Row],[Accept24Hour]])</f>
        <v>0</v>
      </c>
    </row>
    <row r="12" spans="1:5" x14ac:dyDescent="0.25">
      <c r="A12">
        <v>1</v>
      </c>
      <c r="B12">
        <v>1</v>
      </c>
      <c r="C12">
        <v>1.5</v>
      </c>
      <c r="E12" t="b" cm="1">
        <f t="array" ref="E12">CALENDAR.IS_VALID_TIME_OF_DAY(Table237[[#This Row],[Hour]],Table237[[#This Row],[Minute]],Table237[[#This Row],[Second]],Table237[[#This Row],[Accept24Hour]])</f>
        <v>1</v>
      </c>
    </row>
    <row r="13" spans="1:5" x14ac:dyDescent="0.25">
      <c r="A13">
        <v>1</v>
      </c>
      <c r="C13">
        <v>1</v>
      </c>
      <c r="E13" t="b" cm="1">
        <f t="array" ref="E13">CALENDAR.IS_VALID_TIME_OF_DAY(Table237[[#This Row],[Hour]],Table237[[#This Row],[Minute]],Table237[[#This Row],[Second]],Table237[[#This Row],[Accept24Hour]])</f>
        <v>0</v>
      </c>
    </row>
    <row r="16" spans="1:5" ht="19.5" x14ac:dyDescent="0.3">
      <c r="A16" s="1" t="s">
        <v>202</v>
      </c>
      <c r="B16" s="1"/>
    </row>
    <row r="18" spans="1:6" x14ac:dyDescent="0.25">
      <c r="A18" t="s">
        <v>1</v>
      </c>
      <c r="B18" t="s">
        <v>4</v>
      </c>
      <c r="C18" t="s">
        <v>5</v>
      </c>
      <c r="D18" t="s">
        <v>65</v>
      </c>
      <c r="E18" t="s">
        <v>6</v>
      </c>
      <c r="F18" t="s">
        <v>68</v>
      </c>
    </row>
    <row r="19" spans="1:6" x14ac:dyDescent="0.25">
      <c r="F19" s="154" t="str" cm="1">
        <f t="array" ref="F19">CALENDAR.JULIAN_DATE(Table79121339[[#This Row],[YearCE]],Table79121339[[#This Row],[Month]],Table79121339[[#This Row],[Day]],Table79121339[[#This Row],[Time]],Table79121339[[#This Row],[JulianCalendar]])</f>
        <v/>
      </c>
    </row>
    <row r="20" spans="1:6" x14ac:dyDescent="0.25">
      <c r="A20" t="s">
        <v>197</v>
      </c>
      <c r="F20" s="154" t="e" cm="1">
        <f t="array" ref="F20">CALENDAR.JULIAN_DATE(Table79121339[[#This Row],[YearCE]],Table79121339[[#This Row],[Month]],Table79121339[[#This Row],[Day]],Table79121339[[#This Row],[Time]],Table79121339[[#This Row],[JulianCalendar]])</f>
        <v>#NUM!</v>
      </c>
    </row>
    <row r="21" spans="1:6" x14ac:dyDescent="0.25">
      <c r="A21">
        <v>1858</v>
      </c>
      <c r="B21">
        <v>11</v>
      </c>
      <c r="C21">
        <v>17</v>
      </c>
      <c r="F21" s="154" cm="1">
        <f t="array" ref="F21">CALENDAR.JULIAN_DATE(Table79121339[[#This Row],[YearCE]],Table79121339[[#This Row],[Month]],Table79121339[[#This Row],[Day]],Table79121339[[#This Row],[Time]],Table79121339[[#This Row],[JulianCalendar]])</f>
        <v>2400000.5</v>
      </c>
    </row>
    <row r="22" spans="1:6" x14ac:dyDescent="0.25">
      <c r="A22">
        <v>1858</v>
      </c>
      <c r="B22">
        <v>11</v>
      </c>
      <c r="C22">
        <v>5</v>
      </c>
      <c r="E22">
        <v>1</v>
      </c>
      <c r="F22" s="154" cm="1">
        <f t="array" ref="F22">CALENDAR.JULIAN_DATE(Table79121339[[#This Row],[YearCE]],Table79121339[[#This Row],[Month]],Table79121339[[#This Row],[Day]],Table79121339[[#This Row],[Time]],Table79121339[[#This Row],[JulianCalendar]])</f>
        <v>2400000.5</v>
      </c>
    </row>
    <row r="23" spans="1:6" x14ac:dyDescent="0.25">
      <c r="A23">
        <v>2023</v>
      </c>
      <c r="B23">
        <v>6</v>
      </c>
      <c r="C23">
        <v>1</v>
      </c>
      <c r="F23" s="154" cm="1">
        <f t="array" ref="F23">CALENDAR.JULIAN_DATE(Table79121339[[#This Row],[YearCE]],Table79121339[[#This Row],[Month]],Table79121339[[#This Row],[Day]],Table79121339[[#This Row],[Time]],Table79121339[[#This Row],[JulianCalendar]])</f>
        <v>2460096.5</v>
      </c>
    </row>
    <row r="24" spans="1:6" x14ac:dyDescent="0.25">
      <c r="A24">
        <v>2023</v>
      </c>
      <c r="B24">
        <v>6</v>
      </c>
      <c r="C24">
        <v>1</v>
      </c>
      <c r="D24">
        <v>0.5</v>
      </c>
      <c r="F24" s="154" cm="1">
        <f t="array" ref="F24">CALENDAR.JULIAN_DATE(Table79121339[[#This Row],[YearCE]],Table79121339[[#This Row],[Month]],Table79121339[[#This Row],[Day]],Table79121339[[#This Row],[Time]],Table79121339[[#This Row],[JulianCalendar]])</f>
        <v>2460097</v>
      </c>
    </row>
    <row r="25" spans="1:6" x14ac:dyDescent="0.25">
      <c r="A25">
        <v>-4712</v>
      </c>
      <c r="B25">
        <v>1</v>
      </c>
      <c r="C25">
        <v>1</v>
      </c>
      <c r="D25">
        <v>0.5</v>
      </c>
      <c r="E25">
        <v>1</v>
      </c>
      <c r="F25" s="154" cm="1">
        <f t="array" ref="F25">CALENDAR.JULIAN_DATE(Table79121339[[#This Row],[YearCE]],Table79121339[[#This Row],[Month]],Table79121339[[#This Row],[Day]],Table79121339[[#This Row],[Time]],Table79121339[[#This Row],[JulianCalendar]])</f>
        <v>0</v>
      </c>
    </row>
    <row r="26" spans="1:6" x14ac:dyDescent="0.25">
      <c r="A26">
        <v>-4713</v>
      </c>
      <c r="B26">
        <v>11</v>
      </c>
      <c r="C26">
        <v>24</v>
      </c>
      <c r="D26">
        <v>0.5</v>
      </c>
      <c r="F26" s="154" cm="1">
        <f t="array" ref="F26">CALENDAR.JULIAN_DATE(Table79121339[[#This Row],[YearCE]],Table79121339[[#This Row],[Month]],Table79121339[[#This Row],[Day]],Table79121339[[#This Row],[Time]],Table79121339[[#This Row],[JulianCalendar]])</f>
        <v>0</v>
      </c>
    </row>
    <row r="29" spans="1:6" ht="19.5" x14ac:dyDescent="0.3">
      <c r="A29" s="1" t="s">
        <v>344</v>
      </c>
      <c r="B29" s="1"/>
    </row>
    <row r="31" spans="1:6" x14ac:dyDescent="0.25">
      <c r="A31" t="s">
        <v>1</v>
      </c>
      <c r="B31" t="s">
        <v>4</v>
      </c>
      <c r="C31" t="s">
        <v>5</v>
      </c>
      <c r="D31" t="s">
        <v>65</v>
      </c>
      <c r="E31" t="s">
        <v>6</v>
      </c>
      <c r="F31" t="s">
        <v>198</v>
      </c>
    </row>
    <row r="32" spans="1:6" x14ac:dyDescent="0.25">
      <c r="F32" s="154" t="str" cm="1">
        <f t="array" ref="F32">CALENDAR.MODIFIED_JULIAN_DATE(Table791213[[#This Row],[YearCE]],Table791213[[#This Row],[Month]],Table791213[[#This Row],[Day]],Table791213[[#This Row],[Time]],Table791213[[#This Row],[JulianCalendar]])</f>
        <v/>
      </c>
    </row>
    <row r="33" spans="1:6" x14ac:dyDescent="0.25">
      <c r="A33" t="s">
        <v>197</v>
      </c>
      <c r="F33" s="154" t="e" cm="1">
        <f t="array" ref="F33">CALENDAR.MODIFIED_JULIAN_DATE(Table791213[[#This Row],[YearCE]],Table791213[[#This Row],[Month]],Table791213[[#This Row],[Day]],Table791213[[#This Row],[Time]],Table791213[[#This Row],[JulianCalendar]])</f>
        <v>#NUM!</v>
      </c>
    </row>
    <row r="34" spans="1:6" x14ac:dyDescent="0.25">
      <c r="A34">
        <v>1858</v>
      </c>
      <c r="B34">
        <v>11</v>
      </c>
      <c r="C34">
        <v>17</v>
      </c>
      <c r="F34" s="154" cm="1">
        <f t="array" ref="F34">CALENDAR.MODIFIED_JULIAN_DATE(Table791213[[#This Row],[YearCE]],Table791213[[#This Row],[Month]],Table791213[[#This Row],[Day]],Table791213[[#This Row],[Time]],Table791213[[#This Row],[JulianCalendar]])</f>
        <v>0</v>
      </c>
    </row>
    <row r="35" spans="1:6" x14ac:dyDescent="0.25">
      <c r="A35">
        <v>1858</v>
      </c>
      <c r="B35">
        <v>11</v>
      </c>
      <c r="C35">
        <v>5</v>
      </c>
      <c r="E35">
        <v>1</v>
      </c>
      <c r="F35" s="154" cm="1">
        <f t="array" ref="F35">CALENDAR.MODIFIED_JULIAN_DATE(Table791213[[#This Row],[YearCE]],Table791213[[#This Row],[Month]],Table791213[[#This Row],[Day]],Table791213[[#This Row],[Time]],Table791213[[#This Row],[JulianCalendar]])</f>
        <v>0</v>
      </c>
    </row>
    <row r="36" spans="1:6" x14ac:dyDescent="0.25">
      <c r="A36">
        <v>2023</v>
      </c>
      <c r="B36">
        <v>6</v>
      </c>
      <c r="C36">
        <v>1</v>
      </c>
      <c r="F36" s="154" cm="1">
        <f t="array" ref="F36">CALENDAR.MODIFIED_JULIAN_DATE(Table791213[[#This Row],[YearCE]],Table791213[[#This Row],[Month]],Table791213[[#This Row],[Day]],Table791213[[#This Row],[Time]],Table791213[[#This Row],[JulianCalendar]])</f>
        <v>60096</v>
      </c>
    </row>
    <row r="37" spans="1:6" x14ac:dyDescent="0.25">
      <c r="A37">
        <v>2023</v>
      </c>
      <c r="B37">
        <v>6</v>
      </c>
      <c r="C37">
        <v>1</v>
      </c>
      <c r="D37">
        <v>0.5</v>
      </c>
      <c r="F37" s="154" cm="1">
        <f t="array" ref="F37">CALENDAR.MODIFIED_JULIAN_DATE(Table791213[[#This Row],[YearCE]],Table791213[[#This Row],[Month]],Table791213[[#This Row],[Day]],Table791213[[#This Row],[Time]],Table791213[[#This Row],[JulianCalendar]])</f>
        <v>60096.5</v>
      </c>
    </row>
    <row r="38" spans="1:6" x14ac:dyDescent="0.25">
      <c r="A38">
        <v>-4712</v>
      </c>
      <c r="B38">
        <v>1</v>
      </c>
      <c r="C38">
        <v>1</v>
      </c>
      <c r="D38">
        <v>0.5</v>
      </c>
      <c r="E38">
        <v>1</v>
      </c>
      <c r="F38" s="154" cm="1">
        <f t="array" ref="F38">CALENDAR.MODIFIED_JULIAN_DATE(Table791213[[#This Row],[YearCE]],Table791213[[#This Row],[Month]],Table791213[[#This Row],[Day]],Table791213[[#This Row],[Time]],Table791213[[#This Row],[JulianCalendar]])</f>
        <v>-2400000.5</v>
      </c>
    </row>
    <row r="39" spans="1:6" x14ac:dyDescent="0.25">
      <c r="A39">
        <v>-4713</v>
      </c>
      <c r="B39">
        <v>11</v>
      </c>
      <c r="C39">
        <v>24</v>
      </c>
      <c r="D39">
        <v>0.5</v>
      </c>
      <c r="F39" s="154" cm="1">
        <f t="array" ref="F39">CALENDAR.MODIFIED_JULIAN_DATE(Table791213[[#This Row],[YearCE]],Table791213[[#This Row],[Month]],Table791213[[#This Row],[Day]],Table791213[[#This Row],[Time]],Table791213[[#This Row],[JulianCalendar]])</f>
        <v>-2400000.5</v>
      </c>
    </row>
    <row r="42" spans="1:6" ht="19.5" x14ac:dyDescent="0.3">
      <c r="A42" s="1" t="s">
        <v>199</v>
      </c>
      <c r="B42" s="1"/>
      <c r="D42" s="1" t="s">
        <v>201</v>
      </c>
      <c r="E42" s="1"/>
    </row>
    <row r="44" spans="1:6" x14ac:dyDescent="0.25">
      <c r="A44" t="s">
        <v>34</v>
      </c>
      <c r="B44" t="s">
        <v>198</v>
      </c>
      <c r="D44" t="s">
        <v>200</v>
      </c>
      <c r="E44" t="s">
        <v>68</v>
      </c>
    </row>
    <row r="45" spans="1:6" x14ac:dyDescent="0.25">
      <c r="A45" s="154"/>
      <c r="B45" s="154" t="str" cm="1">
        <f t="array" ref="B45">CALENDAR.JDATE_TO_MODIFIED(Table79121314[[#This Row],[JDate]])</f>
        <v/>
      </c>
      <c r="D45" s="154" t="s">
        <v>123</v>
      </c>
      <c r="E45" s="154" t="str" cm="1">
        <f t="array" ref="E45">CALENDAR.MODIFIED_TO_JDATE(Table7912131416[[#This Row],[MJDate]])</f>
        <v/>
      </c>
    </row>
    <row r="46" spans="1:6" x14ac:dyDescent="0.25">
      <c r="A46" s="154" t="s">
        <v>197</v>
      </c>
      <c r="B46" s="154" t="e" cm="1">
        <f t="array" ref="B46">CALENDAR.JDATE_TO_MODIFIED(Table79121314[[#This Row],[JDate]])</f>
        <v>#VALUE!</v>
      </c>
      <c r="D46" s="154" t="e">
        <v>#VALUE!</v>
      </c>
      <c r="E46" s="154" t="e" cm="1">
        <f t="array" ref="E46">CALENDAR.MODIFIED_TO_JDATE(Table7912131416[[#This Row],[MJDate]])</f>
        <v>#VALUE!</v>
      </c>
    </row>
    <row r="47" spans="1:6" x14ac:dyDescent="0.25">
      <c r="A47" s="154">
        <v>2459945.5</v>
      </c>
      <c r="B47" s="154" cm="1">
        <f t="array" ref="B47">CALENDAR.JDATE_TO_MODIFIED(Table79121314[[#This Row],[JDate]])</f>
        <v>59945</v>
      </c>
      <c r="D47" s="154">
        <v>59945</v>
      </c>
      <c r="E47" s="154" cm="1">
        <f t="array" ref="E47">CALENDAR.MODIFIED_TO_JDATE(Table7912131416[[#This Row],[MJDate]])</f>
        <v>2459945.5</v>
      </c>
    </row>
    <row r="48" spans="1:6" x14ac:dyDescent="0.25">
      <c r="A48" s="154">
        <v>2459946</v>
      </c>
      <c r="B48" s="154" cm="1">
        <f t="array" ref="B48">CALENDAR.JDATE_TO_MODIFIED(Table79121314[[#This Row],[JDate]])</f>
        <v>59945.5</v>
      </c>
      <c r="D48" s="154">
        <v>59945.5</v>
      </c>
      <c r="E48" s="154" cm="1">
        <f t="array" ref="E48">CALENDAR.MODIFIED_TO_JDATE(Table7912131416[[#This Row],[MJDate]])</f>
        <v>2459946</v>
      </c>
    </row>
    <row r="49" spans="1:6" x14ac:dyDescent="0.25">
      <c r="A49" s="154">
        <v>2400000.5</v>
      </c>
      <c r="B49" s="154" cm="1">
        <f t="array" ref="B49">CALENDAR.JDATE_TO_MODIFIED(Table79121314[[#This Row],[JDate]])</f>
        <v>0</v>
      </c>
      <c r="D49" s="154">
        <v>0</v>
      </c>
      <c r="E49" s="154" cm="1">
        <f t="array" ref="E49">CALENDAR.MODIFIED_TO_JDATE(Table7912131416[[#This Row],[MJDate]])</f>
        <v>2400000.5</v>
      </c>
    </row>
    <row r="52" spans="1:6" ht="19.5" x14ac:dyDescent="0.3">
      <c r="A52" s="1" t="s">
        <v>435</v>
      </c>
    </row>
    <row r="54" spans="1:6" x14ac:dyDescent="0.25">
      <c r="A54" s="5" t="s">
        <v>34</v>
      </c>
      <c r="B54" s="6" t="s">
        <v>6</v>
      </c>
      <c r="C54" s="6" t="s">
        <v>15</v>
      </c>
      <c r="D54" s="6" t="s">
        <v>16</v>
      </c>
      <c r="E54" s="6" t="s">
        <v>17</v>
      </c>
      <c r="F54" s="7" t="s">
        <v>47</v>
      </c>
    </row>
    <row r="55" spans="1:6" x14ac:dyDescent="0.25">
      <c r="A55" s="8"/>
      <c r="B55" s="9"/>
      <c r="C55" s="9" t="str" cm="1">
        <f t="array" ref="C55:F55">CALENDAR.JDATE_TO_CALENDAR_DATE($A55,$B55)</f>
        <v/>
      </c>
      <c r="D55" s="9" t="str">
        <v/>
      </c>
      <c r="E55" s="9" t="str">
        <v/>
      </c>
      <c r="F55" s="10" t="str">
        <v/>
      </c>
    </row>
    <row r="56" spans="1:6" x14ac:dyDescent="0.25">
      <c r="A56" s="11" t="s">
        <v>3</v>
      </c>
      <c r="B56" s="12"/>
      <c r="C56" s="12" t="e" cm="1">
        <f t="array" ref="C56:F56">CALENDAR.JDATE_TO_CALENDAR_DATE($A56,$B56)</f>
        <v>#VALUE!</v>
      </c>
      <c r="D56" s="12" t="str">
        <v/>
      </c>
      <c r="E56" s="12" t="str">
        <v/>
      </c>
      <c r="F56" s="13" t="str">
        <v/>
      </c>
    </row>
    <row r="57" spans="1:6" x14ac:dyDescent="0.25">
      <c r="A57" s="8">
        <v>2459945.5</v>
      </c>
      <c r="B57" s="9">
        <v>1</v>
      </c>
      <c r="C57" s="9" cm="1">
        <f t="array" ref="C57:F57">CALENDAR.JDATE_TO_CALENDAR_DATE($A57,$B57)</f>
        <v>2022</v>
      </c>
      <c r="D57" s="9">
        <v>12</v>
      </c>
      <c r="E57" s="9">
        <v>19</v>
      </c>
      <c r="F57" s="10">
        <v>0</v>
      </c>
    </row>
    <row r="58" spans="1:6" x14ac:dyDescent="0.25">
      <c r="A58" s="11">
        <v>2459946.1234566998</v>
      </c>
      <c r="B58" s="12">
        <v>1</v>
      </c>
      <c r="C58" s="12" cm="1">
        <f t="array" ref="C58:F58">CALENDAR.JDATE_TO_CALENDAR_DATE($A58,$B58)</f>
        <v>2022</v>
      </c>
      <c r="D58" s="12">
        <v>12</v>
      </c>
      <c r="E58" s="12">
        <v>19</v>
      </c>
      <c r="F58" s="13">
        <v>0.62345669977366924</v>
      </c>
    </row>
    <row r="59" spans="1:6" x14ac:dyDescent="0.25">
      <c r="A59" s="8">
        <v>2400000.5</v>
      </c>
      <c r="B59" s="9"/>
      <c r="C59" s="9" cm="1">
        <f t="array" ref="C59:F59">CALENDAR.JDATE_TO_CALENDAR_DATE($A59,$B59)</f>
        <v>1858</v>
      </c>
      <c r="D59" s="9">
        <v>11</v>
      </c>
      <c r="E59" s="9">
        <v>17</v>
      </c>
      <c r="F59" s="10">
        <v>0</v>
      </c>
    </row>
    <row r="60" spans="1:6" x14ac:dyDescent="0.25">
      <c r="A60" s="11">
        <v>2299161</v>
      </c>
      <c r="B60" s="12"/>
      <c r="C60" s="12" cm="1">
        <f t="array" ref="C60:F60">CALENDAR.JDATE_TO_CALENDAR_DATE($A60,$B60)</f>
        <v>1582</v>
      </c>
      <c r="D60" s="12">
        <v>10</v>
      </c>
      <c r="E60" s="12">
        <v>15</v>
      </c>
      <c r="F60" s="13">
        <v>0.5</v>
      </c>
    </row>
    <row r="61" spans="1:6" x14ac:dyDescent="0.25">
      <c r="A61" s="14">
        <v>0</v>
      </c>
      <c r="B61" s="15">
        <v>1</v>
      </c>
      <c r="C61" s="16" cm="1">
        <f t="array" ref="C61:F61">CALENDAR.JDATE_TO_CALENDAR_DATE($A61,$B61)</f>
        <v>-4712</v>
      </c>
      <c r="D61" s="16">
        <v>1</v>
      </c>
      <c r="E61" s="16">
        <v>1</v>
      </c>
      <c r="F61" s="17">
        <v>0.5</v>
      </c>
    </row>
    <row r="64" spans="1:6" ht="19.5" x14ac:dyDescent="0.3">
      <c r="A64" s="1" t="s">
        <v>436</v>
      </c>
    </row>
    <row r="66" spans="1:11" x14ac:dyDescent="0.25">
      <c r="A66" s="5" t="s">
        <v>200</v>
      </c>
      <c r="B66" s="6" t="s">
        <v>6</v>
      </c>
      <c r="C66" s="6" t="s">
        <v>15</v>
      </c>
      <c r="D66" s="6" t="s">
        <v>16</v>
      </c>
      <c r="E66" s="6" t="s">
        <v>17</v>
      </c>
      <c r="F66" s="7" t="s">
        <v>47</v>
      </c>
    </row>
    <row r="67" spans="1:11" x14ac:dyDescent="0.25">
      <c r="A67" s="8"/>
      <c r="B67" s="9"/>
      <c r="C67" s="9" t="str" cm="1">
        <f t="array" ref="C67:F67">CALENDAR.MJDATE_TO_CALENDAR_DATE($A67,$B67)</f>
        <v/>
      </c>
      <c r="D67" s="9" t="str">
        <v/>
      </c>
      <c r="E67" s="9" t="str">
        <v/>
      </c>
      <c r="F67" s="10" t="str">
        <v/>
      </c>
    </row>
    <row r="68" spans="1:11" x14ac:dyDescent="0.25">
      <c r="A68" s="11" t="s">
        <v>3</v>
      </c>
      <c r="B68" s="12"/>
      <c r="C68" s="12" t="e" cm="1">
        <f t="array" ref="C68:F68">CALENDAR.MJDATE_TO_CALENDAR_DATE($A68,$B68)</f>
        <v>#VALUE!</v>
      </c>
      <c r="D68" s="12" t="str">
        <v/>
      </c>
      <c r="E68" s="12" t="str">
        <v/>
      </c>
      <c r="F68" s="13" t="str">
        <v/>
      </c>
    </row>
    <row r="69" spans="1:11" x14ac:dyDescent="0.25">
      <c r="A69" s="8">
        <v>60096</v>
      </c>
      <c r="B69" s="9"/>
      <c r="C69" s="9" cm="1">
        <f t="array" ref="C69:F69">CALENDAR.MJDATE_TO_CALENDAR_DATE($A69,$B69)</f>
        <v>2023</v>
      </c>
      <c r="D69" s="9">
        <v>6</v>
      </c>
      <c r="E69" s="9">
        <v>1</v>
      </c>
      <c r="F69" s="10">
        <v>0</v>
      </c>
    </row>
    <row r="70" spans="1:11" x14ac:dyDescent="0.25">
      <c r="A70" s="11">
        <v>60096.534567889998</v>
      </c>
      <c r="B70" s="12"/>
      <c r="C70" s="12" cm="1">
        <f t="array" ref="C70:F70">CALENDAR.MJDATE_TO_CALENDAR_DATE($A70,$B70)</f>
        <v>2023</v>
      </c>
      <c r="D70" s="12">
        <v>6</v>
      </c>
      <c r="E70" s="12">
        <v>1</v>
      </c>
      <c r="F70" s="13">
        <v>0.53456789022311568</v>
      </c>
    </row>
    <row r="71" spans="1:11" x14ac:dyDescent="0.25">
      <c r="A71" s="8">
        <v>-2400000.5</v>
      </c>
      <c r="B71" s="9"/>
      <c r="C71" s="9" cm="1">
        <f t="array" ref="C71:F71">CALENDAR.MJDATE_TO_CALENDAR_DATE($A71,$B71)</f>
        <v>-4713</v>
      </c>
      <c r="D71" s="9">
        <v>11</v>
      </c>
      <c r="E71" s="9">
        <v>24</v>
      </c>
      <c r="F71" s="10">
        <v>0.5</v>
      </c>
    </row>
    <row r="72" spans="1:11" x14ac:dyDescent="0.25">
      <c r="A72" s="11">
        <v>-2400000.5</v>
      </c>
      <c r="B72" s="12">
        <v>1</v>
      </c>
      <c r="C72" s="12" cm="1">
        <f t="array" ref="C72:F72">CALENDAR.MJDATE_TO_CALENDAR_DATE($A72,$B72)</f>
        <v>-4712</v>
      </c>
      <c r="D72" s="12">
        <v>1</v>
      </c>
      <c r="E72" s="12">
        <v>1</v>
      </c>
      <c r="F72" s="13">
        <v>0.5</v>
      </c>
    </row>
    <row r="73" spans="1:11" x14ac:dyDescent="0.25">
      <c r="A73" s="14">
        <v>0</v>
      </c>
      <c r="B73" s="15"/>
      <c r="C73" s="16" cm="1">
        <f t="array" ref="C73:F73">CALENDAR.MJDATE_TO_CALENDAR_DATE($A73,$B73)</f>
        <v>1858</v>
      </c>
      <c r="D73" s="16">
        <v>11</v>
      </c>
      <c r="E73" s="16">
        <v>17</v>
      </c>
      <c r="F73" s="17">
        <v>0</v>
      </c>
    </row>
    <row r="76" spans="1:11" ht="19.5" x14ac:dyDescent="0.3">
      <c r="A76" s="1" t="s">
        <v>437</v>
      </c>
    </row>
    <row r="78" spans="1:11" x14ac:dyDescent="0.25">
      <c r="A78" s="5" t="s">
        <v>200</v>
      </c>
      <c r="B78" s="6" t="s">
        <v>419</v>
      </c>
      <c r="C78" s="6" t="s">
        <v>38</v>
      </c>
      <c r="D78" s="6" t="s">
        <v>308</v>
      </c>
      <c r="E78" s="81" t="s">
        <v>6</v>
      </c>
      <c r="F78" s="6" t="s">
        <v>15</v>
      </c>
      <c r="G78" s="6" t="s">
        <v>438</v>
      </c>
      <c r="H78" s="6" t="s">
        <v>17</v>
      </c>
      <c r="I78" s="6" t="s">
        <v>420</v>
      </c>
      <c r="J78" s="6" t="s">
        <v>131</v>
      </c>
      <c r="K78" s="6" t="s">
        <v>439</v>
      </c>
    </row>
    <row r="79" spans="1:11" x14ac:dyDescent="0.25">
      <c r="A79" s="161">
        <v>60309.999999999003</v>
      </c>
      <c r="B79" s="9">
        <v>1</v>
      </c>
      <c r="C79" s="9"/>
      <c r="D79" s="9"/>
      <c r="E79" s="82"/>
      <c r="F79" s="9" cm="1">
        <f t="array" ref="F79">CALENDAR.RESOLVE_MJDATE(A79,B79,C79,D79,E79)</f>
        <v>2024</v>
      </c>
      <c r="G79" s="9"/>
      <c r="H79" s="9"/>
      <c r="I79" s="9"/>
      <c r="J79" s="9"/>
      <c r="K79" s="10"/>
    </row>
    <row r="80" spans="1:11" x14ac:dyDescent="0.25">
      <c r="A80" s="162">
        <v>60309.999999999003</v>
      </c>
      <c r="B80" s="12">
        <v>1</v>
      </c>
      <c r="C80" s="12"/>
      <c r="D80" s="12">
        <v>1</v>
      </c>
      <c r="E80" s="83"/>
      <c r="F80" s="12" cm="1">
        <f t="array" ref="F80">CALENDAR.RESOLVE_MJDATE(A80,B80,C80,D80,E80)</f>
        <v>2023</v>
      </c>
      <c r="G80" s="12"/>
      <c r="H80" s="12"/>
      <c r="I80" s="12"/>
      <c r="J80" s="12"/>
      <c r="K80" s="13"/>
    </row>
    <row r="81" spans="1:11" x14ac:dyDescent="0.25">
      <c r="A81" s="161">
        <v>60309.999999999003</v>
      </c>
      <c r="B81" s="9">
        <v>2</v>
      </c>
      <c r="C81" s="9"/>
      <c r="D81" s="9"/>
      <c r="E81" s="82"/>
      <c r="F81" s="9" cm="1">
        <f t="array" ref="F81:G81">CALENDAR.RESOLVE_MJDATE(A81,B81,C81,D81,E81)</f>
        <v>2024</v>
      </c>
      <c r="G81" s="9">
        <v>1</v>
      </c>
      <c r="H81" s="9"/>
      <c r="I81" s="9"/>
      <c r="J81" s="9"/>
      <c r="K81" s="10"/>
    </row>
    <row r="82" spans="1:11" x14ac:dyDescent="0.25">
      <c r="A82" s="162">
        <v>60309.999999999003</v>
      </c>
      <c r="B82" s="12">
        <v>2</v>
      </c>
      <c r="C82" s="12"/>
      <c r="D82" s="12">
        <v>1</v>
      </c>
      <c r="E82" s="83"/>
      <c r="F82" s="12" cm="1">
        <f t="array" ref="F82:G82">CALENDAR.RESOLVE_MJDATE(A82,B82,C82,D82,E82)</f>
        <v>2024</v>
      </c>
      <c r="G82" s="12">
        <v>1</v>
      </c>
      <c r="H82" s="12"/>
      <c r="I82" s="12"/>
      <c r="J82" s="12"/>
      <c r="K82" s="13"/>
    </row>
    <row r="83" spans="1:11" x14ac:dyDescent="0.25">
      <c r="A83" s="161">
        <v>60309.999999999003</v>
      </c>
      <c r="B83" s="9">
        <v>3</v>
      </c>
      <c r="C83" s="9">
        <v>4</v>
      </c>
      <c r="D83" s="9"/>
      <c r="E83" s="82"/>
      <c r="F83" s="9" cm="1">
        <f t="array" ref="F83:H83">CALENDAR.RESOLVE_MJDATE(A83,B83,C83,D83,E83)</f>
        <v>2024</v>
      </c>
      <c r="G83" s="9">
        <v>1</v>
      </c>
      <c r="H83" s="9">
        <v>1</v>
      </c>
      <c r="I83" s="9"/>
      <c r="J83" s="9"/>
      <c r="K83" s="10"/>
    </row>
    <row r="84" spans="1:11" x14ac:dyDescent="0.25">
      <c r="A84" s="162">
        <v>60309.999999999003</v>
      </c>
      <c r="B84" s="12">
        <v>3</v>
      </c>
      <c r="C84" s="12">
        <v>4</v>
      </c>
      <c r="D84" s="12">
        <v>1</v>
      </c>
      <c r="E84" s="83"/>
      <c r="F84" s="12" cm="1">
        <f t="array" ref="F84:H84">CALENDAR.RESOLVE_MJDATE(A84,B84,C84,D84,E84)</f>
        <v>2023</v>
      </c>
      <c r="G84" s="12">
        <v>12</v>
      </c>
      <c r="H84" s="12">
        <v>31.9999</v>
      </c>
      <c r="I84" s="12"/>
      <c r="J84" s="12"/>
      <c r="K84" s="13"/>
    </row>
    <row r="85" spans="1:11" x14ac:dyDescent="0.25">
      <c r="A85" s="219">
        <v>60309.999999999003</v>
      </c>
      <c r="B85" s="15">
        <v>4</v>
      </c>
      <c r="C85" s="16"/>
      <c r="D85" s="16"/>
      <c r="E85" s="84"/>
      <c r="F85" s="16" cm="1">
        <f t="array" ref="F85:I85">CALENDAR.RESOLVE_MJDATE(A85,B85,C85,D85,E85)</f>
        <v>2023</v>
      </c>
      <c r="G85" s="16">
        <v>12</v>
      </c>
      <c r="H85" s="16">
        <v>31</v>
      </c>
      <c r="I85" s="16">
        <v>23.999999976076651</v>
      </c>
      <c r="J85" s="16"/>
      <c r="K85" s="17"/>
    </row>
    <row r="86" spans="1:11" x14ac:dyDescent="0.25">
      <c r="A86" s="162">
        <v>60309.999999999003</v>
      </c>
      <c r="B86" s="12">
        <v>4</v>
      </c>
      <c r="C86" s="12">
        <v>2</v>
      </c>
      <c r="D86" s="12"/>
      <c r="E86" s="83"/>
      <c r="F86" s="12" cm="1">
        <f t="array" ref="F86:I86">CALENDAR.RESOLVE_MJDATE(A86,B86,C86,D86,E86)</f>
        <v>2024</v>
      </c>
      <c r="G86" s="12">
        <v>1</v>
      </c>
      <c r="H86" s="12">
        <v>1</v>
      </c>
      <c r="I86" s="12">
        <v>0</v>
      </c>
      <c r="J86" s="12"/>
      <c r="K86" s="13"/>
    </row>
    <row r="87" spans="1:11" x14ac:dyDescent="0.25">
      <c r="A87" s="219">
        <v>60309.999999999003</v>
      </c>
      <c r="B87" s="15">
        <v>4</v>
      </c>
      <c r="C87" s="16">
        <v>2</v>
      </c>
      <c r="D87" s="16">
        <v>1</v>
      </c>
      <c r="E87" s="84"/>
      <c r="F87" s="16" cm="1">
        <f t="array" ref="F87:I87">CALENDAR.RESOLVE_MJDATE(A87,B87,C87,D87,E87)</f>
        <v>2023</v>
      </c>
      <c r="G87" s="16">
        <v>12</v>
      </c>
      <c r="H87" s="16">
        <v>31</v>
      </c>
      <c r="I87" s="16">
        <v>23.99</v>
      </c>
      <c r="J87" s="16"/>
      <c r="K87" s="17"/>
    </row>
    <row r="88" spans="1:11" x14ac:dyDescent="0.25">
      <c r="A88" s="162">
        <v>60309.999999999003</v>
      </c>
      <c r="B88" s="12">
        <v>5</v>
      </c>
      <c r="C88" s="12">
        <v>1</v>
      </c>
      <c r="D88" s="12"/>
      <c r="E88" s="83"/>
      <c r="F88" s="12" cm="1">
        <f t="array" ref="F88:J88">CALENDAR.RESOLVE_MJDATE(A88,B88,C88,D88,E88)</f>
        <v>2024</v>
      </c>
      <c r="G88" s="12">
        <v>1</v>
      </c>
      <c r="H88" s="12">
        <v>1</v>
      </c>
      <c r="I88" s="12">
        <v>0</v>
      </c>
      <c r="J88" s="12">
        <v>0</v>
      </c>
      <c r="K88" s="13"/>
    </row>
    <row r="89" spans="1:11" x14ac:dyDescent="0.25">
      <c r="A89" s="219">
        <v>60309.999999999003</v>
      </c>
      <c r="B89" s="15">
        <v>5</v>
      </c>
      <c r="C89" s="16">
        <v>1</v>
      </c>
      <c r="D89" s="16">
        <v>1</v>
      </c>
      <c r="E89" s="84"/>
      <c r="F89" s="16" cm="1">
        <f t="array" ref="F89:J89">CALENDAR.RESOLVE_MJDATE(A89,B89,C89,D89,E89)</f>
        <v>2023</v>
      </c>
      <c r="G89" s="16">
        <v>12</v>
      </c>
      <c r="H89" s="16">
        <v>31</v>
      </c>
      <c r="I89" s="16">
        <v>23</v>
      </c>
      <c r="J89" s="16">
        <v>59.9</v>
      </c>
      <c r="K89" s="17"/>
    </row>
    <row r="90" spans="1:11" x14ac:dyDescent="0.25">
      <c r="A90" s="162">
        <v>60309.999999999003</v>
      </c>
      <c r="B90" s="12">
        <v>6</v>
      </c>
      <c r="C90" s="12"/>
      <c r="D90" s="12"/>
      <c r="E90" s="83"/>
      <c r="F90" s="12" cm="1">
        <f t="array" ref="F90:K90">CALENDAR.RESOLVE_MJDATE(A90,B90,C90,D90,E90)</f>
        <v>2023</v>
      </c>
      <c r="G90" s="12">
        <v>12</v>
      </c>
      <c r="H90" s="12">
        <v>31</v>
      </c>
      <c r="I90" s="12">
        <v>23</v>
      </c>
      <c r="J90" s="12">
        <v>59</v>
      </c>
      <c r="K90" s="13">
        <v>59.999913875944912</v>
      </c>
    </row>
    <row r="91" spans="1:11" x14ac:dyDescent="0.25">
      <c r="A91" s="219">
        <v>60309.999999999003</v>
      </c>
      <c r="B91" s="15">
        <v>6</v>
      </c>
      <c r="C91" s="16">
        <v>3</v>
      </c>
      <c r="D91" s="16"/>
      <c r="E91" s="84"/>
      <c r="F91" s="16" cm="1">
        <f t="array" ref="F91:K91">CALENDAR.RESOLVE_MJDATE(A91,B91,C91,D91,E91)</f>
        <v>2024</v>
      </c>
      <c r="G91" s="16">
        <v>1</v>
      </c>
      <c r="H91" s="16">
        <v>1</v>
      </c>
      <c r="I91" s="16">
        <v>0</v>
      </c>
      <c r="J91" s="16">
        <v>0</v>
      </c>
      <c r="K91" s="17">
        <v>0</v>
      </c>
    </row>
    <row r="92" spans="1:11" x14ac:dyDescent="0.25">
      <c r="A92" s="162">
        <v>60309.999999999003</v>
      </c>
      <c r="B92" s="12">
        <v>6</v>
      </c>
      <c r="C92" s="12">
        <v>3</v>
      </c>
      <c r="D92" s="12">
        <v>1</v>
      </c>
      <c r="E92" s="83"/>
      <c r="F92" s="12" cm="1">
        <f t="array" ref="F92:K92">CALENDAR.RESOLVE_MJDATE(A92,B92,C92,D92,E92)</f>
        <v>2023</v>
      </c>
      <c r="G92" s="12">
        <v>12</v>
      </c>
      <c r="H92" s="12">
        <v>31</v>
      </c>
      <c r="I92" s="12">
        <v>23</v>
      </c>
      <c r="J92" s="12">
        <v>59</v>
      </c>
      <c r="K92" s="13">
        <v>59.999000000000002</v>
      </c>
    </row>
    <row r="93" spans="1:11" x14ac:dyDescent="0.25">
      <c r="A93" s="219">
        <v>0</v>
      </c>
      <c r="B93" s="15">
        <v>3</v>
      </c>
      <c r="C93" s="16">
        <v>0</v>
      </c>
      <c r="D93" s="16">
        <v>1</v>
      </c>
      <c r="E93" s="84">
        <v>1</v>
      </c>
      <c r="F93" s="16" cm="1">
        <f t="array" ref="F93:H93">CALENDAR.RESOLVE_MJDATE(A93,B93,C93,D93,E93)</f>
        <v>1858</v>
      </c>
      <c r="G93" s="16">
        <v>11</v>
      </c>
      <c r="H93" s="16">
        <v>5</v>
      </c>
      <c r="I93" s="16"/>
      <c r="J93" s="16"/>
      <c r="K93" s="17"/>
    </row>
    <row r="96" spans="1:11" ht="19.5" x14ac:dyDescent="0.3">
      <c r="A96" s="1" t="s">
        <v>440</v>
      </c>
    </row>
    <row r="98" spans="1:15" x14ac:dyDescent="0.25">
      <c r="A98" s="22" t="s">
        <v>185</v>
      </c>
      <c r="B98" s="23" t="s">
        <v>222</v>
      </c>
      <c r="C98" s="23" t="s">
        <v>441</v>
      </c>
      <c r="D98" s="23" t="s">
        <v>187</v>
      </c>
      <c r="E98" s="23" t="s">
        <v>66</v>
      </c>
      <c r="F98" s="23" t="s">
        <v>186</v>
      </c>
      <c r="G98" s="167" t="s">
        <v>67</v>
      </c>
      <c r="H98" s="23" t="s">
        <v>223</v>
      </c>
      <c r="I98" s="23" t="s">
        <v>37</v>
      </c>
      <c r="J98" s="23" t="s">
        <v>189</v>
      </c>
      <c r="K98" s="23" t="s">
        <v>190</v>
      </c>
      <c r="L98" s="23" t="s">
        <v>191</v>
      </c>
      <c r="M98" s="23" t="s">
        <v>192</v>
      </c>
      <c r="N98" s="23" t="s">
        <v>188</v>
      </c>
      <c r="O98" s="23" t="s">
        <v>111</v>
      </c>
    </row>
    <row r="99" spans="1:15" x14ac:dyDescent="0.25">
      <c r="A99" s="96"/>
      <c r="B99" s="9"/>
      <c r="C99" s="9"/>
      <c r="D99" s="9"/>
      <c r="E99" s="9"/>
      <c r="F99" s="9"/>
      <c r="G99" s="82"/>
      <c r="H99" s="206" t="str" cm="1">
        <f t="array" ref="H99">CALENDAR.MJDATE_ADDITION(B99,C99,D99,E99,F99,G99)</f>
        <v/>
      </c>
      <c r="I99" s="96" t="e">
        <f>_xlfn.LET(_xlpm._d,CALENDAR.MJDATE_TO_CALENDAR_DATE(H99),DATE(INDEX(_xlpm._d,1,1),INDEX(_xlpm._d,1,2),INDEX(_xlpm._d,1,3))+MOD(H99,1))</f>
        <v>#VALUE!</v>
      </c>
      <c r="J99" s="9">
        <f t="shared" ref="J99:J110" si="0">G99*12+F99*3+E99</f>
        <v>0</v>
      </c>
      <c r="K99" s="9">
        <f>INT(J99)</f>
        <v>0</v>
      </c>
      <c r="L99" s="9">
        <f>J99-K99</f>
        <v>0</v>
      </c>
      <c r="M99" s="9">
        <f t="shared" ref="M99:M110" si="1">MONTH(A99)-1 +K99</f>
        <v>0</v>
      </c>
      <c r="N99" s="96">
        <f>DATE(YEAR(A99)+INT(M99/12),MOD(M99, 12)+1,DAY(A99))+ROUND(30.436875*L99,0)+ROUND(D99*7,0)+C99+MOD(A99,1)</f>
        <v>0</v>
      </c>
      <c r="O99" s="35" t="e">
        <f>ROUND(I99,8)=ROUND(N99,8)</f>
        <v>#VALUE!</v>
      </c>
    </row>
    <row r="100" spans="1:15" x14ac:dyDescent="0.25">
      <c r="A100" s="97"/>
      <c r="B100" s="12" t="s">
        <v>3</v>
      </c>
      <c r="C100" s="12"/>
      <c r="D100" s="12"/>
      <c r="E100" s="12"/>
      <c r="F100" s="12"/>
      <c r="G100" s="83"/>
      <c r="H100" s="207" t="e" cm="1">
        <f t="array" ref="H100">CALENDAR.MJDATE_ADDITION(B100,C100,D100,E100,F100,G100)</f>
        <v>#VALUE!</v>
      </c>
      <c r="I100" s="98" t="e">
        <f>_xlfn.LET(_xlpm._d,CALENDAR.MJDATE_TO_CALENDAR_DATE(H100),DATE(INDEX(_xlpm._d,1,1),INDEX(_xlpm._d,1,2),INDEX(_xlpm._d,1,3))+MOD(H100,1))</f>
        <v>#VALUE!</v>
      </c>
      <c r="J100" s="12">
        <f t="shared" si="0"/>
        <v>0</v>
      </c>
      <c r="K100" s="12">
        <f t="shared" ref="K100:K110" si="2">INT(J100)</f>
        <v>0</v>
      </c>
      <c r="L100" s="12">
        <f t="shared" ref="L100:L102" si="3">J100-K100</f>
        <v>0</v>
      </c>
      <c r="M100" s="12">
        <f t="shared" si="1"/>
        <v>0</v>
      </c>
      <c r="N100" s="98">
        <f t="shared" ref="N100:N110" si="4">DATE(YEAR(A100)+INT(M100/12),MOD(M100, 12)+1,DAY(A100))+ROUND(30.436875*L100,0)+ROUND(D100*7,0)+C100+MOD(A100,1)</f>
        <v>0</v>
      </c>
      <c r="O100" s="36" t="e">
        <f t="shared" ref="O100:O110" si="5">ROUND(I100,8)=ROUND(N100,8)</f>
        <v>#VALUE!</v>
      </c>
    </row>
    <row r="101" spans="1:15" x14ac:dyDescent="0.25">
      <c r="A101" s="95">
        <v>45078.732777777775</v>
      </c>
      <c r="B101" s="9" cm="1">
        <f t="array" ref="B101">CALENDAR.MODIFIED_JULIAN_DATE(YEAR(A101),MONTH(A101),DAY(A101),MOD(A101,1))</f>
        <v>60096.732777777775</v>
      </c>
      <c r="C101" s="9"/>
      <c r="D101" s="9"/>
      <c r="E101" s="9"/>
      <c r="F101" s="9"/>
      <c r="G101" s="82">
        <v>1.5</v>
      </c>
      <c r="H101" s="206" cm="1">
        <f t="array" ref="H101">CALENDAR.MJDATE_ADDITION(B101,C101,D101,E101,F101,G101)</f>
        <v>60645.732777777594</v>
      </c>
      <c r="I101" s="102">
        <f>_xlfn.LET(_xlpm._d,CALENDAR.MJDATE_TO_CALENDAR_DATE(H101),DATE(INDEX(_xlpm._d,1,1),INDEX(_xlpm._d,1,2),INDEX(_xlpm._d,1,3))+MOD(H101,1))</f>
        <v>45627.732777777594</v>
      </c>
      <c r="J101" s="9">
        <f t="shared" si="0"/>
        <v>18</v>
      </c>
      <c r="K101" s="9">
        <f t="shared" si="2"/>
        <v>18</v>
      </c>
      <c r="L101" s="9">
        <f t="shared" si="3"/>
        <v>0</v>
      </c>
      <c r="M101" s="9">
        <f t="shared" si="1"/>
        <v>23</v>
      </c>
      <c r="N101" s="96">
        <f t="shared" si="4"/>
        <v>45627.732777777775</v>
      </c>
      <c r="O101" s="35" t="b">
        <f t="shared" si="5"/>
        <v>1</v>
      </c>
    </row>
    <row r="102" spans="1:15" x14ac:dyDescent="0.25">
      <c r="A102" s="99">
        <v>45078.732777777775</v>
      </c>
      <c r="B102" s="37" cm="1">
        <f t="array" ref="B102">CALENDAR.MODIFIED_JULIAN_DATE(YEAR(A102),MONTH(A102),DAY(A102),MOD(A102,1))</f>
        <v>60096.732777777775</v>
      </c>
      <c r="C102" s="37"/>
      <c r="D102" s="37"/>
      <c r="E102" s="37"/>
      <c r="F102" s="37">
        <v>1</v>
      </c>
      <c r="G102" s="175"/>
      <c r="H102" s="208" cm="1">
        <f t="array" ref="H102">CALENDAR.MJDATE_ADDITION(B102,C102,D102,E102,F102,G102)</f>
        <v>60188.732777777594</v>
      </c>
      <c r="I102" s="100">
        <f>_xlfn.LET(_xlpm._d,CALENDAR.MJDATE_TO_CALENDAR_DATE(H102),DATE(INDEX(_xlpm._d,1,1),INDEX(_xlpm._d,1,2),INDEX(_xlpm._d,1,3))+MOD(H102,1))</f>
        <v>45170.732777777594</v>
      </c>
      <c r="J102" s="37">
        <f t="shared" si="0"/>
        <v>3</v>
      </c>
      <c r="K102" s="37">
        <f t="shared" si="2"/>
        <v>3</v>
      </c>
      <c r="L102" s="37">
        <f t="shared" si="3"/>
        <v>0</v>
      </c>
      <c r="M102" s="37">
        <f t="shared" si="1"/>
        <v>8</v>
      </c>
      <c r="N102" s="100">
        <f t="shared" si="4"/>
        <v>45170.732777777775</v>
      </c>
      <c r="O102" s="39" t="b">
        <f t="shared" si="5"/>
        <v>1</v>
      </c>
    </row>
    <row r="103" spans="1:15" x14ac:dyDescent="0.25">
      <c r="A103" s="95">
        <v>45078.732777777775</v>
      </c>
      <c r="B103" s="9" cm="1">
        <f t="array" ref="B103">CALENDAR.MODIFIED_JULIAN_DATE(YEAR(A103),MONTH(A103),DAY(A103),MOD(A103,1))</f>
        <v>60096.732777777775</v>
      </c>
      <c r="C103" s="9"/>
      <c r="D103" s="9"/>
      <c r="E103" s="9">
        <v>-1.5</v>
      </c>
      <c r="F103" s="9"/>
      <c r="G103" s="82"/>
      <c r="H103" s="206" cm="1">
        <f t="array" ref="H103">CALENDAR.MJDATE_ADDITION(B103,C103,D103,E103,F103,G103)</f>
        <v>60050.732777777594</v>
      </c>
      <c r="I103" s="102">
        <f>_xlfn.LET(_xlpm._d,CALENDAR.MJDATE_TO_CALENDAR_DATE(H103),DATE(INDEX(_xlpm._d,1,1),INDEX(_xlpm._d,1,2),INDEX(_xlpm._d,1,3))+MOD(H103,1))</f>
        <v>45032.732777777594</v>
      </c>
      <c r="J103" s="9">
        <f t="shared" si="0"/>
        <v>-1.5</v>
      </c>
      <c r="K103" s="9">
        <f t="shared" si="2"/>
        <v>-2</v>
      </c>
      <c r="L103" s="9">
        <f t="shared" ref="L103:L110" si="6">J103-K103</f>
        <v>0.5</v>
      </c>
      <c r="M103" s="9">
        <f t="shared" si="1"/>
        <v>3</v>
      </c>
      <c r="N103" s="96">
        <f t="shared" si="4"/>
        <v>45032.732777777775</v>
      </c>
      <c r="O103" s="35" t="b">
        <f t="shared" si="5"/>
        <v>1</v>
      </c>
    </row>
    <row r="104" spans="1:15" x14ac:dyDescent="0.25">
      <c r="A104" s="99">
        <v>45078.732777777775</v>
      </c>
      <c r="B104" s="37" cm="1">
        <f t="array" ref="B104">CALENDAR.MODIFIED_JULIAN_DATE(YEAR(A104),MONTH(A104),DAY(A104),MOD(A104,1))</f>
        <v>60096.732777777775</v>
      </c>
      <c r="C104" s="37"/>
      <c r="D104" s="37">
        <v>1</v>
      </c>
      <c r="E104" s="37"/>
      <c r="F104" s="37"/>
      <c r="G104" s="175"/>
      <c r="H104" s="208" cm="1">
        <f t="array" ref="H104">CALENDAR.MJDATE_ADDITION(B104,C104,D104,E104,F104,G104)</f>
        <v>60103.732777777775</v>
      </c>
      <c r="I104" s="100">
        <f>_xlfn.LET(_xlpm._d,CALENDAR.MJDATE_TO_CALENDAR_DATE(H104),DATE(INDEX(_xlpm._d,1,1),INDEX(_xlpm._d,1,2),INDEX(_xlpm._d,1,3))+MOD(H104,1))</f>
        <v>45085.732777777775</v>
      </c>
      <c r="J104" s="37">
        <f t="shared" si="0"/>
        <v>0</v>
      </c>
      <c r="K104" s="37">
        <f t="shared" si="2"/>
        <v>0</v>
      </c>
      <c r="L104" s="37">
        <f t="shared" si="6"/>
        <v>0</v>
      </c>
      <c r="M104" s="37">
        <f t="shared" si="1"/>
        <v>5</v>
      </c>
      <c r="N104" s="100">
        <f t="shared" si="4"/>
        <v>45085.732777777775</v>
      </c>
      <c r="O104" s="39" t="b">
        <f t="shared" si="5"/>
        <v>1</v>
      </c>
    </row>
    <row r="105" spans="1:15" x14ac:dyDescent="0.25">
      <c r="A105" s="95">
        <v>45078.732777777775</v>
      </c>
      <c r="B105" s="9" cm="1">
        <f t="array" ref="B105">CALENDAR.MODIFIED_JULIAN_DATE(YEAR(A105),MONTH(A105),DAY(A105),MOD(A105,1))</f>
        <v>60096.732777777775</v>
      </c>
      <c r="C105" s="9">
        <v>1</v>
      </c>
      <c r="D105" s="9"/>
      <c r="E105" s="9"/>
      <c r="F105" s="9"/>
      <c r="G105" s="82"/>
      <c r="H105" s="206" cm="1">
        <f t="array" ref="H105">CALENDAR.MJDATE_ADDITION(B105,C105,D105,E105,F105,G105)</f>
        <v>60097.732777777775</v>
      </c>
      <c r="I105" s="102">
        <f>_xlfn.LET(_xlpm._d,CALENDAR.MJDATE_TO_CALENDAR_DATE(H105),DATE(INDEX(_xlpm._d,1,1),INDEX(_xlpm._d,1,2),INDEX(_xlpm._d,1,3))+MOD(H105,1))</f>
        <v>45079.732777777775</v>
      </c>
      <c r="J105" s="9">
        <f t="shared" si="0"/>
        <v>0</v>
      </c>
      <c r="K105" s="9">
        <f t="shared" si="2"/>
        <v>0</v>
      </c>
      <c r="L105" s="9">
        <f t="shared" si="6"/>
        <v>0</v>
      </c>
      <c r="M105" s="9">
        <f t="shared" si="1"/>
        <v>5</v>
      </c>
      <c r="N105" s="96">
        <f t="shared" si="4"/>
        <v>45079.732777777775</v>
      </c>
      <c r="O105" s="35" t="b">
        <f t="shared" si="5"/>
        <v>1</v>
      </c>
    </row>
    <row r="106" spans="1:15" x14ac:dyDescent="0.25">
      <c r="A106" s="99">
        <v>45078.732777777775</v>
      </c>
      <c r="B106" s="37" cm="1">
        <f t="array" ref="B106">CALENDAR.MODIFIED_JULIAN_DATE(YEAR(A106),MONTH(A106),DAY(A106),MOD(A106,1))</f>
        <v>60096.732777777775</v>
      </c>
      <c r="C106" s="37">
        <v>1.5</v>
      </c>
      <c r="D106" s="37">
        <v>1.5</v>
      </c>
      <c r="E106" s="37"/>
      <c r="F106" s="37"/>
      <c r="G106" s="175"/>
      <c r="H106" s="208" cm="1">
        <f t="array" ref="H106">CALENDAR.MJDATE_ADDITION(B106,C106,D106,E106,F106,G106)</f>
        <v>60109.232777777775</v>
      </c>
      <c r="I106" s="100">
        <f>_xlfn.LET(_xlpm._d,CALENDAR.MJDATE_TO_CALENDAR_DATE(H106),DATE(INDEX(_xlpm._d,1,1),INDEX(_xlpm._d,1,2),INDEX(_xlpm._d,1,3))+MOD(H106,1))</f>
        <v>45091.232777777775</v>
      </c>
      <c r="J106" s="37">
        <f t="shared" si="0"/>
        <v>0</v>
      </c>
      <c r="K106" s="37">
        <f t="shared" si="2"/>
        <v>0</v>
      </c>
      <c r="L106" s="37">
        <f t="shared" si="6"/>
        <v>0</v>
      </c>
      <c r="M106" s="37">
        <f t="shared" si="1"/>
        <v>5</v>
      </c>
      <c r="N106" s="100">
        <f t="shared" si="4"/>
        <v>45091.232777777775</v>
      </c>
      <c r="O106" s="39" t="b">
        <f t="shared" si="5"/>
        <v>1</v>
      </c>
    </row>
    <row r="107" spans="1:15" x14ac:dyDescent="0.25">
      <c r="A107" s="95">
        <v>45078.732777777775</v>
      </c>
      <c r="B107" s="9" cm="1">
        <f t="array" ref="B107">CALENDAR.MODIFIED_JULIAN_DATE(YEAR(A107),MONTH(A107),DAY(A107),MOD(A107,1))</f>
        <v>60096.732777777775</v>
      </c>
      <c r="C107" s="9">
        <v>0.3</v>
      </c>
      <c r="D107" s="9"/>
      <c r="E107" s="9"/>
      <c r="F107" s="9"/>
      <c r="G107" s="82"/>
      <c r="H107" s="206" cm="1">
        <f t="array" ref="H107">CALENDAR.MJDATE_ADDITION(B107,C107,D107,E107,F107,G107)</f>
        <v>60097.032777777778</v>
      </c>
      <c r="I107" s="102">
        <f>_xlfn.LET(_xlpm._d,CALENDAR.MJDATE_TO_CALENDAR_DATE(H107),DATE(INDEX(_xlpm._d,1,1),INDEX(_xlpm._d,1,2),INDEX(_xlpm._d,1,3))+MOD(H107,1))</f>
        <v>45079.032777777778</v>
      </c>
      <c r="J107" s="9">
        <f t="shared" si="0"/>
        <v>0</v>
      </c>
      <c r="K107" s="9">
        <f t="shared" si="2"/>
        <v>0</v>
      </c>
      <c r="L107" s="9">
        <f t="shared" si="6"/>
        <v>0</v>
      </c>
      <c r="M107" s="9">
        <f t="shared" si="1"/>
        <v>5</v>
      </c>
      <c r="N107" s="96">
        <f t="shared" si="4"/>
        <v>45079.032777777778</v>
      </c>
      <c r="O107" s="35" t="b">
        <f t="shared" si="5"/>
        <v>1</v>
      </c>
    </row>
    <row r="108" spans="1:15" x14ac:dyDescent="0.25">
      <c r="A108" s="99">
        <v>45078.732777777775</v>
      </c>
      <c r="B108" s="37" cm="1">
        <f t="array" ref="B108">CALENDAR.MODIFIED_JULIAN_DATE(YEAR(A108),MONTH(A108),DAY(A108),MOD(A108,1))</f>
        <v>60096.732777777775</v>
      </c>
      <c r="C108" s="37">
        <v>31.2</v>
      </c>
      <c r="D108" s="37">
        <v>5</v>
      </c>
      <c r="E108" s="37">
        <v>1</v>
      </c>
      <c r="F108" s="37">
        <v>-4.6666666666666599</v>
      </c>
      <c r="G108" s="175">
        <v>1</v>
      </c>
      <c r="H108" s="208" cm="1">
        <f t="array" ref="H108">CALENDAR.MJDATE_ADDITION(B108,C108,D108,E108,F108,G108)</f>
        <v>60131.932777777591</v>
      </c>
      <c r="I108" s="100">
        <f>_xlfn.LET(_xlpm._d,CALENDAR.MJDATE_TO_CALENDAR_DATE(H108),DATE(INDEX(_xlpm._d,1,1),INDEX(_xlpm._d,1,2),INDEX(_xlpm._d,1,3))+MOD(H108,1))</f>
        <v>45113.932777777591</v>
      </c>
      <c r="J108" s="37">
        <f t="shared" si="0"/>
        <v>-0.99999999999997868</v>
      </c>
      <c r="K108" s="37">
        <f t="shared" si="2"/>
        <v>-1</v>
      </c>
      <c r="L108" s="37">
        <f t="shared" si="6"/>
        <v>2.1316282072803006E-14</v>
      </c>
      <c r="M108" s="37">
        <f t="shared" si="1"/>
        <v>4</v>
      </c>
      <c r="N108" s="100">
        <f t="shared" si="4"/>
        <v>45113.932777777773</v>
      </c>
      <c r="O108" s="39" t="b">
        <f t="shared" si="5"/>
        <v>1</v>
      </c>
    </row>
    <row r="109" spans="1:15" x14ac:dyDescent="0.25">
      <c r="A109" s="95">
        <v>45078.732777777775</v>
      </c>
      <c r="B109" s="9" cm="1">
        <f t="array" ref="B109">CALENDAR.MODIFIED_JULIAN_DATE(YEAR(A109),MONTH(A109),DAY(A109),MOD(A109,1))</f>
        <v>60096.732777777775</v>
      </c>
      <c r="C109" s="9">
        <v>31</v>
      </c>
      <c r="D109" s="9"/>
      <c r="E109" s="9">
        <v>-1</v>
      </c>
      <c r="F109" s="9">
        <v>4</v>
      </c>
      <c r="G109" s="82">
        <v>-1</v>
      </c>
      <c r="H109" s="206" cm="1">
        <f t="array" ref="H109">CALENDAR.MJDATE_ADDITION(B109,C109,D109,E109,F109,G109)</f>
        <v>60096.732777777594</v>
      </c>
      <c r="I109" s="102">
        <f>_xlfn.LET(_xlpm._d,CALENDAR.MJDATE_TO_CALENDAR_DATE(H109),DATE(INDEX(_xlpm._d,1,1),INDEX(_xlpm._d,1,2),INDEX(_xlpm._d,1,3))+MOD(H109,1))</f>
        <v>45078.732777777594</v>
      </c>
      <c r="J109" s="9">
        <f t="shared" si="0"/>
        <v>-1</v>
      </c>
      <c r="K109" s="9">
        <f t="shared" si="2"/>
        <v>-1</v>
      </c>
      <c r="L109" s="9">
        <f t="shared" si="6"/>
        <v>0</v>
      </c>
      <c r="M109" s="9">
        <f t="shared" si="1"/>
        <v>4</v>
      </c>
      <c r="N109" s="96">
        <f t="shared" si="4"/>
        <v>45078.732777777775</v>
      </c>
      <c r="O109" s="35" t="b">
        <f t="shared" si="5"/>
        <v>1</v>
      </c>
    </row>
    <row r="110" spans="1:15" x14ac:dyDescent="0.25">
      <c r="A110" s="99">
        <v>73050</v>
      </c>
      <c r="B110" s="75" cm="1">
        <f t="array" ref="B110">CALENDAR.MODIFIED_JULIAN_DATE(YEAR(A110),MONTH(A110),DAY(A110),MOD(A110,1))</f>
        <v>88068</v>
      </c>
      <c r="C110" s="37">
        <v>-28.5</v>
      </c>
      <c r="D110" s="37"/>
      <c r="E110" s="37">
        <v>1</v>
      </c>
      <c r="F110" s="37"/>
      <c r="G110" s="175"/>
      <c r="H110" s="208" cm="1">
        <f t="array" ref="H110">CALENDAR.MJDATE_ADDITION(B110,C110,D110,E110,F110,G110)</f>
        <v>88070.5</v>
      </c>
      <c r="I110" s="100">
        <f>_xlfn.LET(_xlpm._d,CALENDAR.MJDATE_TO_CALENDAR_DATE(H110),DATE(INDEX(_xlpm._d,1,1),INDEX(_xlpm._d,1,2),INDEX(_xlpm._d,1,3))+MOD(H110,1))</f>
        <v>73052.5</v>
      </c>
      <c r="J110" s="37">
        <f t="shared" si="0"/>
        <v>1</v>
      </c>
      <c r="K110" s="37">
        <f t="shared" si="2"/>
        <v>1</v>
      </c>
      <c r="L110" s="37">
        <f t="shared" si="6"/>
        <v>0</v>
      </c>
      <c r="M110" s="37">
        <f t="shared" si="1"/>
        <v>12</v>
      </c>
      <c r="N110" s="100">
        <f t="shared" si="4"/>
        <v>73052.5</v>
      </c>
      <c r="O110" s="39" t="b">
        <f t="shared" si="5"/>
        <v>1</v>
      </c>
    </row>
    <row r="113" spans="1:10" ht="19.5" x14ac:dyDescent="0.3">
      <c r="A113" s="1" t="s">
        <v>348</v>
      </c>
      <c r="C113" s="1" t="s">
        <v>358</v>
      </c>
    </row>
    <row r="115" spans="1:10" x14ac:dyDescent="0.25">
      <c r="A115" s="23" t="s">
        <v>349</v>
      </c>
      <c r="B115" s="193" t="s">
        <v>309</v>
      </c>
      <c r="C115" s="78" t="s">
        <v>311</v>
      </c>
      <c r="D115" t="s">
        <v>356</v>
      </c>
      <c r="F115" s="165"/>
      <c r="G115" s="165"/>
    </row>
    <row r="116" spans="1:10" x14ac:dyDescent="0.25">
      <c r="A116" s="188" t="s">
        <v>350</v>
      </c>
      <c r="B116" s="194" cm="1">
        <f t="array" ref="B116">CALENDAR.PARSE_ISO_TIME(A116)</f>
        <v>0.52458061342592599</v>
      </c>
      <c r="C116" s="260"/>
      <c r="D116" t="str" cm="1">
        <f t="array" ref="D116">CALENDAR.FORMAT_ISO_TIME(Table22[[#This Row],[Out: TimeSpan]],Table22[[#This Row],[Options]])</f>
        <v>T12:35:24</v>
      </c>
      <c r="F116" s="165"/>
      <c r="G116" s="165"/>
    </row>
    <row r="117" spans="1:10" x14ac:dyDescent="0.25">
      <c r="A117" s="189" t="s">
        <v>351</v>
      </c>
      <c r="B117" s="67" cm="1">
        <f t="array" ref="B117">CALENDAR.PARSE_ISO_TIME(A117)</f>
        <v>0.52458061342592599</v>
      </c>
      <c r="C117" t="s">
        <v>550</v>
      </c>
      <c r="D117" t="str" cm="1">
        <f t="array" ref="D117">CALENDAR.FORMAT_ISO_TIME(Table22[[#This Row],[Out: TimeSpan]],Table22[[#This Row],[Options]])</f>
        <v>T12:35:23</v>
      </c>
      <c r="F117" s="165"/>
      <c r="G117" s="165"/>
    </row>
    <row r="118" spans="1:10" x14ac:dyDescent="0.25">
      <c r="A118" s="189" t="s">
        <v>352</v>
      </c>
      <c r="B118" s="194" cm="1">
        <f t="array" ref="B118">CALENDAR.PARSE_ISO_TIME(A118)</f>
        <v>0.52458055555555561</v>
      </c>
      <c r="C118" s="261" t="s">
        <v>551</v>
      </c>
      <c r="D118" t="str" cm="1">
        <f t="array" ref="D118">CALENDAR.FORMAT_ISO_TIME(Table22[[#This Row],[Out: TimeSpan]],Table22[[#This Row],[Options]])</f>
        <v>T12:35:23.760</v>
      </c>
      <c r="E118" s="49"/>
      <c r="F118" s="165"/>
      <c r="G118" s="165"/>
    </row>
    <row r="119" spans="1:10" x14ac:dyDescent="0.25">
      <c r="A119" s="191" t="s">
        <v>353</v>
      </c>
      <c r="B119" s="67" cm="1">
        <f t="array" ref="B119">CALENDAR.PARSE_ISO_TIME(A119)</f>
        <v>0.45833333333333331</v>
      </c>
      <c r="D119" t="str" cm="1">
        <f t="array" ref="D119">CALENDAR.FORMAT_ISO_TIME(Table22[[#This Row],[Out: TimeSpan]],Table22[[#This Row],[Options]])</f>
        <v>T11:00:00</v>
      </c>
    </row>
    <row r="120" spans="1:10" x14ac:dyDescent="0.25">
      <c r="A120" s="192" t="s">
        <v>354</v>
      </c>
      <c r="B120" s="194" cm="1">
        <f t="array" ref="B120">CALENDAR.PARSE_ISO_TIME(A120)</f>
        <v>0.47291666666666665</v>
      </c>
      <c r="C120" s="260"/>
      <c r="D120" t="str" cm="1">
        <f t="array" ref="D120">CALENDAR.FORMAT_ISO_TIME(Table22[[#This Row],[Out: TimeSpan]],Table22[[#This Row],[Options]])</f>
        <v>T11:21:00</v>
      </c>
    </row>
    <row r="121" spans="1:10" x14ac:dyDescent="0.25">
      <c r="A121" s="189" t="s">
        <v>413</v>
      </c>
      <c r="B121" s="67" cm="1">
        <f t="array" ref="B121">CALENDAR.PARSE_ISO_TIME(A121)</f>
        <v>6.6769777662037036E-6</v>
      </c>
      <c r="C121" s="49" t="s">
        <v>552</v>
      </c>
      <c r="D121" t="str" cm="1">
        <f t="array" ref="D121">CALENDAR.FORMAT_ISO_TIME(Table22[[#This Row],[Out: TimeSpan]],Table22[[#This Row],[Options]])</f>
        <v>T00:00:00.6</v>
      </c>
    </row>
    <row r="122" spans="1:10" x14ac:dyDescent="0.25">
      <c r="A122" s="190" t="s">
        <v>549</v>
      </c>
      <c r="B122" s="194" cm="1">
        <f t="array" ref="B122">CALENDAR.PARSE_ISO_TIME(A122)</f>
        <v>1.1574074074074074E-8</v>
      </c>
      <c r="C122" s="260" t="s">
        <v>553</v>
      </c>
      <c r="D122" t="str" cm="1">
        <f t="array" ref="D122">CALENDAR.FORMAT_ISO_TIME(Table22[[#This Row],[Out: TimeSpan]],Table22[[#This Row],[Options]])</f>
        <v>T0000</v>
      </c>
    </row>
    <row r="125" spans="1:10" ht="19.5" x14ac:dyDescent="0.3">
      <c r="A125" s="1" t="s">
        <v>412</v>
      </c>
      <c r="F125" s="1" t="s">
        <v>401</v>
      </c>
    </row>
    <row r="127" spans="1:10" x14ac:dyDescent="0.25">
      <c r="A127" s="22" t="s">
        <v>372</v>
      </c>
      <c r="B127" s="23" t="s">
        <v>399</v>
      </c>
      <c r="C127" s="43" t="s">
        <v>6</v>
      </c>
      <c r="D127" s="43" t="s">
        <v>46</v>
      </c>
      <c r="E127" s="43" t="s">
        <v>16</v>
      </c>
      <c r="F127" s="43" t="s">
        <v>17</v>
      </c>
      <c r="G127" s="24" t="s">
        <v>47</v>
      </c>
      <c r="H127" s="201" t="s">
        <v>62</v>
      </c>
      <c r="I127" s="43" t="s">
        <v>311</v>
      </c>
      <c r="J127" s="24" t="s">
        <v>394</v>
      </c>
    </row>
    <row r="128" spans="1:10" x14ac:dyDescent="0.25">
      <c r="A128" s="8"/>
      <c r="B128" s="9"/>
      <c r="C128" s="9"/>
      <c r="D128" s="9" t="str" cm="1">
        <f t="array" ref="D128:H128">CALENDAR.PARSE_ISO_DATETIME(A128,B128,C128)</f>
        <v/>
      </c>
      <c r="E128" s="9" t="str">
        <v/>
      </c>
      <c r="F128" s="9" t="str">
        <v/>
      </c>
      <c r="G128" s="9" t="str">
        <v/>
      </c>
      <c r="H128" s="82" t="str">
        <v/>
      </c>
      <c r="I128" s="9"/>
      <c r="J128" s="10" t="str" cm="1">
        <f t="array" ref="J128">CALENDAR.FORMAT_ISO_DATETIME(D128,E128,F128,G128,H128,I128,C128)</f>
        <v/>
      </c>
    </row>
    <row r="129" spans="1:10" x14ac:dyDescent="0.25">
      <c r="A129" s="11" t="s">
        <v>3</v>
      </c>
      <c r="B129" s="12"/>
      <c r="C129" s="12"/>
      <c r="D129" s="12" t="e" cm="1">
        <f t="array" ref="D129:H129">CALENDAR.PARSE_ISO_DATETIME(A129,B129,C129)</f>
        <v>#VALUE!</v>
      </c>
      <c r="E129" s="12" t="str">
        <v/>
      </c>
      <c r="F129" s="12" t="str">
        <v/>
      </c>
      <c r="G129" s="12" t="str">
        <v/>
      </c>
      <c r="H129" s="83" t="str">
        <v/>
      </c>
      <c r="I129" s="12"/>
      <c r="J129" s="13" t="e" cm="1">
        <f t="array" ref="J129">CALENDAR.FORMAT_ISO_DATETIME(D129,E129,F129,G129,H129,I129,C129)</f>
        <v>#VALUE!</v>
      </c>
    </row>
    <row r="130" spans="1:10" x14ac:dyDescent="0.25">
      <c r="A130" s="52" t="s">
        <v>59</v>
      </c>
      <c r="B130" s="68"/>
      <c r="C130" s="9"/>
      <c r="D130" s="9" cm="1">
        <f t="array" ref="D130:H130">CALENDAR.PARSE_ISO_DATETIME(A130,B130,C130)</f>
        <v>-327</v>
      </c>
      <c r="E130" s="9">
        <v>10</v>
      </c>
      <c r="F130" s="9">
        <v>1</v>
      </c>
      <c r="G130" s="9" t="str">
        <v/>
      </c>
      <c r="H130" s="82" t="str">
        <v/>
      </c>
      <c r="I130" s="9"/>
      <c r="J130" s="10" t="str" cm="1">
        <f t="array" ref="J130">CALENDAR.FORMAT_ISO_DATETIME(D130,E130,F130,G130,H130,I130,C130)</f>
        <v>−0327-10-01</v>
      </c>
    </row>
    <row r="131" spans="1:10" x14ac:dyDescent="0.25">
      <c r="A131" s="44" t="s">
        <v>61</v>
      </c>
      <c r="B131" s="45"/>
      <c r="C131" s="12">
        <v>1</v>
      </c>
      <c r="D131" s="12" cm="1">
        <f t="array" ref="D131:H131">CALENDAR.PARSE_ISO_DATETIME(A131,B131,C131)</f>
        <v>1900</v>
      </c>
      <c r="E131" s="12">
        <v>2</v>
      </c>
      <c r="F131" s="12">
        <v>29</v>
      </c>
      <c r="G131" s="12" t="str">
        <v/>
      </c>
      <c r="H131" s="83" t="str">
        <v/>
      </c>
      <c r="I131" s="12" t="s">
        <v>357</v>
      </c>
      <c r="J131" s="13" t="str" cm="1">
        <f t="array" ref="J131">CALENDAR.FORMAT_ISO_DATETIME(D131,E131,F131,G131,H131,I131,C131)</f>
        <v>19000229</v>
      </c>
    </row>
    <row r="132" spans="1:10" x14ac:dyDescent="0.25">
      <c r="A132" s="42" t="s">
        <v>60</v>
      </c>
      <c r="B132" s="68"/>
      <c r="C132" s="9"/>
      <c r="D132" s="9" cm="1">
        <f t="array" ref="D132:H132">CALENDAR.PARSE_ISO_DATETIME(A132,B132,C132)</f>
        <v>2000</v>
      </c>
      <c r="E132" s="9">
        <v>2</v>
      </c>
      <c r="F132" s="9">
        <v>29</v>
      </c>
      <c r="G132" s="9" t="str">
        <v/>
      </c>
      <c r="H132" s="82" t="str">
        <v/>
      </c>
      <c r="I132" s="9"/>
      <c r="J132" s="10" t="str" cm="1">
        <f t="array" ref="J132">CALENDAR.FORMAT_ISO_DATETIME(D132,E132,F132,G132,H132,I132,C132)</f>
        <v>2000-02-29</v>
      </c>
    </row>
    <row r="133" spans="1:10" x14ac:dyDescent="0.25">
      <c r="A133" s="56" t="s">
        <v>400</v>
      </c>
      <c r="B133" s="177">
        <v>1</v>
      </c>
      <c r="C133" s="37"/>
      <c r="D133" s="37" cm="1">
        <f t="array" ref="D133:H133">CALENDAR.PARSE_ISO_DATETIME(A133,B133,C133)</f>
        <v>2023</v>
      </c>
      <c r="E133" s="37">
        <v>2</v>
      </c>
      <c r="F133" s="37">
        <v>18</v>
      </c>
      <c r="G133" s="37">
        <v>0.23194444444444445</v>
      </c>
      <c r="H133" s="175">
        <v>540</v>
      </c>
      <c r="I133" s="37"/>
      <c r="J133" s="57" t="str" cm="1">
        <f t="array" ref="J133">CALENDAR.FORMAT_ISO_DATETIME(D133,E133,F133,G133,H133,I133,C133)</f>
        <v>2023-02-18T05:34:00+09:00</v>
      </c>
    </row>
    <row r="134" spans="1:10" x14ac:dyDescent="0.25">
      <c r="A134" s="42" t="s">
        <v>563</v>
      </c>
      <c r="B134" s="68"/>
      <c r="C134" s="9"/>
      <c r="D134" s="9" cm="1">
        <f t="array" ref="D134:H134">CALENDAR.PARSE_ISO_DATETIME(A134,B134,C134)</f>
        <v>2000</v>
      </c>
      <c r="E134" s="9">
        <v>2</v>
      </c>
      <c r="F134" s="9">
        <v>29</v>
      </c>
      <c r="G134" s="9">
        <v>1</v>
      </c>
      <c r="H134" s="82" t="str">
        <v/>
      </c>
      <c r="I134" s="9"/>
      <c r="J134" s="10" t="str" cm="1">
        <f t="array" ref="J134">CALENDAR.FORMAT_ISO_DATETIME(D134,E134,F134,G134,H134,I134,C134)</f>
        <v>2000-02-29T24:00:00</v>
      </c>
    </row>
    <row r="135" spans="1:10" x14ac:dyDescent="0.25">
      <c r="A135" s="56" t="s">
        <v>63</v>
      </c>
      <c r="B135" s="177"/>
      <c r="C135" s="37"/>
      <c r="D135" s="37" cm="1">
        <f t="array" ref="D135:H135">CALENDAR.PARSE_ISO_DATETIME(A135,B135,C135)</f>
        <v>2000</v>
      </c>
      <c r="E135" s="37">
        <v>2</v>
      </c>
      <c r="F135" s="37">
        <v>1</v>
      </c>
      <c r="G135" s="37" t="e">
        <v>#NUM!</v>
      </c>
      <c r="H135" s="175">
        <v>570</v>
      </c>
      <c r="I135" s="37"/>
      <c r="J135" s="57" t="str" cm="1">
        <f t="array" ref="J135">CALENDAR.FORMAT_ISO_DATETIME(D135,E135,F135,G135,H135,I135,C135)</f>
        <v>2000-02-01T#TIME!+09:30</v>
      </c>
    </row>
    <row r="136" spans="1:10" x14ac:dyDescent="0.25">
      <c r="A136" s="58" t="s">
        <v>64</v>
      </c>
      <c r="B136" s="72"/>
      <c r="C136" s="40"/>
      <c r="D136" s="40" cm="1">
        <f t="array" ref="D136:H136">CALENDAR.PARSE_ISO_DATETIME(A136,B136,C136)</f>
        <v>2000</v>
      </c>
      <c r="E136" s="40">
        <v>2</v>
      </c>
      <c r="F136" s="40">
        <v>29</v>
      </c>
      <c r="G136" s="40">
        <v>0.75</v>
      </c>
      <c r="H136" s="176">
        <v>0</v>
      </c>
      <c r="I136" s="40"/>
      <c r="J136" s="59" t="str" cm="1">
        <f t="array" ref="J136">CALENDAR.FORMAT_ISO_DATETIME(D136,E136,F136,G136,H136,I136,C136)</f>
        <v>2000-02-29T18:00:00+00:00</v>
      </c>
    </row>
    <row r="137" spans="1:10" x14ac:dyDescent="0.25">
      <c r="A137" s="56" t="s">
        <v>86</v>
      </c>
      <c r="B137" s="177"/>
      <c r="C137" s="37"/>
      <c r="D137" s="37" cm="1">
        <f t="array" ref="D137:H137">CALENDAR.PARSE_ISO_DATETIME(A137,B137,C137)</f>
        <v>2000</v>
      </c>
      <c r="E137" s="37">
        <v>2</v>
      </c>
      <c r="F137" s="37">
        <v>1</v>
      </c>
      <c r="G137" s="37">
        <v>0.99999998842592597</v>
      </c>
      <c r="H137" s="175">
        <v>570</v>
      </c>
      <c r="I137" s="37" t="s">
        <v>614</v>
      </c>
      <c r="J137" s="57" t="str" cm="1">
        <f t="array" ref="J137">CALENDAR.FORMAT_ISO_DATETIME(D137,E137,F137,G137,H137,I137,C137)</f>
        <v>2000-02-01T23:59:59+09:30</v>
      </c>
    </row>
    <row r="138" spans="1:10" x14ac:dyDescent="0.25">
      <c r="A138" s="58" t="s">
        <v>291</v>
      </c>
      <c r="B138" s="72"/>
      <c r="C138" s="40"/>
      <c r="D138" s="40" cm="1">
        <f t="array" ref="D138:H138">CALENDAR.PARSE_ISO_DATETIME(A138,B138,C138)</f>
        <v>2000</v>
      </c>
      <c r="E138" s="40">
        <v>2</v>
      </c>
      <c r="F138" s="40">
        <v>1</v>
      </c>
      <c r="G138" s="40">
        <v>1</v>
      </c>
      <c r="H138" s="176">
        <v>570</v>
      </c>
      <c r="I138" s="40"/>
      <c r="J138" s="59" t="str" cm="1">
        <f t="array" ref="J138">CALENDAR.FORMAT_ISO_DATETIME(D138,E138,F138,G138,H138,I138,C138)</f>
        <v>2000-02-01T24:00:00+09:30</v>
      </c>
    </row>
    <row r="139" spans="1:10" x14ac:dyDescent="0.25">
      <c r="A139" s="56" t="s">
        <v>292</v>
      </c>
      <c r="B139" s="177"/>
      <c r="C139" s="37"/>
      <c r="D139" s="37" cm="1">
        <f t="array" ref="D139:H139">CALENDAR.PARSE_ISO_DATETIME(A139,B139,C139)</f>
        <v>2000</v>
      </c>
      <c r="E139" s="37">
        <v>2</v>
      </c>
      <c r="F139" s="37">
        <v>1</v>
      </c>
      <c r="G139" s="37" t="str">
        <v/>
      </c>
      <c r="H139" s="175">
        <v>-570</v>
      </c>
      <c r="I139" s="37"/>
      <c r="J139" s="57" t="str" cm="1">
        <f t="array" ref="J139">CALENDAR.FORMAT_ISO_DATETIME(D139,E139,F139,G139,H139,I139,C139)</f>
        <v>2000-02-01T−09:30</v>
      </c>
    </row>
    <row r="140" spans="1:10" x14ac:dyDescent="0.25">
      <c r="A140" s="58" t="s">
        <v>613</v>
      </c>
      <c r="B140" s="72"/>
      <c r="C140" s="40"/>
      <c r="D140" s="40" t="str" cm="1">
        <f t="array" ref="D140:H140">CALENDAR.PARSE_ISO_DATETIME(A140,B140,C140)</f>
        <v/>
      </c>
      <c r="E140" s="40" t="str">
        <v/>
      </c>
      <c r="F140" s="40" t="str">
        <v/>
      </c>
      <c r="G140" s="40">
        <v>0.70138888888888884</v>
      </c>
      <c r="H140" s="176">
        <v>-420</v>
      </c>
      <c r="I140" s="40" t="s">
        <v>149</v>
      </c>
      <c r="J140" s="59" t="str" cm="1">
        <f t="array" ref="J140">CALENDAR.FORMAT_ISO_DATETIME(D140,E140,F140,G140,H140,I140,C140)</f>
        <v>T16:50−07:00</v>
      </c>
    </row>
    <row r="141" spans="1:10" x14ac:dyDescent="0.25">
      <c r="A141" s="56" t="s">
        <v>562</v>
      </c>
      <c r="B141" s="177"/>
      <c r="C141" s="37"/>
      <c r="D141" s="37" t="str" cm="1">
        <f t="array" ref="D141:H141">CALENDAR.PARSE_ISO_DATETIME(A141,B141,C141)</f>
        <v/>
      </c>
      <c r="E141" s="37" t="str">
        <v/>
      </c>
      <c r="F141" s="37" t="str">
        <v/>
      </c>
      <c r="G141" s="37">
        <v>0.70138888888888884</v>
      </c>
      <c r="H141" s="175" t="e">
        <v>#NUM!</v>
      </c>
      <c r="I141" s="37"/>
      <c r="J141" s="57" t="str" cm="1">
        <f t="array" ref="J141">CALENDAR.FORMAT_ISO_DATETIME(D141,E141,F141,G141,H141,I141,C141)</f>
        <v>T16:50:00#TZO!</v>
      </c>
    </row>
    <row r="142" spans="1:10" x14ac:dyDescent="0.25">
      <c r="A142" s="58" t="s">
        <v>304</v>
      </c>
      <c r="B142" s="72"/>
      <c r="C142" s="40"/>
      <c r="D142" s="40" t="str" cm="1">
        <f t="array" ref="D142:H142">CALENDAR.PARSE_ISO_DATETIME(A142,B142,C142)</f>
        <v/>
      </c>
      <c r="E142" s="40" t="str">
        <v/>
      </c>
      <c r="F142" s="40" t="str">
        <v/>
      </c>
      <c r="G142" s="40" t="e">
        <v>#VALUE!</v>
      </c>
      <c r="H142" s="176">
        <v>570</v>
      </c>
      <c r="I142" s="40"/>
      <c r="J142" s="59" t="str" cm="1">
        <f t="array" ref="J142">CALENDAR.FORMAT_ISO_DATETIME(D142,E142,F142,G142,H142,I142,C142)</f>
        <v>T#TIME!+09:30</v>
      </c>
    </row>
    <row r="145" spans="1:4" ht="19.5" x14ac:dyDescent="0.3">
      <c r="A145" s="1" t="s">
        <v>88</v>
      </c>
      <c r="C145" s="1" t="s">
        <v>564</v>
      </c>
    </row>
    <row r="147" spans="1:4" x14ac:dyDescent="0.25">
      <c r="A147" s="77" t="s">
        <v>89</v>
      </c>
      <c r="B147" s="202" t="s">
        <v>15</v>
      </c>
      <c r="C147" s="78" t="s">
        <v>85</v>
      </c>
      <c r="D147" s="186" t="s">
        <v>396</v>
      </c>
    </row>
    <row r="148" spans="1:4" x14ac:dyDescent="0.25">
      <c r="B148" s="200" t="str" cm="1">
        <f t="array" ref="B148">CALENDAR.PARSE_LITERARY_YEAR(Table25[[#This Row],[LiteraryYear]])</f>
        <v/>
      </c>
      <c r="D148" t="str" cm="1">
        <f t="array" ref="D148">CALENDAR.FORMAT_LITERARY_YEAR(Table25[[#This Row],[Out: YearCE]],Table25[[#This Row],[AlwaysShowEra]])</f>
        <v/>
      </c>
    </row>
    <row r="149" spans="1:4" x14ac:dyDescent="0.25">
      <c r="A149" t="s">
        <v>3</v>
      </c>
      <c r="B149" s="200" t="e" cm="1">
        <f t="array" ref="B149">CALENDAR.PARSE_LITERARY_YEAR(Table25[[#This Row],[LiteraryYear]])</f>
        <v>#VALUE!</v>
      </c>
      <c r="D149" t="e" cm="1">
        <f t="array" ref="D149">CALENDAR.FORMAT_LITERARY_YEAR(Table25[[#This Row],[Out: YearCE]],Table25[[#This Row],[AlwaysShowEra]])</f>
        <v>#VALUE!</v>
      </c>
    </row>
    <row r="150" spans="1:4" x14ac:dyDescent="0.25">
      <c r="A150" t="s">
        <v>90</v>
      </c>
      <c r="B150" s="200" cm="1">
        <f t="array" ref="B150">CALENDAR.PARSE_LITERARY_YEAR(Table25[[#This Row],[LiteraryYear]])</f>
        <v>1987</v>
      </c>
      <c r="C150">
        <v>1</v>
      </c>
      <c r="D150" t="str" cm="1">
        <f t="array" ref="D150">CALENDAR.FORMAT_LITERARY_YEAR(Table25[[#This Row],[Out: YearCE]],Table25[[#This Row],[AlwaysShowEra]])</f>
        <v>1987 CE</v>
      </c>
    </row>
    <row r="151" spans="1:4" x14ac:dyDescent="0.25">
      <c r="A151" s="49" t="s">
        <v>397</v>
      </c>
      <c r="B151" s="200" cm="1">
        <f t="array" ref="B151">CALENDAR.PARSE_LITERARY_YEAR(Table25[[#This Row],[LiteraryYear]])</f>
        <v>1024</v>
      </c>
      <c r="D151" t="str" cm="1">
        <f t="array" ref="D151">CALENDAR.FORMAT_LITERARY_YEAR(Table25[[#This Row],[Out: YearCE]],Table25[[#This Row],[AlwaysShowEra]])</f>
        <v>1024</v>
      </c>
    </row>
    <row r="152" spans="1:4" x14ac:dyDescent="0.25">
      <c r="A152" t="s">
        <v>91</v>
      </c>
      <c r="B152" s="200" cm="1">
        <f t="array" ref="B152">CALENDAR.PARSE_LITERARY_YEAR(Table25[[#This Row],[LiteraryYear]])</f>
        <v>400</v>
      </c>
      <c r="D152" t="str" cm="1">
        <f t="array" ref="D152">CALENDAR.FORMAT_LITERARY_YEAR(Table25[[#This Row],[Out: YearCE]],Table25[[#This Row],[AlwaysShowEra]])</f>
        <v>400 CE</v>
      </c>
    </row>
    <row r="153" spans="1:4" x14ac:dyDescent="0.25">
      <c r="A153" t="s">
        <v>92</v>
      </c>
      <c r="B153" s="200" cm="1">
        <f t="array" ref="B153">CALENDAR.PARSE_LITERARY_YEAR(Table25[[#This Row],[LiteraryYear]])</f>
        <v>-353</v>
      </c>
      <c r="D153" t="str" cm="1">
        <f t="array" ref="D153">CALENDAR.FORMAT_LITERARY_YEAR(Table25[[#This Row],[Out: YearCE]],Table25[[#This Row],[AlwaysShowEra]])</f>
        <v>354 BCE</v>
      </c>
    </row>
    <row r="154" spans="1:4" x14ac:dyDescent="0.25">
      <c r="A154" t="s">
        <v>295</v>
      </c>
      <c r="B154" s="200" cm="1">
        <f t="array" ref="B154">CALENDAR.PARSE_LITERARY_YEAR(Table25[[#This Row],[LiteraryYear]])</f>
        <v>-1</v>
      </c>
      <c r="D154" t="str" cm="1">
        <f t="array" ref="D154">CALENDAR.FORMAT_LITERARY_YEAR(Table25[[#This Row],[Out: YearCE]],Table25[[#This Row],[AlwaysShowEra]])</f>
        <v>2 BCE</v>
      </c>
    </row>
    <row r="155" spans="1:4" x14ac:dyDescent="0.25">
      <c r="A155" t="s">
        <v>296</v>
      </c>
      <c r="B155" s="200" cm="1">
        <f t="array" ref="B155">CALENDAR.PARSE_LITERARY_YEAR(Table25[[#This Row],[LiteraryYear]])</f>
        <v>-1</v>
      </c>
      <c r="D155" t="str" cm="1">
        <f t="array" ref="D155">CALENDAR.FORMAT_LITERARY_YEAR(Table25[[#This Row],[Out: YearCE]],Table25[[#This Row],[AlwaysShowEra]])</f>
        <v>2 BCE</v>
      </c>
    </row>
    <row r="156" spans="1:4" x14ac:dyDescent="0.25">
      <c r="A156" t="s">
        <v>97</v>
      </c>
      <c r="B156" s="200" cm="1">
        <f t="array" ref="B156">CALENDAR.PARSE_LITERARY_YEAR(Table25[[#This Row],[LiteraryYear]])</f>
        <v>354</v>
      </c>
      <c r="D156" t="str" cm="1">
        <f t="array" ref="D156">CALENDAR.FORMAT_LITERARY_YEAR(Table25[[#This Row],[Out: YearCE]],Table25[[#This Row],[AlwaysShowEra]])</f>
        <v>354 CE</v>
      </c>
    </row>
    <row r="157" spans="1:4" x14ac:dyDescent="0.25">
      <c r="A157" t="s">
        <v>98</v>
      </c>
      <c r="B157" s="200" cm="1">
        <f t="array" ref="B157">CALENDAR.PARSE_LITERARY_YEAR(Table25[[#This Row],[LiteraryYear]])</f>
        <v>-354</v>
      </c>
      <c r="D157" t="str" cm="1">
        <f t="array" ref="D157">CALENDAR.FORMAT_LITERARY_YEAR(Table25[[#This Row],[Out: YearCE]],Table25[[#This Row],[AlwaysShowEra]])</f>
        <v>355 BCE</v>
      </c>
    </row>
    <row r="158" spans="1:4" x14ac:dyDescent="0.25">
      <c r="A158" t="s">
        <v>99</v>
      </c>
      <c r="B158" s="200" cm="1">
        <f t="array" ref="B158">CALENDAR.PARSE_LITERARY_YEAR(Table25[[#This Row],[LiteraryYear]])</f>
        <v>-354</v>
      </c>
      <c r="D158" t="str" cm="1">
        <f t="array" ref="D158">CALENDAR.FORMAT_LITERARY_YEAR(Table25[[#This Row],[Out: YearCE]],Table25[[#This Row],[AlwaysShowEra]])</f>
        <v>355 BCE</v>
      </c>
    </row>
    <row r="159" spans="1:4" x14ac:dyDescent="0.25">
      <c r="A159" t="s">
        <v>294</v>
      </c>
      <c r="B159" s="200" cm="1">
        <f t="array" ref="B159">CALENDAR.PARSE_LITERARY_YEAR(Table25[[#This Row],[LiteraryYear]])</f>
        <v>0</v>
      </c>
      <c r="D159" t="str" cm="1">
        <f t="array" ref="D159">CALENDAR.FORMAT_LITERARY_YEAR(Table25[[#This Row],[Out: YearCE]],Table25[[#This Row],[AlwaysShowEra]])</f>
        <v>1 BCE</v>
      </c>
    </row>
    <row r="160" spans="1:4" x14ac:dyDescent="0.25">
      <c r="A160" t="s">
        <v>93</v>
      </c>
      <c r="B160" s="200" cm="1">
        <f t="array" ref="B160">CALENDAR.PARSE_LITERARY_YEAR(Table25[[#This Row],[LiteraryYear]])</f>
        <v>1</v>
      </c>
      <c r="D160" t="str" cm="1">
        <f t="array" ref="D160">CALENDAR.FORMAT_LITERARY_YEAR(Table25[[#This Row],[Out: YearCE]],Table25[[#This Row],[AlwaysShowEra]])</f>
        <v>1 CE</v>
      </c>
    </row>
    <row r="161" spans="1:7" x14ac:dyDescent="0.25">
      <c r="A161" t="s">
        <v>293</v>
      </c>
      <c r="B161" s="200" cm="1">
        <f t="array" ref="B161">CALENDAR.PARSE_LITERARY_YEAR(Table25[[#This Row],[LiteraryYear]])</f>
        <v>2</v>
      </c>
      <c r="D161" t="str" cm="1">
        <f t="array" ref="D161">CALENDAR.FORMAT_LITERARY_YEAR(Table25[[#This Row],[Out: YearCE]],Table25[[#This Row],[AlwaysShowEra]])</f>
        <v>2 CE</v>
      </c>
    </row>
    <row r="164" spans="1:7" ht="19.5" x14ac:dyDescent="0.3">
      <c r="A164" s="1" t="s">
        <v>568</v>
      </c>
      <c r="F164" s="1" t="s">
        <v>565</v>
      </c>
    </row>
    <row r="166" spans="1:7" x14ac:dyDescent="0.25">
      <c r="A166" s="22" t="s">
        <v>45</v>
      </c>
      <c r="B166" s="43" t="s">
        <v>46</v>
      </c>
      <c r="C166" s="43" t="s">
        <v>16</v>
      </c>
      <c r="D166" s="43" t="s">
        <v>17</v>
      </c>
      <c r="E166" s="201" t="s">
        <v>47</v>
      </c>
      <c r="F166" s="43" t="s">
        <v>311</v>
      </c>
      <c r="G166" s="24" t="s">
        <v>398</v>
      </c>
    </row>
    <row r="167" spans="1:7" x14ac:dyDescent="0.25">
      <c r="A167" s="8"/>
      <c r="B167" s="9" t="str" cm="1">
        <f t="array" ref="B167:E167">CALENDAR.PARSE_LITERARY_DATE(A167)</f>
        <v/>
      </c>
      <c r="C167" s="9" t="str">
        <v/>
      </c>
      <c r="D167" s="9" t="str">
        <v/>
      </c>
      <c r="E167" s="82" t="str">
        <v/>
      </c>
      <c r="F167" s="9"/>
      <c r="G167" s="10" t="str" cm="1">
        <f t="array" ref="G167">CALENDAR.FORMAT_LITERARY_DATE(B167,C167,D167,E167,F167)</f>
        <v/>
      </c>
    </row>
    <row r="168" spans="1:7" x14ac:dyDescent="0.25">
      <c r="A168" s="11" t="s">
        <v>3</v>
      </c>
      <c r="B168" s="12" t="e" cm="1">
        <f t="array" ref="B168:E168">CALENDAR.PARSE_LITERARY_DATE(A168)</f>
        <v>#VALUE!</v>
      </c>
      <c r="C168" s="12" t="str">
        <v/>
      </c>
      <c r="D168" s="12" t="str">
        <v/>
      </c>
      <c r="E168" s="83" t="str">
        <v/>
      </c>
      <c r="F168" s="12"/>
      <c r="G168" s="13" t="e" cm="1">
        <f t="array" ref="G168">CALENDAR.FORMAT_LITERARY_DATE(B168,C168,D168,E168,F168)</f>
        <v>#VALUE!</v>
      </c>
    </row>
    <row r="169" spans="1:7" x14ac:dyDescent="0.25">
      <c r="A169" s="52" t="s">
        <v>87</v>
      </c>
      <c r="B169" s="9" t="str" cm="1">
        <f t="array" ref="B169:E169">CALENDAR.PARSE_LITERARY_DATE(A169)</f>
        <v/>
      </c>
      <c r="C169" s="9">
        <v>1</v>
      </c>
      <c r="D169" s="9">
        <v>20</v>
      </c>
      <c r="E169" s="82" t="str">
        <v/>
      </c>
      <c r="F169" s="9" t="s">
        <v>146</v>
      </c>
      <c r="G169" s="10" t="str" cm="1">
        <f t="array" ref="G169">CALENDAR.FORMAT_LITERARY_DATE(B169,C169,D169,E169,F169)</f>
        <v>Jan 20</v>
      </c>
    </row>
    <row r="170" spans="1:7" x14ac:dyDescent="0.25">
      <c r="A170" s="11" t="s">
        <v>48</v>
      </c>
      <c r="B170" s="12" cm="1">
        <f t="array" ref="B170:E170">CALENDAR.PARSE_LITERARY_DATE(A170)</f>
        <v>2000</v>
      </c>
      <c r="C170" s="12">
        <v>1</v>
      </c>
      <c r="D170" s="12">
        <v>25</v>
      </c>
      <c r="E170" s="83" t="str">
        <v/>
      </c>
      <c r="F170" s="12" t="s">
        <v>417</v>
      </c>
      <c r="G170" s="13" t="str" cm="1">
        <f t="array" ref="G170">CALENDAR.FORMAT_LITERARY_DATE(B170,C170,D170,E170,F170)</f>
        <v>January 25, 2000 CE</v>
      </c>
    </row>
    <row r="171" spans="1:7" x14ac:dyDescent="0.25">
      <c r="A171" s="8" t="s">
        <v>49</v>
      </c>
      <c r="B171" s="9" cm="1">
        <f t="array" ref="B171:E171">CALENDAR.PARSE_LITERARY_DATE(A171)</f>
        <v>2020</v>
      </c>
      <c r="C171" s="9">
        <v>2</v>
      </c>
      <c r="D171" s="9">
        <v>1</v>
      </c>
      <c r="E171" s="82">
        <v>0.41666666666666669</v>
      </c>
      <c r="F171" s="9"/>
      <c r="G171" s="10" t="str" cm="1">
        <f t="array" ref="G171">CALENDAR.FORMAT_LITERARY_DATE(B171,C171,D171,E171,F171)</f>
        <v>February 1, 2020, 10:00 AM</v>
      </c>
    </row>
    <row r="172" spans="1:7" x14ac:dyDescent="0.25">
      <c r="A172" s="53" t="s">
        <v>52</v>
      </c>
      <c r="B172" s="12" cm="1">
        <f t="array" ref="B172:E172">CALENDAR.PARSE_LITERARY_DATE(A172)</f>
        <v>2023</v>
      </c>
      <c r="C172" s="12">
        <v>3</v>
      </c>
      <c r="D172" s="12" t="str">
        <v/>
      </c>
      <c r="E172" s="83" t="str">
        <v/>
      </c>
      <c r="F172" s="12"/>
      <c r="G172" s="13" t="str" cm="1">
        <f t="array" ref="G172">CALENDAR.FORMAT_LITERARY_DATE(B172,C172,D172,E172,F172)</f>
        <v>March, 2023</v>
      </c>
    </row>
    <row r="173" spans="1:7" x14ac:dyDescent="0.25">
      <c r="A173" s="54" t="s">
        <v>50</v>
      </c>
      <c r="B173" s="16" t="str" cm="1">
        <f t="array" ref="B173:E173">CALENDAR.PARSE_LITERARY_DATE(A173)</f>
        <v/>
      </c>
      <c r="C173" s="16">
        <v>11</v>
      </c>
      <c r="D173" s="16">
        <v>20</v>
      </c>
      <c r="E173" s="84">
        <v>0.66666666666666663</v>
      </c>
      <c r="F173" s="16"/>
      <c r="G173" s="17" t="str" cm="1">
        <f t="array" ref="G173">CALENDAR.FORMAT_LITERARY_DATE(B173,C173,D173,E173,F173)</f>
        <v>November 20, 4:00 PM</v>
      </c>
    </row>
    <row r="174" spans="1:7" x14ac:dyDescent="0.25">
      <c r="A174" s="55" t="s">
        <v>96</v>
      </c>
      <c r="B174" s="19" cm="1">
        <f t="array" ref="B174:E174">CALENDAR.PARSE_LITERARY_DATE(A174)</f>
        <v>-600</v>
      </c>
      <c r="C174" s="19">
        <v>7</v>
      </c>
      <c r="D174" s="19">
        <v>25</v>
      </c>
      <c r="E174" s="86" t="str">
        <v/>
      </c>
      <c r="F174" s="19"/>
      <c r="G174" s="20" t="str" cm="1">
        <f t="array" ref="G174">CALENDAR.FORMAT_LITERARY_DATE(B174,C174,D174,E174,F174)</f>
        <v>July 25, 601 BCE</v>
      </c>
    </row>
    <row r="175" spans="1:7" x14ac:dyDescent="0.25">
      <c r="A175" s="54" t="s">
        <v>94</v>
      </c>
      <c r="B175" s="16" cm="1">
        <f t="array" ref="B175:E175">CALENDAR.PARSE_LITERARY_DATE(A175)</f>
        <v>20</v>
      </c>
      <c r="C175" s="16">
        <v>3</v>
      </c>
      <c r="D175" s="16" t="str">
        <v/>
      </c>
      <c r="E175" s="84" t="str">
        <v/>
      </c>
      <c r="F175" s="16"/>
      <c r="G175" s="17" t="str" cm="1">
        <f t="array" ref="G175">CALENDAR.FORMAT_LITERARY_DATE(B175,C175,D175,E175,F175)</f>
        <v>March, 20 CE</v>
      </c>
    </row>
    <row r="176" spans="1:7" x14ac:dyDescent="0.25">
      <c r="A176" s="55" t="s">
        <v>95</v>
      </c>
      <c r="B176" s="19" cm="1">
        <f t="array" ref="B176:E176">CALENDAR.PARSE_LITERARY_DATE(A176)</f>
        <v>-44</v>
      </c>
      <c r="C176" s="19">
        <v>3</v>
      </c>
      <c r="D176" s="19">
        <v>25</v>
      </c>
      <c r="E176" s="86">
        <v>0.53139545138888888</v>
      </c>
      <c r="F176" s="19"/>
      <c r="G176" s="20" t="str" cm="1">
        <f t="array" ref="G176">CALENDAR.FORMAT_LITERARY_DATE(B176,C176,D176,E176,F176)</f>
        <v>March 25, 45 BCE, 12:45 PM</v>
      </c>
    </row>
    <row r="177" spans="1:7" x14ac:dyDescent="0.25">
      <c r="A177" s="54" t="s">
        <v>51</v>
      </c>
      <c r="B177" s="16" t="e" cm="1">
        <f t="array" ref="B177:E177">CALENDAR.PARSE_LITERARY_DATE(A177)</f>
        <v>#VALUE!</v>
      </c>
      <c r="C177" s="16" t="str">
        <v/>
      </c>
      <c r="D177" s="16" t="str">
        <v/>
      </c>
      <c r="E177" s="84" t="str">
        <v/>
      </c>
      <c r="F177" s="16"/>
      <c r="G177" s="17" t="e" cm="1">
        <f t="array" ref="G177">CALENDAR.FORMAT_LITERARY_DATE(B177,C177,D177,E177,F177)</f>
        <v>#VALUE!</v>
      </c>
    </row>
    <row r="178" spans="1:7" x14ac:dyDescent="0.25">
      <c r="A178" s="55" t="s">
        <v>54</v>
      </c>
      <c r="B178" s="19" t="e" cm="1">
        <f t="array" ref="B178:E178">CALENDAR.PARSE_LITERARY_DATE(A178)</f>
        <v>#VALUE!</v>
      </c>
      <c r="C178" s="19" t="str">
        <v/>
      </c>
      <c r="D178" s="19" t="str">
        <v/>
      </c>
      <c r="E178" s="86" t="str">
        <v/>
      </c>
      <c r="F178" s="19"/>
      <c r="G178" s="20" t="e" cm="1">
        <f t="array" ref="G178">CALENDAR.FORMAT_LITERARY_DATE(B178,C178,D178,E178,F178)</f>
        <v>#VALUE!</v>
      </c>
    </row>
    <row r="179" spans="1:7" x14ac:dyDescent="0.25">
      <c r="A179" s="54" t="s">
        <v>53</v>
      </c>
      <c r="B179" s="16" t="e" cm="1">
        <f t="array" ref="B179:E179">CALENDAR.PARSE_LITERARY_DATE(A179)</f>
        <v>#VALUE!</v>
      </c>
      <c r="C179" s="16" t="str">
        <v/>
      </c>
      <c r="D179" s="16" t="str">
        <v/>
      </c>
      <c r="E179" s="84" t="str">
        <v/>
      </c>
      <c r="F179" s="16"/>
      <c r="G179" s="17" t="e" cm="1">
        <f t="array" ref="G179">CALENDAR.FORMAT_LITERARY_DATE(B179,C179,D179,E179,F179)</f>
        <v>#VALUE!</v>
      </c>
    </row>
    <row r="180" spans="1:7" x14ac:dyDescent="0.25">
      <c r="A180" s="53" t="s">
        <v>297</v>
      </c>
      <c r="B180" s="12" cm="1">
        <f t="array" ref="B180:E180">CALENDAR.PARSE_LITERARY_DATE(A180)</f>
        <v>0</v>
      </c>
      <c r="C180" s="12">
        <v>1</v>
      </c>
      <c r="D180" s="12" t="str">
        <v/>
      </c>
      <c r="E180" s="83" t="str">
        <v/>
      </c>
      <c r="F180" s="12"/>
      <c r="G180" s="13" t="str" cm="1">
        <f t="array" ref="G180">CALENDAR.FORMAT_LITERARY_DATE(B180,C180,D180,E180,F180)</f>
        <v>January, 1 BCE</v>
      </c>
    </row>
    <row r="181" spans="1:7" x14ac:dyDescent="0.25">
      <c r="A181" s="54" t="s">
        <v>298</v>
      </c>
      <c r="B181" s="16" cm="1">
        <f t="array" ref="B181:E181">CALENDAR.PARSE_LITERARY_DATE(A181)</f>
        <v>2000</v>
      </c>
      <c r="C181" s="16">
        <v>1</v>
      </c>
      <c r="D181" s="16" t="e">
        <v>#NUM!</v>
      </c>
      <c r="E181" s="84" t="str">
        <v/>
      </c>
      <c r="F181" s="16"/>
      <c r="G181" s="17" t="e" cm="1">
        <f t="array" ref="G181">CALENDAR.FORMAT_LITERARY_DATE(B181,C181,D181,E181,F181)</f>
        <v>#NUM!</v>
      </c>
    </row>
    <row r="182" spans="1:7" x14ac:dyDescent="0.25">
      <c r="A182" s="53" t="s">
        <v>299</v>
      </c>
      <c r="B182" s="12" cm="1">
        <f t="array" ref="B182:E182">CALENDAR.PARSE_LITERARY_DATE(A182)</f>
        <v>2023</v>
      </c>
      <c r="C182" s="12">
        <v>4</v>
      </c>
      <c r="D182" s="12" t="e">
        <v>#NUM!</v>
      </c>
      <c r="E182" s="83" t="str">
        <v/>
      </c>
      <c r="F182" s="12"/>
      <c r="G182" s="13" t="e" cm="1">
        <f t="array" ref="G182">CALENDAR.FORMAT_LITERARY_DATE(B182,C182,D182,E182,F182)</f>
        <v>#NUM!</v>
      </c>
    </row>
    <row r="183" spans="1:7" x14ac:dyDescent="0.25">
      <c r="A183" s="54" t="s">
        <v>303</v>
      </c>
      <c r="B183" s="16" cm="1">
        <f t="array" ref="B183:E183">CALENDAR.PARSE_LITERARY_DATE(A183)</f>
        <v>2020</v>
      </c>
      <c r="C183" s="16">
        <v>2</v>
      </c>
      <c r="D183" s="16">
        <v>29</v>
      </c>
      <c r="E183" s="84">
        <v>1</v>
      </c>
      <c r="F183" s="16"/>
      <c r="G183" s="17" t="str" cm="1">
        <f t="array" ref="G183">CALENDAR.FORMAT_LITERARY_DATE(B183,C183,D183,E183,F183)</f>
        <v>February 29, 2020, 24:00</v>
      </c>
    </row>
    <row r="186" spans="1:7" ht="19.5" x14ac:dyDescent="0.3">
      <c r="A186" s="1" t="s">
        <v>567</v>
      </c>
      <c r="F186" s="1" t="s">
        <v>566</v>
      </c>
    </row>
    <row r="188" spans="1:7" x14ac:dyDescent="0.25">
      <c r="A188" s="22" t="s">
        <v>55</v>
      </c>
      <c r="B188" s="43" t="s">
        <v>46</v>
      </c>
      <c r="C188" s="43" t="s">
        <v>16</v>
      </c>
      <c r="D188" s="201" t="s">
        <v>17</v>
      </c>
      <c r="E188" s="24" t="s">
        <v>47</v>
      </c>
      <c r="F188" s="43" t="s">
        <v>311</v>
      </c>
      <c r="G188" s="24" t="s">
        <v>570</v>
      </c>
    </row>
    <row r="189" spans="1:7" x14ac:dyDescent="0.25">
      <c r="A189" s="8"/>
      <c r="B189" s="9" t="str" cm="1">
        <f t="array" ref="B189:E189">CALENDAR.PARSE_US_DATE(A189)</f>
        <v/>
      </c>
      <c r="C189" s="9" t="str">
        <v/>
      </c>
      <c r="D189" s="9" t="str">
        <v/>
      </c>
      <c r="E189" s="82" t="str">
        <v/>
      </c>
      <c r="F189" s="9"/>
      <c r="G189" s="10" t="str" cm="1">
        <f t="array" ref="G189">CALENDAR.FORMAT_US_DATE(B189,C189,D189,E189,F189)</f>
        <v/>
      </c>
    </row>
    <row r="190" spans="1:7" x14ac:dyDescent="0.25">
      <c r="A190" s="11" t="s">
        <v>3</v>
      </c>
      <c r="B190" s="12" t="e" cm="1">
        <f t="array" ref="B190">CALENDAR.PARSE_US_DATE(A190)</f>
        <v>#VALUE!</v>
      </c>
      <c r="C190" s="12"/>
      <c r="D190" s="12"/>
      <c r="E190" s="83"/>
      <c r="F190" s="12"/>
      <c r="G190" s="13" t="e" cm="1">
        <f t="array" ref="G190">CALENDAR.FORMAT_US_DATE(B190,C190,D190,E190,F190)</f>
        <v>#VALUE!</v>
      </c>
    </row>
    <row r="191" spans="1:7" x14ac:dyDescent="0.25">
      <c r="A191" s="52" t="s">
        <v>56</v>
      </c>
      <c r="B191" s="9" cm="1">
        <f t="array" ref="B191:E191">CALENDAR.PARSE_US_DATE(A191)</f>
        <v>2023</v>
      </c>
      <c r="C191" s="9">
        <v>1</v>
      </c>
      <c r="D191" s="9">
        <v>10</v>
      </c>
      <c r="E191" s="82" t="str">
        <v/>
      </c>
      <c r="F191" s="9"/>
      <c r="G191" s="10" t="str" cm="1">
        <f t="array" ref="G191">CALENDAR.FORMAT_US_DATE(B191,C191,D191,E191,F191)</f>
        <v>1/10/2023</v>
      </c>
    </row>
    <row r="192" spans="1:7" x14ac:dyDescent="0.25">
      <c r="A192" s="44" t="s">
        <v>57</v>
      </c>
      <c r="B192" s="12" cm="1">
        <f t="array" ref="B192:E192">CALENDAR.PARSE_US_DATE(A192)</f>
        <v>2023</v>
      </c>
      <c r="C192" s="12">
        <v>1</v>
      </c>
      <c r="D192" s="12">
        <v>10</v>
      </c>
      <c r="E192" s="83" t="str">
        <v/>
      </c>
      <c r="F192" s="45"/>
      <c r="G192" s="13" t="str" cm="1">
        <f t="array" ref="G192">CALENDAR.FORMAT_US_DATE(B192,C192,D192,E192,F192)</f>
        <v>1/10/2023</v>
      </c>
    </row>
    <row r="193" spans="1:8" x14ac:dyDescent="0.25">
      <c r="A193" s="47" t="s">
        <v>302</v>
      </c>
      <c r="B193" s="9" cm="1">
        <f t="array" ref="B193:E193">CALENDAR.PARSE_US_DATE(A193)</f>
        <v>2023</v>
      </c>
      <c r="C193" s="9">
        <v>1</v>
      </c>
      <c r="D193" s="9">
        <v>10</v>
      </c>
      <c r="E193" s="82">
        <v>0.75</v>
      </c>
      <c r="F193" s="9" t="s">
        <v>569</v>
      </c>
      <c r="G193" s="10" t="str" cm="1">
        <f t="array" ref="G193">CALENDAR.FORMAT_US_DATE(B193,C193,D193,E193,F193)</f>
        <v xml:space="preserve">1-11-2023 </v>
      </c>
    </row>
    <row r="194" spans="1:8" x14ac:dyDescent="0.25">
      <c r="A194" s="56" t="s">
        <v>301</v>
      </c>
      <c r="B194" s="37" cm="1">
        <f t="array" ref="B194:E194">CALENDAR.PARSE_US_DATE(A194)</f>
        <v>2023</v>
      </c>
      <c r="C194" s="37">
        <v>12</v>
      </c>
      <c r="D194" s="37">
        <v>31</v>
      </c>
      <c r="E194" s="175">
        <v>0.54565972222222225</v>
      </c>
      <c r="F194" s="37"/>
      <c r="G194" s="57" t="str" cm="1">
        <f t="array" ref="G194">CALENDAR.FORMAT_US_DATE(B194,C194,D194,E194,F194)</f>
        <v>12/31/2023 1:06 PM</v>
      </c>
    </row>
    <row r="195" spans="1:8" x14ac:dyDescent="0.25">
      <c r="A195" s="47" t="s">
        <v>300</v>
      </c>
      <c r="B195" s="9" cm="1">
        <f t="array" ref="B195:E195">CALENDAR.PARSE_US_DATE(A195)</f>
        <v>2023</v>
      </c>
      <c r="C195" s="9">
        <v>1</v>
      </c>
      <c r="D195" s="9">
        <v>10</v>
      </c>
      <c r="E195" s="82">
        <v>0.99999998842592586</v>
      </c>
      <c r="F195" s="9"/>
      <c r="G195" s="10" t="str" cm="1">
        <f t="array" ref="G195">CALENDAR.FORMAT_US_DATE(B195,C195,D195,E195,F195)</f>
        <v>1/11/2023 12:00 AM</v>
      </c>
    </row>
    <row r="196" spans="1:8" x14ac:dyDescent="0.25">
      <c r="A196" s="56" t="s">
        <v>583</v>
      </c>
      <c r="B196" s="37" t="str" cm="1">
        <f t="array" ref="B196:E196">CALENDAR.PARSE_US_DATE(A196)</f>
        <v/>
      </c>
      <c r="C196" s="37" t="str">
        <v/>
      </c>
      <c r="D196" s="37" t="str">
        <v/>
      </c>
      <c r="E196" s="175">
        <v>6.5972222222222224E-2</v>
      </c>
      <c r="F196" s="37"/>
      <c r="G196" s="57" t="str" cm="1">
        <f t="array" ref="G196">CALENDAR.FORMAT_US_DATE(B196,C196,D196,E196,F196)</f>
        <v>1:35 AM</v>
      </c>
    </row>
    <row r="197" spans="1:8" x14ac:dyDescent="0.25">
      <c r="A197" s="71" t="s">
        <v>100</v>
      </c>
      <c r="B197" s="40" cm="1">
        <f t="array" ref="B197:E197">CALENDAR.PARSE_US_DATE(A197)</f>
        <v>-2023</v>
      </c>
      <c r="C197" s="40">
        <v>1</v>
      </c>
      <c r="D197" s="40">
        <v>10</v>
      </c>
      <c r="E197" s="176">
        <v>0.5416666550925926</v>
      </c>
      <c r="F197" s="72"/>
      <c r="G197" s="59" t="str" cm="1">
        <f t="array" ref="G197">CALENDAR.FORMAT_US_DATE(B197,C197,D197,E197,F197)</f>
        <v>1/10/−2023 1:00 PM</v>
      </c>
    </row>
    <row r="198" spans="1:8" x14ac:dyDescent="0.25">
      <c r="A198" s="56" t="s">
        <v>305</v>
      </c>
      <c r="B198" s="37" cm="1">
        <f t="array" ref="B198:E198">CALENDAR.PARSE_US_DATE(A198)</f>
        <v>2023</v>
      </c>
      <c r="C198" s="37">
        <v>1</v>
      </c>
      <c r="D198" s="37">
        <v>10</v>
      </c>
      <c r="E198" s="175" t="e">
        <v>#NUM!</v>
      </c>
      <c r="F198" s="37"/>
      <c r="G198" s="57" t="str" cm="1">
        <f t="array" ref="G198">CALENDAR.FORMAT_US_DATE(B198,C198,D198,E198,F198)</f>
        <v>1/10/2023</v>
      </c>
    </row>
    <row r="201" spans="1:8" ht="19.5" x14ac:dyDescent="0.3">
      <c r="A201" s="1" t="s">
        <v>78</v>
      </c>
      <c r="F201" s="1" t="s">
        <v>611</v>
      </c>
    </row>
    <row r="203" spans="1:8" x14ac:dyDescent="0.25">
      <c r="A203" s="22" t="s">
        <v>73</v>
      </c>
      <c r="B203" s="43" t="s">
        <v>15</v>
      </c>
      <c r="C203" s="43" t="s">
        <v>16</v>
      </c>
      <c r="D203" s="43" t="s">
        <v>17</v>
      </c>
      <c r="E203" s="24" t="s">
        <v>47</v>
      </c>
      <c r="F203" s="201" t="s">
        <v>62</v>
      </c>
      <c r="G203" s="24" t="s">
        <v>311</v>
      </c>
      <c r="H203" s="24" t="s">
        <v>571</v>
      </c>
    </row>
    <row r="204" spans="1:8" x14ac:dyDescent="0.25">
      <c r="A204" s="8"/>
      <c r="B204" s="9" t="str" cm="1">
        <f t="array" ref="B204:F204">CALENDAR.PARSE_MIL_DTG(A204)</f>
        <v/>
      </c>
      <c r="C204" s="9" t="str">
        <v/>
      </c>
      <c r="D204" s="9" t="str">
        <v/>
      </c>
      <c r="E204" s="9" t="str">
        <v/>
      </c>
      <c r="F204" s="82" t="str">
        <v/>
      </c>
      <c r="G204" s="9"/>
      <c r="H204" s="10" t="str" cm="1">
        <f t="array" ref="H204">CALENDAR.FORMAT_MIL_DTG(B204,C204,D204,E204,F204,G204)</f>
        <v/>
      </c>
    </row>
    <row r="205" spans="1:8" x14ac:dyDescent="0.25">
      <c r="A205" s="11" t="s">
        <v>3</v>
      </c>
      <c r="B205" s="12" t="e" cm="1">
        <f t="array" ref="B205:F205">CALENDAR.PARSE_MIL_DTG(A205)</f>
        <v>#VALUE!</v>
      </c>
      <c r="C205" s="12" t="str">
        <v/>
      </c>
      <c r="D205" s="12" t="str">
        <v/>
      </c>
      <c r="E205" s="12" t="str">
        <v/>
      </c>
      <c r="F205" s="83" t="str">
        <v/>
      </c>
      <c r="G205" s="12"/>
      <c r="H205" s="13" t="e" cm="1">
        <f t="array" ref="H205">CALENDAR.FORMAT_MIL_DTG(B205,C205,D205,E205,F205,G205)</f>
        <v>#VALUE!</v>
      </c>
    </row>
    <row r="206" spans="1:8" x14ac:dyDescent="0.25">
      <c r="A206" s="52" t="s">
        <v>610</v>
      </c>
      <c r="B206" s="9" cm="1">
        <f t="array" ref="B206:F206">CALENDAR.PARSE_MIL_DTG(A206)</f>
        <v>2023</v>
      </c>
      <c r="C206" s="9">
        <v>5</v>
      </c>
      <c r="D206" s="9">
        <v>12</v>
      </c>
      <c r="E206" s="9">
        <v>0.64635416666666667</v>
      </c>
      <c r="F206" s="82">
        <v>-480</v>
      </c>
      <c r="G206" s="9" t="s">
        <v>146</v>
      </c>
      <c r="H206" s="10" t="str" cm="1">
        <f t="array" ref="H206">CALENDAR.FORMAT_MIL_DTG(B206,C206,D206,E206,F206,G206)</f>
        <v>121530UMAY23</v>
      </c>
    </row>
    <row r="207" spans="1:8" x14ac:dyDescent="0.25">
      <c r="A207" s="44" t="s">
        <v>74</v>
      </c>
      <c r="B207" s="12" cm="1">
        <f t="array" ref="B207:F207">CALENDAR.PARSE_MIL_DTG(A207)</f>
        <v>2000</v>
      </c>
      <c r="C207" s="12">
        <v>6</v>
      </c>
      <c r="D207" s="12">
        <v>5</v>
      </c>
      <c r="E207" s="12">
        <v>0.28142361111111114</v>
      </c>
      <c r="F207" s="83">
        <v>600</v>
      </c>
      <c r="G207" s="12" t="s">
        <v>146</v>
      </c>
      <c r="H207" s="13" t="str" cm="1">
        <f t="array" ref="H207">CALENDAR.FORMAT_MIL_DTG(B207,C207,D207,E207,F207,G207)</f>
        <v>050645KJUN00</v>
      </c>
    </row>
    <row r="208" spans="1:8" x14ac:dyDescent="0.25">
      <c r="A208" s="42" t="s">
        <v>75</v>
      </c>
      <c r="B208" s="9" cm="1">
        <f t="array" ref="B208:F208">CALENDAR.PARSE_MIL_DTG(A208)</f>
        <v>2023</v>
      </c>
      <c r="C208" s="9">
        <v>12</v>
      </c>
      <c r="D208" s="9">
        <v>15</v>
      </c>
      <c r="E208" s="9">
        <v>0.32291666666666669</v>
      </c>
      <c r="F208" s="82">
        <v>540</v>
      </c>
      <c r="G208" s="9" t="s">
        <v>612</v>
      </c>
      <c r="H208" s="10" t="str" cm="1">
        <f t="array" ref="H208">CALENDAR.FORMAT_MIL_DTG(B208,C208,D208,E208,F208,G208)</f>
        <v>15074500IDEC23</v>
      </c>
    </row>
    <row r="209" spans="1:8" x14ac:dyDescent="0.25">
      <c r="A209" s="56" t="s">
        <v>76</v>
      </c>
      <c r="B209" s="37" t="str" cm="1">
        <f t="array" ref="B209:F209">CALENDAR.PARSE_MIL_DTG(A209)</f>
        <v/>
      </c>
      <c r="C209" s="37" t="str">
        <v/>
      </c>
      <c r="D209" s="37">
        <v>15</v>
      </c>
      <c r="E209" s="37">
        <v>0.25</v>
      </c>
      <c r="F209" s="175">
        <v>0</v>
      </c>
      <c r="G209" s="37"/>
      <c r="H209" s="57" t="str" cm="1">
        <f t="array" ref="H209">CALENDAR.FORMAT_MIL_DTG(B209,C209,D209,E209,F209,G209)</f>
        <v>15060000Z</v>
      </c>
    </row>
    <row r="210" spans="1:8" x14ac:dyDescent="0.25">
      <c r="A210" s="58" t="s">
        <v>77</v>
      </c>
      <c r="B210" s="40" cm="1">
        <f t="array" ref="B210:F210">CALENDAR.PARSE_MIL_DTG(A210)</f>
        <v>1984</v>
      </c>
      <c r="C210" s="40">
        <v>12</v>
      </c>
      <c r="D210" s="40">
        <v>15</v>
      </c>
      <c r="E210" s="40">
        <v>0.32291666666666669</v>
      </c>
      <c r="F210" s="176">
        <v>540</v>
      </c>
      <c r="G210" s="40"/>
      <c r="H210" s="59" t="str" cm="1">
        <f t="array" ref="H210">CALENDAR.FORMAT_MIL_DTG(B210,C210,D210,E210,F210,G210)</f>
        <v>15074500IDEC84</v>
      </c>
    </row>
    <row r="211" spans="1:8" x14ac:dyDescent="0.25">
      <c r="A211" s="56" t="s">
        <v>306</v>
      </c>
      <c r="B211" s="37" t="str" cm="1">
        <f t="array" ref="B211:F211">CALENDAR.PARSE_MIL_DTG(A211)</f>
        <v/>
      </c>
      <c r="C211" s="37" t="str">
        <v/>
      </c>
      <c r="D211" s="37">
        <v>15</v>
      </c>
      <c r="E211" s="37" t="e">
        <v>#NUM!</v>
      </c>
      <c r="F211" s="175">
        <v>0</v>
      </c>
      <c r="G211" s="37"/>
      <c r="H211" s="57" t="e" cm="1">
        <f t="array" ref="H211">CALENDAR.FORMAT_MIL_DTG(B211,C211,D211,E211,F211,G211)</f>
        <v>#NUM!</v>
      </c>
    </row>
    <row r="213" spans="1:8" x14ac:dyDescent="0.25">
      <c r="E213" s="313"/>
    </row>
    <row r="214" spans="1:8" x14ac:dyDescent="0.25">
      <c r="F214" s="49"/>
    </row>
  </sheetData>
  <pageMargins left="0.7" right="0.7" top="0.75" bottom="0.75" header="0.3" footer="0.3"/>
  <pageSetup paperSize="9" orientation="portrait" copies="0"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topLeftCell="A3" workbookViewId="0">
      <selection activeCell="A22" sqref="A22"/>
    </sheetView>
  </sheetViews>
  <sheetFormatPr defaultRowHeight="15" x14ac:dyDescent="0.25"/>
  <cols>
    <col min="1" max="1" width="22.140625" customWidth="1"/>
    <col min="6" max="6" width="13" customWidth="1"/>
  </cols>
  <sheetData>
    <row r="1" spans="1:6" ht="19.5" x14ac:dyDescent="0.3">
      <c r="A1" s="1" t="s">
        <v>340</v>
      </c>
      <c r="B1" s="1"/>
      <c r="C1" s="1"/>
      <c r="D1" s="1"/>
    </row>
    <row r="3" spans="1:6" x14ac:dyDescent="0.25">
      <c r="A3" t="s">
        <v>1</v>
      </c>
      <c r="B3" t="s">
        <v>117</v>
      </c>
      <c r="C3" t="s">
        <v>6</v>
      </c>
      <c r="D3" t="s">
        <v>194</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383</v>
      </c>
      <c r="E11" s="1" t="s">
        <v>369</v>
      </c>
    </row>
    <row r="13" spans="1:6" x14ac:dyDescent="0.25">
      <c r="A13" s="22" t="s">
        <v>377</v>
      </c>
      <c r="B13" s="43" t="s">
        <v>6</v>
      </c>
      <c r="C13" s="43" t="s">
        <v>46</v>
      </c>
      <c r="D13" s="24" t="s">
        <v>17</v>
      </c>
      <c r="E13" s="43" t="s">
        <v>375</v>
      </c>
      <c r="F13" s="24" t="s">
        <v>378</v>
      </c>
    </row>
    <row r="14" spans="1:6" x14ac:dyDescent="0.25">
      <c r="A14" s="8"/>
      <c r="B14" s="9"/>
      <c r="C14" s="9" t="str" cm="1">
        <f t="array" ref="C14:D14">CALENDAR.PARSE_ISO_ORDINAL_DATE(A14,B14)</f>
        <v/>
      </c>
      <c r="D14" s="10" t="str">
        <v/>
      </c>
      <c r="E14" s="9"/>
      <c r="F14" s="10" t="str" cm="1">
        <f t="array" ref="F14">CALENDAR.FORMAT_ISO_ORDINAL_DATE(C14,D14,E14,B14)</f>
        <v/>
      </c>
    </row>
    <row r="15" spans="1:6" x14ac:dyDescent="0.25">
      <c r="A15" s="11" t="s">
        <v>3</v>
      </c>
      <c r="B15" s="12"/>
      <c r="C15" s="12" t="e" cm="1">
        <f t="array" ref="C15:D15">CALENDAR.PARSE_ISO_ORDINAL_DATE(A15,B15)</f>
        <v>#VALUE!</v>
      </c>
      <c r="D15" s="13" t="str">
        <v/>
      </c>
      <c r="E15" s="12"/>
      <c r="F15" s="13" t="e" cm="1">
        <f t="array" ref="F15">CALENDAR.FORMAT_ISO_ORDINAL_DATE(C15,D15,E15,B15)</f>
        <v>#VALUE!</v>
      </c>
    </row>
    <row r="16" spans="1:6" x14ac:dyDescent="0.25">
      <c r="A16" s="52" t="s">
        <v>379</v>
      </c>
      <c r="B16" s="9"/>
      <c r="C16" s="9" cm="1">
        <f t="array" ref="C16:D16">CALENDAR.PARSE_ISO_ORDINAL_DATE(A16,B16)</f>
        <v>-327</v>
      </c>
      <c r="D16" s="10">
        <v>101</v>
      </c>
      <c r="E16" s="9"/>
      <c r="F16" s="10" t="str" cm="1">
        <f t="array" ref="F16">CALENDAR.FORMAT_ISO_ORDINAL_DATE(C16,D16,E16,B16)</f>
        <v>−0327-101</v>
      </c>
    </row>
    <row r="17" spans="1:6" x14ac:dyDescent="0.25">
      <c r="A17" s="44" t="s">
        <v>380</v>
      </c>
      <c r="B17" s="12"/>
      <c r="C17" s="12" cm="1">
        <f t="array" ref="C17:D17">CALENDAR.PARSE_ISO_ORDINAL_DATE(A17,B17)</f>
        <v>10900</v>
      </c>
      <c r="D17" s="13">
        <v>1</v>
      </c>
      <c r="E17" s="12"/>
      <c r="F17" s="13" t="str" cm="1">
        <f t="array" ref="F17">CALENDAR.FORMAT_ISO_ORDINAL_DATE(C17,D17,E17,B17)</f>
        <v>+10900-001</v>
      </c>
    </row>
    <row r="18" spans="1:6" x14ac:dyDescent="0.25">
      <c r="A18" s="42" t="s">
        <v>381</v>
      </c>
      <c r="B18" s="9"/>
      <c r="C18" s="9" cm="1">
        <f t="array" ref="C18:D18">CALENDAR.PARSE_ISO_ORDINAL_DATE(A18,B18)</f>
        <v>2100</v>
      </c>
      <c r="D18" s="10" t="e">
        <v>#NUM!</v>
      </c>
      <c r="E18" s="9"/>
      <c r="F18" s="10" t="e" cm="1">
        <f t="array" ref="F18">CALENDAR.FORMAT_ISO_ORDINAL_DATE(C18,D18,E18,B18)</f>
        <v>#VALUE!</v>
      </c>
    </row>
    <row r="19" spans="1:6" x14ac:dyDescent="0.25">
      <c r="A19" s="56" t="s">
        <v>381</v>
      </c>
      <c r="B19" s="37">
        <v>1</v>
      </c>
      <c r="C19" s="37" cm="1">
        <f t="array" ref="C19:D19">CALENDAR.PARSE_ISO_ORDINAL_DATE(A19,B19)</f>
        <v>2100</v>
      </c>
      <c r="D19" s="57">
        <v>366</v>
      </c>
      <c r="E19" s="37"/>
      <c r="F19" s="57" t="str" cm="1">
        <f t="array" ref="F19">CALENDAR.FORMAT_ISO_ORDINAL_DATE(C19,D19,E19,B19)</f>
        <v>2100-366</v>
      </c>
    </row>
    <row r="20" spans="1:6" x14ac:dyDescent="0.25">
      <c r="A20" s="42" t="s">
        <v>382</v>
      </c>
      <c r="B20" s="9"/>
      <c r="C20" s="9" cm="1">
        <f t="array" ref="C20:D20">CALENDAR.PARSE_ISO_ORDINAL_DATE(A20,B20)</f>
        <v>2023</v>
      </c>
      <c r="D20" s="10">
        <v>121</v>
      </c>
      <c r="E20" s="9">
        <v>1</v>
      </c>
      <c r="F20" s="10" t="str" cm="1">
        <f t="array" ref="F20">CALENDAR.FORMAT_ISO_ORDINAL_DATE(C20,D20,E20,B20)</f>
        <v>2023121</v>
      </c>
    </row>
    <row r="21" spans="1:6" x14ac:dyDescent="0.25">
      <c r="A21" s="56" t="s">
        <v>373</v>
      </c>
      <c r="B21" s="37"/>
      <c r="C21" s="37" cm="1">
        <f t="array" ref="C21:D21">CALENDAR.PARSE_ISO_ORDINAL_DATE(A21,B21)</f>
        <v>2023</v>
      </c>
      <c r="D21" s="57" t="str">
        <v/>
      </c>
      <c r="E21" s="37"/>
      <c r="F21" s="57" t="str" cm="1">
        <f t="array" ref="F21">CALENDAR.FORMAT_ISO_ORDINAL_DATE(C21,D21,E21,B21)</f>
        <v>2023</v>
      </c>
    </row>
    <row r="22" spans="1:6" x14ac:dyDescent="0.25">
      <c r="A22" s="58" t="s">
        <v>411</v>
      </c>
      <c r="B22" s="40"/>
      <c r="C22" s="40" cm="1">
        <f t="array" ref="C22:D22">CALENDAR.PARSE_ISO_ORDINAL_DATE(A22,B22)</f>
        <v>12023</v>
      </c>
      <c r="D22" s="59" t="str">
        <v/>
      </c>
      <c r="E22" s="40"/>
      <c r="F22" s="59" t="str" cm="1">
        <f t="array" ref="F22">CALENDAR.FORMAT_ISO_ORDINAL_DATE(C22,D22,E22,B22)</f>
        <v>+12023</v>
      </c>
    </row>
    <row r="25" spans="1:6" ht="19.5" x14ac:dyDescent="0.3">
      <c r="A25" s="1" t="s">
        <v>204</v>
      </c>
    </row>
    <row r="27" spans="1:6" x14ac:dyDescent="0.25">
      <c r="A27" s="5" t="s">
        <v>1</v>
      </c>
      <c r="B27" s="6" t="s">
        <v>117</v>
      </c>
      <c r="C27" s="6" t="s">
        <v>65</v>
      </c>
      <c r="D27" s="6" t="s">
        <v>6</v>
      </c>
      <c r="E27" s="7" t="s">
        <v>198</v>
      </c>
    </row>
    <row r="28" spans="1:6" x14ac:dyDescent="0.25">
      <c r="A28" s="8"/>
      <c r="B28" s="9"/>
      <c r="C28" s="9"/>
      <c r="D28" s="9"/>
      <c r="E28" s="10" t="str" cm="1">
        <f t="array" ref="E28">CALENDAR.ORDINAL_DATE_TO_MJDATE(A28,B28,C28,D28)</f>
        <v/>
      </c>
    </row>
    <row r="29" spans="1:6" x14ac:dyDescent="0.25">
      <c r="A29" s="11">
        <v>2023</v>
      </c>
      <c r="B29" s="12">
        <v>1</v>
      </c>
      <c r="C29" s="12"/>
      <c r="D29" s="12"/>
      <c r="E29" s="13" cm="1">
        <f t="array" ref="E29">CALENDAR.ORDINAL_DATE_TO_MJDATE(A29,B29,C29,D29)</f>
        <v>59945</v>
      </c>
    </row>
    <row r="30" spans="1:6" x14ac:dyDescent="0.25">
      <c r="A30" s="8">
        <v>2023</v>
      </c>
      <c r="B30" s="9">
        <v>365</v>
      </c>
      <c r="C30" s="9"/>
      <c r="D30" s="9"/>
      <c r="E30" s="10" cm="1">
        <f t="array" ref="E30">CALENDAR.ORDINAL_DATE_TO_MJDATE(A30,B30,C30,D30)</f>
        <v>60309</v>
      </c>
    </row>
    <row r="31" spans="1:6" x14ac:dyDescent="0.25">
      <c r="A31" s="11">
        <v>2023</v>
      </c>
      <c r="B31" s="12">
        <v>366</v>
      </c>
      <c r="C31" s="12">
        <v>0.5</v>
      </c>
      <c r="D31" s="12"/>
      <c r="E31" s="13" cm="1">
        <f t="array" ref="E31">CALENDAR.ORDINAL_DATE_TO_MJDATE(A31,B31,C31,D31)</f>
        <v>60310.5</v>
      </c>
    </row>
    <row r="32" spans="1:6" x14ac:dyDescent="0.25">
      <c r="A32" s="8">
        <v>2024</v>
      </c>
      <c r="B32" s="9">
        <v>366</v>
      </c>
      <c r="C32" s="9"/>
      <c r="D32" s="9"/>
      <c r="E32" s="10" cm="1">
        <f t="array" ref="E32">CALENDAR.ORDINAL_DATE_TO_MJDATE(A32,B32,C32,D32)</f>
        <v>60675</v>
      </c>
    </row>
    <row r="33" spans="1:6" x14ac:dyDescent="0.25">
      <c r="A33" s="11">
        <v>1858</v>
      </c>
      <c r="B33" s="12">
        <v>320.5</v>
      </c>
      <c r="C33" s="12">
        <v>1.5</v>
      </c>
      <c r="D33" s="12"/>
      <c r="E33" s="13" cm="1">
        <f t="array" ref="E33">CALENDAR.ORDINAL_DATE_TO_MJDATE(A33,B33,C33,D33)</f>
        <v>0.5</v>
      </c>
    </row>
    <row r="34" spans="1:6" x14ac:dyDescent="0.25">
      <c r="A34" s="14">
        <v>1858</v>
      </c>
      <c r="B34" s="15">
        <v>309</v>
      </c>
      <c r="C34" s="15"/>
      <c r="D34" s="16">
        <v>1</v>
      </c>
      <c r="E34" s="17" cm="1">
        <f t="array" ref="E34">CALENDAR.ORDINAL_DATE_TO_MJDATE(A34,B34,C34,D34)</f>
        <v>0</v>
      </c>
    </row>
    <row r="37" spans="1:6" ht="19.5" x14ac:dyDescent="0.3">
      <c r="A37" s="1" t="s">
        <v>442</v>
      </c>
    </row>
    <row r="39" spans="1:6" x14ac:dyDescent="0.25">
      <c r="A39" s="5" t="s">
        <v>200</v>
      </c>
      <c r="B39" s="6" t="s">
        <v>6</v>
      </c>
      <c r="C39" s="6" t="s">
        <v>15</v>
      </c>
      <c r="D39" s="6" t="s">
        <v>203</v>
      </c>
      <c r="E39" s="6" t="s">
        <v>47</v>
      </c>
      <c r="F39" s="7" t="s">
        <v>195</v>
      </c>
    </row>
    <row r="40" spans="1:6" x14ac:dyDescent="0.25">
      <c r="A40" s="220"/>
      <c r="B40" s="9"/>
      <c r="C40" s="9" t="str" cm="1">
        <f t="array" ref="C40:F40">CALENDAR.MJDATE_TO_ORDINAL_DATE($A40,$B40)</f>
        <v/>
      </c>
      <c r="D40" s="9" t="str">
        <v/>
      </c>
      <c r="E40" s="9" t="str">
        <v/>
      </c>
      <c r="F40" s="10" t="str">
        <v/>
      </c>
    </row>
    <row r="41" spans="1:6" x14ac:dyDescent="0.25">
      <c r="A41" s="221" t="s">
        <v>3</v>
      </c>
      <c r="B41" s="12"/>
      <c r="C41" s="12" t="e" cm="1">
        <f t="array" ref="C41:F41">CALENDAR.MJDATE_TO_ORDINAL_DATE($A41,$B41)</f>
        <v>#VALUE!</v>
      </c>
      <c r="D41" s="12" t="str">
        <v/>
      </c>
      <c r="E41" s="12" t="str">
        <v/>
      </c>
      <c r="F41" s="13" t="str">
        <v/>
      </c>
    </row>
    <row r="42" spans="1:6" x14ac:dyDescent="0.25">
      <c r="A42" s="220">
        <v>60096</v>
      </c>
      <c r="B42" s="9"/>
      <c r="C42" s="9" cm="1">
        <f t="array" ref="C42:F42">CALENDAR.MJDATE_TO_ORDINAL_DATE($A42,$B42)</f>
        <v>2023</v>
      </c>
      <c r="D42" s="9">
        <v>152</v>
      </c>
      <c r="E42" s="9">
        <v>0</v>
      </c>
      <c r="F42" s="10">
        <v>365</v>
      </c>
    </row>
    <row r="43" spans="1:6" x14ac:dyDescent="0.25">
      <c r="A43" s="221">
        <v>60096.57654342</v>
      </c>
      <c r="B43" s="12"/>
      <c r="C43" s="12" cm="1">
        <f t="array" ref="C43:F43">CALENDAR.MJDATE_TO_ORDINAL_DATE($A43,$B43)</f>
        <v>2023</v>
      </c>
      <c r="D43" s="12">
        <v>152</v>
      </c>
      <c r="E43" s="12">
        <v>0.57654342008754611</v>
      </c>
      <c r="F43" s="13">
        <v>365</v>
      </c>
    </row>
    <row r="44" spans="1:6" x14ac:dyDescent="0.25">
      <c r="A44" s="220">
        <v>-2400000.5</v>
      </c>
      <c r="B44" s="9"/>
      <c r="C44" s="9" cm="1">
        <f t="array" ref="C44:F44">CALENDAR.MJDATE_TO_ORDINAL_DATE($A44,$B44)</f>
        <v>-4713</v>
      </c>
      <c r="D44" s="9">
        <v>328</v>
      </c>
      <c r="E44" s="9">
        <v>0.5</v>
      </c>
      <c r="F44" s="10">
        <v>365</v>
      </c>
    </row>
    <row r="45" spans="1:6" x14ac:dyDescent="0.25">
      <c r="A45" s="221">
        <v>-2400000.5</v>
      </c>
      <c r="B45" s="12">
        <v>1</v>
      </c>
      <c r="C45" s="12" cm="1">
        <f t="array" ref="C45:F45">CALENDAR.MJDATE_TO_ORDINAL_DATE($A45,$B45)</f>
        <v>-4712</v>
      </c>
      <c r="D45" s="12">
        <v>1</v>
      </c>
      <c r="E45" s="12">
        <v>0.5</v>
      </c>
      <c r="F45" s="13">
        <v>366</v>
      </c>
    </row>
    <row r="46" spans="1:6" x14ac:dyDescent="0.25">
      <c r="A46" s="222">
        <v>0</v>
      </c>
      <c r="B46" s="15"/>
      <c r="C46" s="16" cm="1">
        <f t="array" ref="C46:F46">CALENDAR.MJDATE_TO_ORDINAL_DATE($A46,$B46)</f>
        <v>1858</v>
      </c>
      <c r="D46" s="16">
        <v>321</v>
      </c>
      <c r="E46" s="16">
        <v>0</v>
      </c>
      <c r="F46" s="17">
        <v>365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106"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104</v>
      </c>
    </row>
    <row r="3" spans="1:3" x14ac:dyDescent="0.25">
      <c r="A3" s="77" t="s">
        <v>19</v>
      </c>
      <c r="B3" s="78" t="s">
        <v>105</v>
      </c>
      <c r="C3" s="79" t="s">
        <v>205</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80">
        <v>5</v>
      </c>
      <c r="B11" s="80"/>
      <c r="C11" s="80"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448</v>
      </c>
      <c r="E26" s="1" t="s">
        <v>183</v>
      </c>
    </row>
    <row r="28" spans="1:7" x14ac:dyDescent="0.25">
      <c r="A28" s="22" t="s">
        <v>451</v>
      </c>
      <c r="B28" s="6" t="s">
        <v>290</v>
      </c>
      <c r="C28" s="24" t="s">
        <v>289</v>
      </c>
      <c r="D28" s="43" t="s">
        <v>346</v>
      </c>
      <c r="E28" s="23" t="s">
        <v>21</v>
      </c>
      <c r="F28" s="23" t="s">
        <v>39</v>
      </c>
      <c r="G28" s="23" t="s">
        <v>307</v>
      </c>
    </row>
    <row r="29" spans="1:7" x14ac:dyDescent="0.25">
      <c r="A29" s="8"/>
      <c r="B29" s="9"/>
      <c r="C29" s="10" t="str" cm="1">
        <f t="array" ref="C29">CALENDAR.PARSE_WEEKDAY(A29,B29)</f>
        <v/>
      </c>
      <c r="D29" s="9" t="str" cm="1">
        <f t="array" ref="D29">IF(B29,CALENDAR.CONVERT_WEEKDAY_NUMBER(C29,0),C29)</f>
        <v/>
      </c>
      <c r="E29" s="9"/>
      <c r="F29" s="9"/>
      <c r="G29" s="10" t="str" cm="1">
        <f t="array" ref="G29">CALENDAR.WEEKDAY_NAME(D29,E29,F29)</f>
        <v/>
      </c>
    </row>
    <row r="30" spans="1:7" x14ac:dyDescent="0.25">
      <c r="A30" s="11" t="s">
        <v>3</v>
      </c>
      <c r="B30" s="12"/>
      <c r="C30" s="13" t="e" cm="1">
        <f t="array" ref="C30">CALENDAR.PARSE_WEEKDAY(A30,B30)</f>
        <v>#VALUE!</v>
      </c>
      <c r="D30" s="12" t="e" cm="1">
        <f t="array" ref="D30">IF(B30,CALENDAR.CONVERT_WEEKDAY_NUMBER(C30,0),C30)</f>
        <v>#VALUE!</v>
      </c>
      <c r="E30" s="12"/>
      <c r="F30" s="12"/>
      <c r="G30" s="13" t="e" cm="1">
        <f t="array" ref="G30">CALENDAR.WEEKDAY_NAME(D30,E30,F30)</f>
        <v>#VALUE!</v>
      </c>
    </row>
    <row r="31" spans="1:7" x14ac:dyDescent="0.25">
      <c r="A31" s="8" t="s">
        <v>22</v>
      </c>
      <c r="B31" s="9"/>
      <c r="C31" s="10" cm="1">
        <f t="array" ref="C31">CALENDAR.PARSE_WEEKDAY(A31,B31)</f>
        <v>6</v>
      </c>
      <c r="D31" s="9" cm="1">
        <f t="array" ref="D31">IF(B31,CALENDAR.CONVERT_WEEKDAY_NUMBER(C31,0),C31)</f>
        <v>6</v>
      </c>
      <c r="E31" s="9"/>
      <c r="F31" s="9"/>
      <c r="G31" s="10" t="str" cm="1">
        <f t="array" ref="G31">CALENDAR.WEEKDAY_NAME(D31,E31,F31)</f>
        <v>Saturday</v>
      </c>
    </row>
    <row r="32" spans="1:7" x14ac:dyDescent="0.25">
      <c r="A32" s="11" t="s">
        <v>23</v>
      </c>
      <c r="B32" s="12"/>
      <c r="C32" s="13" cm="1">
        <f t="array" ref="C32">CALENDAR.PARSE_WEEKDAY(A32,B32)</f>
        <v>6</v>
      </c>
      <c r="D32" s="12" cm="1">
        <f t="array" ref="D32">IF(B32,CALENDAR.CONVERT_WEEKDAY_NUMBER(C32,0),C32)</f>
        <v>6</v>
      </c>
      <c r="E32" s="12"/>
      <c r="F32" s="12"/>
      <c r="G32" s="13" t="str" cm="1">
        <f t="array" ref="G32">CALENDAR.WEEKDAY_NAME(D32,E32,F32)</f>
        <v>Saturday</v>
      </c>
    </row>
    <row r="33" spans="1:7" x14ac:dyDescent="0.25">
      <c r="A33" s="8" t="s">
        <v>24</v>
      </c>
      <c r="B33" s="9"/>
      <c r="C33" s="10" cm="1">
        <f t="array" ref="C33">CALENDAR.PARSE_WEEKDAY(A33,B33)</f>
        <v>1</v>
      </c>
      <c r="D33" s="9" cm="1">
        <f t="array" ref="D33">IF(B33,CALENDAR.CONVERT_WEEKDAY_NUMBER(C33,0),C33)</f>
        <v>1</v>
      </c>
      <c r="E33" s="9"/>
      <c r="F33" s="9"/>
      <c r="G33" s="10" t="str" cm="1">
        <f t="array" ref="G33">CALENDAR.WEEKDAY_NAME(D33,E33,F33)</f>
        <v>Monday</v>
      </c>
    </row>
    <row r="34" spans="1:7" x14ac:dyDescent="0.25">
      <c r="A34" s="11" t="s">
        <v>25</v>
      </c>
      <c r="B34" s="12"/>
      <c r="C34" s="13" t="e" cm="1">
        <f t="array" ref="C34">CALENDAR.PARSE_WEEKDAY(A34,B34)</f>
        <v>#VALUE!</v>
      </c>
      <c r="D34" s="12" t="e" cm="1">
        <f t="array" ref="D34">IF(B34,CALENDAR.CONVERT_WEEKDAY_NUMBER(C34,0),C34)</f>
        <v>#VALUE!</v>
      </c>
      <c r="E34" s="12">
        <v>1</v>
      </c>
      <c r="F34" s="12"/>
      <c r="G34" s="13" t="e" cm="1">
        <f t="array" ref="G34">CALENDAR.WEEKDAY_NAME(D34,E34,F34)</f>
        <v>#VALUE!</v>
      </c>
    </row>
    <row r="35" spans="1:7" x14ac:dyDescent="0.25">
      <c r="A35" s="14" t="s">
        <v>26</v>
      </c>
      <c r="B35" s="15"/>
      <c r="C35" s="17" cm="1">
        <f t="array" ref="C35">CALENDAR.PARSE_WEEKDAY(A35,B35)</f>
        <v>5</v>
      </c>
      <c r="D35" s="16" cm="1">
        <f t="array" ref="D35">IF(B35,CALENDAR.CONVERT_WEEKDAY_NUMBER(C35,0),C35)</f>
        <v>5</v>
      </c>
      <c r="E35" s="15">
        <v>1</v>
      </c>
      <c r="F35" s="15"/>
      <c r="G35" s="17" t="str" cm="1">
        <f t="array" ref="G35">CALENDAR.WEEKDAY_NAME(D35,E35,F35)</f>
        <v>Fri</v>
      </c>
    </row>
    <row r="36" spans="1:7" x14ac:dyDescent="0.25">
      <c r="A36" s="18" t="s">
        <v>27</v>
      </c>
      <c r="B36" s="19">
        <v>1</v>
      </c>
      <c r="C36" s="20" cm="1">
        <f t="array" ref="C36">CALENDAR.PARSE_WEEKDAY(A36,B36)</f>
        <v>1</v>
      </c>
      <c r="D36" s="19" cm="1">
        <f t="array" ref="D36">IF(B36,CALENDAR.CONVERT_WEEKDAY_NUMBER(C36,0),C36)</f>
        <v>7</v>
      </c>
      <c r="E36" s="19">
        <v>1</v>
      </c>
      <c r="F36" s="19">
        <v>1</v>
      </c>
      <c r="G36" s="20" t="str" cm="1">
        <f t="array" ref="G36">CALENDAR.WEEKDAY_NAME(D36,E36,F36)</f>
        <v>Sun</v>
      </c>
    </row>
    <row r="39" spans="1:7" ht="19.5" x14ac:dyDescent="0.3">
      <c r="A39" s="1" t="s">
        <v>345</v>
      </c>
      <c r="D39" s="1"/>
    </row>
    <row r="41" spans="1:7" x14ac:dyDescent="0.25">
      <c r="A41" s="22" t="s">
        <v>20</v>
      </c>
      <c r="B41" s="23" t="s">
        <v>200</v>
      </c>
      <c r="C41" s="7" t="s">
        <v>206</v>
      </c>
    </row>
    <row r="42" spans="1:7" x14ac:dyDescent="0.25">
      <c r="A42" s="21"/>
      <c r="B42" s="9"/>
      <c r="C42" s="10" t="str" cm="1">
        <f t="array" ref="C42">CALENDAR.DAY_OF_WEEK(B42)</f>
        <v/>
      </c>
    </row>
    <row r="43" spans="1:7" x14ac:dyDescent="0.25">
      <c r="A43" s="25"/>
      <c r="B43" s="12" t="s">
        <v>3</v>
      </c>
      <c r="C43" s="13" t="e" cm="1">
        <f t="array" ref="C43">CALENDAR.DAY_OF_WEEK(B43)</f>
        <v>#VALUE!</v>
      </c>
    </row>
    <row r="44" spans="1:7" x14ac:dyDescent="0.25">
      <c r="A44" s="21">
        <v>45060</v>
      </c>
      <c r="B44" s="9" cm="1">
        <f t="array" ref="B44">CALENDAR.MODIFIED_JULIAN_DATE(YEAR(A44),MONTH(A44),DAY(A44), MOD(A44,1))</f>
        <v>60078</v>
      </c>
      <c r="C44" s="10" cm="1">
        <f t="array" ref="C44">CALENDAR.DAY_OF_WEEK(B44)</f>
        <v>7</v>
      </c>
    </row>
    <row r="45" spans="1:7" x14ac:dyDescent="0.25">
      <c r="A45" s="25">
        <v>45065</v>
      </c>
      <c r="B45" s="12" cm="1">
        <f t="array" ref="B45">CALENDAR.MODIFIED_JULIAN_DATE(YEAR(A45),MONTH(A45),DAY(A45), MOD(A45,1))</f>
        <v>60083</v>
      </c>
      <c r="C45" s="13" cm="1">
        <f t="array" ref="C45">CALENDAR.DAY_OF_WEEK(B45)</f>
        <v>5</v>
      </c>
    </row>
    <row r="46" spans="1:7" x14ac:dyDescent="0.25">
      <c r="A46" s="21">
        <v>45066</v>
      </c>
      <c r="B46" s="9" cm="1">
        <f t="array" ref="B46">CALENDAR.MODIFIED_JULIAN_DATE(YEAR(A46),MONTH(A46),DAY(A46), MOD(A46,1))</f>
        <v>60084</v>
      </c>
      <c r="C46" s="10" cm="1">
        <f t="array" ref="C46">CALENDAR.DAY_OF_WEEK(B46)</f>
        <v>6</v>
      </c>
    </row>
    <row r="47" spans="1:7" x14ac:dyDescent="0.25">
      <c r="A47" s="25">
        <v>45067</v>
      </c>
      <c r="B47" s="12" cm="1">
        <f t="array" ref="B47">CALENDAR.MODIFIED_JULIAN_DATE(YEAR(A47),MONTH(A47),DAY(A47), MOD(A47,1))</f>
        <v>60085</v>
      </c>
      <c r="C47" s="13" cm="1">
        <f t="array" ref="C47">CALENDAR.DAY_OF_WEEK(B47)</f>
        <v>7</v>
      </c>
    </row>
    <row r="48" spans="1:7" x14ac:dyDescent="0.25">
      <c r="A48" s="21">
        <v>45060</v>
      </c>
      <c r="B48" s="15" cm="1">
        <f t="array" ref="B48">CALENDAR.MODIFIED_JULIAN_DATE(YEAR(A48),MONTH(A48),DAY(A48), MOD(A48,1))</f>
        <v>60078</v>
      </c>
      <c r="C48" s="17" cm="1">
        <f t="array" ref="C48">CALENDAR.DAY_OF_WEEK(B48)</f>
        <v>7</v>
      </c>
    </row>
    <row r="49" spans="1:13" x14ac:dyDescent="0.25">
      <c r="A49" s="26">
        <v>45065</v>
      </c>
      <c r="B49" s="19" cm="1">
        <f t="array" ref="B49">CALENDAR.MODIFIED_JULIAN_DATE(YEAR(A49),MONTH(A49),DAY(A49), MOD(A49,1))</f>
        <v>60083</v>
      </c>
      <c r="C49" s="20" cm="1">
        <f t="array" ref="C49">CALENDAR.DAY_OF_WEEK(B49)</f>
        <v>5</v>
      </c>
    </row>
    <row r="50" spans="1:13" x14ac:dyDescent="0.25">
      <c r="A50" s="85">
        <v>45066</v>
      </c>
      <c r="B50" s="15" cm="1">
        <f t="array" ref="B50">CALENDAR.MODIFIED_JULIAN_DATE(YEAR(A50),MONTH(A50),DAY(A50), MOD(A50,1))</f>
        <v>60084</v>
      </c>
      <c r="C50" s="17" cm="1">
        <f t="array" ref="C50">CALENDAR.DAY_OF_WEEK(B50)</f>
        <v>6</v>
      </c>
    </row>
    <row r="53" spans="1:13" ht="19.5" x14ac:dyDescent="0.3">
      <c r="A53" s="1" t="s">
        <v>207</v>
      </c>
    </row>
    <row r="55" spans="1:13" x14ac:dyDescent="0.25">
      <c r="A55" s="22" t="s">
        <v>1</v>
      </c>
      <c r="B55" s="6" t="s">
        <v>4</v>
      </c>
      <c r="C55" s="6" t="s">
        <v>28</v>
      </c>
      <c r="D55" s="6" t="s">
        <v>108</v>
      </c>
      <c r="E55" s="6" t="s">
        <v>65</v>
      </c>
      <c r="F55" s="6" t="s">
        <v>6</v>
      </c>
      <c r="G55" s="24" t="s">
        <v>198</v>
      </c>
      <c r="H55" s="27" t="s">
        <v>29</v>
      </c>
      <c r="I55" s="6" t="s">
        <v>30</v>
      </c>
      <c r="J55" s="24" t="s">
        <v>31</v>
      </c>
      <c r="K55" s="43" t="s">
        <v>208</v>
      </c>
      <c r="L55" s="6" t="s">
        <v>5</v>
      </c>
      <c r="M55" s="7" t="s">
        <v>11</v>
      </c>
    </row>
    <row r="56" spans="1:13" x14ac:dyDescent="0.25">
      <c r="A56" s="8">
        <v>2023</v>
      </c>
      <c r="B56" s="9">
        <v>6</v>
      </c>
      <c r="C56" s="9">
        <v>-1</v>
      </c>
      <c r="D56" s="9">
        <v>7</v>
      </c>
      <c r="E56" s="9"/>
      <c r="F56" s="9"/>
      <c r="G56" s="10" cm="1">
        <f t="array" ref="G56">CALENDAR.WEEKDAY_OF_MONTH(A56,B56,C56,D56,E56,F56)</f>
        <v>60120</v>
      </c>
      <c r="H56" s="8" t="e" cm="1" vm="1">
        <f t="array" ref="H56">CALENDAR.MJDATE_TO_CALENDAR_DATE(G56,,,F56)</f>
        <v>#VALUE!</v>
      </c>
      <c r="I56" s="9"/>
      <c r="J56" s="9"/>
      <c r="K56" s="9"/>
      <c r="L56" s="96" t="e" vm="2">
        <f>DATE(H56,I56,J56)+K56</f>
        <v>#VALUE!</v>
      </c>
      <c r="M56" s="10" t="s">
        <v>106</v>
      </c>
    </row>
    <row r="57" spans="1:13" x14ac:dyDescent="0.25">
      <c r="A57" s="11">
        <v>2023</v>
      </c>
      <c r="B57" s="12">
        <v>1</v>
      </c>
      <c r="C57" s="12">
        <v>2</v>
      </c>
      <c r="D57" s="12">
        <v>2</v>
      </c>
      <c r="E57" s="12">
        <v>0.5</v>
      </c>
      <c r="F57" s="12"/>
      <c r="G57" s="13" cm="1">
        <f t="array" ref="G57">CALENDAR.WEEKDAY_OF_MONTH(A57,B57,C57,D57,E57,F57)</f>
        <v>59954.5</v>
      </c>
      <c r="H57" s="11" t="e" cm="1" vm="1">
        <f t="array" ref="H57">CALENDAR.MJDATE_TO_CALENDAR_DATE(G57,,,F57)</f>
        <v>#VALUE!</v>
      </c>
      <c r="I57" s="12"/>
      <c r="J57" s="12"/>
      <c r="K57" s="12"/>
      <c r="L57" s="98" t="e" vm="2">
        <f>DATE(H57,I57,J57)+K57</f>
        <v>#VALUE!</v>
      </c>
      <c r="M57" s="13" t="s">
        <v>32</v>
      </c>
    </row>
    <row r="58" spans="1:13" ht="30" x14ac:dyDescent="0.25">
      <c r="A58" s="8">
        <v>1854</v>
      </c>
      <c r="B58" s="9">
        <v>3</v>
      </c>
      <c r="C58" s="9">
        <v>0</v>
      </c>
      <c r="D58" s="9">
        <v>1</v>
      </c>
      <c r="E58" s="9"/>
      <c r="F58" s="9">
        <v>1</v>
      </c>
      <c r="G58" s="10" cm="1">
        <f t="array" ref="G58">CALENDAR.WEEKDAY_OF_MONTH(A58,B58,C58,D58,E58,F58)</f>
        <v>-1717</v>
      </c>
      <c r="H58" s="8" t="e" cm="1" vm="1">
        <f t="array" ref="H58">CALENDAR.MJDATE_TO_CALENDAR_DATE(G58,,,F58)</f>
        <v>#VALUE!</v>
      </c>
      <c r="I58" s="9"/>
      <c r="J58" s="9"/>
      <c r="K58" s="9"/>
      <c r="L58" s="96"/>
      <c r="M58" s="29" t="s">
        <v>33</v>
      </c>
    </row>
    <row r="59" spans="1:13" x14ac:dyDescent="0.25">
      <c r="A59" s="11">
        <v>2023</v>
      </c>
      <c r="B59" s="12">
        <v>2</v>
      </c>
      <c r="C59" s="12">
        <v>-1</v>
      </c>
      <c r="D59" s="12">
        <v>5</v>
      </c>
      <c r="E59" s="12"/>
      <c r="F59" s="12"/>
      <c r="G59" s="13" cm="1">
        <f t="array" ref="G59">CALENDAR.WEEKDAY_OF_MONTH(A59,B59,C59,D59,E59,F59)</f>
        <v>59999</v>
      </c>
      <c r="H59" s="11" t="e" cm="1" vm="1">
        <f t="array" ref="H59">CALENDAR.MJDATE_TO_CALENDAR_DATE(G59,,,F59)</f>
        <v>#VALUE!</v>
      </c>
      <c r="I59" s="12"/>
      <c r="J59" s="12"/>
      <c r="K59" s="12"/>
      <c r="L59" s="98" t="e" vm="2">
        <f t="shared" ref="L59:L61" si="0">DATE(H59,I59,J59)+K59</f>
        <v>#VALUE!</v>
      </c>
      <c r="M59" s="13" t="s">
        <v>110</v>
      </c>
    </row>
    <row r="60" spans="1:13" x14ac:dyDescent="0.25">
      <c r="A60" s="28">
        <v>2023</v>
      </c>
      <c r="B60" s="16">
        <v>2</v>
      </c>
      <c r="C60" s="16">
        <v>0</v>
      </c>
      <c r="D60" s="16">
        <v>1</v>
      </c>
      <c r="E60" s="16"/>
      <c r="F60" s="16"/>
      <c r="G60" s="17" cm="1">
        <f t="array" ref="G60">CALENDAR.WEEKDAY_OF_MONTH(A60,B60,C60,D60,E60,F60)</f>
        <v>59974</v>
      </c>
      <c r="H60" s="28" t="e" cm="1" vm="1">
        <f t="array" ref="H60">CALENDAR.MJDATE_TO_CALENDAR_DATE(G60,,,F60)</f>
        <v>#VALUE!</v>
      </c>
      <c r="I60" s="16"/>
      <c r="J60" s="16"/>
      <c r="K60" s="16"/>
      <c r="L60" s="155" t="e" vm="2">
        <f t="shared" si="0"/>
        <v>#VALUE!</v>
      </c>
      <c r="M60" s="17" t="s">
        <v>109</v>
      </c>
    </row>
    <row r="61" spans="1:13" x14ac:dyDescent="0.25">
      <c r="A61" s="18">
        <v>2023</v>
      </c>
      <c r="B61" s="19">
        <v>2.5</v>
      </c>
      <c r="C61" s="19">
        <v>1</v>
      </c>
      <c r="D61" s="19">
        <v>1</v>
      </c>
      <c r="E61" s="19"/>
      <c r="F61" s="19"/>
      <c r="G61" s="20" t="e" cm="1">
        <f t="array" ref="G61">CALENDAR.WEEKDAY_OF_MONTH(A61,B61,C61,D61,E61,F61)</f>
        <v>#NUM!</v>
      </c>
      <c r="H61" s="18" t="e" cm="1" vm="1">
        <f t="array" ref="H61">CALENDAR.MJDATE_TO_CALENDAR_DATE(G61,,,F61)</f>
        <v>#VALUE!</v>
      </c>
      <c r="I61" s="19"/>
      <c r="J61" s="19"/>
      <c r="K61" s="19"/>
      <c r="L61" s="131" t="e" vm="2">
        <f t="shared" si="0"/>
        <v>#VALUE!</v>
      </c>
      <c r="M61" s="20"/>
    </row>
    <row r="64" spans="1:13" ht="19.5" x14ac:dyDescent="0.3">
      <c r="A64" s="1" t="s">
        <v>341</v>
      </c>
      <c r="B64" s="1"/>
      <c r="C64" s="1"/>
      <c r="D64" s="1"/>
    </row>
    <row r="66" spans="1:5" x14ac:dyDescent="0.25">
      <c r="A66" t="s">
        <v>1</v>
      </c>
      <c r="B66" t="s">
        <v>210</v>
      </c>
      <c r="C66" t="s">
        <v>108</v>
      </c>
      <c r="D66" t="s">
        <v>6</v>
      </c>
      <c r="E66" t="s">
        <v>194</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3">
        <v>2023</v>
      </c>
      <c r="B74">
        <v>25</v>
      </c>
      <c r="C74">
        <v>8</v>
      </c>
      <c r="E74" t="b" cm="1">
        <f t="array" ref="E74">CALENDAR.IS_VALID_WEEK_DATE(Table2322[[#This Row],[YearCE]],Table2322[[#This Row],[ISOWeek]],Table2322[[#This Row],[ISOWeekDay]],Table2322[[#This Row],[JulianCalendar]])</f>
        <v>0</v>
      </c>
    </row>
    <row r="77" spans="1:5" ht="19.5" x14ac:dyDescent="0.3">
      <c r="A77" s="1" t="s">
        <v>103</v>
      </c>
    </row>
    <row r="79" spans="1:5" x14ac:dyDescent="0.25">
      <c r="A79" s="77" t="s">
        <v>1</v>
      </c>
      <c r="B79" s="78" t="s">
        <v>6</v>
      </c>
      <c r="C79" s="78" t="s">
        <v>2</v>
      </c>
    </row>
    <row r="80" spans="1:5" x14ac:dyDescent="0.25">
      <c r="C80" t="str" cm="1">
        <f t="array" ref="C80">CALENDAR.WEEKS_IN_YEAR(Table9[[#This Row],[YearCE]],Table9[[#This Row],[JulianCalendar]])</f>
        <v/>
      </c>
    </row>
    <row r="81" spans="1:7" x14ac:dyDescent="0.25">
      <c r="A81" t="s">
        <v>3</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384</v>
      </c>
      <c r="F94" s="1" t="s">
        <v>370</v>
      </c>
    </row>
    <row r="96" spans="1:7" x14ac:dyDescent="0.25">
      <c r="A96" s="22" t="s">
        <v>385</v>
      </c>
      <c r="B96" s="43" t="s">
        <v>6</v>
      </c>
      <c r="C96" s="43" t="s">
        <v>46</v>
      </c>
      <c r="D96" s="43" t="s">
        <v>386</v>
      </c>
      <c r="E96" s="24" t="s">
        <v>17</v>
      </c>
      <c r="F96" s="43" t="s">
        <v>375</v>
      </c>
      <c r="G96" s="24" t="s">
        <v>374</v>
      </c>
    </row>
    <row r="97" spans="1:15" x14ac:dyDescent="0.25">
      <c r="A97" s="8"/>
      <c r="B97" s="9"/>
      <c r="C97" s="9" t="str" cm="1">
        <f t="array" ref="C97:E97">CALENDAR.PARSE_ISO_WEEK_DATE(A97,B97)</f>
        <v/>
      </c>
      <c r="D97" s="9" t="str">
        <v/>
      </c>
      <c r="E97" s="10" t="str">
        <v/>
      </c>
      <c r="F97" s="9"/>
      <c r="G97" s="10" t="str" cm="1">
        <f t="array" ref="G97">CALENDAR.FORMAT_ISO_WEEK_DATE(C97,D97,E97,F97,B97)</f>
        <v/>
      </c>
    </row>
    <row r="98" spans="1:15" x14ac:dyDescent="0.25">
      <c r="A98" s="11" t="s">
        <v>3</v>
      </c>
      <c r="B98" s="12"/>
      <c r="C98" s="12" t="e" cm="1">
        <f t="array" ref="C98:E98">CALENDAR.PARSE_ISO_WEEK_DATE(A98,B98)</f>
        <v>#VALUE!</v>
      </c>
      <c r="D98" s="12" t="str">
        <v/>
      </c>
      <c r="E98" s="13" t="str">
        <v/>
      </c>
      <c r="F98" s="12"/>
      <c r="G98" s="13" t="e" cm="1">
        <f t="array" ref="G98">CALENDAR.FORMAT_ISO_WEEK_DATE(C98,D98,E98,F98,B98)</f>
        <v>#VALUE!</v>
      </c>
    </row>
    <row r="99" spans="1:15" x14ac:dyDescent="0.25">
      <c r="A99" s="52" t="s">
        <v>387</v>
      </c>
      <c r="B99" s="9"/>
      <c r="C99" s="9" cm="1">
        <f t="array" ref="C99:E99">CALENDAR.PARSE_ISO_WEEK_DATE(A99,B99)</f>
        <v>-327</v>
      </c>
      <c r="D99" s="9">
        <v>10</v>
      </c>
      <c r="E99" s="10">
        <v>1</v>
      </c>
      <c r="F99" s="9">
        <v>1</v>
      </c>
      <c r="G99" s="10" t="str" cm="1">
        <f t="array" ref="G99">CALENDAR.FORMAT_ISO_WEEK_DATE(C99,D99,E99,F99,B99)</f>
        <v>−0327W101</v>
      </c>
    </row>
    <row r="100" spans="1:15" x14ac:dyDescent="0.25">
      <c r="A100" s="44" t="s">
        <v>388</v>
      </c>
      <c r="B100" s="12"/>
      <c r="C100" s="12" cm="1">
        <f t="array" ref="C100:E100">CALENDAR.PARSE_ISO_WEEK_DATE(A100,B100)</f>
        <v>10900</v>
      </c>
      <c r="D100" s="12">
        <v>10</v>
      </c>
      <c r="E100" s="13" t="str">
        <v/>
      </c>
      <c r="F100" s="12"/>
      <c r="G100" s="13" t="str" cm="1">
        <f t="array" ref="G100">CALENDAR.FORMAT_ISO_WEEK_DATE(C100,D100,E100,F100,B100)</f>
        <v>+10900-W10</v>
      </c>
    </row>
    <row r="101" spans="1:15" x14ac:dyDescent="0.25">
      <c r="A101" s="42" t="s">
        <v>389</v>
      </c>
      <c r="B101" s="9"/>
      <c r="C101" s="9" cm="1">
        <f t="array" ref="C101:E101">CALENDAR.PARSE_ISO_WEEK_DATE(A101,B101)</f>
        <v>2020</v>
      </c>
      <c r="D101" s="9">
        <v>53</v>
      </c>
      <c r="E101" s="10" t="str">
        <v/>
      </c>
      <c r="F101" s="9"/>
      <c r="G101" s="10" t="str" cm="1">
        <f t="array" ref="G101">CALENDAR.FORMAT_ISO_WEEK_DATE(C101,D101,E101,F101,B101)</f>
        <v>2020-W53</v>
      </c>
    </row>
    <row r="102" spans="1:15" x14ac:dyDescent="0.25">
      <c r="A102" s="56" t="s">
        <v>390</v>
      </c>
      <c r="B102" s="37">
        <v>1</v>
      </c>
      <c r="C102" s="37" cm="1">
        <f t="array" ref="C102:E102">CALENDAR.PARSE_ISO_WEEK_DATE(A102,B102)</f>
        <v>2021</v>
      </c>
      <c r="D102" s="37">
        <v>53</v>
      </c>
      <c r="E102" s="57" t="str">
        <v/>
      </c>
      <c r="F102" s="37"/>
      <c r="G102" s="57" t="str" cm="1">
        <f t="array" ref="G102">CALENDAR.FORMAT_ISO_WEEK_DATE(C102,D102,E102,F102,B102)</f>
        <v>2021-W53</v>
      </c>
    </row>
    <row r="103" spans="1:15" x14ac:dyDescent="0.25">
      <c r="A103" s="42" t="s">
        <v>391</v>
      </c>
      <c r="B103" s="9"/>
      <c r="C103" s="9" cm="1">
        <f t="array" ref="C103:E103">CALENDAR.PARSE_ISO_WEEK_DATE(A103,B103)</f>
        <v>2023</v>
      </c>
      <c r="D103" s="9">
        <v>10</v>
      </c>
      <c r="E103" s="10">
        <v>1</v>
      </c>
      <c r="F103" s="9"/>
      <c r="G103" s="10" t="str" cm="1">
        <f t="array" ref="G103">CALENDAR.FORMAT_ISO_WEEK_DATE(C103,D103,E103,F103,B103)</f>
        <v>2023-W10-1</v>
      </c>
    </row>
    <row r="104" spans="1:15" x14ac:dyDescent="0.25">
      <c r="A104" s="56" t="s">
        <v>368</v>
      </c>
      <c r="B104" s="37"/>
      <c r="C104" s="37" cm="1">
        <f t="array" ref="C104:E104">CALENDAR.PARSE_ISO_WEEK_DATE(A104,B104)</f>
        <v>2023</v>
      </c>
      <c r="D104" s="37">
        <v>10</v>
      </c>
      <c r="E104" s="57" t="str">
        <v/>
      </c>
      <c r="F104" s="37"/>
      <c r="G104" s="57" t="str" cm="1">
        <f t="array" ref="G104">CALENDAR.FORMAT_ISO_WEEK_DATE(C104,D104,E104,F104,B104)</f>
        <v>2023-W10</v>
      </c>
    </row>
    <row r="105" spans="1:15" x14ac:dyDescent="0.25">
      <c r="A105" s="58" t="s">
        <v>373</v>
      </c>
      <c r="B105" s="40"/>
      <c r="C105" s="40" cm="1">
        <f t="array" ref="C105:E105">CALENDAR.PARSE_ISO_WEEK_DATE(A105,B105)</f>
        <v>2023</v>
      </c>
      <c r="D105" s="40" t="str">
        <v/>
      </c>
      <c r="E105" s="59" t="str">
        <v/>
      </c>
      <c r="F105" s="40"/>
      <c r="G105" s="59" t="str" cm="1">
        <f t="array" ref="G105">CALENDAR.FORMAT_ISO_WEEK_DATE(C105,D105,E105,F105,B105)</f>
        <v>2023</v>
      </c>
    </row>
    <row r="108" spans="1:15" ht="19.5" x14ac:dyDescent="0.3">
      <c r="A108" s="1" t="s">
        <v>209</v>
      </c>
      <c r="I108" s="1" t="s">
        <v>443</v>
      </c>
    </row>
    <row r="110" spans="1:15" x14ac:dyDescent="0.25">
      <c r="A110" s="22" t="s">
        <v>1</v>
      </c>
      <c r="B110" s="6" t="s">
        <v>210</v>
      </c>
      <c r="C110" s="6" t="s">
        <v>211</v>
      </c>
      <c r="D110" s="6" t="s">
        <v>65</v>
      </c>
      <c r="E110" s="6" t="s">
        <v>6</v>
      </c>
      <c r="F110" s="81" t="s">
        <v>198</v>
      </c>
      <c r="G110" s="81" t="s">
        <v>185</v>
      </c>
      <c r="H110" s="78" t="s">
        <v>11</v>
      </c>
      <c r="I110" s="78" t="s">
        <v>15</v>
      </c>
      <c r="J110" s="78" t="s">
        <v>107</v>
      </c>
      <c r="K110" s="78" t="s">
        <v>206</v>
      </c>
      <c r="L110" s="78" t="s">
        <v>47</v>
      </c>
      <c r="M110" s="78" t="s">
        <v>214</v>
      </c>
    </row>
    <row r="111" spans="1:15" x14ac:dyDescent="0.25">
      <c r="A111" s="8">
        <v>2020</v>
      </c>
      <c r="B111" s="9">
        <v>1</v>
      </c>
      <c r="C111" s="9">
        <v>1</v>
      </c>
      <c r="D111" s="9"/>
      <c r="E111" s="9"/>
      <c r="F111" s="9" cm="1">
        <f t="array" ref="F111">CALENDAR.WEEK_DATE_TO_MJDATE(A111,B111,C111,D111,E111)</f>
        <v>58847</v>
      </c>
      <c r="G111" s="157">
        <f>_xlfn.LET(_xlpm._d,CALENDAR.MJDATE_TO_CALENDAR_DATE(F111,E111),DATE(INDEX(_xlpm._d,1,1),INDEX(_xlpm._d,1,2),INDEX(_xlpm._d,1,3))+MOD(F111,1))</f>
        <v>43829</v>
      </c>
      <c r="H111" s="82"/>
      <c r="I111" s="9" cm="1">
        <f t="array" ref="I111:M111">CALENDAR.MJDATE_TO_WEEK_DATE(F111,E111)</f>
        <v>2020</v>
      </c>
      <c r="J111" s="9">
        <v>1</v>
      </c>
      <c r="K111" s="9">
        <v>1</v>
      </c>
      <c r="L111" s="9">
        <v>0</v>
      </c>
      <c r="M111" s="82">
        <v>53</v>
      </c>
      <c r="O111" s="156"/>
    </row>
    <row r="112" spans="1:15" x14ac:dyDescent="0.25">
      <c r="A112" s="11">
        <v>2020</v>
      </c>
      <c r="B112" s="12">
        <v>53</v>
      </c>
      <c r="C112" s="12">
        <v>5</v>
      </c>
      <c r="D112" s="12"/>
      <c r="E112" s="12"/>
      <c r="F112" s="12" cm="1">
        <f t="array" ref="F112">CALENDAR.WEEK_DATE_TO_MJDATE(A112,B112,C112,D112,E112)</f>
        <v>59215</v>
      </c>
      <c r="G112" s="158">
        <f>_xlfn.LET(_xlpm._d,CALENDAR.MJDATE_TO_CALENDAR_DATE(F112,E112),DATE(INDEX(_xlpm._d,1,1),INDEX(_xlpm._d,1,2),INDEX(_xlpm._d,1,3))+MOD(F112,1))</f>
        <v>44197</v>
      </c>
      <c r="H112" s="83"/>
      <c r="I112" s="12" cm="1">
        <f t="array" ref="I112:M112">CALENDAR.MJDATE_TO_WEEK_DATE(F112,E112)</f>
        <v>2020</v>
      </c>
      <c r="J112" s="12">
        <v>53</v>
      </c>
      <c r="K112" s="12">
        <v>5</v>
      </c>
      <c r="L112" s="12">
        <v>0</v>
      </c>
      <c r="M112" s="83">
        <v>53</v>
      </c>
      <c r="O112" s="156"/>
    </row>
    <row r="113" spans="1:15" x14ac:dyDescent="0.25">
      <c r="A113" s="8">
        <v>2021</v>
      </c>
      <c r="B113" s="9">
        <v>1</v>
      </c>
      <c r="C113" s="9">
        <v>1</v>
      </c>
      <c r="D113" s="9"/>
      <c r="E113" s="9"/>
      <c r="F113" s="9" cm="1">
        <f t="array" ref="F113">CALENDAR.WEEK_DATE_TO_MJDATE(A113,B113,C113,D113,E113)</f>
        <v>59218</v>
      </c>
      <c r="G113" s="157">
        <f>_xlfn.LET(_xlpm._d,CALENDAR.MJDATE_TO_CALENDAR_DATE(F113,E113),DATE(INDEX(_xlpm._d,1,1),INDEX(_xlpm._d,1,2),INDEX(_xlpm._d,1,3))+MOD(F113,1))</f>
        <v>44200</v>
      </c>
      <c r="H113" s="82"/>
      <c r="I113" s="9" cm="1">
        <f t="array" ref="I113:M113">CALENDAR.MJDATE_TO_WEEK_DATE(F113,E113)</f>
        <v>2021</v>
      </c>
      <c r="J113" s="9">
        <v>1</v>
      </c>
      <c r="K113" s="9">
        <v>1</v>
      </c>
      <c r="L113" s="9">
        <v>0</v>
      </c>
      <c r="M113" s="82">
        <v>52</v>
      </c>
      <c r="O113" s="156"/>
    </row>
    <row r="114" spans="1:15" x14ac:dyDescent="0.25">
      <c r="A114" s="11">
        <v>2021</v>
      </c>
      <c r="B114" s="12">
        <v>52</v>
      </c>
      <c r="C114" s="12">
        <v>7</v>
      </c>
      <c r="D114" s="12"/>
      <c r="E114" s="12"/>
      <c r="F114" s="12" cm="1">
        <f t="array" ref="F114">CALENDAR.WEEK_DATE_TO_MJDATE(A114,B114,C114,D114,E114)</f>
        <v>59581</v>
      </c>
      <c r="G114" s="158">
        <f>_xlfn.LET(_xlpm._d,CALENDAR.MJDATE_TO_CALENDAR_DATE(F114,E114),DATE(INDEX(_xlpm._d,1,1),INDEX(_xlpm._d,1,2),INDEX(_xlpm._d,1,3))+MOD(F114,1))</f>
        <v>44563</v>
      </c>
      <c r="H114" s="83"/>
      <c r="I114" s="12" cm="1">
        <f t="array" ref="I114:M114">CALENDAR.MJDATE_TO_WEEK_DATE(F114,E114)</f>
        <v>2021</v>
      </c>
      <c r="J114" s="12">
        <v>52</v>
      </c>
      <c r="K114" s="12">
        <v>7</v>
      </c>
      <c r="L114" s="12">
        <v>0</v>
      </c>
      <c r="M114" s="83">
        <v>52</v>
      </c>
      <c r="O114" s="156"/>
    </row>
    <row r="115" spans="1:15" x14ac:dyDescent="0.25">
      <c r="A115" s="28">
        <v>2022</v>
      </c>
      <c r="B115" s="16">
        <v>1</v>
      </c>
      <c r="C115" s="16">
        <v>4</v>
      </c>
      <c r="D115" s="16"/>
      <c r="E115" s="16"/>
      <c r="F115" s="16" cm="1">
        <f t="array" ref="F115">CALENDAR.WEEK_DATE_TO_MJDATE(A115,B115,C115,D115,E115)</f>
        <v>59585</v>
      </c>
      <c r="G115" s="159">
        <f>_xlfn.LET(_xlpm._d,CALENDAR.MJDATE_TO_CALENDAR_DATE(F115,E115),DATE(INDEX(_xlpm._d,1,1),INDEX(_xlpm._d,1,2),INDEX(_xlpm._d,1,3))+MOD(F115,1))</f>
        <v>44567</v>
      </c>
      <c r="H115" s="84"/>
      <c r="I115" s="16" cm="1">
        <f t="array" ref="I115:M115">CALENDAR.MJDATE_TO_WEEK_DATE(F115,E115)</f>
        <v>2022</v>
      </c>
      <c r="J115" s="16">
        <v>1</v>
      </c>
      <c r="K115" s="16">
        <v>4</v>
      </c>
      <c r="L115" s="16">
        <v>0</v>
      </c>
      <c r="M115" s="84">
        <v>52</v>
      </c>
      <c r="O115" s="156"/>
    </row>
    <row r="116" spans="1:15" x14ac:dyDescent="0.25">
      <c r="A116" s="11">
        <v>2022</v>
      </c>
      <c r="B116" s="12">
        <v>52</v>
      </c>
      <c r="C116" s="12">
        <v>4</v>
      </c>
      <c r="D116" s="12">
        <v>0.123456</v>
      </c>
      <c r="E116" s="12"/>
      <c r="F116" s="12" cm="1">
        <f t="array" ref="F116">CALENDAR.WEEK_DATE_TO_MJDATE(A116,B116,C116,D116,E116)</f>
        <v>59942.123456000001</v>
      </c>
      <c r="G116" s="158">
        <f>_xlfn.LET(_xlpm._d,CALENDAR.MJDATE_TO_CALENDAR_DATE(F116,E116),DATE(INDEX(_xlpm._d,1,1),INDEX(_xlpm._d,1,2),INDEX(_xlpm._d,1,3))+MOD(F116,1))</f>
        <v>44924.123456000001</v>
      </c>
      <c r="H116" s="83"/>
      <c r="I116" s="12" cm="1">
        <f t="array" ref="I116:M116">CALENDAR.MJDATE_TO_WEEK_DATE(F116,E116)</f>
        <v>2022</v>
      </c>
      <c r="J116" s="12">
        <v>52</v>
      </c>
      <c r="K116" s="12">
        <v>4</v>
      </c>
      <c r="L116" s="12">
        <v>0.12345599988475442</v>
      </c>
      <c r="M116" s="83">
        <v>52</v>
      </c>
      <c r="O116" s="156"/>
    </row>
    <row r="117" spans="1:15" x14ac:dyDescent="0.25">
      <c r="A117" s="28">
        <v>2023</v>
      </c>
      <c r="B117" s="16">
        <v>1</v>
      </c>
      <c r="C117" s="16">
        <v>2</v>
      </c>
      <c r="D117" s="16"/>
      <c r="E117" s="16"/>
      <c r="F117" s="16" cm="1">
        <f t="array" ref="F117">CALENDAR.WEEK_DATE_TO_MJDATE(A117,B117,C117,D117,E117)</f>
        <v>59947</v>
      </c>
      <c r="G117" s="159">
        <f>_xlfn.LET(_xlpm._d,CALENDAR.MJDATE_TO_CALENDAR_DATE(F117,E117),DATE(INDEX(_xlpm._d,1,1),INDEX(_xlpm._d,1,2),INDEX(_xlpm._d,1,3))+MOD(F117,1))</f>
        <v>44929</v>
      </c>
      <c r="H117" s="84"/>
      <c r="I117" s="16" cm="1">
        <f t="array" ref="I117:M117">CALENDAR.MJDATE_TO_WEEK_DATE(F117,E117)</f>
        <v>2023</v>
      </c>
      <c r="J117" s="16">
        <v>1</v>
      </c>
      <c r="K117" s="16">
        <v>2</v>
      </c>
      <c r="L117" s="16">
        <v>0</v>
      </c>
      <c r="M117" s="84">
        <v>52</v>
      </c>
      <c r="O117" s="156"/>
    </row>
    <row r="118" spans="1:15" x14ac:dyDescent="0.25">
      <c r="A118" s="18">
        <v>2023</v>
      </c>
      <c r="B118" s="19">
        <v>52</v>
      </c>
      <c r="C118" s="19">
        <v>7</v>
      </c>
      <c r="D118" s="19">
        <v>0.5</v>
      </c>
      <c r="E118" s="19"/>
      <c r="F118" s="19" cm="1">
        <f t="array" ref="F118">CALENDAR.WEEK_DATE_TO_MJDATE(A118,B118,C118,D118,E118)</f>
        <v>60309.5</v>
      </c>
      <c r="G118" s="160">
        <f>_xlfn.LET(_xlpm._d,CALENDAR.MJDATE_TO_CALENDAR_DATE(F118,E118),DATE(INDEX(_xlpm._d,1,1),INDEX(_xlpm._d,1,2),INDEX(_xlpm._d,1,3))+MOD(F118,1))</f>
        <v>45291.5</v>
      </c>
      <c r="H118" s="86"/>
      <c r="I118" s="19" cm="1">
        <f t="array" ref="I118:M118">CALENDAR.MJDATE_TO_WEEK_DATE(F118,E118)</f>
        <v>2023</v>
      </c>
      <c r="J118" s="19">
        <v>52</v>
      </c>
      <c r="K118" s="19">
        <v>7</v>
      </c>
      <c r="L118" s="19">
        <v>0.5</v>
      </c>
      <c r="M118" s="86">
        <v>52</v>
      </c>
      <c r="O118" s="156"/>
    </row>
    <row r="119" spans="1:15" x14ac:dyDescent="0.25">
      <c r="A119" s="28">
        <v>1905</v>
      </c>
      <c r="B119" s="16">
        <v>1</v>
      </c>
      <c r="C119" s="16">
        <v>1</v>
      </c>
      <c r="D119" s="16"/>
      <c r="E119" s="16">
        <v>1</v>
      </c>
      <c r="F119" s="16" cm="1">
        <f t="array" ref="F119">CALENDAR.WEEK_DATE_TO_MJDATE(A119,B119,C119,D119,E119)</f>
        <v>16861</v>
      </c>
      <c r="G119" s="159">
        <f>_xlfn.LET(_xlpm._d,CALENDAR.MJDATE_TO_CALENDAR_DATE(F119,E119),DATE(INDEX(_xlpm._d,1,1),INDEX(_xlpm._d,1,2),INDEX(_xlpm._d,1,3))+MOD(F119,1))</f>
        <v>1830</v>
      </c>
      <c r="H119" s="84" t="s">
        <v>212</v>
      </c>
      <c r="I119" s="16" cm="1">
        <f t="array" ref="I119:M119">CALENDAR.MJDATE_TO_WEEK_DATE(F119,E119)</f>
        <v>1905</v>
      </c>
      <c r="J119" s="16">
        <v>1</v>
      </c>
      <c r="K119" s="16">
        <v>1</v>
      </c>
      <c r="L119" s="16">
        <v>0</v>
      </c>
      <c r="M119" s="84">
        <v>52</v>
      </c>
      <c r="O119" s="156"/>
    </row>
    <row r="120" spans="1:15" x14ac:dyDescent="0.25">
      <c r="A120" s="18">
        <v>1904</v>
      </c>
      <c r="B120" s="19">
        <v>53</v>
      </c>
      <c r="C120" s="19">
        <v>7</v>
      </c>
      <c r="D120" s="19"/>
      <c r="E120" s="19">
        <v>1</v>
      </c>
      <c r="F120" s="19" cm="1">
        <f t="array" ref="F120">CALENDAR.WEEK_DATE_TO_MJDATE(A120,B120,C120,D120,E120)</f>
        <v>16860</v>
      </c>
      <c r="G120" s="160">
        <f>_xlfn.LET(_xlpm._d,CALENDAR.MJDATE_TO_CALENDAR_DATE(F120,E120),DATE(INDEX(_xlpm._d,1,1),INDEX(_xlpm._d,1,2),INDEX(_xlpm._d,1,3))+MOD(F120,1))</f>
        <v>1829</v>
      </c>
      <c r="H120" s="86" t="s">
        <v>213</v>
      </c>
      <c r="I120" s="19" cm="1">
        <f t="array" ref="I120:M120">CALENDAR.MJDATE_TO_WEEK_DATE(F120,E120)</f>
        <v>1904</v>
      </c>
      <c r="J120" s="19">
        <v>53</v>
      </c>
      <c r="K120" s="19">
        <v>7</v>
      </c>
      <c r="L120" s="19">
        <v>0</v>
      </c>
      <c r="M120" s="86">
        <v>53</v>
      </c>
      <c r="O120" s="156"/>
    </row>
    <row r="123" spans="1:15" ht="19.5" x14ac:dyDescent="0.3">
      <c r="A123" s="1" t="s">
        <v>216</v>
      </c>
    </row>
    <row r="125" spans="1:15" x14ac:dyDescent="0.25">
      <c r="A125" s="22" t="s">
        <v>200</v>
      </c>
      <c r="B125" s="6" t="s">
        <v>6</v>
      </c>
      <c r="C125" s="81" t="s">
        <v>215</v>
      </c>
    </row>
    <row r="126" spans="1:15" x14ac:dyDescent="0.25">
      <c r="A126" s="8"/>
      <c r="B126" s="9"/>
      <c r="C126" s="82" t="str" cm="1">
        <f t="array" ref="C126">CALENDAR.WEEK_NUMBER(A126,B126)</f>
        <v/>
      </c>
    </row>
    <row r="127" spans="1:15" x14ac:dyDescent="0.25">
      <c r="A127" s="11">
        <v>59581</v>
      </c>
      <c r="B127" s="12"/>
      <c r="C127" s="83" cm="1">
        <f t="array" ref="C127">CALENDAR.WEEK_NUMBER(A127,B127)</f>
        <v>52</v>
      </c>
    </row>
    <row r="128" spans="1:15" x14ac:dyDescent="0.25">
      <c r="A128" s="8">
        <v>59585</v>
      </c>
      <c r="B128" s="9"/>
      <c r="C128" s="82" cm="1">
        <f t="array" ref="C128">CALENDAR.WEEK_NUMBER(A128,B128)</f>
        <v>1</v>
      </c>
    </row>
    <row r="129" spans="1:3" x14ac:dyDescent="0.25">
      <c r="A129" s="11">
        <v>59942</v>
      </c>
      <c r="B129" s="12"/>
      <c r="C129" s="83" cm="1">
        <f t="array" ref="C129">CALENDAR.WEEK_NUMBER(A129,B129)</f>
        <v>52</v>
      </c>
    </row>
    <row r="130" spans="1:3" x14ac:dyDescent="0.25">
      <c r="A130" s="28">
        <v>59947</v>
      </c>
      <c r="B130" s="16"/>
      <c r="C130" s="84" cm="1">
        <f t="array" ref="C130">CALENDAR.WEEK_NUMBER(A130,B130)</f>
        <v>1</v>
      </c>
    </row>
    <row r="131" spans="1:3" x14ac:dyDescent="0.25">
      <c r="A131" s="11">
        <v>60309.5</v>
      </c>
      <c r="B131" s="12"/>
      <c r="C131" s="83" cm="1">
        <f t="array" ref="C131">CALENDAR.WEEK_NUMBER(A131,B131)</f>
        <v>52</v>
      </c>
    </row>
    <row r="132" spans="1:3" x14ac:dyDescent="0.25">
      <c r="A132" s="28">
        <v>16861</v>
      </c>
      <c r="B132" s="16">
        <v>1</v>
      </c>
      <c r="C132" s="84" cm="1">
        <f t="array" ref="C132">CALENDAR.WEEK_NUMBER(A132,B132)</f>
        <v>1</v>
      </c>
    </row>
    <row r="133" spans="1:3" x14ac:dyDescent="0.25">
      <c r="A133" s="18">
        <v>16860</v>
      </c>
      <c r="B133" s="19">
        <v>1</v>
      </c>
      <c r="C133" s="86" cm="1">
        <f t="array" ref="C133">CALENDAR.WEEK_NUMBER(A133,B133)</f>
        <v>53</v>
      </c>
    </row>
  </sheetData>
  <pageMargins left="0.7" right="0.7" top="0.75" bottom="0.75" header="0.3" footer="0.3"/>
  <pageSetup paperSize="9" orientation="portrait" copies="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121</v>
      </c>
    </row>
    <row r="3" spans="1:5" x14ac:dyDescent="0.25">
      <c r="A3" s="77" t="s">
        <v>118</v>
      </c>
      <c r="B3" s="78" t="s">
        <v>120</v>
      </c>
      <c r="C3" s="78" t="s">
        <v>119</v>
      </c>
      <c r="D3" s="225" t="s">
        <v>6</v>
      </c>
      <c r="E3" s="79" t="s">
        <v>140</v>
      </c>
    </row>
    <row r="4" spans="1:5" x14ac:dyDescent="0.25">
      <c r="D4" s="200"/>
      <c r="E4" t="str" cm="1">
        <f t="array" ref="E4">CALENDAR.DAYS_IN_QUARTER(Table101315[[#This Row],[Quarter]],Table101315[[#This Row],[FiscalYearCE]],Table101315[[#This Row],[MonthOffset]],Table101315[[#This Row],[JulianCalendar]])</f>
        <v/>
      </c>
    </row>
    <row r="5" spans="1:5" x14ac:dyDescent="0.25">
      <c r="A5" t="s">
        <v>3</v>
      </c>
      <c r="D5" s="200"/>
      <c r="E5" t="e" cm="1">
        <f t="array" ref="E5">CALENDAR.DAYS_IN_QUARTER(Table101315[[#This Row],[Quarter]],Table101315[[#This Row],[FiscalYearCE]],Table101315[[#This Row],[MonthOffset]],Table101315[[#This Row],[JulianCalendar]])</f>
        <v>#VALUE!</v>
      </c>
    </row>
    <row r="6" spans="1:5" x14ac:dyDescent="0.25">
      <c r="A6">
        <v>1</v>
      </c>
      <c r="D6" s="200"/>
      <c r="E6" cm="1">
        <f t="array" ref="E6">CALENDAR.DAYS_IN_QUARTER(Table101315[[#This Row],[Quarter]],Table101315[[#This Row],[FiscalYearCE]],Table101315[[#This Row],[MonthOffset]],Table101315[[#This Row],[JulianCalendar]])</f>
        <v>90</v>
      </c>
    </row>
    <row r="7" spans="1:5" x14ac:dyDescent="0.25">
      <c r="A7">
        <v>2</v>
      </c>
      <c r="D7" s="200"/>
      <c r="E7" cm="1">
        <f t="array" ref="E7">CALENDAR.DAYS_IN_QUARTER(Table101315[[#This Row],[Quarter]],Table101315[[#This Row],[FiscalYearCE]],Table101315[[#This Row],[MonthOffset]],Table101315[[#This Row],[JulianCalendar]])</f>
        <v>91</v>
      </c>
    </row>
    <row r="8" spans="1:5" x14ac:dyDescent="0.25">
      <c r="A8">
        <v>3</v>
      </c>
      <c r="D8" s="200"/>
      <c r="E8" cm="1">
        <f t="array" ref="E8">CALENDAR.DAYS_IN_QUARTER(Table101315[[#This Row],[Quarter]],Table101315[[#This Row],[FiscalYearCE]],Table101315[[#This Row],[MonthOffset]],Table101315[[#This Row],[JulianCalendar]])</f>
        <v>92</v>
      </c>
    </row>
    <row r="9" spans="1:5" x14ac:dyDescent="0.25">
      <c r="A9">
        <v>4</v>
      </c>
      <c r="D9" s="200"/>
      <c r="E9" cm="1">
        <f t="array" ref="E9">CALENDAR.DAYS_IN_QUARTER(Table101315[[#This Row],[Quarter]],Table101315[[#This Row],[FiscalYearCE]],Table101315[[#This Row],[MonthOffset]],Table101315[[#This Row],[JulianCalendar]])</f>
        <v>92</v>
      </c>
    </row>
    <row r="10" spans="1:5" x14ac:dyDescent="0.25">
      <c r="A10">
        <v>-1</v>
      </c>
      <c r="B10">
        <v>2020</v>
      </c>
      <c r="D10" s="200"/>
      <c r="E10" cm="1">
        <f t="array" ref="E10">CALENDAR.DAYS_IN_QUARTER(Table101315[[#This Row],[Quarter]],Table101315[[#This Row],[FiscalYearCE]],Table101315[[#This Row],[MonthOffset]],Table101315[[#This Row],[JulianCalendar]])</f>
        <v>92</v>
      </c>
    </row>
    <row r="11" spans="1:5" x14ac:dyDescent="0.25">
      <c r="A11">
        <v>1</v>
      </c>
      <c r="B11">
        <v>2021</v>
      </c>
      <c r="D11" s="200"/>
      <c r="E11" cm="1">
        <f t="array" ref="E11">CALENDAR.DAYS_IN_QUARTER(Table101315[[#This Row],[Quarter]],Table101315[[#This Row],[FiscalYearCE]],Table101315[[#This Row],[MonthOffset]],Table101315[[#This Row],[JulianCalendar]])</f>
        <v>90</v>
      </c>
    </row>
    <row r="12" spans="1:5" x14ac:dyDescent="0.25">
      <c r="A12">
        <v>3</v>
      </c>
      <c r="B12">
        <v>2020</v>
      </c>
      <c r="C12">
        <v>-6</v>
      </c>
      <c r="D12" s="200"/>
      <c r="E12" cm="1">
        <f t="array" ref="E12">CALENDAR.DAYS_IN_QUARTER(Table101315[[#This Row],[Quarter]],Table101315[[#This Row],[FiscalYearCE]],Table101315[[#This Row],[MonthOffset]],Table101315[[#This Row],[JulianCalendar]])</f>
        <v>91</v>
      </c>
    </row>
    <row r="13" spans="1:5" x14ac:dyDescent="0.25">
      <c r="A13">
        <v>3</v>
      </c>
      <c r="B13">
        <v>2021</v>
      </c>
      <c r="C13">
        <v>-6</v>
      </c>
      <c r="D13" s="200"/>
      <c r="E13" cm="1">
        <f t="array" ref="E13">CALENDAR.DAYS_IN_QUARTER(Table101315[[#This Row],[Quarter]],Table101315[[#This Row],[FiscalYearCE]],Table101315[[#This Row],[MonthOffset]],Table101315[[#This Row],[JulianCalendar]])</f>
        <v>90</v>
      </c>
    </row>
    <row r="14" spans="1:5" x14ac:dyDescent="0.25">
      <c r="A14">
        <v>4</v>
      </c>
      <c r="B14">
        <v>2019</v>
      </c>
      <c r="C14">
        <v>1</v>
      </c>
      <c r="D14" s="200"/>
      <c r="E14" cm="1">
        <f t="array" ref="E14">CALENDAR.DAYS_IN_QUARTER(Table101315[[#This Row],[Quarter]],Table101315[[#This Row],[FiscalYearCE]],Table101315[[#This Row],[MonthOffset]],Table101315[[#This Row],[JulianCalendar]])</f>
        <v>92</v>
      </c>
    </row>
    <row r="15" spans="1:5" x14ac:dyDescent="0.25">
      <c r="A15">
        <v>4</v>
      </c>
      <c r="B15">
        <v>2019</v>
      </c>
      <c r="C15">
        <v>2</v>
      </c>
      <c r="D15" s="200"/>
      <c r="E15" cm="1">
        <f t="array" ref="E15">CALENDAR.DAYS_IN_QUARTER(Table101315[[#This Row],[Quarter]],Table101315[[#This Row],[FiscalYearCE]],Table101315[[#This Row],[MonthOffset]],Table101315[[#This Row],[JulianCalendar]])</f>
        <v>91</v>
      </c>
    </row>
    <row r="16" spans="1:5" x14ac:dyDescent="0.25">
      <c r="A16">
        <v>5</v>
      </c>
      <c r="B16">
        <v>2019</v>
      </c>
      <c r="D16" s="200"/>
      <c r="E16" cm="1">
        <f t="array" ref="E16">CALENDAR.DAYS_IN_QUARTER(Table101315[[#This Row],[Quarter]],Table101315[[#This Row],[FiscalYearCE]],Table101315[[#This Row],[MonthOffset]],Table101315[[#This Row],[JulianCalendar]])</f>
        <v>90</v>
      </c>
    </row>
    <row r="17" spans="1:10" x14ac:dyDescent="0.25">
      <c r="A17">
        <v>4</v>
      </c>
      <c r="B17">
        <v>2017</v>
      </c>
      <c r="C17">
        <v>-3</v>
      </c>
      <c r="D17" s="200"/>
      <c r="E17" cm="1">
        <f t="array" ref="E17">CALENDAR.DAYS_IN_QUARTER(Table101315[[#This Row],[Quarter]],Table101315[[#This Row],[FiscalYearCE]],Table101315[[#This Row],[MonthOffset]],Table101315[[#This Row],[JulianCalendar]])</f>
        <v>92</v>
      </c>
    </row>
    <row r="18" spans="1:10" x14ac:dyDescent="0.25">
      <c r="A18">
        <v>2</v>
      </c>
      <c r="B18">
        <v>1900</v>
      </c>
      <c r="C18">
        <v>-3</v>
      </c>
      <c r="D18" s="200"/>
      <c r="E18" cm="1">
        <f t="array" ref="E18">CALENDAR.DAYS_IN_QUARTER(Table101315[[#This Row],[Quarter]],Table101315[[#This Row],[FiscalYearCE]],Table101315[[#This Row],[MonthOffset]],Table101315[[#This Row],[JulianCalendar]])</f>
        <v>90</v>
      </c>
    </row>
    <row r="19" spans="1:10" x14ac:dyDescent="0.25">
      <c r="A19">
        <v>2</v>
      </c>
      <c r="B19">
        <v>1900</v>
      </c>
      <c r="C19">
        <v>-3</v>
      </c>
      <c r="D19" s="200">
        <v>1</v>
      </c>
      <c r="E19" cm="1">
        <f t="array" ref="E19">CALENDAR.DAYS_IN_QUARTER(Table101315[[#This Row],[Quarter]],Table101315[[#This Row],[FiscalYearCE]],Table101315[[#This Row],[MonthOffset]],Table101315[[#This Row],[JulianCalendar]])</f>
        <v>91</v>
      </c>
    </row>
    <row r="22" spans="1:10" ht="19.5" x14ac:dyDescent="0.3">
      <c r="A22" s="1" t="s">
        <v>217</v>
      </c>
    </row>
    <row r="24" spans="1:10" x14ac:dyDescent="0.25">
      <c r="A24" s="109" t="s">
        <v>120</v>
      </c>
      <c r="B24" s="110" t="s">
        <v>118</v>
      </c>
      <c r="C24" s="110" t="s">
        <v>122</v>
      </c>
      <c r="D24" s="110" t="s">
        <v>65</v>
      </c>
      <c r="E24" s="110" t="s">
        <v>119</v>
      </c>
      <c r="F24" s="224" t="s">
        <v>6</v>
      </c>
      <c r="G24" s="112" t="s">
        <v>198</v>
      </c>
      <c r="H24" s="111" t="s">
        <v>218</v>
      </c>
      <c r="I24" s="111"/>
    </row>
    <row r="25" spans="1:10" x14ac:dyDescent="0.25">
      <c r="A25" s="114"/>
      <c r="B25" s="9"/>
      <c r="C25" s="9"/>
      <c r="D25" s="9"/>
      <c r="E25" s="9"/>
      <c r="F25" s="82"/>
      <c r="G25" s="9" t="str" cm="1">
        <f t="array" ref="G25">CALENDAR.QUARTER_DATE_TO_MJDATE(A25,B25,C25,D25,E25,F25)</f>
        <v/>
      </c>
      <c r="H25" s="305" t="e">
        <f>_xlfn.LET(_xlpm._d,CALENDAR.MJDATE_TO_CALENDAR_DATE(G25,F25),DATE(INDEX(_xlpm._d,1,1),INDEX(_xlpm._d,1,2),INDEX(_xlpm._d,1,3))+MOD(G25,1))</f>
        <v>#VALUE!</v>
      </c>
      <c r="I25" s="306"/>
    </row>
    <row r="26" spans="1:10" x14ac:dyDescent="0.25">
      <c r="A26" s="116" t="s">
        <v>3</v>
      </c>
      <c r="B26" s="12"/>
      <c r="C26" s="12"/>
      <c r="D26" s="12"/>
      <c r="E26" s="12"/>
      <c r="F26" s="83"/>
      <c r="G26" s="12" t="e" cm="1">
        <f t="array" ref="G26">CALENDAR.QUARTER_DATE_TO_MJDATE(A26,B26,C26,D26,E26,F26)</f>
        <v>#VALUE!</v>
      </c>
      <c r="H26" s="307" t="e">
        <f>_xlfn.LET(_xlpm._d,CALENDAR.MJDATE_TO_CALENDAR_DATE(G26,F26),DATE(INDEX(_xlpm._d,1,1),INDEX(_xlpm._d,1,2),INDEX(_xlpm._d,1,3))+MOD(G26,1))</f>
        <v>#VALUE!</v>
      </c>
      <c r="I26" s="308"/>
    </row>
    <row r="27" spans="1:10" x14ac:dyDescent="0.25">
      <c r="A27" s="114">
        <v>2023</v>
      </c>
      <c r="B27" s="9">
        <v>3</v>
      </c>
      <c r="C27" s="9">
        <v>1</v>
      </c>
      <c r="D27" s="9"/>
      <c r="E27" s="9"/>
      <c r="F27" s="82"/>
      <c r="G27" s="9" cm="1">
        <f t="array" ref="G27">CALENDAR.QUARTER_DATE_TO_MJDATE(A27,B27,C27,D27,E27,F27)</f>
        <v>60126</v>
      </c>
      <c r="H27" s="305">
        <f>_xlfn.LET(_xlpm._d,CALENDAR.MJDATE_TO_CALENDAR_DATE(G27,F27),DATE(INDEX(_xlpm._d,1,1),INDEX(_xlpm._d,1,2),INDEX(_xlpm._d,1,3))+MOD(G27,1))</f>
        <v>45108</v>
      </c>
      <c r="I27" s="306"/>
    </row>
    <row r="28" spans="1:10" x14ac:dyDescent="0.25">
      <c r="A28" s="116">
        <v>2023</v>
      </c>
      <c r="B28" s="12">
        <v>1</v>
      </c>
      <c r="C28" s="12">
        <v>1</v>
      </c>
      <c r="D28" s="12"/>
      <c r="E28" s="12">
        <v>-6</v>
      </c>
      <c r="F28" s="83"/>
      <c r="G28" s="12" cm="1">
        <f t="array" ref="G28">CALENDAR.QUARTER_DATE_TO_MJDATE(A28,B28,C28,D28,E28,F28)</f>
        <v>59761</v>
      </c>
      <c r="H28" s="307">
        <f>_xlfn.LET(_xlpm._d,CALENDAR.MJDATE_TO_CALENDAR_DATE(G28,F28),DATE(INDEX(_xlpm._d,1,1),INDEX(_xlpm._d,1,2),INDEX(_xlpm._d,1,3))+MOD(G28,1))</f>
        <v>44743</v>
      </c>
      <c r="I28" s="308"/>
      <c r="J28" s="65"/>
    </row>
    <row r="29" spans="1:10" x14ac:dyDescent="0.25">
      <c r="A29" s="114">
        <v>2020</v>
      </c>
      <c r="B29" s="9">
        <v>9</v>
      </c>
      <c r="C29" s="9">
        <v>1</v>
      </c>
      <c r="D29" s="9"/>
      <c r="E29" s="9">
        <v>3</v>
      </c>
      <c r="F29" s="82"/>
      <c r="G29" s="9" cm="1">
        <f t="array" ref="G29">CALENDAR.QUARTER_DATE_TO_MJDATE(A29,B29,C29,D29,E29,F29)</f>
        <v>59670</v>
      </c>
      <c r="H29" s="305">
        <f>_xlfn.LET(_xlpm._d,CALENDAR.MJDATE_TO_CALENDAR_DATE(G29,F29),DATE(INDEX(_xlpm._d,1,1),INDEX(_xlpm._d,1,2),INDEX(_xlpm._d,1,3))+MOD(G29,1))</f>
        <v>44652</v>
      </c>
      <c r="I29" s="306"/>
    </row>
    <row r="30" spans="1:10" x14ac:dyDescent="0.25">
      <c r="A30" s="116">
        <v>2020</v>
      </c>
      <c r="B30" s="12">
        <v>-9</v>
      </c>
      <c r="C30" s="12">
        <v>93</v>
      </c>
      <c r="D30" s="12">
        <v>0.5</v>
      </c>
      <c r="E30" s="12">
        <v>3</v>
      </c>
      <c r="F30" s="83"/>
      <c r="G30" s="12" cm="1">
        <f t="array" ref="G30">CALENDAR.QUARTER_DATE_TO_MJDATE(A30,B30,C30,D30,E30,F30)</f>
        <v>58119.5</v>
      </c>
      <c r="H30" s="307">
        <f>_xlfn.LET(_xlpm._d,CALENDAR.MJDATE_TO_CALENDAR_DATE(G30,F30),DATE(INDEX(_xlpm._d,1,1),INDEX(_xlpm._d,1,2),INDEX(_xlpm._d,1,3))+MOD(G30,1))</f>
        <v>43101.5</v>
      </c>
      <c r="I30" s="308"/>
    </row>
    <row r="31" spans="1:10" x14ac:dyDescent="0.25">
      <c r="A31" s="118">
        <v>2020</v>
      </c>
      <c r="B31" s="16">
        <v>1</v>
      </c>
      <c r="C31" s="16">
        <v>93</v>
      </c>
      <c r="D31" s="16"/>
      <c r="E31" s="16">
        <v>3</v>
      </c>
      <c r="F31" s="84">
        <v>1</v>
      </c>
      <c r="G31" s="16" cm="1">
        <f t="array" ref="G31">CALENDAR.QUARTER_DATE_TO_MJDATE(A31,B31,C31,D31,E31,F31)</f>
        <v>59045</v>
      </c>
      <c r="H31" s="305">
        <f>_xlfn.LET(_xlpm._d,CALENDAR.MJDATE_TO_CALENDAR_DATE(G31,F31),DATE(INDEX(_xlpm._d,1,1),INDEX(_xlpm._d,1,2),INDEX(_xlpm._d,1,3))+MOD(G31,1))</f>
        <v>44014</v>
      </c>
      <c r="I31" s="306"/>
    </row>
    <row r="32" spans="1:10" x14ac:dyDescent="0.25">
      <c r="A32" s="120">
        <v>2020</v>
      </c>
      <c r="B32" s="19">
        <v>1</v>
      </c>
      <c r="C32" s="19">
        <v>93</v>
      </c>
      <c r="D32" s="19"/>
      <c r="E32" s="19">
        <v>3</v>
      </c>
      <c r="F32" s="86"/>
      <c r="G32" s="19" cm="1">
        <f t="array" ref="G32">CALENDAR.QUARTER_DATE_TO_MJDATE(A32,B32,C32,D32,E32,F32)</f>
        <v>59032</v>
      </c>
      <c r="H32" s="307">
        <f>_xlfn.LET(_xlpm._d,CALENDAR.MJDATE_TO_CALENDAR_DATE(G32,F32),DATE(INDEX(_xlpm._d,1,1),INDEX(_xlpm._d,1,2),INDEX(_xlpm._d,1,3))+MOD(G32,1))</f>
        <v>44014</v>
      </c>
      <c r="I32" s="308"/>
    </row>
    <row r="35" spans="1:9" ht="19.5" x14ac:dyDescent="0.3">
      <c r="A35" s="1" t="s">
        <v>444</v>
      </c>
    </row>
    <row r="37" spans="1:9" x14ac:dyDescent="0.25">
      <c r="A37" s="109" t="s">
        <v>200</v>
      </c>
      <c r="B37" s="111" t="s">
        <v>119</v>
      </c>
      <c r="C37" s="223" t="s">
        <v>6</v>
      </c>
      <c r="D37" s="110" t="s">
        <v>219</v>
      </c>
      <c r="E37" s="110" t="s">
        <v>124</v>
      </c>
      <c r="F37" s="111" t="s">
        <v>125</v>
      </c>
      <c r="G37" s="112" t="s">
        <v>47</v>
      </c>
      <c r="H37" s="226" t="s">
        <v>126</v>
      </c>
      <c r="I37" s="113" t="s">
        <v>220</v>
      </c>
    </row>
    <row r="38" spans="1:9" x14ac:dyDescent="0.25">
      <c r="A38" s="114" t="s">
        <v>123</v>
      </c>
      <c r="B38" s="9"/>
      <c r="C38" s="82"/>
      <c r="D38" s="9" t="str" cm="1">
        <f t="array" ref="D38:H38">CALENDAR.MJDATE_TO_QUARTER_DATE(A38,B38,C38)</f>
        <v/>
      </c>
      <c r="E38" s="9" t="str">
        <v/>
      </c>
      <c r="F38" s="9" t="str">
        <v/>
      </c>
      <c r="G38" s="9" t="str">
        <v/>
      </c>
      <c r="H38" s="82" t="str">
        <v/>
      </c>
      <c r="I38" s="115" t="str" cm="1">
        <f t="array" ref="I38">CALENDAR.QUARTER_DATE_TO_MJDATE(D38,E38,F38,G38,B38,C38)</f>
        <v/>
      </c>
    </row>
    <row r="39" spans="1:9" x14ac:dyDescent="0.25">
      <c r="A39" s="116" t="s">
        <v>3</v>
      </c>
      <c r="B39" s="12"/>
      <c r="C39" s="83"/>
      <c r="D39" s="12" t="e" cm="1">
        <f t="array" ref="D39:H39">CALENDAR.MJDATE_TO_QUARTER_DATE(A39,B39,C39)</f>
        <v>#VALUE!</v>
      </c>
      <c r="E39" s="12" t="str">
        <v/>
      </c>
      <c r="F39" s="12" t="str">
        <v/>
      </c>
      <c r="G39" s="12" t="str">
        <v/>
      </c>
      <c r="H39" s="83" t="str">
        <v/>
      </c>
      <c r="I39" s="117" t="e" cm="1">
        <f t="array" ref="I39">CALENDAR.QUARTER_DATE_TO_MJDATE(D39,E39,F39,G39,B39,C39)</f>
        <v>#VALUE!</v>
      </c>
    </row>
    <row r="40" spans="1:9" x14ac:dyDescent="0.25">
      <c r="A40" s="114">
        <v>60126</v>
      </c>
      <c r="B40" s="9"/>
      <c r="C40" s="82"/>
      <c r="D40" s="9" cm="1">
        <f t="array" ref="D40:H40">CALENDAR.MJDATE_TO_QUARTER_DATE(A40,B40,C40)</f>
        <v>2023</v>
      </c>
      <c r="E40" s="9">
        <v>3</v>
      </c>
      <c r="F40" s="9">
        <v>1</v>
      </c>
      <c r="G40" s="9">
        <v>0</v>
      </c>
      <c r="H40" s="82">
        <v>92</v>
      </c>
      <c r="I40" s="115" cm="1">
        <f t="array" ref="I40">CALENDAR.QUARTER_DATE_TO_MJDATE(D40,E40,F40,G40,B40,C40)</f>
        <v>60126</v>
      </c>
    </row>
    <row r="41" spans="1:9" x14ac:dyDescent="0.25">
      <c r="A41" s="116">
        <v>59761</v>
      </c>
      <c r="B41" s="12">
        <v>-6</v>
      </c>
      <c r="C41" s="83"/>
      <c r="D41" s="12" cm="1">
        <f t="array" ref="D41:H41">CALENDAR.MJDATE_TO_QUARTER_DATE(A41,B41,C41)</f>
        <v>2023</v>
      </c>
      <c r="E41" s="12">
        <v>1</v>
      </c>
      <c r="F41" s="12">
        <v>1</v>
      </c>
      <c r="G41" s="12">
        <v>0</v>
      </c>
      <c r="H41" s="83">
        <v>92</v>
      </c>
      <c r="I41" s="117" cm="1">
        <f t="array" ref="I41">CALENDAR.QUARTER_DATE_TO_MJDATE(D41,E41,F41,G41,B41,C41)</f>
        <v>59761</v>
      </c>
    </row>
    <row r="42" spans="1:9" x14ac:dyDescent="0.25">
      <c r="A42" s="114">
        <v>59670</v>
      </c>
      <c r="B42" s="9">
        <v>3</v>
      </c>
      <c r="C42" s="82"/>
      <c r="D42" s="9" cm="1">
        <f t="array" ref="D42:H42">CALENDAR.MJDATE_TO_QUARTER_DATE(A42,B42,C42)</f>
        <v>2022</v>
      </c>
      <c r="E42" s="9">
        <v>1</v>
      </c>
      <c r="F42" s="9">
        <v>1</v>
      </c>
      <c r="G42" s="9">
        <v>0</v>
      </c>
      <c r="H42" s="82">
        <v>91</v>
      </c>
      <c r="I42" s="115" cm="1">
        <f t="array" ref="I42">CALENDAR.QUARTER_DATE_TO_MJDATE(D42,E42,F42,G42,B42,C42)</f>
        <v>59670</v>
      </c>
    </row>
    <row r="43" spans="1:9" x14ac:dyDescent="0.25">
      <c r="A43" s="116">
        <v>58119.512345670002</v>
      </c>
      <c r="B43" s="12">
        <v>3</v>
      </c>
      <c r="C43" s="83"/>
      <c r="D43" s="12" cm="1">
        <f t="array" ref="D43:H43">CALENDAR.MJDATE_TO_QUARTER_DATE(A43,B43,C43)</f>
        <v>2017</v>
      </c>
      <c r="E43" s="12">
        <v>4</v>
      </c>
      <c r="F43" s="12">
        <v>1</v>
      </c>
      <c r="G43" s="12">
        <v>0.51234566979110241</v>
      </c>
      <c r="H43" s="83">
        <v>90</v>
      </c>
      <c r="I43" s="117" cm="1">
        <f t="array" ref="I43">CALENDAR.QUARTER_DATE_TO_MJDATE(D43,E43,F43,G43,B43,C43)</f>
        <v>58119.512345669791</v>
      </c>
    </row>
    <row r="44" spans="1:9" x14ac:dyDescent="0.25">
      <c r="A44" s="118">
        <v>59045</v>
      </c>
      <c r="B44" s="16">
        <v>3</v>
      </c>
      <c r="C44" s="84">
        <v>1</v>
      </c>
      <c r="D44" s="16" cm="1">
        <f t="array" ref="D44:H44">CALENDAR.MJDATE_TO_QUARTER_DATE(A44,B44,C44)</f>
        <v>2020</v>
      </c>
      <c r="E44" s="16">
        <v>2</v>
      </c>
      <c r="F44" s="16">
        <v>2</v>
      </c>
      <c r="G44" s="16">
        <v>0</v>
      </c>
      <c r="H44" s="84">
        <v>92</v>
      </c>
      <c r="I44" s="119" cm="1">
        <f t="array" ref="I44">CALENDAR.QUARTER_DATE_TO_MJDATE(D44,E44,F44,G44,B44,C44)</f>
        <v>59045</v>
      </c>
    </row>
    <row r="45" spans="1:9" x14ac:dyDescent="0.25">
      <c r="A45" s="120">
        <v>59032</v>
      </c>
      <c r="B45" s="19">
        <v>3</v>
      </c>
      <c r="C45" s="86"/>
      <c r="D45" s="19" cm="1">
        <f t="array" ref="D45:H45">CALENDAR.MJDATE_TO_QUARTER_DATE(A45,B45,C45)</f>
        <v>2020</v>
      </c>
      <c r="E45" s="19">
        <v>2</v>
      </c>
      <c r="F45" s="19">
        <v>2</v>
      </c>
      <c r="G45" s="19">
        <v>0</v>
      </c>
      <c r="H45" s="86">
        <v>92</v>
      </c>
      <c r="I45" s="121" cm="1">
        <f t="array" ref="I45">CALENDAR.QUARTER_DATE_TO_MJDATE(D45,E45,F45,G45,B45,C45)</f>
        <v>59032</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445</v>
      </c>
    </row>
    <row r="3" spans="1:7" x14ac:dyDescent="0.25">
      <c r="A3" s="22" t="s">
        <v>226</v>
      </c>
      <c r="B3" s="23" t="s">
        <v>227</v>
      </c>
      <c r="C3" s="23" t="s">
        <v>130</v>
      </c>
      <c r="D3" s="23" t="s">
        <v>224</v>
      </c>
      <c r="E3" s="23" t="s">
        <v>225</v>
      </c>
      <c r="F3" s="30" t="s">
        <v>132</v>
      </c>
      <c r="G3" s="90" t="s">
        <v>111</v>
      </c>
    </row>
    <row r="4" spans="1:7" x14ac:dyDescent="0.25">
      <c r="A4" s="95">
        <v>45016.270949074074</v>
      </c>
      <c r="B4" s="96">
        <v>45413.739594907405</v>
      </c>
      <c r="C4" s="122">
        <f>(B4-A4)*24</f>
        <v>9539.2474999999395</v>
      </c>
      <c r="D4" s="122" t="e" cm="1">
        <f t="array" aca="1" ref="D4" ca="1">CALENDAR.EDATE_TO_MJDATE(A4)</f>
        <v>#NAME?</v>
      </c>
      <c r="E4" s="122" t="e" cm="1">
        <f t="array" aca="1" ref="E4" ca="1">CALENDAR.EDATE_TO_MJDATE(B4)</f>
        <v>#NAME?</v>
      </c>
      <c r="F4" s="122" t="e" cm="1">
        <f t="array" aca="1" ref="F4" ca="1">CALENDAR.DELTA_HOURS(D4,E4)</f>
        <v>#NAME?</v>
      </c>
      <c r="G4" s="91" t="e">
        <f ca="1">(C4=F4)</f>
        <v>#NAME?</v>
      </c>
    </row>
    <row r="5" spans="1:7" x14ac:dyDescent="0.25">
      <c r="A5" s="97">
        <v>45016.25</v>
      </c>
      <c r="B5" s="98">
        <v>45047.75</v>
      </c>
      <c r="C5" s="123">
        <f t="shared" ref="C5:C9" si="0">(B5-A5)*24</f>
        <v>756</v>
      </c>
      <c r="D5" s="123" t="e" cm="1">
        <f t="array" aca="1" ref="D5" ca="1">CALENDAR.EDATE_TO_MJDATE(A5)</f>
        <v>#NAME?</v>
      </c>
      <c r="E5" s="123" t="e" cm="1">
        <f t="array" aca="1" ref="E5" ca="1">CALENDAR.EDATE_TO_MJDATE(B5)</f>
        <v>#NAME?</v>
      </c>
      <c r="F5" s="123" t="e" cm="1">
        <f t="array" aca="1" ref="F5" ca="1">CALENDAR.DELTA_HOURS(D5,E5)</f>
        <v>#NAME?</v>
      </c>
      <c r="G5" s="92" t="e">
        <f t="shared" ref="G5:G9" ca="1" si="1">(C5=F5)</f>
        <v>#NAME?</v>
      </c>
    </row>
    <row r="6" spans="1:7" x14ac:dyDescent="0.25">
      <c r="A6" s="95">
        <v>45047.75</v>
      </c>
      <c r="B6" s="96">
        <v>45077.25</v>
      </c>
      <c r="C6" s="122">
        <f t="shared" si="0"/>
        <v>708</v>
      </c>
      <c r="D6" s="122" t="e" cm="1">
        <f t="array" aca="1" ref="D6" ca="1">CALENDAR.EDATE_TO_MJDATE(A6)</f>
        <v>#NAME?</v>
      </c>
      <c r="E6" s="122" t="e" cm="1">
        <f t="array" aca="1" ref="E6" ca="1">CALENDAR.EDATE_TO_MJDATE(B6)</f>
        <v>#NAME?</v>
      </c>
      <c r="F6" s="122" t="e" cm="1">
        <f t="array" aca="1" ref="F6" ca="1">CALENDAR.DELTA_HOURS(D6,E6)</f>
        <v>#NAME?</v>
      </c>
      <c r="G6" s="91" t="e">
        <f t="shared" ca="1" si="1"/>
        <v>#NAME?</v>
      </c>
    </row>
    <row r="7" spans="1:7" x14ac:dyDescent="0.25">
      <c r="A7" s="99">
        <v>45077.25</v>
      </c>
      <c r="B7" s="100">
        <v>45077.25</v>
      </c>
      <c r="C7" s="124">
        <f t="shared" si="0"/>
        <v>0</v>
      </c>
      <c r="D7" s="124" t="e" cm="1">
        <f t="array" aca="1" ref="D7" ca="1">CALENDAR.EDATE_TO_MJDATE(A7)</f>
        <v>#NAME?</v>
      </c>
      <c r="E7" s="124" t="e" cm="1">
        <f t="array" aca="1" ref="E7" ca="1">CALENDAR.EDATE_TO_MJDATE(B7)</f>
        <v>#NAME?</v>
      </c>
      <c r="F7" s="124" t="e" cm="1">
        <f t="array" aca="1" ref="F7" ca="1">CALENDAR.DELTA_HOURS(D7,E7)</f>
        <v>#NAME?</v>
      </c>
      <c r="G7" s="93" t="e">
        <f t="shared" ca="1" si="1"/>
        <v>#NAME?</v>
      </c>
    </row>
    <row r="8" spans="1:7" x14ac:dyDescent="0.25">
      <c r="A8" s="101">
        <v>45077.25</v>
      </c>
      <c r="B8" s="102">
        <v>45047.75</v>
      </c>
      <c r="C8" s="107">
        <f t="shared" si="0"/>
        <v>-708</v>
      </c>
      <c r="D8" s="107" t="e" cm="1">
        <f t="array" aca="1" ref="D8" ca="1">CALENDAR.EDATE_TO_MJDATE(A8)</f>
        <v>#NAME?</v>
      </c>
      <c r="E8" s="107" t="e" cm="1">
        <f t="array" aca="1" ref="E8" ca="1">CALENDAR.EDATE_TO_MJDATE(B8)</f>
        <v>#NAME?</v>
      </c>
      <c r="F8" s="107" t="e" cm="1">
        <f t="array" aca="1" ref="F8" ca="1">CALENDAR.DELTA_HOURS(D8,E8)</f>
        <v>#NAME?</v>
      </c>
      <c r="G8" s="94" t="e">
        <f t="shared" ca="1" si="1"/>
        <v>#NAME?</v>
      </c>
    </row>
    <row r="9" spans="1:7" x14ac:dyDescent="0.25">
      <c r="A9" s="130">
        <v>45869.25</v>
      </c>
      <c r="B9" s="131">
        <v>45170.75</v>
      </c>
      <c r="C9" s="132">
        <f t="shared" si="0"/>
        <v>-16764</v>
      </c>
      <c r="D9" s="132" t="e" cm="1">
        <f t="array" aca="1" ref="D9" ca="1">CALENDAR.EDATE_TO_MJDATE(A9)</f>
        <v>#NAME?</v>
      </c>
      <c r="E9" s="132" t="e" cm="1">
        <f t="array" aca="1" ref="E9" ca="1">CALENDAR.EDATE_TO_MJDATE(B9)</f>
        <v>#NAME?</v>
      </c>
      <c r="F9" s="132" t="e" cm="1">
        <f t="array" aca="1" ref="F9" ca="1">CALENDAR.DELTA_HOURS(D9,E9)</f>
        <v>#NAME?</v>
      </c>
      <c r="G9" s="133" t="e">
        <f t="shared" ca="1" si="1"/>
        <v>#NAME?</v>
      </c>
    </row>
    <row r="12" spans="1:7" ht="19.5" x14ac:dyDescent="0.3">
      <c r="A12" s="1" t="s">
        <v>446</v>
      </c>
    </row>
    <row r="14" spans="1:7" x14ac:dyDescent="0.25">
      <c r="A14" s="22" t="s">
        <v>226</v>
      </c>
      <c r="B14" s="23" t="s">
        <v>227</v>
      </c>
      <c r="C14" s="23" t="s">
        <v>130</v>
      </c>
      <c r="D14" s="23" t="s">
        <v>224</v>
      </c>
      <c r="E14" s="23" t="s">
        <v>225</v>
      </c>
      <c r="F14" s="30" t="s">
        <v>162</v>
      </c>
      <c r="G14" s="90" t="s">
        <v>111</v>
      </c>
    </row>
    <row r="15" spans="1:7" x14ac:dyDescent="0.25">
      <c r="A15" s="95">
        <v>45016.270949074074</v>
      </c>
      <c r="B15" s="96">
        <v>45413.739583333336</v>
      </c>
      <c r="C15" s="122">
        <f>(B15-A15)*24*60</f>
        <v>572354.83333333628</v>
      </c>
      <c r="D15" s="122" t="e" cm="1">
        <f t="array" aca="1" ref="D15" ca="1">CALENDAR.EDATE_TO_MJDATE(A15)</f>
        <v>#NAME?</v>
      </c>
      <c r="E15" s="122" t="e" cm="1">
        <f t="array" aca="1" ref="E15" ca="1">CALENDAR.EDATE_TO_MJDATE(B15)</f>
        <v>#NAME?</v>
      </c>
      <c r="F15" s="122" t="e" cm="1">
        <f t="array" aca="1" ref="F15" ca="1">CALENDAR.DELTA_MINUTES(D15,E15)</f>
        <v>#NAME?</v>
      </c>
      <c r="G15" s="91" t="e">
        <f ca="1">(C15=F15)</f>
        <v>#NAME?</v>
      </c>
    </row>
    <row r="16" spans="1:7" x14ac:dyDescent="0.25">
      <c r="A16" s="97">
        <v>45016.25</v>
      </c>
      <c r="B16" s="98">
        <v>45047.75</v>
      </c>
      <c r="C16" s="123">
        <f t="shared" ref="C16:C20" si="2">(B16-A16)*24*60</f>
        <v>45360</v>
      </c>
      <c r="D16" s="123" t="e" cm="1">
        <f t="array" aca="1" ref="D16" ca="1">CALENDAR.EDATE_TO_MJDATE(A16)</f>
        <v>#NAME?</v>
      </c>
      <c r="E16" s="123" t="e" cm="1">
        <f t="array" aca="1" ref="E16" ca="1">CALENDAR.EDATE_TO_MJDATE(B16)</f>
        <v>#NAME?</v>
      </c>
      <c r="F16" s="123" t="e" cm="1">
        <f t="array" aca="1" ref="F16" ca="1">CALENDAR.DELTA_MINUTES(D16,E16)</f>
        <v>#NAME?</v>
      </c>
      <c r="G16" s="92" t="e">
        <f t="shared" ref="G16:G20" ca="1" si="3">(C16=F16)</f>
        <v>#NAME?</v>
      </c>
    </row>
    <row r="17" spans="1:7" x14ac:dyDescent="0.25">
      <c r="A17" s="95">
        <v>45047.75</v>
      </c>
      <c r="B17" s="96">
        <v>45077.25</v>
      </c>
      <c r="C17" s="122">
        <f t="shared" si="2"/>
        <v>42480</v>
      </c>
      <c r="D17" s="122" t="e" cm="1">
        <f t="array" aca="1" ref="D17" ca="1">CALENDAR.EDATE_TO_MJDATE(A17)</f>
        <v>#NAME?</v>
      </c>
      <c r="E17" s="122" t="e" cm="1">
        <f t="array" aca="1" ref="E17" ca="1">CALENDAR.EDATE_TO_MJDATE(B17)</f>
        <v>#NAME?</v>
      </c>
      <c r="F17" s="122" t="e" cm="1">
        <f t="array" aca="1" ref="F17" ca="1">CALENDAR.DELTA_MINUTES(D17,E17)</f>
        <v>#NAME?</v>
      </c>
      <c r="G17" s="91" t="e">
        <f t="shared" ca="1" si="3"/>
        <v>#NAME?</v>
      </c>
    </row>
    <row r="18" spans="1:7" x14ac:dyDescent="0.25">
      <c r="A18" s="99">
        <v>45077.25</v>
      </c>
      <c r="B18" s="100">
        <v>45077.25</v>
      </c>
      <c r="C18" s="124">
        <f t="shared" si="2"/>
        <v>0</v>
      </c>
      <c r="D18" s="124" t="e" cm="1">
        <f t="array" aca="1" ref="D18" ca="1">CALENDAR.EDATE_TO_MJDATE(A18)</f>
        <v>#NAME?</v>
      </c>
      <c r="E18" s="124" t="e" cm="1">
        <f t="array" aca="1" ref="E18" ca="1">CALENDAR.EDATE_TO_MJDATE(B18)</f>
        <v>#NAME?</v>
      </c>
      <c r="F18" s="124" t="e" cm="1">
        <f t="array" aca="1" ref="F18" ca="1">CALENDAR.DELTA_MINUTES(D18,E18)</f>
        <v>#NAME?</v>
      </c>
      <c r="G18" s="93" t="e">
        <f t="shared" ca="1" si="3"/>
        <v>#NAME?</v>
      </c>
    </row>
    <row r="19" spans="1:7" x14ac:dyDescent="0.25">
      <c r="A19" s="101">
        <v>45077.25</v>
      </c>
      <c r="B19" s="102">
        <v>45047.75</v>
      </c>
      <c r="C19" s="107">
        <f t="shared" si="2"/>
        <v>-42480</v>
      </c>
      <c r="D19" s="107" t="e" cm="1">
        <f t="array" aca="1" ref="D19" ca="1">CALENDAR.EDATE_TO_MJDATE(A19)</f>
        <v>#NAME?</v>
      </c>
      <c r="E19" s="107" t="e" cm="1">
        <f t="array" aca="1" ref="E19" ca="1">CALENDAR.EDATE_TO_MJDATE(B19)</f>
        <v>#NAME?</v>
      </c>
      <c r="F19" s="107" t="e" cm="1">
        <f t="array" aca="1" ref="F19" ca="1">CALENDAR.DELTA_MINUTES(D19,E19)</f>
        <v>#NAME?</v>
      </c>
      <c r="G19" s="94" t="e">
        <f t="shared" ca="1" si="3"/>
        <v>#NAME?</v>
      </c>
    </row>
    <row r="20" spans="1:7" x14ac:dyDescent="0.25">
      <c r="A20" s="130">
        <v>45869.25</v>
      </c>
      <c r="B20" s="131">
        <v>45170.75</v>
      </c>
      <c r="C20" s="132">
        <f t="shared" si="2"/>
        <v>-1005840</v>
      </c>
      <c r="D20" s="132" t="e" cm="1">
        <f t="array" aca="1" ref="D20" ca="1">CALENDAR.EDATE_TO_MJDATE(A20)</f>
        <v>#NAME?</v>
      </c>
      <c r="E20" s="132" t="e" cm="1">
        <f t="array" aca="1" ref="E20" ca="1">CALENDAR.EDATE_TO_MJDATE(B20)</f>
        <v>#NAME?</v>
      </c>
      <c r="F20" s="132" t="e" cm="1">
        <f t="array" aca="1" ref="F20" ca="1">CALENDAR.DELTA_MINUTES(D20,E20)</f>
        <v>#NAME?</v>
      </c>
      <c r="G20" s="133" t="e">
        <f t="shared" ca="1" si="3"/>
        <v>#NAME?</v>
      </c>
    </row>
    <row r="23" spans="1:7" ht="19.5" x14ac:dyDescent="0.3">
      <c r="A23" s="1" t="s">
        <v>228</v>
      </c>
    </row>
    <row r="25" spans="1:7" x14ac:dyDescent="0.25">
      <c r="A25" s="22" t="s">
        <v>226</v>
      </c>
      <c r="B25" s="23" t="s">
        <v>227</v>
      </c>
      <c r="C25" s="23" t="s">
        <v>130</v>
      </c>
      <c r="D25" s="23" t="s">
        <v>224</v>
      </c>
      <c r="E25" s="23" t="s">
        <v>225</v>
      </c>
      <c r="F25" s="30" t="s">
        <v>133</v>
      </c>
      <c r="G25" s="90" t="s">
        <v>111</v>
      </c>
    </row>
    <row r="26" spans="1:7" x14ac:dyDescent="0.25">
      <c r="A26" s="95">
        <v>45016.270949074074</v>
      </c>
      <c r="B26" s="96">
        <v>45413.739583333336</v>
      </c>
      <c r="C26" s="122">
        <f>(B26-A26)*24*60*60</f>
        <v>34341290.000000179</v>
      </c>
      <c r="D26" s="122" t="e" cm="1">
        <f t="array" aca="1" ref="D26" ca="1">CALENDAR.EDATE_TO_MJDATE(A26)</f>
        <v>#NAME?</v>
      </c>
      <c r="E26" s="122" t="e" cm="1">
        <f t="array" aca="1" ref="E26" ca="1">CALENDAR.EDATE_TO_MJDATE(B26)</f>
        <v>#NAME?</v>
      </c>
      <c r="F26" s="122" t="e" cm="1">
        <f t="array" aca="1" ref="F26" ca="1">CALENDAR.DELTA_SECONDS(D26,E26)</f>
        <v>#NAME?</v>
      </c>
      <c r="G26" s="91" t="e">
        <f ca="1">(C26=F26)</f>
        <v>#NAME?</v>
      </c>
    </row>
    <row r="27" spans="1:7" x14ac:dyDescent="0.25">
      <c r="A27" s="97">
        <v>45016.25</v>
      </c>
      <c r="B27" s="98">
        <v>45047.75</v>
      </c>
      <c r="C27" s="123">
        <f t="shared" ref="C27:C31" si="4">(B27-A27)*24*60*60</f>
        <v>2721600</v>
      </c>
      <c r="D27" s="123" t="e" cm="1">
        <f t="array" aca="1" ref="D27" ca="1">CALENDAR.EDATE_TO_MJDATE(A27)</f>
        <v>#NAME?</v>
      </c>
      <c r="E27" s="123" t="e" cm="1">
        <f t="array" aca="1" ref="E27" ca="1">CALENDAR.EDATE_TO_MJDATE(B27)</f>
        <v>#NAME?</v>
      </c>
      <c r="F27" s="123" t="e" cm="1">
        <f t="array" aca="1" ref="F27" ca="1">CALENDAR.DELTA_SECONDS(D27,E27)</f>
        <v>#NAME?</v>
      </c>
      <c r="G27" s="92" t="e">
        <f t="shared" ref="G27:G31" ca="1" si="5">(C27=F27)</f>
        <v>#NAME?</v>
      </c>
    </row>
    <row r="28" spans="1:7" x14ac:dyDescent="0.25">
      <c r="A28" s="136">
        <v>45047.75</v>
      </c>
      <c r="B28" s="137">
        <v>45047.75</v>
      </c>
      <c r="C28" s="122">
        <f t="shared" si="4"/>
        <v>0</v>
      </c>
      <c r="D28" s="122" t="e" cm="1">
        <f t="array" aca="1" ref="D28" ca="1">CALENDAR.EDATE_TO_MJDATE(A28)</f>
        <v>#NAME?</v>
      </c>
      <c r="E28" s="122" t="e" cm="1">
        <f t="array" aca="1" ref="E28" ca="1">CALENDAR.EDATE_TO_MJDATE(B28)</f>
        <v>#NAME?</v>
      </c>
      <c r="F28" s="122" t="e" cm="1">
        <f t="array" aca="1" ref="F28" ca="1">CALENDAR.DELTA_SECONDS(D28,E28)</f>
        <v>#NAME?</v>
      </c>
      <c r="G28" s="91" t="e">
        <f t="shared" ca="1" si="5"/>
        <v>#NAME?</v>
      </c>
    </row>
    <row r="29" spans="1:7" x14ac:dyDescent="0.25">
      <c r="A29" s="99">
        <v>45077.25</v>
      </c>
      <c r="B29" s="100">
        <v>45413.75</v>
      </c>
      <c r="C29" s="124">
        <f t="shared" si="4"/>
        <v>29073600</v>
      </c>
      <c r="D29" s="124" t="e" cm="1">
        <f t="array" aca="1" ref="D29" ca="1">CALENDAR.EDATE_TO_MJDATE(A29)</f>
        <v>#NAME?</v>
      </c>
      <c r="E29" s="124" t="e" cm="1">
        <f t="array" aca="1" ref="E29" ca="1">CALENDAR.EDATE_TO_MJDATE(B29)</f>
        <v>#NAME?</v>
      </c>
      <c r="F29" s="124" t="e" cm="1">
        <f t="array" aca="1" ref="F29" ca="1">CALENDAR.DELTA_SECONDS(D29,E29)</f>
        <v>#NAME?</v>
      </c>
      <c r="G29" s="93" t="e">
        <f t="shared" ca="1" si="5"/>
        <v>#NAME?</v>
      </c>
    </row>
    <row r="30" spans="1:7" x14ac:dyDescent="0.25">
      <c r="A30" s="101">
        <v>45077.25</v>
      </c>
      <c r="B30" s="102">
        <v>45047.75</v>
      </c>
      <c r="C30" s="107">
        <f t="shared" si="4"/>
        <v>-2548800</v>
      </c>
      <c r="D30" s="107" t="e" cm="1">
        <f t="array" aca="1" ref="D30" ca="1">CALENDAR.EDATE_TO_MJDATE(A30)</f>
        <v>#NAME?</v>
      </c>
      <c r="E30" s="107" t="e" cm="1">
        <f t="array" aca="1" ref="E30" ca="1">CALENDAR.EDATE_TO_MJDATE(B30)</f>
        <v>#NAME?</v>
      </c>
      <c r="F30" s="107" t="e" cm="1">
        <f t="array" aca="1" ref="F30" ca="1">CALENDAR.DELTA_SECONDS(D30,E30)</f>
        <v>#NAME?</v>
      </c>
      <c r="G30" s="94" t="e">
        <f t="shared" ca="1" si="5"/>
        <v>#NAME?</v>
      </c>
    </row>
    <row r="31" spans="1:7" x14ac:dyDescent="0.25">
      <c r="A31" s="130">
        <v>45869.25</v>
      </c>
      <c r="B31" s="131">
        <v>45170.75</v>
      </c>
      <c r="C31" s="132">
        <f t="shared" si="4"/>
        <v>-60350400</v>
      </c>
      <c r="D31" s="132" t="e" cm="1">
        <f t="array" aca="1" ref="D31" ca="1">CALENDAR.EDATE_TO_MJDATE(A31)</f>
        <v>#NAME?</v>
      </c>
      <c r="E31" s="132" t="e" cm="1">
        <f t="array" aca="1" ref="E31" ca="1">CALENDAR.EDATE_TO_MJDATE(B31)</f>
        <v>#NAME?</v>
      </c>
      <c r="F31" s="132" t="e" cm="1">
        <f t="array" aca="1" ref="F31" ca="1">CALENDAR.DELTA_SECONDS(D31,E31)</f>
        <v>#NAME?</v>
      </c>
      <c r="G31" s="133" t="e">
        <f t="shared" ca="1" si="5"/>
        <v>#NAME?</v>
      </c>
    </row>
    <row r="34" spans="1:20" ht="19.5" x14ac:dyDescent="0.3">
      <c r="A34" s="1" t="s">
        <v>548</v>
      </c>
    </row>
    <row r="36" spans="1:20" x14ac:dyDescent="0.25">
      <c r="A36" s="22" t="s">
        <v>226</v>
      </c>
      <c r="B36" s="23" t="s">
        <v>227</v>
      </c>
      <c r="C36" s="23" t="s">
        <v>504</v>
      </c>
      <c r="D36" s="23" t="s">
        <v>419</v>
      </c>
      <c r="E36" s="23" t="s">
        <v>38</v>
      </c>
      <c r="F36" s="167" t="s">
        <v>308</v>
      </c>
      <c r="G36" s="23" t="s">
        <v>112</v>
      </c>
      <c r="H36" s="23" t="s">
        <v>130</v>
      </c>
      <c r="I36" s="23" t="s">
        <v>224</v>
      </c>
      <c r="J36" s="23" t="s">
        <v>225</v>
      </c>
      <c r="K36" s="30" t="s">
        <v>134</v>
      </c>
      <c r="L36" s="30" t="s">
        <v>140</v>
      </c>
      <c r="M36" s="30" t="s">
        <v>132</v>
      </c>
      <c r="N36" s="77" t="s">
        <v>162</v>
      </c>
      <c r="O36" s="77" t="s">
        <v>133</v>
      </c>
    </row>
    <row r="37" spans="1:20" x14ac:dyDescent="0.25">
      <c r="A37" s="95">
        <v>45016.270953067127</v>
      </c>
      <c r="B37" s="96">
        <v>45413.739583333336</v>
      </c>
      <c r="C37" s="9">
        <v>1</v>
      </c>
      <c r="D37" s="9">
        <v>2</v>
      </c>
      <c r="E37" s="9">
        <v>2</v>
      </c>
      <c r="F37" s="82"/>
      <c r="G37" s="9" cm="1">
        <f t="array" ref="G37">_xlfn.IFS(B37=A37,0,B37&gt;A37,1,TRUE,-1)</f>
        <v>1</v>
      </c>
      <c r="H37" s="125">
        <f t="shared" ref="H37:H42" si="6">ABS(B37-A37)</f>
        <v>397.46863026620849</v>
      </c>
      <c r="I37" s="122" t="e" cm="1">
        <f t="array" aca="1" ref="I37" ca="1">CALENDAR.EDATE_TO_MJDATE(A37)</f>
        <v>#NAME?</v>
      </c>
      <c r="J37" s="122" t="e" cm="1">
        <f t="array" aca="1" ref="J37" ca="1">CALENDAR.EDATE_TO_MJDATE(B37)</f>
        <v>#NAME?</v>
      </c>
      <c r="K37" s="9" t="e" cm="1">
        <f t="array" aca="1" ref="K37" ca="1">CALENDAR.DELTA_DHMS(I37,J37,C37,D37,E37,F37)</f>
        <v>#NAME?</v>
      </c>
      <c r="L37" s="9"/>
      <c r="M37" s="9"/>
      <c r="N37" s="9"/>
      <c r="O37" s="91"/>
      <c r="P37" s="66"/>
      <c r="Q37" s="129"/>
      <c r="R37" s="46"/>
      <c r="S37" s="154"/>
      <c r="T37" s="154"/>
    </row>
    <row r="38" spans="1:20" x14ac:dyDescent="0.25">
      <c r="A38" s="97">
        <v>45016.25</v>
      </c>
      <c r="B38" s="98">
        <v>45047.75</v>
      </c>
      <c r="C38" s="12">
        <v>2</v>
      </c>
      <c r="D38" s="12">
        <v>3</v>
      </c>
      <c r="E38" s="12"/>
      <c r="F38" s="83"/>
      <c r="G38" s="12" cm="1">
        <f t="array" ref="G38">_xlfn.IFS(B38=A38,0,B38&gt;A38,1,TRUE,-1)</f>
        <v>1</v>
      </c>
      <c r="H38" s="126">
        <f t="shared" si="6"/>
        <v>31.5</v>
      </c>
      <c r="I38" s="123" t="e" cm="1">
        <f t="array" aca="1" ref="I38" ca="1">CALENDAR.EDATE_TO_MJDATE(A38)</f>
        <v>#NAME?</v>
      </c>
      <c r="J38" s="123" t="e" cm="1">
        <f t="array" aca="1" ref="J38" ca="1">CALENDAR.EDATE_TO_MJDATE(B38)</f>
        <v>#NAME?</v>
      </c>
      <c r="K38" s="12" t="e" cm="1">
        <f t="array" aca="1" ref="K38" ca="1">CALENDAR.DELTA_DHMS(I38,J38,C38,D38,E38,F38)</f>
        <v>#NAME?</v>
      </c>
      <c r="L38" s="12"/>
      <c r="M38" s="12"/>
      <c r="N38" s="12"/>
      <c r="O38" s="92"/>
      <c r="R38" s="46"/>
    </row>
    <row r="39" spans="1:20" x14ac:dyDescent="0.25">
      <c r="A39" s="136">
        <v>45047.75</v>
      </c>
      <c r="B39" s="137">
        <v>45047.75</v>
      </c>
      <c r="C39" s="9"/>
      <c r="D39" s="9">
        <v>2</v>
      </c>
      <c r="E39" s="9"/>
      <c r="F39" s="82"/>
      <c r="G39" s="9" cm="1">
        <f t="array" ref="G39">_xlfn.IFS(B39=A39,0,B39&gt;A39,1,TRUE,-1)</f>
        <v>0</v>
      </c>
      <c r="H39" s="125">
        <f t="shared" si="6"/>
        <v>0</v>
      </c>
      <c r="I39" s="122" t="e" cm="1">
        <f t="array" aca="1" ref="I39" ca="1">CALENDAR.EDATE_TO_MJDATE(A39)</f>
        <v>#NAME?</v>
      </c>
      <c r="J39" s="122" t="e" cm="1">
        <f t="array" aca="1" ref="J39" ca="1">CALENDAR.EDATE_TO_MJDATE(B39)</f>
        <v>#NAME?</v>
      </c>
      <c r="K39" s="9" t="e" cm="1">
        <f t="array" aca="1" ref="K39" ca="1">CALENDAR.DELTA_DHMS(I39,J39,C39,D39,E39,F39)</f>
        <v>#NAME?</v>
      </c>
      <c r="L39" s="9"/>
      <c r="M39" s="9"/>
      <c r="N39" s="9"/>
      <c r="O39" s="91"/>
    </row>
    <row r="40" spans="1:20" x14ac:dyDescent="0.25">
      <c r="A40" s="99">
        <v>45047.75</v>
      </c>
      <c r="B40" s="100">
        <v>45077.25</v>
      </c>
      <c r="C40" s="37"/>
      <c r="D40" s="37">
        <v>3</v>
      </c>
      <c r="E40" s="37"/>
      <c r="F40" s="175"/>
      <c r="G40" s="37" cm="1">
        <f t="array" ref="G40">_xlfn.IFS(B40=A40,0,B40&gt;A40,1,TRUE,-1)</f>
        <v>1</v>
      </c>
      <c r="H40" s="127">
        <f t="shared" si="6"/>
        <v>29.5</v>
      </c>
      <c r="I40" s="124" t="e" cm="1">
        <f t="array" aca="1" ref="I40" ca="1">CALENDAR.EDATE_TO_MJDATE(A40)</f>
        <v>#NAME?</v>
      </c>
      <c r="J40" s="124" t="e" cm="1">
        <f t="array" aca="1" ref="J40" ca="1">CALENDAR.EDATE_TO_MJDATE(B40)</f>
        <v>#NAME?</v>
      </c>
      <c r="K40" s="37" t="e" cm="1">
        <f t="array" aca="1" ref="K40" ca="1">CALENDAR.DELTA_DHMS(I40,J40,C40,D40,E40,F40)</f>
        <v>#NAME?</v>
      </c>
      <c r="L40" s="37"/>
      <c r="M40" s="37"/>
      <c r="N40" s="37"/>
      <c r="O40" s="93"/>
    </row>
    <row r="41" spans="1:20" x14ac:dyDescent="0.25">
      <c r="A41" s="101">
        <v>45077.25</v>
      </c>
      <c r="B41" s="102">
        <v>45413.750067650464</v>
      </c>
      <c r="C41" s="40"/>
      <c r="D41" s="40">
        <v>4</v>
      </c>
      <c r="E41" s="40">
        <v>0</v>
      </c>
      <c r="F41" s="176">
        <v>1</v>
      </c>
      <c r="G41" s="40" cm="1">
        <f t="array" ref="G41">_xlfn.IFS(B41=A41,0,B41&gt;A41,1,TRUE,-1)</f>
        <v>1</v>
      </c>
      <c r="H41" s="128">
        <f t="shared" si="6"/>
        <v>336.50006765046419</v>
      </c>
      <c r="I41" s="107" t="e" cm="1">
        <f t="array" aca="1" ref="I41" ca="1">CALENDAR.EDATE_TO_MJDATE(A41)</f>
        <v>#NAME?</v>
      </c>
      <c r="J41" s="107" t="e" cm="1">
        <f t="array" aca="1" ref="J41" ca="1">CALENDAR.EDATE_TO_MJDATE(B41)</f>
        <v>#NAME?</v>
      </c>
      <c r="K41" s="40" t="e" cm="1">
        <f t="array" aca="1" ref="K41" ca="1">CALENDAR.DELTA_DHMS(I41,J41,C41,D41,E41,F41)</f>
        <v>#NAME?</v>
      </c>
      <c r="L41" s="40"/>
      <c r="M41" s="40"/>
      <c r="N41" s="40"/>
      <c r="O41" s="94"/>
    </row>
    <row r="42" spans="1:20" x14ac:dyDescent="0.25">
      <c r="A42" s="130">
        <v>45077.25</v>
      </c>
      <c r="B42" s="131">
        <v>45047.75</v>
      </c>
      <c r="C42" s="19"/>
      <c r="D42" s="19"/>
      <c r="E42" s="19"/>
      <c r="F42" s="86"/>
      <c r="G42" s="19" cm="1">
        <f t="array" ref="G42">_xlfn.IFS(B42=A42,0,B42&gt;A42,1,TRUE,-1)</f>
        <v>-1</v>
      </c>
      <c r="H42" s="134">
        <f t="shared" si="6"/>
        <v>29.5</v>
      </c>
      <c r="I42" s="132" t="e" cm="1">
        <f t="array" aca="1" ref="I42" ca="1">CALENDAR.EDATE_TO_MJDATE(A42)</f>
        <v>#NAME?</v>
      </c>
      <c r="J42" s="132" t="e" cm="1">
        <f t="array" aca="1" ref="J42" ca="1">CALENDAR.EDATE_TO_MJDATE(B42)</f>
        <v>#NAME?</v>
      </c>
      <c r="K42" s="19" t="e" cm="1">
        <f t="array" aca="1" ref="K42" ca="1">CALENDAR.DELTA_DHMS(I42,J42,C42,D42,E42,F42)</f>
        <v>#NAME?</v>
      </c>
      <c r="L42" s="19"/>
      <c r="M42" s="19"/>
      <c r="N42" s="19"/>
      <c r="O42" s="133"/>
    </row>
    <row r="45" spans="1:20" ht="19.5" x14ac:dyDescent="0.3">
      <c r="A45" s="1" t="s">
        <v>447</v>
      </c>
    </row>
    <row r="47" spans="1:20" x14ac:dyDescent="0.25">
      <c r="A47" s="22" t="s">
        <v>226</v>
      </c>
      <c r="B47" s="23" t="s">
        <v>227</v>
      </c>
      <c r="C47" s="23" t="s">
        <v>130</v>
      </c>
      <c r="D47" s="23" t="s">
        <v>224</v>
      </c>
      <c r="E47" s="167" t="s">
        <v>225</v>
      </c>
      <c r="F47" s="30" t="s">
        <v>127</v>
      </c>
      <c r="G47" s="90" t="s">
        <v>111</v>
      </c>
    </row>
    <row r="48" spans="1:20" x14ac:dyDescent="0.25">
      <c r="A48" s="95">
        <v>45077.25</v>
      </c>
      <c r="B48" s="96">
        <v>45413.75</v>
      </c>
      <c r="C48" s="103">
        <f>(B48-A48)</f>
        <v>336.5</v>
      </c>
      <c r="D48" s="103" t="e" cm="1">
        <f t="array" aca="1" ref="D48" ca="1">CALENDAR.EDATE_TO_MJDATE(A48)</f>
        <v>#NAME?</v>
      </c>
      <c r="E48" s="169" t="e" cm="1">
        <f t="array" aca="1" ref="E48" ca="1">CALENDAR.EDATE_TO_MJDATE(B48)</f>
        <v>#NAME?</v>
      </c>
      <c r="F48" s="103" t="e" cm="1">
        <f t="array" aca="1" ref="F48" ca="1">CALENDAR.DELTA_TIMESPAN(D48,E48)</f>
        <v>#NAME?</v>
      </c>
      <c r="G48" s="91" t="e">
        <f ca="1">(C48=F48)</f>
        <v>#NAME?</v>
      </c>
    </row>
    <row r="49" spans="1:7" x14ac:dyDescent="0.25">
      <c r="A49" s="97">
        <v>45077.25</v>
      </c>
      <c r="B49" s="98">
        <v>45047.75</v>
      </c>
      <c r="C49" s="104">
        <f t="shared" ref="C49:C53" si="7">(B49-A49)</f>
        <v>-29.5</v>
      </c>
      <c r="D49" s="104" t="e" cm="1">
        <f t="array" aca="1" ref="D49" ca="1">CALENDAR.EDATE_TO_MJDATE(A49)</f>
        <v>#NAME?</v>
      </c>
      <c r="E49" s="170" t="e" cm="1">
        <f t="array" aca="1" ref="E49" ca="1">CALENDAR.EDATE_TO_MJDATE(B49)</f>
        <v>#NAME?</v>
      </c>
      <c r="F49" s="104" t="e" cm="1">
        <f t="array" aca="1" ref="F49" ca="1">CALENDAR.DELTA_TIMESPAN(D49,E49)</f>
        <v>#NAME?</v>
      </c>
      <c r="G49" s="92" t="e">
        <f t="shared" ref="G49:G53" ca="1" si="8">(C49=F49)</f>
        <v>#NAME?</v>
      </c>
    </row>
    <row r="50" spans="1:7" x14ac:dyDescent="0.25">
      <c r="A50" s="95">
        <v>45047.75</v>
      </c>
      <c r="B50" s="96">
        <v>45077.25</v>
      </c>
      <c r="C50" s="103">
        <f t="shared" si="7"/>
        <v>29.5</v>
      </c>
      <c r="D50" s="103" t="e" cm="1">
        <f t="array" aca="1" ref="D50" ca="1">CALENDAR.EDATE_TO_MJDATE(A50)</f>
        <v>#NAME?</v>
      </c>
      <c r="E50" s="169" t="e" cm="1">
        <f t="array" aca="1" ref="E50" ca="1">CALENDAR.EDATE_TO_MJDATE(B50)</f>
        <v>#NAME?</v>
      </c>
      <c r="F50" s="103" t="e" cm="1">
        <f t="array" aca="1" ref="F50" ca="1">CALENDAR.DELTA_TIMESPAN(D50,E50)</f>
        <v>#NAME?</v>
      </c>
      <c r="G50" s="91" t="e">
        <f t="shared" ca="1" si="8"/>
        <v>#NAME?</v>
      </c>
    </row>
    <row r="51" spans="1:7" x14ac:dyDescent="0.25">
      <c r="A51" s="99">
        <v>42856.75</v>
      </c>
      <c r="B51" s="100">
        <v>44927.25</v>
      </c>
      <c r="C51" s="105">
        <f t="shared" si="7"/>
        <v>2070.5</v>
      </c>
      <c r="D51" s="105" t="e" cm="1">
        <f t="array" aca="1" ref="D51" ca="1">CALENDAR.EDATE_TO_MJDATE(A51)</f>
        <v>#NAME?</v>
      </c>
      <c r="E51" s="171" t="e" cm="1">
        <f t="array" aca="1" ref="E51" ca="1">CALENDAR.EDATE_TO_MJDATE(B51)</f>
        <v>#NAME?</v>
      </c>
      <c r="F51" s="105" t="e" cm="1">
        <f t="array" aca="1" ref="F51" ca="1">CALENDAR.DELTA_TIMESPAN(D51,E51)</f>
        <v>#NAME?</v>
      </c>
      <c r="G51" s="93" t="e">
        <f t="shared" ca="1" si="8"/>
        <v>#NAME?</v>
      </c>
    </row>
    <row r="52" spans="1:7" x14ac:dyDescent="0.25">
      <c r="A52" s="101">
        <v>45067.75</v>
      </c>
      <c r="B52" s="102">
        <v>44968.25</v>
      </c>
      <c r="C52" s="106">
        <f t="shared" si="7"/>
        <v>-99.5</v>
      </c>
      <c r="D52" s="106" t="e" cm="1">
        <f t="array" aca="1" ref="D52" ca="1">CALENDAR.EDATE_TO_MJDATE(A52)</f>
        <v>#NAME?</v>
      </c>
      <c r="E52" s="172" t="e" cm="1">
        <f t="array" aca="1" ref="E52" ca="1">CALENDAR.EDATE_TO_MJDATE(B52)</f>
        <v>#NAME?</v>
      </c>
      <c r="F52" s="106" t="e" cm="1">
        <f t="array" aca="1" ref="F52" ca="1">CALENDAR.DELTA_TIMESPAN(D52,E52)</f>
        <v>#NAME?</v>
      </c>
      <c r="G52" s="94" t="e">
        <f t="shared" ca="1" si="8"/>
        <v>#NAME?</v>
      </c>
    </row>
    <row r="53" spans="1:7" x14ac:dyDescent="0.25">
      <c r="A53" s="130">
        <v>43831.000578703701</v>
      </c>
      <c r="B53" s="131">
        <v>44197</v>
      </c>
      <c r="C53" s="135">
        <f t="shared" si="7"/>
        <v>365.99942129629926</v>
      </c>
      <c r="D53" s="135" t="e" cm="1">
        <f t="array" aca="1" ref="D53" ca="1">CALENDAR.EDATE_TO_MJDATE(A53)</f>
        <v>#NAME?</v>
      </c>
      <c r="E53" s="173" t="e" cm="1">
        <f t="array" aca="1" ref="E53" ca="1">CALENDAR.EDATE_TO_MJDATE(B53)</f>
        <v>#NAME?</v>
      </c>
      <c r="F53" s="135" t="e" cm="1">
        <f t="array" aca="1" ref="F53" ca="1">CALENDAR.DELTA_TIMESPAN(D53,E53)</f>
        <v>#NAME?</v>
      </c>
      <c r="G53" s="133" t="e">
        <f t="shared" ca="1" si="8"/>
        <v>#NAME?</v>
      </c>
    </row>
    <row r="56" spans="1:7" ht="19.5" x14ac:dyDescent="0.3">
      <c r="A56" s="1" t="s">
        <v>229</v>
      </c>
    </row>
    <row r="58" spans="1:7" x14ac:dyDescent="0.25">
      <c r="A58" s="22" t="s">
        <v>226</v>
      </c>
      <c r="B58" s="23" t="s">
        <v>227</v>
      </c>
      <c r="C58" s="23" t="s">
        <v>130</v>
      </c>
      <c r="D58" s="23" t="s">
        <v>224</v>
      </c>
      <c r="E58" s="23" t="s">
        <v>225</v>
      </c>
      <c r="F58" s="30" t="s">
        <v>116</v>
      </c>
      <c r="G58" s="90" t="s">
        <v>111</v>
      </c>
    </row>
    <row r="59" spans="1:7" x14ac:dyDescent="0.25">
      <c r="A59" s="95">
        <v>45077.25</v>
      </c>
      <c r="B59" s="96">
        <v>45413.75</v>
      </c>
      <c r="C59" s="103">
        <f>(B59-A59)/7</f>
        <v>48.071428571428569</v>
      </c>
      <c r="D59" s="73" t="e" cm="1">
        <f t="array" aca="1" ref="D59" ca="1">CALENDAR.EDATE_TO_MJDATE(A59)</f>
        <v>#NAME?</v>
      </c>
      <c r="E59" s="73" t="e" cm="1">
        <f t="array" aca="1" ref="E59" ca="1">CALENDAR.EDATE_TO_MJDATE(B59)</f>
        <v>#NAME?</v>
      </c>
      <c r="F59" s="87" t="e" cm="1">
        <f t="array" aca="1" ref="F59" ca="1">CALENDAR.DELTA_WEEKS(D59,E59)</f>
        <v>#NAME?</v>
      </c>
      <c r="G59" s="91" t="e">
        <f ca="1">(C59=F59)</f>
        <v>#NAME?</v>
      </c>
    </row>
    <row r="60" spans="1:7" x14ac:dyDescent="0.25">
      <c r="A60" s="97">
        <v>45077.25</v>
      </c>
      <c r="B60" s="98">
        <v>45047.75</v>
      </c>
      <c r="C60" s="104">
        <f t="shared" ref="C60:C64" si="9">(B60-A60)/7</f>
        <v>-4.2142857142857144</v>
      </c>
      <c r="D60" s="74" t="e" cm="1">
        <f t="array" aca="1" ref="D60" ca="1">CALENDAR.EDATE_TO_MJDATE(A60)</f>
        <v>#NAME?</v>
      </c>
      <c r="E60" s="74" t="e" cm="1">
        <f t="array" aca="1" ref="E60" ca="1">CALENDAR.EDATE_TO_MJDATE(B60)</f>
        <v>#NAME?</v>
      </c>
      <c r="F60" s="88" t="e" cm="1">
        <f t="array" aca="1" ref="F60" ca="1">CALENDAR.DELTA_WEEKS(D60,E60)</f>
        <v>#NAME?</v>
      </c>
      <c r="G60" s="92" t="e">
        <f t="shared" ref="G60:G64" ca="1" si="10">(C60=F60)</f>
        <v>#NAME?</v>
      </c>
    </row>
    <row r="61" spans="1:7" x14ac:dyDescent="0.25">
      <c r="A61" s="136">
        <v>45047.75</v>
      </c>
      <c r="B61" s="96">
        <v>45047.75</v>
      </c>
      <c r="C61" s="103">
        <f t="shared" si="9"/>
        <v>0</v>
      </c>
      <c r="D61" s="73" t="e" cm="1">
        <f t="array" aca="1" ref="D61" ca="1">CALENDAR.EDATE_TO_MJDATE(A61)</f>
        <v>#NAME?</v>
      </c>
      <c r="E61" s="73" t="e" cm="1">
        <f t="array" aca="1" ref="E61" ca="1">CALENDAR.EDATE_TO_MJDATE(B61)</f>
        <v>#NAME?</v>
      </c>
      <c r="F61" s="87" t="e" cm="1">
        <f t="array" aca="1" ref="F61" ca="1">CALENDAR.DELTA_WEEKS(D61,E61)</f>
        <v>#NAME?</v>
      </c>
      <c r="G61" s="91" t="e">
        <f t="shared" ca="1" si="10"/>
        <v>#NAME?</v>
      </c>
    </row>
    <row r="62" spans="1:7" x14ac:dyDescent="0.25">
      <c r="A62" s="99">
        <v>45443.25</v>
      </c>
      <c r="B62" s="100">
        <v>45047.75</v>
      </c>
      <c r="C62" s="105">
        <f t="shared" si="9"/>
        <v>-56.5</v>
      </c>
      <c r="D62" s="75" t="e" cm="1">
        <f t="array" aca="1" ref="D62" ca="1">CALENDAR.EDATE_TO_MJDATE(A62)</f>
        <v>#NAME?</v>
      </c>
      <c r="E62" s="75" t="e" cm="1">
        <f t="array" aca="1" ref="E62" ca="1">CALENDAR.EDATE_TO_MJDATE(B62)</f>
        <v>#NAME?</v>
      </c>
      <c r="F62" s="89" t="e" cm="1">
        <f t="array" aca="1" ref="F62" ca="1">CALENDAR.DELTA_WEEKS(D62,E62)</f>
        <v>#NAME?</v>
      </c>
      <c r="G62" s="93" t="e">
        <f t="shared" ca="1" si="10"/>
        <v>#NAME?</v>
      </c>
    </row>
    <row r="63" spans="1:7" x14ac:dyDescent="0.25">
      <c r="A63" s="101">
        <v>45047.75</v>
      </c>
      <c r="B63" s="102">
        <v>45077.25</v>
      </c>
      <c r="C63" s="106">
        <f t="shared" si="9"/>
        <v>4.2142857142857144</v>
      </c>
      <c r="D63" s="76" t="e" cm="1">
        <f t="array" aca="1" ref="D63" ca="1">CALENDAR.EDATE_TO_MJDATE(A63)</f>
        <v>#NAME?</v>
      </c>
      <c r="E63" s="76" t="e" cm="1">
        <f t="array" aca="1" ref="E63" ca="1">CALENDAR.EDATE_TO_MJDATE(B63)</f>
        <v>#NAME?</v>
      </c>
      <c r="F63" s="70" t="e" cm="1">
        <f t="array" aca="1" ref="F63" ca="1">CALENDAR.DELTA_WEEKS(D63,E63)</f>
        <v>#NAME?</v>
      </c>
      <c r="G63" s="94" t="e">
        <f t="shared" ca="1" si="10"/>
        <v>#NAME?</v>
      </c>
    </row>
    <row r="64" spans="1:7" x14ac:dyDescent="0.25">
      <c r="A64" s="130">
        <v>43829</v>
      </c>
      <c r="B64" s="131">
        <v>44200</v>
      </c>
      <c r="C64" s="135">
        <f t="shared" si="9"/>
        <v>53</v>
      </c>
      <c r="D64" s="138" t="e" cm="1">
        <f t="array" aca="1" ref="D64" ca="1">CALENDAR.EDATE_TO_MJDATE(A64)</f>
        <v>#NAME?</v>
      </c>
      <c r="E64" s="138" t="e" cm="1">
        <f t="array" aca="1" ref="E64" ca="1">CALENDAR.EDATE_TO_MJDATE(B64)</f>
        <v>#NAME?</v>
      </c>
      <c r="F64" s="139" t="e" cm="1">
        <f t="array" aca="1" ref="F64" ca="1">CALENDAR.DELTA_WEEKS(D64,E64)</f>
        <v>#NAME?</v>
      </c>
      <c r="G64" s="133" t="e">
        <f t="shared" ca="1" si="10"/>
        <v>#NAME?</v>
      </c>
    </row>
    <row r="67" spans="1:25" ht="19.5" x14ac:dyDescent="0.3">
      <c r="A67" s="1" t="s">
        <v>231</v>
      </c>
    </row>
    <row r="69" spans="1:25" x14ac:dyDescent="0.25">
      <c r="A69" s="22" t="s">
        <v>226</v>
      </c>
      <c r="B69" s="23" t="s">
        <v>227</v>
      </c>
      <c r="C69" s="23" t="s">
        <v>224</v>
      </c>
      <c r="D69" s="23" t="s">
        <v>225</v>
      </c>
      <c r="E69" s="167" t="s">
        <v>113</v>
      </c>
      <c r="F69" s="23" t="s">
        <v>112</v>
      </c>
      <c r="G69" s="23" t="s">
        <v>135</v>
      </c>
      <c r="H69" s="23" t="s">
        <v>136</v>
      </c>
      <c r="I69" s="23" t="s">
        <v>163</v>
      </c>
      <c r="J69" s="23" t="s">
        <v>164</v>
      </c>
      <c r="K69" s="23" t="s">
        <v>165</v>
      </c>
      <c r="L69" s="23" t="s">
        <v>166</v>
      </c>
      <c r="M69" s="23" t="s">
        <v>142</v>
      </c>
      <c r="N69" s="90" t="s">
        <v>111</v>
      </c>
    </row>
    <row r="70" spans="1:25" x14ac:dyDescent="0.25">
      <c r="A70" s="95">
        <v>45016.25</v>
      </c>
      <c r="B70" s="96">
        <v>45413.75</v>
      </c>
      <c r="C70" s="73" t="e" cm="1">
        <f t="array" aca="1" ref="C70" ca="1">CALENDAR.EDATE_TO_MJDATE(A70)</f>
        <v>#NAME?</v>
      </c>
      <c r="D70" s="73" t="e" cm="1">
        <f t="array" aca="1" ref="D70" ca="1">CALENDAR.EDATE_TO_MJDATE(B70)</f>
        <v>#NAME?</v>
      </c>
      <c r="E70" s="144" t="e" cm="1">
        <f t="array" aca="1" ref="E70" ca="1">CALENDAR.DELTA_MONTHS(C70,D70)</f>
        <v>#NAME?</v>
      </c>
      <c r="F70" s="9" cm="1">
        <f t="array" ref="F70">_xlfn.IFS(B70=A70,0,B70&gt;A70,1,TRUE,-1)</f>
        <v>1</v>
      </c>
      <c r="G70" s="9">
        <f t="shared" ref="G70:G75" si="11">F70*(YEAR(B70)-YEAR(A70))</f>
        <v>1</v>
      </c>
      <c r="H70" s="9">
        <f t="shared" ref="H70:H75" si="12">F70*(MONTH(B70)-MONTH(A70))</f>
        <v>2</v>
      </c>
      <c r="I70" s="9" cm="1">
        <f t="array" ref="I70">_xlfn.LET(_xlpm._s,IF(F70=1,A70,B70),CALENDAR.DAYS_IN_MONTH(MONTH(_xlpm._s),YEAR(_xlpm._s)))</f>
        <v>31</v>
      </c>
      <c r="J70" s="9" cm="1">
        <f t="array" ref="J70">_xlfn.LET(_xlpm._e,IF(F70=1,B70,A70),CALENDAR.DAYS_IN_MONTH(MONTH(_xlpm._e),YEAR(_xlpm._e)))</f>
        <v>31</v>
      </c>
      <c r="K70" s="122">
        <f t="shared" ref="K70:K75" si="13">_xlfn.LET(_xlpm._s,IF(F70=1,A70,B70),(DAY(_xlpm._s)-1+MOD(_xlpm._s,1))/I70)</f>
        <v>0.97580645161290325</v>
      </c>
      <c r="L70" s="122">
        <f t="shared" ref="L70:L75" si="14">_xlfn.LET(_xlpm._e,IF(F70=1,B70,A70),(DAY(_xlpm._e)-1+MOD(_xlpm._e,1))/J70)</f>
        <v>2.4193548387096774E-2</v>
      </c>
      <c r="M70" s="122">
        <f>F70*(G70*12+H70-K70+L70)</f>
        <v>13.048387096774192</v>
      </c>
      <c r="N70" s="91" t="e">
        <f t="shared" ref="N70:N75" ca="1" si="15">(M70=E70)</f>
        <v>#NAME?</v>
      </c>
    </row>
    <row r="71" spans="1:25" x14ac:dyDescent="0.25">
      <c r="A71" s="97">
        <v>45016.25</v>
      </c>
      <c r="B71" s="98">
        <v>45047.75</v>
      </c>
      <c r="C71" s="74" t="e" cm="1">
        <f t="array" aca="1" ref="C71" ca="1">CALENDAR.EDATE_TO_MJDATE(A71)</f>
        <v>#NAME?</v>
      </c>
      <c r="D71" s="74" t="e" cm="1">
        <f t="array" aca="1" ref="D71" ca="1">CALENDAR.EDATE_TO_MJDATE(B71)</f>
        <v>#NAME?</v>
      </c>
      <c r="E71" s="145" t="e" cm="1">
        <f t="array" aca="1" ref="E71" ca="1">CALENDAR.DELTA_MONTHS(C71,D71)</f>
        <v>#NAME?</v>
      </c>
      <c r="F71" s="12" cm="1">
        <f t="array" ref="F71">_xlfn.IFS(B71=A71,0,B71&gt;A71,1,TRUE,-1)</f>
        <v>1</v>
      </c>
      <c r="G71" s="12">
        <f t="shared" si="11"/>
        <v>0</v>
      </c>
      <c r="H71" s="12">
        <f t="shared" si="12"/>
        <v>2</v>
      </c>
      <c r="I71" s="12" cm="1">
        <f t="array" ref="I71">_xlfn.LET(_xlpm._s,IF(F71=1,A71,B71),CALENDAR.DAYS_IN_MONTH(MONTH(_xlpm._s),YEAR(_xlpm._s)))</f>
        <v>31</v>
      </c>
      <c r="J71" s="12" cm="1">
        <f t="array" ref="J71">_xlfn.LET(_xlpm._e,IF(F71=1,B71,A71),CALENDAR.DAYS_IN_MONTH(MONTH(_xlpm._e),YEAR(_xlpm._e)))</f>
        <v>31</v>
      </c>
      <c r="K71" s="123">
        <f t="shared" si="13"/>
        <v>0.97580645161290325</v>
      </c>
      <c r="L71" s="123">
        <f t="shared" si="14"/>
        <v>2.4193548387096774E-2</v>
      </c>
      <c r="M71" s="123">
        <f t="shared" ref="M71:M75" si="16">F71*(G71*12+H71-K71+L71)</f>
        <v>1.0483870967741935</v>
      </c>
      <c r="N71" s="92" t="e">
        <f t="shared" ca="1" si="15"/>
        <v>#NAME?</v>
      </c>
    </row>
    <row r="72" spans="1:25" x14ac:dyDescent="0.25">
      <c r="A72" s="95">
        <v>45047.75</v>
      </c>
      <c r="B72" s="96">
        <v>45047.75</v>
      </c>
      <c r="C72" s="73" t="e" cm="1">
        <f t="array" aca="1" ref="C72" ca="1">CALENDAR.EDATE_TO_MJDATE(A72)</f>
        <v>#NAME?</v>
      </c>
      <c r="D72" s="73" t="e" cm="1">
        <f t="array" aca="1" ref="D72" ca="1">CALENDAR.EDATE_TO_MJDATE(B72)</f>
        <v>#NAME?</v>
      </c>
      <c r="E72" s="144" t="e" cm="1">
        <f t="array" aca="1" ref="E72" ca="1">CALENDAR.DELTA_MONTHS(C72,D72)</f>
        <v>#NAME?</v>
      </c>
      <c r="F72" s="9" cm="1">
        <f t="array" ref="F72">_xlfn.IFS(B72=A72,0,B72&gt;A72,1,TRUE,-1)</f>
        <v>0</v>
      </c>
      <c r="G72" s="9">
        <f t="shared" si="11"/>
        <v>0</v>
      </c>
      <c r="H72" s="9">
        <f t="shared" si="12"/>
        <v>0</v>
      </c>
      <c r="I72" s="9" cm="1">
        <f t="array" ref="I72">_xlfn.LET(_xlpm._s,IF(F72=1,A72,B72),CALENDAR.DAYS_IN_MONTH(MONTH(_xlpm._s),YEAR(_xlpm._s)))</f>
        <v>31</v>
      </c>
      <c r="J72" s="9" cm="1">
        <f t="array" ref="J72">_xlfn.LET(_xlpm._e,IF(F72=1,B72,A72),CALENDAR.DAYS_IN_MONTH(MONTH(_xlpm._e),YEAR(_xlpm._e)))</f>
        <v>31</v>
      </c>
      <c r="K72" s="122">
        <f t="shared" si="13"/>
        <v>2.4193548387096774E-2</v>
      </c>
      <c r="L72" s="122">
        <f t="shared" si="14"/>
        <v>2.4193548387096774E-2</v>
      </c>
      <c r="M72" s="122">
        <f t="shared" si="16"/>
        <v>0</v>
      </c>
      <c r="N72" s="91" t="e">
        <f t="shared" ca="1" si="15"/>
        <v>#NAME?</v>
      </c>
    </row>
    <row r="73" spans="1:25" x14ac:dyDescent="0.25">
      <c r="A73" s="99">
        <v>45077.25</v>
      </c>
      <c r="B73" s="100">
        <v>45413.75</v>
      </c>
      <c r="C73" s="75" t="e" cm="1">
        <f t="array" aca="1" ref="C73" ca="1">CALENDAR.EDATE_TO_MJDATE(A73)</f>
        <v>#NAME?</v>
      </c>
      <c r="D73" s="75" t="e" cm="1">
        <f t="array" aca="1" ref="D73" ca="1">CALENDAR.EDATE_TO_MJDATE(B73)</f>
        <v>#NAME?</v>
      </c>
      <c r="E73" s="146" t="e" cm="1">
        <f t="array" aca="1" ref="E73" ca="1">CALENDAR.DELTA_MONTHS(C73,D73)</f>
        <v>#NAME?</v>
      </c>
      <c r="F73" s="37" cm="1">
        <f t="array" ref="F73">_xlfn.IFS(B73=A73,0,B73&gt;A73,1,TRUE,-1)</f>
        <v>1</v>
      </c>
      <c r="G73" s="37">
        <f t="shared" si="11"/>
        <v>1</v>
      </c>
      <c r="H73" s="37">
        <f t="shared" si="12"/>
        <v>0</v>
      </c>
      <c r="I73" s="37" cm="1">
        <f t="array" ref="I73">_xlfn.LET(_xlpm._s,IF(F73=1,A73,B73),CALENDAR.DAYS_IN_MONTH(MONTH(_xlpm._s),YEAR(_xlpm._s)))</f>
        <v>31</v>
      </c>
      <c r="J73" s="37" cm="1">
        <f t="array" ref="J73">_xlfn.LET(_xlpm._e,IF(F73=1,B73,A73),CALENDAR.DAYS_IN_MONTH(MONTH(_xlpm._e),YEAR(_xlpm._e)))</f>
        <v>31</v>
      </c>
      <c r="K73" s="124">
        <f t="shared" si="13"/>
        <v>0.97580645161290325</v>
      </c>
      <c r="L73" s="124">
        <f t="shared" si="14"/>
        <v>2.4193548387096774E-2</v>
      </c>
      <c r="M73" s="124">
        <f t="shared" si="16"/>
        <v>11.048387096774192</v>
      </c>
      <c r="N73" s="93" t="e">
        <f t="shared" ca="1" si="15"/>
        <v>#NAME?</v>
      </c>
    </row>
    <row r="74" spans="1:25" x14ac:dyDescent="0.25">
      <c r="A74" s="101">
        <v>45077.25</v>
      </c>
      <c r="B74" s="102">
        <v>45047.75</v>
      </c>
      <c r="C74" s="76" t="e" cm="1">
        <f t="array" aca="1" ref="C74" ca="1">CALENDAR.EDATE_TO_MJDATE(A74)</f>
        <v>#NAME?</v>
      </c>
      <c r="D74" s="76" t="e" cm="1">
        <f t="array" aca="1" ref="D74" ca="1">CALENDAR.EDATE_TO_MJDATE(B74)</f>
        <v>#NAME?</v>
      </c>
      <c r="E74" s="147" t="e" cm="1">
        <f t="array" aca="1" ref="E74" ca="1">CALENDAR.DELTA_MONTHS(C74,D74)</f>
        <v>#NAME?</v>
      </c>
      <c r="F74" s="40" cm="1">
        <f t="array" ref="F74">_xlfn.IFS(B74=A74,0,B74&gt;A74,1,TRUE,-1)</f>
        <v>-1</v>
      </c>
      <c r="G74" s="40">
        <f t="shared" si="11"/>
        <v>0</v>
      </c>
      <c r="H74" s="40">
        <f t="shared" si="12"/>
        <v>0</v>
      </c>
      <c r="I74" s="40" cm="1">
        <f t="array" ref="I74">_xlfn.LET(_xlpm._s,IF(F74=1,A74,B74),CALENDAR.DAYS_IN_MONTH(MONTH(_xlpm._s),YEAR(_xlpm._s)))</f>
        <v>31</v>
      </c>
      <c r="J74" s="40" cm="1">
        <f t="array" ref="J74">_xlfn.LET(_xlpm._e,IF(F74=1,B74,A74),CALENDAR.DAYS_IN_MONTH(MONTH(_xlpm._e),YEAR(_xlpm._e)))</f>
        <v>31</v>
      </c>
      <c r="K74" s="107">
        <f t="shared" si="13"/>
        <v>2.4193548387096774E-2</v>
      </c>
      <c r="L74" s="107">
        <f t="shared" si="14"/>
        <v>0.97580645161290325</v>
      </c>
      <c r="M74" s="107">
        <f t="shared" si="16"/>
        <v>-0.95161290322580649</v>
      </c>
      <c r="N74" s="94" t="e">
        <f t="shared" ca="1" si="15"/>
        <v>#NAME?</v>
      </c>
    </row>
    <row r="75" spans="1:25" x14ac:dyDescent="0.25">
      <c r="A75" s="130">
        <v>45869.25</v>
      </c>
      <c r="B75" s="131">
        <v>45170.75</v>
      </c>
      <c r="C75" s="138" t="e" cm="1">
        <f t="array" aca="1" ref="C75" ca="1">CALENDAR.EDATE_TO_MJDATE(A75)</f>
        <v>#NAME?</v>
      </c>
      <c r="D75" s="138" t="e" cm="1">
        <f t="array" aca="1" ref="D75" ca="1">CALENDAR.EDATE_TO_MJDATE(B75)</f>
        <v>#NAME?</v>
      </c>
      <c r="E75" s="168" t="e" cm="1">
        <f t="array" aca="1" ref="E75" ca="1">CALENDAR.DELTA_MONTHS(C75,D75)</f>
        <v>#NAME?</v>
      </c>
      <c r="F75" s="19" cm="1">
        <f t="array" ref="F75">_xlfn.IFS(B75=A75,0,B75&gt;A75,1,TRUE,-1)</f>
        <v>-1</v>
      </c>
      <c r="G75" s="19">
        <f t="shared" si="11"/>
        <v>2</v>
      </c>
      <c r="H75" s="19">
        <f t="shared" si="12"/>
        <v>-2</v>
      </c>
      <c r="I75" s="19" cm="1">
        <f t="array" ref="I75">_xlfn.LET(_xlpm._s,IF(F75=1,A75,B75),CALENDAR.DAYS_IN_MONTH(MONTH(_xlpm._s),YEAR(_xlpm._s)))</f>
        <v>30</v>
      </c>
      <c r="J75" s="19" cm="1">
        <f t="array" ref="J75">_xlfn.LET(_xlpm._e,IF(F75=1,B75,A75),CALENDAR.DAYS_IN_MONTH(MONTH(_xlpm._e),YEAR(_xlpm._e)))</f>
        <v>31</v>
      </c>
      <c r="K75" s="132">
        <f t="shared" si="13"/>
        <v>2.5000000000000001E-2</v>
      </c>
      <c r="L75" s="132">
        <f t="shared" si="14"/>
        <v>0.97580645161290325</v>
      </c>
      <c r="M75" s="132">
        <f t="shared" si="16"/>
        <v>-22.950806451612905</v>
      </c>
      <c r="N75" s="133" t="e">
        <f t="shared" ca="1" si="15"/>
        <v>#NAME?</v>
      </c>
    </row>
    <row r="76" spans="1:25" x14ac:dyDescent="0.25">
      <c r="Q76" s="108"/>
    </row>
    <row r="78" spans="1:25" ht="19.5" x14ac:dyDescent="0.3">
      <c r="A78" s="1" t="s">
        <v>232</v>
      </c>
    </row>
    <row r="80" spans="1:25" x14ac:dyDescent="0.25">
      <c r="A80" s="22" t="s">
        <v>226</v>
      </c>
      <c r="B80" s="23" t="s">
        <v>227</v>
      </c>
      <c r="C80" s="23" t="s">
        <v>224</v>
      </c>
      <c r="D80" s="23" t="s">
        <v>225</v>
      </c>
      <c r="E80" s="23" t="s">
        <v>119</v>
      </c>
      <c r="F80" s="167" t="s">
        <v>138</v>
      </c>
      <c r="G80" s="23" t="s">
        <v>112</v>
      </c>
      <c r="H80" s="23" t="s">
        <v>234</v>
      </c>
      <c r="I80" s="23" t="s">
        <v>233</v>
      </c>
      <c r="J80" s="23" t="s">
        <v>235</v>
      </c>
      <c r="K80" s="23" t="s">
        <v>237</v>
      </c>
      <c r="L80" s="23" t="s">
        <v>236</v>
      </c>
      <c r="M80" s="23" t="s">
        <v>238</v>
      </c>
      <c r="N80" s="23" t="s">
        <v>239</v>
      </c>
      <c r="O80" s="23" t="s">
        <v>240</v>
      </c>
      <c r="P80" s="23" t="s">
        <v>241</v>
      </c>
      <c r="Q80" s="23" t="s">
        <v>242</v>
      </c>
      <c r="R80" s="23" t="s">
        <v>114</v>
      </c>
      <c r="S80" s="23" t="s">
        <v>128</v>
      </c>
      <c r="T80" s="23" t="s">
        <v>243</v>
      </c>
      <c r="U80" s="23" t="s">
        <v>244</v>
      </c>
      <c r="V80" s="23" t="s">
        <v>245</v>
      </c>
      <c r="W80" s="23" t="s">
        <v>129</v>
      </c>
      <c r="X80" s="23" t="s">
        <v>137</v>
      </c>
      <c r="Y80" s="90" t="s">
        <v>111</v>
      </c>
    </row>
    <row r="81" spans="1:25" x14ac:dyDescent="0.25">
      <c r="A81" s="95">
        <v>45016.25</v>
      </c>
      <c r="B81" s="96">
        <v>45413.75</v>
      </c>
      <c r="C81" s="103" t="e" cm="1">
        <f t="array" aca="1" ref="C81" ca="1">CALENDAR.EDATE_TO_MJDATE(A81)</f>
        <v>#NAME?</v>
      </c>
      <c r="D81" s="103" t="e" cm="1">
        <f t="array" aca="1" ref="D81" ca="1">CALENDAR.EDATE_TO_MJDATE(B81)</f>
        <v>#NAME?</v>
      </c>
      <c r="E81" s="9"/>
      <c r="F81" s="144" t="e" cm="1">
        <f t="array" aca="1" ref="F81" ca="1">CALENDAR.DELTA_QUARTERS(C81,D81,E81)</f>
        <v>#NAME?</v>
      </c>
      <c r="G81" s="9" cm="1">
        <f t="array" ref="G81">_xlfn.IFS(B81=A81,0,B81&gt;A81,1,TRUE,-1)</f>
        <v>1</v>
      </c>
      <c r="H81" s="9" t="e" cm="1">
        <f t="array" aca="1" ref="H81" ca="1">CALENDAR.MJDATE_TO_QUARTER_DATE(C81,0,E81)</f>
        <v>#NAME?</v>
      </c>
      <c r="I81" s="103"/>
      <c r="J81" s="9"/>
      <c r="K81" s="103"/>
      <c r="L81" s="33"/>
      <c r="M81" s="33" t="e" cm="1">
        <f t="array" aca="1" ref="M81" ca="1">CALENDAR.MJDATE_TO_QUARTER_DATE(D81,0,E81)</f>
        <v>#NAME?</v>
      </c>
      <c r="N81" s="33"/>
      <c r="O81" s="33"/>
      <c r="P81" s="103"/>
      <c r="Q81" s="33"/>
      <c r="R81" s="33" t="e">
        <f ca="1">G81*(M81-H81)</f>
        <v>#NAME?</v>
      </c>
      <c r="S81" s="33">
        <f>G81*(N81-I81)</f>
        <v>0</v>
      </c>
      <c r="T81" s="103">
        <f>G81*-1*(J81-1+K81)</f>
        <v>1</v>
      </c>
      <c r="U81" s="103">
        <f>G81*(O81-1+P81)</f>
        <v>-1</v>
      </c>
      <c r="V81" s="122" t="e">
        <f ca="1">G81*(R81*4+S81+T81/L81+U81/Q81)</f>
        <v>#NAME?</v>
      </c>
      <c r="W81" s="122">
        <f>(B81-A81)/365.2425*4</f>
        <v>4.3532721411117272</v>
      </c>
      <c r="X81" s="31" t="e">
        <f ca="1">(W81-V81)/4*365.2425*24</f>
        <v>#NAME?</v>
      </c>
      <c r="Y81" s="91" t="e">
        <f t="shared" ref="Y81:Y86" ca="1" si="17">(V81=F81)</f>
        <v>#NAME?</v>
      </c>
    </row>
    <row r="82" spans="1:25" x14ac:dyDescent="0.25">
      <c r="A82" s="97">
        <v>45016.25</v>
      </c>
      <c r="B82" s="98">
        <v>45047.75</v>
      </c>
      <c r="C82" s="104" t="e" cm="1">
        <f t="array" aca="1" ref="C82" ca="1">CALENDAR.EDATE_TO_MJDATE(A82)</f>
        <v>#NAME?</v>
      </c>
      <c r="D82" s="104" t="e" cm="1">
        <f t="array" aca="1" ref="D82" ca="1">CALENDAR.EDATE_TO_MJDATE(B82)</f>
        <v>#NAME?</v>
      </c>
      <c r="E82" s="12">
        <v>2</v>
      </c>
      <c r="F82" s="145" t="e" cm="1">
        <f t="array" aca="1" ref="F82" ca="1">CALENDAR.DELTA_QUARTERS(C82,D82,E82)</f>
        <v>#NAME?</v>
      </c>
      <c r="G82" s="12" cm="1">
        <f t="array" ref="G82">_xlfn.IFS(B82=A82,0,B82&gt;A82,1,TRUE,-1)</f>
        <v>1</v>
      </c>
      <c r="H82" s="12" t="e" cm="1">
        <f t="array" aca="1" ref="H82" ca="1">CALENDAR.MJDATE_TO_QUARTER_DATE(C82,0,E82)</f>
        <v>#NAME?</v>
      </c>
      <c r="I82" s="104"/>
      <c r="J82" s="12"/>
      <c r="K82" s="104"/>
      <c r="L82" s="34"/>
      <c r="M82" s="34" t="e" cm="1">
        <f t="array" aca="1" ref="M82" ca="1">CALENDAR.MJDATE_TO_QUARTER_DATE(D82,0,E82)</f>
        <v>#NAME?</v>
      </c>
      <c r="N82" s="34"/>
      <c r="O82" s="34"/>
      <c r="P82" s="104"/>
      <c r="Q82" s="34"/>
      <c r="R82" s="34" t="e">
        <f t="shared" ref="R82:R86" ca="1" si="18">G82*(M82-H82)</f>
        <v>#NAME?</v>
      </c>
      <c r="S82" s="34">
        <f t="shared" ref="S82:S86" si="19">G82*(N82-I82)</f>
        <v>0</v>
      </c>
      <c r="T82" s="104">
        <f t="shared" ref="T82:T86" si="20">G82*-1*(J82-1+K82)</f>
        <v>1</v>
      </c>
      <c r="U82" s="104">
        <f t="shared" ref="U82:U86" si="21">G82*(O82-1+P82)</f>
        <v>-1</v>
      </c>
      <c r="V82" s="123" t="e">
        <f t="shared" ref="V82:V86" ca="1" si="22">G82*(R82*4+S82+T82/L82+U82/Q82)</f>
        <v>#NAME?</v>
      </c>
      <c r="W82" s="123">
        <f t="shared" ref="W82:W86" si="23">(B82-A82)/365.2425*4</f>
        <v>0.34497628288055193</v>
      </c>
      <c r="X82" s="62" t="e">
        <f t="shared" ref="X82:X86" ca="1" si="24">(W82-V82)/4*365.2425*24</f>
        <v>#NAME?</v>
      </c>
      <c r="Y82" s="92" t="e">
        <f t="shared" ca="1" si="17"/>
        <v>#NAME?</v>
      </c>
    </row>
    <row r="83" spans="1:25" x14ac:dyDescent="0.25">
      <c r="A83" s="95">
        <v>45047.75</v>
      </c>
      <c r="B83" s="96">
        <v>45047.75</v>
      </c>
      <c r="C83" s="103" t="e" cm="1">
        <f t="array" aca="1" ref="C83" ca="1">CALENDAR.EDATE_TO_MJDATE(A83)</f>
        <v>#NAME?</v>
      </c>
      <c r="D83" s="103" t="e" cm="1">
        <f t="array" aca="1" ref="D83" ca="1">CALENDAR.EDATE_TO_MJDATE(B83)</f>
        <v>#NAME?</v>
      </c>
      <c r="E83" s="9"/>
      <c r="F83" s="144" t="e" cm="1">
        <f t="array" aca="1" ref="F83" ca="1">CALENDAR.DELTA_QUARTERS(C83,D83,E83)</f>
        <v>#NAME?</v>
      </c>
      <c r="G83" s="9" cm="1">
        <f t="array" ref="G83">_xlfn.IFS(B83=A83,0,B83&gt;A83,1,TRUE,-1)</f>
        <v>0</v>
      </c>
      <c r="H83" s="9" t="e" cm="1">
        <f t="array" aca="1" ref="H83" ca="1">CALENDAR.MJDATE_TO_QUARTER_DATE(C83,0,E83)</f>
        <v>#NAME?</v>
      </c>
      <c r="I83" s="103"/>
      <c r="J83" s="9"/>
      <c r="K83" s="103"/>
      <c r="L83" s="33"/>
      <c r="M83" s="33" t="e" cm="1">
        <f t="array" aca="1" ref="M83" ca="1">CALENDAR.MJDATE_TO_QUARTER_DATE(D83,0,E83)</f>
        <v>#NAME?</v>
      </c>
      <c r="N83" s="33"/>
      <c r="O83" s="33"/>
      <c r="P83" s="103"/>
      <c r="Q83" s="33"/>
      <c r="R83" s="33" t="e">
        <f t="shared" ca="1" si="18"/>
        <v>#NAME?</v>
      </c>
      <c r="S83" s="33">
        <f t="shared" si="19"/>
        <v>0</v>
      </c>
      <c r="T83" s="103">
        <f t="shared" si="20"/>
        <v>0</v>
      </c>
      <c r="U83" s="103">
        <f t="shared" si="21"/>
        <v>0</v>
      </c>
      <c r="V83" s="122" t="e">
        <f t="shared" ca="1" si="22"/>
        <v>#NAME?</v>
      </c>
      <c r="W83" s="122">
        <f t="shared" si="23"/>
        <v>0</v>
      </c>
      <c r="X83" s="31" t="e">
        <f t="shared" ca="1" si="24"/>
        <v>#NAME?</v>
      </c>
      <c r="Y83" s="91" t="e">
        <f t="shared" ca="1" si="17"/>
        <v>#NAME?</v>
      </c>
    </row>
    <row r="84" spans="1:25" x14ac:dyDescent="0.25">
      <c r="A84" s="99">
        <v>45077.25</v>
      </c>
      <c r="B84" s="100">
        <v>45413.75</v>
      </c>
      <c r="C84" s="105" t="e" cm="1">
        <f t="array" aca="1" ref="C84" ca="1">CALENDAR.EDATE_TO_MJDATE(A84)</f>
        <v>#NAME?</v>
      </c>
      <c r="D84" s="105" t="e" cm="1">
        <f t="array" aca="1" ref="D84" ca="1">CALENDAR.EDATE_TO_MJDATE(B84)</f>
        <v>#NAME?</v>
      </c>
      <c r="E84" s="37"/>
      <c r="F84" s="146" t="e" cm="1">
        <f t="array" aca="1" ref="F84" ca="1">CALENDAR.DELTA_QUARTERS(C84,D84,E84)</f>
        <v>#NAME?</v>
      </c>
      <c r="G84" s="37" cm="1">
        <f t="array" ref="G84">_xlfn.IFS(B84=A84,0,B84&gt;A84,1,TRUE,-1)</f>
        <v>1</v>
      </c>
      <c r="H84" s="37" t="e" cm="1">
        <f t="array" aca="1" ref="H84" ca="1">CALENDAR.MJDATE_TO_QUARTER_DATE(C84,0,E84)</f>
        <v>#NAME?</v>
      </c>
      <c r="I84" s="105"/>
      <c r="J84" s="37"/>
      <c r="K84" s="105"/>
      <c r="L84" s="38"/>
      <c r="M84" s="38" t="e" cm="1">
        <f t="array" aca="1" ref="M84" ca="1">CALENDAR.MJDATE_TO_QUARTER_DATE(D84,0,E84)</f>
        <v>#NAME?</v>
      </c>
      <c r="N84" s="38"/>
      <c r="O84" s="38"/>
      <c r="P84" s="105"/>
      <c r="Q84" s="38"/>
      <c r="R84" s="38" t="e">
        <f t="shared" ca="1" si="18"/>
        <v>#NAME?</v>
      </c>
      <c r="S84" s="38">
        <f t="shared" si="19"/>
        <v>0</v>
      </c>
      <c r="T84" s="105">
        <f t="shared" si="20"/>
        <v>1</v>
      </c>
      <c r="U84" s="105">
        <f t="shared" si="21"/>
        <v>-1</v>
      </c>
      <c r="V84" s="124" t="e">
        <f t="shared" ca="1" si="22"/>
        <v>#NAME?</v>
      </c>
      <c r="W84" s="124">
        <f t="shared" si="23"/>
        <v>3.6852228314065312</v>
      </c>
      <c r="X84" s="63" t="e">
        <f t="shared" ca="1" si="24"/>
        <v>#NAME?</v>
      </c>
      <c r="Y84" s="93" t="e">
        <f t="shared" ca="1" si="17"/>
        <v>#NAME?</v>
      </c>
    </row>
    <row r="85" spans="1:25" x14ac:dyDescent="0.25">
      <c r="A85" s="101">
        <v>45077.25</v>
      </c>
      <c r="B85" s="102">
        <v>45047.75</v>
      </c>
      <c r="C85" s="106" t="e" cm="1">
        <f t="array" aca="1" ref="C85" ca="1">CALENDAR.EDATE_TO_MJDATE(A85)</f>
        <v>#NAME?</v>
      </c>
      <c r="D85" s="106" t="e" cm="1">
        <f t="array" aca="1" ref="D85" ca="1">CALENDAR.EDATE_TO_MJDATE(B85)</f>
        <v>#NAME?</v>
      </c>
      <c r="E85" s="40"/>
      <c r="F85" s="147" t="e" cm="1">
        <f t="array" aca="1" ref="F85" ca="1">CALENDAR.DELTA_QUARTERS(C85,D85,E85)</f>
        <v>#NAME?</v>
      </c>
      <c r="G85" s="40" cm="1">
        <f t="array" ref="G85">_xlfn.IFS(B85=A85,0,B85&gt;A85,1,TRUE,-1)</f>
        <v>-1</v>
      </c>
      <c r="H85" s="40" t="e" cm="1">
        <f t="array" aca="1" ref="H85" ca="1">CALENDAR.MJDATE_TO_QUARTER_DATE(C85,0,E85)</f>
        <v>#NAME?</v>
      </c>
      <c r="I85" s="106"/>
      <c r="J85" s="40"/>
      <c r="K85" s="106"/>
      <c r="L85" s="41"/>
      <c r="M85" s="41" t="e" cm="1">
        <f t="array" aca="1" ref="M85" ca="1">CALENDAR.MJDATE_TO_QUARTER_DATE(D85,0,E85)</f>
        <v>#NAME?</v>
      </c>
      <c r="N85" s="41"/>
      <c r="O85" s="41"/>
      <c r="P85" s="106"/>
      <c r="Q85" s="41"/>
      <c r="R85" s="41" t="e">
        <f t="shared" ca="1" si="18"/>
        <v>#NAME?</v>
      </c>
      <c r="S85" s="41">
        <f t="shared" si="19"/>
        <v>0</v>
      </c>
      <c r="T85" s="106">
        <f t="shared" si="20"/>
        <v>-1</v>
      </c>
      <c r="U85" s="106">
        <f t="shared" si="21"/>
        <v>1</v>
      </c>
      <c r="V85" s="107" t="e">
        <f t="shared" ca="1" si="22"/>
        <v>#NAME?</v>
      </c>
      <c r="W85" s="107">
        <f t="shared" si="23"/>
        <v>-0.32307302682464389</v>
      </c>
      <c r="X85" s="64" t="e">
        <f t="shared" ca="1" si="24"/>
        <v>#NAME?</v>
      </c>
      <c r="Y85" s="94" t="e">
        <f t="shared" ca="1" si="17"/>
        <v>#NAME?</v>
      </c>
    </row>
    <row r="86" spans="1:25" x14ac:dyDescent="0.25">
      <c r="A86" s="130">
        <v>45869.25</v>
      </c>
      <c r="B86" s="131">
        <v>45170.75</v>
      </c>
      <c r="C86" s="135" t="e" cm="1">
        <f t="array" aca="1" ref="C86" ca="1">CALENDAR.EDATE_TO_MJDATE(A86)</f>
        <v>#NAME?</v>
      </c>
      <c r="D86" s="135" t="e" cm="1">
        <f t="array" aca="1" ref="D86" ca="1">CALENDAR.EDATE_TO_MJDATE(B86)</f>
        <v>#NAME?</v>
      </c>
      <c r="E86" s="19"/>
      <c r="F86" s="168" t="e" cm="1">
        <f t="array" aca="1" ref="F86" ca="1">CALENDAR.DELTA_QUARTERS(C86,D86,E86)</f>
        <v>#NAME?</v>
      </c>
      <c r="G86" s="19" cm="1">
        <f t="array" ref="G86">_xlfn.IFS(B86=A86,0,B86&gt;A86,1,TRUE,-1)</f>
        <v>-1</v>
      </c>
      <c r="H86" s="19" t="e" cm="1">
        <f t="array" aca="1" ref="H86" ca="1">CALENDAR.MJDATE_TO_QUARTER_DATE(C86,0,E86)</f>
        <v>#NAME?</v>
      </c>
      <c r="I86" s="135"/>
      <c r="J86" s="19"/>
      <c r="K86" s="135"/>
      <c r="L86" s="32"/>
      <c r="M86" s="32" t="e" cm="1">
        <f t="array" aca="1" ref="M86" ca="1">CALENDAR.MJDATE_TO_QUARTER_DATE(D86,0,E86)</f>
        <v>#NAME?</v>
      </c>
      <c r="N86" s="32"/>
      <c r="O86" s="32"/>
      <c r="P86" s="135"/>
      <c r="Q86" s="32"/>
      <c r="R86" s="32" t="e">
        <f t="shared" ca="1" si="18"/>
        <v>#NAME?</v>
      </c>
      <c r="S86" s="32">
        <f t="shared" si="19"/>
        <v>0</v>
      </c>
      <c r="T86" s="135">
        <f t="shared" si="20"/>
        <v>-1</v>
      </c>
      <c r="U86" s="135">
        <f t="shared" si="21"/>
        <v>1</v>
      </c>
      <c r="V86" s="132" t="e">
        <f t="shared" ca="1" si="22"/>
        <v>#NAME?</v>
      </c>
      <c r="W86" s="132">
        <f t="shared" si="23"/>
        <v>-7.6497121775258901</v>
      </c>
      <c r="X86" s="166" t="e">
        <f t="shared" ca="1" si="24"/>
        <v>#NAME?</v>
      </c>
      <c r="Y86" s="133" t="e">
        <f t="shared" ca="1" si="17"/>
        <v>#NAME?</v>
      </c>
    </row>
    <row r="89" spans="1:25" ht="19.5" x14ac:dyDescent="0.3">
      <c r="A89" s="1" t="s">
        <v>246</v>
      </c>
    </row>
    <row r="91" spans="1:25" x14ac:dyDescent="0.25">
      <c r="A91" s="22" t="s">
        <v>226</v>
      </c>
      <c r="B91" s="23" t="s">
        <v>227</v>
      </c>
      <c r="C91" s="23" t="s">
        <v>224</v>
      </c>
      <c r="D91" s="23" t="s">
        <v>225</v>
      </c>
      <c r="E91" s="167" t="s">
        <v>139</v>
      </c>
      <c r="F91" s="23" t="s">
        <v>112</v>
      </c>
      <c r="G91" s="23" t="s">
        <v>247</v>
      </c>
      <c r="H91" s="23" t="s">
        <v>248</v>
      </c>
      <c r="I91" s="23" t="s">
        <v>249</v>
      </c>
      <c r="J91" s="23" t="s">
        <v>250</v>
      </c>
      <c r="K91" s="23" t="s">
        <v>251</v>
      </c>
      <c r="L91" s="23" t="s">
        <v>252</v>
      </c>
      <c r="M91" s="23" t="s">
        <v>253</v>
      </c>
      <c r="N91" s="23" t="s">
        <v>254</v>
      </c>
      <c r="O91" s="23" t="s">
        <v>114</v>
      </c>
      <c r="P91" s="23" t="s">
        <v>255</v>
      </c>
      <c r="Q91" s="23" t="s">
        <v>256</v>
      </c>
      <c r="R91" s="23" t="s">
        <v>257</v>
      </c>
      <c r="S91" s="23" t="s">
        <v>129</v>
      </c>
      <c r="T91" s="23" t="s">
        <v>137</v>
      </c>
      <c r="U91" s="90" t="s">
        <v>111</v>
      </c>
    </row>
    <row r="92" spans="1:25" x14ac:dyDescent="0.25">
      <c r="A92" s="95">
        <v>45016.25</v>
      </c>
      <c r="B92" s="96">
        <v>45413.75</v>
      </c>
      <c r="C92" s="122" t="e" cm="1">
        <f t="array" aca="1" ref="C92" ca="1">CALENDAR.EDATE_TO_MJDATE(A92)</f>
        <v>#NAME?</v>
      </c>
      <c r="D92" s="122" t="e" cm="1">
        <f t="array" aca="1" ref="D92" ca="1">CALENDAR.EDATE_TO_MJDATE(B92)</f>
        <v>#NAME?</v>
      </c>
      <c r="E92" s="144" t="e" cm="1">
        <f t="array" aca="1" ref="E92" ca="1">CALENDAR.DELTA_YEARS(C92,D92)</f>
        <v>#NAME?</v>
      </c>
      <c r="F92" s="9" cm="1">
        <f t="array" ref="F92">_xlfn.IFS(B92=A92,0,B92&gt;A92,1,TRUE,-1)</f>
        <v>1</v>
      </c>
      <c r="G92" s="9" t="e" cm="1">
        <f t="array" aca="1" ref="G92" ca="1">CALENDAR.MJDATE_TO_ORDINAL_DATE(C92,0)</f>
        <v>#NAME?</v>
      </c>
      <c r="H92" s="103"/>
      <c r="I92" s="103"/>
      <c r="J92" s="103"/>
      <c r="K92" s="33" t="e" cm="1">
        <f t="array" aca="1" ref="K92" ca="1">CALENDAR.MJDATE_TO_ORDINAL_DATE(D92,0)</f>
        <v>#NAME?</v>
      </c>
      <c r="L92" s="33"/>
      <c r="M92" s="103"/>
      <c r="N92" s="9"/>
      <c r="O92" s="33" t="e">
        <f ca="1">F92*(K92-G92)</f>
        <v>#NAME?</v>
      </c>
      <c r="P92" s="103">
        <f>F92*-1*(H92-1+I92)</f>
        <v>1</v>
      </c>
      <c r="Q92" s="103">
        <f>F92*(L92-1+M92)</f>
        <v>-1</v>
      </c>
      <c r="R92" s="103" t="e">
        <f ca="1">F92*(O92+P92/J92+Q92/N92)</f>
        <v>#NAME?</v>
      </c>
      <c r="S92" s="103">
        <f t="shared" ref="S92:S97" si="25">(B92-A92)/365.2425</f>
        <v>1.0883180352779318</v>
      </c>
      <c r="T92" s="103" t="e">
        <f ca="1">(S92-R92)*365.2425*24</f>
        <v>#NAME?</v>
      </c>
      <c r="U92" s="91" t="e">
        <f ca="1">(R92=E92)</f>
        <v>#NAME?</v>
      </c>
    </row>
    <row r="93" spans="1:25" x14ac:dyDescent="0.25">
      <c r="A93" s="97">
        <v>45016.25</v>
      </c>
      <c r="B93" s="98">
        <v>45047.75</v>
      </c>
      <c r="C93" s="123" t="e" cm="1">
        <f t="array" aca="1" ref="C93" ca="1">CALENDAR.EDATE_TO_MJDATE(A93)</f>
        <v>#NAME?</v>
      </c>
      <c r="D93" s="123" t="e" cm="1">
        <f t="array" aca="1" ref="D93" ca="1">CALENDAR.EDATE_TO_MJDATE(B93)</f>
        <v>#NAME?</v>
      </c>
      <c r="E93" s="145" t="e" cm="1">
        <f t="array" aca="1" ref="E93" ca="1">CALENDAR.DELTA_YEARS(C93,D93)</f>
        <v>#NAME?</v>
      </c>
      <c r="F93" s="12" cm="1">
        <f t="array" ref="F93">_xlfn.IFS(B93=A93,0,B93&gt;A93,1,TRUE,-1)</f>
        <v>1</v>
      </c>
      <c r="G93" s="12" t="e" cm="1">
        <f t="array" aca="1" ref="G93" ca="1">CALENDAR.MJDATE_TO_ORDINAL_DATE(C93,0)</f>
        <v>#NAME?</v>
      </c>
      <c r="H93" s="104"/>
      <c r="I93" s="104"/>
      <c r="J93" s="104"/>
      <c r="K93" s="34" t="e" cm="1">
        <f t="array" aca="1" ref="K93" ca="1">CALENDAR.MJDATE_TO_ORDINAL_DATE(D93,0)</f>
        <v>#NAME?</v>
      </c>
      <c r="L93" s="34"/>
      <c r="M93" s="104"/>
      <c r="N93" s="12"/>
      <c r="O93" s="12" t="e">
        <f t="shared" ref="O93:O97" ca="1" si="26">F93*(K93-G93)</f>
        <v>#NAME?</v>
      </c>
      <c r="P93" s="104">
        <f t="shared" ref="P93:P97" si="27">F93*-1*(H93-1+I93)</f>
        <v>1</v>
      </c>
      <c r="Q93" s="104">
        <f t="shared" ref="Q93:Q97" si="28">F93*(L93-1+M93)</f>
        <v>-1</v>
      </c>
      <c r="R93" s="104" t="e">
        <f t="shared" ref="R93:R97" ca="1" si="29">F93*(O93+P93/J93+Q93/N93)</f>
        <v>#NAME?</v>
      </c>
      <c r="S93" s="104">
        <f t="shared" si="25"/>
        <v>8.6244070720137983E-2</v>
      </c>
      <c r="T93" s="104" t="e">
        <f t="shared" ref="T93:T97" ca="1" si="30">(S93-R93)*365.2425*24</f>
        <v>#NAME?</v>
      </c>
      <c r="U93" s="92" t="e">
        <f t="shared" ref="U93:U97" ca="1" si="31">(R93=E93)</f>
        <v>#NAME?</v>
      </c>
    </row>
    <row r="94" spans="1:25" x14ac:dyDescent="0.25">
      <c r="A94" s="95">
        <v>45047.75</v>
      </c>
      <c r="B94" s="96">
        <v>45047.75</v>
      </c>
      <c r="C94" s="122" t="e" cm="1">
        <f t="array" aca="1" ref="C94" ca="1">CALENDAR.EDATE_TO_MJDATE(A94)</f>
        <v>#NAME?</v>
      </c>
      <c r="D94" s="122" t="e" cm="1">
        <f t="array" aca="1" ref="D94" ca="1">CALENDAR.EDATE_TO_MJDATE(B94)</f>
        <v>#NAME?</v>
      </c>
      <c r="E94" s="144" t="e" cm="1">
        <f t="array" aca="1" ref="E94" ca="1">CALENDAR.DELTA_YEARS(C94,D94)</f>
        <v>#NAME?</v>
      </c>
      <c r="F94" s="9" cm="1">
        <f t="array" ref="F94">_xlfn.IFS(B94=A94,0,B94&gt;A94,1,TRUE,-1)</f>
        <v>0</v>
      </c>
      <c r="G94" s="9" t="e" cm="1">
        <f t="array" aca="1" ref="G94" ca="1">CALENDAR.MJDATE_TO_ORDINAL_DATE(C94,0)</f>
        <v>#NAME?</v>
      </c>
      <c r="H94" s="103"/>
      <c r="I94" s="103"/>
      <c r="J94" s="103"/>
      <c r="K94" s="33" t="e" cm="1">
        <f t="array" aca="1" ref="K94" ca="1">CALENDAR.MJDATE_TO_ORDINAL_DATE(D94,0)</f>
        <v>#NAME?</v>
      </c>
      <c r="L94" s="33"/>
      <c r="M94" s="103"/>
      <c r="N94" s="9"/>
      <c r="O94" s="9" t="e">
        <f t="shared" ca="1" si="26"/>
        <v>#NAME?</v>
      </c>
      <c r="P94" s="103">
        <f t="shared" si="27"/>
        <v>0</v>
      </c>
      <c r="Q94" s="103">
        <f t="shared" si="28"/>
        <v>0</v>
      </c>
      <c r="R94" s="103" t="e">
        <f t="shared" ca="1" si="29"/>
        <v>#NAME?</v>
      </c>
      <c r="S94" s="103">
        <f t="shared" si="25"/>
        <v>0</v>
      </c>
      <c r="T94" s="103" t="e">
        <f t="shared" ca="1" si="30"/>
        <v>#NAME?</v>
      </c>
      <c r="U94" s="91" t="e">
        <f t="shared" ca="1" si="31"/>
        <v>#NAME?</v>
      </c>
    </row>
    <row r="95" spans="1:25" x14ac:dyDescent="0.25">
      <c r="A95" s="99">
        <v>45077.25</v>
      </c>
      <c r="B95" s="100">
        <v>45413.75</v>
      </c>
      <c r="C95" s="124" t="e" cm="1">
        <f t="array" aca="1" ref="C95" ca="1">CALENDAR.EDATE_TO_MJDATE(A95)</f>
        <v>#NAME?</v>
      </c>
      <c r="D95" s="124" t="e" cm="1">
        <f t="array" aca="1" ref="D95" ca="1">CALENDAR.EDATE_TO_MJDATE(B95)</f>
        <v>#NAME?</v>
      </c>
      <c r="E95" s="146" t="e" cm="1">
        <f t="array" aca="1" ref="E95" ca="1">CALENDAR.DELTA_YEARS(C95,D95)</f>
        <v>#NAME?</v>
      </c>
      <c r="F95" s="37" cm="1">
        <f t="array" ref="F95">_xlfn.IFS(B95=A95,0,B95&gt;A95,1,TRUE,-1)</f>
        <v>1</v>
      </c>
      <c r="G95" s="37" t="e" cm="1">
        <f t="array" aca="1" ref="G95" ca="1">CALENDAR.MJDATE_TO_ORDINAL_DATE(C95,0)</f>
        <v>#NAME?</v>
      </c>
      <c r="H95" s="105"/>
      <c r="I95" s="105"/>
      <c r="J95" s="105"/>
      <c r="K95" s="38" t="e" cm="1">
        <f t="array" aca="1" ref="K95" ca="1">CALENDAR.MJDATE_TO_ORDINAL_DATE(D95,0)</f>
        <v>#NAME?</v>
      </c>
      <c r="L95" s="38"/>
      <c r="M95" s="105"/>
      <c r="N95" s="37"/>
      <c r="O95" s="37" t="e">
        <f t="shared" ca="1" si="26"/>
        <v>#NAME?</v>
      </c>
      <c r="P95" s="105">
        <f t="shared" si="27"/>
        <v>1</v>
      </c>
      <c r="Q95" s="105">
        <f t="shared" si="28"/>
        <v>-1</v>
      </c>
      <c r="R95" s="105" t="e">
        <f t="shared" ca="1" si="29"/>
        <v>#NAME?</v>
      </c>
      <c r="S95" s="105">
        <f t="shared" si="25"/>
        <v>0.92130570785163279</v>
      </c>
      <c r="T95" s="105" t="e">
        <f t="shared" ca="1" si="30"/>
        <v>#NAME?</v>
      </c>
      <c r="U95" s="93" t="e">
        <f t="shared" ca="1" si="31"/>
        <v>#NAME?</v>
      </c>
    </row>
    <row r="96" spans="1:25" x14ac:dyDescent="0.25">
      <c r="A96" s="101">
        <v>45077.25</v>
      </c>
      <c r="B96" s="102">
        <v>45047.75</v>
      </c>
      <c r="C96" s="107" t="e" cm="1">
        <f t="array" aca="1" ref="C96" ca="1">CALENDAR.EDATE_TO_MJDATE(A96)</f>
        <v>#NAME?</v>
      </c>
      <c r="D96" s="107" t="e" cm="1">
        <f t="array" aca="1" ref="D96" ca="1">CALENDAR.EDATE_TO_MJDATE(B96)</f>
        <v>#NAME?</v>
      </c>
      <c r="E96" s="147" t="e" cm="1">
        <f t="array" aca="1" ref="E96" ca="1">CALENDAR.DELTA_YEARS(C96,D96)</f>
        <v>#NAME?</v>
      </c>
      <c r="F96" s="40" cm="1">
        <f t="array" ref="F96">_xlfn.IFS(B96=A96,0,B96&gt;A96,1,TRUE,-1)</f>
        <v>-1</v>
      </c>
      <c r="G96" s="40" t="e" cm="1">
        <f t="array" aca="1" ref="G96" ca="1">CALENDAR.MJDATE_TO_ORDINAL_DATE(C96,0)</f>
        <v>#NAME?</v>
      </c>
      <c r="H96" s="106"/>
      <c r="I96" s="106"/>
      <c r="J96" s="106"/>
      <c r="K96" s="41" t="e" cm="1">
        <f t="array" aca="1" ref="K96" ca="1">CALENDAR.MJDATE_TO_ORDINAL_DATE(D96,0)</f>
        <v>#NAME?</v>
      </c>
      <c r="L96" s="41"/>
      <c r="M96" s="106"/>
      <c r="N96" s="40"/>
      <c r="O96" s="40" t="e">
        <f t="shared" ca="1" si="26"/>
        <v>#NAME?</v>
      </c>
      <c r="P96" s="106">
        <f t="shared" si="27"/>
        <v>-1</v>
      </c>
      <c r="Q96" s="106">
        <f t="shared" si="28"/>
        <v>1</v>
      </c>
      <c r="R96" s="106" t="e">
        <f t="shared" ca="1" si="29"/>
        <v>#NAME?</v>
      </c>
      <c r="S96" s="106">
        <f t="shared" si="25"/>
        <v>-8.0768256706160974E-2</v>
      </c>
      <c r="T96" s="106" t="e">
        <f t="shared" ca="1" si="30"/>
        <v>#NAME?</v>
      </c>
      <c r="U96" s="94" t="e">
        <f t="shared" ca="1" si="31"/>
        <v>#NAME?</v>
      </c>
    </row>
    <row r="97" spans="1:21" x14ac:dyDescent="0.25">
      <c r="A97" s="130">
        <v>45869.25</v>
      </c>
      <c r="B97" s="131">
        <v>45170.75</v>
      </c>
      <c r="C97" s="132" t="e" cm="1">
        <f t="array" aca="1" ref="C97" ca="1">CALENDAR.EDATE_TO_MJDATE(A97)</f>
        <v>#NAME?</v>
      </c>
      <c r="D97" s="132" t="e" cm="1">
        <f t="array" aca="1" ref="D97" ca="1">CALENDAR.EDATE_TO_MJDATE(B97)</f>
        <v>#NAME?</v>
      </c>
      <c r="E97" s="168" t="e" cm="1">
        <f t="array" aca="1" ref="E97" ca="1">CALENDAR.DELTA_YEARS(C97,D97)</f>
        <v>#NAME?</v>
      </c>
      <c r="F97" s="19" cm="1">
        <f t="array" ref="F97">_xlfn.IFS(B97=A97,0,B97&gt;A97,1,TRUE,-1)</f>
        <v>-1</v>
      </c>
      <c r="G97" s="19" t="e" cm="1">
        <f t="array" aca="1" ref="G97" ca="1">CALENDAR.MJDATE_TO_ORDINAL_DATE(C97,0)</f>
        <v>#NAME?</v>
      </c>
      <c r="H97" s="135"/>
      <c r="I97" s="135"/>
      <c r="J97" s="135"/>
      <c r="K97" s="32" t="e" cm="1">
        <f t="array" aca="1" ref="K97" ca="1">CALENDAR.MJDATE_TO_ORDINAL_DATE(D97,0)</f>
        <v>#NAME?</v>
      </c>
      <c r="L97" s="32"/>
      <c r="M97" s="135"/>
      <c r="N97" s="19"/>
      <c r="O97" s="19" t="e">
        <f t="shared" ca="1" si="26"/>
        <v>#NAME?</v>
      </c>
      <c r="P97" s="135">
        <f t="shared" si="27"/>
        <v>-1</v>
      </c>
      <c r="Q97" s="135">
        <f t="shared" si="28"/>
        <v>1</v>
      </c>
      <c r="R97" s="135" t="e">
        <f t="shared" ca="1" si="29"/>
        <v>#NAME?</v>
      </c>
      <c r="S97" s="135">
        <f t="shared" si="25"/>
        <v>-1.9124280443814725</v>
      </c>
      <c r="T97" s="135" t="e">
        <f t="shared" ca="1" si="30"/>
        <v>#NAME?</v>
      </c>
      <c r="U97" s="133" t="e">
        <f t="shared" ca="1" si="31"/>
        <v>#NAME?</v>
      </c>
    </row>
    <row r="100" spans="1:21" ht="19.5" x14ac:dyDescent="0.3">
      <c r="A100" s="1" t="s">
        <v>230</v>
      </c>
    </row>
    <row r="102" spans="1:21" x14ac:dyDescent="0.25">
      <c r="A102" s="22" t="s">
        <v>226</v>
      </c>
      <c r="B102" s="23" t="s">
        <v>227</v>
      </c>
      <c r="C102" s="23" t="s">
        <v>258</v>
      </c>
      <c r="D102" s="23" t="s">
        <v>225</v>
      </c>
      <c r="E102" s="30" t="s">
        <v>134</v>
      </c>
      <c r="F102" s="30" t="s">
        <v>116</v>
      </c>
      <c r="G102" s="167" t="s">
        <v>140</v>
      </c>
      <c r="H102" s="167" t="s">
        <v>47</v>
      </c>
      <c r="I102" s="23" t="s">
        <v>112</v>
      </c>
      <c r="J102" s="23" t="s">
        <v>141</v>
      </c>
      <c r="K102" s="23" t="s">
        <v>115</v>
      </c>
      <c r="L102" s="23" t="s">
        <v>69</v>
      </c>
      <c r="M102" s="77" t="s">
        <v>143</v>
      </c>
      <c r="N102" s="77" t="s">
        <v>407</v>
      </c>
      <c r="O102" s="90" t="s">
        <v>111</v>
      </c>
    </row>
    <row r="103" spans="1:21" x14ac:dyDescent="0.25">
      <c r="A103" s="95">
        <v>45077.25</v>
      </c>
      <c r="B103" s="96">
        <v>45413.75</v>
      </c>
      <c r="C103" s="73" t="e" cm="1">
        <f t="array" aca="1" ref="C103" ca="1">CALENDAR.EDATE_TO_MJDATE(A103)</f>
        <v>#NAME?</v>
      </c>
      <c r="D103" s="73" t="e" cm="1">
        <f t="array" aca="1" ref="D103" ca="1">CALENDAR.EDATE_TO_MJDATE(B103)</f>
        <v>#NAME?</v>
      </c>
      <c r="E103" s="9" t="e" cm="1">
        <f t="array" aca="1" ref="E103" ca="1">CALENDAR.DELTA_WEEK_DAYS(C103,D103)</f>
        <v>#NAME?</v>
      </c>
      <c r="F103" s="9"/>
      <c r="G103" s="9"/>
      <c r="H103" s="169"/>
      <c r="I103" s="9" cm="1">
        <f t="array" ref="I103">_xlfn.IFS(B103=A103,0,B103&gt;A103,1,TRUE,-1)</f>
        <v>1</v>
      </c>
      <c r="J103" s="103">
        <f t="shared" ref="J103:J108" si="32">I103*(B103-A103)</f>
        <v>336.5</v>
      </c>
      <c r="K103" s="9">
        <f>INT(J103/7)</f>
        <v>48</v>
      </c>
      <c r="L103" s="122">
        <f>MOD(J103,7)</f>
        <v>0.5</v>
      </c>
      <c r="M103" s="122">
        <f>INT(L103)</f>
        <v>0</v>
      </c>
      <c r="N103" s="122">
        <f>MOD(L103,1)</f>
        <v>0.5</v>
      </c>
      <c r="O103" s="91" t="e">
        <f ca="1">(I103=E103)*(K103=F103)*(M103=G103)*(N103=H103)&lt;&gt;0</f>
        <v>#NAME?</v>
      </c>
    </row>
    <row r="104" spans="1:21" x14ac:dyDescent="0.25">
      <c r="A104" s="97">
        <v>45077.25</v>
      </c>
      <c r="B104" s="98">
        <v>45047.75</v>
      </c>
      <c r="C104" s="74" t="e" cm="1">
        <f t="array" aca="1" ref="C104" ca="1">CALENDAR.EDATE_TO_MJDATE(A104)</f>
        <v>#NAME?</v>
      </c>
      <c r="D104" s="74" t="e" cm="1">
        <f t="array" aca="1" ref="D104" ca="1">CALENDAR.EDATE_TO_MJDATE(B104)</f>
        <v>#NAME?</v>
      </c>
      <c r="E104" s="12" t="e" cm="1">
        <f t="array" aca="1" ref="E104" ca="1">CALENDAR.DELTA_WEEK_DAYS(C104,D104)</f>
        <v>#NAME?</v>
      </c>
      <c r="F104" s="12"/>
      <c r="G104" s="12"/>
      <c r="H104" s="170"/>
      <c r="I104" s="12" cm="1">
        <f t="array" ref="I104">_xlfn.IFS(B104=A104,0,B104&gt;A104,1,TRUE,-1)</f>
        <v>-1</v>
      </c>
      <c r="J104" s="104">
        <f t="shared" si="32"/>
        <v>29.5</v>
      </c>
      <c r="K104" s="12">
        <f t="shared" ref="K104:K108" si="33">INT(J104/7)</f>
        <v>4</v>
      </c>
      <c r="L104" s="123">
        <f t="shared" ref="L104:L108" si="34">MOD(J104,7)</f>
        <v>1.5</v>
      </c>
      <c r="M104" s="123">
        <f t="shared" ref="M104:M108" si="35">INT(L104)</f>
        <v>1</v>
      </c>
      <c r="N104" s="123">
        <f t="shared" ref="N104:N108" si="36">MOD(L104,1)</f>
        <v>0.5</v>
      </c>
      <c r="O104" s="92" t="e">
        <f t="shared" ref="O104:O108" ca="1" si="37">(I104=E104)*(K104=F104)*(M104=G104)*(N104=H104)&lt;&gt;0</f>
        <v>#NAME?</v>
      </c>
    </row>
    <row r="105" spans="1:21" x14ac:dyDescent="0.25">
      <c r="A105" s="136">
        <v>45047.75</v>
      </c>
      <c r="B105" s="137">
        <v>45047.75</v>
      </c>
      <c r="C105" s="73" t="e" cm="1">
        <f t="array" aca="1" ref="C105" ca="1">CALENDAR.EDATE_TO_MJDATE(A105)</f>
        <v>#NAME?</v>
      </c>
      <c r="D105" s="73" t="e" cm="1">
        <f t="array" aca="1" ref="D105" ca="1">CALENDAR.EDATE_TO_MJDATE(B105)</f>
        <v>#NAME?</v>
      </c>
      <c r="E105" s="9" t="e" cm="1">
        <f t="array" aca="1" ref="E105" ca="1">CALENDAR.DELTA_WEEK_DAYS(C105,D105)</f>
        <v>#NAME?</v>
      </c>
      <c r="F105" s="9"/>
      <c r="G105" s="9"/>
      <c r="H105" s="169"/>
      <c r="I105" s="9" cm="1">
        <f t="array" ref="I105">_xlfn.IFS(B105=A105,0,B105&gt;A105,1,TRUE,-1)</f>
        <v>0</v>
      </c>
      <c r="J105" s="103">
        <f t="shared" si="32"/>
        <v>0</v>
      </c>
      <c r="K105" s="9">
        <f t="shared" si="33"/>
        <v>0</v>
      </c>
      <c r="L105" s="122">
        <f t="shared" si="34"/>
        <v>0</v>
      </c>
      <c r="M105" s="122">
        <f t="shared" si="35"/>
        <v>0</v>
      </c>
      <c r="N105" s="122">
        <f t="shared" si="36"/>
        <v>0</v>
      </c>
      <c r="O105" s="91" t="e">
        <f t="shared" ca="1" si="37"/>
        <v>#NAME?</v>
      </c>
    </row>
    <row r="106" spans="1:21" x14ac:dyDescent="0.25">
      <c r="A106" s="99">
        <v>45047.75</v>
      </c>
      <c r="B106" s="100">
        <v>45077.25</v>
      </c>
      <c r="C106" s="75" t="e" cm="1">
        <f t="array" aca="1" ref="C106" ca="1">CALENDAR.EDATE_TO_MJDATE(A106)</f>
        <v>#NAME?</v>
      </c>
      <c r="D106" s="75" t="e" cm="1">
        <f t="array" aca="1" ref="D106" ca="1">CALENDAR.EDATE_TO_MJDATE(B106)</f>
        <v>#NAME?</v>
      </c>
      <c r="E106" s="37" t="e" cm="1">
        <f t="array" aca="1" ref="E106" ca="1">CALENDAR.DELTA_WEEK_DAYS(C106,D106)</f>
        <v>#NAME?</v>
      </c>
      <c r="F106" s="37"/>
      <c r="G106" s="37"/>
      <c r="H106" s="171"/>
      <c r="I106" s="37" cm="1">
        <f t="array" ref="I106">_xlfn.IFS(B106=A106,0,B106&gt;A106,1,TRUE,-1)</f>
        <v>1</v>
      </c>
      <c r="J106" s="105">
        <f t="shared" si="32"/>
        <v>29.5</v>
      </c>
      <c r="K106" s="37">
        <f t="shared" si="33"/>
        <v>4</v>
      </c>
      <c r="L106" s="124">
        <f t="shared" si="34"/>
        <v>1.5</v>
      </c>
      <c r="M106" s="124">
        <f t="shared" si="35"/>
        <v>1</v>
      </c>
      <c r="N106" s="124">
        <f t="shared" si="36"/>
        <v>0.5</v>
      </c>
      <c r="O106" s="93" t="e">
        <f t="shared" ca="1" si="37"/>
        <v>#NAME?</v>
      </c>
    </row>
    <row r="107" spans="1:21" x14ac:dyDescent="0.25">
      <c r="A107" s="101">
        <v>45443.25</v>
      </c>
      <c r="B107" s="102">
        <v>45047.75</v>
      </c>
      <c r="C107" s="76" t="e" cm="1">
        <f t="array" aca="1" ref="C107" ca="1">CALENDAR.EDATE_TO_MJDATE(A107)</f>
        <v>#NAME?</v>
      </c>
      <c r="D107" s="76" t="e" cm="1">
        <f t="array" aca="1" ref="D107" ca="1">CALENDAR.EDATE_TO_MJDATE(B107)</f>
        <v>#NAME?</v>
      </c>
      <c r="E107" s="40" t="e" cm="1">
        <f t="array" aca="1" ref="E107" ca="1">CALENDAR.DELTA_WEEK_DAYS(C107,D107)</f>
        <v>#NAME?</v>
      </c>
      <c r="F107" s="40"/>
      <c r="G107" s="40"/>
      <c r="H107" s="172"/>
      <c r="I107" s="40" cm="1">
        <f t="array" ref="I107">_xlfn.IFS(B107=A107,0,B107&gt;A107,1,TRUE,-1)</f>
        <v>-1</v>
      </c>
      <c r="J107" s="106">
        <f t="shared" si="32"/>
        <v>395.5</v>
      </c>
      <c r="K107" s="40">
        <f t="shared" si="33"/>
        <v>56</v>
      </c>
      <c r="L107" s="107">
        <f t="shared" si="34"/>
        <v>3.5</v>
      </c>
      <c r="M107" s="107">
        <f t="shared" si="35"/>
        <v>3</v>
      </c>
      <c r="N107" s="107">
        <f t="shared" si="36"/>
        <v>0.5</v>
      </c>
      <c r="O107" s="94" t="e">
        <f t="shared" ca="1" si="37"/>
        <v>#NAME?</v>
      </c>
    </row>
    <row r="108" spans="1:21" x14ac:dyDescent="0.25">
      <c r="A108" s="130">
        <v>43829</v>
      </c>
      <c r="B108" s="131">
        <v>44200</v>
      </c>
      <c r="C108" s="138" t="e" cm="1">
        <f t="array" aca="1" ref="C108" ca="1">CALENDAR.EDATE_TO_MJDATE(A108)</f>
        <v>#NAME?</v>
      </c>
      <c r="D108" s="138" t="e" cm="1">
        <f t="array" aca="1" ref="D108" ca="1">CALENDAR.EDATE_TO_MJDATE(B108)</f>
        <v>#NAME?</v>
      </c>
      <c r="E108" s="19" t="e" cm="1">
        <f t="array" aca="1" ref="E108" ca="1">CALENDAR.DELTA_WEEK_DAYS(C108,D108)</f>
        <v>#NAME?</v>
      </c>
      <c r="F108" s="19"/>
      <c r="G108" s="19"/>
      <c r="H108" s="173"/>
      <c r="I108" s="19" cm="1">
        <f t="array" ref="I108">_xlfn.IFS(B108=A108,0,B108&gt;A108,1,TRUE,-1)</f>
        <v>1</v>
      </c>
      <c r="J108" s="135">
        <f t="shared" si="32"/>
        <v>371</v>
      </c>
      <c r="K108" s="19">
        <f t="shared" si="33"/>
        <v>53</v>
      </c>
      <c r="L108" s="132">
        <f t="shared" si="34"/>
        <v>0</v>
      </c>
      <c r="M108" s="132">
        <f t="shared" si="35"/>
        <v>0</v>
      </c>
      <c r="N108" s="132">
        <f t="shared" si="36"/>
        <v>0</v>
      </c>
      <c r="O108" s="133" t="e">
        <f t="shared" ca="1" si="37"/>
        <v>#NAME?</v>
      </c>
    </row>
    <row r="111" spans="1:21" ht="19.5" x14ac:dyDescent="0.3">
      <c r="A111" s="1" t="s">
        <v>259</v>
      </c>
    </row>
    <row r="113" spans="1:31" x14ac:dyDescent="0.25">
      <c r="A113" s="22" t="s">
        <v>226</v>
      </c>
      <c r="B113" s="23" t="s">
        <v>227</v>
      </c>
      <c r="C113" s="23" t="s">
        <v>224</v>
      </c>
      <c r="D113" s="23" t="s">
        <v>225</v>
      </c>
      <c r="E113" s="30" t="s">
        <v>134</v>
      </c>
      <c r="F113" s="30" t="s">
        <v>139</v>
      </c>
      <c r="G113" s="77" t="s">
        <v>116</v>
      </c>
      <c r="H113" s="90" t="s">
        <v>140</v>
      </c>
      <c r="I113" s="90" t="s">
        <v>47</v>
      </c>
      <c r="J113" s="23" t="s">
        <v>112</v>
      </c>
      <c r="K113" s="23" t="s">
        <v>260</v>
      </c>
      <c r="L113" s="23" t="s">
        <v>261</v>
      </c>
      <c r="M113" s="23" t="s">
        <v>262</v>
      </c>
      <c r="N113" s="23" t="s">
        <v>264</v>
      </c>
      <c r="O113" s="23" t="s">
        <v>263</v>
      </c>
      <c r="P113" s="23" t="s">
        <v>265</v>
      </c>
      <c r="Q113" s="23" t="s">
        <v>266</v>
      </c>
      <c r="R113" s="23" t="s">
        <v>267</v>
      </c>
      <c r="S113" s="23" t="s">
        <v>268</v>
      </c>
      <c r="T113" s="23" t="s">
        <v>269</v>
      </c>
      <c r="U113" s="23" t="s">
        <v>270</v>
      </c>
      <c r="V113" s="23" t="s">
        <v>271</v>
      </c>
      <c r="W113" s="23" t="s">
        <v>272</v>
      </c>
      <c r="X113" s="23" t="s">
        <v>274</v>
      </c>
      <c r="Y113" s="23" t="s">
        <v>275</v>
      </c>
      <c r="Z113" s="23" t="s">
        <v>257</v>
      </c>
      <c r="AA113" s="23" t="s">
        <v>273</v>
      </c>
      <c r="AB113" s="23" t="s">
        <v>408</v>
      </c>
      <c r="AC113" s="77" t="s">
        <v>143</v>
      </c>
      <c r="AD113" s="90" t="s">
        <v>409</v>
      </c>
      <c r="AE113" s="90" t="s">
        <v>111</v>
      </c>
    </row>
    <row r="114" spans="1:31" x14ac:dyDescent="0.25">
      <c r="A114" s="95">
        <v>45016.270949074074</v>
      </c>
      <c r="B114" s="96">
        <v>45413.739583333336</v>
      </c>
      <c r="C114" s="103" t="e" cm="1">
        <f t="array" aca="1" ref="C114" ca="1">CALENDAR.EDATE_TO_MJDATE(A114)</f>
        <v>#NAME?</v>
      </c>
      <c r="D114" s="103" t="e" cm="1">
        <f t="array" aca="1" ref="D114" ca="1">CALENDAR.EDATE_TO_MJDATE(B114)</f>
        <v>#NAME?</v>
      </c>
      <c r="E114" s="9" t="e" cm="1">
        <f t="array" aca="1" ref="E114" ca="1">CALENDAR.DELTA_YEAR_WEEK_DAYS(C114,D114)</f>
        <v>#NAME?</v>
      </c>
      <c r="F114" s="9"/>
      <c r="G114" s="9"/>
      <c r="H114" s="9"/>
      <c r="I114" s="144"/>
      <c r="J114" s="9" cm="1">
        <f t="array" ref="J114">_xlfn.IFS(B114=A114,0,B114&gt;A114,1,TRUE,-1)</f>
        <v>1</v>
      </c>
      <c r="K114" s="9" t="e" cm="1">
        <f t="array" aca="1" ref="K114" ca="1">CALENDAR.MJDATE_TO_WEEK_DATE(C114)</f>
        <v>#NAME?</v>
      </c>
      <c r="L114" s="103"/>
      <c r="M114" s="9"/>
      <c r="N114" s="103"/>
      <c r="O114" s="33"/>
      <c r="P114" s="33" t="e" cm="1">
        <f t="array" aca="1" ref="P114" ca="1">CALENDAR.MJDATE_TO_WEEK_DATE(D114)</f>
        <v>#NAME?</v>
      </c>
      <c r="Q114" s="33"/>
      <c r="R114" s="9"/>
      <c r="S114" s="33"/>
      <c r="T114" s="9"/>
      <c r="U114" s="33" t="e">
        <f ca="1">J114*(P114-K114)</f>
        <v>#NAME?</v>
      </c>
      <c r="V114" s="9">
        <f>J114*(Q114-L114)</f>
        <v>0</v>
      </c>
      <c r="W114" s="103">
        <f>J114*(R114+S114-M114-N114)</f>
        <v>0</v>
      </c>
      <c r="X114" s="33">
        <f>V114+INT(W114/7)</f>
        <v>0</v>
      </c>
      <c r="Y114" s="33">
        <f>IF(X114&lt;0,IF(J114&gt;=0,O114,T114),0)</f>
        <v>0</v>
      </c>
      <c r="Z114" s="33" t="e">
        <f ca="1">U114-N(Y114&gt;0)</f>
        <v>#NAME?</v>
      </c>
      <c r="AA114" s="33">
        <f>X114+Y114</f>
        <v>0</v>
      </c>
      <c r="AB114" s="103">
        <f>MOD(W114,7)</f>
        <v>0</v>
      </c>
      <c r="AC114" s="103">
        <f>INT(AB114)</f>
        <v>0</v>
      </c>
      <c r="AD114" s="169">
        <f>MOD(AB114,1)</f>
        <v>0</v>
      </c>
      <c r="AE114" s="91" t="e">
        <f ca="1">((E114=J114)*(F114=Z114)*(G114=AA114)*(H114=AC114)*(I114=AD114))&lt;&gt;0</f>
        <v>#NAME?</v>
      </c>
    </row>
    <row r="115" spans="1:31" x14ac:dyDescent="0.25">
      <c r="A115" s="97">
        <v>45169.25</v>
      </c>
      <c r="B115" s="98">
        <v>45413.75</v>
      </c>
      <c r="C115" s="104" t="e" cm="1">
        <f t="array" aca="1" ref="C115" ca="1">CALENDAR.EDATE_TO_MJDATE(A115)</f>
        <v>#NAME?</v>
      </c>
      <c r="D115" s="104" t="e" cm="1">
        <f t="array" aca="1" ref="D115" ca="1">CALENDAR.EDATE_TO_MJDATE(B115)</f>
        <v>#NAME?</v>
      </c>
      <c r="E115" s="12" t="e" cm="1">
        <f t="array" aca="1" ref="E115" ca="1">CALENDAR.DELTA_YEAR_WEEK_DAYS(C115,D115)</f>
        <v>#NAME?</v>
      </c>
      <c r="F115" s="12"/>
      <c r="G115" s="12"/>
      <c r="H115" s="12"/>
      <c r="I115" s="145"/>
      <c r="J115" s="12" cm="1">
        <f t="array" ref="J115">_xlfn.IFS(B115=A115,0,B115&gt;A115,1,TRUE,-1)</f>
        <v>1</v>
      </c>
      <c r="K115" s="12" t="e" cm="1">
        <f t="array" aca="1" ref="K115" ca="1">CALENDAR.MJDATE_TO_WEEK_DATE(C115)</f>
        <v>#NAME?</v>
      </c>
      <c r="L115" s="104"/>
      <c r="M115" s="12"/>
      <c r="N115" s="104"/>
      <c r="O115" s="34"/>
      <c r="P115" s="34" t="e" cm="1">
        <f t="array" aca="1" ref="P115" ca="1">CALENDAR.MJDATE_TO_WEEK_DATE(D115)</f>
        <v>#NAME?</v>
      </c>
      <c r="Q115" s="34"/>
      <c r="R115" s="12"/>
      <c r="S115" s="12"/>
      <c r="T115" s="12"/>
      <c r="U115" s="12" t="e">
        <f t="shared" ref="U115:U121" ca="1" si="38">J115*(P115-K115)</f>
        <v>#NAME?</v>
      </c>
      <c r="V115" s="12">
        <f>J115*(Q115-L115)</f>
        <v>0</v>
      </c>
      <c r="W115" s="104">
        <f t="shared" ref="W115:W121" si="39">J115*(R115+S115-M115-N115)</f>
        <v>0</v>
      </c>
      <c r="X115" s="12">
        <f t="shared" ref="X115:X121" si="40">V115+INT(W115/7)</f>
        <v>0</v>
      </c>
      <c r="Y115" s="12">
        <f t="shared" ref="Y115:Y121" si="41">IF(X115&lt;0,IF(J115&gt;=0,O115,T115),0)</f>
        <v>0</v>
      </c>
      <c r="Z115" s="12" t="e">
        <f t="shared" ref="Z115:Z121" ca="1" si="42">U115-N(Y115&gt;0)</f>
        <v>#NAME?</v>
      </c>
      <c r="AA115" s="12">
        <f t="shared" ref="AA115:AA121" si="43">X115+Y115</f>
        <v>0</v>
      </c>
      <c r="AB115" s="104">
        <f t="shared" ref="AB115:AB121" si="44">MOD(W115,7)</f>
        <v>0</v>
      </c>
      <c r="AC115" s="104">
        <f t="shared" ref="AC115:AC121" si="45">INT(AB115)</f>
        <v>0</v>
      </c>
      <c r="AD115" s="170">
        <f t="shared" ref="AD115:AD121" si="46">MOD(AB115,1)</f>
        <v>0</v>
      </c>
      <c r="AE115" s="92" t="e">
        <f t="shared" ref="AE115:AE121" ca="1" si="47">((E115=J115)*(F115=Z115)*(G115=AA115)*(H115=AC115)*(I115=AD115))&lt;&gt;0</f>
        <v>#NAME?</v>
      </c>
    </row>
    <row r="116" spans="1:31" x14ac:dyDescent="0.25">
      <c r="A116" s="95">
        <v>45047.75</v>
      </c>
      <c r="B116" s="96">
        <v>45077.25</v>
      </c>
      <c r="C116" s="103" t="e" cm="1">
        <f t="array" aca="1" ref="C116" ca="1">CALENDAR.EDATE_TO_MJDATE(A116)</f>
        <v>#NAME?</v>
      </c>
      <c r="D116" s="103" t="e" cm="1">
        <f t="array" aca="1" ref="D116" ca="1">CALENDAR.EDATE_TO_MJDATE(B116)</f>
        <v>#NAME?</v>
      </c>
      <c r="E116" s="9" t="e" cm="1">
        <f t="array" aca="1" ref="E116" ca="1">CALENDAR.DELTA_YEAR_WEEK_DAYS(C116,D116)</f>
        <v>#NAME?</v>
      </c>
      <c r="F116" s="9"/>
      <c r="G116" s="9"/>
      <c r="H116" s="9"/>
      <c r="I116" s="144"/>
      <c r="J116" s="9" cm="1">
        <f t="array" ref="J116">_xlfn.IFS(B116=A116,0,B116&gt;A116,1,TRUE,-1)</f>
        <v>1</v>
      </c>
      <c r="K116" s="9" t="e" cm="1">
        <f t="array" aca="1" ref="K116" ca="1">CALENDAR.MJDATE_TO_WEEK_DATE(C116)</f>
        <v>#NAME?</v>
      </c>
      <c r="L116" s="103"/>
      <c r="M116" s="9"/>
      <c r="N116" s="103"/>
      <c r="O116" s="33"/>
      <c r="P116" s="33" t="e" cm="1">
        <f t="array" aca="1" ref="P116" ca="1">CALENDAR.MJDATE_TO_WEEK_DATE(D116)</f>
        <v>#NAME?</v>
      </c>
      <c r="Q116" s="33"/>
      <c r="R116" s="9"/>
      <c r="S116" s="9"/>
      <c r="T116" s="9"/>
      <c r="U116" s="9" t="e">
        <f t="shared" ca="1" si="38"/>
        <v>#NAME?</v>
      </c>
      <c r="V116" s="9">
        <f t="shared" ref="V116:V121" si="48">J116*(Q116-L116)</f>
        <v>0</v>
      </c>
      <c r="W116" s="103">
        <f t="shared" si="39"/>
        <v>0</v>
      </c>
      <c r="X116" s="9">
        <f t="shared" si="40"/>
        <v>0</v>
      </c>
      <c r="Y116" s="9">
        <f t="shared" si="41"/>
        <v>0</v>
      </c>
      <c r="Z116" s="9" t="e">
        <f t="shared" ca="1" si="42"/>
        <v>#NAME?</v>
      </c>
      <c r="AA116" s="9">
        <f t="shared" si="43"/>
        <v>0</v>
      </c>
      <c r="AB116" s="103">
        <f t="shared" si="44"/>
        <v>0</v>
      </c>
      <c r="AC116" s="103">
        <f t="shared" si="45"/>
        <v>0</v>
      </c>
      <c r="AD116" s="169">
        <f t="shared" si="46"/>
        <v>0</v>
      </c>
      <c r="AE116" s="91" t="e">
        <f t="shared" ca="1" si="47"/>
        <v>#NAME?</v>
      </c>
    </row>
    <row r="117" spans="1:31" x14ac:dyDescent="0.25">
      <c r="A117" s="99">
        <v>45413.75</v>
      </c>
      <c r="B117" s="100">
        <v>45413.75</v>
      </c>
      <c r="C117" s="105" t="e" cm="1">
        <f t="array" aca="1" ref="C117" ca="1">CALENDAR.EDATE_TO_MJDATE(A117)</f>
        <v>#NAME?</v>
      </c>
      <c r="D117" s="105" t="e" cm="1">
        <f t="array" aca="1" ref="D117" ca="1">CALENDAR.EDATE_TO_MJDATE(B117)</f>
        <v>#NAME?</v>
      </c>
      <c r="E117" s="37" t="e" cm="1">
        <f t="array" aca="1" ref="E117" ca="1">CALENDAR.DELTA_YEAR_WEEK_DAYS(C117,D117)</f>
        <v>#NAME?</v>
      </c>
      <c r="F117" s="37"/>
      <c r="G117" s="37"/>
      <c r="H117" s="37"/>
      <c r="I117" s="146"/>
      <c r="J117" s="37" cm="1">
        <f t="array" ref="J117">_xlfn.IFS(B117=A117,0,B117&gt;A117,1,TRUE,-1)</f>
        <v>0</v>
      </c>
      <c r="K117" s="37" t="e" cm="1">
        <f t="array" aca="1" ref="K117" ca="1">CALENDAR.MJDATE_TO_WEEK_DATE(C117)</f>
        <v>#NAME?</v>
      </c>
      <c r="L117" s="105"/>
      <c r="M117" s="37"/>
      <c r="N117" s="105"/>
      <c r="O117" s="38"/>
      <c r="P117" s="38" t="e" cm="1">
        <f t="array" aca="1" ref="P117" ca="1">CALENDAR.MJDATE_TO_WEEK_DATE(D117)</f>
        <v>#NAME?</v>
      </c>
      <c r="Q117" s="38"/>
      <c r="R117" s="37"/>
      <c r="S117" s="37"/>
      <c r="T117" s="37"/>
      <c r="U117" s="37" t="e">
        <f t="shared" ca="1" si="38"/>
        <v>#NAME?</v>
      </c>
      <c r="V117" s="37">
        <f t="shared" si="48"/>
        <v>0</v>
      </c>
      <c r="W117" s="105">
        <f t="shared" si="39"/>
        <v>0</v>
      </c>
      <c r="X117" s="37">
        <f t="shared" si="40"/>
        <v>0</v>
      </c>
      <c r="Y117" s="37">
        <f t="shared" si="41"/>
        <v>0</v>
      </c>
      <c r="Z117" s="37" t="e">
        <f t="shared" ca="1" si="42"/>
        <v>#NAME?</v>
      </c>
      <c r="AA117" s="37">
        <f t="shared" si="43"/>
        <v>0</v>
      </c>
      <c r="AB117" s="105">
        <f t="shared" si="44"/>
        <v>0</v>
      </c>
      <c r="AC117" s="105">
        <f t="shared" si="45"/>
        <v>0</v>
      </c>
      <c r="AD117" s="171">
        <f t="shared" si="46"/>
        <v>0</v>
      </c>
      <c r="AE117" s="93" t="e">
        <f t="shared" ca="1" si="47"/>
        <v>#NAME?</v>
      </c>
    </row>
    <row r="118" spans="1:31" x14ac:dyDescent="0.25">
      <c r="A118" s="102">
        <v>45077.25</v>
      </c>
      <c r="B118" s="102">
        <v>45047.75</v>
      </c>
      <c r="C118" s="106" t="e" cm="1">
        <f t="array" aca="1" ref="C118" ca="1">CALENDAR.EDATE_TO_MJDATE(A118)</f>
        <v>#NAME?</v>
      </c>
      <c r="D118" s="106" t="e" cm="1">
        <f t="array" aca="1" ref="D118" ca="1">CALENDAR.EDATE_TO_MJDATE(B118)</f>
        <v>#NAME?</v>
      </c>
      <c r="E118" s="40" t="e" cm="1">
        <f t="array" aca="1" ref="E118" ca="1">CALENDAR.DELTA_YEAR_WEEK_DAYS(C118,D118)</f>
        <v>#NAME?</v>
      </c>
      <c r="F118" s="40"/>
      <c r="G118" s="40"/>
      <c r="H118" s="40"/>
      <c r="I118" s="147"/>
      <c r="J118" s="40" cm="1">
        <f t="array" ref="J118">_xlfn.IFS(B118=A118,0,B118&gt;A118,1,TRUE,-1)</f>
        <v>-1</v>
      </c>
      <c r="K118" s="40" t="e" cm="1">
        <f t="array" aca="1" ref="K118" ca="1">CALENDAR.MJDATE_TO_WEEK_DATE(C118)</f>
        <v>#NAME?</v>
      </c>
      <c r="L118" s="106"/>
      <c r="M118" s="40"/>
      <c r="N118" s="106"/>
      <c r="O118" s="41"/>
      <c r="P118" s="41" t="e" cm="1">
        <f t="array" aca="1" ref="P118" ca="1">CALENDAR.MJDATE_TO_WEEK_DATE(D118)</f>
        <v>#NAME?</v>
      </c>
      <c r="Q118" s="41"/>
      <c r="R118" s="40"/>
      <c r="S118" s="40"/>
      <c r="T118" s="40"/>
      <c r="U118" s="40" t="e">
        <f t="shared" ca="1" si="38"/>
        <v>#NAME?</v>
      </c>
      <c r="V118" s="40">
        <f t="shared" si="48"/>
        <v>0</v>
      </c>
      <c r="W118" s="106">
        <f t="shared" si="39"/>
        <v>0</v>
      </c>
      <c r="X118" s="40">
        <f t="shared" si="40"/>
        <v>0</v>
      </c>
      <c r="Y118" s="40">
        <f t="shared" si="41"/>
        <v>0</v>
      </c>
      <c r="Z118" s="40" t="e">
        <f t="shared" ca="1" si="42"/>
        <v>#NAME?</v>
      </c>
      <c r="AA118" s="40">
        <f t="shared" si="43"/>
        <v>0</v>
      </c>
      <c r="AB118" s="106">
        <f t="shared" si="44"/>
        <v>0</v>
      </c>
      <c r="AC118" s="106">
        <f t="shared" si="45"/>
        <v>0</v>
      </c>
      <c r="AD118" s="172">
        <f t="shared" si="46"/>
        <v>0</v>
      </c>
      <c r="AE118" s="94" t="e">
        <f t="shared" ca="1" si="47"/>
        <v>#NAME?</v>
      </c>
    </row>
    <row r="119" spans="1:31" x14ac:dyDescent="0.25">
      <c r="A119" s="97">
        <v>44652.75</v>
      </c>
      <c r="B119" s="98">
        <v>45016.25</v>
      </c>
      <c r="C119" s="104" t="e" cm="1">
        <f t="array" aca="1" ref="C119" ca="1">CALENDAR.EDATE_TO_MJDATE(A119)</f>
        <v>#NAME?</v>
      </c>
      <c r="D119" s="104" t="e" cm="1">
        <f t="array" aca="1" ref="D119" ca="1">CALENDAR.EDATE_TO_MJDATE(B119)</f>
        <v>#NAME?</v>
      </c>
      <c r="E119" s="12" t="e" cm="1">
        <f t="array" aca="1" ref="E119" ca="1">CALENDAR.DELTA_YEAR_WEEK_DAYS(C119,D119)</f>
        <v>#NAME?</v>
      </c>
      <c r="F119" s="12"/>
      <c r="G119" s="12"/>
      <c r="H119" s="12"/>
      <c r="I119" s="145"/>
      <c r="J119" s="12" cm="1">
        <f t="array" ref="J119">_xlfn.IFS(B119=A119,0,B119&gt;A119,1,TRUE,-1)</f>
        <v>1</v>
      </c>
      <c r="K119" s="12" t="e" cm="1">
        <f t="array" aca="1" ref="K119" ca="1">CALENDAR.MJDATE_TO_WEEK_DATE(C119)</f>
        <v>#NAME?</v>
      </c>
      <c r="L119" s="104"/>
      <c r="M119" s="12"/>
      <c r="N119" s="104"/>
      <c r="O119" s="34"/>
      <c r="P119" s="34" t="e" cm="1">
        <f t="array" aca="1" ref="P119" ca="1">CALENDAR.MJDATE_TO_WEEK_DATE(D119)</f>
        <v>#NAME?</v>
      </c>
      <c r="Q119" s="34"/>
      <c r="R119" s="12"/>
      <c r="S119" s="12"/>
      <c r="T119" s="12"/>
      <c r="U119" s="12" t="e">
        <f t="shared" ca="1" si="38"/>
        <v>#NAME?</v>
      </c>
      <c r="V119" s="12">
        <f t="shared" si="48"/>
        <v>0</v>
      </c>
      <c r="W119" s="104">
        <f t="shared" si="39"/>
        <v>0</v>
      </c>
      <c r="X119" s="12">
        <f t="shared" si="40"/>
        <v>0</v>
      </c>
      <c r="Y119" s="12">
        <f t="shared" si="41"/>
        <v>0</v>
      </c>
      <c r="Z119" s="12" t="e">
        <f t="shared" ca="1" si="42"/>
        <v>#NAME?</v>
      </c>
      <c r="AA119" s="12">
        <f t="shared" si="43"/>
        <v>0</v>
      </c>
      <c r="AB119" s="104">
        <f t="shared" si="44"/>
        <v>0</v>
      </c>
      <c r="AC119" s="104">
        <f t="shared" si="45"/>
        <v>0</v>
      </c>
      <c r="AD119" s="170">
        <f t="shared" si="46"/>
        <v>0</v>
      </c>
      <c r="AE119" s="92" t="e">
        <f t="shared" ca="1" si="47"/>
        <v>#NAME?</v>
      </c>
    </row>
    <row r="120" spans="1:31" x14ac:dyDescent="0.25">
      <c r="A120" s="95">
        <v>45078.75</v>
      </c>
      <c r="B120" s="96">
        <v>45077.25</v>
      </c>
      <c r="C120" s="103" t="e" cm="1">
        <f t="array" aca="1" ref="C120" ca="1">CALENDAR.EDATE_TO_MJDATE(A120)</f>
        <v>#NAME?</v>
      </c>
      <c r="D120" s="103" t="e" cm="1">
        <f t="array" aca="1" ref="D120" ca="1">CALENDAR.EDATE_TO_MJDATE(B120)</f>
        <v>#NAME?</v>
      </c>
      <c r="E120" s="9" t="e" cm="1">
        <f t="array" aca="1" ref="E120" ca="1">CALENDAR.DELTA_YEAR_WEEK_DAYS(C120,D120)</f>
        <v>#NAME?</v>
      </c>
      <c r="F120" s="9"/>
      <c r="G120" s="9"/>
      <c r="H120" s="9"/>
      <c r="I120" s="144"/>
      <c r="J120" s="9" cm="1">
        <f t="array" ref="J120">_xlfn.IFS(B120=A120,0,B120&gt;A120,1,TRUE,-1)</f>
        <v>-1</v>
      </c>
      <c r="K120" s="9" t="e" cm="1">
        <f t="array" aca="1" ref="K120" ca="1">CALENDAR.MJDATE_TO_WEEK_DATE(C120)</f>
        <v>#NAME?</v>
      </c>
      <c r="L120" s="103"/>
      <c r="M120" s="9"/>
      <c r="N120" s="103"/>
      <c r="O120" s="33"/>
      <c r="P120" s="33" t="e" cm="1">
        <f t="array" aca="1" ref="P120" ca="1">CALENDAR.MJDATE_TO_WEEK_DATE(D120)</f>
        <v>#NAME?</v>
      </c>
      <c r="Q120" s="33"/>
      <c r="R120" s="9"/>
      <c r="S120" s="9"/>
      <c r="T120" s="9"/>
      <c r="U120" s="9" t="e">
        <f t="shared" ca="1" si="38"/>
        <v>#NAME?</v>
      </c>
      <c r="V120" s="9">
        <f t="shared" si="48"/>
        <v>0</v>
      </c>
      <c r="W120" s="103">
        <f t="shared" si="39"/>
        <v>0</v>
      </c>
      <c r="X120" s="9">
        <f t="shared" si="40"/>
        <v>0</v>
      </c>
      <c r="Y120" s="9">
        <f t="shared" si="41"/>
        <v>0</v>
      </c>
      <c r="Z120" s="9" t="e">
        <f t="shared" ca="1" si="42"/>
        <v>#NAME?</v>
      </c>
      <c r="AA120" s="9">
        <f t="shared" si="43"/>
        <v>0</v>
      </c>
      <c r="AB120" s="103">
        <f t="shared" si="44"/>
        <v>0</v>
      </c>
      <c r="AC120" s="103">
        <f t="shared" si="45"/>
        <v>0</v>
      </c>
      <c r="AD120" s="169">
        <f t="shared" si="46"/>
        <v>0</v>
      </c>
      <c r="AE120" s="91" t="e">
        <f t="shared" ca="1" si="47"/>
        <v>#NAME?</v>
      </c>
    </row>
    <row r="121" spans="1:31" x14ac:dyDescent="0.25">
      <c r="A121" s="99">
        <v>45869.25</v>
      </c>
      <c r="B121" s="100">
        <v>45170.75</v>
      </c>
      <c r="C121" s="105" t="e" cm="1">
        <f t="array" aca="1" ref="C121" ca="1">CALENDAR.EDATE_TO_MJDATE(A121)</f>
        <v>#NAME?</v>
      </c>
      <c r="D121" s="105" t="e" cm="1">
        <f t="array" aca="1" ref="D121" ca="1">CALENDAR.EDATE_TO_MJDATE(B121)</f>
        <v>#NAME?</v>
      </c>
      <c r="E121" s="37" t="e" cm="1">
        <f t="array" aca="1" ref="E121" ca="1">CALENDAR.DELTA_YEAR_WEEK_DAYS(C121,D121)</f>
        <v>#NAME?</v>
      </c>
      <c r="F121" s="37"/>
      <c r="G121" s="37"/>
      <c r="H121" s="37"/>
      <c r="I121" s="146"/>
      <c r="J121" s="37" cm="1">
        <f t="array" ref="J121">_xlfn.IFS(B121=A121,0,B121&gt;A121,1,TRUE,-1)</f>
        <v>-1</v>
      </c>
      <c r="K121" s="37" t="e" cm="1">
        <f t="array" aca="1" ref="K121" ca="1">CALENDAR.MJDATE_TO_WEEK_DATE(C121)</f>
        <v>#NAME?</v>
      </c>
      <c r="L121" s="105"/>
      <c r="M121" s="37"/>
      <c r="N121" s="105"/>
      <c r="O121" s="38"/>
      <c r="P121" s="38" t="e" cm="1">
        <f t="array" aca="1" ref="P121" ca="1">CALENDAR.MJDATE_TO_WEEK_DATE(D121)</f>
        <v>#NAME?</v>
      </c>
      <c r="Q121" s="38"/>
      <c r="R121" s="37"/>
      <c r="S121" s="37"/>
      <c r="T121" s="37"/>
      <c r="U121" s="37" t="e">
        <f t="shared" ca="1" si="38"/>
        <v>#NAME?</v>
      </c>
      <c r="V121" s="37">
        <f t="shared" si="48"/>
        <v>0</v>
      </c>
      <c r="W121" s="105">
        <f t="shared" si="39"/>
        <v>0</v>
      </c>
      <c r="X121" s="37">
        <f t="shared" si="40"/>
        <v>0</v>
      </c>
      <c r="Y121" s="37">
        <f t="shared" si="41"/>
        <v>0</v>
      </c>
      <c r="Z121" s="37" t="e">
        <f t="shared" ca="1" si="42"/>
        <v>#NAME?</v>
      </c>
      <c r="AA121" s="37">
        <f t="shared" si="43"/>
        <v>0</v>
      </c>
      <c r="AB121" s="105">
        <f t="shared" si="44"/>
        <v>0</v>
      </c>
      <c r="AC121" s="105">
        <f t="shared" si="45"/>
        <v>0</v>
      </c>
      <c r="AD121" s="171">
        <f t="shared" si="46"/>
        <v>0</v>
      </c>
      <c r="AE121" s="93" t="e">
        <f t="shared" ca="1" si="47"/>
        <v>#NAME?</v>
      </c>
    </row>
    <row r="124" spans="1:31" ht="19.5" x14ac:dyDescent="0.3">
      <c r="A124" s="1" t="s">
        <v>276</v>
      </c>
    </row>
    <row r="125" spans="1:31" x14ac:dyDescent="0.25">
      <c r="T125" s="153"/>
    </row>
    <row r="126" spans="1:31" x14ac:dyDescent="0.25">
      <c r="A126" s="22" t="s">
        <v>226</v>
      </c>
      <c r="B126" s="23" t="s">
        <v>227</v>
      </c>
      <c r="C126" s="23" t="s">
        <v>224</v>
      </c>
      <c r="D126" s="23" t="s">
        <v>225</v>
      </c>
      <c r="E126" s="30" t="s">
        <v>134</v>
      </c>
      <c r="F126" s="77" t="s">
        <v>16</v>
      </c>
      <c r="G126" s="90" t="s">
        <v>17</v>
      </c>
      <c r="H126" s="90" t="s">
        <v>47</v>
      </c>
      <c r="I126" s="23" t="s">
        <v>112</v>
      </c>
      <c r="J126" s="23" t="s">
        <v>277</v>
      </c>
      <c r="K126" s="23" t="s">
        <v>278</v>
      </c>
      <c r="L126" s="23" t="s">
        <v>279</v>
      </c>
      <c r="M126" s="23" t="s">
        <v>280</v>
      </c>
      <c r="N126" s="23" t="s">
        <v>408</v>
      </c>
      <c r="O126" s="77" t="s">
        <v>410</v>
      </c>
      <c r="P126" s="77" t="s">
        <v>407</v>
      </c>
      <c r="Q126" s="90" t="s">
        <v>111</v>
      </c>
      <c r="T126" s="153"/>
    </row>
    <row r="127" spans="1:31" x14ac:dyDescent="0.25">
      <c r="A127" s="95">
        <v>45016.270949074074</v>
      </c>
      <c r="B127" s="96">
        <v>45413.739583333336</v>
      </c>
      <c r="C127" s="73" t="e" cm="1">
        <f t="array" aca="1" ref="C127" ca="1">CALENDAR.EDATE_TO_MJDATE(A127)</f>
        <v>#NAME?</v>
      </c>
      <c r="D127" s="73" t="e" cm="1">
        <f t="array" aca="1" ref="D127" ca="1">CALENDAR.EDATE_TO_MJDATE(B127)</f>
        <v>#NAME?</v>
      </c>
      <c r="E127" s="9" t="e" cm="1">
        <f t="array" aca="1" ref="E127" ca="1">CALENDAR.DELTA_MONTH_DAYS(C127,D127)</f>
        <v>#NAME?</v>
      </c>
      <c r="F127" s="9"/>
      <c r="G127" s="9"/>
      <c r="H127" s="144"/>
      <c r="I127" s="9" cm="1">
        <f t="array" ref="I127">_xlfn.IFS(B127=A127,0,B127&gt;A127,1,TRUE,-1)</f>
        <v>1</v>
      </c>
      <c r="J127" s="9">
        <f t="shared" ref="J127:J134" si="49">I127*((YEAR(B127)-YEAR(A127))*12+(MONTH(B127)-MONTH(A127)))</f>
        <v>14</v>
      </c>
      <c r="K127" s="103">
        <f t="shared" ref="K127:K134" si="50">I127*(DAY(B127)-DAY(A127)+MOD(B127,1)-MOD(A127,1))</f>
        <v>-29.531365740738693</v>
      </c>
      <c r="L127" s="9" cm="1">
        <f t="array" ref="L127">_xlfn.LET(_xlpm._stm, IF(I127&gt;=0,A127, B127), CALENDAR.DAYS_IN_MONTH(MONTH(_xlpm._stm),YEAR(_xlpm._stm)))</f>
        <v>31</v>
      </c>
      <c r="M127" s="103">
        <f>J127+IF(K127&lt;0,-1,0)</f>
        <v>13</v>
      </c>
      <c r="N127" s="103">
        <f>K127+IF(K127&lt;0,L127,0)</f>
        <v>1.4686342592613073</v>
      </c>
      <c r="O127" s="33">
        <f>INT(N127)</f>
        <v>1</v>
      </c>
      <c r="P127" s="103">
        <f>MOD(N127,1)</f>
        <v>0.46863425926130731</v>
      </c>
      <c r="Q127" s="91" t="e">
        <f ca="1">((E127=I127)*(F127=M127)*(G127=O127)*(ROUND(H127,9)=ROUND(P127,9)))&lt;&gt;0</f>
        <v>#NAME?</v>
      </c>
      <c r="T127" s="48"/>
      <c r="X127" s="49"/>
    </row>
    <row r="128" spans="1:31" x14ac:dyDescent="0.25">
      <c r="A128" s="97">
        <v>45169.25</v>
      </c>
      <c r="B128" s="98">
        <v>45413.75</v>
      </c>
      <c r="C128" s="74" t="e" cm="1">
        <f t="array" aca="1" ref="C128" ca="1">CALENDAR.EDATE_TO_MJDATE(A128)</f>
        <v>#NAME?</v>
      </c>
      <c r="D128" s="74" t="e" cm="1">
        <f t="array" aca="1" ref="D128" ca="1">CALENDAR.EDATE_TO_MJDATE(B128)</f>
        <v>#NAME?</v>
      </c>
      <c r="E128" s="12" t="e" cm="1">
        <f t="array" aca="1" ref="E128" ca="1">CALENDAR.DELTA_MONTH_DAYS(C128,D128)</f>
        <v>#NAME?</v>
      </c>
      <c r="F128" s="12"/>
      <c r="G128" s="12"/>
      <c r="H128" s="145"/>
      <c r="I128" s="12" cm="1">
        <f t="array" ref="I128">_xlfn.IFS(B128=A128,0,B128&gt;A128,1,TRUE,-1)</f>
        <v>1</v>
      </c>
      <c r="J128" s="12">
        <f t="shared" si="49"/>
        <v>9</v>
      </c>
      <c r="K128" s="104">
        <f t="shared" si="50"/>
        <v>-29.5</v>
      </c>
      <c r="L128" s="12" cm="1">
        <f t="array" ref="L128">_xlfn.LET(_xlpm._stm, IF(I128&gt;=0,A128, B128), CALENDAR.DAYS_IN_MONTH(MONTH(_xlpm._stm),YEAR(_xlpm._stm)))</f>
        <v>31</v>
      </c>
      <c r="M128" s="104">
        <f t="shared" ref="M128:M134" si="51">J128+IF(K128&lt;0,-1,0)</f>
        <v>8</v>
      </c>
      <c r="N128" s="104">
        <f t="shared" ref="N128:N134" si="52">K128+IF(K128&lt;0,L128,0)</f>
        <v>1.5</v>
      </c>
      <c r="O128" s="34">
        <f t="shared" ref="O128:O134" si="53">INT(N128)</f>
        <v>1</v>
      </c>
      <c r="P128" s="104">
        <f t="shared" ref="P128:P134" si="54">MOD(N128,1)</f>
        <v>0.5</v>
      </c>
      <c r="Q128" s="92" t="e">
        <f t="shared" ref="Q128:Q134" ca="1" si="55">((E128=I128)*(F128=M128)*(G128=O128)*(ROUND(H128,9)=ROUND(P128,9)))&lt;&gt;0</f>
        <v>#NAME?</v>
      </c>
      <c r="T128" s="61"/>
      <c r="X128" s="49"/>
    </row>
    <row r="129" spans="1:27" x14ac:dyDescent="0.25">
      <c r="A129" s="95">
        <v>45047.75</v>
      </c>
      <c r="B129" s="96">
        <v>45077.25</v>
      </c>
      <c r="C129" s="73" t="e" cm="1">
        <f t="array" aca="1" ref="C129" ca="1">CALENDAR.EDATE_TO_MJDATE(A129)</f>
        <v>#NAME?</v>
      </c>
      <c r="D129" s="73" t="e" cm="1">
        <f t="array" aca="1" ref="D129" ca="1">CALENDAR.EDATE_TO_MJDATE(B129)</f>
        <v>#NAME?</v>
      </c>
      <c r="E129" s="9" t="e" cm="1">
        <f t="array" aca="1" ref="E129" ca="1">CALENDAR.DELTA_MONTH_DAYS(C129,D129)</f>
        <v>#NAME?</v>
      </c>
      <c r="F129" s="9"/>
      <c r="G129" s="9"/>
      <c r="H129" s="144"/>
      <c r="I129" s="9" cm="1">
        <f t="array" ref="I129">_xlfn.IFS(B129=A129,0,B129&gt;A129,1,TRUE,-1)</f>
        <v>1</v>
      </c>
      <c r="J129" s="9">
        <f t="shared" si="49"/>
        <v>0</v>
      </c>
      <c r="K129" s="103">
        <f t="shared" si="50"/>
        <v>29.5</v>
      </c>
      <c r="L129" s="9" cm="1">
        <f t="array" ref="L129">_xlfn.LET(_xlpm._stm, IF(I129&gt;=0,A129, B129), CALENDAR.DAYS_IN_MONTH(MONTH(_xlpm._stm),YEAR(_xlpm._stm)))</f>
        <v>31</v>
      </c>
      <c r="M129" s="103">
        <f t="shared" si="51"/>
        <v>0</v>
      </c>
      <c r="N129" s="103">
        <f t="shared" si="52"/>
        <v>29.5</v>
      </c>
      <c r="O129" s="33">
        <f t="shared" si="53"/>
        <v>29</v>
      </c>
      <c r="P129" s="103">
        <f t="shared" si="54"/>
        <v>0.5</v>
      </c>
      <c r="Q129" s="91" t="e">
        <f t="shared" ca="1" si="55"/>
        <v>#NAME?</v>
      </c>
      <c r="T129" s="153"/>
      <c r="X129" s="49"/>
    </row>
    <row r="130" spans="1:27" x14ac:dyDescent="0.25">
      <c r="A130" s="99">
        <v>45413.75</v>
      </c>
      <c r="B130" s="100">
        <v>45413.75</v>
      </c>
      <c r="C130" s="75" t="e" cm="1">
        <f t="array" aca="1" ref="C130" ca="1">CALENDAR.EDATE_TO_MJDATE(A130)</f>
        <v>#NAME?</v>
      </c>
      <c r="D130" s="75" t="e" cm="1">
        <f t="array" aca="1" ref="D130" ca="1">CALENDAR.EDATE_TO_MJDATE(B130)</f>
        <v>#NAME?</v>
      </c>
      <c r="E130" s="37" t="e" cm="1">
        <f t="array" aca="1" ref="E130" ca="1">CALENDAR.DELTA_MONTH_DAYS(C130,D130)</f>
        <v>#NAME?</v>
      </c>
      <c r="F130" s="37"/>
      <c r="G130" s="37"/>
      <c r="H130" s="146"/>
      <c r="I130" s="37" cm="1">
        <f t="array" ref="I130">_xlfn.IFS(B130=A130,0,B130&gt;A130,1,TRUE,-1)</f>
        <v>0</v>
      </c>
      <c r="J130" s="37">
        <f t="shared" si="49"/>
        <v>0</v>
      </c>
      <c r="K130" s="105">
        <f t="shared" si="50"/>
        <v>0</v>
      </c>
      <c r="L130" s="37" cm="1">
        <f t="array" ref="L130">_xlfn.LET(_xlpm._stm, IF(I130&gt;=0,A130, B130), CALENDAR.DAYS_IN_MONTH(MONTH(_xlpm._stm),YEAR(_xlpm._stm)))</f>
        <v>31</v>
      </c>
      <c r="M130" s="105">
        <f t="shared" si="51"/>
        <v>0</v>
      </c>
      <c r="N130" s="105">
        <f t="shared" si="52"/>
        <v>0</v>
      </c>
      <c r="O130" s="38">
        <f t="shared" si="53"/>
        <v>0</v>
      </c>
      <c r="P130" s="105">
        <f t="shared" si="54"/>
        <v>0</v>
      </c>
      <c r="Q130" s="93" t="e">
        <f t="shared" ca="1" si="55"/>
        <v>#NAME?</v>
      </c>
      <c r="T130" s="48"/>
      <c r="U130" s="205"/>
      <c r="V130" s="204"/>
      <c r="X130" s="49"/>
    </row>
    <row r="131" spans="1:27" x14ac:dyDescent="0.25">
      <c r="A131" s="102">
        <v>45077.25</v>
      </c>
      <c r="B131" s="102">
        <v>45047.75</v>
      </c>
      <c r="C131" s="76" t="e" cm="1">
        <f t="array" aca="1" ref="C131" ca="1">CALENDAR.EDATE_TO_MJDATE(A131)</f>
        <v>#NAME?</v>
      </c>
      <c r="D131" s="76" t="e" cm="1">
        <f t="array" aca="1" ref="D131" ca="1">CALENDAR.EDATE_TO_MJDATE(B131)</f>
        <v>#NAME?</v>
      </c>
      <c r="E131" s="40" t="e" cm="1">
        <f t="array" aca="1" ref="E131" ca="1">CALENDAR.DELTA_MONTH_DAYS(C131,D131)</f>
        <v>#NAME?</v>
      </c>
      <c r="F131" s="40"/>
      <c r="G131" s="40"/>
      <c r="H131" s="147"/>
      <c r="I131" s="40" cm="1">
        <f t="array" ref="I131">_xlfn.IFS(B131=A131,0,B131&gt;A131,1,TRUE,-1)</f>
        <v>-1</v>
      </c>
      <c r="J131" s="40">
        <f t="shared" si="49"/>
        <v>0</v>
      </c>
      <c r="K131" s="106">
        <f t="shared" si="50"/>
        <v>29.5</v>
      </c>
      <c r="L131" s="40" cm="1">
        <f t="array" ref="L131">_xlfn.LET(_xlpm._stm, IF(I131&gt;=0,A131, B131), CALENDAR.DAYS_IN_MONTH(MONTH(_xlpm._stm),YEAR(_xlpm._stm)))</f>
        <v>31</v>
      </c>
      <c r="M131" s="106">
        <f t="shared" si="51"/>
        <v>0</v>
      </c>
      <c r="N131" s="106">
        <f t="shared" si="52"/>
        <v>29.5</v>
      </c>
      <c r="O131" s="41">
        <f t="shared" si="53"/>
        <v>29</v>
      </c>
      <c r="P131" s="106">
        <f t="shared" si="54"/>
        <v>0.5</v>
      </c>
      <c r="Q131" s="94" t="e">
        <f t="shared" ca="1" si="55"/>
        <v>#NAME?</v>
      </c>
      <c r="W131" s="196"/>
      <c r="X131" s="69"/>
    </row>
    <row r="132" spans="1:27" x14ac:dyDescent="0.25">
      <c r="A132" s="97">
        <v>44652.75</v>
      </c>
      <c r="B132" s="98">
        <v>45016.25</v>
      </c>
      <c r="C132" s="74" t="e" cm="1">
        <f t="array" aca="1" ref="C132" ca="1">CALENDAR.EDATE_TO_MJDATE(A132)</f>
        <v>#NAME?</v>
      </c>
      <c r="D132" s="74" t="e" cm="1">
        <f t="array" aca="1" ref="D132" ca="1">CALENDAR.EDATE_TO_MJDATE(B132)</f>
        <v>#NAME?</v>
      </c>
      <c r="E132" s="12" t="e" cm="1">
        <f t="array" aca="1" ref="E132" ca="1">CALENDAR.DELTA_MONTH_DAYS(C132,D132)</f>
        <v>#NAME?</v>
      </c>
      <c r="F132" s="12"/>
      <c r="G132" s="12"/>
      <c r="H132" s="145"/>
      <c r="I132" s="12" cm="1">
        <f t="array" ref="I132">_xlfn.IFS(B132=A132,0,B132&gt;A132,1,TRUE,-1)</f>
        <v>1</v>
      </c>
      <c r="J132" s="12">
        <f t="shared" si="49"/>
        <v>11</v>
      </c>
      <c r="K132" s="104">
        <f t="shared" si="50"/>
        <v>29.5</v>
      </c>
      <c r="L132" s="12" cm="1">
        <f t="array" ref="L132">_xlfn.LET(_xlpm._stm, IF(I132&gt;=0,A132, B132), CALENDAR.DAYS_IN_MONTH(MONTH(_xlpm._stm),YEAR(_xlpm._stm)))</f>
        <v>30</v>
      </c>
      <c r="M132" s="104">
        <f t="shared" si="51"/>
        <v>11</v>
      </c>
      <c r="N132" s="104">
        <f t="shared" si="52"/>
        <v>29.5</v>
      </c>
      <c r="O132" s="34">
        <f t="shared" si="53"/>
        <v>29</v>
      </c>
      <c r="P132" s="104">
        <f t="shared" si="54"/>
        <v>0.5</v>
      </c>
      <c r="Q132" s="92" t="e">
        <f t="shared" ca="1" si="55"/>
        <v>#NAME?</v>
      </c>
      <c r="W132" s="196"/>
    </row>
    <row r="133" spans="1:27" x14ac:dyDescent="0.25">
      <c r="A133" s="95">
        <v>45078.75</v>
      </c>
      <c r="B133" s="96">
        <v>45077.25</v>
      </c>
      <c r="C133" s="73" t="e" cm="1">
        <f t="array" aca="1" ref="C133" ca="1">CALENDAR.EDATE_TO_MJDATE(A133)</f>
        <v>#NAME?</v>
      </c>
      <c r="D133" s="73" t="e" cm="1">
        <f t="array" aca="1" ref="D133" ca="1">CALENDAR.EDATE_TO_MJDATE(B133)</f>
        <v>#NAME?</v>
      </c>
      <c r="E133" s="9" t="e" cm="1">
        <f t="array" aca="1" ref="E133" ca="1">CALENDAR.DELTA_MONTH_DAYS(C133,D133)</f>
        <v>#NAME?</v>
      </c>
      <c r="F133" s="9"/>
      <c r="G133" s="9"/>
      <c r="H133" s="144"/>
      <c r="I133" s="9" cm="1">
        <f t="array" ref="I133">_xlfn.IFS(B133=A133,0,B133&gt;A133,1,TRUE,-1)</f>
        <v>-1</v>
      </c>
      <c r="J133" s="9">
        <f t="shared" si="49"/>
        <v>1</v>
      </c>
      <c r="K133" s="103">
        <f t="shared" si="50"/>
        <v>-29.5</v>
      </c>
      <c r="L133" s="9" cm="1">
        <f t="array" ref="L133">_xlfn.LET(_xlpm._stm, IF(I133&gt;=0,A133, B133), CALENDAR.DAYS_IN_MONTH(MONTH(_xlpm._stm),YEAR(_xlpm._stm)))</f>
        <v>31</v>
      </c>
      <c r="M133" s="103">
        <f t="shared" si="51"/>
        <v>0</v>
      </c>
      <c r="N133" s="103">
        <f t="shared" si="52"/>
        <v>1.5</v>
      </c>
      <c r="O133" s="33">
        <f t="shared" si="53"/>
        <v>1</v>
      </c>
      <c r="P133" s="103">
        <f t="shared" si="54"/>
        <v>0.5</v>
      </c>
      <c r="Q133" s="91" t="e">
        <f t="shared" ca="1" si="55"/>
        <v>#NAME?</v>
      </c>
    </row>
    <row r="134" spans="1:27" x14ac:dyDescent="0.25">
      <c r="A134" s="99">
        <v>45869.25</v>
      </c>
      <c r="B134" s="100">
        <v>45170.75</v>
      </c>
      <c r="C134" s="75" t="e" cm="1">
        <f t="array" aca="1" ref="C134" ca="1">CALENDAR.EDATE_TO_MJDATE(A134)</f>
        <v>#NAME?</v>
      </c>
      <c r="D134" s="75" t="e" cm="1">
        <f t="array" aca="1" ref="D134" ca="1">CALENDAR.EDATE_TO_MJDATE(B134)</f>
        <v>#NAME?</v>
      </c>
      <c r="E134" s="37" t="e" cm="1">
        <f t="array" aca="1" ref="E134" ca="1">CALENDAR.DELTA_MONTH_DAYS(C134,D134)</f>
        <v>#NAME?</v>
      </c>
      <c r="F134" s="37"/>
      <c r="G134" s="37"/>
      <c r="H134" s="146"/>
      <c r="I134" s="37" cm="1">
        <f t="array" ref="I134">_xlfn.IFS(B134=A134,0,B134&gt;A134,1,TRUE,-1)</f>
        <v>-1</v>
      </c>
      <c r="J134" s="37">
        <f t="shared" si="49"/>
        <v>22</v>
      </c>
      <c r="K134" s="105">
        <f t="shared" si="50"/>
        <v>29.5</v>
      </c>
      <c r="L134" s="37" cm="1">
        <f t="array" ref="L134">_xlfn.LET(_xlpm._stm, IF(I134&gt;=0,A134, B134), CALENDAR.DAYS_IN_MONTH(MONTH(_xlpm._stm),YEAR(_xlpm._stm)))</f>
        <v>30</v>
      </c>
      <c r="M134" s="105">
        <f t="shared" si="51"/>
        <v>22</v>
      </c>
      <c r="N134" s="105">
        <f t="shared" si="52"/>
        <v>29.5</v>
      </c>
      <c r="O134" s="38">
        <f t="shared" si="53"/>
        <v>29</v>
      </c>
      <c r="P134" s="105">
        <f t="shared" si="54"/>
        <v>0.5</v>
      </c>
      <c r="Q134" s="93" t="e">
        <f t="shared" ca="1" si="55"/>
        <v>#NAME?</v>
      </c>
    </row>
    <row r="137" spans="1:27" ht="19.5" x14ac:dyDescent="0.3">
      <c r="A137" s="1" t="s">
        <v>281</v>
      </c>
    </row>
    <row r="139" spans="1:27" x14ac:dyDescent="0.25">
      <c r="A139" s="22" t="s">
        <v>226</v>
      </c>
      <c r="B139" s="23" t="s">
        <v>227</v>
      </c>
      <c r="C139" s="23" t="s">
        <v>224</v>
      </c>
      <c r="D139" s="23" t="s">
        <v>225</v>
      </c>
      <c r="E139" s="23" t="s">
        <v>119</v>
      </c>
      <c r="F139" s="30" t="s">
        <v>134</v>
      </c>
      <c r="G139" s="77" t="s">
        <v>124</v>
      </c>
      <c r="H139" s="90" t="s">
        <v>17</v>
      </c>
      <c r="I139" s="90" t="s">
        <v>47</v>
      </c>
      <c r="J139" s="23" t="s">
        <v>112</v>
      </c>
      <c r="K139" s="23" t="s">
        <v>234</v>
      </c>
      <c r="L139" s="23" t="s">
        <v>233</v>
      </c>
      <c r="M139" s="23" t="s">
        <v>235</v>
      </c>
      <c r="N139" s="23" t="s">
        <v>237</v>
      </c>
      <c r="O139" s="23" t="s">
        <v>236</v>
      </c>
      <c r="P139" s="23" t="s">
        <v>238</v>
      </c>
      <c r="Q139" s="23" t="s">
        <v>239</v>
      </c>
      <c r="R139" s="23" t="s">
        <v>240</v>
      </c>
      <c r="S139" s="23" t="s">
        <v>241</v>
      </c>
      <c r="T139" s="23" t="s">
        <v>242</v>
      </c>
      <c r="U139" s="23" t="s">
        <v>283</v>
      </c>
      <c r="V139" s="23" t="s">
        <v>272</v>
      </c>
      <c r="W139" s="23" t="s">
        <v>245</v>
      </c>
      <c r="X139" s="23" t="s">
        <v>408</v>
      </c>
      <c r="Y139" s="23" t="s">
        <v>143</v>
      </c>
      <c r="Z139" s="23" t="s">
        <v>407</v>
      </c>
      <c r="AA139" s="90" t="s">
        <v>111</v>
      </c>
    </row>
    <row r="140" spans="1:27" x14ac:dyDescent="0.25">
      <c r="A140" s="95">
        <v>45016.270949074074</v>
      </c>
      <c r="B140" s="96">
        <v>45413.739583333336</v>
      </c>
      <c r="C140" s="103" t="e" cm="1">
        <f t="array" aca="1" ref="C140" ca="1">CALENDAR.EDATE_TO_MJDATE(A140)</f>
        <v>#NAME?</v>
      </c>
      <c r="D140" s="103" t="e" cm="1">
        <f t="array" aca="1" ref="D140" ca="1">CALENDAR.EDATE_TO_MJDATE(B140)</f>
        <v>#NAME?</v>
      </c>
      <c r="E140" s="9"/>
      <c r="F140" s="9" t="e" cm="1">
        <f t="array" aca="1" ref="F140" ca="1">CALENDAR.DELTA_QUARTER_DAYS(C140,D140,E140)</f>
        <v>#NAME?</v>
      </c>
      <c r="G140" s="9"/>
      <c r="H140" s="9"/>
      <c r="I140" s="144"/>
      <c r="J140" s="9" cm="1">
        <f t="array" ref="J140">_xlfn.IFS(B140=A140,0,B140&gt;A140,1,TRUE,-1)</f>
        <v>1</v>
      </c>
      <c r="K140" s="9" t="e" cm="1">
        <f t="array" aca="1" ref="K140" ca="1">CALENDAR.MJDATE_TO_QUARTER_DATE(C140,E140)</f>
        <v>#NAME?</v>
      </c>
      <c r="L140" s="103"/>
      <c r="M140" s="9"/>
      <c r="N140" s="103"/>
      <c r="O140" s="33"/>
      <c r="P140" s="33" t="e" cm="1">
        <f t="array" aca="1" ref="P140" ca="1">CALENDAR.MJDATE_TO_QUARTER_DATE(D140,E140)</f>
        <v>#NAME?</v>
      </c>
      <c r="Q140" s="33"/>
      <c r="R140" s="33"/>
      <c r="S140" s="103"/>
      <c r="T140" s="33"/>
      <c r="U140" s="33" t="e">
        <f ca="1">J140*((P140-K140)*4+(Q140-L140))</f>
        <v>#NAME?</v>
      </c>
      <c r="V140" s="103">
        <f>J140*(R140+S140-M140-N140)</f>
        <v>0</v>
      </c>
      <c r="W140" s="33" t="e">
        <f ca="1">U140-N(V140&lt;0)</f>
        <v>#NAME?</v>
      </c>
      <c r="X140" s="103">
        <f t="shared" ref="X140:X147" si="56">V140+IF(V140&lt;0,IF(J140=1,O140,T140),0)</f>
        <v>0</v>
      </c>
      <c r="Y140" s="33">
        <f>INT(X140)</f>
        <v>0</v>
      </c>
      <c r="Z140" s="206">
        <f>MOD(X140,1)</f>
        <v>0</v>
      </c>
      <c r="AA140" s="91" t="e">
        <f ca="1">((F140=J140)*(G140=W140)*(H140=Y140)*(ROUND(I140,9)=ROUND(Z140,9)))&lt;&gt;0</f>
        <v>#NAME?</v>
      </c>
    </row>
    <row r="141" spans="1:27" x14ac:dyDescent="0.25">
      <c r="A141" s="97">
        <v>45169.25</v>
      </c>
      <c r="B141" s="98">
        <v>45413.75</v>
      </c>
      <c r="C141" s="104" t="e" cm="1">
        <f t="array" aca="1" ref="C141" ca="1">CALENDAR.EDATE_TO_MJDATE(A141)</f>
        <v>#NAME?</v>
      </c>
      <c r="D141" s="104" t="e" cm="1">
        <f t="array" aca="1" ref="D141" ca="1">CALENDAR.EDATE_TO_MJDATE(B141)</f>
        <v>#NAME?</v>
      </c>
      <c r="E141" s="12"/>
      <c r="F141" s="12" t="e" cm="1">
        <f t="array" aca="1" ref="F141" ca="1">CALENDAR.DELTA_QUARTER_DAYS(C141,D141,E141)</f>
        <v>#NAME?</v>
      </c>
      <c r="G141" s="12"/>
      <c r="H141" s="12"/>
      <c r="I141" s="145"/>
      <c r="J141" s="12" cm="1">
        <f t="array" ref="J141">_xlfn.IFS(B141=A141,0,B141&gt;A141,1,TRUE,-1)</f>
        <v>1</v>
      </c>
      <c r="K141" s="12" t="e" cm="1">
        <f t="array" aca="1" ref="K141" ca="1">CALENDAR.MJDATE_TO_QUARTER_DATE(C141,E141)</f>
        <v>#NAME?</v>
      </c>
      <c r="L141" s="104"/>
      <c r="M141" s="12"/>
      <c r="N141" s="104"/>
      <c r="O141" s="34"/>
      <c r="P141" s="34" t="e" cm="1">
        <f t="array" aca="1" ref="P141" ca="1">CALENDAR.MJDATE_TO_QUARTER_DATE(D141,E141)</f>
        <v>#NAME?</v>
      </c>
      <c r="Q141" s="34"/>
      <c r="R141" s="34"/>
      <c r="S141" s="104"/>
      <c r="T141" s="12"/>
      <c r="U141" s="12" t="e">
        <f t="shared" ref="U141:U147" ca="1" si="57">J141*((P141-K141)*4+(Q141-L141))</f>
        <v>#NAME?</v>
      </c>
      <c r="V141" s="104">
        <f t="shared" ref="V141:V147" si="58">J141*(R141+S141-M141-N141)</f>
        <v>0</v>
      </c>
      <c r="W141" s="34" t="e">
        <f t="shared" ref="W141:W147" ca="1" si="59">U141-N(V141&lt;0)</f>
        <v>#NAME?</v>
      </c>
      <c r="X141" s="104">
        <f t="shared" si="56"/>
        <v>0</v>
      </c>
      <c r="Y141" s="34">
        <f t="shared" ref="Y141:Y147" si="60">INT(X141)</f>
        <v>0</v>
      </c>
      <c r="Z141" s="207">
        <f t="shared" ref="Z141:Z147" si="61">MOD(X141,1)</f>
        <v>0</v>
      </c>
      <c r="AA141" s="92" t="e">
        <f t="shared" ref="AA141:AA147" ca="1" si="62">((F141=J141)*(G141=W141)*(H141=Y141)*(ROUND(I141,9)=ROUND(Z141,9)))&lt;&gt;0</f>
        <v>#NAME?</v>
      </c>
    </row>
    <row r="142" spans="1:27" x14ac:dyDescent="0.25">
      <c r="A142" s="95">
        <v>45047.75</v>
      </c>
      <c r="B142" s="96">
        <v>45077.25</v>
      </c>
      <c r="C142" s="103" t="e" cm="1">
        <f t="array" aca="1" ref="C142" ca="1">CALENDAR.EDATE_TO_MJDATE(A142)</f>
        <v>#NAME?</v>
      </c>
      <c r="D142" s="103" t="e" cm="1">
        <f t="array" aca="1" ref="D142" ca="1">CALENDAR.EDATE_TO_MJDATE(B142)</f>
        <v>#NAME?</v>
      </c>
      <c r="E142" s="9">
        <v>-6</v>
      </c>
      <c r="F142" s="9" t="e" cm="1">
        <f t="array" aca="1" ref="F142" ca="1">CALENDAR.DELTA_QUARTER_DAYS(C142,D142,E142)</f>
        <v>#NAME?</v>
      </c>
      <c r="G142" s="9"/>
      <c r="H142" s="9"/>
      <c r="I142" s="144"/>
      <c r="J142" s="9" cm="1">
        <f t="array" ref="J142">_xlfn.IFS(B142=A142,0,B142&gt;A142,1,TRUE,-1)</f>
        <v>1</v>
      </c>
      <c r="K142" s="9" t="e" cm="1">
        <f t="array" aca="1" ref="K142" ca="1">CALENDAR.MJDATE_TO_QUARTER_DATE(C142,E142)</f>
        <v>#NAME?</v>
      </c>
      <c r="L142" s="103"/>
      <c r="M142" s="9"/>
      <c r="N142" s="103"/>
      <c r="O142" s="33"/>
      <c r="P142" s="33" t="e" cm="1">
        <f t="array" aca="1" ref="P142" ca="1">CALENDAR.MJDATE_TO_QUARTER_DATE(D142,E142)</f>
        <v>#NAME?</v>
      </c>
      <c r="Q142" s="33"/>
      <c r="R142" s="33"/>
      <c r="S142" s="103"/>
      <c r="T142" s="9"/>
      <c r="U142" s="9" t="e">
        <f t="shared" ca="1" si="57"/>
        <v>#NAME?</v>
      </c>
      <c r="V142" s="103">
        <f>J142*(R142+S142-M142-N142)</f>
        <v>0</v>
      </c>
      <c r="W142" s="33" t="e">
        <f t="shared" ca="1" si="59"/>
        <v>#NAME?</v>
      </c>
      <c r="X142" s="103">
        <f t="shared" si="56"/>
        <v>0</v>
      </c>
      <c r="Y142" s="33">
        <f t="shared" si="60"/>
        <v>0</v>
      </c>
      <c r="Z142" s="206">
        <f t="shared" si="61"/>
        <v>0</v>
      </c>
      <c r="AA142" s="91" t="e">
        <f t="shared" ca="1" si="62"/>
        <v>#NAME?</v>
      </c>
    </row>
    <row r="143" spans="1:27" x14ac:dyDescent="0.25">
      <c r="A143" s="99">
        <v>45413.75</v>
      </c>
      <c r="B143" s="100">
        <v>45413.75</v>
      </c>
      <c r="C143" s="105" t="e" cm="1">
        <f t="array" aca="1" ref="C143" ca="1">CALENDAR.EDATE_TO_MJDATE(A143)</f>
        <v>#NAME?</v>
      </c>
      <c r="D143" s="105" t="e" cm="1">
        <f t="array" aca="1" ref="D143" ca="1">CALENDAR.EDATE_TO_MJDATE(B143)</f>
        <v>#NAME?</v>
      </c>
      <c r="E143" s="37">
        <v>2</v>
      </c>
      <c r="F143" s="37" t="e" cm="1">
        <f t="array" aca="1" ref="F143" ca="1">CALENDAR.DELTA_QUARTER_DAYS(C143,D143,E143)</f>
        <v>#NAME?</v>
      </c>
      <c r="G143" s="37"/>
      <c r="H143" s="37"/>
      <c r="I143" s="146"/>
      <c r="J143" s="37" cm="1">
        <f t="array" ref="J143">_xlfn.IFS(B143=A143,0,B143&gt;A143,1,TRUE,-1)</f>
        <v>0</v>
      </c>
      <c r="K143" s="37" t="e" cm="1">
        <f t="array" aca="1" ref="K143" ca="1">CALENDAR.MJDATE_TO_QUARTER_DATE(C143,E143)</f>
        <v>#NAME?</v>
      </c>
      <c r="L143" s="105"/>
      <c r="M143" s="37"/>
      <c r="N143" s="105"/>
      <c r="O143" s="38"/>
      <c r="P143" s="38" t="e" cm="1">
        <f t="array" aca="1" ref="P143" ca="1">CALENDAR.MJDATE_TO_QUARTER_DATE(D143,E143)</f>
        <v>#NAME?</v>
      </c>
      <c r="Q143" s="38"/>
      <c r="R143" s="38"/>
      <c r="S143" s="105"/>
      <c r="T143" s="37"/>
      <c r="U143" s="37" t="e">
        <f t="shared" ca="1" si="57"/>
        <v>#NAME?</v>
      </c>
      <c r="V143" s="105">
        <f t="shared" si="58"/>
        <v>0</v>
      </c>
      <c r="W143" s="38" t="e">
        <f t="shared" ca="1" si="59"/>
        <v>#NAME?</v>
      </c>
      <c r="X143" s="105">
        <f t="shared" si="56"/>
        <v>0</v>
      </c>
      <c r="Y143" s="38">
        <f t="shared" si="60"/>
        <v>0</v>
      </c>
      <c r="Z143" s="208">
        <f t="shared" si="61"/>
        <v>0</v>
      </c>
      <c r="AA143" s="93" t="e">
        <f t="shared" ca="1" si="62"/>
        <v>#NAME?</v>
      </c>
    </row>
    <row r="144" spans="1:27" x14ac:dyDescent="0.25">
      <c r="A144" s="102">
        <v>45077.25</v>
      </c>
      <c r="B144" s="102">
        <v>45047.75</v>
      </c>
      <c r="C144" s="106" t="e" cm="1">
        <f t="array" aca="1" ref="C144" ca="1">CALENDAR.EDATE_TO_MJDATE(A144)</f>
        <v>#NAME?</v>
      </c>
      <c r="D144" s="106" t="e" cm="1">
        <f t="array" aca="1" ref="D144" ca="1">CALENDAR.EDATE_TO_MJDATE(B144)</f>
        <v>#NAME?</v>
      </c>
      <c r="E144" s="40"/>
      <c r="F144" s="40" t="e" cm="1">
        <f t="array" aca="1" ref="F144" ca="1">CALENDAR.DELTA_QUARTER_DAYS(C144,D144,E144)</f>
        <v>#NAME?</v>
      </c>
      <c r="G144" s="40"/>
      <c r="H144" s="40"/>
      <c r="I144" s="147"/>
      <c r="J144" s="40" cm="1">
        <f t="array" ref="J144">_xlfn.IFS(B144=A144,0,B144&gt;A144,1,TRUE,-1)</f>
        <v>-1</v>
      </c>
      <c r="K144" s="40" t="e" cm="1">
        <f t="array" aca="1" ref="K144" ca="1">CALENDAR.MJDATE_TO_QUARTER_DATE(C144,E144)</f>
        <v>#NAME?</v>
      </c>
      <c r="L144" s="106"/>
      <c r="M144" s="40"/>
      <c r="N144" s="106"/>
      <c r="O144" s="41"/>
      <c r="P144" s="41" t="e" cm="1">
        <f t="array" aca="1" ref="P144" ca="1">CALENDAR.MJDATE_TO_QUARTER_DATE(D144,E144)</f>
        <v>#NAME?</v>
      </c>
      <c r="Q144" s="41"/>
      <c r="R144" s="41"/>
      <c r="S144" s="106"/>
      <c r="T144" s="40"/>
      <c r="U144" s="40" t="e">
        <f t="shared" ca="1" si="57"/>
        <v>#NAME?</v>
      </c>
      <c r="V144" s="106">
        <f t="shared" si="58"/>
        <v>0</v>
      </c>
      <c r="W144" s="41" t="e">
        <f t="shared" ca="1" si="59"/>
        <v>#NAME?</v>
      </c>
      <c r="X144" s="106">
        <f t="shared" si="56"/>
        <v>0</v>
      </c>
      <c r="Y144" s="41">
        <f t="shared" si="60"/>
        <v>0</v>
      </c>
      <c r="Z144" s="209">
        <f t="shared" si="61"/>
        <v>0</v>
      </c>
      <c r="AA144" s="94" t="e">
        <f t="shared" ca="1" si="62"/>
        <v>#NAME?</v>
      </c>
    </row>
    <row r="145" spans="1:27" x14ac:dyDescent="0.25">
      <c r="A145" s="97">
        <v>44652.75</v>
      </c>
      <c r="B145" s="98">
        <v>45016.25</v>
      </c>
      <c r="C145" s="104" t="e" cm="1">
        <f t="array" aca="1" ref="C145" ca="1">CALENDAR.EDATE_TO_MJDATE(A145)</f>
        <v>#NAME?</v>
      </c>
      <c r="D145" s="104" t="e" cm="1">
        <f t="array" aca="1" ref="D145" ca="1">CALENDAR.EDATE_TO_MJDATE(B145)</f>
        <v>#NAME?</v>
      </c>
      <c r="E145" s="12">
        <v>-1</v>
      </c>
      <c r="F145" s="12" t="e" cm="1">
        <f t="array" aca="1" ref="F145" ca="1">CALENDAR.DELTA_QUARTER_DAYS(C145,D145,E145)</f>
        <v>#NAME?</v>
      </c>
      <c r="G145" s="12"/>
      <c r="H145" s="12"/>
      <c r="I145" s="145"/>
      <c r="J145" s="12" cm="1">
        <f t="array" ref="J145">_xlfn.IFS(B145=A145,0,B145&gt;A145,1,TRUE,-1)</f>
        <v>1</v>
      </c>
      <c r="K145" s="12" t="e" cm="1">
        <f t="array" aca="1" ref="K145" ca="1">CALENDAR.MJDATE_TO_QUARTER_DATE(C145,E145)</f>
        <v>#NAME?</v>
      </c>
      <c r="L145" s="104"/>
      <c r="M145" s="12"/>
      <c r="N145" s="104"/>
      <c r="O145" s="34"/>
      <c r="P145" s="34" t="e" cm="1">
        <f t="array" aca="1" ref="P145" ca="1">CALENDAR.MJDATE_TO_QUARTER_DATE(D145,E145)</f>
        <v>#NAME?</v>
      </c>
      <c r="Q145" s="34"/>
      <c r="R145" s="34"/>
      <c r="S145" s="104"/>
      <c r="T145" s="12"/>
      <c r="U145" s="12" t="e">
        <f t="shared" ca="1" si="57"/>
        <v>#NAME?</v>
      </c>
      <c r="V145" s="104">
        <f t="shared" si="58"/>
        <v>0</v>
      </c>
      <c r="W145" s="34" t="e">
        <f t="shared" ca="1" si="59"/>
        <v>#NAME?</v>
      </c>
      <c r="X145" s="104">
        <f t="shared" si="56"/>
        <v>0</v>
      </c>
      <c r="Y145" s="34">
        <f t="shared" si="60"/>
        <v>0</v>
      </c>
      <c r="Z145" s="207">
        <f t="shared" si="61"/>
        <v>0</v>
      </c>
      <c r="AA145" s="92" t="e">
        <f t="shared" ca="1" si="62"/>
        <v>#NAME?</v>
      </c>
    </row>
    <row r="146" spans="1:27" x14ac:dyDescent="0.25">
      <c r="A146" s="95">
        <v>45078.75</v>
      </c>
      <c r="B146" s="96">
        <v>45077.25</v>
      </c>
      <c r="C146" s="103" t="e" cm="1">
        <f t="array" aca="1" ref="C146" ca="1">CALENDAR.EDATE_TO_MJDATE(A146)</f>
        <v>#NAME?</v>
      </c>
      <c r="D146" s="103" t="e" cm="1">
        <f t="array" aca="1" ref="D146" ca="1">CALENDAR.EDATE_TO_MJDATE(B146)</f>
        <v>#NAME?</v>
      </c>
      <c r="E146" s="9"/>
      <c r="F146" s="9" t="e" cm="1">
        <f t="array" aca="1" ref="F146" ca="1">CALENDAR.DELTA_QUARTER_DAYS(C146,D146,E146)</f>
        <v>#NAME?</v>
      </c>
      <c r="G146" s="9"/>
      <c r="H146" s="9"/>
      <c r="I146" s="144"/>
      <c r="J146" s="9" cm="1">
        <f t="array" ref="J146">_xlfn.IFS(B146=A146,0,B146&gt;A146,1,TRUE,-1)</f>
        <v>-1</v>
      </c>
      <c r="K146" s="9" t="e" cm="1">
        <f t="array" aca="1" ref="K146" ca="1">CALENDAR.MJDATE_TO_QUARTER_DATE(C146,E146)</f>
        <v>#NAME?</v>
      </c>
      <c r="L146" s="103"/>
      <c r="M146" s="9"/>
      <c r="N146" s="103"/>
      <c r="O146" s="33"/>
      <c r="P146" s="33" t="e" cm="1">
        <f t="array" aca="1" ref="P146" ca="1">CALENDAR.MJDATE_TO_QUARTER_DATE(D146,E146)</f>
        <v>#NAME?</v>
      </c>
      <c r="Q146" s="33"/>
      <c r="R146" s="33"/>
      <c r="S146" s="103"/>
      <c r="T146" s="9"/>
      <c r="U146" s="9" t="e">
        <f t="shared" ca="1" si="57"/>
        <v>#NAME?</v>
      </c>
      <c r="V146" s="103">
        <f t="shared" si="58"/>
        <v>0</v>
      </c>
      <c r="W146" s="33" t="e">
        <f t="shared" ca="1" si="59"/>
        <v>#NAME?</v>
      </c>
      <c r="X146" s="103">
        <f t="shared" si="56"/>
        <v>0</v>
      </c>
      <c r="Y146" s="33">
        <f t="shared" si="60"/>
        <v>0</v>
      </c>
      <c r="Z146" s="206">
        <f t="shared" si="61"/>
        <v>0</v>
      </c>
      <c r="AA146" s="91" t="e">
        <f t="shared" ca="1" si="62"/>
        <v>#NAME?</v>
      </c>
    </row>
    <row r="147" spans="1:27" x14ac:dyDescent="0.25">
      <c r="A147" s="99">
        <v>45869.25</v>
      </c>
      <c r="B147" s="100">
        <v>45170.75</v>
      </c>
      <c r="C147" s="105" t="e" cm="1">
        <f t="array" aca="1" ref="C147" ca="1">CALENDAR.EDATE_TO_MJDATE(A147)</f>
        <v>#NAME?</v>
      </c>
      <c r="D147" s="105" t="e" cm="1">
        <f t="array" aca="1" ref="D147" ca="1">CALENDAR.EDATE_TO_MJDATE(B147)</f>
        <v>#NAME?</v>
      </c>
      <c r="E147" s="37"/>
      <c r="F147" s="37" t="e" cm="1">
        <f t="array" aca="1" ref="F147" ca="1">CALENDAR.DELTA_QUARTER_DAYS(C147,D147,E147)</f>
        <v>#NAME?</v>
      </c>
      <c r="G147" s="37"/>
      <c r="H147" s="37"/>
      <c r="I147" s="146"/>
      <c r="J147" s="37" cm="1">
        <f t="array" ref="J147">_xlfn.IFS(B147=A147,0,B147&gt;A147,1,TRUE,-1)</f>
        <v>-1</v>
      </c>
      <c r="K147" s="37" t="e" cm="1">
        <f t="array" aca="1" ref="K147" ca="1">CALENDAR.MJDATE_TO_QUARTER_DATE(C147,E147)</f>
        <v>#NAME?</v>
      </c>
      <c r="L147" s="105"/>
      <c r="M147" s="37"/>
      <c r="N147" s="105"/>
      <c r="O147" s="38"/>
      <c r="P147" s="38" t="e" cm="1">
        <f t="array" aca="1" ref="P147" ca="1">CALENDAR.MJDATE_TO_QUARTER_DATE(D147,E147)</f>
        <v>#NAME?</v>
      </c>
      <c r="Q147" s="38"/>
      <c r="R147" s="38"/>
      <c r="S147" s="105"/>
      <c r="T147" s="37"/>
      <c r="U147" s="37" t="e">
        <f t="shared" ca="1" si="57"/>
        <v>#NAME?</v>
      </c>
      <c r="V147" s="105">
        <f t="shared" si="58"/>
        <v>0</v>
      </c>
      <c r="W147" s="38" t="e">
        <f t="shared" ca="1" si="59"/>
        <v>#NAME?</v>
      </c>
      <c r="X147" s="105">
        <f t="shared" si="56"/>
        <v>0</v>
      </c>
      <c r="Y147" s="38">
        <f t="shared" si="60"/>
        <v>0</v>
      </c>
      <c r="Z147" s="208">
        <f t="shared" si="61"/>
        <v>0</v>
      </c>
      <c r="AA147" s="93" t="e">
        <f t="shared" ca="1" si="62"/>
        <v>#NAME?</v>
      </c>
    </row>
    <row r="150" spans="1:27" ht="19.5" x14ac:dyDescent="0.3">
      <c r="A150" s="1" t="s">
        <v>282</v>
      </c>
    </row>
    <row r="152" spans="1:27" x14ac:dyDescent="0.25">
      <c r="A152" s="22" t="s">
        <v>226</v>
      </c>
      <c r="B152" s="23" t="s">
        <v>227</v>
      </c>
      <c r="C152" s="23" t="s">
        <v>150</v>
      </c>
      <c r="D152" s="23" t="s">
        <v>119</v>
      </c>
      <c r="E152" s="23" t="s">
        <v>224</v>
      </c>
      <c r="F152" s="23" t="s">
        <v>225</v>
      </c>
      <c r="G152" s="23" t="s">
        <v>152</v>
      </c>
      <c r="H152" s="23" t="s">
        <v>153</v>
      </c>
      <c r="I152" s="23" t="s">
        <v>154</v>
      </c>
      <c r="J152" s="23" t="s">
        <v>155</v>
      </c>
      <c r="K152" s="23" t="s">
        <v>170</v>
      </c>
      <c r="L152" s="23" t="s">
        <v>171</v>
      </c>
      <c r="M152" s="23" t="s">
        <v>172</v>
      </c>
    </row>
    <row r="153" spans="1:27" x14ac:dyDescent="0.25">
      <c r="A153" s="95">
        <v>44651.270949074074</v>
      </c>
      <c r="B153" s="96">
        <v>44652.739583333336</v>
      </c>
      <c r="C153" s="140" t="s">
        <v>144</v>
      </c>
      <c r="D153" s="9"/>
      <c r="E153" s="103" t="e" cm="1">
        <f t="array" aca="1" ref="E153" ca="1">CALENDAR.EDATE_TO_MJDATE(A153)</f>
        <v>#NAME?</v>
      </c>
      <c r="F153" s="103" t="e" cm="1">
        <f t="array" aca="1" ref="F153" ca="1">CALENDAR.EDATE_TO_MJDATE(B153)</f>
        <v>#NAME?</v>
      </c>
      <c r="G153" s="122" t="e" cm="1">
        <f t="array" aca="1" ref="G153" ca="1">CALENDAR.DELTA_INTERVAL(C153,E153,F153,D153)</f>
        <v>#NAME?</v>
      </c>
      <c r="H153" s="122"/>
      <c r="I153" s="122"/>
      <c r="J153" s="122"/>
      <c r="K153" s="122"/>
      <c r="L153" s="122"/>
      <c r="M153" s="144"/>
    </row>
    <row r="154" spans="1:27" x14ac:dyDescent="0.25">
      <c r="A154" s="97">
        <v>44651.996527777781</v>
      </c>
      <c r="B154" s="98">
        <v>44652.083333333336</v>
      </c>
      <c r="C154" s="141" t="s">
        <v>145</v>
      </c>
      <c r="D154" s="12"/>
      <c r="E154" s="104" t="e" cm="1">
        <f t="array" aca="1" ref="E154" ca="1">CALENDAR.EDATE_TO_MJDATE(A154)</f>
        <v>#NAME?</v>
      </c>
      <c r="F154" s="104" t="e" cm="1">
        <f t="array" aca="1" ref="F154" ca="1">CALENDAR.EDATE_TO_MJDATE(B154)</f>
        <v>#NAME?</v>
      </c>
      <c r="G154" s="123" t="e" cm="1">
        <f t="array" aca="1" ref="G154" ca="1">CALENDAR.DELTA_INTERVAL(C154,E154,F154,D154)</f>
        <v>#NAME?</v>
      </c>
      <c r="H154" s="123"/>
      <c r="I154" s="123"/>
      <c r="J154" s="123"/>
      <c r="K154" s="123"/>
      <c r="L154" s="123"/>
      <c r="M154" s="145"/>
    </row>
    <row r="155" spans="1:27" x14ac:dyDescent="0.25">
      <c r="A155" s="95">
        <v>44651.999988425923</v>
      </c>
      <c r="B155" s="96">
        <v>44652.000393518516</v>
      </c>
      <c r="C155" s="140" t="s">
        <v>146</v>
      </c>
      <c r="D155" s="9"/>
      <c r="E155" s="103" t="e" cm="1">
        <f t="array" aca="1" ref="E155" ca="1">CALENDAR.EDATE_TO_MJDATE(A155)</f>
        <v>#NAME?</v>
      </c>
      <c r="F155" s="103" t="e" cm="1">
        <f t="array" aca="1" ref="F155" ca="1">CALENDAR.EDATE_TO_MJDATE(B155)</f>
        <v>#NAME?</v>
      </c>
      <c r="G155" s="122" t="e" cm="1">
        <f t="array" aca="1" ref="G155" ca="1">CALENDAR.DELTA_INTERVAL(C155,E155,F155,D155)</f>
        <v>#NAME?</v>
      </c>
      <c r="H155" s="122"/>
      <c r="I155" s="122"/>
      <c r="J155" s="122"/>
      <c r="K155" s="122"/>
      <c r="L155" s="122"/>
      <c r="M155" s="144"/>
    </row>
    <row r="156" spans="1:27" x14ac:dyDescent="0.25">
      <c r="A156" s="99">
        <v>44651.996574074074</v>
      </c>
      <c r="B156" s="100">
        <v>44652.083333333336</v>
      </c>
      <c r="C156" s="142" t="s">
        <v>147</v>
      </c>
      <c r="D156" s="37"/>
      <c r="E156" s="105" t="e" cm="1">
        <f t="array" aca="1" ref="E156" ca="1">CALENDAR.EDATE_TO_MJDATE(A156)</f>
        <v>#NAME?</v>
      </c>
      <c r="F156" s="105" t="e" cm="1">
        <f t="array" aca="1" ref="F156" ca="1">CALENDAR.EDATE_TO_MJDATE(B156)</f>
        <v>#NAME?</v>
      </c>
      <c r="G156" s="124" t="e" cm="1">
        <f t="array" aca="1" ref="G156" ca="1">CALENDAR.DELTA_INTERVAL(C156,E156,F156,D156)</f>
        <v>#NAME?</v>
      </c>
      <c r="H156" s="124"/>
      <c r="I156" s="124"/>
      <c r="J156" s="124"/>
      <c r="K156" s="124"/>
      <c r="L156" s="124"/>
      <c r="M156" s="146"/>
    </row>
    <row r="157" spans="1:27" x14ac:dyDescent="0.25">
      <c r="A157" s="102">
        <v>44651.270949074074</v>
      </c>
      <c r="B157" s="102">
        <v>44652.770949074074</v>
      </c>
      <c r="C157" s="143" t="s">
        <v>355</v>
      </c>
      <c r="D157" s="40"/>
      <c r="E157" s="106" t="e" cm="1">
        <f t="array" aca="1" ref="E157" ca="1">CALENDAR.EDATE_TO_MJDATE(A157)</f>
        <v>#NAME?</v>
      </c>
      <c r="F157" s="106" t="e" cm="1">
        <f t="array" aca="1" ref="F157" ca="1">CALENDAR.EDATE_TO_MJDATE(B157)</f>
        <v>#NAME?</v>
      </c>
      <c r="G157" s="107" t="e" cm="1">
        <f t="array" aca="1" ref="G157" ca="1">CALENDAR.DELTA_INTERVAL(C157,E157,F157,D157)</f>
        <v>#NAME?</v>
      </c>
      <c r="H157" s="107"/>
      <c r="I157" s="107"/>
      <c r="J157" s="107"/>
      <c r="K157" s="107"/>
      <c r="L157" s="107"/>
      <c r="M157" s="147"/>
    </row>
    <row r="158" spans="1:27" x14ac:dyDescent="0.25">
      <c r="A158" s="97">
        <v>44651.270949074074</v>
      </c>
      <c r="B158" s="98">
        <v>45016.25</v>
      </c>
      <c r="C158" s="141" t="s">
        <v>148</v>
      </c>
      <c r="D158" s="12"/>
      <c r="E158" s="104" t="e" cm="1">
        <f t="array" aca="1" ref="E158" ca="1">CALENDAR.EDATE_TO_MJDATE(A158)</f>
        <v>#NAME?</v>
      </c>
      <c r="F158" s="104" t="e" cm="1">
        <f t="array" aca="1" ref="F158" ca="1">CALENDAR.EDATE_TO_MJDATE(B158)</f>
        <v>#NAME?</v>
      </c>
      <c r="G158" s="123" t="e" cm="1">
        <f t="array" aca="1" ref="G158" ca="1">CALENDAR.DELTA_INTERVAL(C158,E158,F158,D158)</f>
        <v>#NAME?</v>
      </c>
      <c r="H158" s="123"/>
      <c r="I158" s="123"/>
      <c r="J158" s="123"/>
      <c r="K158" s="123"/>
      <c r="L158" s="123"/>
      <c r="M158" s="145"/>
    </row>
    <row r="159" spans="1:27" x14ac:dyDescent="0.25">
      <c r="A159" s="95">
        <v>44651.270949074074</v>
      </c>
      <c r="B159" s="96">
        <v>44712.25</v>
      </c>
      <c r="C159" s="140" t="s">
        <v>149</v>
      </c>
      <c r="D159" s="9"/>
      <c r="E159" s="103" t="e" cm="1">
        <f t="array" aca="1" ref="E159" ca="1">CALENDAR.EDATE_TO_MJDATE(A159)</f>
        <v>#NAME?</v>
      </c>
      <c r="F159" s="103" t="e" cm="1">
        <f t="array" aca="1" ref="F159" ca="1">CALENDAR.EDATE_TO_MJDATE(B159)</f>
        <v>#NAME?</v>
      </c>
      <c r="G159" s="122" t="e" cm="1">
        <f t="array" aca="1" ref="G159" ca="1">CALENDAR.DELTA_INTERVAL(C159,E159,F159,D159)</f>
        <v>#NAME?</v>
      </c>
      <c r="H159" s="122"/>
      <c r="I159" s="122"/>
      <c r="J159" s="122"/>
      <c r="K159" s="122"/>
      <c r="L159" s="122"/>
      <c r="M159" s="144"/>
    </row>
    <row r="160" spans="1:27" x14ac:dyDescent="0.25">
      <c r="A160" s="99">
        <v>44834.270949074074</v>
      </c>
      <c r="B160" s="100">
        <v>45078.75</v>
      </c>
      <c r="C160" s="142" t="s">
        <v>151</v>
      </c>
      <c r="D160" s="37">
        <v>3</v>
      </c>
      <c r="E160" s="105" t="e" cm="1">
        <f t="array" aca="1" ref="E160" ca="1">CALENDAR.EDATE_TO_MJDATE(A160)</f>
        <v>#NAME?</v>
      </c>
      <c r="F160" s="105" t="e" cm="1">
        <f t="array" aca="1" ref="F160" ca="1">CALENDAR.EDATE_TO_MJDATE(B160)</f>
        <v>#NAME?</v>
      </c>
      <c r="G160" s="124" t="e" cm="1">
        <f t="array" aca="1" ref="G160" ca="1">CALENDAR.DELTA_INTERVAL(C160,E160,F160,D160)</f>
        <v>#NAME?</v>
      </c>
      <c r="H160" s="124"/>
      <c r="I160" s="124"/>
      <c r="J160" s="124"/>
      <c r="K160" s="124"/>
      <c r="L160" s="124"/>
      <c r="M160" s="146"/>
    </row>
    <row r="161" spans="1:13" x14ac:dyDescent="0.25">
      <c r="A161" s="95">
        <v>44651.999988425923</v>
      </c>
      <c r="B161" s="96">
        <v>44654.000393518516</v>
      </c>
      <c r="C161" s="140" t="s">
        <v>156</v>
      </c>
      <c r="D161" s="9"/>
      <c r="E161" s="103" t="e" cm="1">
        <f t="array" aca="1" ref="E161" ca="1">CALENDAR.EDATE_TO_MJDATE(A161)</f>
        <v>#NAME?</v>
      </c>
      <c r="F161" s="103" t="e" cm="1">
        <f t="array" aca="1" ref="F161" ca="1">CALENDAR.EDATE_TO_MJDATE(B161)</f>
        <v>#NAME?</v>
      </c>
      <c r="G161" s="122" t="e" cm="1">
        <f t="array" aca="1" ref="G161" ca="1">CALENDAR.DELTA_INTERVAL(C161,E161,F161,D161)</f>
        <v>#NAME?</v>
      </c>
      <c r="H161" s="122"/>
      <c r="I161" s="122"/>
      <c r="J161" s="122"/>
      <c r="K161" s="122"/>
      <c r="L161" s="122"/>
      <c r="M161" s="144"/>
    </row>
    <row r="162" spans="1:13" x14ac:dyDescent="0.25">
      <c r="A162" s="99">
        <v>44651.996574074074</v>
      </c>
      <c r="B162" s="100">
        <v>44652.083333333336</v>
      </c>
      <c r="C162" s="142" t="s">
        <v>157</v>
      </c>
      <c r="D162" s="37"/>
      <c r="E162" s="105" t="e" cm="1">
        <f t="array" aca="1" ref="E162" ca="1">CALENDAR.EDATE_TO_MJDATE(A162)</f>
        <v>#NAME?</v>
      </c>
      <c r="F162" s="105" t="e" cm="1">
        <f t="array" aca="1" ref="F162" ca="1">CALENDAR.EDATE_TO_MJDATE(B162)</f>
        <v>#NAME?</v>
      </c>
      <c r="G162" s="124" t="e" cm="1">
        <f t="array" aca="1" ref="G162" ca="1">CALENDAR.DELTA_INTERVAL(C162,E162,F162,D162)</f>
        <v>#NAME?</v>
      </c>
      <c r="H162" s="124"/>
      <c r="I162" s="124"/>
      <c r="J162" s="124"/>
      <c r="K162" s="124"/>
      <c r="L162" s="124"/>
      <c r="M162" s="146"/>
    </row>
    <row r="163" spans="1:13" x14ac:dyDescent="0.25">
      <c r="A163" s="102">
        <v>44651.270949074074</v>
      </c>
      <c r="B163" s="102">
        <v>44652.770949074074</v>
      </c>
      <c r="C163" s="143" t="s">
        <v>158</v>
      </c>
      <c r="D163" s="40"/>
      <c r="E163" s="106" t="e" cm="1">
        <f t="array" aca="1" ref="E163" ca="1">CALENDAR.EDATE_TO_MJDATE(A163)</f>
        <v>#NAME?</v>
      </c>
      <c r="F163" s="106" t="e" cm="1">
        <f t="array" aca="1" ref="F163" ca="1">CALENDAR.EDATE_TO_MJDATE(B163)</f>
        <v>#NAME?</v>
      </c>
      <c r="G163" s="107" t="e" cm="1">
        <f t="array" aca="1" ref="G163" ca="1">CALENDAR.DELTA_INTERVAL(C163,E163,F163,D163)</f>
        <v>#NAME?</v>
      </c>
      <c r="H163" s="107"/>
      <c r="I163" s="107"/>
      <c r="J163" s="107"/>
      <c r="K163" s="107"/>
      <c r="L163" s="107"/>
      <c r="M163" s="147"/>
    </row>
    <row r="164" spans="1:13" x14ac:dyDescent="0.25">
      <c r="A164" s="97">
        <v>44286.270949074074</v>
      </c>
      <c r="B164" s="98">
        <v>45016.25</v>
      </c>
      <c r="C164" s="141" t="s">
        <v>159</v>
      </c>
      <c r="D164" s="12"/>
      <c r="E164" s="104" t="e" cm="1">
        <f t="array" aca="1" ref="E164" ca="1">CALENDAR.EDATE_TO_MJDATE(A164)</f>
        <v>#NAME?</v>
      </c>
      <c r="F164" s="104" t="e" cm="1">
        <f t="array" aca="1" ref="F164" ca="1">CALENDAR.EDATE_TO_MJDATE(B164)</f>
        <v>#NAME?</v>
      </c>
      <c r="G164" s="123" t="e" cm="1">
        <f t="array" aca="1" ref="G164" ca="1">CALENDAR.DELTA_INTERVAL(C164,E164,F164,D164)</f>
        <v>#NAME?</v>
      </c>
      <c r="H164" s="123"/>
      <c r="I164" s="123"/>
      <c r="J164" s="123"/>
      <c r="K164" s="123"/>
      <c r="L164" s="123"/>
      <c r="M164" s="145"/>
    </row>
    <row r="165" spans="1:13" x14ac:dyDescent="0.25">
      <c r="A165" s="95">
        <v>44651.270949074074</v>
      </c>
      <c r="B165" s="96">
        <v>44712.25</v>
      </c>
      <c r="C165" s="140" t="s">
        <v>160</v>
      </c>
      <c r="D165" s="9"/>
      <c r="E165" s="103" t="e" cm="1">
        <f t="array" aca="1" ref="E165" ca="1">CALENDAR.EDATE_TO_MJDATE(A165)</f>
        <v>#NAME?</v>
      </c>
      <c r="F165" s="103" t="e" cm="1">
        <f t="array" aca="1" ref="F165" ca="1">CALENDAR.EDATE_TO_MJDATE(B165)</f>
        <v>#NAME?</v>
      </c>
      <c r="G165" s="122" t="e" cm="1">
        <f t="array" aca="1" ref="G165" ca="1">CALENDAR.DELTA_INTERVAL(C165,E165,F165,D165)</f>
        <v>#NAME?</v>
      </c>
      <c r="H165" s="122"/>
      <c r="I165" s="122"/>
      <c r="J165" s="122"/>
      <c r="K165" s="122"/>
      <c r="L165" s="122"/>
      <c r="M165" s="144"/>
    </row>
    <row r="166" spans="1:13" x14ac:dyDescent="0.25">
      <c r="A166" s="99">
        <v>44651.996574074074</v>
      </c>
      <c r="B166" s="100">
        <v>44654.083333333336</v>
      </c>
      <c r="C166" s="142" t="s">
        <v>161</v>
      </c>
      <c r="D166" s="37"/>
      <c r="E166" s="105" t="e" cm="1">
        <f t="array" aca="1" ref="E166" ca="1">CALENDAR.EDATE_TO_MJDATE(A166)</f>
        <v>#NAME?</v>
      </c>
      <c r="F166" s="105" t="e" cm="1">
        <f t="array" aca="1" ref="F166" ca="1">CALENDAR.EDATE_TO_MJDATE(B166)</f>
        <v>#NAME?</v>
      </c>
      <c r="G166" s="124" t="e" cm="1">
        <f t="array" aca="1" ref="G166" ca="1">CALENDAR.DELTA_INTERVAL(C166,E166,F166,D166)</f>
        <v>#NAME?</v>
      </c>
      <c r="H166" s="124"/>
      <c r="I166" s="124"/>
      <c r="J166" s="124"/>
      <c r="K166" s="124"/>
      <c r="L166" s="124"/>
      <c r="M166" s="146"/>
    </row>
    <row r="167" spans="1:13" x14ac:dyDescent="0.25">
      <c r="A167" s="95">
        <v>44286.270949074074</v>
      </c>
      <c r="B167" s="96">
        <v>45016.25</v>
      </c>
      <c r="C167" s="140" t="s">
        <v>167</v>
      </c>
      <c r="D167" s="9"/>
      <c r="E167" s="103" t="e" cm="1">
        <f t="array" aca="1" ref="E167" ca="1">CALENDAR.EDATE_TO_MJDATE(A167)</f>
        <v>#NAME?</v>
      </c>
      <c r="F167" s="103" t="e" cm="1">
        <f t="array" aca="1" ref="F167" ca="1">CALENDAR.EDATE_TO_MJDATE(B167)</f>
        <v>#NAME?</v>
      </c>
      <c r="G167" s="122" t="e" cm="1">
        <f t="array" aca="1" ref="G167" ca="1">CALENDAR.DELTA_INTERVAL(C167,E167,F167,D167)</f>
        <v>#NAME?</v>
      </c>
      <c r="H167" s="122"/>
      <c r="I167" s="122"/>
      <c r="J167" s="122"/>
      <c r="K167" s="122"/>
      <c r="L167" s="122"/>
      <c r="M167" s="144"/>
    </row>
    <row r="168" spans="1:13" x14ac:dyDescent="0.25">
      <c r="A168" s="99">
        <v>44286.270949074074</v>
      </c>
      <c r="B168" s="100">
        <v>45016.25</v>
      </c>
      <c r="C168" s="142" t="s">
        <v>168</v>
      </c>
      <c r="D168" s="37"/>
      <c r="E168" s="105" t="e" cm="1">
        <f t="array" aca="1" ref="E168" ca="1">CALENDAR.EDATE_TO_MJDATE(A168)</f>
        <v>#NAME?</v>
      </c>
      <c r="F168" s="105" t="e" cm="1">
        <f t="array" aca="1" ref="F168" ca="1">CALENDAR.EDATE_TO_MJDATE(B168)</f>
        <v>#NAME?</v>
      </c>
      <c r="G168" s="124" t="e" cm="1">
        <f t="array" aca="1" ref="G168" ca="1">CALENDAR.DELTA_INTERVAL(C168,E168,F168,D168)</f>
        <v>#NAME?</v>
      </c>
      <c r="H168" s="124"/>
      <c r="I168" s="124"/>
      <c r="J168" s="124"/>
      <c r="K168" s="124"/>
      <c r="L168" s="124"/>
      <c r="M168" s="146"/>
    </row>
    <row r="169" spans="1:13" x14ac:dyDescent="0.25">
      <c r="A169" s="95">
        <v>44286.270949074074</v>
      </c>
      <c r="B169" s="96">
        <v>45016.25</v>
      </c>
      <c r="C169" s="140" t="s">
        <v>169</v>
      </c>
      <c r="D169" s="9"/>
      <c r="E169" s="103" t="e" cm="1">
        <f t="array" aca="1" ref="E169" ca="1">CALENDAR.EDATE_TO_MJDATE(A169)</f>
        <v>#NAME?</v>
      </c>
      <c r="F169" s="103" t="e" cm="1">
        <f t="array" aca="1" ref="F169" ca="1">CALENDAR.EDATE_TO_MJDATE(B169)</f>
        <v>#NAME?</v>
      </c>
      <c r="G169" s="122" t="e" cm="1">
        <f t="array" aca="1" ref="G169" ca="1">CALENDAR.DELTA_INTERVAL(C169,E169,F169,D169)</f>
        <v>#NAME?</v>
      </c>
      <c r="H169" s="122"/>
      <c r="I169" s="122"/>
      <c r="J169" s="122"/>
      <c r="K169" s="122"/>
      <c r="L169" s="122"/>
      <c r="M169" s="144"/>
    </row>
    <row r="170" spans="1:13" x14ac:dyDescent="0.25">
      <c r="A170" s="99">
        <v>45016.25</v>
      </c>
      <c r="B170" s="100">
        <v>44286.270965925927</v>
      </c>
      <c r="C170" s="142" t="s">
        <v>169</v>
      </c>
      <c r="D170" s="37"/>
      <c r="E170" s="105" t="e" cm="1">
        <f t="array" aca="1" ref="E170" ca="1">CALENDAR.EDATE_TO_MJDATE(A170)</f>
        <v>#NAME?</v>
      </c>
      <c r="F170" s="105" t="e" cm="1">
        <f t="array" aca="1" ref="F170" ca="1">CALENDAR.EDATE_TO_MJDATE(B170)</f>
        <v>#NAME?</v>
      </c>
      <c r="G170" s="124" t="e" cm="1">
        <f t="array" aca="1" ref="G170" ca="1">CALENDAR.DELTA_INTERVAL(C170,E170,F170,D170)</f>
        <v>#NAME?</v>
      </c>
      <c r="H170" s="124"/>
      <c r="I170" s="124"/>
      <c r="J170" s="124"/>
      <c r="K170" s="124"/>
      <c r="L170" s="124"/>
      <c r="M170" s="146"/>
    </row>
  </sheetData>
  <phoneticPr fontId="2" type="noConversion"/>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topLeftCell="A14" workbookViewId="0">
      <selection activeCell="A5" sqref="A5"/>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284</v>
      </c>
    </row>
    <row r="3" spans="1:12" x14ac:dyDescent="0.25">
      <c r="A3" s="22" t="s">
        <v>226</v>
      </c>
      <c r="B3" s="23" t="s">
        <v>227</v>
      </c>
      <c r="C3" s="23" t="s">
        <v>224</v>
      </c>
      <c r="D3" s="23" t="s">
        <v>225</v>
      </c>
      <c r="E3" s="30" t="s">
        <v>140</v>
      </c>
      <c r="F3" s="23" t="s">
        <v>112</v>
      </c>
      <c r="G3" s="23" t="s">
        <v>173</v>
      </c>
      <c r="H3" s="90" t="s">
        <v>111</v>
      </c>
    </row>
    <row r="4" spans="1:12" x14ac:dyDescent="0.25">
      <c r="A4" s="95">
        <v>45077.25</v>
      </c>
      <c r="B4" s="96">
        <v>45078.75</v>
      </c>
      <c r="C4" s="103" t="e" cm="1">
        <f t="array" aca="1" ref="C4" ca="1">CALENDAR.EDATE_TO_MJDATE(A4)</f>
        <v>#NAME?</v>
      </c>
      <c r="D4" s="103" t="e" cm="1">
        <f t="array" aca="1" ref="D4" ca="1">CALENDAR.EDATE_TO_MJDATE(B4)</f>
        <v>#NAME?</v>
      </c>
      <c r="E4" s="9" t="e" cm="1">
        <f t="array" aca="1" ref="E4" ca="1">CALENDAR.EXTENT_OF_DAYS(C4,D4)</f>
        <v>#VALUE!</v>
      </c>
      <c r="F4" s="9" cm="1">
        <f t="array" ref="F4">_xlfn.IFS(A4=B4,0,B4&gt;A4,1,TRUE,-1)</f>
        <v>1</v>
      </c>
      <c r="G4" s="9">
        <f>F4*(ABS(INT(B4)-INT(A4))+1)</f>
        <v>2</v>
      </c>
      <c r="H4" s="91" t="e">
        <f ca="1">G4=E4</f>
        <v>#VALUE!</v>
      </c>
      <c r="L4" s="108"/>
    </row>
    <row r="5" spans="1:12" x14ac:dyDescent="0.25">
      <c r="A5" s="97">
        <v>45077.999988425923</v>
      </c>
      <c r="B5" s="98">
        <v>45078</v>
      </c>
      <c r="C5" s="104" t="e" cm="1">
        <f t="array" aca="1" ref="C5" ca="1">CALENDAR.EDATE_TO_MJDATE(A5)</f>
        <v>#NAME?</v>
      </c>
      <c r="D5" s="104" t="e" cm="1">
        <f t="array" aca="1" ref="D5" ca="1">CALENDAR.EDATE_TO_MJDATE(B5)</f>
        <v>#NAME?</v>
      </c>
      <c r="E5" s="12" t="e" cm="1">
        <f t="array" aca="1" ref="E5" ca="1">CALENDAR.EXTENT_OF_DAYS(C5,D5)</f>
        <v>#VALUE!</v>
      </c>
      <c r="F5" s="12" cm="1">
        <f t="array" ref="F5">_xlfn.IFS(A5=B5,0,B5&gt;A5,1,TRUE,-1)</f>
        <v>1</v>
      </c>
      <c r="G5" s="12">
        <f>F5*(ABS(INT(B5)-INT(A5))+1)</f>
        <v>2</v>
      </c>
      <c r="H5" s="92" t="e">
        <f ca="1">G5=E5</f>
        <v>#VALUE!</v>
      </c>
    </row>
    <row r="6" spans="1:12" x14ac:dyDescent="0.25">
      <c r="A6" s="136">
        <v>45078.75</v>
      </c>
      <c r="B6" s="137">
        <v>45077.25</v>
      </c>
      <c r="C6" s="174" t="e" cm="1">
        <f t="array" aca="1" ref="C6" ca="1">CALENDAR.EDATE_TO_MJDATE(A6)</f>
        <v>#NAME?</v>
      </c>
      <c r="D6" s="174" t="e" cm="1">
        <f t="array" aca="1" ref="D6" ca="1">CALENDAR.EDATE_TO_MJDATE(B6)</f>
        <v>#NAME?</v>
      </c>
      <c r="E6" s="148" t="e" cm="1">
        <f t="array" aca="1" ref="E6" ca="1">CALENDAR.EXTENT_OF_DAYS(C6,D6)</f>
        <v>#VALUE!</v>
      </c>
      <c r="F6" s="148" cm="1">
        <f t="array" ref="F6">_xlfn.IFS(A6=B6,0,B6&gt;A6,1,TRUE,-1)</f>
        <v>-1</v>
      </c>
      <c r="G6" s="148">
        <f>F6*(ABS(INT(B6)-INT(A6))+1)</f>
        <v>-2</v>
      </c>
      <c r="H6" s="149" t="e">
        <f ca="1">G6=E6</f>
        <v>#VALUE!</v>
      </c>
    </row>
    <row r="9" spans="1:12" ht="19.5" x14ac:dyDescent="0.3">
      <c r="A9" s="1" t="s">
        <v>285</v>
      </c>
    </row>
    <row r="11" spans="1:12" x14ac:dyDescent="0.25">
      <c r="A11" s="22" t="s">
        <v>226</v>
      </c>
      <c r="B11" s="23" t="s">
        <v>227</v>
      </c>
      <c r="C11" s="23" t="s">
        <v>224</v>
      </c>
      <c r="D11" s="23" t="s">
        <v>225</v>
      </c>
      <c r="E11" s="167" t="s">
        <v>116</v>
      </c>
      <c r="F11" s="23" t="s">
        <v>112</v>
      </c>
      <c r="G11" s="23" t="s">
        <v>173</v>
      </c>
      <c r="H11" s="90" t="s">
        <v>111</v>
      </c>
    </row>
    <row r="12" spans="1:12" x14ac:dyDescent="0.25">
      <c r="A12" s="95">
        <v>45077.25</v>
      </c>
      <c r="B12" s="96">
        <v>45081.999988425923</v>
      </c>
      <c r="C12" s="73" t="e" cm="1">
        <f t="array" aca="1" ref="C12" ca="1">CALENDAR.EDATE_TO_MJDATE(A12)</f>
        <v>#NAME?</v>
      </c>
      <c r="D12" s="73" t="e" cm="1">
        <f t="array" aca="1" ref="D12" ca="1">CALENDAR.EDATE_TO_MJDATE(B12)</f>
        <v>#NAME?</v>
      </c>
      <c r="E12" s="82" t="e" cm="1">
        <f t="array" aca="1" ref="E12" ca="1">CALENDAR.EXTENT_OF_WEEKS(C12,D12)</f>
        <v>#VALUE!</v>
      </c>
      <c r="F12" s="9" cm="1">
        <f t="array" ref="F12">_xlfn.IFS(A12=B12,0,B12&gt;A12,1,TRUE,-1)</f>
        <v>1</v>
      </c>
      <c r="G12" s="9">
        <f>F12*INT(((INT(B12-WEEKDAY(B12,3))-INT(A12-WEEKDAY(A12,3)))/7)+1)</f>
        <v>1</v>
      </c>
      <c r="H12" s="91" t="e">
        <f ca="1">G12=E12</f>
        <v>#VALUE!</v>
      </c>
    </row>
    <row r="13" spans="1:12" x14ac:dyDescent="0.25">
      <c r="A13" s="97">
        <v>45081.999988425923</v>
      </c>
      <c r="B13" s="98">
        <v>45077.25</v>
      </c>
      <c r="C13" s="74" t="e" cm="1">
        <f t="array" aca="1" ref="C13" ca="1">CALENDAR.EDATE_TO_MJDATE(A13)</f>
        <v>#NAME?</v>
      </c>
      <c r="D13" s="74" t="e" cm="1">
        <f t="array" aca="1" ref="D13" ca="1">CALENDAR.EDATE_TO_MJDATE(B13)</f>
        <v>#NAME?</v>
      </c>
      <c r="E13" s="83" t="e" cm="1">
        <f t="array" aca="1" ref="E13" ca="1">CALENDAR.EXTENT_OF_WEEKS(C13,D13)</f>
        <v>#VALUE!</v>
      </c>
      <c r="F13" s="12" cm="1">
        <f t="array" ref="F13">_xlfn.IFS(A13=B13,0,B13&gt;A13,1,TRUE,-1)</f>
        <v>-1</v>
      </c>
      <c r="G13" s="12">
        <f>F13*INT(((INT(B13-WEEKDAY(B13,3))-INT(A13-WEEKDAY(A13,3)))/7)+1)</f>
        <v>-1</v>
      </c>
      <c r="H13" s="92" t="e">
        <f ca="1">G13=E13</f>
        <v>#VALUE!</v>
      </c>
    </row>
    <row r="14" spans="1:12" x14ac:dyDescent="0.25">
      <c r="A14" s="95">
        <v>45047.75</v>
      </c>
      <c r="B14" s="96">
        <v>45413.75</v>
      </c>
      <c r="C14" s="73" t="e" cm="1">
        <f t="array" aca="1" ref="C14" ca="1">CALENDAR.EDATE_TO_MJDATE(A14)</f>
        <v>#NAME?</v>
      </c>
      <c r="D14" s="73" t="e" cm="1">
        <f t="array" aca="1" ref="D14" ca="1">CALENDAR.EDATE_TO_MJDATE(B14)</f>
        <v>#NAME?</v>
      </c>
      <c r="E14" s="82" t="e" cm="1">
        <f t="array" aca="1" ref="E14" ca="1">CALENDAR.EXTENT_OF_WEEKS(C14,D14)</f>
        <v>#VALUE!</v>
      </c>
      <c r="F14" s="9" cm="1">
        <f t="array" ref="F14">_xlfn.IFS(A14=B14,0,B14&gt;A14,1,TRUE,-1)</f>
        <v>1</v>
      </c>
      <c r="G14" s="9">
        <f>F14*INT(((INT(B14-WEEKDAY(B14,3))-INT(A14-WEEKDAY(A14,3)))/7)+1)</f>
        <v>53</v>
      </c>
      <c r="H14" s="91" t="e">
        <f ca="1">G14=E14</f>
        <v>#VALUE!</v>
      </c>
    </row>
    <row r="15" spans="1:12" x14ac:dyDescent="0.25">
      <c r="A15" s="99">
        <v>45047.75</v>
      </c>
      <c r="B15" s="100">
        <v>45077.25</v>
      </c>
      <c r="C15" s="75" t="e" cm="1">
        <f t="array" aca="1" ref="C15" ca="1">CALENDAR.EDATE_TO_MJDATE(A15)</f>
        <v>#NAME?</v>
      </c>
      <c r="D15" s="75" t="e" cm="1">
        <f t="array" aca="1" ref="D15" ca="1">CALENDAR.EDATE_TO_MJDATE(B15)</f>
        <v>#NAME?</v>
      </c>
      <c r="E15" s="175" t="e" cm="1">
        <f t="array" aca="1" ref="E15" ca="1">CALENDAR.EXTENT_OF_WEEKS(C15,D15)</f>
        <v>#VALUE!</v>
      </c>
      <c r="F15" s="37" cm="1">
        <f t="array" ref="F15">_xlfn.IFS(A15=B15,0,B15&gt;A15,1,TRUE,-1)</f>
        <v>1</v>
      </c>
      <c r="G15" s="37">
        <f>F15*INT(((INT(B15-WEEKDAY(B15,3))-INT(A15-WEEKDAY(A15,3)))/7)+1)</f>
        <v>5</v>
      </c>
      <c r="H15" s="93" t="e">
        <f ca="1">G15=E15</f>
        <v>#VALUE!</v>
      </c>
    </row>
    <row r="18" spans="1:17" ht="19.5" x14ac:dyDescent="0.3">
      <c r="A18" s="1" t="s">
        <v>286</v>
      </c>
    </row>
    <row r="20" spans="1:17" x14ac:dyDescent="0.25">
      <c r="A20" s="22" t="s">
        <v>226</v>
      </c>
      <c r="B20" s="23" t="s">
        <v>227</v>
      </c>
      <c r="C20" s="23" t="s">
        <v>224</v>
      </c>
      <c r="D20" s="23" t="s">
        <v>225</v>
      </c>
      <c r="E20" s="167" t="s">
        <v>113</v>
      </c>
      <c r="F20" s="23" t="s">
        <v>112</v>
      </c>
      <c r="G20" s="23" t="s">
        <v>173</v>
      </c>
      <c r="H20" s="90" t="s">
        <v>111</v>
      </c>
    </row>
    <row r="21" spans="1:17" x14ac:dyDescent="0.25">
      <c r="A21" s="95">
        <v>45077.25</v>
      </c>
      <c r="B21" s="96">
        <v>45081.999988425923</v>
      </c>
      <c r="C21" s="73" t="e" cm="1">
        <f t="array" aca="1" ref="C21" ca="1">CALENDAR.EDATE_TO_MJDATE(A21)</f>
        <v>#NAME?</v>
      </c>
      <c r="D21" s="73" t="e" cm="1">
        <f t="array" aca="1" ref="D21" ca="1">CALENDAR.EDATE_TO_MJDATE(B21)</f>
        <v>#NAME?</v>
      </c>
      <c r="E21" s="82" t="e" cm="1">
        <f t="array" aca="1" ref="E21" ca="1">CALENDAR.EXTENT_OF_MONTHS(C21,D21)</f>
        <v>#VALUE!</v>
      </c>
      <c r="F21" s="9" cm="1">
        <f t="array" ref="F21">_xlfn.IFS(A21=B21,0,B21&gt;A21,1,TRUE,-1)</f>
        <v>1</v>
      </c>
      <c r="G21" s="9">
        <f>IF(F21=0,1,_xlfn.LET(_xlpm._s,IF(F21=1,A21,B21),_xlpm._e,IF(F21=-1,A21,B21),F21*((YEAR(_xlpm._e)-YEAR(_xlpm._s))*12+MONTH(_xlpm._e)-MONTH(_xlpm._s)+1)))</f>
        <v>2</v>
      </c>
      <c r="H21" s="91" t="e">
        <f ca="1">G21=E21</f>
        <v>#VALUE!</v>
      </c>
    </row>
    <row r="22" spans="1:17" x14ac:dyDescent="0.25">
      <c r="A22" s="97">
        <v>45081.999988425923</v>
      </c>
      <c r="B22" s="98">
        <v>45077.25</v>
      </c>
      <c r="C22" s="74" t="e" cm="1">
        <f t="array" aca="1" ref="C22" ca="1">CALENDAR.EDATE_TO_MJDATE(A22)</f>
        <v>#NAME?</v>
      </c>
      <c r="D22" s="74" t="e" cm="1">
        <f t="array" aca="1" ref="D22" ca="1">CALENDAR.EDATE_TO_MJDATE(B22)</f>
        <v>#NAME?</v>
      </c>
      <c r="E22" s="83" t="e" cm="1">
        <f t="array" aca="1" ref="E22" ca="1">CALENDAR.EXTENT_OF_MONTHS(C22,D22)</f>
        <v>#VALUE!</v>
      </c>
      <c r="F22" s="12" cm="1">
        <f t="array" ref="F22">_xlfn.IFS(A22=B22,0,B22&gt;A22,1,TRUE,-1)</f>
        <v>-1</v>
      </c>
      <c r="G22" s="12">
        <f>IF(F22=0,1,_xlfn.LET(_xlpm._s,IF(F22=1,A22,B22),_xlpm._e,IF(F22=-1,A22,B22),F22*((YEAR(_xlpm._e)-YEAR(_xlpm._s))*12+MONTH(_xlpm._e)-MONTH(_xlpm._s)+1)))</f>
        <v>-2</v>
      </c>
      <c r="H22" s="92" t="e">
        <f ca="1">G22=E22</f>
        <v>#VALUE!</v>
      </c>
    </row>
    <row r="23" spans="1:17" x14ac:dyDescent="0.25">
      <c r="A23" s="95">
        <v>45047.75</v>
      </c>
      <c r="B23" s="96">
        <v>45413.75</v>
      </c>
      <c r="C23" s="73" t="e" cm="1">
        <f t="array" aca="1" ref="C23" ca="1">CALENDAR.EDATE_TO_MJDATE(A23)</f>
        <v>#NAME?</v>
      </c>
      <c r="D23" s="73" t="e" cm="1">
        <f t="array" aca="1" ref="D23" ca="1">CALENDAR.EDATE_TO_MJDATE(B23)</f>
        <v>#NAME?</v>
      </c>
      <c r="E23" s="82" t="e" cm="1">
        <f t="array" aca="1" ref="E23" ca="1">CALENDAR.EXTENT_OF_MONTHS(C23,D23)</f>
        <v>#VALUE!</v>
      </c>
      <c r="F23" s="9" cm="1">
        <f t="array" ref="F23">_xlfn.IFS(A23=B23,0,B23&gt;A23,1,TRUE,-1)</f>
        <v>1</v>
      </c>
      <c r="G23" s="9">
        <f>IF(F23=0,1,_xlfn.LET(_xlpm._s,IF(F23=1,A23,B23),_xlpm._e,IF(F23=-1,A23,B23),F23*((YEAR(_xlpm._e)-YEAR(_xlpm._s))*12+MONTH(_xlpm._e)-MONTH(_xlpm._s)+1)))</f>
        <v>13</v>
      </c>
      <c r="H23" s="91" t="e">
        <f ca="1">G23=E23</f>
        <v>#VALUE!</v>
      </c>
    </row>
    <row r="24" spans="1:17" x14ac:dyDescent="0.25">
      <c r="A24" s="99">
        <v>45047.75</v>
      </c>
      <c r="B24" s="100">
        <v>44347.25</v>
      </c>
      <c r="C24" s="75" t="e" cm="1">
        <f t="array" aca="1" ref="C24" ca="1">CALENDAR.EDATE_TO_MJDATE(A24)</f>
        <v>#NAME?</v>
      </c>
      <c r="D24" s="75" t="e" cm="1">
        <f t="array" aca="1" ref="D24" ca="1">CALENDAR.EDATE_TO_MJDATE(B24)</f>
        <v>#NAME?</v>
      </c>
      <c r="E24" s="175" t="e" cm="1">
        <f t="array" aca="1" ref="E24" ca="1">CALENDAR.EXTENT_OF_MONTHS(C24,D24)</f>
        <v>#VALUE!</v>
      </c>
      <c r="F24" s="37" cm="1">
        <f t="array" ref="F24">_xlfn.IFS(A24=B24,0,B24&gt;A24,1,TRUE,-1)</f>
        <v>-1</v>
      </c>
      <c r="G24" s="37">
        <f>IF(F24=0,1,_xlfn.LET(_xlpm._s,IF(F24=1,A24,B24),_xlpm._e,IF(F24=-1,A24,B24),F24*((YEAR(_xlpm._e)-YEAR(_xlpm._s))*12+MONTH(_xlpm._e)-MONTH(_xlpm._s)+1)))</f>
        <v>-25</v>
      </c>
      <c r="H24" s="93" t="e">
        <f ca="1">G24=E24</f>
        <v>#VALUE!</v>
      </c>
    </row>
    <row r="27" spans="1:17" ht="19.5" x14ac:dyDescent="0.3">
      <c r="A27" s="1" t="s">
        <v>287</v>
      </c>
    </row>
    <row r="29" spans="1:17" x14ac:dyDescent="0.25">
      <c r="A29" s="22" t="s">
        <v>226</v>
      </c>
      <c r="B29" s="23" t="s">
        <v>227</v>
      </c>
      <c r="C29" s="23" t="s">
        <v>224</v>
      </c>
      <c r="D29" s="23" t="s">
        <v>225</v>
      </c>
      <c r="E29" s="23" t="s">
        <v>119</v>
      </c>
      <c r="F29" s="167" t="s">
        <v>138</v>
      </c>
      <c r="G29" s="23" t="s">
        <v>112</v>
      </c>
      <c r="H29" s="23" t="s">
        <v>176</v>
      </c>
      <c r="I29" s="23" t="s">
        <v>177</v>
      </c>
      <c r="J29" s="23" t="s">
        <v>174</v>
      </c>
      <c r="K29" s="23" t="s">
        <v>175</v>
      </c>
      <c r="L29" s="23" t="s">
        <v>178</v>
      </c>
      <c r="M29" s="23" t="s">
        <v>179</v>
      </c>
      <c r="N29" s="23" t="s">
        <v>180</v>
      </c>
      <c r="O29" s="23" t="s">
        <v>181</v>
      </c>
      <c r="P29" s="23" t="s">
        <v>182</v>
      </c>
      <c r="Q29" s="90" t="s">
        <v>111</v>
      </c>
    </row>
    <row r="30" spans="1:17" x14ac:dyDescent="0.25">
      <c r="A30" s="95">
        <v>44910</v>
      </c>
      <c r="B30" s="96">
        <v>44593.75</v>
      </c>
      <c r="C30" s="73" t="e" cm="1">
        <f t="array" aca="1" ref="C30" ca="1">CALENDAR.EDATE_TO_MJDATE(A30)</f>
        <v>#NAME?</v>
      </c>
      <c r="D30" s="73" t="e" cm="1">
        <f t="array" aca="1" ref="D30" ca="1">CALENDAR.EDATE_TO_MJDATE(B30)</f>
        <v>#NAME?</v>
      </c>
      <c r="E30" s="9">
        <v>-1</v>
      </c>
      <c r="F30" s="82" t="e" cm="1">
        <f t="array" aca="1" ref="F30" ca="1">CALENDAR.EXTENT_OF_QUARTERS(C30,D30,E30)</f>
        <v>#VALUE!</v>
      </c>
      <c r="G30" s="9" cm="1">
        <f t="array" ref="G30">_xlfn.IFS(A30=B30,0,B30&gt;A30,1,TRUE,-1)</f>
        <v>-1</v>
      </c>
      <c r="H30" s="150">
        <f t="shared" ref="H30:H35" si="0">INT(IF(G30&gt;=0,A30,B30))</f>
        <v>44593</v>
      </c>
      <c r="I30" s="9">
        <f t="shared" ref="I30:I35" si="1">MONTH(H30)-N(E30)-1</f>
        <v>2</v>
      </c>
      <c r="J30" s="9">
        <f>YEAR(H30)+INT(I30/12)</f>
        <v>2022</v>
      </c>
      <c r="K30" s="9">
        <f>MOD(INT(I30/3),4)+1</f>
        <v>1</v>
      </c>
      <c r="L30" s="150">
        <f t="shared" ref="L30:L35" si="2">INT(IF(G30&gt;=0,B30,A30))</f>
        <v>44910</v>
      </c>
      <c r="M30" s="9">
        <f t="shared" ref="M30:M35" si="3">MONTH(L30)-N(E30)-1</f>
        <v>12</v>
      </c>
      <c r="N30" s="9">
        <f>YEAR(L30)+INT(M30/12)</f>
        <v>2023</v>
      </c>
      <c r="O30" s="9">
        <f>MOD(INT(M30/3),4)+1</f>
        <v>1</v>
      </c>
      <c r="P30" s="9">
        <f>G30*((N30-J30)*4+O30-K30+1)</f>
        <v>-5</v>
      </c>
      <c r="Q30" s="91" t="e">
        <f t="shared" ref="Q30:Q35" ca="1" si="4">P30=F30</f>
        <v>#VALUE!</v>
      </c>
    </row>
    <row r="31" spans="1:17" x14ac:dyDescent="0.25">
      <c r="A31" s="97">
        <v>44910</v>
      </c>
      <c r="B31" s="98">
        <v>44593.75</v>
      </c>
      <c r="C31" s="74" t="e" cm="1">
        <f t="array" aca="1" ref="C31" ca="1">CALENDAR.EDATE_TO_MJDATE(A31)</f>
        <v>#NAME?</v>
      </c>
      <c r="D31" s="74" t="e" cm="1">
        <f t="array" aca="1" ref="D31" ca="1">CALENDAR.EDATE_TO_MJDATE(B31)</f>
        <v>#NAME?</v>
      </c>
      <c r="E31" s="12">
        <v>1</v>
      </c>
      <c r="F31" s="83" t="e" cm="1">
        <f t="array" aca="1" ref="F31" ca="1">CALENDAR.EXTENT_OF_QUARTERS(C31,D31,E31)</f>
        <v>#VALUE!</v>
      </c>
      <c r="G31" s="12" cm="1">
        <f t="array" ref="G31">_xlfn.IFS(A31=B31,0,B31&gt;A31,1,TRUE,-1)</f>
        <v>-1</v>
      </c>
      <c r="H31" s="151">
        <f t="shared" si="0"/>
        <v>44593</v>
      </c>
      <c r="I31" s="12">
        <f t="shared" si="1"/>
        <v>0</v>
      </c>
      <c r="J31" s="12">
        <f t="shared" ref="J31:J35" si="5">YEAR(H31)+INT(I31/12)</f>
        <v>2022</v>
      </c>
      <c r="K31" s="12">
        <f t="shared" ref="K31:K35" si="6">MOD(INT(I31/3),4)+1</f>
        <v>1</v>
      </c>
      <c r="L31" s="151">
        <f t="shared" si="2"/>
        <v>44910</v>
      </c>
      <c r="M31" s="12">
        <f t="shared" si="3"/>
        <v>10</v>
      </c>
      <c r="N31" s="12">
        <f t="shared" ref="N31:N35" si="7">YEAR(L31)+INT(M31/12)</f>
        <v>2022</v>
      </c>
      <c r="O31" s="12">
        <f t="shared" ref="O31:O35" si="8">MOD(INT(M31/3),4)+1</f>
        <v>4</v>
      </c>
      <c r="P31" s="12">
        <f t="shared" ref="P31:P35" si="9">G31*((N31-J31)*4+O31-K31+1)</f>
        <v>-4</v>
      </c>
      <c r="Q31" s="92" t="e">
        <f t="shared" ca="1" si="4"/>
        <v>#VALUE!</v>
      </c>
    </row>
    <row r="32" spans="1:17" x14ac:dyDescent="0.25">
      <c r="A32" s="95">
        <v>44967</v>
      </c>
      <c r="B32" s="96">
        <v>45413.75</v>
      </c>
      <c r="C32" s="73" t="e" cm="1">
        <f t="array" aca="1" ref="C32" ca="1">CALENDAR.EDATE_TO_MJDATE(A32)</f>
        <v>#NAME?</v>
      </c>
      <c r="D32" s="73" t="e" cm="1">
        <f t="array" aca="1" ref="D32" ca="1">CALENDAR.EDATE_TO_MJDATE(B32)</f>
        <v>#NAME?</v>
      </c>
      <c r="E32" s="9"/>
      <c r="F32" s="82" t="e" cm="1">
        <f t="array" aca="1" ref="F32" ca="1">CALENDAR.EXTENT_OF_QUARTERS(C32,D32,E32)</f>
        <v>#VALUE!</v>
      </c>
      <c r="G32" s="9" cm="1">
        <f t="array" ref="G32">_xlfn.IFS(A32=B32,0,B32&gt;A32,1,TRUE,-1)</f>
        <v>1</v>
      </c>
      <c r="H32" s="150">
        <f t="shared" si="0"/>
        <v>44967</v>
      </c>
      <c r="I32" s="9">
        <f t="shared" si="1"/>
        <v>1</v>
      </c>
      <c r="J32" s="9">
        <f t="shared" si="5"/>
        <v>2023</v>
      </c>
      <c r="K32" s="9">
        <f t="shared" si="6"/>
        <v>1</v>
      </c>
      <c r="L32" s="150">
        <f t="shared" si="2"/>
        <v>45413</v>
      </c>
      <c r="M32" s="9">
        <f t="shared" si="3"/>
        <v>4</v>
      </c>
      <c r="N32" s="9">
        <f t="shared" si="7"/>
        <v>2024</v>
      </c>
      <c r="O32" s="9">
        <f t="shared" si="8"/>
        <v>2</v>
      </c>
      <c r="P32" s="9">
        <f t="shared" si="9"/>
        <v>6</v>
      </c>
      <c r="Q32" s="91" t="e">
        <f t="shared" ca="1" si="4"/>
        <v>#VALUE!</v>
      </c>
    </row>
    <row r="33" spans="1:17" x14ac:dyDescent="0.25">
      <c r="A33" s="99">
        <v>45000</v>
      </c>
      <c r="B33" s="100">
        <v>45413.75</v>
      </c>
      <c r="C33" s="75" t="e" cm="1">
        <f t="array" aca="1" ref="C33" ca="1">CALENDAR.EDATE_TO_MJDATE(A33)</f>
        <v>#NAME?</v>
      </c>
      <c r="D33" s="75" t="e" cm="1">
        <f t="array" aca="1" ref="D33" ca="1">CALENDAR.EDATE_TO_MJDATE(B33)</f>
        <v>#NAME?</v>
      </c>
      <c r="E33" s="37"/>
      <c r="F33" s="175" t="e" cm="1">
        <f t="array" aca="1" ref="F33" ca="1">CALENDAR.EXTENT_OF_QUARTERS(C33,D33,E33)</f>
        <v>#VALUE!</v>
      </c>
      <c r="G33" s="37" cm="1">
        <f t="array" ref="G33">_xlfn.IFS(A33=B33,0,B33&gt;A33,1,TRUE,-1)</f>
        <v>1</v>
      </c>
      <c r="H33" s="152">
        <f t="shared" si="0"/>
        <v>45000</v>
      </c>
      <c r="I33" s="37">
        <f t="shared" si="1"/>
        <v>2</v>
      </c>
      <c r="J33" s="37">
        <f t="shared" si="5"/>
        <v>2023</v>
      </c>
      <c r="K33" s="37">
        <f t="shared" si="6"/>
        <v>1</v>
      </c>
      <c r="L33" s="152">
        <f t="shared" si="2"/>
        <v>45413</v>
      </c>
      <c r="M33" s="37">
        <f t="shared" si="3"/>
        <v>4</v>
      </c>
      <c r="N33" s="37">
        <f t="shared" si="7"/>
        <v>2024</v>
      </c>
      <c r="O33" s="37">
        <f t="shared" si="8"/>
        <v>2</v>
      </c>
      <c r="P33" s="37">
        <f t="shared" si="9"/>
        <v>6</v>
      </c>
      <c r="Q33" s="93" t="e">
        <f t="shared" ca="1" si="4"/>
        <v>#VALUE!</v>
      </c>
    </row>
    <row r="34" spans="1:17" x14ac:dyDescent="0.25">
      <c r="A34" s="95">
        <v>45031</v>
      </c>
      <c r="B34" s="96">
        <v>45047.75</v>
      </c>
      <c r="C34" s="73" t="e" cm="1">
        <f t="array" aca="1" ref="C34" ca="1">CALENDAR.EDATE_TO_MJDATE(A34)</f>
        <v>#NAME?</v>
      </c>
      <c r="D34" s="73" t="e" cm="1">
        <f t="array" aca="1" ref="D34" ca="1">CALENDAR.EDATE_TO_MJDATE(B34)</f>
        <v>#NAME?</v>
      </c>
      <c r="E34" s="9">
        <v>-6</v>
      </c>
      <c r="F34" s="82" t="e" cm="1">
        <f t="array" aca="1" ref="F34" ca="1">CALENDAR.EXTENT_OF_QUARTERS(C34,D34,E34)</f>
        <v>#VALUE!</v>
      </c>
      <c r="G34" s="9" cm="1">
        <f t="array" ref="G34">_xlfn.IFS(A34=B34,0,B34&gt;A34,1,TRUE,-1)</f>
        <v>1</v>
      </c>
      <c r="H34" s="150">
        <f t="shared" si="0"/>
        <v>45031</v>
      </c>
      <c r="I34" s="9">
        <f t="shared" si="1"/>
        <v>9</v>
      </c>
      <c r="J34" s="9">
        <f t="shared" si="5"/>
        <v>2023</v>
      </c>
      <c r="K34" s="9">
        <f t="shared" si="6"/>
        <v>4</v>
      </c>
      <c r="L34" s="150">
        <f t="shared" si="2"/>
        <v>45047</v>
      </c>
      <c r="M34" s="9">
        <f t="shared" si="3"/>
        <v>10</v>
      </c>
      <c r="N34" s="9">
        <f t="shared" si="7"/>
        <v>2023</v>
      </c>
      <c r="O34" s="9">
        <f t="shared" si="8"/>
        <v>4</v>
      </c>
      <c r="P34" s="9">
        <f t="shared" si="9"/>
        <v>1</v>
      </c>
      <c r="Q34" s="91" t="e">
        <f t="shared" ca="1" si="4"/>
        <v>#VALUE!</v>
      </c>
    </row>
    <row r="35" spans="1:17" x14ac:dyDescent="0.25">
      <c r="A35" s="99">
        <v>45061</v>
      </c>
      <c r="B35" s="100">
        <v>45170.75</v>
      </c>
      <c r="C35" s="75" t="e" cm="1">
        <f t="array" aca="1" ref="C35" ca="1">CALENDAR.EDATE_TO_MJDATE(A35)</f>
        <v>#NAME?</v>
      </c>
      <c r="D35" s="75" t="e" cm="1">
        <f t="array" aca="1" ref="D35" ca="1">CALENDAR.EDATE_TO_MJDATE(B35)</f>
        <v>#NAME?</v>
      </c>
      <c r="E35" s="37">
        <v>-6</v>
      </c>
      <c r="F35" s="175" t="e" cm="1">
        <f t="array" aca="1" ref="F35" ca="1">CALENDAR.EXTENT_OF_QUARTERS(C35,D35,E35)</f>
        <v>#VALUE!</v>
      </c>
      <c r="G35" s="37" cm="1">
        <f t="array" ref="G35">_xlfn.IFS(A35=B35,0,B35&gt;A35,1,TRUE,-1)</f>
        <v>1</v>
      </c>
      <c r="H35" s="152">
        <f t="shared" si="0"/>
        <v>45061</v>
      </c>
      <c r="I35" s="37">
        <f t="shared" si="1"/>
        <v>10</v>
      </c>
      <c r="J35" s="37">
        <f t="shared" si="5"/>
        <v>2023</v>
      </c>
      <c r="K35" s="37">
        <f t="shared" si="6"/>
        <v>4</v>
      </c>
      <c r="L35" s="152">
        <f t="shared" si="2"/>
        <v>45170</v>
      </c>
      <c r="M35" s="37">
        <f t="shared" si="3"/>
        <v>14</v>
      </c>
      <c r="N35" s="37">
        <f t="shared" si="7"/>
        <v>2024</v>
      </c>
      <c r="O35" s="37">
        <f t="shared" si="8"/>
        <v>1</v>
      </c>
      <c r="P35" s="37">
        <f t="shared" si="9"/>
        <v>2</v>
      </c>
      <c r="Q35" s="93" t="e">
        <f t="shared" ca="1" si="4"/>
        <v>#VALUE!</v>
      </c>
    </row>
    <row r="38" spans="1:17" ht="19.5" x14ac:dyDescent="0.3">
      <c r="A38" s="1" t="s">
        <v>288</v>
      </c>
    </row>
    <row r="40" spans="1:17" x14ac:dyDescent="0.25">
      <c r="A40" s="22" t="s">
        <v>226</v>
      </c>
      <c r="B40" s="23" t="s">
        <v>227</v>
      </c>
      <c r="C40" s="23" t="s">
        <v>224</v>
      </c>
      <c r="D40" s="23" t="s">
        <v>225</v>
      </c>
      <c r="E40" s="167" t="s">
        <v>139</v>
      </c>
      <c r="F40" s="23" t="s">
        <v>112</v>
      </c>
      <c r="G40" s="23" t="s">
        <v>173</v>
      </c>
      <c r="H40" s="90" t="s">
        <v>111</v>
      </c>
    </row>
    <row r="41" spans="1:17" x14ac:dyDescent="0.25">
      <c r="A41" s="95">
        <v>45077.25</v>
      </c>
      <c r="B41" s="96">
        <v>45081.999988425923</v>
      </c>
      <c r="C41" s="73" t="e" cm="1">
        <f t="array" aca="1" ref="C41" ca="1">CALENDAR.EDATE_TO_MJDATE(A41)</f>
        <v>#NAME?</v>
      </c>
      <c r="D41" s="73" t="e" cm="1">
        <f t="array" aca="1" ref="D41" ca="1">CALENDAR.EDATE_TO_MJDATE(B41)</f>
        <v>#NAME?</v>
      </c>
      <c r="E41" s="82" t="e" cm="1">
        <f t="array" aca="1" ref="E41" ca="1">CALENDAR.EXTENT_OF_YEARS(C41,D41)</f>
        <v>#VALUE!</v>
      </c>
      <c r="F41" s="9" cm="1">
        <f t="array" ref="F41">_xlfn.IFS(A41=B41,0,B41&gt;A41,1,TRUE,-1)</f>
        <v>1</v>
      </c>
      <c r="G41" s="9">
        <f>F41*(ABS(YEAR(B41)-YEAR(A41))+1)</f>
        <v>1</v>
      </c>
      <c r="H41" s="91" t="e">
        <f ca="1">G41=E41</f>
        <v>#VALUE!</v>
      </c>
    </row>
    <row r="42" spans="1:17" x14ac:dyDescent="0.25">
      <c r="A42" s="97">
        <v>45081.999988425923</v>
      </c>
      <c r="B42" s="98">
        <v>45077.25</v>
      </c>
      <c r="C42" s="74" t="e" cm="1">
        <f t="array" aca="1" ref="C42" ca="1">CALENDAR.EDATE_TO_MJDATE(A42)</f>
        <v>#NAME?</v>
      </c>
      <c r="D42" s="74" t="e" cm="1">
        <f t="array" aca="1" ref="D42" ca="1">CALENDAR.EDATE_TO_MJDATE(B42)</f>
        <v>#NAME?</v>
      </c>
      <c r="E42" s="83" t="e" cm="1">
        <f t="array" aca="1" ref="E42" ca="1">CALENDAR.EXTENT_OF_YEARS(C42,D42)</f>
        <v>#VALUE!</v>
      </c>
      <c r="F42" s="12" cm="1">
        <f t="array" ref="F42">_xlfn.IFS(A42=B42,0,B42&gt;A42,1,TRUE,-1)</f>
        <v>-1</v>
      </c>
      <c r="G42" s="12">
        <f>F42*(ABS(YEAR(B42)-YEAR(A42))+1)</f>
        <v>-1</v>
      </c>
      <c r="H42" s="92" t="e">
        <f ca="1">G42=E42</f>
        <v>#VALUE!</v>
      </c>
    </row>
    <row r="43" spans="1:17" x14ac:dyDescent="0.25">
      <c r="A43" s="95">
        <v>45047.75</v>
      </c>
      <c r="B43" s="96">
        <v>45413.75</v>
      </c>
      <c r="C43" s="73" t="e" cm="1">
        <f t="array" aca="1" ref="C43" ca="1">CALENDAR.EDATE_TO_MJDATE(A43)</f>
        <v>#NAME?</v>
      </c>
      <c r="D43" s="73" t="e" cm="1">
        <f t="array" aca="1" ref="D43" ca="1">CALENDAR.EDATE_TO_MJDATE(B43)</f>
        <v>#NAME?</v>
      </c>
      <c r="E43" s="82" t="e" cm="1">
        <f t="array" aca="1" ref="E43" ca="1">CALENDAR.EXTENT_OF_YEARS(C43,D43)</f>
        <v>#VALUE!</v>
      </c>
      <c r="F43" s="9" cm="1">
        <f t="array" ref="F43">_xlfn.IFS(A43=B43,0,B43&gt;A43,1,TRUE,-1)</f>
        <v>1</v>
      </c>
      <c r="G43" s="9">
        <f>F43*(ABS(YEAR(B43)-YEAR(A43))+1)</f>
        <v>2</v>
      </c>
      <c r="H43" s="91" t="e">
        <f ca="1">G43=E43</f>
        <v>#VALUE!</v>
      </c>
    </row>
    <row r="44" spans="1:17" x14ac:dyDescent="0.25">
      <c r="A44" s="99">
        <v>45047.75</v>
      </c>
      <c r="B44" s="100">
        <v>44347.25</v>
      </c>
      <c r="C44" s="75" t="e" cm="1">
        <f t="array" aca="1" ref="C44" ca="1">CALENDAR.EDATE_TO_MJDATE(A44)</f>
        <v>#NAME?</v>
      </c>
      <c r="D44" s="75" t="e" cm="1">
        <f t="array" aca="1" ref="D44" ca="1">CALENDAR.EDATE_TO_MJDATE(B44)</f>
        <v>#NAME?</v>
      </c>
      <c r="E44" s="175" t="e" cm="1">
        <f t="array" aca="1" ref="E44" ca="1">CALENDAR.EXTENT_OF_YEARS(C44,D44)</f>
        <v>#VALUE!</v>
      </c>
      <c r="F44" s="37" cm="1">
        <f t="array" ref="F44">_xlfn.IFS(A44=B44,0,B44&gt;A44,1,TRUE,-1)</f>
        <v>-1</v>
      </c>
      <c r="G44" s="37">
        <f>F44*(ABS(YEAR(B44)-YEAR(A44))+1)</f>
        <v>-3</v>
      </c>
      <c r="H44" s="93" t="e">
        <f ca="1">G44=E44</f>
        <v>#VALUE!</v>
      </c>
    </row>
  </sheetData>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G60"/>
  <sheetViews>
    <sheetView topLeftCell="A36" workbookViewId="0">
      <selection activeCell="A58" sqref="A58"/>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537</v>
      </c>
      <c r="B1" s="1"/>
      <c r="C1" s="1"/>
      <c r="D1" s="1" t="s">
        <v>539</v>
      </c>
    </row>
    <row r="3" spans="1:4" x14ac:dyDescent="0.25">
      <c r="A3" s="254" t="s">
        <v>221</v>
      </c>
      <c r="B3" s="6" t="s">
        <v>490</v>
      </c>
      <c r="C3" s="7" t="s">
        <v>538</v>
      </c>
      <c r="D3" s="7" t="s">
        <v>309</v>
      </c>
    </row>
    <row r="4" spans="1:4" x14ac:dyDescent="0.25">
      <c r="A4" s="255"/>
      <c r="B4" s="9" t="str" cm="1">
        <f t="array" ref="B4:C4">CALENDAR.TIMESPAN_TO_EXCELTIME(CALENDAR_CONVERSION!$A4)</f>
        <v/>
      </c>
      <c r="C4" s="248" t="str">
        <v/>
      </c>
      <c r="D4" s="251" t="str" cm="1">
        <f t="array" ref="D4">CALENDAR.EXCELTIME_TO_TIMESPAN(B4,C4)</f>
        <v/>
      </c>
    </row>
    <row r="5" spans="1:4" x14ac:dyDescent="0.25">
      <c r="A5" s="256">
        <v>0</v>
      </c>
      <c r="B5" s="12" cm="1">
        <f t="array" ref="B5:C5">CALENDAR.TIMESPAN_TO_EXCELTIME(CALENDAR_CONVERSION!$A5)</f>
        <v>0</v>
      </c>
      <c r="C5" s="249">
        <v>0</v>
      </c>
      <c r="D5" s="252" cm="1">
        <f t="array" ref="D5">CALENDAR.EXCELTIME_TO_TIMESPAN(B5,C5)</f>
        <v>0</v>
      </c>
    </row>
    <row r="6" spans="1:4" x14ac:dyDescent="0.25">
      <c r="A6" s="255">
        <v>1.25</v>
      </c>
      <c r="B6" s="9" cm="1">
        <f t="array" ref="B6:C6">CALENDAR.TIMESPAN_TO_EXCELTIME(CALENDAR_CONVERSION!$A6)</f>
        <v>1</v>
      </c>
      <c r="C6" s="248">
        <v>1.25</v>
      </c>
      <c r="D6" s="251" cm="1">
        <f t="array" ref="D6">CALENDAR.EXCELTIME_TO_TIMESPAN(B6,C6)</f>
        <v>1.25</v>
      </c>
    </row>
    <row r="7" spans="1:4" x14ac:dyDescent="0.25">
      <c r="A7" s="256">
        <v>45.789023399999998</v>
      </c>
      <c r="B7" s="12" cm="1">
        <f t="array" ref="B7:C7">CALENDAR.TIMESPAN_TO_EXCELTIME(CALENDAR_CONVERSION!$A7)</f>
        <v>1</v>
      </c>
      <c r="C7" s="249">
        <v>45.789023399999998</v>
      </c>
      <c r="D7" s="252" cm="1">
        <f t="array" ref="D7">CALENDAR.EXCELTIME_TO_TIMESPAN(B7,C7)</f>
        <v>45.789023399999998</v>
      </c>
    </row>
    <row r="8" spans="1:4" x14ac:dyDescent="0.25">
      <c r="A8" s="255">
        <v>-23.654</v>
      </c>
      <c r="B8" s="9" cm="1">
        <f t="array" ref="B8:C8">CALENDAR.TIMESPAN_TO_EXCELTIME(CALENDAR_CONVERSION!$A8)</f>
        <v>-1</v>
      </c>
      <c r="C8" s="248">
        <v>23.654</v>
      </c>
      <c r="D8" s="251" cm="1">
        <f t="array" ref="D8">CALENDAR.EXCELTIME_TO_TIMESPAN(B8,C8)</f>
        <v>-23.654</v>
      </c>
    </row>
    <row r="9" spans="1:4" x14ac:dyDescent="0.25">
      <c r="A9" s="257">
        <v>1E-8</v>
      </c>
      <c r="B9" s="179" cm="1">
        <f t="array" ref="B9:C9">CALENDAR.TIMESPAN_TO_EXCELTIME(CALENDAR_CONVERSION!$A9)</f>
        <v>1</v>
      </c>
      <c r="C9" s="250">
        <v>1E-8</v>
      </c>
      <c r="D9" s="253" cm="1">
        <f t="array" ref="D9">CALENDAR.EXCELTIME_TO_TIMESPAN(B9,C9)</f>
        <v>1E-8</v>
      </c>
    </row>
    <row r="12" spans="1:4" ht="19.5" x14ac:dyDescent="0.3">
      <c r="A12" s="1" t="s">
        <v>572</v>
      </c>
      <c r="B12" s="1"/>
      <c r="C12" s="1" t="s">
        <v>575</v>
      </c>
    </row>
    <row r="14" spans="1:4" x14ac:dyDescent="0.25">
      <c r="A14" s="225" t="s">
        <v>573</v>
      </c>
      <c r="B14" s="181" t="s">
        <v>574</v>
      </c>
      <c r="C14" s="78" t="s">
        <v>198</v>
      </c>
    </row>
    <row r="15" spans="1:4" x14ac:dyDescent="0.25">
      <c r="A15" s="266">
        <v>15019</v>
      </c>
      <c r="B15" s="262" cm="1">
        <f t="array" ref="B15">CALENDAR.MJDATE_TO_EXCELDATE(Table39[[#This Row],[MJDATE]])</f>
        <v>1</v>
      </c>
      <c r="C15" s="206" cm="1">
        <f t="array" ref="C15">CALENDAR.EXCELDATE_TO_MJDATE(Table39[[#This Row],[Out: ExcelDate]])</f>
        <v>15019</v>
      </c>
    </row>
    <row r="16" spans="1:4" x14ac:dyDescent="0.25">
      <c r="A16" s="266">
        <v>60096</v>
      </c>
      <c r="B16" s="263" cm="1">
        <f t="array" ref="B16">CALENDAR.MJDATE_TO_EXCELDATE(Table39[[#This Row],[MJDATE]])</f>
        <v>45078</v>
      </c>
      <c r="C16" s="207" cm="1">
        <f t="array" ref="C16">CALENDAR.EXCELDATE_TO_MJDATE(Table39[[#This Row],[Out: ExcelDate]])</f>
        <v>60096</v>
      </c>
    </row>
    <row r="17" spans="1:6" x14ac:dyDescent="0.25">
      <c r="A17" s="266">
        <v>60096.534567889998</v>
      </c>
      <c r="B17" s="262" cm="1">
        <f t="array" ref="B17">CALENDAR.MJDATE_TO_EXCELDATE(Table39[[#This Row],[MJDATE]])</f>
        <v>45078.534567889998</v>
      </c>
      <c r="C17" s="206" cm="1">
        <f t="array" ref="C17">CALENDAR.EXCELDATE_TO_MJDATE(Table39[[#This Row],[Out: ExcelDate]])</f>
        <v>60096.534567889998</v>
      </c>
    </row>
    <row r="18" spans="1:6" x14ac:dyDescent="0.25">
      <c r="A18" s="266">
        <v>2973483.9999899999</v>
      </c>
      <c r="B18" s="264" cm="1">
        <f t="array" ref="B18">CALENDAR.MJDATE_TO_EXCELDATE(Table39[[#This Row],[MJDATE]])</f>
        <v>2958465.9999899999</v>
      </c>
      <c r="C18" s="265" cm="1">
        <f t="array" ref="C18">CALENDAR.EXCELDATE_TO_MJDATE(Table39[[#This Row],[Out: ExcelDate]])</f>
        <v>2973483.9999899999</v>
      </c>
    </row>
    <row r="21" spans="1:6" ht="19.5" x14ac:dyDescent="0.3">
      <c r="A21" s="1" t="s">
        <v>576</v>
      </c>
      <c r="B21" s="1"/>
      <c r="C21" s="1" t="s">
        <v>577</v>
      </c>
    </row>
    <row r="23" spans="1:6" x14ac:dyDescent="0.25">
      <c r="A23" s="225" t="s">
        <v>55</v>
      </c>
      <c r="B23" s="181" t="s">
        <v>574</v>
      </c>
      <c r="C23" s="78" t="s">
        <v>311</v>
      </c>
      <c r="D23" s="78" t="s">
        <v>578</v>
      </c>
    </row>
    <row r="24" spans="1:6" x14ac:dyDescent="0.25">
      <c r="A24" s="268" t="s">
        <v>579</v>
      </c>
      <c r="B24" s="262" cm="1">
        <f t="array" ref="B24">CALENDAR.USDATE_TO_EXCELDATE(Table3941[[#This Row],[USDate]])</f>
        <v>45230.440972222219</v>
      </c>
      <c r="C24" s="271" t="s">
        <v>581</v>
      </c>
      <c r="D24" s="206" t="str" cm="1">
        <f t="array" ref="D24">CALENDAR.EXCELDATE_TO_USDATE(Table3941[[#This Row],[Out: ExcelDate]],Table3941[[#This Row],[Options]])</f>
        <v>10-31-2023 10 AM</v>
      </c>
    </row>
    <row r="25" spans="1:6" x14ac:dyDescent="0.25">
      <c r="A25" s="268" t="s">
        <v>580</v>
      </c>
      <c r="B25" s="263" cm="1">
        <f t="array" ref="B25">CALENDAR.USDATE_TO_EXCELDATE(Table3941[[#This Row],[USDate]])</f>
        <v>45230.947916666664</v>
      </c>
      <c r="C25" s="270"/>
      <c r="D25" s="207" t="str" cm="1">
        <f t="array" ref="D25">CALENDAR.EXCELDATE_TO_USDATE(Table3941[[#This Row],[Out: ExcelDate]],Table3941[[#This Row],[Options]])</f>
        <v>10/31/2023 10:45 PM</v>
      </c>
    </row>
    <row r="26" spans="1:6" x14ac:dyDescent="0.25">
      <c r="A26" s="268" t="s">
        <v>582</v>
      </c>
      <c r="B26" s="262" cm="1">
        <f t="array" ref="B26">CALENDAR.USDATE_TO_EXCELDATE(Table3941[[#This Row],[USDate]])</f>
        <v>0.42708333333333331</v>
      </c>
      <c r="C26" s="269"/>
      <c r="D26" s="206" t="str" cm="1">
        <f t="array" ref="D26">CALENDAR.EXCELDATE_TO_USDATE(Table3941[[#This Row],[Out: ExcelDate]],Table3941[[#This Row],[Options]])</f>
        <v>10:15 AM</v>
      </c>
    </row>
    <row r="27" spans="1:6" x14ac:dyDescent="0.25">
      <c r="A27" s="268" t="s">
        <v>584</v>
      </c>
      <c r="B27" s="264" cm="1">
        <f t="array" ref="B27">CALENDAR.USDATE_TO_EXCELDATE(Table3941[[#This Row],[USDate]])</f>
        <v>45230</v>
      </c>
      <c r="C27" s="267"/>
      <c r="D27" t="str" cm="1">
        <f t="array" ref="D27">CALENDAR.EXCELDATE_TO_USDATE(Table3941[[#This Row],[Out: ExcelDate]],Table3941[[#This Row],[Options]])</f>
        <v>10/31/2023 12:00 AM</v>
      </c>
    </row>
    <row r="30" spans="1:6" ht="19.5" x14ac:dyDescent="0.3">
      <c r="A30" s="1" t="s">
        <v>585</v>
      </c>
      <c r="B30" s="1"/>
      <c r="C30" s="1"/>
      <c r="E30" s="1" t="s">
        <v>592</v>
      </c>
    </row>
    <row r="32" spans="1:6" x14ac:dyDescent="0.25">
      <c r="A32" s="5" t="s">
        <v>372</v>
      </c>
      <c r="B32" s="6" t="s">
        <v>399</v>
      </c>
      <c r="C32" s="272" t="s">
        <v>574</v>
      </c>
      <c r="D32" s="81" t="s">
        <v>84</v>
      </c>
      <c r="E32" s="6" t="s">
        <v>311</v>
      </c>
      <c r="F32" s="7" t="s">
        <v>394</v>
      </c>
    </row>
    <row r="33" spans="1:6" x14ac:dyDescent="0.25">
      <c r="A33" s="275" t="s">
        <v>586</v>
      </c>
      <c r="B33" s="9"/>
      <c r="C33" s="269" cm="1">
        <f t="array" ref="C33:D33">CALENDAR.ISO_DATETIME_TO_EXCELDATE(A33,B33)</f>
        <v>45071.608274270831</v>
      </c>
      <c r="D33" s="279">
        <v>540</v>
      </c>
      <c r="E33" s="276" t="s">
        <v>149</v>
      </c>
      <c r="F33" s="251" t="str" cm="1">
        <f t="array" ref="F33">CALENDAR.EXCELDATE_TO_ISO_DATETIME(C33,D33,E33)</f>
        <v>2023-05-25T14:36+09:00</v>
      </c>
    </row>
    <row r="34" spans="1:6" x14ac:dyDescent="0.25">
      <c r="A34" s="247" t="s">
        <v>588</v>
      </c>
      <c r="B34" s="12"/>
      <c r="C34" s="270" cm="1">
        <f t="array" ref="C34:D34">CALENDAR.ISO_DATETIME_TO_EXCELDATE(A34,B34)</f>
        <v>45071</v>
      </c>
      <c r="D34" s="280">
        <v>540</v>
      </c>
      <c r="E34" s="277" t="s">
        <v>357</v>
      </c>
      <c r="F34" s="252" t="str" cm="1">
        <f t="array" ref="F34">CALENDAR.EXCELDATE_TO_ISO_DATETIME(C34,D34,E34)</f>
        <v>20230525T000000+0900</v>
      </c>
    </row>
    <row r="35" spans="1:6" x14ac:dyDescent="0.25">
      <c r="A35" s="246" t="s">
        <v>590</v>
      </c>
      <c r="B35" s="9"/>
      <c r="C35" s="269" cm="1">
        <f t="array" ref="C35:D35">CALENDAR.ISO_DATETIME_TO_EXCELDATE(A35,B35)</f>
        <v>0.60763888888888895</v>
      </c>
      <c r="D35" s="279">
        <v>570</v>
      </c>
      <c r="E35" s="276"/>
      <c r="F35" s="251" t="str" cm="1">
        <f t="array" ref="F35">CALENDAR.EXCELDATE_TO_ISO_DATETIME(C35,D35,E35)</f>
        <v>T14:35:00+09:30</v>
      </c>
    </row>
    <row r="36" spans="1:6" x14ac:dyDescent="0.25">
      <c r="A36" s="273" t="s">
        <v>589</v>
      </c>
      <c r="B36" s="37"/>
      <c r="C36" s="274" cm="1">
        <f t="array" ref="C36:D36">CALENDAR.ISO_DATETIME_TO_EXCELDATE(A36,B36)</f>
        <v>0.60763888888888895</v>
      </c>
      <c r="D36" s="281" t="str">
        <v/>
      </c>
      <c r="E36" s="278"/>
      <c r="F36" s="57" t="str" cm="1">
        <f t="array" ref="F36">CALENDAR.EXCELDATE_TO_ISO_DATETIME(C36,D36,E36)</f>
        <v>T14:35:00</v>
      </c>
    </row>
    <row r="37" spans="1:6" x14ac:dyDescent="0.25">
      <c r="A37" s="282" t="s">
        <v>587</v>
      </c>
      <c r="B37" s="40">
        <v>1</v>
      </c>
      <c r="C37" s="283" cm="1">
        <f t="array" ref="C37:D37">CALENDAR.ISO_DATETIME_TO_EXCELDATE(A37,B37)</f>
        <v>45071.607638888891</v>
      </c>
      <c r="D37" s="284" t="str">
        <v/>
      </c>
      <c r="E37" s="285"/>
      <c r="F37" s="286" t="str" cm="1">
        <f t="array" ref="F37">CALENDAR.EXCELDATE_TO_ISO_DATETIME(C37,D37,E37)</f>
        <v>2023-05-25T14:35:00</v>
      </c>
    </row>
    <row r="38" spans="1:6" x14ac:dyDescent="0.25">
      <c r="A38" s="273" t="s">
        <v>587</v>
      </c>
      <c r="B38" s="37"/>
      <c r="C38" s="274" t="e" cm="1">
        <f t="array" ref="C38:D38">CALENDAR.ISO_DATETIME_TO_EXCELDATE(A38,B38)</f>
        <v>#VALUE!</v>
      </c>
      <c r="D38" s="281" t="str">
        <v/>
      </c>
      <c r="E38" s="278"/>
      <c r="F38" s="57" t="e" cm="1">
        <f t="array" ref="F38">CALENDAR.EXCELDATE_TO_ISO_DATETIME(C38,D38,E38)</f>
        <v>#VALUE!</v>
      </c>
    </row>
    <row r="41" spans="1:6" ht="19.5" x14ac:dyDescent="0.3">
      <c r="A41" s="1" t="s">
        <v>591</v>
      </c>
      <c r="B41" s="1"/>
      <c r="C41" s="1"/>
      <c r="F41" s="1" t="s">
        <v>593</v>
      </c>
    </row>
    <row r="43" spans="1:6" x14ac:dyDescent="0.25">
      <c r="A43" s="5" t="s">
        <v>372</v>
      </c>
      <c r="B43" s="6" t="s">
        <v>399</v>
      </c>
      <c r="C43" s="272" t="s">
        <v>198</v>
      </c>
      <c r="D43" s="81" t="s">
        <v>84</v>
      </c>
      <c r="E43" s="6" t="s">
        <v>311</v>
      </c>
      <c r="F43" s="7" t="s">
        <v>394</v>
      </c>
    </row>
    <row r="44" spans="1:6" x14ac:dyDescent="0.25">
      <c r="A44" s="275" t="s">
        <v>586</v>
      </c>
      <c r="B44" s="9"/>
      <c r="C44" s="269" cm="1">
        <f t="array" ref="C44:D44">CALENDAR.ISO_DATETIME_TO_MJDATE(A44,B44)</f>
        <v>60089.608274270831</v>
      </c>
      <c r="D44" s="279">
        <v>540</v>
      </c>
      <c r="E44" s="276" t="s">
        <v>149</v>
      </c>
      <c r="F44" s="251" t="str" cm="1">
        <f t="array" ref="F44">CALENDAR.MJDATE_TO_ISO_DATETIME(C44,D44,E44)</f>
        <v>2023-05-25T14:36+09:00</v>
      </c>
    </row>
    <row r="45" spans="1:6" x14ac:dyDescent="0.25">
      <c r="A45" s="247" t="s">
        <v>588</v>
      </c>
      <c r="B45" s="12"/>
      <c r="C45" s="270" cm="1">
        <f t="array" ref="C45:D45">CALENDAR.ISO_DATETIME_TO_MJDATE(A45,B45)</f>
        <v>60089</v>
      </c>
      <c r="D45" s="280">
        <v>540</v>
      </c>
      <c r="E45" s="277" t="s">
        <v>357</v>
      </c>
      <c r="F45" s="252" t="str" cm="1">
        <f t="array" ref="F45">CALENDAR.MJDATE_TO_ISO_DATETIME(C45,D45,E45)</f>
        <v>20230525T000000+0900</v>
      </c>
    </row>
    <row r="46" spans="1:6" x14ac:dyDescent="0.25">
      <c r="A46" s="275" t="s">
        <v>594</v>
      </c>
      <c r="B46" s="9"/>
      <c r="C46" s="269" cm="1">
        <f t="array" ref="C46:D46">CALENDAR.ISO_DATETIME_TO_MJDATE(A46,B46)</f>
        <v>60089.666666666664</v>
      </c>
      <c r="D46" s="279" t="str">
        <v/>
      </c>
      <c r="E46" s="276" t="s">
        <v>534</v>
      </c>
      <c r="F46" s="251" t="str" cm="1">
        <f t="array" ref="F46">CALENDAR.MJDATE_TO_ISO_DATETIME(C46,D46,E46)</f>
        <v>2023-05-25</v>
      </c>
    </row>
    <row r="47" spans="1:6" x14ac:dyDescent="0.25">
      <c r="A47" s="273" t="s">
        <v>589</v>
      </c>
      <c r="B47" s="37"/>
      <c r="C47" s="274" t="e" cm="1">
        <f t="array" ref="C47:D47">CALENDAR.ISO_DATETIME_TO_MJDATE(A47,B47)</f>
        <v>#VALUE!</v>
      </c>
      <c r="D47" s="281" t="str">
        <v/>
      </c>
      <c r="E47" s="278"/>
      <c r="F47" s="57" t="e" cm="1">
        <f t="array" ref="F47">CALENDAR.MJDATE_TO_ISO_DATETIME(C47,D47,E47)</f>
        <v>#VALUE!</v>
      </c>
    </row>
    <row r="48" spans="1:6" x14ac:dyDescent="0.25">
      <c r="A48" s="282" t="s">
        <v>587</v>
      </c>
      <c r="B48" s="40">
        <v>1</v>
      </c>
      <c r="C48" s="283" cm="1">
        <f t="array" ref="C48:D48">CALENDAR.ISO_DATETIME_TO_MJDATE(A48,B48)</f>
        <v>60089.607638888891</v>
      </c>
      <c r="D48" s="284" t="str">
        <v/>
      </c>
      <c r="E48" s="285"/>
      <c r="F48" s="286" t="str" cm="1">
        <f t="array" ref="F48">CALENDAR.MJDATE_TO_ISO_DATETIME(C48,D48,E48)</f>
        <v>2023-05-25T14:35:00</v>
      </c>
    </row>
    <row r="49" spans="1:7" x14ac:dyDescent="0.25">
      <c r="A49" s="273" t="s">
        <v>587</v>
      </c>
      <c r="B49" s="37"/>
      <c r="C49" s="274" t="e" cm="1">
        <f t="array" ref="C49:D49">CALENDAR.ISO_DATETIME_TO_MJDATE(A49,B49)</f>
        <v>#VALUE!</v>
      </c>
      <c r="D49" s="281" t="str">
        <v/>
      </c>
      <c r="E49" s="278"/>
      <c r="F49" s="57" t="e" cm="1">
        <f t="array" ref="F49">CALENDAR.MJDATE_TO_ISO_DATETIME(C49,D49,E49)</f>
        <v>#VALUE!</v>
      </c>
    </row>
    <row r="52" spans="1:7" ht="19.5" x14ac:dyDescent="0.3">
      <c r="A52" s="1" t="s">
        <v>595</v>
      </c>
      <c r="B52" s="1"/>
      <c r="C52" s="1"/>
    </row>
    <row r="54" spans="1:7" x14ac:dyDescent="0.25">
      <c r="A54" s="5" t="s">
        <v>372</v>
      </c>
      <c r="B54" s="272" t="s">
        <v>198</v>
      </c>
      <c r="C54" s="81" t="s">
        <v>597</v>
      </c>
      <c r="D54" s="291" t="s">
        <v>598</v>
      </c>
      <c r="E54" s="272" t="s">
        <v>198</v>
      </c>
      <c r="F54" s="81" t="s">
        <v>596</v>
      </c>
      <c r="G54" s="7" t="s">
        <v>394</v>
      </c>
    </row>
    <row r="55" spans="1:7" x14ac:dyDescent="0.25">
      <c r="A55" s="275" t="s">
        <v>599</v>
      </c>
      <c r="B55" s="287" cm="1">
        <f t="array" ref="B55:C55">CALENDAR.ISO_DATETIME_TO_MJDATE(A55)</f>
        <v>60089.607638888891</v>
      </c>
      <c r="C55" s="297">
        <v>540</v>
      </c>
      <c r="D55" s="298"/>
      <c r="E55" s="292" cm="1">
        <f t="array" ref="E55:F55">CALENDAR.SHIFT_TIMEZONE(B55,C55,D55)</f>
        <v>60089.232638888891</v>
      </c>
      <c r="F55" s="279">
        <v>0</v>
      </c>
      <c r="G55" s="251" t="str" cm="1">
        <f t="array" ref="G55">CALENDAR.MJDATE_TO_ISO_DATETIME(E55,F55)</f>
        <v>2023-05-25T05:35:00+00:00</v>
      </c>
    </row>
    <row r="56" spans="1:7" x14ac:dyDescent="0.25">
      <c r="A56" s="247" t="s">
        <v>600</v>
      </c>
      <c r="B56" s="288" cm="1">
        <f t="array" ref="B56:C56">CALENDAR.ISO_DATETIME_TO_MJDATE(A56)</f>
        <v>60089.607638888891</v>
      </c>
      <c r="C56" s="299">
        <v>570</v>
      </c>
      <c r="D56" s="300">
        <v>-0.29166666666666669</v>
      </c>
      <c r="E56" s="293" cm="1">
        <f t="array" ref="E56:F56">CALENDAR.SHIFT_TIMEZONE(B56,C56,D56)</f>
        <v>60089.211603009258</v>
      </c>
      <c r="F56" s="296">
        <v>-0.29166666666666669</v>
      </c>
      <c r="G56" s="252" t="str" cm="1">
        <f t="array" ref="G56">CALENDAR.MJDATE_TO_ISO_DATETIME(E56,F56)</f>
        <v>2023-05-25T05:04:42−00:00:18</v>
      </c>
    </row>
    <row r="57" spans="1:7" x14ac:dyDescent="0.25">
      <c r="A57" s="275" t="s">
        <v>601</v>
      </c>
      <c r="B57" s="287" cm="1">
        <f t="array" ref="B57:C57">CALENDAR.ISO_DATETIME_TO_MJDATE(A57)</f>
        <v>60089.607638888891</v>
      </c>
      <c r="C57" s="297">
        <v>0</v>
      </c>
      <c r="D57" s="298"/>
      <c r="E57" s="292" cm="1">
        <f t="array" ref="E57:F57">CALENDAR.SHIFT_TIMEZONE(B57,C57,D57)</f>
        <v>60089.607638888891</v>
      </c>
      <c r="F57" s="279">
        <v>0</v>
      </c>
      <c r="G57" s="251" t="str" cm="1">
        <f t="array" ref="G57">CALENDAR.MJDATE_TO_ISO_DATETIME(E57,F57)</f>
        <v>2023-05-25T14:35:00+00:00</v>
      </c>
    </row>
    <row r="58" spans="1:7" x14ac:dyDescent="0.25">
      <c r="A58" s="273" t="s">
        <v>602</v>
      </c>
      <c r="B58" s="289" cm="1">
        <f t="array" ref="B58:C58">CALENDAR.ISO_DATETIME_TO_MJDATE(A58)</f>
        <v>60089.607638888891</v>
      </c>
      <c r="C58" s="301">
        <v>-420</v>
      </c>
      <c r="D58" s="302">
        <v>0.625</v>
      </c>
      <c r="E58" s="294" cm="1">
        <f t="array" ref="E58:F58">CALENDAR.SHIFT_TIMEZONE(B58,C58,D58)</f>
        <v>60089.899739583336</v>
      </c>
      <c r="F58" s="281">
        <v>0.625</v>
      </c>
      <c r="G58" s="57" t="str" cm="1">
        <f t="array" ref="G58">CALENDAR.MJDATE_TO_ISO_DATETIME(E58,F58)</f>
        <v>2023-05-25T21:35:38+00:00:38</v>
      </c>
    </row>
    <row r="59" spans="1:7" x14ac:dyDescent="0.25">
      <c r="A59" s="282" t="s">
        <v>603</v>
      </c>
      <c r="B59" s="290" cm="1">
        <f t="array" ref="B59:C59">CALENDAR.ISO_DATETIME_TO_MJDATE(A59)</f>
        <v>60089.607638888891</v>
      </c>
      <c r="C59" s="303">
        <v>720</v>
      </c>
      <c r="D59" s="304"/>
      <c r="E59" s="295" cm="1">
        <f t="array" ref="E59:F59">CALENDAR.SHIFT_TIMEZONE(B59,C59,D59)</f>
        <v>60089.107638888891</v>
      </c>
      <c r="F59" s="284">
        <v>0</v>
      </c>
      <c r="G59" s="286" t="str" cm="1">
        <f t="array" ref="G59">CALENDAR.MJDATE_TO_ISO_DATETIME(E59,F59)</f>
        <v>2023-05-25T02:35:00+00:00</v>
      </c>
    </row>
    <row r="60" spans="1:7" x14ac:dyDescent="0.25">
      <c r="A60" s="273" t="s">
        <v>599</v>
      </c>
      <c r="B60" s="289" cm="1">
        <f t="array" ref="B60:C60">CALENDAR.ISO_DATETIME_TO_MJDATE(A60)</f>
        <v>60089.607638888891</v>
      </c>
      <c r="C60" s="301">
        <v>540</v>
      </c>
      <c r="D60" s="302">
        <v>0.41666666666666669</v>
      </c>
      <c r="E60" s="294" cm="1">
        <f t="array" ref="E60:F60">CALENDAR.SHIFT_TIMEZONE(B60,C60,D60)</f>
        <v>60089.232928240745</v>
      </c>
      <c r="F60" s="281">
        <v>0.41666666666666669</v>
      </c>
      <c r="G60" s="57" t="str" cm="1">
        <f t="array" ref="G60">CALENDAR.MJDATE_TO_ISO_DATETIME(E60,F60)</f>
        <v>2023-05-25T05:35:25+00:00:25</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AAIAAgACMAXABuACMAIABEAGEAdABlAC8AVABpAG0AZQAgAHQAeQBwAGUALg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CAAIABFAG4AcwB1AHIAZQBzACAAYQBuACAAZQBtAHAAdAB5ACAAYwBlAGwAbAAgAHIAZQBmAGUAcgBlAG4AYwBlACAAaQBzACAAbgBvAHQAIAByAGUAcwBvAGwAdgBlAGQAIAB0AG8AIAB6AGUAcgBvAC4AIAAgACAAIAAgACAAIAAgACAAIAAgACAAIAAgACAAIAAgACAAIAAgACAAIAAgACAAIAAgACMAXABuACMAIABJAFMAXwBFAE0AUABUAFk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BUAGUAcwB0AHMAIABpAGYAIAB0AGgAZQAgAHAAYQByAGEAbQBlAHQAZQByACAAaABhAHMAIABhACAAbgB1AG0AZQByAGkAYwAgAHYAYQBsAHUAZQAgAG8AcgAgAGkAcwAgAGUAbQBwAHQAeQAuACAARQByAHIAbwByAHMAIAByAGUAdAB1AHIAbgAgAEYAQQBMAFMARQAuACAAIAAgACAAIAAgACMAXABuACMAIABJAFMAXwBJAE4AVABFAEcARQBS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EAEUAQwBJAE0AQQBMAFM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BzAGUAdAAuACAATQBhAHQAYwBoAGkAbgBnACAAaQBzACAAYwBhAHMAZQAgAHMAZQBuAHMAaQB0AGkAdgBlAC4AIAAgACAAIAAgACAAIAAgACAAIAAgACAAIAAgACAAIAAgACAAIAAgACAAIAAgACAAIAAgACAAIAAgACAAIAAgACAAIAAgACAAIAAgACAAIAAgACAAIAAgACAAIAAgACAAIAAgACMAXABuACMAIABSAEUAUABMAEEAQwBFAF8AQwBIAEEAUgBT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BNAGEAdABjAGgAaQBuAGcAIABpAHMAIABjAGEAcwBlACAAcwBlAG4AcwBpAHQAaQB2AGUALgAgAE4AbwB0AGUAIABjAGEAbgAgAGIAZQAgAHUAcwBlAGQAIAB0AG8AIAByAGUAbQBvAHYAZQAgAGMAaABhAHIAYQBjAHQAZQByAHMAIABiAHkAIABzAHUAcABwAGwAeQBpAG4AZwAgAGEAbgAgACMAXABuACMAIAAgACAAIAAgACAAIAAgACAAIAAgACAAIAAgACAAIAAgACAAIAAgACAAIAAgACAAIABlAG0AcAB0AHkAIABDAGgAYQByAFIAZQBwAGwAYQBjAGUAVwBpAHQAaAAuACAAIAAgACAAIAAgACAAIAAgACAAIAAgACAAIAAgACAAIAAgACAAIAAgACAAIAAgACAAIAAgACAAIAAgACAAIAAgACAAIAAgACAAIAAgACAAIAAgACAAIAAgACAAIAAgACAAIAAgACAAIAAgACAAIAAgACAAIAAgACMAXABuACMAIABGAEkATgBEAF8ATgBUAEgAXwBDAEgAQQBS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B0AGgAZQAgAGcAaQB2AGUAbgAgAHQAZQB4AHQALgAgAFQAaABlACAAcwBlAGEAcgBjAGgAIABpAHMAIABjAGEAcwBlACAAcwBlAG4AcwBpAHQAaQB2AGUALgAgACAAIAAgACAAIAAgACAAIAAgACAAIAAgACAAIAAgACAAIAAgACAAIAAgACAAIAAgACAAIAAgACAAIAAgACAAIAAgACAAIAAgACMAXABuACMAIABTAEUAQQBSAEMASABfAE4AVABIAF8AQwBIAEEAUg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B0AGgAZQAgAGcAaQB2AGUAbgAgAHQAZQB4AHQALgAgAFQAaABlACAAcwBlAGEAcgBjAGgAIABpAHMAIABjAGEAcwBlACAAaQBuAHMAZQBuAHMAaQB0AGkAdgBlACAAIAAgACAAIAAgACAAIAAgACAAIAAgACAAIAAgACAAIAAgACAAIAAgACAAIAAgACAAIAAgACAAIAAgACAAIAAgACAAIAAgACMAXABuACMAIABTAFAATABJAFQAXwBBAFIATwBVAE4ARABfAEMASABBAFIAUw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BzAGUAcQB1AGUAbgBjAGUAIABvAGYAIAB1AG4AbQBhAHQAYwBoAGUAZAAgAGMAaABhAHIAYQBjAHQAZQByAHMALAAgAGYAbwBsAGwAbwB3AGUAZAAgAGIAeQAgAGUAYQBjAGgAIABzAHUAYgBzAHQAcgBpAG4AZwAuACAATQBhAHQAYwBoAGkAbgBnACAAaQBzACAAYwBhAHMAZQAgACAAIAAgACMAXABuACMAIAAgACAAIAAgACAAIAAgACAAIAAgACAAIAAgACAAIAAgACAAIAAgACAAIAAgACAAIABzAGUAbgBzAGkAdABpAHYAZQAu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WAEEATABJAEQAQQBUAEUAXwBUAEkATQBFAFMAUABBAE4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BjAGEAbgAgAGUAeABjAGUAZQBkACAAaQB0AHMAIABtAG8AZAB1AGwAdQBzACAAaQBmACAAbgBvACAAaABpAGcAaABlAHIAIABvAHIAZABlAHIAIABvAG0AcABvAG4AZQBuAHQAIABpAHMAIABwAHIAbwB2AGkAZABlAGQALgAgACAAIAAgACAAIAAgACAAIAAgACAAIAAgACAAIAAgACAAIAAgACMAXABuACMAIABUAEkATQBFAFMAUABBAE4AXwBMAE8AVwBfAE8AUgBEAEUAUgAgACAAIAAgACAAIABSAGUAdAB1AHIAbgBzACAAYQAgAG4AdQBtAGIAZQByACAAcgBlAHAAcgBlAHMAZQBuAHQAaQBuAGcAIAB0AGgAZQAgAGwAbwB3AGUAcwB0ACAAbwByAGQAZQByACAAYwBvAG0AcABvAG4AZQBuAHQAIABvAGYAIAB0AGgAZQAgAHMAZQB4AGEAZwBlAHMAaQBtAGEAbAAgACAAIAAgACAAIAAgACMAXABuACM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XwBIAEkARwBIAF8ATwBSAEQARQBSACAAIAAgACAAIABSAGUAdAB1AHIAbgBzACAAYQAgAG4AdQBtAGIAZQByACAAcgBlAHAAcgBlAHMAZQBuAHQAaQBuAGcAIAB0AGgAZQAgAGgAaQBnAGgAZQBzAHQAIABvAHIAZABlAHIAIABjAG8AbQBwAG8AbgBlAG4AdAAgAG8AZgAgAHQAaABlACAAcwBlAHgAYQBnAGUAcwBpAG0AYQBsACAAIAAgACAAIAAgACMAXABuACM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BSAGUAdAB1AHIAbgBzACAAYQAgAGQAZQBjAGkAbQBhAGwAIAB0AGkAbQBlAHMAcABhAG4AIAB2AGEAbAB1AGUAIAByAG8AdQBuAGQAZQBkACAAdABvACAAdABoAGUAIABzAHAAZQBjAGkAZgBpAGUAZAAgAHAAcgBlAGMAaQBzAGkAbwBuACAAbABlAHYAZQBsAC4AIAAgACAAIAAgACAAIAAgACMAXABuACMAIABSAEUAUwBPAEwAVgBFAF8AVABJAE0ARQBTAFAAQQBO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QAEEAUgBTAEUAXwBUAEkATQBFAFMAUABBAE4AIAAgACAAIAAgACAAIAAgACAAIABQAGEAcgBzAGUAcwAgAGEAIAB0AGUAeAB0ACAAdABpAG0AZQBzAHAAYQBuACAAZQB4AHAAcgBlAHMAcwBpAG8AbgAgAGkAbgB0AG8AIABzAGUAeABhAGcAZQBzAGkAbQBhAGwAIABjAG8AbQBwAG8AbgBlAG4AdABzAC4AIAAgACAAIAAgACAAIAAgACAAIAAgACAAIAAgACAAIAAgACAAIAAgACMAXABuACMAIABGAE8AUgBNAEEAVABfAFQASQBNAEUAUwBQAEEATg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IABSAGUAdAB1AHIAbgBzACAAeQBlAGEAcgAgAHYAYQBsAHUAZQAgAHIAZQBsAGEAdABpAHYAZQAgAHQAbwAgAHQAaABlACAAQwBvAG0AbQBvAG4AIABFAHIAYQAuACAAIAAgACAAIAAgACAAIAAgACAAIAAgACAAIAAgACAAIAAgACAAIAAgACAAIAAgACAAIAAgACAAIAAgACAAIAAgACAAIAAgACMAXABuACMAIABQAEEAUgBTAEUAXwBNAE8ATgBUAEg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BUAGUAcwB0AHMAIABpAGYAIABhACAAeQBlAGEAcgAgAGkAbgBjAGwAdQBkAGUAcwAgAGEAIABsAGUAYQBwACAAZABhAHkAIABpAG4AIAB0AGgAZQAgAGcAaQB2AGUAbgAgAGMAYQBsAGUAbgBkAGEAcgAuACAAIAAgACAAIAAgACAAIAAgACAAIAAgACAAIAAgACAAIAAgACAAIAAgACAAIAAgACMAXABuACMAIABJAFMAXwBWAEEATABJAEQAXwBEAEEAVABFACAAIAAgACAAIAAgACAAIAAgACAAIABUAGUAcwB0AHMAIABpAGYAIABhACAAZABhAHQAZQAgAGkAcwAgAHYAYQBsAGkAZAAgAGYAbwByACAAdABoAGUAIABnAGkAdgBlAG4AIABjAGEAbABlAG4AZABhAHIALgAgACAAIAAgACAAIAAgACAAIAAgACAAIAAgACAAIAAgACAAIAAgACAAIAAgACAAIAAgACAAIAAgACAAIAAgACAAIAAgACMAXABuACMAIABEAEEAWQBTAF8ASQBOAF8AWQBFAEEAUg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BSAGUAdAB1AHIAbgBzACAAbgB1AG0AYgBlAHIAIABvAGYAIABkAGEAeQBzACAAaQBuACAAdABoAGUAIABnAGkAdgBlAG4AIABtAG8AbgB0AGgAIABhAG4AZAAgAHkAZQBhAHIAIABvAGYAIAB0AGgAZQAgAHMAcABlAGMAaQBmAGkAZQBkACAAYwBhAGwAZQBuAGQAYQByAC4AIAAgACAAIAAgACMAXABuACMAIABQAEEAUgBTAEUAXwBJAFMATwBfAEMAQQBMAEUATgBEAEEAUgBfAEQAQQBUAEU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WQBFAEEAUgAgACAAIAAgACAAIAAgACAAIABSAGUAdAB1AHIAbgBzACAAYQAgAHkAZQBhAHIAIABhAHMAIAB0AGUAeAB0ACAAaQBuACAASQBTAE8AIABmAG8AcgBtAGEAdAAuACAAIAAgACAAIAAgACAAIAAgACAAIAAgACAAIAAgACAAIAAgACAAIAAgACAAIAAgACAAIAAgACAAIAAgACAAIAAgACAAIAAgACAAIAAgACAAIAAgACAAIAAgACMAXABuACMAIABGAE8AUgBNAEEAVABfAEkAUwBPAF8AQwBBAEwARQBOAEQAQQBSAF8ARABBAFQARQAgACAAUgBlAHQAdQByAG4AcwAgAGEAIABjAGEAbABlAG4AZABhAHIAIABkAGEAdABlACAAYQBzACAAdABlAHgAdAAgAGkAbgAgAEkAUwBPACAAZgBvAHIAbQBhAHQALgAgACAAIAAgACAAIAAgACAAIAAgACAAIAAgACAAIAAgACAAIAAgACAAIAAgACAAIAAgACAAIAAgACAAIAAgACAAIAAgACMAXABuACMAIABKAFUATABJAEEATgBfAEQAQQBZAF8ATgBVAE0AQgBFAFI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AgACAAUgBlAHQAdQByAG4AcwAgAHQAaABlACAATQBvAGQAaQBmAGkAZQBkACAASgB1AGwAaQBhAG4AIABEAGEAeQAgAE4AdQBtAGIAZQByACAAKABNAEoARABOACkAIABvAGYAIAB0AGgAZQAgAHAAcgBvAHYAaQBkAGUAZAAgAGQAYQB0AGUAIABpAG4AIAB0AGgAZQAgACAAIAAgACMAXABuACM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BSAGUAdAB1AHIAbgBzACAAYQAgAHQAaQBtAGUAIAB6AG8AbgBlACAAbwBmAGYAcwBlAHQAIABhAHMAIAB0AGUAeAB0ACAAaQBuACAASQBTAE8AIABmAG8AcgBtAGEAdAAuACAAIAAgACAAIAAgACAAIAAgACAAIAAgACAAIAAgACAAIAAgACAAIAAgACAAIAAgACAAIAAgACAAIAAgACAAIAAgACMAXABu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VgBBAEwASQBEAF8AVABJAE0ARQBfAE8ARgBfAEQAQQBZACAAIAAgACAAVABlAHMAdABzACAAaQBmACAAcwBlAHgAYQBnAGUAcwBpAG0AYQBsACAAcgBlAHAAcgBlAHMAZQBuAHQAYQB0AGkAbwBuACAAbwBmACAAdABpAG0AZQAgAGkAcwAgAHYAYQBsAGkAZAAgAGYAbwByACAAYQAgADIANAAgAGgAbwB1AHIAIABkAGEAeQAuACAAIAAgACAAIAAgACAAIAAgACAAIAAjAFwAbgAjACAASgBVAEwASQBBAE4AXwBEAEEAVABFACAAIAAgACAAIAAgACAAIAAgACAAIAAgACAAUgBlAHQAdQByAG4AcwAgAHQAaABlACAASgB1AGwAaQBhAG4AIABEAGEAdABlACAAbwBmACAAdABoAGUAIABwAHIAbwB2AGkAZABlAGQAIABkAGEAdABlACAAYQBuAGQAIAB0AGkAbQBlACAAbwBmACAAZABhAHkAIABpAG4AIAB0AGgAZQAgAHMAcABlAGMAaQBmAGkAZQBkACAAIAAgACAAIAAjAFwAbgAjACAAIAAgACAAIAAgACAAIAAgACAAIAAgACAAIAAgACAAIAAgACAAIAAgACAAIAAgACAAYwBhAGwAZQBuAGQAYQByAC4AIABOAG8AdABlACAAdABoAGEAdAAgAHQAaABlACAAZABlAGMAaQBtAGEAbAAgAHQAaQBtAGUAIABjAG8AbQBwAG8AbgBlAG4AdAAgAG8AZgAgAEoAdQBsAGkAYQBuACAARABhAHQAZQAgAGkAcwAgAGIAYQBzAGUAZAAgAGYAcgBvAG0AIAAgACAAIAAgACAAIAAjAFwAbgAjACAAIAAgACAAIAAgACAAIAAgACAAIAAgACAAIAAgACAAIAAgACAAIAAgACAAIAAgACAAbQBpAGQAZABhAHkALgAgACAAIAAgACAAIAAgACAAIAAgACAAIAAgACAAIAAgACAAIAAgACAAIAAgACAAIAAgACAAIAAgACAAIAAgACAAIAAgACAAIAAgACAAIAAgACAAIAAgACAAIAAgACAAIAAgACAAIAAgACAAIAAgACAAIAAgACAAIAAgACAAIAAgACAAIAAgACAAIAAgACAAIAAgACAAIAAjAFwAbgAjACAATQBPAEQASQBGAEkARQBEAF8ASgBVAEwASQBBAE4AXwBEAEEAVABFACAAIAAgACAAUgBlAHQAdQByAG4AcwAgAHQAaABlACAATQBvAGQAaQBmAGkAZQBkACAASgB1AGwAaQBhAG4AIABEAGEAdABlACAAbwBmACAAdABoAGUAIABwAHIAbwB2AGkAZABlAGQAIABkAGEAdABlACAAYQBuAGQAIAB0AGkAbQBlACAAbwBmACAAZABhAHkAIABpAG4AIAB0AGgAZQAgACAAIAAgACAAIAAjAFwAbgAjACAAIAAgACAAIAAgACAAIAAgACAAIAAgACAAIAAgACAAIAAgACAAIAAgACAAIAAgACAAcwBwAGUAYwBpAGYAaQBlAGQAIABjAGEAbABlAG4AZABhAHIALgAgAE4AbwB0AGUAIAB0AGgAYQB0ACAAdABoAGUAIAB0AGkAbQBlACAAYwBvAG0AcABvAG4AZQBuAHQAIABvAGYAIABNAG8AZABpAGYAaQBlAGQAIABKAHUAbABpAGEAbgAgAEQAYQB0AGUAIABpAHMAIAAgACAAIAAgACAAIAAjAFwAbgAjACAAIAAgACAAIAAgACAAIAAgACAAIAAgACAAIAAgACAAIAAgACAAIAAgACAAIAAgACAAYgBhAHMAZQBkACAAZgByAG8AbQAgAG0AaQBkAG4AaQBnAGgAdAAuACAAIAAgACAAIAAgACAAIAAgACAAIAAgACAAIAAgACAAIAAgACAAIAAgACAAIAAgACAAIAAgACAAIAAgACAAIAAgACAAIAAgACAAIAAgACAAIAAgACAAIAAgACAAIAAgACAAIAAgACAAIAAgACAAIAAgACAAIAAgACAAIAAjAFwAbgAjACAASgBEAEEAVABFAF8AVABPAF8ATQBPAEQASQBGAEkARQBEACAAIAAgACAAIAAgACAAQwBvAG4AdgBlAHIAdABzACAAYQAgAEoAdQBsAGkAYQBuACAARABhAHQAZQAgACgASgBEAEEAVABFACkAIAB0AG8AIABhACAATQBvAGQAaQBmAGkAZQBkACAASgB1AGwAaQBhAG4AIABEAGEAdABlACAAKABNAEoARABBAFQARQApAC4AIABOAG8AdABlACAAdABoAGEAdAAgAHQAaABlACAAIAAjAFwAbgAjACAAIAAgACAAIAAgACAAIAAgACAAIAAgACAAIAAgACAAIAAgACAAIAAgACAAIAAgACAAZABlAGMAaQBtAGEAbAAgAHQAaQBtAGUAIABjAG8AbQBwAG8AbgBlAG4AdAAgAG8AZgAgAE0ASgBEAEEAVABFACAAaQBzACAAYgBhAHMAZQBkACAAZgByAG8AbQAgAG0AaQBkAG4AaQBnAGgAdAAuACAAIAAgACAAIAAgACAAIAAgACAAIAAgACAAIAAgACAAIAAgACAAIAAgACAAIAAgACAAIAAjAFwAbgAjACAATQBPAEQASQBGAEkARQBEAF8AVABPAF8ASgBEAEEAVABFACAAIAAgACAAIAAgACAAQwBvAG4AdgBlAHIAdABzACAAYQAgAE0AbwBkAGkAZgBpAGUAZAAgAEoAdQBsAGkAYQBuACAARABhAHQAZQAgACgATQBKAEQAQQBUAEUAKQAgAHQAbwAgAGEAIABKAHUAbABpAGEAbgAgAEQAYQB0AGUAIAAoAEoARABBAFQARQApAC4AIABOAG8AdABlACAAdABoAGEAdAAgAHQAaABlACAAIAAjAFwAbgAjACAAIAAgACAAIAAgACAAIAAgACAAIAAgACAAIAAgACAAIAAgACAAIAAgACAAIAAgACAAZABlAGMAaQBtAGEAbAAgAHQAaQBtAGUAIABjAG8AbQBwAG8AbgBlAG4AdAAgAG8AZgAgAEoARABBAFQARQAgAGkAcwAgAGIAYQBzAGUAZAAgAGYAcgBvAG0AIABtAGkAZABkAGEAeQAuACAAIAAgACAAIAAgACAAIAAgACAAIAAgACAAIAAgACAAIAAgACAAIAAgACAAIAAgACAAIAAgACAAIAAjAFwAbgAjACAASgBEAEEAVABFAF8AVABPAF8AQwBBAEwARQBOAEQAQQBSAF8ARABBAFQARQAgACAAQwBvAG4AdgBlAHIAdABzACAAYQAgAEoAdQBsAGkAYQBuACAARABhAHQAZQAgACgASgBEAEEAVABFACkAIAB0AG8AIABhACAAZABhAHQAZQAgAGEAbgBkACAAdABpAG0AZQAgAGkAbgAgAHQAaABlACAAcwBwAGUAYwBpAGYAaQBlAGQAIABjAGEAbABlAG4AZABhAHIALgAgACAAIAAgACAAIAAjAFwAbgAjACAATQBKAEQAQQBUAEUAXwBUAE8AXwBDAEEATABFAE4ARABBAFIAXwBEAEEAVABFACAAQwBvAG4AdgBlAHIAdABzACAAYQAgAE0AbwBkAGkAZgBpAGUAZAAgAEoAdQBsAGkAYQBuACAARABhAHQAZQAgACgATQBKAEQAQQBUAEUAKQAgAHQAbwAgAGEAIABkAGEAdABlACAAYQBuAGQAIAB0AGkAbQBlACAAaQBuACAAdABoAGUAIABzAHAAZQBjAGkAZgBpAGUAZAAgACAAIAAgACAAIAAjAFwAbgAj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UgBFAFMATwBMAFYARQBfAE0ASgBEAEEAVABFACAAIAAgACAAIAAgACAAIAAgACAAUgBlAHQAdQByAG4AcwAgAHQAaABlACAAZABhAHQAZQAgAGEAbgBkACAAcwBlAHgAYQBnAGUAcwBpAG0AYQBsACAAcgBlAHAAcgBlAHMAZQBuAHQAYQB0AGkAbwBuACAAbwBmACAAdABoAGUAIAB0AGkAbQBlACAAdgBhAGwAdQBlACAAdwBpAHQAaAAgAHQAaABlACAAZwBpAHYAZQBuACAAIAAjAFwAbgAjACAAIAAgACAAIAAgACAAIAAgACAAIAAgACAAIAAgACAAIAAgACAAIAAgACAAIAAgACAAbABvAHcAZQBzAHQAIABvAHIAZABlAHIAIABjAG8AbQBwAG8AbgBlAG4AdAAgAHIAbwB1AG4AZABlAGQAIAB0AG8AIAB0AGgAZQAgAHMAcABlAGMAaQBmAGkAZQBkACAAcAByAGUAYwBpAHMAaQBvAG4ALgAgACAAIAAgACAAIAAgACAAIAAgACAAIAAgACAAIAAgACAAIAAgACAAIAAgACAAIAAjAFwAbgAjACAATQBKAEQAQQBUAEUAXwBBAEQARABJAFQASQBPAE4AIAAgACAAIAAgACAAIAAgACAAUgBlAHQAdQByAG4AcwAgAHQAaABlACAAYQBkAGQAaQB0AGkAbwBuACAAbwBmACAAYQAgAHQAaQBtAGUAcwBwAGEAbgAgAGMAbwBtAHAAbABpAGMAYQB0AGkAbwBuACAAdABvACAAYQAgAGcAaQB2AGUAbgAgAE0AbwBkAGkAZgBpAGUAZAAgAEoAdQBsAGkAYQBuACAARABhAHQAZQAuACAAIAAjAFwAbgAjACAAIAAgACAAIAAgACAAIAAgACAAIAAgACAAIAAgACAAIAAgACAAIAAgACAAIAAgACAATgBvAHQAZQAgAGkAZgAgAGQAYQB0AGUAIABjAG8AbQBwAG8AbgBlAG4AdABzACAAbwBmACAAeQBlAGEAcgBzACwAIABxAHUAYQByAHQAZQByAHMAIABvAHIAIABtAG8AbgB0AGgAcwAgAGEAcgBlACAAYQBkAGQAZQBkACAAZgBvAHIAIABhACAATQBKAEQAYQB0AGUAIAAgACAAIAAgACAAIAAjAFwAbgAjACAAIAAgACAAIAAgACAAIAAgACAAIAAgACAAIAAgACAAIAAgACAAIAAgACAAIAAgACAAZQB4AHAAcgBlAHMAcwBlAGQAIABpAG4AIABVAFQAQwAgAHIAYQB0AGgAZQByACAAdABoAGEAbgAgAGwAbwBjAGEAbAAgAHQAaQBtAGUALAAgAHQAaABlAG4AIAByAGUAcwB1AGwAdABzACAAbQBhAHkAIABiAGUAIABpAG4AYwBvAG4AcwBpAHMAdABlAG4AdAAgAGQAdQBlACAAdABvACAAIAAjAFwAbgAjACAAIAAgACAAIAAgACAAIAAgACAAIAAgACAAIAAgACAAIAAgACAAIAAgACAAIAAgACAAdABoAGUAIABiAG8AdQBuAGQAcwAgAG8AZgAgAGMAYQBsAGUAbgBkAGEAcgAgAGQAYQB5AHMALgAgACAAIAAgACAAIAAgACAAIAAgACAAIAAgACAAIAAgACAAIAAgACAAIAAgACAAIAAgACAAIAAgACAAIAAgACAAIAAgACAAIAAgACAAIAAgACAAIAAgACAAIAAgACAAIAAgACAAIAAgACAAIAAjAFwAbgAjACAAUABBAFIAUwBFAF8ASQBTAE8AXwBUAEkATQBFACAAIAAgACAAIAAgACAAIAAgACAAUABhAHIAcwBlAHMAIABhAG4AIABJAFMATwAgAGYAbwByAG0AYQB0AHQAZQBkACAAdABpAG0AZQAgAG8AZgAgAGQAYQB5ACAAaQBuAHQAbwAgAGQAZQBjAGkAbQBhAGwAIAB0AGkAbQBlACAAbwBmACAAZABhAHkALgAgACAAIAAgACAAIAAgACAAIAAgACAAIAAgACAAIAAgACAAIAAgACAAIAAjAFwAbgAjACAARgBPAFIATQBBAFQAXwBJAFMATwBfAFQASQBNAEUAIAAgACAAIAAgACAAIAAgACAAUgBlAHQAdQByAG4AcwAgAGEAIAB0AGkAbQBlACAAbwBmACAAZABhAHkAIABhAHMAIAB0AGUAeAB0ACAAaQBuACAASQBTAE8AIABmAG8AcgBtAGEAdAAuACAAIAAgACAAIAAgACAAIAAgACAAIAAgACAAIAAgACAAIAAgACAAIAAgACAAIAAgACAAIAAgACAAIAAgACAAIAAgACAAIAAgACAAIAAjAFwAbgAjACAAUABBAFIAUwBFAF8ASQBTAE8AXwBEAEEAVABFAFQASQBNAEUAIAAgACAAIAAgACAAUABhAHIAcwBlAHMAIABhAG4AIABJAFMATwAgAGYAbwByAG0AYQB0AHQAZQBkACAAZABhAHQAZQAgAGEAbgBkACAAdABpAG0AZQAgAGkAbgB0AG8AIAByAGUAcwBwAGUAYwB0AGkAdgBlACAAZABhAHQAZQAgAHAAYQByAHQAcwAsACAAdABpAG0AZQAsACAAYQBuAGQAIAB0AGkAbQBlACAAIAAjAFwAbgAjACAAIAAgACAAIAAgACAAIAAgACAAIAAgACAAIAAgACAAIAAgACAAIAAgACAAIAAgACAAegBvAG4AZQAgAG8AZgBmAHMAZQB0ACAAZgByAG8AbQAgAFUAVABDAC4AIABQAHIAbwB2AGkAZABpAG4AZwAgAGEAIAB0AGkAbQBlACAAegBvAG4AZQAgAG8AZgBmAHMAZQB0ACAAbwBuACAAaQB0AHMAIABvAHcAbgAgAGkAcwAgAGkAbgB2AGEAbABpAGQAIABmAG8AcgAgACAAIAAgACAAIAAjAFwAbgAjACAAIAAgACAAIAAgACAAIAAgACAAIAAgACAAIAAgACAAIAAgACAAIAAgACAAIAAgACAAdABoAGkAcwAgAGYAdQBuAGMAdABpAG8AbgAuACAAIAAgACAAIAAgACAAIAAgACAAIAAgACAAIAAgACAAIAAgACAAIAAgACAAIAAgACAAIAAgACAAIAAgACAAIAAgACAAIAAgACAAIAAgACAAIAAgACAAIAAgACAAIAAgACAAIAAgACAAIAAgACAAIAAgACAAIAAgACAAIAAgACAAIAAgACAAIAAjAFwAbgAjACAARgBPAFIATQBBAFQAXwBJAFMATwBfAEQAQQBUAEUAVABJAE0ARQAgACAAIAAgACAAUgBlAHQAdQByAG4AcwAgAGEAIABkAGEAdABlACwAIAB0AGkAbQBlACAAYQBuAGQAIAB0AGkAbQBlACAAegBvAG4AZQAgAG8AZgBmAHMAZQB0ACAAYQBzACAAdABlAHgAdAAgAGkAbgAgAEkAUwBPACAAZgBvAHIAbQBhAHQALgAgACAAIAAgACAAIAAgACAAIAAgACAAIAAgACAAIAAgACAAIAAjAFwAbgAjACAAUABBAFIAUwBFAF8ATABJAFQARQBSAEEAUgBZAF8AWQBFAEEAUgAgACAAIAAgACAAUgBlAHQAdQByAG4AcwAgAGEAIABuAHUAbQBiAGUAcgAgAHIAZQBwAHIAZQBzAGUAbgB0AGkAbgBnACAAdABoAGUAIAB5AGUAYQByACAAcgBlAGwAYQB0AGkAdgBlACAAdABvACAAdABoAGUAIABjAG8AbQBtAG8AbgAgAGUAcgBhACAAZgByAG8AbQAgAGEAIABnAGkAdgBlAG4AIAAgACAAIAAjAFwAbgAjACAAIAAgACAAIAAgACAAIAAgACAAIAAgACAAIAAgACAAIAAgACAAIAAgACAAIAAgACAAbABpAHQAZQByAGEAcgB5ACAAeQBlAGEAcgAuACAAIAAgACAAIAAgACAAIAAgACAAIAAgACAAIAAgACAAIAAgACAAIAAgACAAIAAgACAAIAAgACAAIAAgACAAIAAgACAAIAAgACAAIAAgACAAIAAgACAAIAAgACAAIAAgACAAIAAgACAAIAAgACAAIAAgACAAIAAgACAAIAAgACAAIAAgACAAIAAjAFwAbgAjACAARgBPAFIATQBBAFQAXwBMAEkAVABFAFIAQQBSAFkAXwBZAEUAQQBSACAAIAAgACAAUgBlAHQAdQByAG4AcwAgAGEAIAB5AGUAYQByACAAZgBvAHIAbQBhAHQAdABlAGQAIABpAG4AIABsAGkAdABlAHIAYQByAHkAIABzAHQAeQBsAGUALgAgACAAIAAgACAAIAAgACAAIAAgACAAIAAgACAAIAAgACAAIAAgACAAIAAgACAAIAAgACAAIAAgACAAIAAgACAAIAAgACAAIAAgACAAIAAjAFwAbgAjACAAUABBAFIAUwBFAF8ATABJAFQARQBSAEEAUgBZAF8ARABBAFQARQAgACAAIAAgACAAUABhAHIAcwBlAHMAIABhACAAbABpAHQAZQByAGEAcgB5ACAAZABhAHQAZQAgAGkAbgB0AG8AIAByAGUAcwBwAGUAYwB0AGkAdgBlACAAcABhAHIAdABzACAAbwBmACAAeQBlAGEAcgAsACAAbQBvAG4AdABoACwAIABkAGEAeQAgAGEAbgBkACAAdABpAG0AZQAgAG8AZgAgAGQAYQB5AC4AIAAjAFwAbgAjACAARgBPAFIATQBBAFQAXwBMAEkAVABFAFIAQQBSAFkAXwBEAEEAVABFACAAIAAgACAAUgBlAHQAdQByAG4AcwAgAGEAIABkAGEAdABlACAAZgBvAHIAbQBhAHQAdABlAGQAIABpAG4AIABsAGkAdABlAHIAYQByAHkAIABzAHQAeQBsAGUALgAgACAAIAAgACAAIAAgACAAIAAgACAAIAAgACAAIAAgACAAIAAgACAAIAAgACAAIAAgACAAIAAgACAAIAAgACAAIAAgACAAIAAgACAAIAAjAFwAbgAjACAAUABBAFIAUwBFAF8AVQBTAF8ARABBAFQARQAgACAAIAAgACAAIAAgACAAIAAgACAAUABhAHIAcwBlAHMAIABhACAAVQBTACAAZgBvAHIAbQBhAHQAdABlAGQAIABkAGEAdABlACAAaQBuAHQAbwAgAHIAZQBzAHAAZQBjAHQAaQB2AGUAIABwAGEAcgB0AHMAIABvAGYAIAB5AGUAYQByACwAIABtAG8AbgB0AGgALAAgAGQAYQB5ACAAYQBuAGQAIAB0AGkAbQBlACAAbwBmACAAIAAjAFwAbgAjACAAIAAgACAAIAAgACAAIAAgACAAIAAgACAAIAAgACAAIAAgACAAIAAgACAAIAAgACAAZABhAHkALgAgACAAIAAgACAAIAAgACAAIAAgACAAIAAgACAAIAAgACAAIAAgACAAIAAgACAAIAAgACAAIAAgACAAIAAgACAAIAAgACAAIAAgACAAIAAgACAAIAAgACAAIAAgACAAIAAgACAAIAAgACAAIAAgACAAIAAgACAAIAAgACAAIAAgACAAIAAgACAAIAAgACAAIAAgACAAIAAgACAAIAAjAFwAbgAjACAARgBPAFIATQBBAFQAXwBVAFMAXwBEAEEAVABFACAAIAAgACAAIAAgACAAIAAgACAAUgBlAHQAdQByAG4AcwAgAGEAIABkAGEAdABlACAAZgBvAHIAbQBhAHQAdABlAGQAIABpAG4AIAB0AGgAZQAgAFUAUwAgAHMAdAB5AGwAZQAuACAAIAAgACAAIAAgACAAIAAgACAAIAAgACAAIAAgACAAIAAgACAAIAAgACAAIAAgACAAIAAgACAAIAAgACAAIAAgACAAIAAgACAAIAAgACAAIAAjAFwAbgAjACAAUABBAFIAUwBFAF8ATQBJAEwAXwBEAFQARwAgACAAIAAgACAAIAAgACAAIAAgACAAUABhAHIAcwBlAHMAIABhACAAZABhAHQAZQAtAHQAaQBtAGUAIABnAHIAbwB1AHAAIABpAG4AIAB0AGgAZQAgAGYAbwByAG0AYQB0ACAAdQBzAGUAZAAgAGIAeQAgAFUAUwAgAE0AaQBsAGkAdABhAHIAeQAgAG0AZQBzAHMAYQBnAGUAIAB0AHIAYQBmAGYAaQBjACwAIABpAG4AdABvACAAIAAjAFwAbgAjACAAIAAgACAAIAAgACAAIAAgACAAIAAgACAAIAAgACAAIAAgACAAIAAgACAAIAAgACAAcgBlAHMAcABlAGMAdABpAHYAZQAgAHAAYQByAHQAcwAgAG8AZgAgAHkAZQBhAHIALAAgAG0AbwBuAHQAaAAsACAAZABhAHkALAAgAHQAaQBtAGUAIABvAGYAIABkAGEAeQAgAGEAbgBkACAAdABpAG0AZQAgAHoAbwBuAGUAIABvAGYAZgBzAGUAdAAgAGkAbgAgACAAIAAgACAAIAAgACAAIAAjAFwAbgAjACAAIAAgACAAIAAgACAAIAAgACAAIAAgACAAIAAgACAAIAAgACAAIAAgACAAIAAgACAAbQBpAG4AdQB0AGUAcwAgAGYAcgBvAG0AIABVAFQAQwAuACAAIAAgACAAIAAgACAAIAAgACAAIAAgACAAIAAgACAAIAAgACAAIAAgACAAIAAgACAAIAAgACAAIAAgACAAIAAgACAAIAAgACAAIAAgACAAIAAgACAAIAAgACAAIAAgACAAIAAgACAAIAAgACAAIAAgACAAIAAgACAAIAAgACAAIAAjAFwAbgAjACAARgBPAFIATQBBAFQAXwBNAEkATABfAEQAVABHACAAIAAgACAAIAAgACAAIAAgACAAUgBlAHQAdQByAG4AcwAgAGEAIABkAGEAdABlAC0AdABpAG0AZQAgAGcAcgBvAHUAcAAgAGYAbwByAG0AYQB0AHQAZQBkACAAaQBuACAAVQBTACAATQBpAGwAaQB0AGEAcgB5ACAAbQBlAHMAcwBhAGcAZQAgAHQAcgBhAGYAZgBpAGMAIABzAHQAeQBsAGUALgAgACAAIAAgACAAIAAgACAAIAAjAFwAbgAjACAAUwBIAEkARgBUAF8AVABJAE0ARQBaAE8ATgBFACAAIAAgACAAIAAgACAAIAAgACAAVAByAGEAbgBzAGwAYQB0AGUAcwAgAGEAIABNAG8AZABpAGYAaQBlAGQAIABKAHUAbABpAGEAbgAgAEQAYQB0AGUAIABmAHIAbwBtACAAbwBuAGUAIAB0AGkAbQBlACAAegBvAG4AZQAgAHQAbwAgAGEAbgBvAHQAaABlAHIALgAgAEkAZgAgAGEAIAB0AGkAbQBlACAAegBvAG4AZQAgACAAIAAjAFwAbgAjACAAIAAgACAAIAAgACAAIAAgACAAIAAgACAAIAAgACAAIAAgACAAIAAgACAAIAAgACAAaQBzACAAbwBtAGkAdAB0AGUAZAAgAGkAdAAgAGkAcwAgAGEAcwBzAHUAbQBlAGQAIAB0AG8AIABiAGUAIABVAFQAQwAu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wBSAEQASQBOAEEATAAgAEQAQQBUAEUAUw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VgBBAEwASQBEAF8ATwBSAEQASQBOAEEATABfAEQAQQBUAEUAIAAgACAAVABlAHMAdABzACAAaQBmACAAYQBuACAAbwByAGQAaQBuAGEAbAAgAGQAYQB0AGUAIABpAHMAIAB2AGEAbABpAGQAIABmAG8AcgAgAHQAaABlACAAZwBpAHYAZQBuACAAYwBhAGwAZQBuAGQAYQByAC4AIAAgACAAIAAgACAAIAAgACAAIAAgACAAIAAgACAAIAAgACAAIAAgACAAIAAgACAAIAAjAFwAbgAjACAAUABBAFIAUwBFAF8ASQBTAE8AXwBPAFIARABJAE4AQQBMAF8ARABBAFQARQAgACAAUABhAHIAcwBlAHMAIABhAG4AIABJAFMATwAgAGYAbwByAG0AYQB0AHQAZQBkACAAbwByAGQAaQBuAGEAbAAgAGQAYQB0AGUAIABpAG4AdABvACAAcgBlAHMAcABlAGMAdABpAHYAZQAgAHAAYQByAHQAcwAgAG8AZgAgAHkAZQBhAHIALAAgAGEAbgBkACAAbwByAGQAaQBuAGEAbAAgACAAIAAjAFwAbgAjACAAIAAgACAAIAAgACAAIAAgACAAIAAgACAAIAAgACAAIAAgACAAIAAgACAAIAAgACAAZABhAHkALgAgACAAIAAgACAAIAAgACAAIAAgACAAIAAgACAAIAAgACAAIAAgACAAIAAgACAAIAAgACAAIAAgACAAIAAgACAAIAAgACAAIAAgACAAIAAgACAAIAAgACAAIAAgACAAIAAgACAAIAAgACAAIAAgACAAIAAgACAAIAAgACAAIAAgACAAIAAgACAAIAAgACAAIAAgACAAIAAgACAAIAAjAFwAbgAjACAARgBPAFIATQBBAFQAXwBJAFMATwBfAE8AUgBEAEkATgBBAEwAXwBEAEEAVABFACAAUgBlAHQAdQByAG4AcwAgAGEAbgAgAG8AcgBkAGkAbgBhAGwAIABkAGEAdABlACAAYQBzACAAdABlAHgAdAAgAGkAbgAgAEkAUwBPACAAZgBvAHIAbQBhAHQALgAgACAAIAAgACAAIAAgACAAIAAgACAAIAAgACAAIAAgACAAIAAgACAAIAAgACAAIAAgACAAIAAgACAAIAAgACAAIAAgACAAIAAjAFwAbgAjACAATwBSAEQASQBOAEEATABfAEQAQQBUAEUAXwBUAE8AXwBNAEoARABBAFQARQAgACAAQwBvAG4AdgBlAHIAdABzACAAYQBuACAAbwByAGQAaQBuAGEAbAAgAGQAYQB0AGUAIABhAG4AZAAgAHQAaQBtAGUAIABpAG4AIAB0AGgAZQAgAHMAcABlAGMAaQBmAGkAZQBkACAAYwBhAGwAZQBuAGQAYQByACAAdABvACAAYQAgAE0AbwBkAGkAZgBpAGUAZAAgAEoAdQBsAGkAYQBuACAAIAAjAFwAbgAjACAAIAAgACAAIAAgACAAIAAgACAAIAAgACAAIAAgACAAIAAgACAAIAAgACAAIAAgACAARABhAHQAZQAuACAAIAAgACAAIAAgACAAIAAgACAAIAAgACAAIAAgACAAIAAgACAAIAAgACAAIAAgACAAIAAgACAAIAAgACAAIAAgACAAIAAgACAAIAAgACAAIAAgACAAIAAgACAAIAAgACAAIAAgACAAIAAgACAAIAAgACAAIAAgACAAIAAgACAAIAAgACAAIAAgACAAIAAgACAAIAAgACAAIAAjAFwAbgAjACAATQBKAEQAQQBUAEUAXwBUAE8AXwBPAFIARABJAE4AQQBMAF8ARABBAFQARQAgACAAQwBvAG4AdgBlAHIAdABzACAAYQAgAE0AbwBkAGkAZgBpAGUAZAAgAEoAdQBsAGkAYQBuACAARABhAHQAZQAgACgATQBKAEQAQQBUAEUAKQAgAHQAbwAgAGEAbgAgAG8AcgBkAGkAbgBhAGwAIABkAGEAdABlACAAYQBuAGQAIAB0AGkAbQBlACAAaQBuACAAdABoAGUAIAAgACAAIAAgACAAIAAjAFwAbgAjACAAIAAgACAAIAAgACAAIAAgACAAIAAgACAAIAAgACAAIAAgACAAIAAgACAAIAAgACAAcwBwAGUAYwBpAGYAaQBlAGQAIABjAGEAbABlAG4AZABhAHI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wBFAEUASw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QwBPAE4AVgBFAFIAVABfAFcARQBFAEsARABBAFkAXwBOAFUATQBCAEUAUgAgACAAUgBlAHQAdQByAG4AcwAgAGEAbgAgAGkAbgB0AGUAZwBlAHIAIABmAG8AcgAgAHQAaABlACAAZABhAHkAIABvAGYAIAB0AGgAZQAgAHcAZQBlAGsAIABmAHIAbwBtACAAdABoAGUAIAB0AHIAYQBkAGkAdABvAG4AYQBsACAAbgB1AG0AYgBlAHIAaQBuAGcAIABzAGMAaABlAG0AZQAgACAAIAAjAFwAbgAjACAAIAAgACAAIAAgACAAIAAgACAAIAAgACAAIAAgACAAIAAgACAAIAAgACAAIAAgACAAdABvACAAdABoAGUAIABJAFMATwAgAGQAZQBmAGkAbgBpAHQAaQBvAG4ALAAgAG8AcgAgAHYAaQBjAGUAIAB2AGUAcgBzAGEALgAgACAAIAAgACAAIAAgACAAIAAgACAAIAAgACAAIAAgACAAIAAgACAAIAAgACAAIAAgACAAIAAgACAAIAAgACAAIAAgACAAIAAgACAAIAAgACAAIAAgACAAIAAjAFwAbgAjACAAUABBAFIAUwBFAF8AVwBFAEUASwBEAEEAWQAgACAAIAAgACAAIAAgACAAIAAgACAAUgBlAHQAdQByAG4AcwAgAGEAIABuAHUAbQBiAGUAcgAgAHIAZQBwAHIAZQBzAGUAbgB0AGkAbgBnACAAdABoAGUAIABkAGEAeQAgAG8AZgAgAHQAaABlACAAdwBlAGUAawAgAGYAcgBvAG0AIABhACAAZwBpAHYAZQBuACAAdABlAHgAdAAgAHcAZQBlAGsAZABhAHkAIABuAGEAbQBlAC4AIAAjAFwAbgAjACAAVwBFAEUASwBEAEEAWQBfAE4AQQBNAEUAIAAgACAAIAAgACAAIAAgACAAIAAgAFIAZQB0AHUAcgBuAHMAIABuAGEAbQBlACAAbwBmACAAYQBuACAASQBTAE8AIABkAGEAeQAgAG8AZgAgAHcAZQBlAGsAIABuAHUAbQBiAGUAcgAgAGEAcwAgAHQAZQB4AHQALgAgACAAIAAgACAAIAAgACAAIAAgACAAIAAgACAAIAAgACAAIAAgACAAIAAgACAAIAAgACAAIAAgACAAIAAgACAAIAAjAFwAbgAjACAARABBAFkAXwBPAEYAXwBXAEUARQBLACAAIAAgACAAIAAgACAAIAAgACAAIAAgACAAUgBlAHQAdQByAG4AcwAgAGEAbgAgAGkAbgB0AGUAZwBlAHIAIABmAG8AcgAgAHQAaABlACAAZABhAHkAIABvAGYAIAB0AGgAZQAgAHcAZQBlAGsAIABmAG8AcgAgAGEAIABnAGkAdgBlAG4AIABNAG8AZABpAGYAaQBlAGQAIABKAHUAbABpAGEAbgAgAEQAYQB0AGUALgAgACAAIAAgACAAIAAjAFwAbgAjACAAVwBFAEUASwBEAEEAWQBfAE8ARgBfAE0ATwBOAFQASAAgACAAIAAgACAAIAAgACAAUgBlAHQAdQByAG4AcwAgAGEAIABNAG8AZABpAGYAaQBlAGQAIABKAHUAbABpAGEAbgAgAEQAYQB0AGUAIABmAG8AcgAgAGEAIABnAGkAdgBlAG4AIABkAGEAeQAgAG8AZgAgAHcAZQBlAGsALAAgAHIAZQBsAGEAdABpAHYAZQAgAHcAZQBlAGsAIABmAG8AcgAgAHQAaABlACAAIAAgACAAIAAjAFwAbgAjACAAIAAgACAAIAAgACAAIAAgACAAIAAgACAAIAAgACAAIAAgACAAIAAgACAAIAAgACAAbQBvAG4AdABoACwAIAB5AGUAYQByACAAYQBuAGQAIAB0AGkAbQBlACAAbwBmACAAZABhAHkAIABvAGYAIAB0AGgAZQAgAHMAcABlAGMAaQBmAGkAZQBkACAAYwBhAGwAZQBuAGQAYQByAC4AIAAgACAAIAAgACAAIAAgACAAIAAgACAAIAAgACAAIAAgACAAIAAgACAAIAAgACAAIAAgACAAIAAjAFwAbgAjACAASQBTAF8AVgBBAEwASQBEAF8AVwBFAEUASwBfAEQAQQBUAEUAIAAgACAAIAAgACAAVABlAHMAdABzACAAaQBmACAAYQAgAHcAZQBlAGsAIABkAGEAdABlACAAaQBzACAAdgBhAGwAaQBkACAAZgBvAHIAIAB0AGgAZQAgAGcAaQB2AGUAbgAgAGMAYQBsAGUAbgBkAGEAcgAuACAAIAAgACAAIAAgACAAIAAgACAAIAAgACAAIAAgACAAIAAgACAAIAAgACAAIAAgACAAIAAgACAAIAAjAFwAbgAjACAAVwBFAEUASwBTAF8ASQBOAF8AWQBFAEEAUgAgACAAIAAgACAAIAAgACAAIAAgACAAUgBlAHQAdQByAG4AcwAgAHQAaABlACAAYwBvAHUAbgB0ACAAbwBmACAASQBTAE8AIABkAGUAZgBpAG4AZQBkACAAdwBlAGUAawBzACAAaQBuACAAYQAgAGcAaQB2AGUAbgAgAHkAZQBhAHIAIABvAGYAIAB0AGgAZQAgAHMAcABlAGMAaQBmAGkAZQBkACAAYwBhAGwAZQBuAGQAYQByAC4AIAAjAFwAbgAjACAAUABBAFIAUwBFAF8ASQBTAE8AXwBXAEUARQBLAF8ARABBAFQARQAgACAAIAAgACAAUABhAHIAcwBlAHMAIABhAG4AIABJAFMATwAgAGYAbwByAG0AYQB0AHQAZQBkACAAdwBlAGUAawAgAGQAYQB0AGUAIABpAG4AdABvACAAcgBlAHMAcABlAGMAdABpAHYAZQAgAHAAYQByAHQAcwAgAG8AZgAgAHkAZQBhAHIALAAgAHcAZQBlAGsAIABhAG4AZAAgACAAIAAgACAAIAAgACAAIAAjAFwAbgAjACAAIAAgACAAIAAgACAAIAAgACAAIAAgACAAIAAgACAAIAAgACAAIAAgACAAIAAgACAAdwBlAGUAawBkAGEAeQAuACAAIAAgACAAIAAgACAAIAAgACAAIAAgACAAIAAgACAAIAAgACAAIAAgACAAIAAgACAAIAAgACAAIAAgACAAIAAgACAAIAAgACAAIAAgACAAIAAgACAAIAAgACAAIAAgACAAIAAgACAAIAAgACAAIAAgACAAIAAgACAAIAAgACAAIAAgACAAIAAgACAAIAAgACAAIAAjAFwAbgAjACAARgBPAFIATQBBAFQAXwBJAFMATwBfAFcARQBFAEsAXwBEAEEAVABFACAAIAAgACAAUgBlAHQAdQByAG4AcwAgAGEAIAB3AGUAZQBrACAAZABhAHQAZQAgAGEAcwAgAHQAZQB4AHQAIABpAG4AIABJAFMATwAgAGYAbwByAG0AYQB0AC4AIAAgACAAIAAgACAAIAAgACAAIAAgACAAIAAgACAAIAAgACAAIAAgACAAIAAgACAAIAAgACAAIAAgACAAIAAgACAAIAAgACAAIAAgACAAIAAjAFwAbgAjACAAVwBFAEUASwBfAEQAQQBUAEUAXwBUAE8AXwBNAEoARABBAFQARQAgACAAIAAgACAAQwBvAG4AdgBlAHIAdABzACAAYQAgAHcAZQBlAGsAIABkAGEAdABlACAAbwBmACAAeQBlAGEAcgAsACAASQBTAE8AIABkAGUAZgBpAG4AZQBkACAAdwBlAGUAawAgAG4AdQBtAGIAZQByACwAIABJAFMATwAgAHcAZQBlAGsAZABhAHkALAAgAGEAbgBkACAAdABpAG0AZQAgAGkAbgAgACAAIAAjAFwAbgAjACAAIAAgACAAIAAgACAAIAAgACAAIAAgACAAIAAgACAAIAAgACAAIAAgACAAIAAgACAAdABoAGUAIABzAHAAZQBjAGkAZgBpAGUAZAAgAGMAYQBsAGUAbgBkAGEAcgAgAHQAbwAgAGEAIABNAG8AZABpAGYAaQBlAGQAIABKAHUAbABpAGEAbgAgAEQAYQB0AGUAIAAoAE0ASgBEAEEAVABFACkALgAgACAAIAAgACAAIAAgACAAIAAgACAAIAAgACAAIAAgACAAIAAgACAAIAAgACAAIAAjAFwAbgAjACAATQBKAEQAQQBUAEUAXwBUAE8AXwBXAEUARQBLAF8ARABBAFQARQAgACAAIAAgACAAQwBvAG4AdgBlAHIAdABzACAAYQAgAE0AbwBkAGkAZgBpAGUAZAAgAEoAdQBsAGkAYQBuACAARABhAHQAZQAgACgATQBKAEQAQQBUAEUAKQAgAHQAbwAgAHQAaABlACAAeQBlAGEAcgAsACAASQBTAE8AIABkAGUAZgBpAG4AZQBkACAAdwBlAGUAawAgAG4AdQBtAGIAZQByACwAIAAgACAAIAAjAFwAbgAjACAAIAAgACAAIAAgACAAIAAgACAAIAAgACAAIAAgACAAIAAgACAAIAAgACAAIAAgACAASQBTAE8AIAB3AGUAZQBrAGQAYQB5ACwAIAB0AGkAbQBlACwAIABhAG4AZAAgAHcAZQBlAGsAcwAgAGkAbgAgAHQAaABlACAAeQBlAGEAcgAgAGkAbgAgAHQAaABlACAAcwBwAGUAYwBpAGYAaQBlAGQAIABjAGEAbABlAG4AZABhAHIALgAgACAAIAAgACAAIAAgACAAIAAgACAAIAAgACAAIAAjAFwAbgAjACAAVwBFAEUASwBfAE4AVQBNAEIARQBSACAAIAAgACAAIAAgACAAIAAgACAAIAAgACAAUgBlAHQAdQByAG4AcwAgAHQAaABlACAASQBTAE8AIABkAGUAZgBpAG4AZQBkACAAdwBlAGUAawAgAG4AdQBtAGIAZQByACAAZgBvAHIAIABhACAAZwBpAHYAZQBuACAATQBvAGQAaQBmAGkAZQBkACAASgB1AGwAaQBhAG4AIABEAGEAdABlACAAaQBuACAAdABoAGUAIAAgACAAIAAgACAAIAAjAFwAbgAjACAAIAAgACAAIAAgACAAIAAgACAAIAAgACAAIAAgACAAIAAgACAAIAAgACAAIAAgACAAcwBwAGUAYwBpAGYAaQBlAGQAIABjAGEAbABlAG4AZABhAHI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BAFkAUwBfAEkATgBfAFEAVQBBAFIAVABFAFIAIAAgACAAIAAgACAAIAAgACAAUgBlAHQAdQByAG4AcwAgAHQAaABlACAAYwBvAHUAbgB0ACAAbwBmACAAZABhAHkAcwAgAGkAbgAgAGEAIABxAHUAYQByAHQAZQByACAAbwBmACAAYQAgAGcAaQB2AGUAbgAgAHkAZQBhAHIAIABvAGYAIAB0AGgAZQAgAHMAcABlAGMAaQBmAGkAZQBkACAAYwBhAGwAZQBuAGQAYQByAC4AIAAjAFwAbgAjACAAUQBVAEEAUgBUAEUAUgBfAEQAQQBUAEUAXwBUAE8AXwBNAEoARABBAFQARQAgACAAQwBvAG4AdgBlAHIAdABzACAAYQAgAGQAYQB0AGUAIABlAHgAcAByAGUAcwBzAGUAZAAgAGEAcwAgAGYAaQBzAGMAYQBsACAAeQBlAGEAcgAsACAAcQB1AGEAcgB0AGUAcgAsACAAZABhAHkAIABvAGYAIABxAHUAYQByAHQAZQByACAAYQBuAGQAIAB0AGkAbQBlACAAaQBuACAAIAAgACAAIAAjAFwAbgAjACAAIAAgACAAIAAgACAAIAAgACAAIAAgACAAIAAgACAAIAAgACAAIAAgACAAIAAgACAAdABoAGUAIABzAHAAZQBjAGkAZgBpAGUAZAAgAGMAYQBsAGUAbgBkAGEAcgAgAHQAbwAgAGEAIABNAG8AZABpAGYAaQBlAGQAIABKAHUAbABpAGEAbgAgAEQAYQB0AGUAIAAoAE0ASgBEAEEAVABFACkALgAgACAAIAAgACAAIAAgACAAIAAgACAAIAAgACAAIAAgACAAIAAgACAAIAAgACAAIAAjAFwAbgAjACAATQBKAEQAQQBUAEUAXwBUAE8AXwBRAFUAQQBSAFQARQBSAF8ARABBAFQARQAgACAAQwBvAG4AdgBlAHIAdABzACAAYQAgAE0AbwBkAGkAZgBpAGUAZAAgAEoAdQBsAGkAYQBuACAARABhAHQAZQAgACgATQBKAEQAQQBUAEUAKQAgAHQAbwAgAGEAIABkAGEAdABlACAAZQB4AHAAcgBlAHMAcwBlAGQAIABhAHMAIABmAGkAcwBjAGEAbAAgAHkAZQBhAHIALAAgACAAIAAgACAAIAAjAFwAbgAjACAAIAAgACAAIAAgACAAIAAgACAAIAAgACAAIAAgACAAIAAgACAAIAAgACAAIAAgACAAcQB1AGEAcgB0AGUAcgAsACAAZABhAHkAIABvAGYAIABxAHUAYQByAHQAZQByACAAYQBuAGQAIAB0AGkAbQBlACAAaQBuACAAdABoAGUAIABzAHAAZQBjAGkAZgBpAGUAZAAgAGMAYQBsAGUAbgBkAGEAcgAu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SQBOAFQARQBSAFYAQQBMACAAIAAgACAAIAAgACAAIAAgACAAUgBlAHQAdQByAG4AcwAgAHQAaABlACAAdABpAG0AZQBzAHAAYQBuACAAZABpAGYAZgBlAHIAZQBuAGMAZQAgAGIAZQB0AHcAZQBlAG4AIABNAG8AZABpAGYAaQBlAGQAIABKAHUAbABpAGEAbgAgAEQAYQB0AGUAcwAgAGkAbgAgAHQAaABlACAAcwBwAGUAYwBpAGYAaQBlAGQAIAAgACAAIAAjAFwAbgAjACAAIAAgACAAIAAgACAAIAAgACAAIAAgACAAIAAgACAAIAAgACAAIAAgACAAIAAgACAAdQBuAGkAdABzAC4AIAAgACAAIAAgACAAIAAgACAAIAAgACAAIAAgACAAIAAgACAAIAAgACAAIAAgACAAIAAgACAAIAAgACAAIAAgACAAIAAgACAAIAAgACAAIAAgACAAIAAgACAAIAAgACAAIAAgACAAIAAgACAAIAAgACAAIAAgACAAIAAgACAAIAAgACAAIAAgACAAIAAgACAAIAAgACAAIAAjAFwAbgAjACAARABFAEwAVABBAF8ASABPAFUAUgBTACAAIAAgACAAIAAgACAAIAAgACAAIAAgACAAUgBlAHQAdQByAG4AcwAgAHQAaABlACAAdABpAG0AZQBzAHAAYQBuACAAZABpAGYAZgBlAHIAZQBuAGMAZQAgAGIAZQB0AHcAZQBlAG4AIABNAG8AZABpAGYAaQBlAGQAIABKAHUAbABpAGEAbgAgAEQAYQB0AGUAcwAgAGkAbgAgAGgAbwB1AHIAcwAuACAAIAAgACAAIAAgACAAIAAgACAAIAAjAFwAbgAjACAARABFAEwAVABBAF8ATQBJAE4AVQBUAEUAUwAgACAAIAAgACAAIAAgACAAIAAgACAAUgBlAHQAdQByAG4AcwAgAHQAaABlACAAdABpAG0AZQBzAHAAYQBuACAAZABpAGYAZgBlAHIAZQBuAGMAZQAgAGIAZQB0AHcAZQBlAG4AIABNAG8AZABpAGYAaQBlAGQAIABKAHUAbABpAGEAbgAgAEQAYQB0AGUAcwAgAGkAbgAgAG0AaQBuAHUAdABlAHMALgAgACAAIAAgACAAIAAgACAAIAAjAFwAbgAjACAARABFAEwAVABBAF8AUwBFAEMATwBOAEQAUwAgACAAIAAgACAAIAAgACAAIAAgACAAUgBlAHQAdQByAG4AcwAgAHQAaABlACAAdABpAG0AZQBzAHAAYQBuACAAZABpAGYAZgBlAHIAZQBuAGMAZQAgAGIAZQB0AHcAZQBlAG4AIABNAG8AZABpAGYAaQBlAGQAIABKAHUAbABpAGEAbgAgAEQAYQB0AGUAcwAgAGkAbgAgAHMAZQBjAG8AbgBkAHMALgAgACAAIAAgACAAIAAgACAAIAAjAFwAbgAjACAARABFAEwAVABBAF8ARABIAE0AUwAgACAAIAAgACAAIAAgACAAIAAgACAAIAAgACAAUgBlAHQAdQByAG4AcwAgAHQAaABlACAAcwBlAHgAYQBnAGUAcwBpAG0AYQBsACAAZABpAGYAZgBlAHIAZQBuAGMAZQAgAGIAZQB0AHcAZQBlAG4AIABNAG8AZABpAGYAaQBlAGQAIABKAHUAbABpAGEAbgAgAEQAYQB0AGUAcwAgAHcAaQB0AGgAIAB0AGgAZQAgAGcAaQB2AGUAbgAgACAAIAAjAFwAbgAjACAAIAAgACAAIAAgACAAIAAgACAAIAAgACAAIAAgACAAIAAgACAAIAAgACAAIAAgACAAbABvAHcAZQBzAHQAIABvAHIAZABlAHIAIABjAG8AbQBwAG8AbgBlAG4AdAAgAHIAbwB1AG4AZABlAGQAIAB0AG8AIAB0AGgAZQAgAHMAcABlAGMAaQBmAGkAZQBkACAAcAByAGUAYwBpAHMAaQBvAG4ALgAgACAAIAAgACAAIAAgACAAIAAgACAAIAAgACAAIAAgACAAIAAgACAAIAAgACAAIAAjAFwAbgAjACAARABFAEwAVABBAF8AVABJAE0ARQBTAFAAQQBOACAAIAAgACAAIAAgACAAIAAgACAAUgBlAHQAdQByAG4AcwAgAHQAaABlACAAdABpAG0AZQBzAHAAYQBuACAAZABpAGYAZgBlAHIAZQBuAGMAZQAgAGIAZQB0AHcAZQBlAG4AIABNAG8AZABpAGYAaQBlAGQAIABKAHUAbABpAGEAbgAgAEQAYQB0AGUAcwAuACAAIAAgACAAIAAgACAAIAAgACAAIAAgACAAIAAgACAAIAAgACAAIAAjAFwAbgAjACAARABFAEwAVABBAF8AVwBFAEUASwBTACAAIAAgACAAIAAgACAAIAAgACAAIAAgACAAUgBlAHQAdQByAG4AcwAgAHQAaABlACAAdABpAG0AZQBzAHAAYQBuACAAZABpAGYAZgBlAHIAZQBuAGMAZQAgAGIAZQB0AHcAZQBlAG4AIABNAG8AZABpAGYAaQBlAGQAIABKAHUAbABpAGEAbgAgAEQAYQB0AGUAcwAgAGkAbgAgAHcAZQBlAGsAcwAuACAAIAAgACAAIAAgACAAIAAgACAAIAAjAFwAbgAjACAARABFAEwAVABBAF8ATQBPAE4AVABIAFMAIAAgACAAIAAgACAAIAAgACAAIAAgACAAUgBlAHQAdQByAG4AcwAgAHQAaABlACAAdABpAG0AZQBzAHAAYQBuACAAZABpAGYAZgBlAHIAZQBuAGMAZQAgAGIAZQB0AHcAZQBlAG4AIABNAG8AZABpAGYAaQBlAGQAIABKAHUAbABpAGEAbgAgAEQAYQB0AGUAcwAgAGkAbgAgAG0AbwBuAHQAaABzAC4AIABXAGgAZQByAGUAIAAgACAAIAAjAFwAbgAjACAAIAAgACAAIAAgACAAIAAgACAAIAAgACAAIAAgACAAIAAgACAAIAAgACAAIAAgACAAdABoAGUAIABkAGkAZgBmAGUAcgBlAG4AYwBlACAAaQBuAGMAbAB1AGQAZQBzACAAcABhAHIAdABpAGEAbAAgAG0AbwBuAHQAaABzACwAIAB0AGgAZQAgAGYAcgBhAGMAdABpAG8AbgAgAGkAcwAgAGMAYQBsAGMAdQBsAGEAdABlAGQAIABvAG4AIAB0AGgAZQAgAGIAYQBzAGkAcwAgACAAIAAjAFwAbgAjACAAIAAgACAAIAAgACAAIAAgACAAIAAgACAAIAAgACAAIAAgACAAIAAgACAAIAAgACAAbwBmACAAZABhAHkAcwAgAGkAbgAgAHQAaABlACAAbQBvAG4AdABoACAAbwBmACAAdABoAGUAIABjAGEAbABlAG4AZABhAHIALgAgAEkAZgAgAHQAaABlACAATQBvAGQAaQBmAGkAZQBkACAASgB1AGwAaQBhAG4AIABEAGEAdABlAHMAIABhAHIAZQAgAGUAeABwAHIAZQBzAHMAZQBkACAAIAAjAFwAbgAjACAAIAAgACAAIAAgACAAIAAgACAAIAAgACAAIAAgACAAIAAgACAAIAAgACAAIAAgACAAaQBuACAAVQBUAEMAIAByAGEAdABoAGUAcgAgAHQAaABhAG4AIABsAG8AYwBhAGwAIAB0AGkAbQBlACAAdABoAGUAbgAgAGEAIABzAG0AYQBsAGwAIABtAGEAcgBnAGkAbgAgAG8AZgAgAGUAcgByAG8AcgAgAHcAaQBsAGwAIABiAGUAIABpAG4AdAByAG8AZAB1AGMAZQBkACAAZAB1AGUAIAAjAFwAbgAjACAAIAAgACAAIAAgACAAIAAgACAAIAAgACAAIAAgACAAIAAgACAAIAAgACAAIAAgACAAdABvACAAdABoAGUAIABiAG8AdQBuAGQAcwAgAG8AZgAgAGMAYQBsAGUAbgBkAGEAcgAgAGQAYQB5AHMALgAgACAAIAAgACAAIAAgACAAIAAgACAAIAAgACAAIAAgACAAIAAgACAAIAAgACAAIAAgACAAIAAgACAAIAAgACAAIAAgACAAIAAgACAAIAAgACAAIAAgACAAIAAgACAAIAAgACAAIAAjAFwAbgAjACAARABFAEwAVABBAF8AUQBVAEEAUgBUAEUAUgBTACAAIAAgACAAIAAgACAAIAAgACAAUgBlAHQAdQByAG4AcwAgAHQAaABlACAAdABpAG0AZQBzAHAAYQBuACAAZABpAGYAZgBlAHIAZQBuAGMAZQAgAGIAZQB0AHcAZQBlAG4AIABNAG8AZABpAGYAaQBlAGQAIABKAHUAbABpAGEAbgAgAEQAYQB0AGUAcwAgAGkAbgAgAHEAdQBhAHIAdABlAHIAcwAuACAAVwBoAGUAcgBlACAAIAAjAFwAbgAjACAAIAAgACAAIAAgACAAIAAgACAAIAAgACAAIAAgACAAIAAgACAAIAAgACAAIAAgACAAdABoAGUAIABkAGkAZgBmAGUAcgBlAG4AYwBlACAAaQBuAGMAbAB1AGQAZQBzACAAcABhAHIAdABpAGEAbAAgAHEAdQBhAHIAdABlAHIAcwAsACAAdABoAGUAIABmAHIAYQBjAHQAaQBvAG4AIABpAHMAIABjAGEAbABjAHUAbABhAHQAZQBkACAAbwBuACAAdABoAGUAIABiAGEAcwBpAHMAIAAjAFwAbgAjACAAIAAgACAAIAAgACAAIAAgACAAIAAgACAAIAAgACAAIAAgACAAIAAgACAAIAAgACAAbwBmACAAZABhAHkAcwAgAGkAbgAgAHQAaABlACAAcQB1AGEAcgB0AGUAcgAgAG8AZgAgAHQAaABlACAAYwBhAGwAZQBuAGQAYQByAC4AIABJAGYAIAB0AGgAZQAgAE0AbwBkAGkAZgBpAGUAZAAgAEoAdQBsAGkAYQBuACAARABhAHQAZQBzACAAYQByAGUAIAAgACAAIAAgACAAIAAgACAAIAAjAFwAbgAjACAAIAAgACAAIAAgACAAIAAgACAAIAAgACAAIAAgACAAIAAgACAAIAAgACAAIAAgACAAZQB4AHAAcgBlAHMAcwBlAGQAIABpAG4AIABVAFQAQwAgAHIAYQB0AGgAZQByACAAdABoAGEAbgAgAGwAbwBjAGEAbAAgAHQAaQBtAGUAIAB0AGgAZQBuACAAYQAgAHMAbQBhAGwAbAAgAG0AYQByAGcAaQBuACAAbwBmACAAZQByAHIAbwByACAAdwBpAGwAbAAgAGIAZQAgACAAIAAgACAAIAAjAFwAbgAjACAAIAAgACAAIAAgACAAIAAgACAAIAAgACAAIAAgACAAIAAgACAAIAAgACAAIAAgACAAaQBuAHQAcgBvAGQAdQBjAGUAZAAgAGQAdQBlACAAdABvACAAdABoAGUAIABiAG8AdQBuAGQAcwAgAG8AZgAgAGMAYQBsAGUAbgBkAGEAcgAgAGQAYQB5AHMALgAgACAAIAAgACAAIAAgACAAIAAgACAAIAAgACAAIAAgACAAIAAgACAAIAAgACAAIAAgACAAIAAgACAAIAAgACAAIAAgACAAIAAjAFwAbgAjACAARABFAEwAVABBAF8AWQBFAEEAUgBTACAAIAAgACAAIAAgACAAIAAgACAAIAAgACAAUgBlAHQAdQByAG4AcwAgAHQAaABlACAAdABpAG0AZQBzAHAAYQBuACAAZABpAGYAZgBlAHIAZQBuAGMAZQAgAGIAZQB0AHcAZQBlAG4AIABNAG8AZABpAGYAaQBlAGQAIABKAHUAbABpAGEAbgAgAEQAYQB0AGUAcwAgAGkAbgAgAHkAZQBhAHIAcwAuACAAVwBoAGUAcgBlACAAdABoAGUAIAAjAFwAbgAjACAAIAAgACAAIAAgACAAIAAgACAAIAAgACAAIAAgACAAIAAgACAAIAAgACAAIAAgACAAZABpAGYAZgBlAHIAZQBuAGMAZQAgAGkAbgBjAGwAdQBkAGUAcwAgAHAAYQByAHQAaQBhAGwAIAB5AGUAYQByAHMALAAgAHQAaABlACAAZgByAGEAYwB0AGkAbwBuACAAaQBzACAAYwBhAGwAYwB1AGwAYQB0AGUAZAAgAG8AbgAgAHQAaABlACAAYgBhAHMAaQBzACAAbwBmACAAIAAgACAAIAAjAFwAbgAjACAAIAAgACAAIAAgACAAIAAgACAAIAAgACAAIAAgACAAIAAgACAAIAAgACAAIAAgACAAZABhAHkAcwAgAGkAbgAgAHQAaABlACAAeQBlAGEAcgAgAG8AZgAgAHQAaABlACAAYwBhAGwAZQBuAGQAYQByAC4AIABJAGYAIAB0AGgAZQAgAE0AbwBkAGkAZgBpAGUAZAAgAEoAdQBsAGkAYQBuACAARABhAHQAZQBzACAAYQByAGUAIABlAHgAcAByAGUAcwBzAGUAZAAgAGkAbgAgACAAIAAjAFwAbgAjACAAIAAgACAAIAAgACAAIAAgACAAIAAgACAAIAAgACAAIAAgACAAIAAgACAAIAAgACAAVQBUAEMAIAByAGEAdABoAGUAcgAgAHQAaABhAG4AIABsAG8AYwBhAGwAIAB0AGkAbQBlACAAdABoAGUAbgAgAGEAIABzAG0AYQBsAGwAIABtAGEAcgBnAGkAbgAgAG8AZgAgAGUAcgByAG8AcgAgAHcAaQBsAGwAIABiAGUAIABpAG4AdAByAG8AZAB1AGMAZQBkACAAZAB1AGUAIAB0AG8AIAAjAFwAbgAjACAAIAAgACAAIAAgACAAIAAgACAAIAAgACAAIAAgACAAIAAgACAAIAAgACAAIAAgACAAdABoAGUAIABiAG8AdQBuAGQAcwAgAG8AZgAgAGMAYQBsAGUAbgBkAGEAcgAgAGQAYQB5AHMALgAgACAAIAAgACAAIAAgACAAIAAgACAAIAAgACAAIAAgACAAIAAgACAAIAAgACAAIAAgACAAIAAgACAAIAAgACAAIAAgACAAIAAgACAAIAAgACAAIAAgACAAIAAgACAAIAAgACAAIAAgACAAIAAjAFwAbgAjACAARABFAEwAVABBAF8AVwBFAEUASwBfAEQAQQBZAFMAIAAgACAAIAAgACAAIAAgACAAUgBlAHQAdQByAG4AcwAgAHQAaABlACAAdABpAG0AZQBzAHAAYQBuACAAZABpAGYAZgBlAHIAZQBuAGMAZQAgAGIAZQB0AHcAZQBlAG4AIABNAG8AZABpAGYAaQBlAGQAIABKAHUAbABpAGEAbgAgAEQAYQB0AGUAcwAgAGkAbgAgAHcAZQBlAGsAcwAgAGEAbgBkACAAZABhAHkAcwAuACAAIAAjAFwAbgAjACAARABFAEwAVABBAF8AWQBFAEEAUgBfAFcARQBFAEsAXwBEAEEAWQBTACAAIAAgACAAUgBlAHQAdQByAG4AcwAgAHQAaABlACAAdABpAG0AZQBzAHAAYQBuACAAZABpAGYAZgBlAHIAZQBuAGMAZQAgAGIAZQB0AHcAZQBlAG4AIABNAG8AZABpAGYAaQBlAGQAIABKAHUAbABpAGEAbgAgAEQAYQB0AGUAcwAgAGkAbgAgAHkAZQBhAHIAcwAsACAAdwBlAGUAawBzACwAIAAgACAAIAAjAFwAbgAjACAAIAAgACAAIAAgACAAIAAgACAAIAAgACAAIAAgACAAIAAgACAAIAAgACAAIAAgACAAYQBuAGQAIABkAGEAeQBzAC4AIABOAG8AdABlACAAdABoAGUAIABuAHUAbQBiAGUAcgAgAG8AZgAgAHcAZQBlAGsAcwAgAHAAZQByACAAeQBlAGEAcgAgAGMAYQBuACAAdgBhAHIAeQAgAGIAZQB0AHcAZQBlAG4AIAA1ADIAIABhAG4AZAAgADUAMwAuACAASQBmACAAYQBuACAAIAAgACAAIAAjAFwAbgAjACAAIAAgACAAIAAgACAAIAAgACAAIAAgACAAIAAgACAAIAAgACAAIAAgACAAIAAgACAAYQBiAHMAbwBsAHUAdABlACAAbgB1AG0AYgBlAHIAIABvAGYAIAB3AGUAZQBrAHMAIABpAHMAIABiAGUAaQBuAGcAIABzAG8AdQBnAGgAdAAgAHQAaABlAG4AIAB1AHMAZQAgAGUAaQB0AGgAZQByACAARABFAEwAVABBAF8AVwBFAEUASwBfAEQAQQBZAFMAIABvAHIAIAAgACAAIAAgACAAIAAjAFwAbgAjACAAIAAgACAAIAAgACAAIAAgACAAIAAgACAAIAAgACAAIAAgACAAIAAgACAAIAAgACAARABFAEwAVABBAF8AVwBFAEUASwBTACAAZgB1AG4AYwB0AGkAbwBuAHMALgAgAEkAZgAgAHQAaABlACAATQBvAGQAaQBmAGkAZQBkACAASgB1AGwAaQBhAG4AIABEAGEAdABlAHMAIABhAHIAZQAgAGUAeABwAHIAZQBzAHMAZQBkACAAaQBuACAAVQBUAEMAIAByAGEAdABoAGUAcgAgACAAIAAjAFwAbgAjACAAIAAgACAAIAAgACAAIAAgACAAIAAgACAAIAAgACAAIAAgACAAIAAgACAAIAAgACAAdABoAGEAbgAgAGwAbwBjAGEAbAAgAHQAaQBtAGUAIAB0AGgAZQBuACAAYQAgAHMAbQBhAGwAbAAgAG0AYQByAGcAaQBuACAAbwBmACAAZQByAHIAbwByACAAdwBpAGwAbAAgAGIAZQAgAGkAbgB0AHIAbwBkAHUAYwBlAGQAIABkAHUAZQAgAHQAbwAgAHQAaABlACAAYgBvAHUAbgBkAHMAIAAjAFwAbgAjACAAIAAgACAAIAAgACAAIAAgACAAIAAgACAAIAAgACAAIAAgACAAIAAgACAAIAAgACAAbwBmACAAYwBhAGwAZQBuAGQAYQByACAAZABhAHkAcwAuACAAIAAgACAAIAAgACAAIAAgACAAIAAgACAAIAAgACAAIAAgACAAIAAgACAAIAAgACAAIAAgACAAIAAgACAAIAAgACAAIAAgACAAIAAgACAAIAAgACAAIAAgACAAIAAgACAAIAAgACAAIAAgACAAIAAgACAAIAAgACAAIAAgACAAIAAjAFwAbgAjACAARABFAEwAVABBAF8ATQBPAE4AVABIAF8ARABBAFkAUwAgACAAIAAgACAAIAAgACAAUgBlAHQAdQByAG4AcwAgAHQAaABlACAAdABpAG0AZQBzAHAAYQBuACAAZABpAGYAZgBlAHIAZQBuAGMAZQAgAGIAZQB0AHcAZQBlAG4AIABNAG8AZABpAGYAaQBlAGQAIABKAHUAbABpAGEAbgAgAEQAYQB0AGUAcwAgAGkAbgAgAG0AbwBuAHQAaABzACAAYQBuAGQAIABkAGEAeQBzAC4AIAAjAFwAbgAjACAAIAAgACAAIAAgACAAIAAgACAAIAAgACAAIAAgACAAIAAgACAAIAAgACAAIAAgACAASQBmACAAdABoAGUAIABNAG8AZABpAGYAaQBlAGQAIABKAHUAbABpAGEAbgAgAEQAYQB0AGUAcwAgAGEAcgBlACAAZQB4AHAAcgBlAHMAcwBlAGQAIABpAG4AIABVAFQAQwAgAHIAYQB0AGgAZQByACAAdABoAGEAbgAgAGwAbwBjAGEAbAAgAHQAaQBtAGUAIAB0AGgAZQBuACAAYQAgACAAIAAjAFwAbgAjACAAIAAgACAAIAAgACAAIAAgACAAIAAgACAAIAAgACAAIAAgACAAIAAgACAAIAAgACAAcwBtAGEAbABsACAAbQBhAHIAZwBpAG4AIABvAGYAIABlAHIAcgBvAHIAIAB3AGkAbABsACAAYgBlACAAaQBuAHQAcgBvAGQAdQBjAGUAZAAgAGQAdQBlACAAdABvACAAdABoAGUAIABiAG8AdQBuAGQAcwAgAG8AZgAgAGMAYQBsAGUAbgBkAGEAcgAgAGQAYQB5AHMALgAgACAAIAAgACAAIAAjAFwAbgAjACAARABFAEwAVABBAF8AUQBVAEEAUgBUAEUAUgBfAEQAQQBZAFMAIAAgACAAIAAgACAAUgBlAHQAdQByAG4AcwAgAHQAaABlACAAdABpAG0AZQBzAHAAYQBuACAAZABpAGYAZgBlAHIAZQBuAGMAZQAgAGIAZQB0AHcAZQBlAG4AIABNAG8AZABpAGYAaQBlAGQAIABKAHUAbABpAGEAbgAgAEQAYQB0AGUAcwAgAGkAbgAgAHEAdQBhAHIAdABlAHIAcwAgAGEAbgBkACAAIAAgACAAIAAjAFwAbgAjACAAIAAgACAAIAAgACAAIAAgACAAIAAgACAAIAAgACAAIAAgACAAIAAgACAAIAAgACAAZABhAHkAcwAuACAASQBmACAAdABoAGUAIABNAG8AZABpAGYAaQBlAGQAIABKAHUAbABpAGEAbgAgAEQAYQB0AGUAcwAgAGEAcgBlACAAZQB4AHAAcgBlAHMAcwBlAGQAIABpAG4AIABVAFQAQwAgAHIAYQB0AGgAZQByACAAdABoAGEAbgAgAGwAbwBjAGEAbAAgAHQAaQBtAGUAIAAgACAAIAAjAFwAbgAjACAAIAAgACAAIAAgACAAIAAgACAAIAAgACAAIAAgACAAIAAgACAAIAAgACAAIAAgACAAdABoAGUAbgAgAGEAIABzAG0AYQBsAGwAIABtAGEAcgBnAGkAbgAgAG8AZgAgAGUAcgByAG8AcgAgAHcAaQBsAGwAIABiAGUAIABpAG4AdAByAG8AZAB1AGMAZQBkACAAZAB1AGUAIAB0AG8AIAB0AGgAZQAgAGIAbwB1AG4AZABzACAAbwBmACAAYwBhAGwAZQBuAGQAYQByACAAIAAgACAAIAAjAFwAbgAjACAAIAAgACAAIAAgACAAIAAgACAAIAAgACAAIAAgACAAIAAgACAAIAAgACAAIAAgACAAZABhAHkAcwAu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YAFQARQBOAFQAUw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YAFQARQBOAFQAXwBPAEYAXwBEAEEAWQBTACAAIAAgACAAIAAgACAAIAAgACAAUgBlAHQAdQByAG4AcwAgAHQAaABlACAAaQBuAGMAbAB1AHMAaQB2AGUAIABlAHgAdABlAG4AdAAgAG8AZgAgAGQAYQB5AHMAIABzAHAAYQBuAG4AZQBkACAAYgB5ACAAdAB3AG8AIABNAG8AZABpAGYAaQBlAGQAIABKAHUAbABpAGEAbgAgAEQAYQB0AGUAcwAgACAAIAAgACAAIAAgACAAIAAjAFwAbgAjACAAIAAgACAAIAAgACAAIAAgACAAIAAgACAAIAAgACAAIAAgACAAIAAgACAAIAAgACAAZQB4AHAAcgBlAHMAcwBlAGQAIABpAG4AIABsAG8AYwBhAGwAIAB0AGkAbQBlAC4AIABJAGYAIAB0AGgAZQAgAE0AbwBkAGkAZgBpAGUAZAAgAEoAdQBsAGkAYQBuACAARABhAHQAZQBzACAAYQByAGUAIABlAHgAcAByAGUAcwBzAGUAZAAgAGkAbgAgAFUAVABDACAAcgBhAHQAaABlAHIAIAAjAFwAbgAjACAAIAAgACAAIAAgACAAIAAgACAAIAAgACAAIAAgACAAIAAgACAAIAAgACAAIAAgACAAdABoAGEAbgAgAGwAbwBjAGEAbAAgAHQAaQBtAGUAIAB0AGgAZQBuACAAaQBuAGMAbwBuAHMAaQBzAHQAZQBuAHQAIAByAGUAcwB1AGwAdABzACAAbQBhAHkAIABiAGUAIABwAHIAbwBkAHUAYwBlAGQAIABkAHUAZQAgAHQAbwAgAHQAaABlACAAYgBvAHUAbgBkAHMAIABvAGYAIAAgACAAIAAjAFwAbgAjACAAIAAgACAAIAAgACAAIAAgACAAIAAgACAAIAAgACAAIAAgACAAIAAgACAAIAAgACAAYwBhAGwAZQBuAGQAYQByACAAZABhAHkAcwAuACAAIAAgACAAIAAgACAAIAAgACAAIAAgACAAIAAgACAAIAAgACAAIAAgACAAIAAgACAAIAAgACAAIAAgACAAIAAgACAAIAAgACAAIAAgACAAIAAgACAAIAAgACAAIAAgACAAIAAgACAAIAAgACAAIAAgACAAIAAgACAAIAAgACAAIAAgACAAIAAjAFwAbgAjACAARQBYAFQARQBOAFQAXwBPAEYAXwBXAEUARQBLAFMAIAAgACAAIAAgACAAIAAgACAAUgBlAHQAdQByAG4AcwAgAHQAaABlACAAaQBuAGMAbAB1AHMAaQB2AGUAIABlAHgAdABlAG4AdAAgAG8AZgAgAHcAZQBlAGsAcwAgAHMAcABhAG4AbgBlAGQAIABiAHkAIAB0AHcAbwAgAE0AbwBkAGkAZgBpAGUAZAAgAEoAdQBsAGkAYQBuACAARABhAHQAZQBzACAAIAAgACAAIAAgACAAIAAjAFwAbgAjACAAIAAgACAAIAAgACAAIAAgACAAIAAgACAAIAAgACAAIAAgACAAIAAgACAAIAAgACAAZQB4AHAAcgBlAHMAcwBlAGQAIABpAG4AIABsAG8AYwBhAGwAIAB0AGkAbQBlAC4AIABJAGYAIAB0AGgAZQAgAE0AbwBkAGkAZgBpAGUAZAAgAEoAdQBsAGkAYQBuACAARABhAHQAZQBzACAAYQByAGUAIABlAHgAcAByAGUAcwBzAGUAZAAgAGkAbgAgAFUAVABDACAAcgBhAHQAaABlAHIAIAAjAFwAbgAjACAAIAAgACAAIAAgACAAIAAgACAAIAAgACAAIAAgACAAIAAgACAAIAAgACAAIAAgACAAdABoAGEAbgAgAGwAbwBjAGEAbAAgAHQAaQBtAGUAIAB0AGgAZQBuACAAaQBuAGMAbwBuAHMAaQBzAHQAZQBuAHQAIAByAGUAcwB1AGwAdABzACAAbQBhAHkAIABiAGUAIABwAHIAbwBkAHUAYwBlAGQAIABkAHUAZQAgAHQAbwAgAHQAaABlACAAYgBvAHUAbgBkAHMAIABvAGYAIAAgACAAIAAjAFwAbgAjACAAIAAgACAAIAAgACAAIAAgACAAIAAgACAAIAAgACAAIAAgACAAIAAgACAAIAAgACAAYwBhAGwAZQBuAGQAYQByACAAZABhAHkAcwAuACAAIAAgACAAIAAgACAAIAAgACAAIAAgACAAIAAgACAAIAAgACAAIAAgACAAIAAgACAAIAAgACAAIAAgACAAIAAgACAAIAAgACAAIAAgACAAIAAgACAAIAAgACAAIAAgACAAIAAgACAAIAAgACAAIAAgACAAIAAgACAAIAAgACAAIAAgACAAIAAjAFwAbgAjACAARQBYAFQARQBOAFQAXwBPAEYAXwBNAE8ATgBUAEgAUwAgACAAIAAgACAAIAAgACAAUgBlAHQAdQByAG4AcwAgAHQAaABlACAAaQBuAGMAbAB1AHMAaQB2AGUAIABlAHgAdABlAG4AdAAgAG8AZgAgAG0AbwBuAHQAaABzACAAcwBwAGEAbgBuAGUAZAAgAGIAeQAgAHQAdwBvACAATQBvAGQAaQBmAGkAZQBkACAASgB1AGwAaQBhAG4AIABEAGEAdABlAHMAIAAgACAAIAAgACAAIAAjAFwAbgAjACAAIAAgACAAIAAgACAAIAAgACAAIAAgACAAIAAgACAAIAAgACAAIAAgACAAIAAgACAAZQB4AHAAcgBlAHMAcwBlAGQAIABpAG4AIABsAG8AYwBhAGwAIAB0AGkAbQBlAC4AIABJAGYAIAB0AGgAZQAgAE0AbwBkAGkAZgBpAGUAZAAgAEoAdQBsAGkAYQBuACAARABhAHQAZQBzACAAYQByAGUAIABlAHgAcAByAGUAcwBzAGUAZAAgAGkAbgAgAFUAVABDACAAcgBhAHQAaABlAHIAIAAjAFwAbgAjACAAIAAgACAAIAAgACAAIAAgACAAIAAgACAAIAAgACAAIAAgACAAIAAgACAAIAAgACAAdABoAGEAbgAgAGwAbwBjAGEAbAAgAHQAaQBtAGUAIAB0AGgAZQBuACAAaQBuAGMAbwBuAHMAaQBzAHQAZQBuAHQAIAByAGUAcwB1AGwAdABzACAAbQBhAHkAIABiAGUAIABwAHIAbwBkAHUAYwBlAGQAIABkAHUAZQAgAHQAbwAgAHQAaABlACAAYgBvAHUAbgBkAHMAIABvAGYAIAAgACAAIAAjAFwAbgAjACAAIAAgACAAIAAgACAAIAAgACAAIAAgACAAIAAgACAAIAAgACAAIAAgACAAIAAgACAAYwBhAGwAZQBuAGQAYQByACAAZABhAHkAcwAuACAAIAAgACAAIAAgACAAIAAgACAAIAAgACAAIAAgACAAIAAgACAAIAAgACAAIAAgACAAIAAgACAAIAAgACAAIAAgACAAIAAgACAAIAAgACAAIAAgACAAIAAgACAAIAAgACAAIAAgACAAIAAgACAAIAAgACAAIAAgACAAIAAgACAAIAAgACAAIAAjAFwAbgAjACAARQBYAFQARQBOAFQAXwBPAEYAXwBRAFUAQQBSAFQARQBSAFMAIAAgACAAIAAgACAAUgBlAHQAdQByAG4AcwAgAHQAaABlACAAaQBuAGMAbAB1AHMAaQB2AGUAIABlAHgAdABlAG4AdAAgAG8AZgAgAHEAdQBhAHIAdABlAHIAcwAgAHMAcABhAG4AbgBlAGQAIABiAHkAIAB0AHcAbwAgAE0AbwBkAGkAZgBpAGUAZAAgAEoAdQBsAGkAYQBuACAARABhAHQAZQBzACAAIAAgACAAIAAjAFwAbgAjACAAIAAgACAAIAAgACAAIAAgACAAIAAgACAAIAAgACAAIAAgACAAIAAgACAAIAAgACAAZQB4AHAAcgBlAHMAcwBlAGQAIABpAG4AIABsAG8AYwBhAGwAIAB0AGkAbQBlAC4AIABJAGYAIAB0AGgAZQAgAE0AbwBkAGkAZgBpAGUAZAAgAEoAdQBsAGkAYQBuACAARABhAHQAZQBzACAAYQByAGUAIABlAHgAcAByAGUAcwBzAGUAZAAgAGkAbgAgAFUAVABDACAAcgBhAHQAaABlAHIAIAAjAFwAbgAjACAAIAAgACAAIAAgACAAIAAgACAAIAAgACAAIAAgACAAIAAgACAAIAAgACAAIAAgACAAdABoAGEAbgAgAGwAbwBjAGEAbAAgAHQAaQBtAGUAIAB0AGgAZQBuACAAaQBuAGMAbwBuAHMAaQBzAHQAZQBuAHQAIAByAGUAcwB1AGwAdABzACAAbQBhAHkAIABiAGUAIABwAHIAbwBkAHUAYwBlAGQAIABkAHUAZQAgAHQAbwAgAHQAaABlACAAYgBvAHUAbgBkAHMAIABvAGYAIAAgACAAIAAjAFwAbgAjACAAIAAgACAAIAAgACAAIAAgACAAIAAgACAAIAAgACAAIAAgACAAIAAgACAAIAAgACAAYwBhAGwAZQBuAGQAYQByACAAZABhAHkAcwAuACAAIAAgACAAIAAgACAAIAAgACAAIAAgACAAIAAgACAAIAAgACAAIAAgACAAIAAgACAAIAAgACAAIAAgACAAIAAgACAAIAAgACAAIAAgACAAIAAgACAAIAAgACAAIAAgACAAIAAgACAAIAAgACAAIAAgACAAIAAgACAAIAAgACAAIAAgACAAIAAjAFwAbgAjACAARQBYAFQARQBOAFQAXwBPAEYAXwBZAEUAQQBSAFMAIAAgACAAIAAgACAAIAAgACAAUgBlAHQAdQByAG4AcwAgAHQAaABlACAAaQBuAGMAbAB1AHMAaQB2AGUAIABlAHgAdABlAG4AdAAgAG8AZgAgAHkAZQBhAHIAcwAgAHMAcABhAG4AbgBlAGQAIABiAHkAIAB0AHcAbwAgAE0AbwBkAGkAZgBpAGUAZAAgAEoAdQBsAGkAYQBuACAARABhAHQAZQBzACAAIAAgACAAIAAgACAAIAAjAFwAbgAjACAAIAAgACAAIAAgACAAIAAgACAAIAAgACAAIAAgACAAIAAgACAAIAAgACAAIAAgACAAZQB4AHAAcgBlAHMAcwBlAGQAIABpAG4AIABsAG8AYwBhAGwAIAB0AGkAbQBlAC4AIABJAGYAIAB0AGgAZQAgAE0AbwBkAGkAZgBpAGUAZAAgAEoAdQBsAGkAYQBuACAARABhAHQAZQBzACAAYQByAGUAIABlAHgAcAByAGUAcwBzAGUAZAAgAGkAbgAgAFUAVABDACAAcgBhAHQAaABlAHIAIAAjAFwAbgAjACAAIAAgACAAIAAgACAAIAAgACAAIAAgACAAIAAgACAAIAAgACAAIAAgACAAIAAgACAAdABoAGEAbgAgAGwAbwBjAGEAbAAgAHQAaQBtAGUAIAB0AGgAZQBuACAAaQBuAGMAbwBuAHMAaQBzAHQAZQBuAHQAIAByAGUAcwB1AGwAdABzACAAbQBhAHkAIABiAGUAIABwAHIAbwBkAHUAYwBlAGQAIABkAHUAZQAgAHQAbwAgAHQAaABlACAAYgBvAHUAbgBkAHMAIABvAGYAIAAgACAAIAAjAFwAbgAjACAAIAAgACAAIAAgACAAIAAgACAAIAAgACAAIAAgACAAIAAgACAAIAAgACAAIAAgACAAYwBhAGwAZQBuAGQAYQByACAAZABhAHkAcwAu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PAE4AVgBFAFIAUwBJAE8ATgBT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ABJAE0ARQBTAFAAQQBOAF8AVABPAF8ARQBYAEMARQBMAFQASQBNAEUAIAAgACAAQwBvAG4AdgBlAHIAdABzACAAYQAgAFQAaQBtAGUAUwBwAGEAbgAgAHQAbwAgAGEAbgAgAEUAeABjAGUAbAAgAEQAYQB0AGUALwBUAGkAbQBlAC4AIAAgACAAIAAgACAAIAAgACAAIAAgACAAIAAgACAAIAAgACAAIAAgACAAIAAgACAAIAAgACAAIAAgACAAIAAgACAAIAAgACAAIAAgACAAIAAjAFwAbgAjACAARQBYAEMARQBMAFQASQBNAEUAXwBUAE8AXwBUAEkATQBFAFMAUABBAE4AIAAgACAAQwBvAG4AdgBlAHIAdABzACAAYQBuACAARQB4AGMAZQBsACAARABhAHQAZQAvAFQAaQBtAGUAIAB0AG8AIABhACAAVABpAG0AZQBTAHAAYQBuAC4AIAAgACAAIAAgACAAIAAgACAAIAAgACAAIAAgACAAIAAgACAAIAAgACAAIAAgACAAIAAgACAAIAAgACAAIAAgACAAIAAgACAAIAAgACAAIAAjAFwAbgAjACAATQBKAEQAQQBUAEUAXwBUAE8AXwBFAFgAQwBFAEwARABBAFQARQAgACAAIAAgACAAQwBvAG4AdgBlAHIAdABzACAAYQAgAE0AbwBkAGkAZgBpAGUAZAAgAEoAdQBsAGkAYQBuACAARABhAHQAZQAgAHQAbwAgAGEAbgAgAEUAeABjAGUAbAAgAEQAYQB0AGUALwBUAGkAbQBlAC4AIAAgACAAIAAgACAAIAAgACAAIAAgACAAIAAgACAAIAAgACAAIAAgACAAIAAgACAAIAAgACAAIAAjAFwAbgAjACAARQBYAEMARQBMAEQAQQBUAEUAXwBUAE8AXwBNAEoARABBAFQARQAgACAAIAAgACAAQwBvAG4AdgBlAHIAdABzACAAYQBuACAARQB4AGMAZQBsACAARABhAHQAZQAvAFQAaQBtAGUAIAB0AG8AIABhACAATQBvAGQAaQBmAGkAZQBkACAASgB1AGwAaQBhAG4AIABEAGEAdABlAC4AIAAgACAAIAAgACAAIAAgACAAIAAgACAAIAAgACAAIAAgACAAIAAgACAAIAAgACAAIAAgACAAIAAjAFwAbgAjACAAVQBTAEQAQQBUAEUAXwBUAE8AXwBFAFgAQwBFAEwARABBAFQARQAgACAAIAAgACAAQwBvAG4AdgBlAHIAdABzACAAYQAgAFUAUwAgAGYAbwByAG0AYQB0ACAAZABhAHQAZQAgAHQAbwAgAGEAbgAgAEUAeABjAGUAbAAgAEQAYQB0AGUALwBUAGkAbQBlAC4AIAAgACAAIAAgACAAIAAgACAAIAAgACAAIAAgACAAIAAgACAAIAAgACAAIAAgACAAIAAgACAAIAAgACAAIAAgACAAIAAjAFwAbgAjACAARQBYAEMARQBMAEQAQQBUAEUAXwBUAE8AXwBVAFMARABBAFQARQAgACAAIAAgACAAQwBvAG4AdgBlAHIAdABzACAAYQBuACAARQB4AGMAZQBsACAARABhAHQAZQAvAFQAaQBtAGUAIAB0AG8AIABhACAAVQBTACAAZgBvAHIAbQBhAHQAIABkAGEAdABlAC4AIAAgACAAIAAgACAAIAAgACAAIAAgACAAIAAgACAAIAAgACAAIAAgACAAIAAgACAAIAAgACAAIAAgACAAIAAgACAAIAAjAFwAbgAjACAASQBTAE8AXwBEAEEAVABFAFQASQBNAEUAXwBUAE8AXwBFAFgAQwBFAEwARABBAFQARQAgACAAQwBvAG4AdgBlAHIAdABzACAAYQBuACAASQBTAE8AIABmAG8AcgBtAGEAdAB0AGUAZAAgAGQAYQB0AGUAIABhAG4AZAAgAHQAaQBtAGUAIAB0AG8AIABhAG4AIABFAHgAYwBlAGwAIABEAGEAdABlAC8AVABpAG0AZQAgAGEAbgBkACAAdABpAG0AZQAgAHoAbwBuAGUAIAAgACAAIAAjAFwAbgAjACAAIAAgACAAIAAgACAAIAAgACAAIAAgACAAIAAgACAAIAAgACAAIAAgACAAIAAgACAAbwBmAGYAcwBlAHQALgAgACAAIAAgACAAIAAgACAAIAAgACAAIAAgACAAIAAgACAAIAAgACAAIAAgACAAIAAgACAAIAAgACAAIAAgACAAIAAgACAAIAAgACAAIAAgACAAIAAgACAAIAAgACAAIAAgACAAIAAgACAAIAAgACAAIAAgACAAIAAgACAAIAAgACAAIAAgACAAIAAgACAAIAAgACAAIAAjAFwAbgAjACAARQBYAEMARQBMAEQAQQBUAEUAXwBUAE8AXwBJAFMATwBfAEQAQQBUAEUAVABJAE0ARQAgACAAQwBvAG4AdgBlAHIAdABzACAAYQBuACAARQB4AGMAZQBsACAARABhAHQAZQAvAFQAaQBtAGUAIABhAG4AZAAgAHQAaQBtAGUAIAB6AG8AbgBlACAAbwBmAGYAcwBlAHQAIAB0AG8AIABhAG4AIABJAFMATwAgAGYAbwByAG0AYQB0AHQAZQBkACAAZABhAHQAZQAgAGEAbgBkACAAIAAjAFwAbgAjACAAIAAgACAAIAAgACAAIAAgACAAIAAgACAAIAAgACAAIAAgACAAIAAgACAAIAAgACAAdABpAG0AZQAuACAAIAAgACAAIAAgACAAIAAgACAAIAAgACAAIAAgACAAIAAgACAAIAAgACAAIAAgACAAIAAgACAAIAAgACAAIAAgACAAIAAgACAAIAAgACAAIAAgACAAIAAgACAAIAAgACAAIAAgACAAIAAgACAAIAAgACAAIAAgACAAIAAgACAAIAAgACAAIAAgACAAIAAgACAAIAAgACAAIAAjAFwAbgAjACAASQBTAE8AXwBEAEEAVABFAFQASQBNAEUAXwBUAE8AXwBNAEoARABBAFQARQAgACAAQwBvAG4AdgBlAHIAdABzACAAYQBuACAASQBTAE8AIABmAG8AcgBtAGEAdAB0AGUAZAAgAGQAYQB0AGUAIABhAG4AZAAgAHQAaQBtAGUAIAB0AG8AIABhACAATQBvAGQAaQBmAGkAZQBkACAASgB1AGwAaQBhAG4AIABEAGEAdABlACAAYQBuAGQAIAB0AGkAbQBlACAAegBvAG4AZQAgACAAIAAjAFwAbgAjACAAIAAgACAAIAAgACAAIAAgACAAIAAgACAAIAAgACAAIAAgACAAIAAgACAAIAAgACAAbwBmAGYAcwBlAHQALgAgACAAIAAgACAAIAAgACAAIAAgACAAIAAgACAAIAAgACAAIAAgACAAIAAgACAAIAAgACAAIAAgACAAIAAgACAAIAAgACAAIAAgACAAIAAgACAAIAAgACAAIAAgACAAIAAgACAAIAAgACAAIAAgACAAIAAgACAAIAAgACAAIAAgACAAIAAgACAAIAAgACAAIAAgACAAIAAjAFwAbgAjACAATQBKAEQAQQBUAEUAXwBUAE8AXwBJAFMATwBfAEQAQQBUAEUAVABJAE0ARQAgACAAQwBvAG4AdgBlAHIAdABzACAAYQAgAE0AbwBkAGkAZgBpAGUAZAAgAEoAdQBsAGkAYQBuACAARABhAHQAZQAgAGEAbgBkACAAdABpAG0AZQAgAHoAbwBuAGUAIABvAGYAZgBzAGUAdAAgAHQAbwAgAGEAbgAgAEkAUwBPACAAZgBvAHIAbQBhAHQAdABlAGQAIABkAGEAdABlACAAYQBuAGQAIAAjAFwAbgAjACAAIAAgACAAIAAgACAAIAAgACAAIAAgACAAIAAgACAAIAAgACAAIAAgACAAIAAgACAAdABpAG0AZQAu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BcAG4AXABuAEUAbgBzAHUAcgBlAHMAIABhAG4AIABlAG0AcAB0AHkAIABjAGUAbABsACAAcgBlAGYAZQByAGUAbgBjAGUAIABpAHMAIABuAG8AdAAgAHIAZQBzAG8AbAB2AGUAZAAgAHQAbwAgAHoAZQByAG8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gBhAHIAaQBhAG4Ad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AoAEEAMQApACwAIAB3AGgAZQByAGUAIABBADEAIABpAHMAIABlAG0AcAB0AHkAXABuAFIAZQB0AHUAcgBuAHMAIABcAC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VAEwATABJAEYAWQAgAD0AIABMAEEATQBCAEQAQQAoAFYAYQBsAHUAZQAsAFwAbgAgACAAIAAgAEkARgAoAEkAUwBCAEwAQQBOAEsAKABWAGEAbAB1AGUAKQAsACAAXAAiAFwAIgAsACAAVgBhAGwAdQBl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CgAXAAiAFwAIgApAFwAbgBSAGUAdAB1AHIAbgBzACAAVABSAFUARQBcAG4AXABuAEkAUwBfAEUATQBQAFQAWQAoADEAKQBcAG4AUgBlAHQAdQByAG4AcwAgAEYAQQBMAFMARQBcAG4AXABuAEkAUwBfAEUATQBQAFQAWQAoACMATgAvAE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AgAD0AIABMAEEATQBCAEQAQQAoAFYAYQBsAHUAZQAsAFwAbgAgACAAIAAgAEkARgAoAEkAUwBFAFIAUgBPAFIAKABWAGEAbAB1AGUAKQAsACAARgBBAEwAUwBFACwAXABuACAAIAAgACAAIAAgACAAIABWAGEAbAB1AGUAIAA9ACAAXAAiAFwAIg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wAGEAcgBhAG0AZQB0AGUAcgAgAGgAYQBzACAAYQAgAG4AdQBtAGUAcgBpAGMAIAB2AGEAbAB1AGUAIABvAHIAIABpAHMAIABlAG0AcAB0AHk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KAAxACkAXABuAFIAZQB0AHUAcgBuAHMAIABUAFIAVQBFAFwAbgBcAG4ASQBTAF8ATgBVAE0ARQBSAEkAQwBfAE4AVQBMAEwAKABcACIAXAAiACkAXABuAFIAZQB0AHUAcgBuAHMAIABUAFIAVQBFAFwAbgBcAG4ASQBTAF8ATgBVAE0ARQBSAEkAQwBfAE4AVQBMAEwAKABcACIAWABcACIAKQBcAG4AUgBlAHQAdQByAG4AcwAgAEYAQQBMAFMARQBcAG4AXABuAEkAUwBfAE4AVQBNAEUAUgBJAEMAXwBOAFUATABMACgAIwBWAEEATABVAEUAI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WAGEAbAB1AGUALABcAG4AIAAgACAAIABJAEYAUwAoAFwAbgAgACAAIAAgACAAIAAgACAASQBTAEUAUgBSAE8AUgAoAFYAYQBsAHUAZQApACwAIABGAEEATABTAEUALABcAG4AIAAgACAAIAAgACAAIAAgAFYAYQBsAHUAZQAgAD0AIABcACIAXAAiACwAIABUAFIAVQBFACwAXABuACAAIAAgACAAIAAgACAAIABJAFMATgBVAE0AQgBFAFIAKABWAGEAbAB1AGUAKQAsACAAVABSAFUARQAsAFwAbgAgACAAIAAgACAAIAAgACAAVABSAFUARQAsACAARgBBAEwAUwBF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wAbgBcAG4AVABlAHMAdABzACAAaQBmACAAYQAgAG4AdQBtAGIAZQByACAAaQBzACAAYQBuACAAaQBuAHQAZQBnAGUAcgAgAG8AcgAgAHYAZQByAHkAIABjAGwAbwBzAGUAIAB0AG8AIABhAG4AIABpAG4AdABlAGcAZQByAC4AIABVAHMAZQAgAGkAbgAgAHAAbABhAGMAZQAgAG8AZgAgAE0ATwBEACgATgAsACAAMAApACAAPgAgADAAIAB3AGgAZQByAGUAIABOAFwAbgBjAGEAbgAgAGIAZQAgAHcAaQB0AGgAaQBuACAAYQAgAGwAYQByAGcAZQAgAHIAYQBuAGcAZQAgAG8AZgAgAG0AYQBnAG4AaQB0AHUAZ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ZABlAGMAaQBtAGEAb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AxACkAXABuAFIAZQB0AHUAcgBuAHMAIABUAFIAVQBFAFwAbgBcAG4ASQBTAF8ASQBOAFQARQBHAEUAUgAoADAALgA1ACkAXABuAFIAZQB0AHUAcgBuAHMAIABGAEEATABTAEUAXABuAFwAbgBJAFMAXwBJAE4AVABFAEcARQBSACgAXAAiADMAXAAiACkAXABuAFIAZQB0AHUAcgBuAHMAIAAjAFYAQQBMAFUARQAh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AgAD0AIABMAEEATQBCAEQAQQAoAE4ALABcAG4AIAAgACAAIABJAEYAKABOAE8AVAAoAEkAUwBOAFUATQBCAEUAUgAoAE4AKQApACwAIAB7ACMAVgBBAEwAVQBFACEAfQAsAFwAbgAgACAAIAAgACAAIAAgACAATABFAFQAKABcAG4AIAAgACAAIAAgACAAIAAgACAAIAAgACAAXwBpAG4AdABlAGcAZQByACwAIABJAE4AVAAoAE4AKQAsAFwAbgAgACAAIAAgACAAIAAgACAAIAAgACAAIABSAE8AVQBOAEQARABPAFcATgAoAE4AIAAtACAAXwBpAG4AdABlAGcAZQByACwAIAAxADUAKQAgAD0AIAAw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QwBJAE0AQQBMAFMAXABuAFwAbgBSAGUAdAB1AHIAbgBzACAAdABoAGUAIABuAHUAbQBiAGUAcgAgAG8AZgAgAGQAZQBjAGkAbQBhAGwAIABwAGwAYQBjAGUAcwAgAGYAbwByACAAYQAgAHIAYQB0AGkAbwBuAGEAbAAgAG4AdQBtAGIAZ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QwBJAE0AQQBMAFMAIAA9ACAATABBAE0AQgBEAEEAKABOACwAXABuACAAIAAgACAASQBGAFMAKABcAG4AIAAgACAAIAAgACAAIAAgAE4AIAA9ACAAXAAiAFwAIgAsACAAXAAiAFwAIgAsAFwAbgAgACAAIAAgACAAIAAgACAATgBPAFQAKABJAFMATgB1AG0AYgBlAHIAKABOACkAKQAsACAAewAjAFYAQQBMAFUARQAhAH0ALABcAG4AIAAgACAAIAAgACAAIAAgAE4AIAA9ACAAMAAsACAAMAAsAFwAbgAgACAAIAAgACAAIAAgACAAVABSAFUARQAsACAATABFAFQAKABcAG4AIAAgACAAIAAgACAAIAAgACAAIAAgACAALwAvACAASQBFAEUARQAgADcANQA0ACAAZgBsAG8AYQB0AGkAbgBnACAAcABvAGkAbgB0ACAAYQByAGkAdABoAG0AZQB0AGkAYwAgAGkAbgB0AHIAbwBkAHUAYwBlAHMAIABlAHIAcgBvAHIAcwAgAGkAbgAgAHQAaABlACAAbQBhAHQAaABlAG0AYQB0AGkAYwBhAGwAIABhAGwAZwBvAHIAaQB0AGgAbQA6AFwAbgAgACAAIAAgACAAIAAgACAAIAAgACAAIAAvAC8AIABuAHUAbQAgAC0APgAgAGYAcgBhAGMAIAA9ACAATQBPAEQAKABuAHUAbQAsACAAMQApADsAIABzAG0AYQBsAGwAZQBzAHQAIABuACAAdwBoAGUAcgBlACAAZgByAGEAYwAgACoAIAAxADAAXgBuACAAPQAgAEkATgBUACgAZgByAGEAYwAgACoAIAAxADAAXgBuACkAXABuACAAIAAgACAAIAAgACAAIAAgACAAIAAgAC8ALwAgAE0ATwBEACAAaQBuAHYAbwBsAHYAZQBzACAAcwB1AGIAcgBhAGMAdABpAG8AbgAsACAAdwBoAGkAYwBoACAAZgBvAHIAIABhACAAbgB1AG0AYgBlAHIAcwAgAD4APgAgADEAIAB3AGkAdABoACAAYQAgAHMAbQBhAGwAbAAgAGQAZQBjAGkAbQBhAGwAIABwAGEAcgB0ACAAcAByAG8AZAB1AGMAZQBzAFwAbgAgACAAIAAgACAAIAAgACAAIAAgACAAIAAvAC8AIABhAG4AIABlAHIAcgBvAHIAIABtAGEAcgBnAGkAbgAgAHQAaABhAHQAIAByAGUAcwB1AGwAdABzACAAaQBuACAAYQAgAG0AdQBjAGgAIABsAGEAcgBnAGUAcgAgAG4AIABcAG4AIAAgACAAIAAgACAAIAAgACAAIAAgACAALwAvACAAZQBnACAAbgB1AG0AIAA9ACAAMQAwAF4AMQAyACAAKwAgADAALgAxACAAOwAgAE0ATwBEACgAbgB1AG0ALAAgADEAKQAgAC0AIAAwAC4AMQAgAD0AIAAtADAALgAwADAAMAAyADQANAAuAC4ALgBcAG4AIAAgACAAIAAgACAAIAAgACAAIAAgACAALwAvACAAbgAgAHMAaABvAHUAbABkACAAPQAgADEALAAgAGgAbwB3AGUAdgBlAHIAIAB0AGgAZQAgAGEAbABnAG8AcgBpAHQAaABtACAAcgBlAHMAdQBsAHQAcwAgAGkAbgAgAGEAIAByAHUAbgAtAGEAdwBhAHkAIABuAFwAbgAgACAAIAAgACAAIAAgACAAIAAgACAAIAAvAC8AIABVAHMAaQBuAGcAIABFAHgAYwBlAGwAIABzAHQAcgBpAG4AZwAgAGYAbwByAG0AYQB0AHQAaQBuAGcAIABpAG4AcwB0AGUAYQBkAFwAbgAgACAAIAAgACAAIAAgACAAIAAgACAAIABfAG4AdQBtADEALAAgAEEAQgBTACgATgApACwAXABuACAAIAAgACAAIAAgACAAIAAgACAAIAAgAF8AZgByAGEAYwAxACwAIABfAG4AdQBtADEAIAAtACAASQBOAFQAKABfAG4AdQBtADEAKQAsAFwAbgAgACAAIAAgACAAIAAgACAAIAAgACAAIABfAHMAaABpAGYAdAAsACAASQBGAEUAUgBSAE8AUgAoAEMARQBJAEwASQBOAEcAKAAtAEwATwBHADEAMAAoAF8AZgByAGEAYwAxACkALAAgADEAKQAgAC0AIAAxACwAIAAwACkALABcAG4AIAAgACAAIAAgACAAIAAgACAAIAAgACAAXwBuAHUAbQAyACwAIABfAG4AdQBtADEAIAAqACAAUABPAFcARQBSACgAMQAwACwAIABfAHMAaABpAGYAdAApACwAXABuACAAIAAgACAAIAAgACAAIAAgACAAIAAgAF8AcwBOAHUAbQAyACwAIABUAEUAWABUACgAXwBuAHUAbQAyACwAXAAiADAALgAwADAAMAAwADAAMAAwADAAMAAwADAAMAAwADAAMABcACIAKQAsAFwAbgAgACAAIAAgACAAIAAgACAAIAAgACAAIABfAHMARgByAGEAYwAsACAAUgBJAEcASABUACgAXwBzAE4AdQBtADIALAAgADEANQApACwAXABuACAAIAAgACAAIAAgACAAIAAgACAAIAAgAEkARgAoAF8AcwBGAHIAYQBjACAAPQAgAFwAIgAwADAAMAAwADAAMAAwADAAMAAwADAAMAAwADAAMABcACIALAAgADAALABcAG4AIAAgACAAIAAgACAAIAAgACAAIAAgACAAIAAgACAAIABMAEUAVAAoAFwAbgAgACAAIAAgACAAIAAgACAAIAAgACAAIAAgACAAIAAgACAAIAAgACAAXwBsAGEAcwB0ACwAIABSAEUARABVAEMARQAoAFwAIgBcACIALAAgAFMARQBRAFUARQBOAEMARQAoADEANQAsACwAMQA1ACwAIAAtADEAKQAsAFwAbgAgACAAIAAgACAAIAAgACAAIAAgACAAIAAgACAAIAAgACAAIAAgACAAIAAgACAAIABMAEEATQBCAEQAQQAoAF8AYQBjAGMALAAgAF8AYwB1AHIAcgAsAFwAbgAgACAAIAAgACAAIAAgACAAIAAgACAAIAAgACAAIAAgACAAIAAgACAAIAAgACAAIAAgACAAIAAgAEkARgAoAF8AYQBjAGMAIAA8AD4AIABcACIAXAAiACwAIABfAGEAYwBjACwAXABuACAAIAAgACAAIAAgACAAIAAgACAAIAAgACAAIAAgACAAIAAgACAAIAAgACAAIAAgACAAIAAgACAAIAAgACAAIABJAEYAKABNAEkARAAoAF8AcwBGAHIAYQBjACwAIABfAGMAdQByAHIALAAgADEAKQAgAD0AIABcACIAMABcACIALAAgAFwAIgBcACIALAAgAF8AYwB1AHIAcg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GwAYQBzAHQAIAArACAAXwBzAGgAaQBmAHQ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gAQQBSAFMARQBUAFwAbgBcAG4AVgBhAGwAaQBkAGEAdABlAHMAIAB0AGgAYQB0ACAAdABoAGUAIABnAGkAdgBlAG4AIAB0AGUAeAB0ACAAbwBuAGwAeQAgAGMAbwBuAHQAYQBpAG4AcwAgAGMAaABhAHIAYQBjAHQAZQByAHMAIABpAG4AIAB0AGgAZQAgAHMAcABlAGMAaQBmAGkAZQBkACAAYwBoAGEAcgBhAGMAdABlAHIAIABzAGUAdAAuAFwAbgBNAGEAdABjAGgAaQBuAGcAIABpAHMAIABjAGEAcwBlACAAcwBlAG4AcwBpAHQAaQB2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FMAZQB0ACAAfAAgAHQAZQB4AHQAIAB8ACAAVgBhAGwAaQBkACAAYwBoAGEAcgBhAGMAdABlAHIAcwBcAG4AVABlAHgAdAAgACAAIAAgAHwAIAB0AGUAeAB0ACAAfAAgAFQAZQB4AHQAIAB0AG8AIAB2AGEAbABpAG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gAQQBSAFMARQBUACAAPQAgAEwAQQBNAEIARABBACgAQwBoAGEAcgBTAGUAdAAsACAAVABlAHgAdAAsACAAWwBJAGcAbgBvAHIAZQBDAGEAcwBlAF0ALABcAG4AIAAgACAAIABJAEYAKAAoAEMAaABhAHIAUwBlAHQAIAA9ACAAXAAiAFwAIgApACAAKwAgACgAVABlAHgAdAAgAD0AIABcACIAXAAiACkALAAgAEYAQQBMAFMARQAsAFwAbgAgACAAIAAgACAAIAAgACAATABFAFQAKABcAG4AIAAgACAAIAAgACAAIAAgACAAIAAgACAAXwBpAGcAbgBvAHIAZQBDAGEAcwBlACwAIABOACgASQBnAG4AbwByAGUAQwBhAHMAZQApACAAPAA+ACAAMAAsAFwAbgAgACAAIAAgACAAIAAgACAAIAAgACAAIABfAHQAZQB4AHQALAAgAEkARgAoAF8AaQBnAG4AbwByAGUAQwBhAHMAZQAsACAAVQBQAFAARQBSACgAVABlAHgAdAApACwAIABUAGUAeAB0ACkALABcAG4AIAAgACAAIAAgACAAIAAgACAAIAAgACAAXwBjAGgAYQByAHMALAAgAEkARgAoAF8AaQBnAG4AbwByAGUAQwBhAHMAZQAsACAAVQBQAFAARQBSACgAQwBoAGEAcgBTAGUAdAApACwAIABDAGgAYQByAFMAZQB0ACkALABcAG4AIAAgACAAIAAgACAAIAAgACAAIAAgACAAXwBlAHMAYwBhAHAAZQBUAGUAeAB0ACwAIABTAFUAQgBTAFQASQBUAFUAVABFACgAUwBVAEIAUwBUAEkAVABVAFQARQAoAF8AdABlAHgAdAAsACAAXAAiACYAXAAiACwAIABcACIAJgBhAG0AcAA7AFwAIgApACwAIABcACIAPABcACIALAAgAFwAIgAmAGwAdAA7AFwAIgApACwAXABuACAAIAAgACAAIAAgACAAIAAgACAAIAAgAF8AeABtAGwALAAgAFwAIgA8AHgAbQBsAD4APABzAD4AXAAiACAAJgAgAF8AZQBzAGMAYQBwAGUAVABlAHgAdAAgACYAIABcACIAPAAvAHMAPgA8AC8AeABtAGwAPgBcACIALABcAG4AIAAgACAAIAAgACAAIAAgACAAIAAgACAAXwB4AHAAYQB0AGgALAAgAFwAIgAvAC8AcwBbAHQAcgBhAG4AcwBsAGEAdABlACgALgAsACcAXAAiACAAJgAgAF8AYwBoAGEAcgBzACAAJgAgAFwAIgAnACwAJwAnACkAPQAnACcAXQBcACIALABcAG4AIAAgACAAIAAgACAAIAAgACAAIAAgACAATgBPAFQAKABJAFMARQBSAFIATwBSACgARgBJAEwAVABFAFIAWABNAEwAKABfAHgAbQBsACwAIABfAHgAcABhAHQAaAAp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IABzAGUAbgBzAGkAdABpAHYAZQAuACAATgBvAHQAZQAgAGMAYQBuACAAYgBlACAAdQBzAGUAZAAgAHQAbwAgAHIAZQBtAG8AdgBlACAAYwBoAGEAcgBhAGMAdABlAHIAcwAgAGIAeQAgAHMAdQBwAHAAbAB5AGkAbgBnACAAYQBuACAAZQBtAHAAdAB5ACAAQwBoAGEAcgBSAGUAcABsAGEAYwBlAFcAaQB0AGg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fAAgAFQAZQB4AHQAIAB3AGkAdABoAGkAbgAgAHcAaABpAGMAaAAgAHQAbwAgAHIAZQBwAGwAYQBjAGUAIABjAGgAYQByAGEAYwB0AGUAcgBzAFwAbgBDAGgAYQByAFMAZQB0ACAAIAAgACAAIAAgACAAIAAgAHwAIAB0AGUAeAB0ACAAfAAgAFMAZQB0ACAAbwBmACAAYwBoAGEAcgBhAGMAdABlAHIAcwAgAHQAbwAgAGIAZQAgAHIAZQBwAGwAYQBjAGUAZABcAG4AQwBoAGEAcgBSAGUAcABsAGEAYwBlAFcAaQB0AGgAIAB8ACAAdABlAHgAdAAgAHwAIABUAGEAcgBnAGUAdAAgAGMAaABhAHIAYQBjAHQAZQByACAAdwBpAHQAaAAgAHcAaABpAGMAaAAgAHQAbwAgAHIAZQBwAGwAYQBjAGUAIABlAGEAYwBoACAAYwBoAGEAcgBhAGMAdABlAHIAIABpAG4AIABDAGgAYQByAFMAZQB0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CgAXAAiAGEAYgBjADoAZABlAGYALwBnAC8AaABcACIALAAgAFwAIgA6AC8AXAAiACwAIABcACIAXAAiACkAXABuAFIAZQB0AHUAcgBuAHMAOgAgAFwAIgBhAGIAYwBkAGUAZgBnAGgAXAAiAFwAbgBcAG4AUgBFAFAATABBAEMARQBfAEMASABBAFIAUwAoAFwAIgBhAGIAYwA6AGQAZQBmAC8AZwAvAGgAXAAiACwAIABcACIAOgAvAFwAIgAsACAAXAAiAF8AXAAiACkAXABuAFIAZQB0AHUAcgBuAHMAOgAgAFwAIgBhAGIAYwBfAGQAZQBmAF8AZwBfAGg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AATABBAEMARQBfAEMASABBAFIAUwAgAD0AIABMAEEATQBCAEQAQQAoAFQAZQB4AHQALAAgAEMAaABhAHIAUwBlAHQALAAgAEMAaABhAHIAUgBlAHAAbABhAGMAZQBXAGkAdABoACwAXABuACAAIAAgACAASQBGAFMAKABcAG4AIAAgACAAIAAgACAAIAAgAFQAZQB4AHQAIAA9ACAAXAAiAFwAIgAsACAAXAAiAFwAIgAsAFwAbgAgACAAIAAgACAAIAAgACAAQwBoAGEAcgBTAGUAdAAgAD0AIABcACIAXAAiACwAIABUAGUAeAB0ACwAXABuACAAIAAgACAAIAAgACAAIABUAFIAVQBFACwAIABMAEUAVAAoAFwAbgAgACAAIAAgACAAIAAgACAAIAAgACAAIABfAGMAaABhAHIATgBlAHcALAAgAEwARQBGAFQAKABDAGgAYQByAFIAZQBwAGwAYQBjAGUAVwBpAHQAaAApACwAXABuACAAIAAgACAAIAAgACAAIAAgACAAIAAgAFIARQBEAFUAQwBFACgAdABlAHgAdAAsACAAUwBFAFEAVQBFAE4AQwBFACgATABFAE4AKABDAGgAYQByAFMAZQB0ACkAKQAsAFwAbgAgACAAIAAgACAAIAAgACAAIAAgACAAIAAgACAAIAAgAEwAQQBNAEIARABBACgAYQBjAGMALAAgAGMAdQByAHIALABcAG4AIAAgACAAIAAgACAAIAAgACAAIAAgACAAIAAgACAAIAAgACAAIAAgAFMAVQBCAFMAVABJAFQAVQBUAEUAKABhAGMAYwAsACAATQBJAEQAKABDAGgAYQByAFMAZQB0ACwAIABjAHUAcgByACwAIAAxACkALAAgAF8AYwBoAGEAcgBOAGUAdw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QAaABlACAAcwBlAGEAcgBjAGgAIABpAHMAIABjAGEAcwBlACAAcwBlAG4AcwBpAHQAaQB2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AgAE4AZQBnAGEAdABpAHYAZQAgAGkAZgAgAGEAIABuAGUAZwBhAHQAaQB2AGUAIABTAHQAYQByAHQAUABvAHMAIAB3AGEAcwAgAHUAcwBlAG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aABhAHIAcwAgACAAIAAgACAAIAAgACAAfAAgAHQAZQB4AHQAIAAgACAAIAAgACAAIAAgACAAIAAgACAAIAB8ACAAQwBoAGEAcgBhAGMAdABlAHIAcwAgAHQAbwAgAHMAZQBhAHIAYwBoACAAZgBvAHIAXABuAFQAZQB4AHQAIAAgACAAIAAgACAAIAAgACAAfAAgAHQAZQB4AHQAIAAgACAAIAAgACAAIAAgACAAIAAgACAAIAB8ACAAVABlAHgAdAAgAHQAbwAgAHMAZQBhAHIAYwBoACAAdwBpAHQAaABpAG4AXABuAE4AIAAgACAAIAAgACAAIAAgACAAIAAgACAAfAAgAGkAbgB0AGUAZwBlAHIAIAAgACAAIAAgACAAIAAgACAAIAB8ACAATgB0AGgAIABjAG8AdQBuAHQAIABvAGYAIABhAG4AeQAgAG8AZgAgAHQAaABlACAAYwBoAGEAcgBhAGMAdABlAHIAcwBcAG4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UgBlAHQAdQByAG4AQwBoAGEAcgBdACAAfAAgAHMAdwBpAHQAYwBoACAAIAAgACAAIAAgACAAIAAgACAAIAB8ACAAQQBsAHMAbwAgAHIAZQB0AHUAcgBuACAAdABoAGUAIABjAGgAYQByAGEAYwB0AGUAcgAgAGYAbwB1AG4AZABcAG4AWwBMAG8AdwBlAHIAUABvAHMAXQAgACAAIAB8ACAAaQBuAHQAZQBnAGUAcgAgACAAIAAgACAAIAAgACAAIAAgAHwAIABQAG8AcwBpAHQAaQBvAG4AIAB0AG8AIABzAHQAYQByAHQAIAB0AGgAZQAgAHMAZQBhAHIAYwBoACAAZgByAG8AbQAuAFwAbgAgACAAIAAgACAAIAAgACAAIAAgACAAIAAgAHwAIABbADEALgAuAEwARQBOACgAVABlAHgAdAApAF0AIAAgACAAfAAgAE4AZQBnAGEAdABpAHYAZQAgAHYAYQBsAHUAZQBzACAAYQByAGUAIAByAGUAbABhAHQAaQB2AGUAIAB0AG8AIAB0AGgAZQAgAGUAbgBkACAAbwBmACAAdABoAGUAIAB0AGUAeAB0AC4AXABuACAAIAAgACAAIAAgACAAIAAgACAAIAAgACAAfAAgAFsALQBMAEUATgAoAFQAZQB4AHQAKQAuAC4ALQAxAF0AIAB8ACAARABlAGYAYQB1AGwAdABzACAAdABvACAAYgBlAGcAaQBuAG4AaQBuAGcAIABvAGYAIAB0AGgAZQAgAHQAZQB4AHQALgBcAG4AWwBVAHAAcABlAHIAUABvAHMAXQAgACAAIAB8ACAAaQBuAHQAZQBnAGUAcgAgACAAIAAgACAAIAAgACAAIAAgAHwAIABQAG8AcwBpAHQAaQBvAG4AIABsAGkAbQBpAHQAIABvAGYAIAB0AGgAZQAgAHMAZQBhAHIAYwBoAC4AXABuACAAIAAgACAAIAAgACAAIAAgACAAIAAgACAAfAAgAFsAMQAuAC4ATABFAE4AKABUAGUAeAB0ACkAXQAgACAAIAB8ACAATgBlAGcAYQB0AGkAdgBlACAAdgBhAGwAdQBlAHMAIABhAHIAZQAgAHIAZQBsAGEAdABpAHYAZQAgAHQAbwAgAHQAaABlACAAZQBuAGQAIABvAGYAIAB0AGgAZQAgAHQAZQB4AHQALgBcAG4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EEAQgBcACIALAAgAFwAIgAxADIAMwA0AF8AQQBfAEIAXwBBAF8AMABcACIALAAgADEAKQBcAG4AUgBlAHQAdQByAG4AcwA6ACAANgAgAGkALgBlAC4AIAAxAHMAdAAgAEEAIABvAHIAIABCACAAYQB0ACAAcABvAHMAaQB0AGkAbwBuACAANgBcAG4AXABuAEYASQBOAEQAXwBOAFQASABfAEMASABBAFIAKABcACIAQQBCAFwAIgAsACAAXAAiADEAMgAzADQAXwBBAF8AQgBfAEEAXwAwAFwAIgAsACAAMgApAFwAbgBSAGUAdAB1AHIAbgBzADoAIAA4ACAAaQAuAGUALgAgADIAbgBkACAAQQAgAG8AcgAgAEIAIABhAHQAIABwAG8AcwBpAHQAaQBvAG4AIAA4AFwAbgBcAG4ARgBJAE4ARABfAE4AVABIAF8AQwBIAEEAUgAoAFwAIgBBAEIAXAAiACwAIABcACIAMQAyADMANABfAEEAXwBCAF8AQQBfADAAXAAiACwAIAAyACwAIAAxACwAIAA3ACkAXABuAFIAZQB0AHUAcgBuAHMAOgAgAHsAMQAwACwAIABcACIAQQBcACIAfQAgAGkALgBlAC4AIAAyAG4AZAAgAEEAIABvAHIAIABCACAAYQB0ACAAcABvAHMAaQB0AGkAbwBuACAAMQAwACwAIABzAGUAYQByAGMAaABpAG4AZwAgAGYAcgBvAG0AIABwAG8AcwBpAHQAaQBvAG4AIAA3AC4AIABBACAAdwBhAHMAIABmAG8AdQBuAGQAXABuAFwAbgBGAEkATgBEAF8ATgBUAEgAXwBDAEgAQQBSACgAXAAiAEEAQgBcACIALAAgAFwAIgAxADIAMwA0AF8AQQBfAEIAXwBBAF8AMABcACIALAAgAC0AMgAsACAAMQAsACAALQA0ACkAXABuAFIAZQB0AHUAcgBuAHMAOgAgAHsANgAsACAAXAAiAEEAXAAiAH0AIABpAC4AZQAuACAAMgBuAGQAIABBACAAbwByACAAQgAgAGEAdAAgAHAAbwBzAGkAdABpAG8AbgAgADYALAAgAHUAcwBpAG4AZwAgAHIAZQB2AGUAcgBzAGUAIABzAGUAYQByAGMAaAAgAGYAcgBvAG0AIAA0ACAAYwBoAGEAcgBhAGMAdABlAHIAcwAgAGYAcgBvAG0AIABlAG4AZAAu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EMAaABhAHIAcwAsACAAVABlAHgAdAAsACAATgAsACAAWwBSAGUAdAB1AHIAbgBDAGgAYQByAF0ALAAgAFsATABvAHcAZQByAFAAbwBzAF0ALAAgAFsAVQBwAHAAZQByAFAAbwBzAF0ALABcAG4AIAAgACAAIABMAEUAVAAoAFwAbgAgACAAIAAgACAAIAAgACAAXwBuACwAIABJAE4AVAAoAE4AKABOACkAKQAsAFwAbgAgACAAIAAgACAAIAAgACAAXwBzAGkAZwBuAE4ALAAgAFMASQBHAE4AKABfAG4AKQAsAFwAbgAgACAAIAAgACAAIAAgACAAXwBvAHUAdABDAGgAYQByACwAIABOACgAUgBlAHQAdQByAG4AQwBoAGEAcgApACAAPAA+ACAAMAAsAFwAbgAgACAAIAAgACAAIAAgACAAXwBsAGUAbgAsACAATABFAE4AKABUAGUAeAB0ACkALABcAG4AIAAgACAAIAAgACAAIAAgAF8AcwB0AGEAcgB0AFAAbwBzACwAIABJAEYAUwAoAFwAbgAgACAAIAAgACAAIAAgACAAIAAgACAAIABOAE8AVAAoAEkAUwBOAFUATQBCAEUAUgAoAEwAbwB3AGUAcgBQAG8AcwApACkALAAgADEALABcAG4AIAAgACAAIAAgACAAIAAgACAAIAAgACAATABvAHcAZQByAFAAbwBzACAAPgAgADAALAAgAEwAbwB3AGUAcgBQAG8AcwAsAFwAbgAgACAAIAAgACAAIAAgACAAIAAgACAAIABMAG8AdwBlAHIAUABvAHMAIAA8ACAAMAAsACAAXwBsAGUAbgAgACsAIABMAG8AdwBlAHIAUABvAHMAIAArACAAMQAsAFwAbgAgACAAIAAgACAAIAAgACAAIAAgACAAIABMAG8AdwBlAHIAUABvAHMAIAA9ACAAMAAsACAAMQBcAG4AIAAgACAAIAAgACAAIAAgACkALABcAG4AIAAgACAAIAAgACAAIAAgAF8AZQBuAGQAUABvAHMALAAgAEkARgBTACgAXABuACAAIAAgACAAIAAgACAAIAAgACAAIAAgAE4ATwBUACgASQBTAE4AVQBNAEIARQBSACgAVQBwAHAAZQByAFAAbwBzACkAKQAsACAAXwBsAGUAbgAsAFwAbgAgACAAIAAgACAAIAAgACAAIAAgACAAIABVAHAAcABlAHIAUABvAHMAIAA+ACAAMAAsACAAVQBwAHAAZQByAFAAbwBzACwAXABuACAAIAAgACAAIAAgACAAIAAgACAAIAAgAFUAcABwAGUAcgBQAG8AcwAgADwAIAAwACwAIABfAGwAZQBuACAAKwAgAFUAcABwAGUAcgBQAG8AcwAgACsAIAAxACwAXABuACAAIAAgACAAIAAgACAAIAAgACAAIAAgAFUAcABwAGUAcgBQAG8AcwAgAD0AIAAwACwAIAAwAFwAbgAgACAAIAAgACAAIAAgACAAKQAsAFwAbgAgACAAIAAgACAAIAAgACAAXABuACAAIAAgACAAIAAgACAAIABJAEYAKAAoAF8AcwB0AGEAcgB0AFAAbwBzACAAPgAgAF8AbABlAG4AKQAgACsAIAAoAF8AcwB0AGEAcgB0AFAAbwBzACAAPgAgAF8AZQBuAGQAUABvAHMAKQAgACsAIAAoAEMAaABhAHIAcwAgAD0AIABcACIAXAAiACkAIAArACAAKABfAG4AIAA9ACAAMAApACwAXABuACAAIAAgACAAIAAgACAAIAAgACAAIAAgAEkARgAoAF8AbwB1AHQAQwBoAGEAcgAsACAAewAwACwAIABcACIAXAAiAH0ALAAgADAAKQAsAFwAbgAgACAAIAAgACAAIAAgACAAIAAgACAAIABMAEUAVAAoAFwAbgAgACAAIAAgACAAIAAgACAAIAAgACAAIAAgACAAIAAgAF8AdABlAHgAdAAsACAATQBJAEQAKABUAGUAeAB0ACwAIABfAHMAdABhAHIAdABQAG8AcwAsACAAXwBlAG4AZABQAG8AcwAgAC0AIABfAHMAdABhAHIAdABQAG8AcwAgACsAIAAxACkALABcAG4AIAAgACAAIAAgACAAIAAgACAAIAAgACAAIAAgACAAIABfAHMAZQBhAHIAYwBoAEwAZQBuACwAIABMAEUATgAoAF8AdABlAHgAdAApACwAXABuACAAIAAgACAAIAAgACAAIAAgACAAIAAgACAAIAAgACAAXwBjAGgAYQByAHMALAAgAE0ASQBEACgAQwBoAGEAcgBzACwAIABTAEUAUQBVAEUATgBDAEUAKAAxACwAIABMAEUATgAoAEMAaABhAHIAcwApACkALAAgADEAKQAsAFwAbgAgACAAIAAgACAAIAAgACAAIAAgACAAIAAgACAAIAAgAF8AZgBpAG4AZABDAG8AdQBuAHQALAAgAEwARQBUACgAXABuACAAIAAgACAAIAAgACAAIAAgACAAIAAgACAAIAAgACAAIAAgACAAIABfAHIAZQBtAG8AdgBlAGQALAAgAFIARQBEAFUAQwBFACgAXwB0AGUAeAB0ACwAIABfAGMAaABhAHIAcwAsAFwAbgAgACAAIAAgACAAIAAgACAAIAAgACAAIAAgACAAIAAgACAAIAAgACAAIAAgACAAIABMAEEATQBCAEQAQQAoAF8AYQBjAGMALAAgAF8AYwB1AHIAcgAsACAAUwBVAEIAUwBUAEkAVABVAFQARQAoAF8AYQBjAGMALAAgAF8AYwB1AHIAcgAsACAAXAAiAFwAIgApACkAXABuACAAIAAgACAAIAAgACAAIAAgACAAIAAgACAAIAAgACAAIAAgACAAIAApACwAXABuACAAIAAgACAAIAAgACAAIAAgACAAIAAgACAAIAAgACAAIAAgACAAIABfAHMAZQBhAHIAYwBoAEwAZQBuACAALQAgAEwARQBOACgAXwByAGUAbQBvAHYAZQBkACkAXABuACAAIAAgACAAIAAgACAAIAAgACAAIAAgACAAIAAgACAAKQAsAFwAbgAgACAAIAAgACAAIAAgACAAIAAgACAAIAAgACAAIAAgAEkARgAoAF8AZgBpAG4AZABDAG8AdQBuAHQAIAA8ACAAQQBCAFMAKABfAG4AKQAsACAASQBGACgAXwBvAHUAdABDAGgAYQByACwAIAB7ADAALAAgAFwAIgBcACIAfQAsACAAMAApACwAXABuACAAIAAgACAAIAAgACAAIAAgACAAIAAgACAAIAAgACAAIAAgACAAIABMAEUAVAAoAFwAbgAgACAAIAAgACAAIAAgACAAIAAgACAAIAAgACAAIAAgACAAIAAgACAAIAAgACAAIAAvAC8AIABuAHQAaAAgAGMAYQBuACAAYwBvAHUAbgB0ACAAZgByAG8AbQAgAGUAbgBkACAAYgBhAGMAawB3AGEAcgBkAHMAXABuACAAIAAgACAAIAAgACAAIAAgACAAIAAgACAAIAAgACAAIAAgACAAIAAgACAAIAAgAF8AbgB0AGgALAAgAEkARgAoAF8AbgAgAD4AIAAwACwAIABfAG4ALAAgAF8AZgBpAG4AZABDAG8AdQBuAHQAIAArACAAXwBuACAAKwAgADEAKQAsAFwAbgAgACAAIAAgACAAIAAgACAAIAAgACAAIAAgACAAIAAgACAAIAAgACAAIAAgACAAIABfAG4AdABoAFAAbwBzACwAIABSAEUARABVAEMARQAoADAALAAgAFMARQBRAFUARQBOAEMARQAoADEALAAgAF8AbgB0AGgAKQAsAFwAbgAgACAAIAAgACAAIAAgACAAIAAgACAAIAAgACAAIAAgACAAIAAgACAAIAAgACAAIAAgACAAIAAgAEwAQQBNAEIARABBACgAXwBhAGMAYwAsACAAXwBjAHUAcgByACwAXABuACAAIAAgACAAIAAgACAAIAAgACAAIAAgACAAIAAgACAAIAAgACAAIAAgACAAIAAgACAAIAAgACAAIAAgACAAIABJAEYAKABfAGEAYwBjACAAPAAgADAALAAgAC0AMQAsAFwAbgAgACAAIAAgACAAIAAgACAAIAAgACAAIAAgACAAIAAgACAAIAAgACAAIAAgACAAIAAgACAAIAAgACAAIAAgACAAIAAgACAAIABMAEUAVAAoAFwAbg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UAeAB0AFAAbwBzACwAIABNAEkATgAoAFwAbg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pACwAXABu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vAHUAdABQAG8AcwAsACAAXwBuAHQAaABQAG8AcwAgACsAIABfAHMAdABhAHIAdABQAG8AcwAgAC0AIAAxACwAXABuACAAIAAgACAAIAAgACAAIAAgACAAIAAgACAAIAAgACAAIAAgACAAIAAgACAAIAAgAFwAbgAgACAAIAAgACAAIAAgACAAIAAgACAAIAAgACAAIAAgACAAIAAgACAAIAAgACAAIABJAEYAKABfAG8AdQB0AEMAaABhAHIALABcAG4AIAAgACAAIAAgACAAIAAgACAAIAAgACAAIAAgACAAIAAgACAAIAAgACAAIAAgACAAIAAgACAAIABJAEYAKABfAG8AdQB0AFAAbwBzACAAPQAgADAALAAgAHsAMAAsACAAXAAiAFwAIgB9ACwAXABuACAAIAAgACAAIAAgACAAIAAgACAAIAAgACAAIAAgACAAIAAgACAAIAAgACAAIAAgACAAIAAgACAAIAAgACAAIABIAFMAVABBAEMASwAoAFwAbgAgACAAIAAgACAAIAAgACAAIAAgACAAIAAgACAAIAAgACAAIAAgACAAIAAgACAAIAAgACAAIAAgACAAIAAgACAAIAAgACAAIABfAG8AdQB0AFAAbwBzACwAXABuACAAIAAgACAAIAAgACAAIAAgACAAIAAgACAAIAAgACAAIAAgACAAIAAgACAAIAAgACAAIAAgACAAIAAgACAAIAAgACAAIAAgAE0ASQBEACgAXwB0AGUAeAB0ACwAIABfAG4AdABoAFAAbwBzACwAIAAxACkAXABuACAAIAAgACAAIAAgACAAIAAgACAAIAAgACAAIAAgACAAIAAgACAAIAAgACAAIAAgACAAIAAgACAAIAAgACAAIAApAFwAbgAgACAAIAAgACAAIAAgACAAIAAgACAAIAAgACAAIAAgACAAIAAgACAAIAAgACAAIAAgACAAIAAgACkALABcAG4AIAAgACAAIAAgACAAIAAgACAAIAAgACAAIAAgACAAIAAgACAAIAAgACAAIAAgACAAIAAgACAAIABfAG8AdQB0AFAAbwBz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BAFIAQwBIAF8ATgBUAEgAXwBDAEgAQQBSAFwAbgBcAG4ATABvAGMAYQB0AGUAcwAgAHQAaABlACAAcABvAHMAaQB0AGkAbwBuACAAbwBmACAAdABoAGUAIABOAHQAaAAgAGMAbwB1AG4AdAAgAG8AZgAgAGEAbgB5ACAAbwBuAGUAIABvAGYAIABhACAAcwBlAHQAIABvAGYAIABjAGgAYQByAGEAYwB0AGUAcgBzACAAdwBpAHQAaABpAG4AIAB0AGgAZQAgAGcAaQB2AGUAbgAgAHQAZQB4AHQALgBcAG4AVABoAGUAIABzAGUAYQByAGMAaAAgAGkAcwAgAGMAYQBzAGUAIABpAG4AcwBlAG4AcwBpAHQAaQB2AGUALgAg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MAaABhAHIAYQBjAHQAZQByACAAcABvAHMAaQB0AGkAbwBuACAAaQBuACAAdABlAHgAdAAuACAATgBlAGcAYQB0AGkAdgBlACAAaQBmACAAYQAgAG4AZQBnAGEAdABpAHYAZQAgAFMAdABhAHIAdABQAG8AcwAgAHcAYQBzACAAdQBzAGUAZAAuAFwAbgAgADIAIAB8ACAAYwBoAGEAcgAgACAAIAAgAHwAIABDAGgAYQByAGEAYwB0AGUAcgAgAGYAbwB1AG4AZAAuACAAUgBlAHQAdQByAG4AZQBkACAAaQBmACAAUgBlAHQAdQByAG4AQwBoAGEAcgAgAGkAcwAg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zACAAIAAgACAAIAAgACAAIAB8ACAAdABlAHgAdAAgACAAIAAgACAAIAAgACAAIAAgACAAIAAgAHwAIABDAGgAYQByAGEAYwB0AGUAcgBzACAAdABvACAAcwBlAGEAcgBjAGgAIABmAG8AcgBcAG4AVABlAHgAdAAgACAAIAAgACAAIAAgACAAIAB8ACAAdABlAHgAdAAgACAAIAAgACAAIAAgACAAIAAgACAAIAAgAHwAIABUAGUAeAB0ACAAdABvACAAcwBlAGEAcgBjAGgAIAB3AGkAdABoAGkAbgBcAG4ATgAgACAAIAAgACAAIAAgACAAIAAgACAAIAB8ACAAaQBuAHQAZQBnAGUAcgAgACAAIAAgACAAIAAgACAAIAAgAHwAIABOAHQAaAAgAGMAbwB1AG4AdAAgAG8AZgAgAGEAbgB5ACAAbwBmACAAdABoAGUAIABjAGgAYQByAGEAYwB0AGUAcgBzAFwAbg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SAGUAdAB1AHIAbgBDAGgAYQByAF0AIAB8ACAAcwB3AGkAdABjAGgAIAAgACAAIAAgACAAIAAgACAAIAAgAHwAIABBAGwAcwBvACAAcgBlAHQAdQByAG4AIAB0AGgAZQAgAGMAaABhAHIAYQBjAHQAZQByACAAZgBvAHUAbgBkAFwAbgBbAEwAbwB3AGUAcgBQAG8AcwBdACAAIAAgAHwAIABpAG4AdABlAGcAZQByACAAIAAgACAAIAAgACAAIAAgACAAfAAgAFAAbwBzAGkAdABpAG8AbgAgAHQAbwAgAHMAdABhAHIAdAAgAHQAaABlACAAcwBlAGEAcgBjAGgAIABmAHIAbwBtAC4AXABuACAAIAAgACAAIAAgACAAIAAgACAAIAAgACAAfAAgAFsAMQAuAC4ATABFAE4AKABUAGUAeAB0ACkAXQAgACAAIAB8ACAATgBlAGcAYQB0AGkAdgBlACAAdgBhAGwAdQBlAHMAIABhAHIAZQAgAHIAZQBsAGEAdABpAHYAZQAgAHQAbwAgAHQAaABlACAAZQBuAGQAIABvAGYAIAB0AGgAZQAgAHQAZQB4AHQALgBcAG4AIAAgACAAIAAgACAAIAAgACAAIAAgACAAIAB8ACAAWwAtAEwARQBOACgAVABlAHgAdAApAC4ALgAtADEAXQAgAHwAIABEAGUAZgBhAHUAbAB0AHMAIAB0AG8AIABiAGUAZwBpAG4AbgBpAG4AZwAgAG8AZgAgAHQAaABlACAAdABlAHgAdAAuAFwAbgBbAFUAcABwAGUAcgBQAG8AcwBdACAAIAAgAHwAIABpAG4AdABlAGcAZQByACAAIAAgACAAIAAgACAAIAAgACAAfAAgAFAAbwBzAGkAdABpAG8AbgAgAGwAaQBtAGkAdAAgAG8AZgAgAHQAaABlACAAcwBlAGEAcgBjAGg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BAFIAQwBIAF8ATgBUAEgAXwBDAEgAQQBSACgAXAAiAGEAYgBcACIALAAgAFwAIgAxADIAMwA0AF8AQQBfAEIAXwBBAF8AMABcACIALAAgADEAKQBcAG4AUgBlAHQAdQByAG4AcwA6ACAANgAgAGkALgBlAC4AIAAxAHMAdAAgAEEAIABvAHIAIABCACAAYQB0ACAAcABvAHMAaQB0AGkAbwBuACAANgBcAG4AXABuAFMARQBBAFIAQwBIAF8ATgBUAEgAXwBDAEgAQQBSACgAXAAiAGEAYgBcACIALAAgAFwAIgAxADIAMwA0AF8AQQBfAEIAXwBBAF8AMABcACIALAAgADIAKQBcAG4AUgBlAHQAdQByAG4AcwA6ACAAOAAgAGkALgBlAC4AIAAyAG4AZAAgAEEAIABvAHIAIABCACAAYQB0ACAAcABvAHMAaQB0AGkAbwBuACAAOABcAG4AXABuAFMARQBBAFIAQwBIAF8ATgBUAEgAXwBDAEgAQQBSACgAXAAiAGEAYgBcACIALAAgAFwAIgAxADIAMwA0AF8AQQBfAEIAXwBBAF8AMABcACIALAAgADIALAAgADEALAAgADcAKQBcAG4AUgBlAHQAdQByAG4AcwA6ACAAewAxADAALAAgAFwAIgBBAFwAIgB9ACAAaQAuAGUALgAgADIAbgBkACAAQQAgAG8AcgAgAEIAIABhAHQAIABwAG8AcwBpAHQAaQBvAG4AIAAxADAALAAgAHMAZQBhAHIAYwBoAGkAbgBnACAAZgByAG8AbQAgAHAAbwBzAGkAdABpAG8AbgAgADcALgAgAEEAIAB3AGEAcwAgAGYAbwB1AG4AZABcAG4AXABuAFMARQBBAFIAQwBIAF8ATgBUAEgAXwBDAEgAQQBSACgAXAAiAGEAYgBcACIALAAgAFwAIgAxADIAMwA0AF8AQQBfAEIAXwBBAF8AMABcACIALAAgAC0AMgAsACAAMQAsACAALQA0ACkAXABuAFIAZQB0AHUAcgBuAHMAOgAgAHsANgAsACAAXAAiAEEAXAAiAH0AIABpAC4AZQAuACAAMgBuAGQAIABBACAAbwByACAAQgAgAGEAdAAgAHAAbwBzAGkAdABpAG8AbgAgADYALAAgAHUAcwBpAG4AZwAgAHIAZQB2AGUAcgBzAGUAIABzAGUAYQByAGMAaAAgAGYAcgBvAG0AIAA0ACAAYwBoAGEAcgBhAGMAdABlAHIAcwAgAGYAcgBvAG0AIABlAG4AZAAu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EAUgBDAEgAXwBOAFQASABfAEMASABBAFIAIAA9ACAATABBAE0AQgBEAEEAKABDAGgAYQByAHMALAAgAFQAZQB4AHQALAAgAE4ALAAgAFsAUgBlAHQAdQByAG4AQwBoAGEAcgBdACwAIABbAEwAbwB3AGUAcgBQAG8AcwBdACwAIABbAFUAcABwAGUAcgBQAG8AcwBdACwAXABuACAAIAAgACAATABFAFQAKABcAG4AIAAgACAAIAAgACAAIAAgAF8AbgAsACAASQBOAFQAKABOACgATgApACkALABcAG4AIAAgACAAIAAgACAAIAAgAF8AcwBpAGcAbgBOACwAIABTAEkARwBOACgAXwBuACkALABcAG4AIAAgACAAIAAgACAAIAAgAF8AbwB1AHQAQwBoAGEAcgAsACAATgAoAFIAZQB0AHUAcgBuAEMAaABhAHIAKQAgADwAPgAgADAALABcAG4AIAAgACAAIAAgACAAIAAgAF8AbABlAG4ALAAgAEwARQBOACgAVABlAHgAdAApACwAXABuACAAIAAgACAAIAAgACAAIABfAHMAdABhAHIAdABQAG8AcwAsACAASQBGAFMAKABcAG4AIAAgACAAIAAgACAAIAAgACAAIAAgACAATgBPAFQAKABJAFMATgBVAE0AQgBFAFIAKABMAG8AdwBlAHIAUABvAHMAKQApACwAIAAxACwAXABuACAAIAAgACAAIAAgACAAIAAgACAAIAAgAEwAbwB3AGUAcgBQAG8AcwAgAD4AIAAwACwAIABMAG8AdwBlAHIAUABvAHMALABcAG4AIAAgACAAIAAgACAAIAAgACAAIAAgACAATABvAHcAZQByAFAAbwBzACAAPAAgADAALAAgAF8AbABlAG4AIAArACAATABvAHcAZQByAFAAbwBzACAAKwAgADEALABcAG4AIAAgACAAIAAgACAAIAAgACAAIAAgACAATABvAHcAZQByAFAAbwBzACAAPQAgADAALAAgADEAXABuACAAIAAgACAAIAAgACAAIAApACwAXABuACAAIAAgACAAIAAgACAAIABfAGUAbgBkAFAAbwBzACwAIABJAEYAUwAoAFwAbgAgACAAIAAgACAAIAAgACAAIAAgACAAIABOAE8AVAAoAEkAUwBOAFUATQBCAEUAUgAoAFUAcABwAGUAcgBQAG8AcwApACkALAAgAF8AbABlAG4ALABcAG4AIAAgACAAIAAgACAAIAAgACAAIAAgACAAVQBwAHAAZQByAFAAbwBzACAAPgAgADAALAAgAFUAcABwAGUAcgBQAG8AcwAsAFwAbgAgACAAIAAgACAAIAAgACAAIAAgACAAIABVAHAAcABlAHIAUABvAHMAIAA8ACAAMAAsACAAXwBsAGUAbgAgACsAIABVAHAAcABlAHIAUABvAHMAIAArACAAMQAsAFwAbgAgACAAIAAgACAAIAAgACAAIAAgACAAIABVAHAAcABlAHIAUABvAHMAIAA9ACAAMAAsACAAMABcAG4AIAAgACAAIAAgACAAIAAgACkALABcAG4AIAAgACAAIAAgACAAIAAgAFwAbgAgACAAIAAgACAAIAAgACAASQBGACgAKABfAHMAdABhAHIAdABQAG8AcwAgAD4AIABfAGwAZQBuACkAIAArACAAKABfAHMAdABhAHIAdABQAG8AcwAgAD4AIABfAGUAbgBkAFAAbwBzACkAIAArACAAKABDAGgAYQByAHMAIAA9ACAAXAAiAFwAIgApACAAKwAgACgAXwBuACAAPQAgADAAKQAsAFwAbgAgACAAIAAgACAAIAAgACAAIAAgACAAIABJAEYAKABfAG8AdQB0AEMAaABhAHIALAAgAHsAMAAsACAAXAAiAFwAIgB9ACwAIAAwACkALABcAG4AIAAgACAAIAAgACAAIAAgACAAIAAgACAATABFAFQAKABcAG4AIAAgACAAIAAgACAAIAAgACAAIAAgACAAIAAgACAAIABfAHQAZQB4AHQALAAgAE0ASQBEACgAVABlAHgAdAAsACAAXwBzAHQAYQByAHQAUABvAHMALAAgAF8AZQBuAGQAUABvAHMAIAAtACAAXwBzAHQAYQByAHQAUABvAHMAIAArACAAMQApACwAXABuACAAIAAgACAAIAAgACAAIAAgACAAIAAgACAAIAAgACAAXwBzAGUAYQByAGMAaABMAGUAbgAsACAATABFAE4AKABfAHQAZQB4AHQAKQAsAFwAbgAgACAAIAAgACAAIAAgACAAIAAgACAAIAAgACAAIAAgAF8AcwBlAGEAcgBjAGgAVABlAHgAdAAsACAAVQBQAFAARQBSACgAXwB0AGUAeAB0ACkALABcAG4AIAAgACAAIAAgACAAIAAgACAAIAAgACAAIAAgACAAIABfAGMAaABhAHIAcwAsACAAVQBQAFAARQBSACgATQBJAEQAKABDAGgAYQByAHMALAAgAFMARQBRAFUARQBOAEMARQAoADEALAAgAEwARQBOACgAQwBoAGEAcgBzACkAKQAsACAAMQApACkALABcAG4AIAAgACAAIAAgACAAIAAgACAAIAAgACAAIAAgACAAIABfAGYAaQBuAGQAQwBvAHUAbgB0ACwAIABMAEUAVAAoAFwAbgAgACAAIAAgACAAIAAgACAAIAAgACAAIAAgACAAIAAgACAAIAAgACAAXwByAGUAbQBvAHYAZQBkACwAIABSAEUARABVAEMARQAoAF8AcwBlAGEAcgBjAGgAVABlAHgAdAAsACAAXwBjAGgAYQByAHM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XwBzAGUAYQByAGMAaABMAGUAbgAgAC0AIABMAEUATgAoAF8AcgBlAG0AbwB2AGUAZAApAFwAbgAgACAAIAAgACAAIAAgACAAIAAgACAAIAAgACAAIAAgACkALABcAG4AIAAgACAAIAAgACAAIAAgACAAIAAgACAAIAAgACAAIABJAEYAKABfAGYAaQBuAGQAQwBvAHUAbgB0ACAAPAAgAEEAQgBTACgAXwBuACkALAAgAEkARgAoAF8AbwB1AHQAQwBoAGEAcgAsACAAewAwACwAIABcACIAXAAiAH0ALAAgADAAKQAsAFwAbgAgACAAIAAgACAAIAAgACAAIAAgACAAIAAgACAAIAAgACAAIAAgACAATABFAFQAKABcAG4AIAAgACAAIAAgACAAIAAgACAAIAAgACAAIAAgACAAIAAgACAAIAAgACAAIAAgACAALwAvACAAbgB0AGgAIABjAGEAbgAgAGMAbwB1AG4AdAAgAGYAcgBvAG0AIABlAG4AZAAgAGIAYQBjAGsAdwBhAHIAZABzAFwAbgAgACAAIAAgACAAIAAgACAAIAAgACAAIAAgACAAIAAgACAAIAAgACAAIAAgACAAIABfAG4AdABoACwAIABJAEYAKABfAG4AIAA+ACAAMAAsACAAXwBuACwAIABfAGYAaQBuAGQAQwBvAHUAbgB0ACAAKwAgAF8AbgAgACsAIAAxACkALABcAG4AIAAgACAAIAAgACAAIAAgACAAIAAgACAAIAAgACAAIAAgACAAIAAgACAAIAAgACAAXwBuAHQAaABQAG8AcwAsACAAUgBFAEQAVQBDAEUAKAAwACwAIABTAEUAUQBVAEUATgBDAEUAKAAxACwAIABfAG4AdABoACkALABcAG4AIAAgACAAIAAgACAAIAAgACAAIAAgACAAIAAgACAAIAAgACAAIAAgACAAIAAgACAAIAAgACAAIABMAEEATQBCAEQAQQAoAF8AYQBjAGMALAAgAF8AYwB1AHIAcgAsAFwAbgAgACAAIAAgACAAIAAgACAAIAAgACAAIAAgACAAIAAgACAAIAAgACAAIAAgACAAIAAgACAAIAAgACAAIAAgACAASQBGACgAXwBhAGMAYwAgADwAIAAwACwAIAAtADEALABcAG4AIAAgACAAIAAgACAAIAAgACAAIAAgACAAIAAgACAAIAAgACAAIAAgACAAIAAgACAAIAAgACAAIAAgACAAIAAgACAAIAAgACAATABFAFQAKABcAG4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BGAEkATgBEACgAXwBjAGgAYQByAHMALAAgAF8AcwBlAGEAcgBjAGgAVABlAHgAdAAsACAAXwBhAGMAYwAgACsAIAAxACkALABcAG4AIAAgACAAIAAgACAAIAAgACAAIAAgACAAIAAgACAAIAAgACAAIAAgACAAIAAgACAAIAAgACAAIAAgACAAIAAgACAAIAAgACAAIAAgACAAIAAgACAAIAAgADAAXABuACAAIAAgACAAIAAgACAAIAAgACAAIAAgACAAIAAgACAAIAAgACAAIAAgACAAIAAgACAAIAAgACAAIAAgACAAIAAgACAAIAAgACAAIAAgACAAKQAsAFwAbgAgACAAIAAgACAAIAAgACAAIAAgACAAIAAgACAAIAAgACAAIAAgACAAIAAgACAAIAAgACAAIAAgACAAIAAgACAAIAAgACAAIAAgACAAIAAgAF8AbgBlAHgAdABQAG8AcwAsACAATQBJAE4AKABcAG4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KQAsAFwAbg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bwB1AHQAUABvAHMALAAgAF8AbgB0AGgAUABvAHMAIAArACAAXwBzAHQAYQByAHQAUABvAHMAIAAtACAAMQAsAFwAbgAgACAAIAAgACAAIAAgACAAIAAgACAAIAAgACAAIAAgACAAIAAgACAAIAAgACAAIABcAG4AIAAgACAAIAAgACAAIAAgACAAIAAgACAAIAAgACAAIAAgACAAIAAgACAAIAAgACAASQBGACgAXwBvAHUAdABDAGgAYQByACwAXABuACAAIAAgACAAIAAgACAAIAAgACAAIAAgACAAIAAgACAAIAAgACAAIAAgACAAIAAgACAAIAAgACAASQBGACgAXwBvAHUAdABQAG8AcwAgAD0AIAAwACwAIAB7ADAALAAgAFwAIgBcACIAfQAsAFwAbgAgACAAIAAgACAAIAAgACAAIAAgACAAIAAgACAAIAAgACAAIAAgACAAIAAgACAAIAAgACAAIAAgACAAIAAgACAASABTAFQAQQBDAEsAKABcAG4AIAAgACAAIAAgACAAIAAgACAAIAAgACAAIAAgACAAIAAgACAAIAAgACAAIAAgACAAIAAgACAAIAAgACAAIAAgACAAIAAgACAAXwBvAHUAdABQAG8AcwAsAFwAbgAgACAAIAAgACAAIAAgACAAIAAgACAAIAAgACAAIAAgACAAIAAgACAAIAAgACAAIAAgACAAIAAgACAAIAAgACAAIAAgACAAIABNAEkARAAoAF8AdABlAHgAdAAsACAAXwBuAHQAaABQAG8AcwAsACAAMQApAFwAbgAgACAAIAAgACAAIAAgACAAIAAgACAAIAAgACAAIAAgACAAIAAgACAAIAAgACAAIAAgACAAIAAgACAAIAAgACAAKQBcAG4AIAAgACAAIAAgACAAIAAgACAAIAAgACAAIAAgACAAIAAgACAAIAAgACAAIAAgACAAIAAgACAAIAApACwAXABuACAAIAAgACAAIAAgACAAIAAgACAAIAAgACAAIAAgACAAIAAgACAAIAAgACAAIAAgACAAIAAgACAAXwBvAHUAdABQAG8Acw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IATwBVAE4ARABfAEMASABBAFIAUwBcAG4AXABuAFMAcABsAGkAdABzACAAdABlAHgAdAAgAGEAdAAgAGEAbgB5ACAAYwBoAGEAcgBhAGMAdABlAHIAIABuAG8AdAAgAGkAbgAgAHQAaABlACAAZwBpAHYAZQBuACAAcwBlAHQALgAgAEYAaQByAHMAdAAgAGUAbABlAG0AZQBuAHQAIAByAGUAdAB1AHIAbgBlAGQAIABpAHMAIAB0AGgAZQAgAHMAZQBxAHUAZQBuAGMAZQAgAG8AZgAgAHUAbgBtAGEAdABjAGgAZQBkAFwAbgBjAGgAYQByAGEAYwB0AGUAcgBzACwAIABmAG8AbABsAG8AdwBlAGQAIABiAHkAIABlAGEAYwBoACAAcwB1AGIAcwB0AHIAaQBuAGcALgAgAE0AYQB0AGMAaABpAG4AZwAgAGkAcwAgAGMAYQBzAGUAIABzAGUAbgBzAGkAdABpAHY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EAcgByAGEAeQAgAG8AZgAgAHMAdQBiAHMAdAByAGkAbgBn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HMAIAAgACAAfAAgAHQAZQB4AHQAIAAgACAAIAB8ACAAQwBoAGEAcgBhAGMAdABlAHIAcwAgAG4AbwB0ACAAcwBwAGwAaQB0ACAAYQB0AFwAbgBUAGUAeAB0ACAAIAAgACAAfAAgAHQAZQB4AHQAIAAgACAAIAB8ACAAVABlAHgAdAAgAHQAbwAgAHMAcABsAGkAdABcAG4AWwBMAGkAbQBpAHQAXQAgAHwAIABpAG4AdABlAGcAZQByACAAfAAgAEwAaQBtAGkAdAAgAGEAdAAgAHcAaABpAGMAaAAgAHQAbwAgAHMAdABvAHAAIABzAHAAbABpAHQAdABpAG4AZ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SAE8AVQBOAEQAXwBDAEgAQQBSAFMAKABcACIAMQAyADMANAA1ADYAXAAiACwAIABcACIAQQAxADIAYgAzADQAQgA1ADYAXAAiACkAXABuAFIAZQB0AHUAcgBuAHMAOgAgAHsAIABcACIAQQBiAEIAXAAiADsAIABcACIAXAAiADsAIABcACIAMQAyAFwAIgA7ACAAXAAiADMANABcACIAOwAgAFwAIgA1ADY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BAFIATwBVAE4ARABfAEMASABBAFIAUwAgAD0AIABMAEEATQBCAEQAQQAoAEMAaABhAHIAcwAsACAAVABlAHgAdAAsACAAWwBMAGkAbQBpAHQAXQAsAFwAbgAgACAAIAAgAEkARgAoACgAQwBoAGEAcgBzACAAPQAgAFwAIgBcACIAKQAgACsAIAAoAFQAZQB4AHQAIAA9ACAAXAAiAFwAIgApACwAIABWAFMAVABBAEMASwAoAFwAIgBcACIALAAgAE4AVQBMAEwASQBGAFkAKABUAGUAeAB0ACkAKQAsAFwAbgAgACAAIAAgACAAIAAgACAATABFAFQAKABcAG4AIAAgACAAIAAgACAAIAAgACAAIAAgACAAXwBjAGgAYQByAHMALAAgAE0ASQBEACgAQwBoAGEAcgBzACwAIABTAEUAUQBVAEUATgBDAEUAKAAxACwAIABMAEUATgAoAEMAaABhAHIAcwApACkALAAgADEAKQAsAFwAbgAgACAAIAAgACAAIAAgACAAIAAgACAAIABfAGwAaQBtAGkAdAAsACAATQBBAFgAKABJAE4AVAAoAE4AKABMAGkAbQBpAHQAKQApACwAIAAwACkALABcAG4AIAAgACAAIAAgACAAIAAgACAAIAAgACAAXwBsAGUAbgAsACAATABFAE4AKABUAGUAeAB0ACkALABcAG4AIAAgACAAIAAgACAAIAAgACAAIAAgACAAXwBwAG8AcwAsACAAVgBTAFQAQQBDAEsAKABcAG4AIAAgACAAIAAgACAAIAAgACAAIAAgACAAIAAgACAAIABSAEUARABVAEMARQAoAHsAMAB9ACwAIABTAEUAUQBVAEUATgBDAEUAKABfAGwAZQBuACkALABcAG4AIAAgACAAIAAgACAAIAAgACAAIAAgACAAIAAgACAAIAAgACAAIAAgAEwAQQBNAEIARABBACgAXwBhAGMAYwAsACAAXwBjAHUAcgByACwAXABuACAAIAAgACAAIAAgACAAIAAgACAAIAAgACAAIAAgACAAIAAgACAAIAAgACAAIAAgAEwARQBUACgAXABuACAAIAAgACAAIAAgACAAIAAgACAAIAAgACAAIAAgACAAIAAgACAAIAAgACAAIAAgACAAIAAgACAAXwBpAHMATQBhAHQAYwBoACwAIABNAEEAWAAoAE4AKABDAE8ARABFACgATQBJAEQAKABUAGUAeAB0ACwAIABfAGMAdQByAHIALAAgADEAKQApACAAPQAgAEMATwBEAEUAKABfAGMAaABhAHIAcwApACkAKQAsAFwAbgAgACAAIAAgACAAIAAgACAAIAAgACAAIAAgACAAIAAgACAAIAAgACAAIAAgACAAIAAgACAAIAAgAEkARgAoAF8AaQBzAE0AYQB0AGMAaAAsACAAXwBhAGMAYwAsAFwAbgAgACAAIAAgACAAIAAgACAAIAAgACAAIAAgACAAIAAgACAAIAAgACAAIAAgACAAIAAgACAAIAAgACAAIAAgACAAVgBTAFQAQQBDAEsAKABfAGEAYwBjACwAIABfAGMAdQBy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CAAIAAgACAAIAAgACAAIAAgACAAIAAgAFwAbgAgACAAIAAgACAAIAAgACAAIAAgACAAIABfAGMAbwB1AG4AdAAsACAASQBGACgAXwBsAGkAbQBpAHQALAAgAE0ASQBOACgAXwBsAGkAbQBpAHQALAAgAFIATwBXAFMAKABfAHAAbwBzACkAIAAtACAAMQApACwAIABSAE8AVwBTACgAXwBwAG8AcwApACAALQAgADEAKQAsAFwAbgAgACAAIAAgACAAIAAgACAAIAAgACAAIABcAG4AIAAgACAAIAAgACAAIAAgACAAIAAgACAAXwBsAGkAbQBpAHQAUABvAHMALAAgAFYAUwBUAEEAQwBLACgAXABuACAAIAAgACAAIAAgACAAIAAgACAAIAAgACAAIAAgACAASQBGAEUAUgBSAE8AUgAoAFQAQQBLAEUAKABfAHAAbwBzACwAIABfAGMAbwB1AG4AdAAgACsAIAAxACkALAAgADAAKQAsAFwAbgAgACAAIAAgACAAIAAgACAAIAAgACAAIAAgACAAIAAgAF8AbABlAG4AIAArACAAMQBcAG4AIAAgACAAIAAgACAAIAAgACAAIAAgACAAKQAsAFwAbgAgACAAIAAgACAAIAAgACAAIAAgACAAIABfAHMAaQBmAHQALAAgAEMATwBOAEMAQQBUACgASQBGAEUAUgBSAE8AUgAoAE0ASQBEACgAVABlAHgAdAAsACAARABSAE8AUAAoAF8AbABpAG0AaQB0AFAAbwBzACwAIAAxACkALAAgADEAKQAsACAAXAAiAFwAIgApACkALABcAG4AIAAgACAAIAAgACAAIAAgACAAIAAgACAAXwBpAGQAeAAsACAAUwBFAFEAVQBFAE4AQwBFACgAXwBjAG8AdQBuAHQAIAArACAAMQApACwAXABuACAAIAAgACAAIAAgACAAIAAgACAAIAAgAFYAUwBUAEEAQwBLACgAXABuACAAIAAgACAAIAAgACAAIAAgACAAIAAgACAAIAAgAF8AcwBpAGYAdAAsAFwAbgAgACAAIAAgACAAIAAgACAAIAAgACAAIAAgACAAIABJAEYARQBSAFIATwBSACgATQBJAEQAKABUAGUAeAB0ACwAIABJAE4ARABFAFgAKABfAGwAaQBtAGkAdABQAG8AcwAsACAAXwBpAGQAeAApACAAKwAgADEALAAgAEkATgBEAEUAWAAoAF8AbABpAG0AaQB0AFAAbwBzACwAIABfAGkAZAB4ACAAKwAgADEAKQAgAC0AIABJAE4ARABFAFgAKABfAGwAaQBtAGkAdABQAG8AcwAsACAAXwBpAGQAeAApACAALQAgADEAKQAsACAAVABlAHgAdAApAFwAbgAgACAAIAAgACAAIAAgACAAIAAgACAAIAApAFwAbgAgACAAIAAgACAAIAAgACAAKQBcAG4AIAAgACAAIAApAFwAbgApADsAXABuAFwAbg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TAFAAQQBOAFwAbgBcAG4AVABlAHMAdABzACAAaQBmACAAcwBlAHgAYQBnAGUAcwBpAG0AYQBsACAAcgBlAHAAcgBlAHMAZQBuAHQAYQB0AGkAbwBuACAAbwBmACAAYQAgAHQAaQBtAGUAcwBwAGEAbgAgAGkAcwAgAHYAYQBsAGkAZAAuAFwAbgBBACAAYwBvAG0AcABvAG4AZQBuAHQAIABjAGEAbgAgAGUAeABjAGUAZQBkACAAaQB0AHMAIABtAG8AZAB1AGwAdQBzACAAaQBmACAAbgBvACAAaABpAGcAaABlAHIAIABvAHIAZABlAHIAIABjAG8AbQBwAG8AbgBlAG4AdAAgAGkAcwAgAHAAcgBvAHYAaQBk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aQBnAG4AIAAgACAAIAAgACAAfAAgAGkAbgB0AGUAZwBlAHIAIABbAC0AMQAsADAALAAxAF0AIAB8AFwAbgBEAGEAeQBzACAAIAAgACAAIAAgAHwAIABkAGUAYwBpAG0AYQBsACAAWwAwAC4ALgBdACAAIAAgACAAfAAgAEYAcgBhAGMAdABpAG8AbgBhAGwAIABhAGwAbABvAHcAZQBkACAAaQBmACAAaABvAHUAcgBzACwAIABtAGkAbgB1AHQAZQBzACAAYQBuAGQAIABzAGUAYwBvAG4AZABzACAAZQBtAHAAdAB5AC4AXABuAFsASABvAHUAcgBzAF0AIAAgACAAfAAgAGQAZQBjAGkAbQBhAGwAIABbADAALgAuADIANAApACAAIAB8ACAARgByAGEAYwB0AGkAbwBuAGEAbAAgAGEAbABsAG8AdwBlAGQAIABpAGYAIABtAGkAbgB1AHQAZQBzACAAYQBuAGQAIABzAGUAYwBvAG4AZABzACAAZQBtAHAAdAB5AC4AXABuAFsATQBpAG4AdQB0AGUAcwBdACAAfAAgAGQAZQBjAGkAbQBhAGwAIABbADAALgAuADYAMAApACAAIAB8ACAARgByAGEAYwB0AGkAbwBuAGEAbAAgAGEAbABsAG8AdwBlAGQAIABpAGYAIABzAGUAYwBvAG4AZABzACAAZQBtAHAAdAB5AC4AXABuAFsAUwBlAGMAbwBuAGQAcwBd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MAUABBAE4AIAA9ACAATABBAE0AQgBEAEEAKABTAGkAZwBuACwAIABEAGEAeQBzACwAIABbAEgAbwB1AHIAcwBdACwAIABbAE0AaQBuAHUAdABlAHMAXQAsACAAWwBTAGUAYwBvAG4AZABzAF0ALABcAG4AIAAgACAAIABJAEYAUwAoAFwAbgAgACAAIAAgACAAIAAgACAASQBTAEUAUgBSAE8AUgAoAFMAaQBnAG4AKQAsACAARgBBAEwAUwBFACwAXABuACAAIAAgACAAIAAgACAAIABOAE8AVAAoAEkAUwBOAFUATQBCAEUAUgAoAFMAaQBnAG4AKQApACwAIABGAEEATABTAEUALABcAG4AIAAgACAAIAAgACAAIAAgAFMAaQBnAG4AIAA8ACAALQAxACwAIABGAEEATABTAEUALABcAG4AIAAgACAAIAAgACAAIAAgAFMAaQBnAG4AIAA+ACAAMQAsACAARgBBAEwAUwBFACwAXABuACAAIAAgACAAIAAgACAAIABOAE8AVAAoAEkAUwBfAEkATgBUAEUARwBFAFIAKABTAGkAZwBuACkAKQAsACAARgBBAEwAUwBFACwAXABuACAAIAAgACAAIAAgACAAIABUAFIAVQBFACwAIABMAEUAVAAoAFwAbgAgACAAIAAgACAAIAAgACAAIAAgACAAIABfAGgAaQBnAGgALAAgAEkARgBTACgAXABuACAAIAAgACAAIAAgACAAIAAgACAAIAAgACAAIAAgACAASQBTAE4AVQBNAEIARQBSACgARABhAHkAcwApACwAIAAxACwAXABuACAAIAAgACAAIAAgACAAIAAgACAAIAAgACAAIAAgACAASQBTAE4AVQBNAEIARQBSACgASABvAHUAcgBzACkALAAgADIALABcAG4AIAAgACAAIAAgACAAIAAgACAAIAAgACAAIAAgACAAIABJAFMATgBVAE0AQgBFAFIAKABNAGkAbgB1AHQAZQBzACkALAAgADMALABcAG4AIAAgACAAIAAgACAAIAAgACAAIAAgACAAIAAgACAAIABJAFMATgBVAE0AQgBFAFIAKABTAGUAYwBvAG4AZABzACkALAAgADQALABcAG4AIAAgACAAIAAgACAAIAAgACAAIAAgACAAIAAgACAAIABUAFIAVQBFACwAIAAwAFwAbgAgACAAIAAgACAAIAAgACAAIAAgACAAIAApACwAXABuACAAIAAgACAAIAAgACAAIAAgACAAIAAgAEkARgAoAF8AaABpAGcAaAAgAD0AIAAwACwAIABGAEEATABTAEUALABcAG4AIAAgACAAIAAgACAAIAAgACAAIAAgACAAIAAgACAAIABMAEUAVAAoAFwAbgAgACAAIAAgACAAIAAgACAAIAAgACAAIAAgACAAIAAgACAAIAAgACAAXwBsAG8AdwAsACAASQBGAFMAKABcAG4AIAAgACAAIAAgACAAIAAgACAAIAAgACAAIAAgACAAIAAgACAAIAAgACAAIAAgACAASQBTAE4AVQBNAEIARQBSACgAUwBlAGMAbwBuAGQAcwApACwAIAA0ACwAXABuACAAIAAgACAAIAAgACAAIAAgACAAIAAgACAAIAAgACAAIAAgACAAIAAgACAAIAAgAEkAUwBOAFUATQBCAEUAUgAoAE0AaQBuAHUAdABlAHMAKQAsACAAMwAsAFwAbgAgACAAIAAgACAAIAAgACAAIAAgACAAIAAgACAAIAAgACAAIAAgACAAIAAgACAAIABJAFMATgBVAE0AQgBFAFIAKABIAG8AdQByAHMAKQAsACAAMgAsAFwAbgAgACAAIAAgACAAIAAgACAAIAAgACAAIAAgACAAIAAgACAAIAAgACAAIAAgACAAIABJAFMATgBVAE0AQgBFAFIAKABEAGEAeQBzACkALAAgADEAXABuACAAIAAgACAAIAAgACAAIAAgACAAIAAgACAAIAAgACAAIAAgACAAIAApACwAXABuACAAIAAgACAAIAAgACAAIAAgACAAIAAgACAAIAAgACAAIAAgACAAIABcAG4AIAAgACAAIAAgACAAIAAgACAAIAAgACAAIAAgACAAIAAgACAAIAAgAGYAbgBJAG4AdgBhAGwAaQBkAEUAbABlAG0AZQBuAHQALAAgAEwAQQBNAEIARABBACgAXwBlAGwAZQBtAGUAbgB0ACwAIABfAG0AYQB4ACwAIABfAGwAZQB2AGUAbAAsACAAXwB6AGUAcgBvAFMAaQBnAG4ALABcAG4AIAAgACAAIAAgACAAIAAgACAAIAAgACAAIAAgACAAIAAgACAAIAAgACAAIAAgACAASQBGAFMAKABcAG4AIAAgACAAIAAgACAAIAAgACAAIAAgACAAIAAgACAAIAAgACAAIAAgACAAIAAgACAAIAAgACAAIABJAFMARQBSAFIATwBSACgAXwBlAGwAZQBtAGUAbgB0ACkALAAgAFQAUgBVAEUALABcAG4AIAAgACAAIAAgACAAIAAgACAAIAAgACAAIAAgACAAIAAgACAAIAAgACAAIAAgACAAIAAgACAAIAAoAF8AZQBsAGUAbQBlAG4AdAAgAD0AIABcACIAXAAiACkAIAAqACAAKABfAGgAaQBnAGgAIAA8ACAAXwBsAGUAdgBlAGwAKQAgACoAIAAoAF8AbABvAHcAIAA+ACAAXwBsAGUAdgBlAGwAKQAsACAAVABSAFUARQAsAFwAbgAgACAAIAAgACAAIAAgACAAIAAgACAAIAAgACAAIAAgACAAIAAgACAAIAAgACAAIAAgACAAIAAgAF8AZQBsAGUAbQBlAG4AdAAgAD0AIABcACIAXAAiACwAIABGAEEATABTAEUALABcAG4AIAAgACAAIAAgACAAIAAgACAAIAAgACAAIAAgACAAIAAgACAAIAAgACAAIAAgACAAIAAgACAAIABOAE8AVAAoAEkAUwBOAFUATQBCAEUAUgAoAF8AZQBsAGUAbQBlAG4AdAApACkALAAgAFQAUgBVAEUALABcAG4AIAAgACAAIAAgACAAIAAgACAAIAAgACAAIAAgACAAIAAgACAAIAAgACAAIAAgACAAIAAgACAAIAAoAF8AbABvAHcAIAA+ACAAXwBsAGUAdgBlAGwAKQAgACoAIABOAE8AVAAoAEkAUwBfAEkATgBUAEUARwBFAFIAKABfAGUAbABlAG0AZQBuAHQAKQApACwAIABUAFIAVQBFACwAXABuACAAIAAgACAAIAAgACAAIAAgACAAIAAgACAAIAAgACAAIAAgACAAIAAgACAAIAAgACAAIAAgACAAXwBlAGwAZQBtAGUAbgB0ACAAPAAgADAALAAgAFQAUgBVAEUALABcAG4AIAAgACAAIAAgACAAIAAgACAAIAAgACAAIAAgACAAIAAgACAAIAAgACAAIAAgACAAIAAgACAAIABfAHoAZQByAG8AUwBpAGcAbgAgACoAIAAoAF8AZQBsAGUAbQBlAG4AdAAgAD4AIAAwACkALAAgAFQAUgBVAEUALABcAG4AIAAgACAAIAAgACAAIAAgACAAIAAgACAAIAAgACAAIAAgACAAIAAgACAAIAAgACAAIAAgACAAIABJAEYAKABfAG0AYQB4ACAAPQAgAFwAIgBcACIALAAgADAALAAgACgAXwBoAGkAZwBoACAAPAAgAF8AbABlAHYAZQBsACkAIAAqACAAKABfAGUAbABlAG0AZQBuAHQAIAA+AD0AIABfAG0AYQB4ACkAKQAsACAAVABSAFUARQAsAFwAbgAgACAAIAAgACAAIAAgACAAIAAgACAAIAAgACAAIAAgACAAIAAgACAAIAAgACAAIAAgACAAIAAgAFQAUgBVAEUALAAgAEYAQQBMAFMARQBcAG4AIAAgACAAIAAgACAAIAAgACAAIAAgACAAIAAgACAAIAAgACAAIAAgACAAIAAgACAAKQBcAG4AIAAgACAAIAAgACAAIAAgACAAIAAgACAAIAAgACAAIAAgACAAIAAgACkALABcAG4AIAAgACAAIAAgACAAIAAgACAAIAAgACAAIAAgACAAIAAgACAAIAAgAFwAbgAgACAAIAAgACAAIAAgACAAIAAgACAAIAAgACAAIAAgACAAIAAgACAAXwB6AGUAcgBvAFMAaQBnAG4ALAAgAFMAaQBnAG4AIAA9ACAAMAAsAFwAbgAgACAAIAAgACAAIAAgACAAIAAgACAAIAAgACAAIAAgACAAIAAgACAASQBGAFMAKABcAG4AIAAgACAAIAAgACAAIAAgACAAIAAgACAAIAAgACAAIAAgACAAIAAgACAAIAAgACAAZgBuAEkAbgB2AGEAbABpAGQARQBsAGUAbQBlAG4AdAAoAEQAYQB5AHMALAAgAFwAIgBcACIALAAgADEALAAgAF8AegBlAHIAbwBTAGkAZwBuACkALAAgAEYAQQBMAFMARQAsAFwAbgAgACAAIAAgACAAIAAgACAAIAAgACAAIAAgACAAIAAgACAAIAAgACAAIAAgACAAIABmAG4ASQBuAHYAYQBsAGkAZABFAGwAZQBtAGUAbgB0ACgASABvAHUAcgBzACwAIAAyADQALAAgADIALAAgAF8AegBlAHIAbwBTAGkAZwBuACkALAAgAEYAQQBMAFMARQAsAFwAbgAgACAAIAAgACAAIAAgACAAIAAgACAAIAAgACAAIAAgACAAIAAgACAAIAAgACAAIABmAG4ASQBuAHYAYQBsAGkAZABFAGwAZQBtAGUAbgB0ACgATQBpAG4AdQB0AGUAcwAsACAANgAwACwAIAAzACwAIABfAHoAZQByAG8AUwBpAGcAbgApACwAIABGAEEATABTAEUALABcAG4AIAAgACAAIAAgACAAIAAgACAAIAAgACAAIAAgACAAIAAgACAAIAAgACAAIAAgACAAZgBuAEkAbgB2AGEAbABpAGQARQBsAGUAbQBlAG4AdAAoAFMAZQBjAG8AbgBkAHMALAAgADYAMAAsACAANAAsACAAXwB6AGUAcgBvAFMAaQBnAG4AKQAsACAARgBBAEwAUwBFACwAXABuACAAIAAgACAAIAAgACAAIAAgACAAIAAgACAAIAAgACAAIAAgACAAIAAgACAAIAAgAFQAUgBVAEUALAAgAFQAUgBVAEUAXABuACAAIAAgACAAIAAgACAAIAAgACAAIAAgACAAIAAgACAAIAAgACAAIAApAFwAbgAgACAAIAAgACAAIAAgACAAIAAgACAAIAAgACAAIAAgACkAXABuACAAIAAgACAAIAAgACAAIAAgACAAIAAgACkAXABuACAAIAAgACAAIAAgACAAIAAp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UAEkATQBFAFMAUABBAE4AXABuAFwAbgBWAGEAbABpAGQAYQB0AGUAIABlAGEAYwBoACAAZQBsAGUAbQBlAG4AdAAgAG8AZgAgAGEAIABzAGUAeABhAGcAZQBzAGkAbQBhAGwAIAByAGUAcAByAGUAcwBlAG4AdABhAHQAaQBvAG4AIABvAGYAIABhACAAdABpAG0AZQBzAHAAYQBuAC4AXABuAEEAIABjAG8AbQBwAG8AbgBlAG4AdAAgAGMAYQBuACAAZQB4AGMAZQBlAGQAIABpAHQAcwAgAG0AbwBkAHUAbAB1AHMAIABpAGYAIABuAG8AIABoAGkAZwBoAGUAcgAgAG8AcgBkAGUAcgAgAGMAbwBtAHAAbwBuAGUAbgB0ACAAaQBzACAAcAByAG8AdgBpAGQ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QAZQBjAGkAbQBhAGwAIABbADAALgAuAF0AIAAgACAAIAB8ACAARABhAHkAcwBcAG4AIAAzACAAfAAgAGQAZQBjAGkAbQBhAGwAIABbADAALgAuADIANAApACAAIAB8ACAASABvAHUAcgBzAFwAbgAgADQAIAB8ACAAZABlAGMAaQBtAGEAbAAgAFsAMAAuAC4ANgAwACk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HwAXABuAEQAYQB5AHMAIAAgACAAIAAgACAAfAAgAGQAZQBjAGkAbQBhAGwAIABbADAALgAuAF0AIAAgACAAIAB8ACAARgByAGEAYwB0AGkAbwBuAGEAbAAgAGEAbABsAG8AdwBlAGQAIABpAGYAIABoAG8AdQByAHMALAAgAG0AaQBuAHUAdABlAHMAIABhAG4AZAAgAHMAZQBjAG8AbgBkAHMAIABlAG0AcAB0AHkALgBcAG4AWwBIAG8AdQByAHMAXQAgACAAIAB8ACAAZABlAGMAaQBtAGEAbAAgAFsAMAAuAC4AMgA0ACkAIAAgAHwAIABGAHIAYQBjAHQAaQBvAG4AYQBsACAAYQBsAGwAbwB3AGUAZAAgAGkAZgAgAG0AaQBuAHUAdABlAHMAIABhAG4AZAAgAHMAZQBjAG8AbgBkAHMAIABlAG0AcAB0AHkALgBcAG4AWwBNAGkAbgB1AHQAZQBzAF0AIAB8ACAAZABlAGMAaQBtAGEAbAAgAFsAMAAuAC4ANgAwACkAIAAgAHwAIABGAHIAYQBjAHQAaQBvAG4AYQBsACAAYQBsAGwAbwB3AGUAZAAgAGkAZgAgAHMAZQBjAG8AbgBkAHMAIABlAG0AcAB0AHkALgBcAG4AWwBTAGUAYwBvAG4AZABzAF0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QASQBNAEUAUwBQAEEATgAgAD0AIABMAEEATQBCAEQAQQAoAFMAaQBnAG4ALAAgAEQAYQB5AHMALAAgAFsASABvAHUAcgBzAF0ALAAgAFsATQBpAG4AdQB0AGUAcwBdACwAIABbAFMAZQBjAG8AbgBkAHMAXQAsAFwAbgAgACAAIAAgAEwARQBUACgAXABuACAAIAAgACAAIAAgACAAIABfAGgAaQBnAGgALAAgAEkARgBTACgAXABuACAAIAAgACAAIAAgACAAIAAgACAAIAAgAEkAUwBOAFUATQBCAEUAUgAoAEQAYQB5AHMAKQAsACAAMQAsAFwAbgAgACAAIAAgACAAIAAgACAAIAAgACAAIABJAFMATgBVAE0AQgBFAFIAKABIAG8AdQByAHMAKQAsACAAMgAsAFwAbgAgACAAIAAgACAAIAAgACAAIAAgACAAIABJAFMATgBVAE0AQgBFAFIAKABNAGkAbgB1AHQAZQBzACkALAAgADMALABcAG4AIAAgACAAIAAgACAAIAAgACAAIAAgACAASQBTAE4AVQBNAEIARQBSACgAUwBlAGMAbwBuAGQAcwApACwAIAA0ACwAXABuACAAIAAgACAAIAAgACAAIAAgACAAIAAgAFQAUgBVAEUALAAgADAAXABuACAAIAAgACAAIAAgACAAIAApACwAXABuAFwAbgAgACAAIAAgACAAIAAgACAAXwBsAG8AdwAsACAASQBGAFMAKABcAG4AIAAgACAAIAAgACAAIAAgACAAIAAgACAASQBTAE4AVQBNAEIARQBSACgAUwBlAGMAbwBuAGQAcwApACwAIAA0ACwAXABuACAAIAAgACAAIAAgACAAIAAgACAAIAAgAEkAUwBOAFUATQBCAEUAUgAoAE0AaQBuAHUAdABlAHMAKQAsACAAMwAsAFwAbgAgACAAIAAgACAAIAAgACAAIAAgACAAIABJAFMATgBVAE0AQgBFAFIAKABIAG8AdQByAHMAKQAsACAAMgAsAFwAbgAgACAAIAAgACAAIAAgACAAIAAgACAAIABJAFMATgBVAE0AQgBFAFIAKABEAGEAeQBzACkALAAgADEALABcAG4AIAAgACAAIAAgACAAIAAgACAAIAAgACAAVABSAFUARQAsACAAMABcAG4AIAAgACAAIAAgACAAIAAgACkALABcAG4AIAAgACAAIAAgACAAIAAgAFwAbgAgACAAIAAgACAAIAAgACAAZgBuAEMAaABlAGMAawBFAGwAZQBtAGUAbgB0ACwAIABMAEEATQBCAEQAQQAoAF8AZQBsAGUAbQBlAG4AdAAsACAAXwBtAGEAeAAsACAAXwBsAGUAdgBlAGwALAAgAF8AegBlAHIAbwBTAGkAZwBuACwAXABuACAAIAAgACAAIAAgACAAIAAgACAAIAAgAEkARgBTACgAXABuACAAIAAgACAAIAAgACAAIAAgACAAIAAgACAAIAAgACAASQBTAEUAUgBSAE8AUgAoAF8AZQBsAGUAbQBlAG4AdAApACwAIABfAGUAbABlAG0AZQBuAHQALABcAG4AIAAgACAAIAAgACAAIAAgACAAIAAgACAAIAAgACAAIAAoAF8AZQBsAGUAbQBlAG4AdAAgAD0AIABcACIAXAAiACkAIAAqACAAKABfAGgAaQBnAGgAIAA8ACAAXwBsAGUAdgBlAGwAKQAgACoAIAAoAF8AbABvAHcAIAA+ACAAXwBsAGUAdgBlAGwAKQAsACAAewAjAFYAQQBMAFUARQAhAH0ALABcAG4AIAAgACAAIAAgACAAIAAgACAAIAAgACAAIAAgACAAIABfAGUAbABlAG0AZQBuAHQAIAA9ACAAXAAiAFwAIgAsACAAXAAiAFwAIgAsAFwAbgAgACAAIAAgACAAIAAgACAAIAAgACAAIAAgACAAIAAgAE4ATwBUACgASQBTAE4AVQBNAEIARQBSACgAXwBlAGwAZQBtAGUAbgB0ACkAKQAsACAAewAjAFYAQQBMAFUARQAhAH0ALABcAG4AIAAgACAAIAAgACAAIAAgACAAIAAgACAAIAAgACAAIAAoAF8AbABvAHcAIAA+ACAAXwBsAGUAdgBlAGwAKQAgACoAIABOAE8AVAAoAEkAUwBfAEkATgBUAEUARwBFAFIAKABfAGUAbABlAG0AZQBuAHQAKQApACwAIAB7ACMATgBVAE0AIQB9ACwAXABuACAAIAAgACAAIAAgACAAIAAgACAAIAAgACAAIAAgACAAXwBlAGwAZQBtAGUAbgB0ACAAPAAgADAALAAgAHsAIwBOAFUATQAhAH0ALABcAG4AIAAgACAAIAAgACAAIAAgACAAIAAgACAAIAAgACAAIABfAHoAZQByAG8AUwBpAGcAbgAgACoAIAAoAF8AZQBsAGUAbQBlAG4AdAAgAD4AIAAwACkALAAgAHsAIwBOAFUATQAhAH0ALABcAG4AIAAgACAAIAAgACAAIAAgACAAIAAgACAAIAAgACAAIABJAEYAKABfAG0AYQB4ACAAPQAgAFwAIgBcACIALAAgADAALAAgACgAXwBoAGkAZwBoACAAPAAgAF8AbABlAHYAZQBsACkAIAAqACAAKABfAGUAbABlAG0AZQBuAHQAIAA+AD0AIABfAG0AYQB4ACkAKQAsACAAewAjAE4AVQBNACEAfQAsAFwAbgAgACAAIAAgACAAIAAgACAAIAAgACAAIAAgACAAIAAgAFQAUgBVAEUALAAgAF8AZQBsAGUAbQBlAG4AdABcAG4AIAAgACAAIAAgACAAIAAgACAAIAAgACAAKQBcAG4AIAAgACAAIAAgACAAIAAgACkALABcAG4AIAAgACAAIAAgACAAIAAgAFwAbgAgACAAIAAgACAAIAAgACAAXwBzAGkAZwBuACwAIABJAEYAUwAoAFwAbgAgACAAIAAgACAAIAAgACAAIAAgACAAIABOAE8AVAAoAEkAUwBOAFUATQBCAEUAUgAoAFMAaQBnAG4AKQApACwAIAB7ACMAVgBBAEwAVQBFACEAfQAsAFwAbgAgACAAIAAgACAAIAAgACAAIAAgACAAIABTAGkAZwBuACAAPAAgAC0AMQAsACAAewAjAE4AVQBNACEAfQAsAFwAbgAgACAAIAAgACAAIAAgACAAIAAgACAAIABTAGkAZwBuACAAPgAgADEALAAgAHsAIwBOAFUATQAhAH0ALABcAG4AIAAgACAAIAAgACAAIAAgACAAIAAgACAATgBPAFQAKABJAFMAXwBJAE4AVABFAEcARQBSACgAUwBpAGcAbgApACkALAAgAHsAIwBOAFUATQAhAH0ALABcAG4AIAAgACAAIAAgACAAIAAgACAAIAAgACAAVABSAFUARQAsACAAUwBpAGcAbgBcAG4AIAAgACAAIAAgACAAIAAgACkALABcAG4AIAAgACAAIAAgACAAIAAgAF8AegBlAHIAbwBTAGkAZwBuACwAIABJAEYAKABJAFMATgBVAE0AQgBFAFIAKABfAHMAaQBnAG4AKQAsACAAXwBzAGkAZwBuACAAPQAgADAALAAgAEYAQQBMAFMARQApACwAXABuACAAIAAgACAAIAAgACAAIABcAG4AIAAgACAAIAAgACAAIAAgAF8AZABhAHkAcwAsACAAZgBuAEMAaABlAGMAawBFAGwAZQBtAGUAbgB0ACgARABhAHkAcwAsACAAXAAiAFwAIgAsACAAMQAsACAAXwB6AGUAcgBvAFMAaQBnAG4AKQAsAFwAbgAgACAAIAAgACAAIAAgACAAXwBoAG8AdQByAHMALAAgAGYAbgBDAGgAZQBjAGsARQBsAGUAbQBlAG4AdAAoAEgAbwB1AHIAcwAsACAAMgA0ACwAIAAyACwAIABfAHoAZQByAG8AUwBpAGcAbgApACwAXABuACAAIAAgACAAIAAgACAAIABfAG0AaQBuAHUAdABlAHMALAAgAGYAbgBDAGgAZQBjAGsARQBsAGUAbQBlAG4AdAAoAE0AaQBuAHUAdABlAHMALAAgADYAMAAsACAAMwAsACAAXwB6AGUAcgBvAFMAaQBnAG4AKQAsAFwAbgAgACAAIAAgACAAIAAgACAAXwBzAGUAYwBvAG4AZABzACwAIABmAG4AQwBoAGUAYwBrAEUAbABlAG0AZQBuAHQAKABTAGUAYwBvAG4AZABzACwAIAA2ADAALAAgADQALAAgAF8AegBlAHIAbwBTAGkAZwBuACkALABcAG4AIAAgACAAIAAgACAAIAAgAEkARgAoAFwAbgAgACAAIAAgACAAIAAgACAAIAAgACAAIABJAFMATgBVAE0AQgBFAFIAKABfAHMAaQBnAG4AKQAgACoAIABJAFMAXwBFAE0AUABUAFkAKABfAGQAYQB5AHMAKQAgACoAIABJAFMAXwBFAE0AUABUAFkAKABfAGgAbwB1AHIAcwApACAAKgAgAEkAUwBfAEUATQBQAFQAWQAoAF8AbQBpAG4AdQB0AGUAcwApACAAKgAgAEkAUwBfAEUATQBQAFQAWQAoAF8AcwBlAGMAbwBuAGQAcwApACwAXABuACAAIAAgACAAIAAgACAAIAAgACAAIAAgAEgAUwBUAEEAQwBLACgAXwBzAGkAZwBuACwAIAB7ACMAVgBBAEwAVQBFACEALAAgACMAVgBBAEwAVQBFACEALAAgACMAVgBBAEwAVQBFACEALAAgACMAVgBBAEwAVQBFACEAfQApACwAXABuACAAIAAgACAAIAAgACAAIAAgACAAIAAgAEgAUwBUAEEAQwBLACgAXwBzAGkAZwBuACwAIABfAGQAYQB5AHMALAAgAF8AaABvAHUAcgBzACwAIABfAG0AaQBuAHUAdABlAHMALAAgAF8AcwBlAGMAbwBuAGQ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EwATwBXAF8ATwBSAEQARQBSAFwAbgBcAG4AUgBlAHQAdQByAG4AcwAgAGEAIABuAHUAbQBiAGUAcgAgAHIAZQBwAHIAZQBzAGUAbgB0AGkAbgBnACAAdABoAGUAIABsAG8AdwBlAHMAdAAgAG8AcgBkAGUAcgAgAGUAbABlAG0AZQBuAHQAIABvAGYAIAB0AGgAZQAgAHMAZQB4AGEAZwBlAHMAaQBtAGEAbAAgAHIAZQBwAHIAZQBzAGUAbgB0AGEAdABpAG8AbgAgAG8AZgAgAGEAIAB0AGkAbQBlAHMAcABhAG4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PAHIAZABlAHIALAAgACMATgAvAEEAIABmAG8AcgAgAHoAZQByAG8AXABuACAAIAAgAHwAIAAgACAAIAAgACAAIAAgACAAfAAgACAAMQAgAC0AIABEAGEAeQBcAG4AIAAgACAAfAAgACAAIAAgACAAIAAgACAAIAB8ACAAIAAyACAALQAgAEgAbwB1AHIAXABuACAAIAAgAHwAIAAgACAAIAAgACAAIAAgACAAfAAgACAAMwAgAC0AIABNAGkAbgB1AHQAZQBcAG4AIAAgACAAfAAgACAAIAAgACAAIAAgACAAIAB8ACAAIAA0ACAALQ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cwAgACAAIAAgACAAIAB8ACAAZABlAGMAaQBtAGEAbAAgACAAIAAgACAAIAAgACAAIAB8ACAARABlAGMAaQBtAGEAbAAgAHQAaQBtAGUAcwBwAGEAbgAgAHcAaABlAG4AIABvAG0AaQB0AHQAaQBuAGcAIABoAG8AdQByAHMALAAgAG0AaQBuAHUAdABlAHMAIABhAG4AZAAgAHMAZQBjAG8AbgBkAHMAXABuAFsASABvAHUAcgBzAF0AIAAgACAAfAAgAGkAbgB0AGUAZwBlAHIAIABbADAALgAuADIAMwBdACAAfABcAG4AWwBNAGkAbgB1AHQAZQBzAF0AIAB8ACAAaQBuAHQAZQBnAGUAcgAgAFsAMAAuAC4ANQA5AF0AIAB8AFwAbgBbAFMAZQBjAG8AbgBkAHMAXQAgAHwAIABkAGUAYwBpAG0AYQBsACAAWwAwAC4ALgA2ADAAK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MAE8AVwBfAE8AUgBEAEUAUgAgAD0AIABMAEEATQBCAEQAQQAoAEQAYQB5AHMALAAgAFsASABvAHUAcgBzAF0ALAAgAFsATQBpAG4AdQB0AGUAcwBdACwAIABbAFMAZQBjAG8AbgBkAHMAXQAsAFwAbgAgACAAIAAgAEkARgBTACgAXABuACAAIAAgACAAIAAgACAAIAAoAEQAYQB5AHMAIAA9ACAAXAAiAFwAIgApACAAKgAgACgASABvAHUAcgBzACAAPQAgAFwAIgBcACIAKQAgACoAIAAoAE0AaQBuAHUAdABlAHMAIAA9ACAAXAAiAFwAIgApACAAKgAgACgAUwBlAGMAbwBuAGQAcwAgAD0AIABcACIAXAAiACkALAAgAFwAIgBcACIALABcAG4AIAAgACAAIAAgACAAIAAgAEkAUwBOAFUATQBCAEUAUgAoAEQAYQB5AHMAKQAgACoAIABJAFMAXwBFAE0AUABUAFkAKABIAG8AdQByAHMAKQAgACoAIABJAFMAXwBFAE0AUABUAFkAKABNAGkAbgB1AHQAZQBzACkAIAAqACAASQBTAF8ARQBNAFAAVABZACgAUwBlAGMAbwBuAGQAcwApACwAIABJAEYAUwAoAFwAbgAgACAAIAAgACAAIAAgACAAIAAgACAAIABEAGEAeQBzACAAPQAgADAALAAgAHsAIwBOAC8AQQB9ACwAXABuACAAIAAgACAAIAAgACAAIAAgACAAIAAgAE4ATwBUACgASQBTAF8ASQBOAFQARQBHAEUAUgAoAEQAYQB5AHMAIAAqACAAMQA0ADQAMAApACkALAAgADQALABcAG4AIAAgACAAIAAgACAAIAAgACAAIAAgACAATgBPAFQAKABJAFMAXwBJAE4AVABFAEcARQBSACgARABhAHkAcwAgACoAIAAyADQAKQApACwAIAAzACwAXABuACAAIAAgACAAIAAgACAAIAAgACAAIAAgAE4ATwBUACgASQBTAF8ASQBOAFQARQBHAEUAUgAoAEQAYQB5AHMAKQApACwAIAAyACwAXABuACAAIAAgACAAIAAgACAAIAAgACAAIAAgAEkAUwBOAFUATQBCAEUAUgAoAEQAYQB5AHMAKQAsACAAMQAsAFwAbgAgACAAIAAgACAAIAAgACAAIAAgACAAIABUAFIAVQBFACwAIAB7ACMATgAvAEEAfQBcAG4AIAAgACAAIAAgACAAIAAgACkALABcAG4AIAAgACAAIAAgACAAIAAgAEkAUwBOAFUATQBCAEUAUgAoAEgAbwB1AHIAcwApACAAKwAgAEkAUwBOAFUATQBCAEUAUgAoAE0AaQBuAHUAdABlAHMAKQAgACsAIABJAFMATgBVAE0AQgBFAFIAKABTAGUAYwBvAG4AZABzACkALAAgAEkARgBTACgAXABuACAAIAAgACAAIAAgACAAIAAgACAAIAAgAEEAQgBTACgATgAoAFMAZQBjAG8AbgBkAHMAKQApACAAPgAgADAALAAgADQALABcAG4AIAAgACAAIAAgACAAIAAgACAAIAAgACAAQQBCAFMAKABOACgATQBpAG4AdQB0AGUAcwApACkAIAA+ACAAMAAsACAAMwAsAFwAbgAgACAAIAAgACAAIAAgACAAIAAgACAAIABBAEIAUwAoAE4AKABIAG8AdQByAHMAKQApACAAPgAgADAALAAgADIALABcAG4AIAAgACAAIAAgACAAIAAgACAAIAAgACAAQQBCAFMAKABOACgARABhAHkAcwApACkAIAA+ACAAMAAsACAAMQAsAFwAbgAgACAAIAAgACAAIAAgACAAIAAgACAAIABUAFIAVQBFACwAIAB7ACMATgAvAEEAfQBcAG4AIAAgACAAIAAgACAAIAAgACkALABcAG4AIAAgACAAIAAgACAAIAAgAFQAUgBVAEUALAAgAHsAIwBWAEEATABVAEUAIQB9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SABJAEcASABfAE8AUgBEAEUAUgBcAG4AXABuAFIAZQB0AHUAcgBuAHMAIABhACAAbgB1AG0AYgBlAHIAIAByAGUAcAByAGUAcwBlAG4AdABpAG4AZwAgAHQAaABlACAAaABpAGcAaABlAHMAdAAgAG8AcgBkAGUAcgAgAGMAbwBtAHAAbwBuAGUAbgB0ACAAbwBmACAAdABoAGUAIABzAGUAeABhAGcAZQBzAGkAbQBhAGwAIAByAGUAcAByAGUAcwBlAG4AdABhAHQAaQBvAG4AIABvAGYAIABhACAAdABpAG0AZQBzAHAAYQBu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HMAIAAgACAAIAAgACAAfAAgAGQAZQBjAGkAbQBhAGwAIAAgACAAIAAgACAAIAAgACAAfAAgAEQAZQBjAGkAbQBhAGwAIAB0AGkAbQBlAHMAcABhAG4AIAB3AGgAZQBuACAAbwBtAGkAdAB0AGkAbgBnACAAaABvAHUAcgBzACwAIABtAGkAbgB1AHQAZQBzACAAYQBuAGQAIABzAGUAYwBvAG4AZABzAFwAbgBbAEgAbwB1AHIAcwBdACAAIAAgAHwAIABpAG4AdABlAGcAZQByACAAWwAwAC4ALgAyADMAXQAgAHwAXABuAFsATQBpAG4AdQB0AGUAcwBdACAAfAAgAGkAbgB0AGUAZwBlAHIAIABbADAALgAuADUAOQBdACAAfABcAG4AWwBTAGUAYwBvAG4AZABzAF0AIAB8ACAAZABlAGMAaQBtAGEAbAAgAFsAMAAuAC4ANgAw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SABJAEcASABfAE8AUgBEAEUAUgAgAD0AIABMAEEATQBCAEQAQQAoAEQAYQB5AHMALAAgAFsASABvAHUAcgBzAF0ALAAgAFsATQBpAG4AdQB0AGUAcwBdACwAIABbAFMAZQBjAG8AbgBkAHMAXQAsAFwAbgAgACAAIAAgAEkARgBTACgAXABuACAAIAAgACAAIAAgACAAIAAoAEQAYQB5AHMAIAA9ACAAXAAiAFwAIgApACAAKgAgACgASABvAHUAcgBzACAAPQAgAFwAIgBcACIAKQAgACoAIAAoAE0AaQBuAHUAdABlAHMAIAA9ACAAXAAiAFwAIgApACAAKgAgACgAUwBlAGMAbwBuAGQAcwAgAD0AIABcACIAXAAiACkALAAgAFwAIgBcACIALABcAG4AIAAgACAAIAAgACAAIAAgAEkAUwBOAFUATQBCAEUAUgAoAEQAYQB5AHMAKQAgACoAIABJAFMAXwBFAE0AUABUAFkAKABIAG8AdQByAHMAKQAgACoAIABJAFMAXwBFAE0AUABUAFkAKABNAGkAbgB1AHQAZQBzACkAIAAqACAASQBTAF8ARQBNAFAAVABZACgAUwBlAGMAbwBuAGQAcwApACwAIABMAEUAVAAoAFwAbgAgACAAIAAgACAAIAAgACAAIAAgACAAIABfAGEAYgBzAFQAaQBtAGUAUwBwAGEAbgAsACAAQQBCAFMAKABEAGEAeQBzACkALABcAG4AIAAgACAAIAAgACAAIAAgACAAIAAgACAASQBGAFMAKABcAG4AIAAgACAAIAAgACAAIAAgACAAIAAgACAAIAAgACAAIABfAGEAYgBzAFQAaQBtAGUAUwBwAGEAbgAgAD0AIAAwACwAIAB7ACMATgAvAEEAfQAsAFwAbgAgACAAIAAgACAAIAAgACAAIAAgACAAIAAgACAAIAAgAF8AYQBiAHMAVABpAG0AZQBTAHAAYQBuACAAPgA9ACAAMQAsACAAMQAsAFwAbgAgACAAIAAgACAAIAAgACAAIAAgACAAIAAgACAAIAAgAF8AYQBiAHMAVABpAG0AZQBTAHAAYQBuACAAKgAgADIANAAgAD4APQAgADEALAAgADIALABcAG4AIAAgACAAIAAgACAAIAAgACAAIAAgACAAIAAgACAAIABfAGEAYgBzAFQAaQBtAGUAUwBwAGEAbgAgACoAIAAxADQANAAwACAAPgA9ACAAMQAsACAAMwAsAFwAbgAgACAAIAAgACAAIAAgACAAIAAgACAAIAAgACAAIAAgAFQAUgBVAEUALAAgADQAXABuACAAIAAgACAAIAAgACAAIAAgACAAIAAgACkAXABuACAAIAAgACAAIAAgACAAIAApACwAXABuACAAIAAgACAAIAAgACAAIABJAFMATgBVAE0AQgBFAFIAKABEAGEAeQBzACkAIAArACAASQBTAE4AVQBNAEIARQBSACgASABvAHUAcgBzACkAIAArACAASQBTAE4AVQBNAEIARQBSACgATQBpAG4AdQB0AGUAcwApACAAKwAgAEkAUwBOAFUATQBCAEUAUgAoAFMAZQBjAG8AbgBkAHMAKQAsACAASQBGAFMAKABcAG4AIAAgACAAIAAgACAAIAAgACAAIAAgACAAQQBCAFMAKABOACgARABhAHkAcwApACkAIAA+ACAAMAAsACAAMQAsAFwAbgAgACAAIAAgACAAIAAgACAAIAAgACAAIABBAEIAUwAoAE4AKABIAG8AdQByAHMAKQApACAAPgAgADAALAAgADIALABcAG4AIAAgACAAIAAgACAAIAAgACAAIAAgACAAQQBCAFMAKABOACgATQBpAG4AdQB0AGUAcwApACkAIAA+ACAAMAAsACAAMwAsAFwAbgAgACAAIAAgACAAIAAgACAAIAAgACAAIABBAEIAUwAoAE4AKABTAGUAYwBvAG4AZABzACkAKQAgAD4AIAAwACwAIAA0ACwAXABuACAAIAAgACAAIAAgACAAIAAgACAAIAAgAFQAUgBVAEUALAAgAHsAIwBOAC8AQQB9AFwAbgAgACAAIAAgACAAIAAgACAAKQAsAFwAbgAgACAAIAAgACAAIAAgACAAVABSAFUARQAsACAAewAjAFYAQQBMAFUARQAhAH0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ABuAFwAbgBSAGUAdAB1AHIAbgBzACAAYQAgAGQAZQBjAGkAbQBhAGwAIAB0AGkAbQBlAHMAcABhAG4AIABhAHMAIABhACAAZgByAGEAYwB0AGkAbwBuACAAbwBmACAAYQAgAGQAYQB5ACAAZgByAG8AbQAgAGEAIABzAGUAeABhAGcAZQBzAGkAbQBhAGwAIAByAGUAcAByAGUAcwBlAG4AdABhAHQAaQBvAG4AIABvAGYAIAB0AGkAbQBlAC4AXABuAE4AbwB0AGUAIABjAG8AbQBwAG8AbgBlAG4AdABzACAAZQB4AGMAZQBlAGQAaQBuAGcAIAB0AGgAZQBpAHIAIABtAG8AZAB1AGwAdQBzACAAdwBpAGwAbAAgAGMAYQByAHI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fABcAG4ARABhAHkAcwAgACAAIAAgACAAIAB8ACAAZABlAGMAaQBtAGEAbAAgAFsAMAAuAC4AXQAgACAAIAAgAHwAXABuAFsASABvAHUAcgBzAF0AIAAgACAAfAAgAGQAZQBjAGkAbQBhAGwAIABbADAALgAuADIAMwBdACAAIAB8AFwAbgBbAE0AaQBuAHUAdABlAHMAXQAgAHwAIABkAGUAYwBpAG0AYQBsACAAWwAwAC4ALgA1ADkAXQAgACAAfABcAG4AWwBTAGUAYwBvAG4AZABzAF0AIAB8ACAAZABlAGMAaQBtAGEAbAAgAFsAMAAuAC4ANgAwACk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IAA9ACAATABBAE0AQgBEAEEAKABTAGkAZwBuACwAIABEAGEAeQBzACwAIABbAEgAbwB1AHIAcwBdACwAIABbAE0AaQBuAHUAdABlAHMAXQAsACAAWwBTAGUAYwBvAG4AZABzAF0ALABcAG4AIAAgACAAIABJAEYAUwAoAFwAbgAgACAAIAAgACAAIAAgACAASQBTAF8ARQBNAFAAVABZACgARABhAHkAcwApACAAKgAgAEkAUwBfAEUATQBQAFQAWQAoAEgAbwB1AHIAcwApACAAKgAgAEkAUwBfAEUATQBQAFQAWQAoAE0AaQBuAHUAdABlAHMAKQAgACoAIABJAFMAXwBFAE0AUABUAFkAKABTAGUAYwBvAG4AZABzACkALAAgAFwAIgBcACIALABcAG4AIAAgACAAIAAgACAAIAAgAEkAUwBFAFIAUgBPAFIAKABTAGkAZwBuACkALAAgAFMAaQBnAG4ALABcAG4AIAAgACAAIAAgACAAIAAgAEkAUwBFAFIAUgBPAFIAKABEAGEAeQBzACkALAAgAEQAYQB5AHMALABcAG4AIAAgACAAIAAgACAAIAAgAEkAUwBFAFIAUgBPAFIAKABIAG8AdQByAHMAKQAsACAASABvAHUAcgBzACwAXABuACAAIAAgACAAIAAgACAAIABJAFMARQBSAFIATwBSACgATQBpAG4AdQB0AGUAcwApACwAIABNAGkAbgB1AHQAZQBzACwAXABuACAAIAAgACAAIAAgACAAIABJAFMARQBSAFIATwBSACgAUwBlAGMAbwBuAGQAcwApACwAIABTAGUAYwBvAG4AZABzACwAXABuACAAIAAgACAAIAAgACAAIABOAE8AVAAoAEkAUwBfAE4AVQBNAEUAUgBJAEMAXwBOAFUATABMACgAUwBpAGcAbgApACkALAAgAHsAIwBWAEEATABVAEUAIQB9ACwAXABuACAAIAAgACAAIAAgACAAIABOAE8AVAAoAEkAUwBfAE4AVQBNAEUAUgBJAEMAXwBOAFUATABMACgARABhAHkAcwApACkALAAgAHsAIwBWAEEATABVAEUAIQB9ACwAXABuACAAIAAgACAAIAAgACAAIABOAE8AVAAoAEkAUwBfAE4AVQBNAEUAUgBJAEMAXwBOAFUATABMACgASABvAHUAcgBzACkAKQAsACAAewAjAFYAQQBMAFUARQAhAH0ALABcAG4AIAAgACAAIAAgACAAIAAgAE4ATwBUACgASQBTAF8ATgBVAE0ARQBSAEkAQwBfAE4AVQBMAEwAKABNAGkAbgB1AHQAZQBzACkAKQAsACAAewAjAFYAQQBMAFUARQAhAH0ALABcAG4AIAAgACAAIAAgACAAIAAgAE4ATwBUACgASQBTAF8ATgBVAE0ARQBSAEkAQwBfAE4AVQBMAEwAKABTAGUAYwBvAG4AZABzACkAKQAsACAAewAjAFYAQQBMAFUARQAhAH0ALABcAG4AIAAgACAAIAAgACAAIAAgAFQAUgBVAEUALAAgAEwARQBUACgAXABuACAAIAAgACAAIAAgACAAIAAgACAAIAAgAF8AcwBpAGcAbgAsACAASQBGAFMAKABcAG4AIAAgACAAIAAgACAAIAAgACAAIAAgACAAIAAgACAAIABTAGkAZwBuACAAPQAgADAALAAgADAALABcAG4AIAAgACAAIAAgACAAIAAgACAAIAAgACAAIAAgACAAIABTAGkAZwBuACAAPAAgADAALAAgAC0AMQAsAFwAbgAgACAAIAAgACAAIAAgACAAIAAgACAAIAAgACAAIAAgAFQAUgBVAEUALAAgADEAXABuACAAIAAgACAAIAAgACAAIAAgACAAIAAgACkALABcAG4AIAAgACAAIAAgACAAIAAgACAAIAAgACAAXwBzAGkAZwBuACAAKgAgACgATgAoAEQAYQB5AHMAKQAgACsAIAAoAE4AKABIAG8AdQByAHMAKQAgAC8AIAAyADQAKQAgACsAIAAoAE4AKABNAGkAbgB1AHQAZQBzACkAIAAvACAAMQA0ADQAMAApACAAKwAgACgATgAoAFMAZQBjAG8AbgBkAHMAKQAgAC8AIAA4ADYANAAwADA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FQASQBNAEUAUwBQAEEATgBcAG4AXABuAFIAZQB0AHUAcgBuAHMAIABhACAAZABlAGMAaQBtAGEAbAAgAHQAaQBtAGUAcwBwAGEAbgAgAHYAYQBsAHUAZQAgAHIAbwB1AG4AZABlAGQAIAB0AG8AIAB0AGgAZQAgAHMAcABlAGMAaQBmAGkAZQBkACAAcAByAGUAYwBpAHMAaQBvAG4AIABsAGUAdgBlAGw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FMAcABhAG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IAAgACAAIAAgACAAIAAgACAAfAAgAGQAZQBjAGkAbQBhAGwAIAB8ACAARABlAGMAaQBtAGEAbAAgAHQAaQBtAGUAcwBwAGEAbgAgAHcAaABlAHIAZQAgAGEAIABkAGEAeQAgAD0AIAAxAFwAbgBbAFAAcgBlAGMAaQBzAGkAbwBuAEwAZQB2AGUAbABdACAAfAAgAGkAbgB0AGUAZwBlAHIAIAB8ACAAUwBlAGwAZQBjAHQAIABwAHIAZQBjAGkAcwBpAG8AbgAgAGwAZQB2AGUAbABcAG4AIAAgACAAIAAgACAAIAAgACAAIAAgACAAIAAgACAAIAAgAHwAIABbAC0AMwAuAC4AOQBdACAAfAAgAE4AdQBsAGwAIAAtACAARgBsAG8AYQB0AGkAbgBnAFwAbgAgACAAIAAgACAAIAAgACAAIAAgACAAIAAgACAAIAAgACAAfAAgACAAIAAgACAAIAAgACAAIAB8ACAAIAAgAC0AMwAgAC0AIABEAGEAeQBcAG4AIAAgACAAIAAgACAAIAAgACAAIAAgACAAIAAgACAAIAAgAHwAIAAgACAAIAAgACAAIAAgACAAfAAgACAAIAAtADIAIAAtACAASABvAHUAcgBcAG4AIAAgACAAIAAgACAAIAAgACAAIAAgACAAIAAgACAAIAAgAHwAIAAgACAAIAAgACAAIAAgACAAfAAgACAAIAAtADEAIAAtACAATQBpAG4AdQB0AGUAXABuACAAIAAgACAAIAAgACAAIAAgACAAIAAgACAAIAAgACAAIAB8ACAAIAAgACAAIAAgACAAIAAgAHwAIAAgACAAIAAwACAALQAgAFMAZQBjAG8AbgBkAFwAbgAgACAAIAAgACAAIAAgACAAIAAgACAAIAAgACAAIAAgACAAfAAgACAAIAAgACAAIAAgACAAIAB8ACAAIAAgACAAMQAgAC0AIABEAGUAYwBpAHMAZQBjAG8AbgBkAFwAbgAgACAAIAAgACAAIAAgACAAIAAgACAAIAAgACAAIAAgACAAfAAgACAAIAAgACAAIAAgACAAIAB8ACAAIAAgACAAMgAgAC0AIABDAGUAbgB0AGkAcwBlAGMAbwBuAGQAXABuACAAIAAgACAAIAAgACAAIAAgACAAIAAgACAAIAAgACAAIAB8ACAAIAAgACAAIAAgACAAIAAgAHwAIAAgACAAIAAzACAALQAgAE0AaQBsAGwAaQBzAGUAYwBvAG4AZABcAG4AIAAgACAAIAAgACAAIAAgACAAIAAgACAAIAAgACAAIAAgAHwAIAAgACAAIAAgACAAIAAgACAAfAAgACAAIAAgAC4ALgAuAFwAbgAgACAAIAAgACAAIAAgACAAIAAgACAAIAAgACAAIAAgACAAfAAgACAAIAAgACAAIAAgACAAIAB8ACAAIAAgACAAOQAgAC0AIABOAGEAbgBvAHMAZQBjAG8AbgBkAFwAbgBbAFQAcgB1AG4AYwBhAHQAZQBdACAAIAAg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AsACAAWwBQAHIAZQBjAGkAcwBpAG8AbgBMAGUAdgBlAGwAXQAsACAAWwBUAHIAdQBuAGMAYQB0AGUAXQAsAFwAbgAgACAAIAAgAEkARgBTACgAXABuACAAIAAgACAAIAAgACAAIABUAGkAbQBlAFMAcABhAG4AIAA9ACAAXAAiAFwAIgAsACAAXAAiAFwAIgAsAFwAbgAgACAAIAAgACAAIAAgACAATgBPAFQAKABJAFMATgBVAE0AQgBFAFIAKABUAGkAbQBlAFMAcABhAG4AKQApACwAIAB7ACMAVgBBAEwAVQBFACEAfQAsAFwAbgAgACAAIAAgACAAIAAgACAAVABpAG0AZQBTAHAAYQBuACAAPQAgADAALAAgADAALABcAG4AIAAgACAAIAAgACAAIAAgAFQAUgBVAEUALAAgAEwARQBUACgAXABuACAAIAAgACAAIAAgACAAIAAgACAAIAAgAF8AdAByAHUAbgBjAGEAdABlACwAIABOACgAVAByAHUAbgBjAGEAdABlACkAIAA8AD4AIAAwACwAXABuACAAIAAgACAAIAAgACAAIAAgACAAIAAgAF8AcAByAGUAYwBpAHMAaQBvAG4ALAAgAEkARgBTACgAXABuACAAIAAgACAAIAAgACAAIAAgACAAIAAgACAAIAAgACAATgBPAFQAKABJAFMATgBVAE0AQgBFAFIAKABQAHIAZQBjAGkAcwBpAG8AbgBMAGUAdgBlAGwAKQApACwAIABcACIAXAAiACwAXABuACAAIAAgACAAIAAgACAAIAAgACAAIAAgACAAIAAgACAAUAByAGUAYwBpAHMAaQBvAG4ATABlAHYAZQBsACAAPAAgAC0AMwAsACAALQAzACwAXABuACAAIAAgACAAIAAgACAAIAAgACAAIAAgACAAIAAgACAAUAByAGUAYwBpAHMAaQBvAG4ATABlAHYAZQBsACAAPgAgADkALAAgADkALABcAG4AIAAgACAAIAAgACAAIAAgACAAIAAgACAAIAAgACAAIABUAFIAVQBFACwAIABJAE4AVAAoAFAAcgBlAGMAaQBzAGkAbwBuAEwAZQB2AGUAbAApAFwAbgAgACAAIAAgACAAIAAgACAAIAAgACAAIAApACwAXABuACAAIAAgACAAIAAgACAAIAAgACAAIAAgAEkARgBTACgAXABuACAAIAAgACAAIAAgACAAIAAgACAAIAAgACAAIAAgACAAXwBwAHIAZQBjAGkAcwBpAG8AbgAgAD0AIABcACIAXAAiACwAIABUAGkAbQBlAFMAcABhAG4ALABcAG4AIAAgACAAIAAgACAAIAAgACAAIAAgACAAIAAgACAAIABfAHQAcgB1AG4AYwBhAHQAZQAsACAASQBGAFMAKABcAG4AIAAgACAAIAAgACAAIAAgACAAIAAgACAAIAAgACAAIAAgACAAIAAgAF8AcAByAGUAYwBpAHMAaQBvAG4AIAA9ACAALQAzACwAIABSAE8AVQBOAEQARABPAFcATgAoAFQAaQBtAGUAUwBwAGEAbgAsACAAMAApACwAXABuACAAIAAgACAAIAAgACAAIAAgACAAIAAgACAAIAAgACAAIAAgACAAIABfAHAAcgBlAGMAaQBzAGkAbwBuACAAPQAgAC0AMgAsACAAUgBPAFUATgBEAEQATwBXAE4AKABUAGkAbQBlAFMAcABhAG4AIAAqACAAMgA0ACwAIAAwACkAIAAvACAAMgA0ACwAXABuACAAIAAgACAAIAAgACAAIAAgACAAIAAgACAAIAAgACAAIAAgACAAIABfAHAAcgBlAGMAaQBzAGkAbwBuACAAPQAgAC0AMQAsACAAUgBPAFUATgBEAEQATwBXAE4AKABUAGkAbQBlAFMAcABhAG4AIAAqACAAMQA0ADQAMAAsACAAMAApACAALwAgADEANAA0ADAALABcAG4AIAAgACAAIAAgACAAIAAgACAAIAAgACAAIAAgACAAIAAgACAAIAAgAFQAUgBVAEUALAAgAFIATwBVAE4ARABEAE8AVwBOACgAVABpAG0AZQBTAHAAYQBuACAAKgAgADgANgA0ADAAMAAsACAAXwBwAHIAZQBjAGkAcwBpAG8AbgApACAALwAgADgANgA0ADAAMABcAG4AIAAgACAAIAAgACAAIAAgACAAIAAgACAAIAAgACAAIAApACwAXABuACAAIAAgACAAIAAgACAAIAAgACAAIAAgACAAIAAgACAAVABSAFUARQAsACAASQBGAFMAKABcAG4AIAAgACAAIAAgACAAIAAgACAAIAAgACAAIAAgACAAIAAgACAAIAAgAF8AcAByAGUAYwBpAHMAaQBvAG4AIAA9ACAALQAzACwAIABSAE8AVQBOAEQAKABUAGkAbQBlAFMAcABhAG4ALAAgADAAKQAsAFwAbgAgACAAIAAgACAAIAAgACAAIAAgACAAIAAgACAAIAAgACAAIAAgACAAXwBwAHIAZQBjAGkAcwBpAG8AbgAgAD0AIAAtADIALAAgAFIATwBVAE4ARAAoAFQAaQBtAGUAUwBwAGEAbgAgACoAIAAyADQALAAgADAAKQAgAC8AIAAyADQALABcAG4AIAAgACAAIAAgACAAIAAgACAAIAAgACAAIAAgACAAIAAgACAAIAAgAF8AcAByAGUAYwBpAHMAaQBvAG4AIAA9ACAALQAxACwAIABSAE8AVQBOAEQAKABUAGkAbQBlAFMAcABhAG4AIAAqACAAMQA0ADQAMAAsACAAMAApACAALwAgADEANAA0ADAALABcAG4AIAAgACAAIAAgACAAIAAgACAAIAAgACAAIAAgACAAIAAgACAAIAAgAFQAUgBVAEUALAAgAFIATwBVAE4ARAAoAFQAaQBtAGUAUwBwAGEAbgAgACoAIAA4ADYANAAwADAALAAgAF8AcAByAGUAYwBpAHMAaQBvAG4AKQAgAC8AIAA4ADYANAAwADAAXABuACAAIAAgACAAIAAgACAAIAAgACAAIAAgACAAIAAgACAAKQBcAG4AIAAgACAAIAAgACAAIAAgACAAIAAgAC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cAG4AXABuAFIAZQB0AHUAcgBuAHMAIAB0AGgAZQAgAHMAZQB4AGEAZwBlAHMAaQBtAGEAbAAgAHIAZQBwAHIAZQBzAGUAbgB0AGEAdABpAG8AbgAgAG8AZgAgAGEAIAB0AGkAbQBlAHMAcABhAG4AIAB2AGEAbAB1AGUAIABlAHgAcAByAGUAcwBzAGUAZAAgAGYAcgBvAG0AIAB0AGgAZQAgAHMAcABlAGMAaQBmAGkAZQBkACAAaABpAGcAaAAgAG8AcgBkAGUAcgAgAGMAbwBtAHAAbwBuAGUAbgB0AFwAbgBhAG4AZAAgAHQAaABlACAAZwBpAHYAZQBuACAAbABvAHcAZQBzAHQAIABvAHIAZABlAHIAIABjAG8AbQBwAG8AbgBlAG4AdAAgAHIAbwB1AG4AZABlAGQAIAB0AG8AIAB0AGgAZQAgAHMAcABlAGMAaQBmAGkAZQBkACAAcAByAGUAYwBpAHM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IAAgACAAIAAgACAAfAAgAGQAZQBjAGkAbQBhAGwAIAB8ACAARABlAGMAaQBtAGEAbAAgAHQAaQBtAGUAcwBwAGEAbgAgAHcAaABlAHIAZQAgAGEAIABkAGEAeQAgAD0AIAAxAFwAbgBbAEgAaQBnAGgATwByAGQAZQByAF0AIAAgACAAfAAgAGkAbgB0AGUAZwBlAHIAIAB8ACAASABpAGcAaABlAHMAdAAtAG8AcgBkAGUAcgAgAGMAbwBtAHAAbwBuAGUAbgB0AC4AIABEAGUAZgBhAHUAbAB0AHMAIAB0AG8AIABEAGEAeQ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TABvAHcATwByAGQAZQByAF0AIAAgACAAIAB8ACAAaQBuAHQAZQBnAGUAcgAgAHwAIABMAG8AdwBlAHMAdAAtAG8AcgBkAGUAcgAgAGMAbwBtAHAAbwBuAGUAbgB0AC4AIABEAGUAZgBhAHUAbAB0AHMAIAB0AG8AIABTAGUAYwBvAG4AZA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UAByAGUAYwBpAHMAaQBvAG4AXQAgACAAIAB8ACAAaQBuAHQAZQBnAGUAcgAgAHwAIABTAGUAbABlAGMAdAAgAHAAcgBlAGMAaQBzAGkAbwBuACAAbABlAHYAZQBsAFwAbgAgACAAIAAgACAAIAAgACAAIAAgACAAIAAgACAAfAAgAFsAMAAuAC4AOQBdACAAIAB8ACAATgB1AGwAbAAgAC0AIABGAGwAbwBhAHQAaQBuAGc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AgAD0AIABMAEEATQBCAEQAQQAoAFQAaQBtAGUAUwBwAGEAbgAsACAAWwBIAGkAZwBoAE8AcgBkAGUAcgBdACwAIABbAEwAbwB3AE8AcgBkAGUAcgBdACwAIABbAFAAcgBlAGMAaQBzAGkAbwBuAF0ALAAgAFsAVAByAHUAbgBjAGEAdABlAF0ALABcAG4AIAAgACAAIABMAEUAVAAoAFwAbgAgACAAIAAgACAAIAAgACAAXwBsAG8AdwBPAHIAZABlAHIALAAgAEkARgBTACgAXABuACAAIAAgACAAIAAgACAAIAAgACAAIAAgAE4ATwBUACgASQBTAE4AVQBNAEIARQBSACgATABvAHcATwByAGQAZQByACkAKQAsACAANAAsAFwAbgAgACAAIAAgACAAIAAgACAAIAAgACAAIABMAG8AdwBPAHIAZABlAHIAIAA8ACAAMQAsACAANAAsAFwAbgAgACAAIAAgACAAIAAgACAAIAAgACAAIABMAG8AdwBPAHIAZABlAHIAIAA+ACAANAAsACAANAAsAFwAbgAgACAAIAAgACAAIAAgACAAIAAgACAAIABUAFIAVQBFACwAIABJAE4AVAAoAEwAbwB3AE8AcgBkAGUAcgApAFwAbgAgACAAIAAgACAAIAAgACAAKQAsAFwAbgAgACAAIAAgACAAIAAgACAAXABuACAAIAAgACAAIAAgACAAIABfAGgAaQBnAGgATwByAGQAZQByACwAIABMAEUAVAAoAFwAbgAgACAAIAAgACAAIAAgACAAIAAgACAAIABfAGgAaQBnAGgALAAgAEkARgBTACgAXABuACAAIAAgACAAIAAgACAAIAAgACAAIAAgACAAIAAgACAATgBPAFQAKABJAFMATgBVAE0AQgBFAFIAKABIAGkAZwBoAE8AcgBkAGUAcgApACkALAAgADEALABcAG4AIAAgACAAIAAgACAAIAAgACAAIAAgACAAIAAgACAAIABIAGkAZwBoAE8AcgBkAGUAcgAgADwAIAAxACwAIAAxACwAXABuACAAIAAgACAAIAAgACAAIAAgACAAIAAgACAAIAAgACAASABpAGcAaABPAHIAZABlAHIAIAA+ACAANAAsACAANAAsAFwAbgAgACAAIAAgACAAIAAgACAAIAAgACAAIAAgACAAIAAgAFQAUgBVAEUALAAgAEkATgBUACgASABpAGcAaABPAHIAZABlAHIAKQBcAG4AIAAgACAAIAAgACAAIAAgACAAIAAgACAAKQAsAFwAbgAgACAAIAAgACAAIAAgACAAIAAgACAAIABJAEYAKABfAGgAaQBnAGgAIAA+ACAAXwBsAG8AdwBPAHIAZABlAHIALAAgAF8AbABvAHcATwByAGQAZQByACwAIABfAGgAaQBnAGgAKQBcAG4AIAAgACAAIAAgACAAIAAgACkALABcAG4AIAAgACAAIAAgACAAIAAgAFwAbgAgACAAIAAgACAAIAAgACAASQBGAFMAKABcAG4AIAAgACAAIAAgACAAIAAgACAAIAAgACAAVABpAG0AZQBTAHAAYQBuACAAPQAgAFwAIgBcACIALAAgAHsAXAAiAFwAIgAsACAAXAAiAFwAIgAsACAAXAAiAFwAIgAsACAAXAAiAFwAIgAsACAAXAAiAFwAIgB9ACwAXABuACAAIAAgACAAIAAgACAAIAAgACAAIAAgAE4ATwBUACgASQBTAE4AVQBNAEIARQBSACgAVABpAG0AZQBTAHAAYQBuACkAKQAsACAAewAjAFYAQQBMAFUARQAhACwAIABcACIAXAAiACwAIABcACIAXAAiACwAIABcACIAXAAiACwAIABcACIAXAAiAH0ALABcAG4AIAAgACAAIAAgACAAIAAgACAAIAAgACAAVABpAG0AZQBTAHAAYQBuACAAPQAgADAALAAgAEMASABPAE8AUwBFAEMATwBMAFMAKAB7ADAALAAgADAALAAgADAALAAgADAALAAgADAALAAgAFwAIgBcACIALAAgAFwAIgBcACIALAAgAFwAIgBcACIAfQAsACAAUwBFAFEAVQBFAE4AQwBFACgAMQAsACAANQAsACAANQAgAC0AIABfAGwAbwB3AE8AcgBkAGUAcgApACkALAAgAFwAbgAgACAAIAAgACAAIAAgACAAIAAgACAAIABUAFIAVQBFACwAIABMAEUAVAAoAFwAbgAgACAAIAAgACAAIAAgACAAIAAgACAAIAAgACAAIAAgAF8AdAByAHUAbgBjAGEAdABlACwAIABOACgAVAByAHUAbgBjAGEAdABlACkAIAA8AD4AIAAwACwAXABuACAAIAAgACAAIAAgACAAIAAgACAAIAAgACAAIAAgACAAXwBhAGIAcwBUAGkAbQBlAFMAcABhAG4ALAAgAEEAQgBTACgAVABpAG0AZQBTAHAAYQBuACkALABcAG4AIAAgACAAIAAgACAAIAAgACAAIAAgACAAIAAgACAAIABfAHMAaQBnAG4ALAAgAFMASQBHAE4AKABUAGkAbQBlAFMAcABhAG4AKQAsAFwAbgAgACAAIAAgACAAIAAgACAAIAAgACAAIAAgACAAIAAgAF8AcAByAGUAYwBpAHMAaQBvAG4ALAAgAEkARgBTACgAXABuACAAIAAgACAAIAAgACAAIAAgACAAIAAgACAAIAAgACAAIAAgACAAIABQAHIAZQBjAGkAcwBpAG8AbgAgAD0AIABcACIAXAAiACwAIABcACIAXAAiACwAXABuACAAIAAgACAAIAAgACAAIAAgACAAIAAgACAAIAAgACAAIAAgACAAIABQAHIAZQBjAGkAcwBpAG8AbgAgADwAIAAwACwAIAAwACwAXABuACAAIAAgACAAIAAgACAAIAAgACAAIAAgACAAIAAgACAAIAAgACAAIABQAHIAZQBjAGkAcwBpAG8AbgAgAD4AIAA5ACwAIAA5ACwAXABuACAAIAAgACAAIAAgACAAIAAgACAAIAAgACAAIAAgACAAIAAgACAAIABUAFIAVQBFACwAIABJAE4AVAAoAFAAcgBlAGMAaQBzAGkAbwBuACkAXABuACAAIAAgACAAIAAgACAAIAAgACAAIAAgACAAIAAgACAAKQAsAFwAbgAgACAAIAAgACAAIAAgACAAIAAgACAAIAAgACAAIAAgAEkARgBTACgAXABuACAAIAAgACAAIAAgACAAIAAgACAAIAAgACAAIAAgACAAIAAgACAAIABfAGgAaQBnAGgATwByAGQAZQByACAAPQAgADEALAAgAEkARgBTACgAXABuACAAIAAgACAAIAAgACAAIAAgACAAIAAgACAAIAAgACAAIAAgACAAIAAgACAAIAAgAF8AbABvAHcATwByAGQAZQByACAAPQAgADQALAAgAEwARQBUACgAXABuACAAIAAgACAAIAAgACAAIAAgACAAIAAgACAAIAAgACAAIAAgACAAIAAgACAAIAAgACAAIAAgACAAXwBzAGUAYwBvAG4AZABzACwAIABfAGEAYgBzAFQAaQBtAGUAUwBwAGEAbgAgACoAIAA4ADYANAAwADAALABcAG4AIAAgACAAIAAgACAAIAAgACAAIAAgACAAIAAgACAAIAAgACAAIAAgACAAIAAgACAAIAAgACAAIABfAG0AaQBuAHUAdABlAHMALAAgAEkATgBUACgAXwBzAGUAYwBvAG4AZABzACAALwAgADYAMAApACwAXABuACAAIAAgACAAIAAgACAAIAAgACAAIAAgACAAIAAgACAAIAAgACAAIAAgACAAIAAgACAAIAAgACAAXwBkAGUAYwBTAGUAYwBvAG4AZAAsACAAXwBzAGUAYwBvAG4AZABzACAALQAgACgAXwBtAGkAbgB1AHQAZQBzACAAKgAgADYAMAApACwAXABuACAAIAAgACAAIAAgACAAIAAgACAAIAAgACAAIAAgACAAIAAgACAAIAAgACAAIAAgACAAIAAgACAAXwBoAG8AdQByAHMALAAgAEkATgBUACgAXwBtAGkAbgB1AHQAZQBzACAALwAgADYAMAApACwAXABuACAAIAAgACAAIAAgACAAIAAgACAAIAAgACAAIAAgACAAIAAgACAAIAAgACAAIAAgACAAIAAgACAAXwByAE0AaQBuAHUAdABlACwAIABfAG0AaQBuAHUAdABlAHMAIAAtACAAKABfAGgAbwB1AHIAcwAgACoAIAA2ADAAKQAsAFwAbgAgACAAIAAgACAAIAAgACAAIAAgACAAIAAgACAAIAAgACAAIAAgACAAIAAgACAAIAAgACAAIAAgAF8AcgBEAGEAeQAsACAASQBOAFQAKABfAGgAbwB1AHIAcwAgAC8AIAAyADQAKQAsAFwAbgAgACAAIAAgACAAIAAgACAAIAAgACAAIAAgACAAIAAgACAAIAAgACAAIAAgACAAIAAgACAAIAAgAF8AcgBIAG8AdQByACwAIABfAGgAbwB1AHIAcwAgAC0AIAAoAF8AcgBEAGEAeQAgACoAIAAyADQAKQAsAFwAbg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TAGUAYwBvAG4AZAAgAGMAaABlAGMAawBlAGQAIABmAG8AcgAgAHIAbwB1AG4AZABpAG4AZwAgAHUAcAAgAHQAbwAgAG0AaQBuAHUAdABlAC4AXABuACAAIAAgACAAIAAgACAAIAAgACAAIAAgACAAIAAgACAAIAAgACAAIAAgACAAIAAgACAAIAAgACAAXwByAFMAZQBjAG8AbgBkACwAIABJAEYAUwAoAFwAbgAgACAAIAAgACAAIAAgACAAIAAgACAAIAAgACAAIAAgACAAIAAgACAAIAAgACAAIAAgACAAIAAgACAAIAAgACAAXwBwAHIAZQBjAGkAcwBpAG8AbgAgAD0AIABcACIAXAAiACwAIABfAGQAZQBjAFMAZQBjAG8AbgBkACwAXABuACAAIAAgACAAIAAgACAAIAAgACAAIAAgACAAIAAgACAAIAAgACAAIAAgACAAIAAgACAAIAAgACAAIAAgACAAIABfAHQAcgB1AG4AYwBhAHQAZQAsACAAUgBPAFUATgBEAEQATwBXAE4AKABfAGQAZQBjAFMAZQBjAG8AbgBkACwAIABfAHAAcgBlAGMAaQBzAGkAbwBuACkALABcAG4AIAAgACAAIAAgACAAIAAgACAAIAAgACAAIAAgACAAIAAgACAAIAAgACAAIAAgACAAIAAgACAAIAAgACAAIAAgAFQAUgBVAEUALAAgAFIATwBVAE4ARAAoAF8AZABlAGMAUwBlAGMAbwBuAGQ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UwBlAGMAbwBuAGQAIAA+ACAAMAAsACAAXwBzAGkAZwBuACw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UwBlAGMAbwBuAGQAIAA8ACAANgAwACwAIABIAFMAVABBAEMASwAoAF8AcgBTAGkAZwBuACwAIABfAHIARABhAHkALAAgAF8AcgBIAG8AdQByACwAIABfAHIATQBpAG4AdQB0AGUALAAgAF8AcgBTAGUAYwBvAG4AZAApACwAXABuACAAIAAgACAAIAAgACAAIAAgACAAIAAgACAAIAAgACAAIAAgACAAIAAgACAAIAAgACAAIAAgACAAIAAgACAAIABfAHIATQBpAG4AdQB0AGUAIAA8AD0AIAA1ADgALAAgAEgAUwBUAEEAQwBLACgAXwByAFMAaQBnAG4ALAAgAF8AcgBEAGEAeQAsACAAXwByAEgAbwB1AHIALAAgAF8AcgBNAGkAbgB1AHQAZQAgACsAIAAxACwAIAAwACkALABcAG4AIAAgACAAIAAgACAAIAAgACAAIAAgACAAIAAgACAAIAAgACAAIAAgACAAIAAgACAAIAAgACAAIAAgACAAIAAgAF8AcgBIAG8AdQByACAAPAA9ACAAMgAyACwAIABIAFMAVABBAEMASwAoAF8AcgBTAGkAZwBuACwAIABfAHIARABhAHkALAAgAF8AcgBIAG8AdQByACAAKwAgADEALAAgADAALAAgADAAKQAsAFwAbgAgACAAIAAgACAAIAAgACAAIAAgACAAIAAgACAAIAAgACAAIAAgACAAIAAgACAAIAAgACAAIAAgACAAIAAgACAAVABSAFUARQAsACAASABTAFQAQQBDAEsAKABfAHIAUwBpAGcAbgAsACAAXwByAEQAYQB5ACAAKwAgADEALAAgADAALAAgADA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GgAbwB1AHIAcwAsACAASQBOAFQAKABfAG0AaQBuAHUAdABlAHMAIAAvACAANgAwACkALABcAG4AIAAgACAAIAAgACAAIAAgACAAIAAgACAAIAAgACAAIAAgACAAIAAgACAAIAAgACAAIAAgACAAIABfAGQAZQBjAE0AaQBuAHUAdABlACwAIABfAG0AaQBuAHUAdABlAHMAIAAtACAAKABfAGgAbwB1AHIAcwAgACoAIAA2ADAAKQAsAFwAbgAgACAAIAAgACAAIAAgACAAIAAgACAAIAAgACAAIAAgACAAIAAgACAAIAAgACAAIAAgACAAIAAgAF8AcgBEAGEAeQAsACAASQBOAFQAKABfAGgAbwB1AHIAcwAgAC8AIAAyADQAKQAsAFwAbgAgACAAIAAgACAAIAAgACAAIAAgACAAIAAgACAAIAAgACAAIAAgACAAIAAgACAAIAAgACAAIAAgAF8AcgBIAG8AdQByACwAIABfAGgAbwB1AHIAcwAgAC0AIAAoAF8AcgBEAGEAeQAgACoAIAAyADQ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NAGkAbgB1AHQAZQAgADwAIAA2ADAALAAgAEgAUwBUAEEAQwBLACgAXwByAFMAaQBnAG4ALAAgAF8AcgBEAGEAeQAsACAAXwByAEgAbwB1AHIALAAgAF8AcgBNAGkAbgB1AHQAZQAsACAAXAAiAFwAIgApACwAXABuACAAIAAgACAAIAAgACAAIAAgACAAIAAgACAAIAAgACAAIAAgACAAIAAgACAAIAAgACAAIAAgACAAIAAgACAAIABfAHIASABvAHUAcgAgADwAPQAgADIAMgAsACAASABTAFQAQQBDAEsAKABfAHIAUwBpAGcAbgAsACAAXwByAEQAYQB5ACwAIABfAHIASABvAHUAcgAgACsAIAAxACwAIAAwACwAIABcACIAXAAiACkALABcAG4AIAAgACAAIAAgACAAIAAgACAAIAAgACAAIAAgACAAIAAgACAAIAAgACAAIAAgACAAIAAgACAAIAAgACAAIAAgAFQAUgBVAEUALAAgAEgAUwBUAEEAQwBLACgAXwByAFMAaQBnAG4ALAAgAF8AcgBEAGEAeQAgACsAIAAxACwAIAAwACwAIAAwACwAIABcACIAXAAiACkAXABuACAAIAAgACAAIAAgACAAIAAgACAAIAAgACAAIAAgACAAIAAgACAAIAAgACAAIAAgACAAIAAgACAAKQBcAG4AIAAgACAAIAAgACAAIAAgACAAIAAgACAAIAAgACAAIAAgACAAIAAgACAAIAAgACAAKQAsAFwAbgAgACAAIAAgACAAIAAgACAAIAAgACAAIAAgACAAIAAgACAAIAAgACAAIAAgACAAIABfAGwAbwB3AE8AcgBkAGUAcgAgAD0AIAAyACwAIABMAEUAVAAoAFwAbgAgACAAIAAgACAAIAAgACAAIAAgACAAIAAgACAAIAAgACAAIAAgACAAIAAgACAAIAAgACAAIAAgAF8AaABvAHUAcgBzACwAIABfAGEAYgBzAFQAaQBtAGUAUwBwAGEAbgAgACoAIAAyADQALABcAG4AIAAgACAAIAAgACAAIAAgACAAIAAgACAAIAAgACAAIAAgACAAIAAgACAAIAAgACAAIAAgACAAIABfAHIARABhAHkALAAgAEkATgBUACgAXwBoAG8AdQByAHMAIAAvACAAMgA0ACkALABcAG4AIAAgACAAIAAgACAAIAAgACAAIAAgACAAIAAgACAAIAAgACAAIAAgACAAIAAgACAAIAAgACAAIABfAGQAZQBjAEgAbwB1AHIALAAgAF8AaABvAHUAcgBzACAALQAgACgAXwByAEQAYQB5ACAAKgAgADIANAApACwAXABu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SABvAHUAcgAgAGMAaABlAGMAawBlAGQAIABmAG8AcgAgAHIAbwB1AG4AZABpAG4AZwAgAHUAcAAgAHQAbwAgAGQAYQB5AC4AXABuACAAIAAgACAAIAAgACAAIAAgACAAIAAgACAAIAAgACAAIAAgACAAIAAgACAAIAAgACAAIAAgACAAXwByAEgAbwB1AHIALAAgAEkARgBTACgAXABuACAAIAAgACAAIAAgACAAIAAgACAAIAAgACAAIAAgACAAIAAgACAAIAAgACAAIAAgACAAIAAgACAAIAAgACAAIABfAHAAcgBlAGMAaQBzAGkAbwBuACAAPQAgAFwAIgBcACIALAAgAF8AZABlAGMASABvAHUAcgAsAFwAbgAgACAAIAAgACAAIAAgACAAIAAgACAAIAAgACAAIAAgACAAIAAgACAAIAAgACAAIAAgACAAIAAgACAAIAAgACAAXwB0AHIAdQBuAGMAYQB0AGUALAAgAFIATwBVAE4ARABEAE8AVwBOACgAXwBkAGUAYwBIAG8AdQByACwAIABfAHAAcgBlAGMAaQBzAGkAbwBuACkALABcAG4AIAAgACAAIAAgACAAIAAgACAAIAAgACAAIAAgACAAIAAgACAAIAAgACAAIAAgACAAIAAgACAAIAAgACAAIAAgAFQAUgBVAEUALAAgAFIATwBVAE4ARAAoAF8AZABlAGMASABvAHUAcg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IAG8AdQByACAAPgAgADAALAAgAF8AcwBpAGcAbgAs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IAG8AdQByACAAPAAgADIANAAsACAASABTAFQAQQBDAEsAKABfAHIAUwBpAGcAbgAsACAAXwByAEQAYQB5ACwAIABfAHIASABvAHUAcgAsACAAXAAiAFwAIgAsACAAXAAiAFwAIgApACwAXABuACAAIAAgACAAIAAgACAAIAAgACAAIAAgACAAIAAgACAAIAAgACAAIAAgACAAIAAgACAAIAAgACAAIAAgACAAIABUAFIAVQBFACwAIABIAFMAVABBAEMASwAoAF8AcgBTAGkAZwBuACwAIABfAHIARABhAHkAIAArACAAMQAsACAAMAAsACAAXAAiAFwAIgAsACAAXAAiAFwAIgApAFwAbgAgACAAIAAgACAAIAAgACAAIAAgACAAIAAgACAAIAAgACAAIAAgACAAIAAgACAAIAAgACAAIAAgACkAXABuACAAIAAgACAAIAAgACAAIAAgACAAIAAgACAAIAAgACAAIAAgACAAIAAgACAAIAAgACkALABcAG4AIAAgACAAIAAgACAAIAAgACAAIAAgACAAIAAgACAAIAAgACAAIAAgACAAIAAgACAAXwBsAG8AdwBPAHIAZABlAHIAIAA9ACAAMQAsACAATABFAFQAKABcAG4AIAAgACAAIAAgACAAIAAgACAAIAAgACAAIAAgACAAIAAgACAAIAAgACAAIAAgACAAIAAgACAAIABfAGQAZQBjAEQAYQB5ACwAIABfAGEAYgBzAFQAaQBtAGUAUwBwAGEAbgAsAFwAbgAgACAAIAAgACAAIAAgACAAIAAgACAAIAAgACAAIAAgACAAIAAgACAAIAAgACAAIAAgACAAIAAgAF8AcgBEAGEAeQAsACAASQBGAFMAKABcAG4AIAAgACAAIAAgACAAIAAgACAAIAAgACAAIAAgACAAIAAgACAAIAAgACAAIAAgACAAIAAgACAAIAAgACAAIAAgAF8AcAByAGUAYwBpAHMAaQBvAG4AIAA9ACAAXAAiAFwAIgAsACAAXwBkAGUAYwBEAGEAeQAsAFwAbgAgACAAIAAgACAAIAAgACAAIAAgACAAIAAgACAAIAAgACAAIAAgACAAIAAgACAAIAAgACAAIAAgACAAIAAgACAAXwB0AHIAdQBuAGMAYQB0AGUALAAgAFIATwBVAE4ARABEAE8AVwBOACgAXwBkAGUAYwBEAGEAeQAsACAAXwBwAHIAZQBjAGkAcwBpAG8AbgApACwAXABuACAAIAAgACAAIAAgACAAIAAgACAAIAAgACAAIAAgACAAIAAgACAAIAAgACAAIAAgACAAIAAgACAAIAAgACAAIABUAFIAVQBFACwAIABSAE8AVQBOAEQAKABfAGQAZQBjAEQAYQB5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ABTAFQAQQBDAEsAKABfAHIAUwBpAGcAbgAsACAAXwByAEQAYQB5ACwAIABcACIAXAAiACwAIABcACIAXAAiACwAIABcACIAXAAiACkAXABuACAAIAAgACAAIAAgACAAIAAgACAAIAAgACAAIAAgACAAIAAgACAAIAAgACAAIAAgACkAXABuACAAIAAgACAAIAAgACAAIAAgACAAIAAgACAAIAAgACAAIAAgACAAIAApACwAXABuAFwAbgAgACAAIAAgACAAIAAgACAAIAAgACAAIAAgACAAIAAgACAAIAAgACAAXwBoAGkAZwBoAE8AcgBkAGUAcgAgAD0AIAAyACwAIABJAEYAUwAoAFwAbgAgACAAIAAgACAAIAAgACAAIAAgACAAIAAgACAAIAAgACAAIAAgACAAIAAgACAAIABfAGwAbwB3AE8AcgBkAGUAcgAgAD0AIAA0ACwAIABMAEUAVAAoAFwAbgAgACAAIAAgACAAIAAgACAAIAAgACAAIAAgACAAIAAgACAAIAAgACAAIAAgACAAIAAgACAAIAAgAF8AcwBlAGMAbwBuAGQAcwAsACAAXwBhAGIAcwBUAGkAbQBlAFMAcABhAG4AIAAqACAAOAA2ADQAMAAwACwAXABuACAAIAAgACAAIAAgACAAIAAgACAAIAAgACAAIAAgACAAIAAgACAAIAAgACAAIAAgACAAIAAgACAAXwBtAGkAbgB1AHQAZQBzACwAIABJAE4AVAAoAF8AcwBlAGMAbwBuAGQAcwAgAC8AIAA2ADAAKQAsAFwAbgAgACAAIAAgACAAIAAgACAAIAAgACAAIAAgACAAIAAgACAAIAAgACAAIAAgACAAIAAgACAAIAAgAF8AZABlAGMAUwBlAGMAbwBuAGQALAAgAF8AcwBlAGMAbwBuAGQAcwAgAC0AIAAoAF8AbQBpAG4AdQB0AGUAcwAgACoAIAA2ADAAKQAsAFwAbgAgACAAIAAgACAAIAAgACAAIAAgACAAIAAgACAAIAAgACAAIAAgACAAIAAgACAAIAAgACAAIAAgAF8AcgBIAG8AdQByACwAIABJAE4AVAAoAF8AbQBpAG4AdQB0AGUAcwAgAC8AIAA2ADAAKQAsAFwAbgAgACAAIAAgACAAIAAgACAAIAAgACAAIAAgACAAIAAgACAAIAAgACAAIAAgACAAIAAgACAAIAAgAF8AcgBNAGkAbgB1AHQAZQAsACAAXwBtAGkAbgB1AHQAZQBzACAALQAgACgAXwByAEgAbwB1AHIAIAAqACAANgAw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XwByAEgAbwB1AHIAIAA+ACAAMAAsACAAXwBzAGkAZwBuACwAXABuACAAIAAgACAAIAAgACAAIAAgACAAIAAgACAAIAAgACAAIAAgACAAIAAgACAAIAAgACAAIAAgACAAIAAgACAAIABUAFIAVQBFACwAIAAwAFwAbgAgACAAIAAgACAAIAAgACAAIAAgACAAIAAgACAAIAAgACAAIAAgACAAIAAgACAAIAAgACAAIAAgACkALABcAG4AIAAgACAAIAAgACAAIAAgACAAIAAgACAAIAAgACAAIAAgACAAIAAgACAAIAAgACAAIAAgACAAIABJAEYAUwAoAFwAbgAgACAAIAAgACAAIAAgACAAIAAgACAAIAAgACAAIAAgACAAIAAgACAAIAAgACAAIAAgACAAIAAgACAAIAAgACAAXwByAFMAZQBjAG8AbgBkACAAPAAgADYAMAAsACAASABTAFQAQQBDAEsAKABfAHIAUwBpAGcAbgAsACAAXAAiAFwAIgAsACAAXwByAEgAbwB1AHIALAAgAF8AcgBNAGkAbgB1AHQAZQAsACAAXwByAFMAZQBjAG8AbgBkACkALABcAG4AIAAgACAAIAAgACAAIAAgACAAIAAgACAAIAAgACAAIAAgACAAIAAgACAAIAAgACAAIAAgACAAIAAgACAAIAAgAF8AcgBNAGkAbgB1AHQAZQAgADwAPQAgADUAOAAsACAASABTAFQAQQBDAEsAKABfAHIAUwBpAGcAbgAsACAAXAAiAFwAIgAsACAAXwByAEgAbwB1AHIALAAgAF8AcgBNAGkAbgB1AHQAZQAgACsAIAAxACwAIAAwACkALABcAG4AIAAgACAAIAAgACAAIAAgACAAIAAgACAAIAAgACAAIAAgACAAIAAgACAAIAAgACAAIAAgACAAIAAgACAAIAAgAFQAUgBVAEUALAAgAEgAUwBUAEEAQwBLACgAXwByAFMAaQBnAG4ALAAgAFwAIgBcACIALAAgAF8AcgBIAG8AdQByACAAKwAgADEALAAgADA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HIASABvAHUAcgAsACAASQBOAFQAKABfAG0AaQBuAHUAdABlAHMAIAAvACAANgAwACkALABcAG4AIAAgACAAIAAgACAAIAAgACAAIAAgACAAIAAgACAAIAAgACAAIAAgACAAIAAgACAAIAAgACAAIABfAGQAZQBjAE0AaQBuAHUAdABlACwAIABfAG0AaQBuAHUAdABlAHMAIAAtACAAKABfAHIASABvAHUAcgAgACoAIAA2ADA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E0AaQBuAHUAdABlACAAPAAgADYAMAAsAFwAbgAgACAAIAAgACAAIAAgACAAIAAgACAAIAAgACAAIAAgACAAIAAgACAAIAAgACAAIAAgACAAIAAgACAAIAAgACAASABTAFQAQQBDAEsAKABfAHIAUwBpAGcAbgAsACAAXAAiAFwAIgAsACAAXwByAEgAbwB1AHIALAAgAF8AcgBNAGkAbgB1AHQAZQAsACAAXAAiAFwAIgApACwAXABuACAAIAAgACAAIAAgACAAIAAgACAAIAAgACAAIAAgACAAIAAgACAAIAAgACAAIAAgACAAIAAgACAAIAAgACAAIABIAFMAVABBAEMASwAoAF8AcgBTAGkAZwBuACwAIABcACIAXAAiACwAIABfAHIASABvAHUAcgAgACsAIAAxACwAIAAwACwAIABcACIAXAAiACkAXABuACAAIAAgACAAIAAgACAAIAAgACAAIAAgACAAIAAgACAAIAAgACAAIAAgACAAIAAgACAAIAAgACAAKQBcAG4AIAAgACAAIAAgACAAIAAgACAAIAAgACAAIAAgACAAIAAgACAAIAAgACAAIAAgACAAKQAsAFwAbgAgACAAIAAgACAAIAAgACAAIAAgACAAIAAgACAAIAAgACAAIAAgACAAIAAgACAAIABfAGwAbwB3AE8AcgBkAGUAcgAgAD0AIAAyACwAIABMAEUAVAAoAFwAbgAgACAAIAAgACAAIAAgACAAIAAgACAAIAAgACAAIAAgACAAIAAgACAAIAAgACAAIAAgACAAIAAgAF8AZABlAGMASABvAHUAcgAsACAAXwBhAGIAcwBUAGkAbQBlAFMAcABhAG4AIAAqACAAMgA0ACwAXABu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SABvAHUAcgAgAGMAaABlAGMAawBlAGQAIABmAG8AcgAgAHIAbwB1AG4AZABpAG4AZwAgAHUAcAAgAHQAbwAgAGQAYQB5AC4AXABuACAAIAAgACAAIAAgACAAIAAgACAAIAAgACAAIAAgACAAIAAgACAAIAAgACAAIAAgACAAIAAgACAAXwByAEgAbwB1AHIALAAgAEkARgBTACgAXABuACAAIAAgACAAIAAgACAAIAAgACAAIAAgACAAIAAgACAAIAAgACAAIAAgACAAIAAgACAAIAAgACAAIAAgACAAIABfAHAAcgBlAGMAaQBzAGkAbwBuACAAPQAgAFwAIgBcACIALAAgAF8AZABlAGMASABvAHUAcgAsAFwAbgAgACAAIAAgACAAIAAgACAAIAAgACAAIAAgACAAIAAgACAAIAAgACAAIAAgACAAIAAgACAAIAAgACAAIAAgACAAXwB0AHIAdQBuAGMAYQB0AGUALAAgAFIATwBVAE4ARABEAE8AVwBOACgAXwBkAGUAYwBIAG8AdQByACwAIABfAHAAcgBlAGMAaQBzAGkAbwBuACkALABcAG4AIAAgACAAIAAgACAAIAAgACAAIAAgACAAIAAgACAAIAAgACAAIAAgACAAIAAgACAAIAAgACAAIAAgACAAIAAgAFQAUgBVAEUALAAgAFIATwBVAE4ARAAoAF8AZABlAGMASABvAHUAcgAsACAAXwBwAHIAZQBjAGkAcwBpAG8AbgApAFwAbgAgACAAIAAgACAAIAAgACAAIAAgACAAIAAgACAAIAAgACAAIAAgACAAIAAgACAAIAAgACAAIAAgACkALABcAG4AIAAgACAAIAAgACAAIAAgACAAIAAgACAAIAAgACAAIAAgACAAIAAgACAAIAAgACAAIAAgACAAIABfAHIAUwBpAGcAbgAsACAASQBGACgAXwByAEgAbwB1AHIAIAA+ACAAMAAsAFwAbgAgACAAIAAgACAAIAAgACAAIAAgACAAIAAgACAAIAAgACAAIAAgACAAIAAgACAAIAAgACAAIAAgACAAIAAgACAAXwBzAGkAZwBuACwAXABuACAAIAAgACAAIAAgACAAIAAgACAAIAAgACAAIAAgACAAIAAgACAAIAAgACAAIAAgACAAIAAgACAAIAAgACAAIAAwAFwAbgAgACAAIAAgACAAIAAgACAAIAAgACAAIAAgACAAIAAgACAAIAAgACAAIAAgACAAIAAgACAAIAAgACkALABcAG4AIAAgACAAIAAgACAAIAAgACAAIAAgACAAIAAgACAAIAAgACAAIAAgACAAIAAgACAAIAAgACAAIABIAFMAVABBAEMASwAoAF8AcgBTAGkAZwBuACwAIABcACIAXAAiACwAIABfAHIASABvAHUAcgAsACAAXAAiAFwAIgAsACAAXAAiAFwAIgApAFwAbgAgACAAIAAgACAAIAAgACAAIAAgACAAIAAgACAAIAAgACAAIAAgACAAIAAgACAAIAApAFwAbgAgACAAIAAgACAAIAAgACAAIAAgACAAIAAgACAAIAAgACAAIAAgACAAKQAsAFwAbgBcAG4AIAAgACAAIAAgACAAIAAgACAAIAAgACAAIAAgACAAIAAgACAAIAAgAF8AaABpAGcAaABPAHIAZABlAHIAIAA9ACAAMwAsACAASQBGAFMAKABcAG4AIAAgACAAIAAgACAAIAAgACAAIAAgACAAIAAgACAAIAAgACAAIAAgACAAIAAgACAAXwBsAG8AdwBPAHIAZABlAHIAIAA9ACAANAAsACAATABFAFQAKABcAG4AIAAgACAAIAAgACAAIAAgACAAIAAgACAAIAAgACAAIAAgACAAIAAgACAAIAAgACAAIAAgACAAIABfAHMAZQBjAG8AbgBkAHMALAAgAF8AYQBiAHMAVABpAG0AZQBTAHAAYQBuACAAKgAgADgANgA0ADAAMAAsAFwAbgAgACAAIAAgACAAIAAgACAAIAAgACAAIAAgACAAIAAgACAAIAAgACAAIAAgACAAIAAgACAAIAAgAF8AcgBNAGkAbgB1AHQAZQAsACAASQBOAFQAKABfAHMAZQBjAG8AbgBkAHMAIAAvACAANgAwACkALABcAG4AIAAgACAAIAAgACAAIAAgACAAIAAgACAAIAAgACAAIAAgACAAIAAgACAAIAAgACAAIAAgACAAIABfAGQAZQBjAFMAZQBjAG8AbgBkACwAIABfAHMAZQBjAG8AbgBkAHMAIAAtACAAKABfAHIATQBpAG4AdQB0AGUAIAAqACAANgAw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FMAZQBjAG8AbgBkACAAPAAgADYAMAAsAFwAbgAgACAAIAAgACAAIAAgACAAIAAgACAAIAAgACAAIAAgACAAIAAgACAAIAAgACAAIAAgACAAIAAgACAAIAAgACAASABTAFQAQQBDAEsAKABfAHIAUwBpAGcAbgAsACAAXAAiAFwAIgAsACAAXAAiAFwAIgAsACAAXwByAE0AaQBuAHUAdABlACwAIABfAHIAUwBlAGMAbwBuAGQAKQAsAFwAbgAgACAAIAAgACAAIAAgACAAIAAgACAAIAAgACAAIAAgACAAIAAgACAAIAAgACAAIAAgACAAIAAgACAAIAAgACAASABTAFQAQQBDAEsAKABfAHIAUwBpAGcAbgAsACAAXAAiAFwAIgAsACAAXAAiAFwAIgAsACAAXwByAE0AaQBuAHUAdABlACAAKwAgADE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HIASABvAHUAcgAsACAASQBOAFQAKABfAG0AaQBuAHUAdABlAHMAIAAvACAANgAwACkALABcAG4AIAAgACAAIAAgACAAIAAgACAAIAAgACAAIAAgACAAIAAgACAAIAAgACAAIAAgACAAIAAgACAAIABfAGQAZQBjAE0AaQBuAHUAdABlACwAIABfAG0AaQBuAHUAdABlAHMAIAAtACAAKABfAHIASABvAHUAcgAgACoAIAA2ADA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E0AaQBuAHUAdABlACAAPAAgADYAMAAsAFwAbgAgACAAIAAgACAAIAAgACAAIAAgACAAIAAgACAAIAAgACAAIAAgACAAIAAgACAAIAAgACAAIAAgACAAIAAgACAASABTAFQAQQBDAEsAKABfAHIAUwBpAGcAbgAsACAAXAAiAFwAIgAsACAAXwByAEgAbwB1AHIALAAgAF8AcgBNAGkAbgB1AHQAZQAsACAAXAAiAFwAIgApACwAXABuACAAIAAgACAAIAAgACAAIAAgACAAIAAgACAAIAAgACAAIAAgACAAIAAgACAAIAAgACAAIAAgACAAIAAgACAAIABIAFMAVABBAEMASwAoAF8AcgBTAGkAZwBuACwAIABcACIAXAAiACwAIABfAHIASABvAHUAcgAgACsAIAAxACwAIAAwACwAIABcACIAXAAi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GgAaQBnAGgATwByAGQAZQByACAAPQAgADQALAAgAEkARgBTACgAXABuACAAIAAgACAAIAAgACAAIAAgACAAIAAgACAAIAAgACAAIAAgACAAIAAgACAAIAAgAF8AbABvAHcATwByAGQAZQByACAAPQAgADQALAAgAEwARQBUACgAXABuACAAIAAgACAAIAAgACAAIAAgACAAIAAgACAAIAAgACAAIAAgACAAIAAgACAAIAAgACAAIAAgACAAXwBkAGUAYwBTAGUAYwBvAG4AZAAsACAAXwBhAGIAcwBUAGkAbQBlAFMAcABhAG4AIAAqACAAOAA2ADQAMAAw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CgAXwByAFMAZQBjAG8AbgBkACAAPgAgADAALABcAG4AIAAgACAAIAAgACAAIAAgACAAIAAgACAAIAAgACAAIAAgACAAIAAgACAAIAAgACAAIAAgACAAIAAgACAAIAAgAF8AcwBpAGcAbgAsAFwAbgAgACAAIAAgACAAIAAgACAAIAAgACAAIAAgACAAIAAgACAAIAAgACAAIAAgACAAIAAgACAAIAAgACAAIAAgACAAMABcAG4AIAAgACAAIAAgACAAIAAgACAAIAAgACAAIAAgACAAIAAgACAAIAAgACAAIAAgACAAIAAgACAAIAApACwAXABuACAAIAAgACAAIAAgACAAIAAgACAAIAAgACAAIAAgACAAIAAgACAAIAAgACAAIAAgACAAIAAgACAASABTAFQAQQBDAEsAKABfAHIAUwBpAGcAbgAsACAAXAAiAFwAIgAsACAAXAAiAFwAIgAsACAAXAAiAFwAIgAsACAAXwByAFMAZQBjAG8AbgBkACkAXABuACAAIAAgACAAIAAgACAAIAAgACAAIAAgACAAIAAgACAAIAAgACAAIAAgACAAIAAgACkAXABuACAAIAAgACAAIAAgACAAIAAgACAAIAAgACAAIAAgACAAIAAgACAAIAApAFwAbgAgACAAIAAgACAAIAAgACAAIAAgACAAIAAgACAAIAAgACkAIAAgACAAIAAgACAAIAAgACAAIAAgACAAIAAgACAAIAAgACAAIAAg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aQBuAHQAbwAgAHMAZQB4AGEAZwBlAHMAaQBtAGEAbAAgAGMAbwBtAHAAbwBuAGUAbgB0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UAGUAeAB0ACAAIAAgACAAIAB8ACAAdABlAHgAdAAgACAAIAB8ACAARgBvAHIAbQBhAHQAdABlAGQAIABUAGkAbQBlAFMAcABhAG4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FwAbgBQAEEAUgBTAEUAXwBUAEkATQBFAFMAUABBAE4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IAA9ACAATABBAE0AQgBEAEEAKABUAGkAbQBlAFMAcABhAG4AVABlAHgAdAAsACAAWwBBAHMAQwBvAG0AcABsAGkAYwBhAHQAaQBvAG4AXQAsAFwAbgAgACAAIAAgAEwARQBUACgAXABuACAAIAAgACAAIAAgACAAIABfAGEAcwBWAGEAbAB1AGUALAAgAE4AKABBAHMAQwBvAG0AcABsAGkAYwBhAHQAaQBvAG4AKQAgAD0AIAAwACwAXABuACAAIAAgACAAIAAgACAAIABJAEYAUwAoAFwAbgAgACAAIAAgACAAIAAgACAAIAAgACAAIABUAGkAbQBlAFMAcABhAG4AVABlAHgAdAAgAD0AIABcACIAXAAiACwAIABJAEYAKABfAGEAcwBWAGEAbAB1AGUALAAgAFwAIgBcACIALAAgAHsAXAAiAFwAIgAsACAAXAAiAFwAIgAsACAAXAAiAFwAIgAsACAAXAAiAFwAIgAsACAAXAAiAFwAIgB9ACkALABcAG4AIAAgACAAIAAgACAAIAAgACAAIAAgACAAXwBhAHMAVgBhAGwAdQBlACAAKgAgAEkAUwBOAFUATQBCAEUAUgAoAFQAaQBtAGUAUwBwAGEAbgBUAGUAeAB0ACkALAAgAFQAaQBtAGUAUwBwAGEAbgBUAGUAeAB0ACwAIABcAG4AIAAgACAAIAAgACAAIAAgACAAIAAgACAAVABSAFUARQAsACAATABFAFQAKABcAG4AIAAgACAAIAAgACAAIAAgACAAIAAgACAAIAAgACAAIABmAG4AUABhAHIAcwBlAE0AbwBkAGUAcgBuAEYAbQB0ACwAIABMAEEATQBCAEQAQQAoAF8AdABlAHgAdAAsAFwAbgAgACAAIAAgACAAIAAgACAAIAAgACAAIAAgACAAIAAgACAAIAAgACAATABFAFQAKABcAG4AIAAgACAAIAAgACAAIAAgACAAIAAgACAAIAAgACAAIAAgACAAIAAgACAAIAAgACAAXwBzAHAAbABpAHQALAAgAFMAUABMAEkAVABfAEEAUgBPAFUATgBEAF8AQwBIAEEAUgBTACgAXAAiADAAMQAyADMANAA1ADYANwA4ADkAXAAiACwAIABfAHQAZQB4AHQAKQAsAFwAbgAgACAAIAAgACAAIAAgACAAIAAgACAAIAAgACAAIAAgACAAIAAgACAAIAAgACAAIABfAHAAYQB0AHQAZQByAG4ALAAgAEkATgBEAEUAWAAoAF8AcwBwAGwAaQB0ACwAIAAxACkALABcAG4AIAAgACAAIAAgACAAIAAgACAAIAAgACAAIAAgACAAIAAgACAAIAAgACAAIAAgACAASQBGAFMAKABcAG4AIAAgACAAIAAgACAAIAAgACAAIAAgACAAIAAgACAAIAAgACAAIAAgACAAIAAgACAAIAAgACAAIAAvAC8AIABkAC4AaABoADoAbQBtADoAcwBzAC4AMAAwADAAXABuACAAIAAgACAAIAAgACAAIAAgACAAIAAgACAAIAAgACAAIAAgACAAIAAgACAAIAAgACAAIAAgACAAXwBwAGEAdAB0AGUAcgBuACAAPQAgAFwAIgAuADoAOgAuAFwAIgAsACAATABFAFQAKABcAG4AIAAgACAAIAAgACAAIAAgACAAIAAgACAAIAAgACAAIAAgACAAIAAgACAAIAAgACAAIAAgACAAIAAgACAAIAAgAF8AZABlAGMAaQBtAGEAbABzACwAIABNAEkATgAoAEwARQBOACgASQBOAEQARQBYACgAXwBzAHAAbABpAHQALAAgADY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LABcAG4AIAAgACAAIAAgACAAIAAgACAAIAAgACAAIAAgACAAIAAgACAAIAAgACAAIAAgACAAIAAgACAAIAAgACAAIAAgACAAIAAgACAAVgBBAEwAVQBFACgASQBOAEQARQBYACgAXwBzAHAAbABpAHQALAAgADQAKQApACwAXABuACAAIAAgACAAIAAgACAAIAAgACAAIAAgACAAIAAgACAAIAAgACAAIAAgACAAIAAgACAAIAAgACAAIAAgACAAIAAgACAAIAAgAFYAQQBMAFUARQAoAEkATgBEAEUAWAAoAF8AcwBwAGwAaQB0ACwAIAA1ACkAKQAgACsAIAAoAFYAQQBMAFUARQAoAEwARQBGAFQAKABJAE4ARABFAFgAKABfAHMAcABsAGkAdAAsACAANg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ZAAuAGgAaAA6AG0AbQA6AHMAcwBcAG4AIAAgACAAIAAgACAAIAAgACAAIAAgACAAIAAgACAAIAAgACAAIAAgACAAIAAgACAAIAAgACAAIABfAHAAYQB0AHQAZQByAG4AIAA9ACAAXAAiAC4AOgA6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YAQQBMAFUARQAoAEkATgBEAEUAWAAoAF8AcwBwAGwAaQB0ACwAIAA1ACkAKQBcAG4AIAAgACAAIAAgACAAIAAgACAAIAAgACAAIAAgACAAIAAgACAAIAAgACAAIAAgACAAIAAgACAAIAApACwAXABuACAAIAAgACAAIAAgACAAIAAgACAAIAAgACAAIAAgACAAIAAgACAAIAAgACAAIAAgACAAIAAgACAALwAvACAAZAAuAGgAaAA6AG0AbQBcAG4AIAAgACAAIAAgACAAIAAgACAAIAAgACAAIAAgACAAIAAgACAAIAAgACAAIAAgACAAIAAgACAAIABfAHAAYQB0AHQAZQByAG4AIAA9ACAAXAAiAC4AOgBcACIALAAgAEgAUwBUAEEAQwBLACg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BoADoAbQBtADoAcwBzAC4AMAAwADAAXABuACAAIAAgACAAIAAgACAAIAAgACAAIAAgACAAIAAgACAAIAAgACAAIAAgACAAIAAgACAAIAAgACAAXwBwAGEAdAB0AGUAcgBuACAAPQAgAFwAIgA6ADoALgBcACIALAAgAEwARQBUACgAXABuACAAIAAgACAAIAAgACAAIAAgACAAIAAgACAAIAAgACAAIAAgACAAIAAgACAAIAAgACAAIAAgACAAIAAgACAAIABfAGQAZQBjAGkAbQBhAGwAcwAsACAATQBJAE4AKABMAEUATgAoAEkATgBEAEUAWAAoAF8AcwBwAGwAaQB0ACwAIAA1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LABcAG4AIAAgACAAIAAgACAAIAAgACAAIAAgACAAIAAgACAAIAAgACAAIAAgACAAIAAgACAAIAAgACAAIAAgACAAIAAgACAAIAAgACAAVgBBAEwAVQBFACgASQBOAEQARQBYACgAXwBzAHAAbABpAHQALAAgADQAKQApACAAKwAgACgAVgBBAEwAVQBFACgATABFAEYAVAAoAEkATgBEAEUAWAAoAF8AcwBwAGwAaQB0ACwAIAA1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BoADoAbQBtADoAcwBzAFwAbgAgACAAIAAgACAAIAAgACAAIAAgACAAIAAgACAAIAAgACAAIAAgACAAIAAgACAAIAAgACAAIAAgAF8AcABhAHQAdABlAHIAbgAgAD0AIABcACIAOgA6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XABuACAAIAAgACAAIAAgACAAIAAgACAAIAAgACAAIAAgACAAIAAgACAAIAAgACAAIAAgACAAIAAgACAAKQAsAFwAbgAgACAAIAAgACAAIAAgACAAIAAgACAAIAAgACAAIAAgACAAIAAgACAAIAAgACAAIAAgACAAIAAgAC8ALwAgAG0AOgBzAHMALgAwADAAMABcAG4AIAAgACAAIAAgACAAIAAgACAAIAAgACAAIAAgACAAIAAgACAAIAAgACAAIAAgACAAIAAgACAAIABfAHAAYQB0AHQAZQByAG4AIAA9ACAAXAAiADoALgBcACIALAAgAEwARQBUACgAXABuACAAIAAgACAAIAAgACAAIAAgACAAIAAgACAAIAAgACAAIAAgACAAIAAgACAAIAAgACAAIAAgACAAIAAgACAAIABfAGQAZQBjAGkAbQBhAGwAcwAsACAATQBJAE4AKABMAEUATgAoAEkATgBEAEUAWAAoAF8AcwBwAGwAaQB0ACwAIAA0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gACsAIAAoAFYAQQBMAFUARQAoAEwARQBGAFQAKABJAE4ARABFAFgAKABfAHMAcABsAGkAdAAsACAANA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aAA6AG0AbQBcAG4AIAAgACAAIAAgACAAIAAgACAAIAAgACAAIAAgACAAIAAgACAAIAAgACAAIAAgACAAIAAgACAAIABfAHAAYQB0AHQAZQByAG4AIAA9ACAAXAAiADo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GQALgAwADAAMABcAG4AIAAgACAAIAAgACAAIAAgACAAIAAgACAAIAAgACAAIAAgACAAIAAgACAAIAAgACAAIAAgACAAIABfAHAAYQB0AHQAZQByAG4AIAA9ACAAXAAiAC4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L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BUAFIAVQBFACwAIAB7ACMAVgBBAEwAVQBFACEAfQBcAG4AIAAgACAAIAAgACAAIAAgACAAIAAgACAAIAAgACAAIAAgACAAIAAgACAAIAAgACAAKQBcAG4AIAAgACAAIAAgACAAIAAgACAAIAAgACAAIAAgACAAIAAgACAAIAAgACkAXABuACAAIAAgACAAIAAgACAAIAAgACAAIAAgACAAIAAgACAAKQAsAFwAbgBcAG4AIAAgACAAIAAgACAAIAAgACAAIAAgACAAIAAgACAAIABmAG4AUABhAHIAcwBlAFQAcgBhAGQAaQB0AGkAbwBuAGEAbABGAG0AdAAsACAATABBAE0AQgBEAEEAKABfAHQAZQB4AHQALABcAG4AIAAgACAAIAAgACAAIAAgACAAIAAgACAAIAAgACAAIAAgACAAIAAgAEwARQBUACgAXABuACAAIAAgACAAIAAgACAAIAAgACAAIAAgACAAIAAgACAAIAAgACAAIAAgACAAIAAgAF8AdABlAHgAdAAxACwAIABTAFUAQgBTAFQASQBUAFUAVABFACgAXwB0AGUAeAB0ACwAIABcACIAIABcACIALAAgAFwAIgBcACIAKQAsAFwAbgAgACAAIAAgACAAIAAgACAAIAAgACAAIAAgACAAIAAgACAAIAAgACAAIAAgACAAIABfAHMAcABsAGkAdAAsACAAUwBQAEwASQBUAF8AQQBSAE8AVQBOAEQAXwBDAEgAQQBSAFMAKABcACIAMAAxADIAMwA0ADUANgA3ADgAOQBcACIALAAgAF8AdABlAHgAdAAxACkALABcAG4AIAAgACAAIAAgACAAIAAgACAAIAAgACAAIAAgACAAIAAgACAAIAAgACAAIAAgACAAXwBwAGEAdAB0AGUAcgBuACwAIABJAE4ARABFAFgAKABfAHMAcABsAGkAdAAsACAAMQApACwAXABuACAAIAAgACAAIAAgACAAIAAgACAAIAAgACAAIAAgACAAIAAgACAAIAAgACAAIAAgAEkARgBTACgAXABuACAAIAAgACAAIAAgACAAIAAgACAAIAAgACAAIAAgACAAIAAgACAAIAAgACAAIAAgACAAIAAgACAALwAvACAAMABkADAAMABoADAAMAAnADAAMAAuADAAMAAwAFwAIgBcAG4AIAAgACAAIAAgACAAIAAgACAAIAAgACAAIAAgACAAIAAgACAAIAAgACAAIAAgACAAIAAgACAAIABfAHAAYQB0AHQAZQByAG4AIAA9ACAAXAAiAGQAaAAnAC4AXAAiAFwAIgBcACIALAAgAEwARQBUACgAXABuACAAIAAgACAAIAAgACAAIAAgACAAIAAgACAAIAAgACAAIAAgACAAIAAgACAAIAAgACAAIAAgACAAIAAgACAAIABfAGQAZQBjAGkAbQBhAGwAcwAsACAATQBJAE4AKABMAEUATgAoAEkATgBEAEUAWAAoAF8AcwBwAGwAaQB0ACwAIAA2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wAXABuACAAIAAgACAAIAAgACAAIAAgACAAIAAgACAAIAAgACAAIAAgACAAIAAgACAAIAAgACAAIAAgACAAIAAgACAAIAAgACAAIAAgAFYAQQBMAFUARQAoAEkATgBEAEUAWAAoAF8AcwBwAGwAaQB0ACwAIAA0ACkAKQAsAFwAbgAgACAAIAAgACAAIAAgACAAIAAgACAAIAAgACAAIAAgACAAIAAgACAAIAAgACAAIAAgACAAIAAgACAAIAAgACAAIAAgACAAIABWAEEATABVAEUAKABJAE4ARABFAFgAKABfAHMAcABsAGkAdAAsACAANQApACkAIAArACAAKABWAEEATABVAEUAKABMAEUARgBUACgASQBOAEQARQBYACgAXwBzAHAAbABpAHQALAAgADY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DAAZAAwADAAaAAwADAAJwAwADAAXAAiAFwAbgAgACAAIAAgACAAIAAgACAAIAAgACAAIAAgACAAIAAgACAAIAAgACAAIAAgACAAIAAgACAAIAAgAF8AcABhAHQAdABlAHIAbgAgAD0AIABcACIAZABoACcAXAAiAFwAIgBcACIALAAgAEgAUwBUAEEAQwBLACg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CwAXABuACAAIAAgACAAIAAgACAAIAAgACAAIAAgACAAIAAgACAAIAAgACAAIAAgACAAIAAgACAAIAAgACAAIAAgACAAIABWAEEATABVAEUAKABJAE4ARABFAFgAKABfAHMAcABsAGkAdAAsACAANQApACkAXABuACAAIAAgACAAIAAgACAAIAAgACAAIAAgACAAIAAgACAAIAAgACAAIAAgACAAIAAgACAAIAAgACAAKQAsAFwAbgAgACAAIAAgACAAIAAgACAAIAAgACAAIAAgACAAIAAgACAAIAAgACAAIAAgACAAIAAgACAAIAAgAC8ALwAgADAAZAAwADAAaAAwADAALgAwADAAMAAnAFwAbgAgACAAIAAgACAAIAAgACAAIAAgACAAIAAgACAAIAAgACAAIAAgACAAIAAgACAAIAAgACAAIAAgAF8AcABhAHQAdABlAHIAbgAgAD0AIABcACIAZABoAC4AJwBcACIALAAgAEwARQBUACgAXABuACAAIAAgACAAIAAgACAAIAAgACAAIAAgACAAIAAgACAAIAAgACAAIAAgACAAIAAgACAAIAAgACAAIAAgACAAIABfAGQAZQBjAGkAbQBhAGwAcwAsACAATQBJAE4AKABMAEUATgAoAEkATgBEAEUAWAAoAF8AcwBwAGwAaQB0ACwAIAA1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wAXABuACAAIAAgACAAIAAgACAAIAAgACAAIAAgACAAIAAgACAAIAAgACAAIAAgACAAIAAgACAAIAAgACAAIAAgACAAIAAgACAAIAAgAFYAQQBMAFUARQAoAEkATgBEAEUAWAAoAF8AcwBwAGwAaQB0ACwAIAA0ACkAKQAgACsAIAAoAFYAQQBMAFUARQAoAEwARQBGAFQAKABJAE4ARABFAFgAKABfAHMAcABsAGkAdAAsACAANQApACwAIABfAGQAZQBjAGkAbQBhAGwAcwApACkAIAAvACAAKAAxADAAIABeACAAXwBkAGUAYwBpAG0AYQBsAHMAKQAp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GQAMAAwAGgAMAAwACcAXABuACAAIAAgACAAIAAgACAAIAAgACAAIAAgACAAIAAgACAAIAAgACAAIAAgACAAIAAgACAAIAAgACAAXwBwAGEAdAB0AGUAcgBuACAAPQAgAFwAIgBkAGgAJwBcACIALAAgAEgAUwBUAEEAQwBLACg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GQAMAAwAC4AMAAwADAAaABcAG4AIAAgACAAIAAgACAAIAAgACAAIAAgACAAIAAgACAAIAAgACAAIAAgACAAIAAgACAAIAAgACAAIABfAHAAYQB0AHQAZQByAG4AIAA9ACAAXAAiAGQALgBoAFwAIgAsACAATABFAFQAKABcAG4AIAAgACAAIAAgACAAIAAgACAAIAAgACAAIAAgACAAIAAgACAAIAAgACAAIAAgACAAIAAgACAAIAAgACAAIAAgAF8AZABlAGMAaQBtAGEAbABzACwAIABNAEkATgAoAEwARQBOACgASQBOAEQARQBYACgAXwBzAHAAbABpAHQALAAgADQ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IAArACAAKABWAEEATABVAEUAKABMAEUARgBUACgASQBOAEQARQBYACgAXwBzAHAAbABpAHQALAAgADQAKQAsACAAXwBkAGUAYwBpAG0AYQBsAHMAKQApACAALwAgACgAMQAwACAAXgAgAF8AZABlAGMAaQBtAGEAbABzACkAKQAsAFwAbgAgACAAIAAgACAAIAAgACAAIAAgACAAIAAgACAAIAAgACAAIAAgACAAIAAgACAAIAAgACAAIAAgACAAIAAgACAAIAAgACAAIABcACIAXAAi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GQAMAAwAGgAXABuACAAIAAgACAAIAAgACAAIAAgACAAIAAgACAAIAAgACAAIAAgACAAIAAgACAAIAAgACAAIAAgACAAXwBwAGEAdAB0AGUAcgBuACAAPQAgAFwAIgBkAGg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LgAwADAAMABkAFwAbgAgACAAIAAgACAAIAAgACAAIAAgACAAIAAgACAAIAAgACAAIAAgACAAIAAgACAAIAAgACAAIAAgAF8AcABhAHQAdABlAHIAbgAgAD0AIABcACIALgBk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Cw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kAFwAbgAgACAAIAAgACAAIAAgACAAIAAgACAAIAAgACAAIAAgACAAIAAgACAAIAAgACAAIAAgACAAIAAgAF8AcABhAHQAdABlAHIAbgAgAD0AIABcACIAZABcACIALAAgAEgAUwBUAEEAQwBLACgAXABuACAAIAAgACAAIAAgACAAIAAgACAAIAAgACAAIAAgACAAIAAgACAAIAAgACAAIAAgACAAIAAgACAAIAAgACAAIABWAEEATABVAEUAKABJAE4ARABFAFgAKABfAHMAcABsAGkAdAAsACAAMgApACk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aAAwADAAJwAwADAALgAwADAAMABcACIAXABuACAAIAAgACAAIAAgACAAIAAgACAAIAAgACAAIAAgACAAIAAgACAAIAAgACAAIAAgACAAIAAgACAAXwBwAGEAdAB0AGUAcgBuACAAPQAgAFwAIgBoACcALgBcACIAXAAiAFwAIgAsACAATABFAFQAKABcAG4AIAAgACAAIAAgACAAIAAgACAAIAAgACAAIAAgACAAIAAgACAAIAAgACAAIAAgACAAIAAgACAAIAAgACAAIAAgAF8AZABlAGMAaQBtAGEAbABzACwAIABNAEkATgAoAEwARQBOACgASQBOAEQARQBYACgAXwBzAHAAbABpAHQALAAgADU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sAFwAbgAgACAAIAAgACAAIAAgACAAIAAgACAAIAAgACAAIAAgACAAIAAgACAAIAAgACAAIAAgACAAIAAgACAAIAAgACAAIAAgACAAIABWAEEATABVAEUAKABJAE4ARABFAFgAKABfAHMAcABsAGkAdAAsACAANAApACkAIAArACAAKABWAEEATABVAEUAKABMAEUARgBUACgASQBOAEQARQBYACgAXwBzAHAAbABpAHQALAAgADU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DAAaAAwADAAJwAwADAAXAAiAFwAbgAgACAAIAAgACAAIAAgACAAIAAgACAAIAAgACAAIAAgACAAIAAgACAAIAAgACAAIAAgACAAIAAgAF8AcABhAHQAdABlAHIAbgAgAD0AIABcACIAaAAnAFwAIgBcACI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BcAG4AIAAgACAAIAAgACAAIAAgACAAIAAgACAAIAAgACAAIAAgACAAIAAgACAAIAAgACAAIAAgACAAIAApACwAXABuACAAIAAgACAAIAAgACAAIAAgACAAIAAgACAAIAAgACAAIAAgACAAIAAgACAAIAAgACAAIAAgACAALwAvACAAMABoADAAMAAuADAAMAAwACcAXABuACAAIAAgACAAIAAgACAAIAAgACAAIAAgACAAIAAgACAAIAAgACAAIAAgACAAIAAgACAAIAAgACAAXwBwAGEAdAB0AGUAcgBuACAAPQAgAFwAIgBoAC4AJwBcACIALAAgAEwARQBUACgAXABuACAAIAAgACAAIAAgACAAIAAgACAAIAAgACAAIAAgACAAIAAgACAAIAAgACAAIAAgACAAIAAgACAAIAAgACAAIABfAGQAZQBjAGkAbQBhAGwAcwAsACAATQBJAE4AKABMAEUATgAoAEkATgBEAEUAWAAoAF8AcwBwAGwAaQB0ACwAIAA0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IAArACAAKABWAEEATABVAEUAKABMAEUARgBUACgASQBOAEQARQBYACgAXwBzAHAAbABpAHQALAAgADQAKQAsACAAXwBkAGUAYwBpAG0AYQBsAHMAKQApACAALwAgACgAMQAwACAAXgAgAF8AZABlAGMAaQBtAGEAbABzACkAKQ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oADAAMAAnAFwAbgAgACAAIAAgACAAIAAgACAAIAAgACAAIAAgACAAIAAgACAAIAAgACAAIAAgACAAIAAgACAAIAAgAF8AcABhAHQAdABlAHIAbgAgAD0AIABcACIAaAAn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C4AMAAwADAAaABcAG4AIAAgACAAIAAgACAAIAAgACAAIAAgACAAIAAgACAAIAAgACAAIAAgACAAIAAgACAAIAAgACAAIABfAHAAYQB0AHQAZQByAG4AIAA9ACAAXAAiAC4AaA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CwAXABuACAAIAAgACAAIAAgACAAIAAgACAAIAAgACAAIAAgACAAIAAgACAAIAAgACAAIAAgACAAIAAgACAAIAAgACAAIAAgACAAIAAgAFwAIgBcACI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aABcAG4AIAAgACAAIAAgACAAIAAgACAAIAAgACAAIAAgACAAIAAgACAAIAAgACAAIAAgACAAIAAgACAAIABfAHAAYQB0AHQAZQByAG4AIAA9ACAAXAAiAGg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cACIAXAAi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CcAMAAwAC4AMAAwADAAXAAiAFwAbgAgACAAIAAgACAAIAAgACAAIAAgACAAIAAgACAAIAAgACAAIAAgACAAIAAgACAAIAAgACAAIAAgAF8AcABhAHQAdABlAHIAbgAgAD0AIABcACIAJwAuAFwAIgBcACIAXAAiACwAIABMAEUAVAAoAFwAbgAgACAAIAAgACAAIAAgACAAIAAgACAAIAAgACAAIAAgACAAIAAgACAAIAAgACAAIAAgACAAIAAgACAAIAAgACAAXwBkAGUAYwBpAG0AYQBsAHMALAAgAE0ASQBOACgATABFAE4AKABJAE4ARABFAFgAKABfAHMAcABsAGkAdAAsACAANA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cACIAXAAiACwAI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gACsAIAAoAFYAQQBMAFUARQAoAEwARQBGAFQAKABJAE4ARABFAFgAKABfAHMAcABsAGkAdAAsACAANA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MAAnADAAMABcACIAXABuACAAIAAgACAAIAAgACAAIAAgACAAIAAgACAAIAAgACAAIAAgACAAIAAgACAAIAAgACAAIAAgACAAXwBwAGEAdAB0AGUAcgBuACAAPQAgAFwAIgAnAFwAIgBcACIAXAAiACwAIABIAFMAVABBAEMASwAoAFwAbgAgACAAIAAgACAAIAAgACAAIAAgACAAIAAgACAAIAAgACAAIAAgACAAIAAgACAAIAAgACAAIAAgACAAIAAgACAAXAAiAFwAIgAsAFwAbgAgACAAIAAgACAAIAAgACAAIAAgACAAIAAgACAAIAAgACAAIAAgACAAIAAgACAAIAAgACAAIAAgACAAIAAgACAAXAAiAFwAIgAsACA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BcAG4AIAAgACAAIAAgACAAIAAgACAAIAAgACAAIAAgACAAIAAgACAAIAAgACAAIAAgACAAIAAgACAAIAApACwAXABuACAAIAAgACAAIAAgACAAIAAgACAAIAAgACAAIAAgACAAIAAgACAAIAAgACAAIAAgACAAIAAgACAALwAvACAAMAAuADAAMAAwACcAXABuACAAIAAgACAAIAAgACAAIAAgACAAIAAgACAAIAAgACAAIAAgACAAIAAgACAAIAAgACAAIAAgACAAXwBwAGEAdAB0AGUAcgBuACAAPQAgAFwAIgAuACc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CcAXABuACAAIAAgACAAIAAgACAAIAAgACAAIAAgACAAIAAgACAAIAAgACAAIAAgACAAIAAgACAAIAAgACAAXwBwAGEAdAB0AGUAcgBuACAAPQAgAFwAIgAnAFwAIgAsACAASABTAFQAQQBDAEsAK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uADAAMAAwAFwAIgBcAG4AIAAgACAAIAAgACAAIAAgACAAIAAgACAAIAAgACAAIAAgACAAIAAgACAAIAAgACAAIAAgACAAIABfAHAAYQB0AHQAZQByAG4AIAA9ACAAXAAiAC4AXAAiAFwAIg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DAAXAAiAFwAbgAgACAAIAAgACAAIAAgACAAIAAgACAAIAAgACAAIAAgACAAIAAgACAAIAAgACAAIAAgACAAIAAgAF8AcABhAHQAdABlAHIAbgAgAD0AIABcACIAXAAiAFwAIgBcACIALAAgAEgAUwBUAEEAQwBLACgAXABuACAAIAAgACAAIAAgACAAIAAgACAAIAAgACAAIAAgACAAIAAgACAAIAAgACAAIAAgACAAIAAgACAAIAAgACAAIABcACIAXAAiACwAXABuACAAIAAgACAAIAAgACAAIAAgACAAIAAgACAAIAAgACAAIAAgACAAIAAgACAAIAAgACAAIAAgACAAIAAgACAAIABcACIAXAAiACwAXABuACAAIAAgACAAIAAgACAAIAAgACAAIAAgACAAIAAgACAAIAAgACAAIAAgACAAIAAgACAAIAAgACAAIAAgACAAIABcACIAXAAiACwAXABuACAAIAAgACAAIAAgACAAIAAgACAAIAAgACAAIAAgACAAIAAgACAAIAAgACAAIAAgACAAIAAgACAAIAAgACAAIABWAEEATABVAEUAKABJAE4ARABFAFgAKABfAHMAcABsAGkAdAAsACAAMgApACkAXABuACAAIAAgACAAIAAgACAAIAAgACAAIAAgACAAIAAgACAAIAAgACAAIAAgACAAIAAgACAAIAAgACAAKQAsAFwAbgAgACAAIAAgACAAIAAgACAAIAAgACAAIAAgACAAIAAgACAAIAAgACAAIAAgACAAIAAgACAAIAAgAC8ALwAgADAALgAwADAAMABcAG4AIAAgACAAIAAgACAAIAAgACAAIAAgACAAIAAgACAAIAAgACAAIAAgACAAIAAgACAAIAAgACAAIABfAHAAYQB0AHQAZQByAG4AIAA9ACAAXAAiAC4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L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FwAbgAgACAAIAAgACAAIAAgACAAIAAgACAAIAAgACAAIAAgACAAIAAgACAAIAAgACAAIAAgACAAIAAgAF8AcABhAHQAdABlAHIAbgAgAD0AIABcACIAXAAiACwAIABIAFMAVABBAEMASwAoAFwAbgAgACAAIAAgACAAIAAgACAAIAAgACAAIAAgACAAIAAgACAAIAAgACAAIAAgACAAIAAgACAAIAAgACAAIAAgACAAVgBBAEwAVQBFACgASQBOAEQARQBYACgAXwBzAHAAbABpAHQALAAgADIAKQApACwAXABuACAAIAAgACAAIAAgACAAIAAgACAAIAAgACAAIAAgACAAIAAgACAAIAAgACAAIAAgACAAIAAgACAAIAAgACAAIABcACIAXAAiACwAXABuACAAIAAgACAAIAAgACAAIAAgACAAIAAgACAAIAAgACAAIAAgACAAIAAgACAAIAAgACAAIAAgACAAIAAgACAAIABcACIAXAAiACwAXABuACAAIAAgACAAIAAgACAAIAAgACAAIAAgACAAIAAgACAAIAAgACAAIAAgACAAIAAgACAAIAAgACAAIAAgACAAIABcACIAXAAiAFwAbgAgACAAIAAgACAAIAAgACAAIAAgACAAIAAgACAAIAAgACAAIAAgACAAIAAgACAAIAAgACAAIAAgACkALABcAG4AIAAgACAAIAAgACAAIAAgACAAIAAgACAAIAAgACAAIAAgACAAIAAgACAAIAAgACAAIAAgACAAIABUAFIAVQBFACwAIAB7ACMAVgBBAEwAVQBFACEAfQBcAG4AIAAgACAAIAAgACAAIAAgACAAIAAgACAAIAAgACAAIAAgACAAIAAgACAAIAAgACAAKQBcAG4AIAAgACAAIAAgACAAIAAgACAAIAAgACAAIAAgACAAIAAgACAAIAAgACkAXABuACAAIAAgACAAIAAgACAAIAAgACAAIAAgACAAIAAgACAAKQAsAFwAbgBcAG4AIAAgACAAIAAgACAAIAAgACAAIAAgACAAIAAgACAAIABfAGMAbwBtAHAAbABpAGMAYQB0AGkAbwBuACwAIABJAEYAKABJAFMATgBVAE0AQgBFAFIAKABUAGkAbQBlAFMAcABhAG4AVABlAHgAdAApACwAIABSAEUAUwBPAEwAVgBFAF8AVABJAE0ARQBTAFAAQQBOACgAVABpAG0AZQBTAHAAYQBuAFQAZQB4AHQAKQAsAFwAbgAgACAAIAAgACAAIAAgACAAIAAgACAAIAAgACAAIAAgACAAIAAgACAATABFAFQAKABcAG4AIAAgACAAIAAgACAAIAAgACAAIAAgACAAIAAgACAAIAAgACAAIAAgACAAIAAgACAAXwBpAHMATQBvAGQAZQByAG4ARgBtAHQALAAgAEkARgBFAFIAUgBPAFIAKABGAEkATgBEACgAXAAiADoAXAAiACwAIABUAGkAbQBlAFMAcABhAG4AVABlAHgAdAApACwAIAAwACkAIAA+ACAAMAAsAFwAbgAgACAAIAAgACAAIAAgACAAIAAgACAAIAAgACAAIAAgACAAIAAgACAAIAAgACAAIABfAHQAaQBtAGUAUwBwAGEAbgBUAGUAeAB0ACwAIABJAEYAKABfAGkAcwBNAG8AZABlAHIAbgBGAG0AdAAsACAAVABpAG0AZQBTAHAAYQBuAFQAZQB4AHQALAAgAFMAVQBCAFMAVABJAFQAVQBUAEUAKABUAGkAbQBlAFMAcABhAG4AVABlAHgAdAAsACAAXAAiACAAXAAiACwAIABcACIAXAAiACkAKQAsAFwAbgAgACAAIAAgACAAIAAgACAAIAAgACAAIAAgACAAIAAgACAAIAAgACAAIAAgACAAIABfAGYAaQByAHMAdABDAGgAYQByACwAIABMAEUARgBUACgAXwB0AGkAbQBlAFMAcABhAG4AVABlAHgAdAAsACAAMQApACwAXABuACAAIAAgACAAIAAgACAAIAAgACAAIAAgACAAIAAgACAAIAAgACAAIAAgACAAIAAgAF8AaABhAHMAUwBpAGcAbgAsACAASQBGAFMAKABcAG4AIAAgACAAIAAgACAAIAAgACAAIAAgACAAIAAgACAAIAAgACAAIAAgACAAIAAgACAAIAAgACAAIABfAGYAaQByAHMAdABDAGgAYQByACAAPQAgAFwAIgArAFwAIgAsACAAVABSAFUARQAsAFwAbgAgACAAIAAgACAAIAAgACAAIAAgACAAIAAgACAAIAAgACAAIAAgACAAIAAgACAAIAAgACAAIAAgAF8AZgBpAHIAcwB0AEMAaABhAHIAIAA9ACAAXAAiAC0AXAAiACwAIABUAFIAVQBFACwAXABuACAAIAAgACAAIAAgACAAIAAgACAAIAAgACAAIAAgACAAIAAgACAAIAAgACAAIAAgACAAIAAgACAAXwBmAGkAcgBzAHQAQwBoAGEAcgAgAD0AIABVAE4ASQBDAEgAQQBSACgAOAA3ADIAMgApACwAIABUAFIAVQBFACwAXABuACAAIAAgACAAIAAgACAAIAAgACAAIAAgACAAIAAgACAAIAAgACAAIAAgACAAIAAgACAAIAAgACAAVABSAFUARQAsACAARgBBAEwAUwBFAFwAbgAgACAAIAAgACAAIAAgACAAIAAgACAAIAAgACAAIAAgACAAIAAgACAAIAAgACAAIAApACwAXABuACAAIAAgACAAIAAgACAAIAAgACAAIAAgACAAIAAgACAAIAAgACAAIAAgACAAIAAgAF8AbgBvAG0AaQBuAGEAbABTAGkAZwBuACwAIABJAEYAUwAoAFwAbgAgACAAIAAgACAAIAAgACAAIAAgACAAIAAgACAAIAAgACAAIAAgACAAIAAgACAAIAAgACAAIAAgAF8AZgBpAHIAcwB0AEMAaABhAHIAIAA9ACAAXAAiAC0AXAAiACwAIAAtADEALABcAG4AIAAgACAAIAAgACAAIAAgACAAIAAgACAAIAAgACAAIAAgACAAIAAgACAAIAAgACAAIAAgACAAIABfAGYAaQByAHMAdABDAGgAYQByACAAPQAgAFUATgBJAEMASABBAFIAKAA4ADcAMgAyACkALAAgAC0AMQAsAFwAbgAgACAAIAAgACAAIAAgACAAIAAgACAAIAAgACAAIAAgACAAIAAgACAAIAAgACAAIAAgACAAIAAgAFQAUgBVAEUALAAgADEAXABuACAAIAAgACAAIAAgACAAIAAgACAAIAAgACAAIAAgACAAIAAgACAAIAAgACAAIAAgACkALABcAG4AIAAgACAAIAAgACAAIAAgACAAIAAgACAAIAAgACAAIAAgACAAIAAgACAAIAAgACAAXwB1AFQAaQBtAGUAUwBwAGEAbgAsACAASQBGACgAXwBoAGEAcwBTAGkAZwBuACwAIABNAEkARAAoAF8AdABpAG0AZQBTAHAAYQBuAFQAZQB4AHQALAAgADIALAAgAEwARQBOACgAXwB0AGkAbQBlAFMAcABhAG4AVABlAHgAdAApACAALQAgADEAKQAsACAAXwB0AGkAbQBlAFMAcABhAG4AVABlAHgAdAApACwAXABuACAAIAAgACAAIAAgACAAIAAgACAAIAAgACAAIAAgACAAIAAgACAAIAAgACAAIAAgAFwAbgAgACAAIAAgACAAIAAgACAAIAAgACAAIAAgACAAIAAgACAAIAAgACAAIAAgACAAIABfAHQAcgB5AFAAYQByAHMAZQAsACAASQBGACgAXwBpAHMATQBvAGQAZQByAG4ARgBtAHQALABcAG4AIAAgACAAIAAgACAAIAAgACAAIAAgACAAIAAgACAAIAAgACAAIAAgACAAIAAgACAAIAAgACAAIABmAG4AUABhAHIAcwBlAE0AbwBkAGUAcgBuAEYAbQB0ACgAXwB1AFQAaQBtAGUAUwBwAGEAbgApACwAXABuACAAIAAgACAAIAAgACAAIAAgACAAIAAgACAAIAAgACAAIAAgACAAIAAgACAAIAAgACAAIAAgACAAZgBuAFAAYQByAHMAZQBUAHIAYQBkAGkAdABpAG8AbgBhAGwARgBtAHQAKABfAHUAVABpAG0AZQBTAHAAYQBuACkAXABuACAAIAAgACAAIAAgACAAIAAgACAAIAAgACAAIAAgACAAIAAgACAAIAAgACAAIAAgACkALABcAG4AIAAgACAAIAAgACAAIAAgACAAIAAgACAAIAAgACAAIAAgACAAIAAgACAAIAAgACAASQBGACgASQBTAEUAUgBSAE8AUgAoAEkATgBEAEUAWAAoAF8AdAByAHkAUABhAHIAcwBlACwAIAAxACwAIAAxACkAKQAsACAAewAjAFYAQQBMAFUARQAhACwAIABcACIAXAAiACwAIABcACIAXAAiACwAIABcACIAXAAiACwAIABcACIAXAAiAH0ALABcAG4AIAAgACAAIAAgACAAIAAgACAAIAAgACAAIAAgACAAIAAgACAAIAAgACAAIAAgACAAIAAgACAAIABMAEUAVAAoAFwAbgAgACAAIAAgACAAIAAgACAAIAAgACAAIAAgACAAIAAgACAAIAAgACAAIAAgACAAIAAgACAAIAAgACAAIAAgACAAXwBzAGkAZwBuACwAIABJAEYAUwAoAFwAbgAgACAAIAAgACAAIAAgACAAIAAgACAAIAAgACAAIAAgACAAIAAgACAAIAAgACAAIAAgACAAIAAgACAAIAAgACAAIAAgACAAIABJAE4ARABFAFgAKABfAHQAcgB5AFAAYQByAHMAZQAsACAAMQAsACAAMQApACAAPgAgADAALAAgAF8AbgBvAG0AaQBuAGEAbABTAGkAZwBuACwAXABuACAAIAAgACAAIAAgACAAIAAgACAAIAAgACAAIAAgACAAIAAgACAAIAAgACAAIAAgACAAIAAgACAAIAAgACAAIAAgACAAIAAgAEkATgBEAEUAWAAoAF8AdAByAHkAUABhAHIAcwBlACwAIAAxACwAIAAyACkAIAA+ACAAMAAsACAAXwBuAG8AbQBpAG4AYQBsAFMAaQBnAG4ALABcAG4AIAAgACAAIAAgACAAIAAgACAAIAAgACAAIAAgACAAIAAgACAAIAAgACAAIAAgACAAIAAgACAAIAAgACAAIAAgACAAIAAgACAASQBOAEQARQBYACgAXwB0AHIAeQBQAGEAcgBzAGUALAAgADEALAAgADMAKQAgAD4AIAAwACwAIABfAG4AbwBtAGkAbgBhAGwAUwBpAGcAbgAsAFwAbgAgACAAIAAgACAAIAAgACAAIAAgACAAIAAgACAAIAAgACAAIAAgACAAIAAgACAAIAAgACAAIAAgACAAIAAgACAAIAAgACAAIABJAE4ARABFAFgAKABfAHQAcgB5AFAAYQByAHMAZQAsACAAMQAsACAANAApACAAPgAgADAALAAgAF8AbgBvAG0AaQBuAGEAbABTAGkAZwBuACwAXABuACAAIAAgACAAIAAgACAAIAAgACAAIAAgACAAIAAgACAAIAAgACAAIAAgACAAIAAgACAAIAAgACAAIAAgACAAIAAgACAAIAAgAFQAUgBVAEUALAAgADAAXABuACAAIAAgACAAIAAgACAAIAAgACAAIAAgACAAIAAgACAAIAAgACAAIAAgACAAIAAgACAAIAAgACAAIAAgACAAIAApACwAXABuACAAIAAgACAAIAAgACAAIAAgACAAIAAgACAAIAAgACAAIAAgACAAIAAgACAAIAAgACAAIAAgACAAIAAgACAAIABWAEEATABJAEQAQQBUAEUAXwBUAEkATQBFAFMAUABBAE4AKABcAG4AIAAgACAAIAAgACAAIAAgACAAIAAgACAAIAAgACAAIAAgACAAIAAgACAAIAAgACAAIAAgACAAIAAgACAAIAAgACAAIAAgACAAXwBzAGkAZwBuACwAXABuACAAIAAgACAAIAAgACAAIAAgACAAIAAgACAAIAAgACAAIAAgACAAIAAgACAAIAAgACAAIAAgACAAIAAgACAAIAAgACAAIAAgAEkATgBEAEUAWAAoAF8AdAByAHkAUABhAHIAcwBlACwAIAAxACwAIAAxACkALABcAG4AIAAgACAAIAAgACAAIAAgACAAIAAgACAAIAAgACAAIAAgACAAIAAgACAAIAAgACAAIAAgACAAIAAgACAAIAAgACAAIAAgACAASQBOAEQARQBYACgAXwB0AHIAeQBQAGEAcgBzAGUALAAgADEALAAgADIAKQAsAFwAbgAgACAAIAAgACAAIAAgACAAIAAgACAAIAAgACAAIAAgACAAIAAgACAAIAAgACAAIAAgACAAIAAgACAAIAAgACAAIAAgACAAIABJAE4ARABFAFgAKABfAHQAcgB5AFAAYQByAHMAZQAsACAAMQAsACAAMwApACwAXABuACAAIAAgACAAIAAgACAAIAAgACAAIAAgACAAIAAgACAAIAAgACAAIAAgACAAIAAgACAAIAAgACAAIAAgACAAIAAgACAAIAAgAEkATgBEAEUAWAAoAF8AdAByAHkAUABhAHIAcwBlACwAIAAxACwAIAA0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SQBGACgAXwBhAHMAVgBhAGwAdQBlACwAXABuACAAIAAgACAAIAAgACAAIAAgACAAIAAgACAAIAAgACAAIAAgACAAIABUAEkATQBFAFMAUABBAE4AKABcAG4AIAAgACAAIAAgACAAIAAgACAAIAAgACAAIAAgACAAIAAgACAAIAAgACAAIAAgACAASQBOAEQARQBYACgAXwBjAG8AbQBwAGwAaQBjAGEAdABpAG8AbgAsACAAMQAsACAAMQApACwAXABuACAAIAAgACAAIAAgACAAIAAgACAAIAAgACAAIAAgACAAIAAgACAAIAAgACAAIAAgAEkATgBEAEUAWAAoAF8AYwBvAG0AcABsAGkAYwBhAHQAaQBvAG4ALAAgADEALAAgADIAKQAsAFwAbgAgACAAIAAgACAAIAAgACAAIAAgACAAIAAgACAAIAAgACAAIAAgACAAIAAgACAAIABJAE4ARABFAFgAKABfAGMAbwBtAHAAbABpAGMAYQB0AGkAbwBuACwAIAAxACwAIAAzACkALABcAG4AIAAgACAAIAAgACAAIAAgACAAIAAgACAAIAAgACAAIAAgACAAIAAgACAAIAAgACAASQBOAEQARQBYACgAXwBjAG8AbQBwAGwAaQBjAGEAdABpAG8AbgAsACAAMQAsACAANAApACwAXABuACAAIAAgACAAIAAgACAAIAAgACAAIAAgACAAIAAgACAAIAAgACAAIAAgACAAIAAgAEkATgBEAEUAWAAoAF8AYwBvAG0AcABsAGkAYwBhAHQAaQBvAG4ALAAgADEALAAgADUAKQBcAG4AIAAgACAAIAAgACAAIAAgACAAIAAgACAAIAAgACAAIAAgACAAIAAgACkALABcAG4AIAAgACAAIAAgACAAIAAgACAAIAAgACAAIAAgACAAIAAgACAAIAAgAF8AYwBvAG0AcABsAGkAYwBhAHQAaQBvAG4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UwBQAEEATgBcAG4AXABuAFIAZQB0AHUAcgBuAHMAIABhACAAdABpAG0AZQBzAHAAYQBuACAAYQBzACAAdABlAHgAdAAgAGkAbgAgAHQAaABlACAAcwBwAGUAYwBpAGYAaQBlAGQAIABmAG8AcgBtAGEAdAAgAGYAcgBvAG0AIABhACAAZwBpAHYAZQBuACAAZABlAGMAaQBtAGEAbAAgAHQAaQBtAGUAcwBw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AgACAAfAAgAEYAbwByAG0AYQB0AHQAZQBkACAAdABpAG0AZQBzAHAAYQBuACAAZAAuAEgASAA6AG0AbQA6AHMAcwAuADA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IAAgACAAIAAgACAAfAAgAGQAZQBjAGkAbQBhAGwAIAB8ACAARABlAGMAaQBtAGEAbAAgAHQAaQBtAGUAcwBwAGEAbgAgAHcAaABlAHIAZQAgAGEAIABkAGEAeQAgAD0AIAAxAFwAbgBbAE8AcAB0AGkAbwBuAHMAXQAgACAAIAAgACAAIAB8ACAAdABlAHgAdAAgACAAIAAgAHwAIABTAHQAcgBpAG4AZwAgAHcAaQB0AGgAIABlAGwAZQBtAGUAbgB0AHMAOgAgAFsAKwBdAFsAVABdAFsAUABdAFsAXwBdAFsAPABdAFsAfgBdAFsASABpAGcAaABPAHIAZABlAHIAXQBbAEwAbwB3AE8AcgBkAGUAcgBdAFsAUAByAGUAYwBpAHMAaQBvAG4AXQBcAG4AIAAgACAAIAAgACAAIAAgACAAIAAgACAAIAAgACAAfAAgACAAIAAgACAAIAAgACAAIAB8ACAAIAAgACAAIAAgACAAIAAgACsAIAA6ACAARABpAHMAcABsAGEAeQAgAHAAbwBzAGkAdABpAHYAZQAgAHMAaQBnAG4AIABmAG8AcgAgAG4AbwBuAC0AbgBlAGcAYQB0AGkAdgBlACAAdgBhAGwAdQBlAHMAXABuACAAIAAgACAAIAAgACAAIAAgACAAIAAgACAAIAAgAHwAIAAgACAAIAAgACAAIAAgACAAfAAgACAAIAAgACAAIAAgACAAIABUACAAOgAgAFQAcgBhAGQAaQB0AGkAbwBuAGEAbAAgAFMAdAB5AGwAZQAuACAATQBvAGQAZQByAG4AIABzAHQAeQBsAGUAIAB3AGgAZQBuACAAbgBvAHQAIABwAHIAZQBzAGUAbgB0AFwAbgAgACAAIAAgACAAIAAgACAAIAAgACAAIAAgACAAIAB8ACAAIAAgACAAIAAgACAAIAAgAHwAIAAgACAAIAAgACAAIAAgACAAUAAgADoAIABQAGEAZAAgAGwAZQBhAGQAaQBuAGcAIAB2AGEAbAB1AGUAcwAgAHcAaQB0AGgAIAB6AGUAcgBvAC4AXABuACAAIAAgACAAIAAgACAAIAAgACAAIAAgACAAIAAgAHwAIAAgACAAIAAgACAAIAAgACAAfAAgACAAIAAgACAAIAAgACAAIABfACAAOgAgAEkAbgBzAGUAcgB0ACAAcwBwAGEAYwBpAG4AZwAuACAAQQBwAHAAbABpAGMAYQBiAGwAZQAgAHQAbwAgAHQAcgBhAGQAaQB0AGkAbwBuAGEAbAAgAHMAdAB5AGwAZQAgAG8AbgBsAHkALgBcAG4AIAAgACAAIAAgACAAIAAgACAAIAAgACAAIAAgACAAfAAgACAAIAAgACAAIAAgACAAIAB8ACAAIAAgACAAIAAgACAAIAAgADwAIAA6ACAAUgBvAHUAbgBkACAAYgB5ACAAdAByAHUAbgBjAGEAdABpAG4AZwAgAGMAbwBtAHAAbwBuAGUAbgB0AHMALgAgAEQAZQBmAGEAdQBsAHQAIABpAHMAIAByAG8AdQBuAGQAaQBuAGcAIAB0AG8AIABuAGUAYQByAGUAcwB0AC4AXABuACAAIAAgACAAIAAgACAAIAAgACAAIAAgACAAIAAgAHwAIAAgACAAIAAgACAAIAAgACAAfAAgACAAIAAgACAAIAAgACAAIAB+ACAAOgAgAEYAbABvAGEAdABpAG4AZwAgAGQAaQBzAHAAbABhAHkAIABvAGYAIABjAG8AbQBwAG8AbgBlAG4AdABzAC4AIABGAG8AcgAgAG0AbwBkAGUAcgBuACAAcwB0AHkAbABlACAAbwBuAGwAeQAgAGgAYQBzACAAYQBuACAAZQBmAGYAZQBjAHQAIAB3AGgAZQBuAFwAbgAgACAAIAAgACAAIAAgACAAIAAgACAAIAAgACAAIAB8ACAAIAAgACAAIAAgACAAIAAgAHwAIAAgACAAIAAgACAAIAAgACAAIAAgADoAIABsAG8AdwAgAG8AcgBkAGUAcgAgAGkAdABlAG0AIABpAHMAIABzAGUAYwBvAG4AZABzACwAIABiAHkAIABhAGwAbABvAHcAaQBuAGcAIABmAGwAbwBhAHQAaQBuAGcAIABkAGkAcwBwAGwAYQB5ACAAbwBmACAAZABlAGMAaQBtAGEAbAAgAHMAZQBjAG8AbgBkAHMALgBcAG4AIAAgACAAIAAgACAAIAAgACAAIAAgACAAIAAgACAAfAAgACAAIAAgACAAIAAgACAAIAB8ACAAIAAgACAAIAAgACAAIAAgACAAIAA6ACAARgBvAHIAIAB0AHIAYQBkAGkAdABpAG8AbgBhAGwAIABzAHQAeQBsAGUALAAgAGYAbABvAGEAdABzACAAZgByAG8AbQAgAGgAaQBnAGgAIABvAHIAZABlAHIAIAB0AG8AIABsAG8AdwAgAG8AcgBkAGUAcgAuAFwAbgAgACAAIAAgACAAIAAgACAAIAAgACAAIAAgACAAIAB8ACAAIAAgACAAIAAgACAAIAAgAHwAIABIAGkAZwBoAE8AcgBkAGUAcgAgADoAIABoAGkAZwBoACAAbwByAGQAZQByACAAYwBvAG0AcABvAG4AZQBuAHQAXABuACAAIAAgACAAIAAgACAAIAAgACAAIAAgACAAIAAgAHwAIAAgACAAIAAgACAAIAAgACAAfAAgAEwAbwB3AE8AcgBkAGUAcgAgACAAOgAgAGwAbwB3ACAAbwByAGQAZQByACAAYwBvAG0AcABvAG4AZQBuAHQAXABuACAAIAAgACAAIAAgACAAIAAgACAAIAAgACAAIAAgAHwAIAAgACAAIAAgACAAIAAgACAAfAAgAEgAaQBnAGgATwByAGQAZQByACAAYQBuAGQAIABMAG8AdwBPAHIAZABlAHIAIABlAGwAZQBtAGUAbgB0AHMAIAB0AGEAawBlACAAdABoAGUAIABmAG8AbABsAG8AdwBpAG4AZwA6AFwAbgAgACAAIAAgACAAIAAgACAAIAAgACAAIAAgACAAIAB8ACAAIAAgACAAIAAgACAAIAAgAHwAIAAgACAAIAAgACAAIAAgACAARAAgADoAIABEAGEAeQBcAG4AIAAgACAAIAAgACAAIAAgACAAIAAgACAAIAAgACAAfAAgACAAIAAgACAAIAAgACAAIAB8ACAAIAAgACAAIAAgACAAIAAgAEgAIAA6ACAASABvAHUAcgBcAG4AIAAgACAAIAAgACAAIAAgACAAIAAgACAAIAAgACAAfAAgACAAIAAgACAAIAAgACAAIAB8ACAAIAAgACAAIAAgACAAIAAgAE0AIAA6ACAATQBpAG4AdQB0AGUAXABuACAAIAAgACAAIAAgACAAIAAgACAAIAAgACAAIAAgAHwAIAAgACAAIAAgACAAIAAgACAAfAAgACAAIAAgACAAIAAgACAAIABTACAAOgAgAFMAZQBjAG8AbgBkAFwAbgAgACAAIAAgACAAIAAgACAAIAAgACAAIAAgACAAIAB8ACAAIAAgACAAIAAgACAAIAAgAHwAIABQAHIAZQBjAGkAcwBpAG8AbgAgADoAIABbADAALQA5AF0AIABGAG8AcgAgAG0AbwBkAGUAcgBuACAAcwB0AHkAbABlACAAbwBuAGwAeQAgAGgAYQBzACAAYQBuACAAZQBmAGYAZQBjAHQAIAB3AGgAZQBuACAAbABvAHcAIABvAHIAZABlAHIAIABjAG8AbQBwAG8AbgBlAG4AdAAgAGkAcwAgAHMAZQBjAG8AbgBkAHMALgBcAG4AIAAgACAAIAAgACAAIAAgACAAIAAgACAAIAAgACAAfAAgACAAIAAgACAAIAAgACAAIAB8ACAAIAAgACAAIAAgACAAIAAgACAAIAA6ACAARgBvAHIAIAB0AHIAYQBkAGkAdABpAG8AbgBhAGwAIABzAHQAeQBsAGUALAAgAGQAZQBjAGkAbQBhAGwAcwAgAGMAYQBuACAAYgBlACAAZQB4AHAAcgBlAHMAcwBlAGQAIABvAG4AIABhAG4AeQAgAGwAbwB3ACAAbwByAGQAZQByACAAYwBvAG0AcABvAG4AZQBuAHQ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UwBQAEEATgAoADEALgA3ADgANgA1ACwAIABcACIAXAAiACkAXABuAFIAZQB0AHUAcgBuAHMAOgAgADEALgAxADgAOgA1ADIAOgAzADQAXABuAFwAbgBGAE8AUgBNAEEAVABfAFQASQBNAEUAUwBQAEEATgAoADEALgA3ADgANgA1ACwAIABcACIASABTADMAXAAiACkAXABuAFIAZQB0AHUAcgBuAHMAOgAgADQAMgA6ADUAMgA6ADMAMwAuADYAMAAwAFwAbgBcAG4ARgBPAFIATQBBAFQAXwBUAEkATQBFAFMAUABBAE4AKAAxAC4ANwA4ADYANQAsACAAXAAiAFQAKwBfAEgAUwBcACIAKQBcAG4AUgBlAHQAdQByAG4AcwA6ACAAKwAgADQAMgBoACAANQAyACcAIAAzADQ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LAAgAFsATwBwAHQAaQBvAG4AcwBdACwAXABuACAAIAAgACAASQBGAFMAKABcAG4AIAAgACAAIAAgACAAIAAgAEkAUwBfAEUATQBQAFQAWQAoAFQAaQBtAGUAUwBwAGEAbgApACwAIABcACIAXAAiACwAXABuACAAIAAgACAAIAAgACAAIABOAE8AVAAoAEkAUwBOAFUATQBCAEUAUgAoAFQAaQBtAGUAUwBwAGEAbgApACkALAAgAHsAIwBWAEEATABVAEUAIQB9ACwAXABuACAAIAAgACAAIAAgACAAIABUAFIAVQBFACwAIABMAEUAVAAoAFwAbgAgACAAIAAgACAAIAAgACAAIAAgACAAIABfAG0AbwBkAGUAcgBuAFMAdAB5AGwAZQAsACAASQBGAEUAUgBSAE8AUgAoAFMARQBBAFIAQwBIACgAXAAiAFQAXAAiACwAIABPAHAAdABpAG8AbgBzACkALAAgADAAKQAgAD0AIAAwACwAXABuACAAIAAgACAAIAAgACAAIAAgACAAIAAgAF8AcwBpAGcAbgBQAG8AcwBpAHQAaQB2AGUALAAgAEkARgBFAFIAUgBPAFIAKABGAEkATgBEACgAXAAiACsAXAAiACwAIABPAHAAdABpAG8AbgBzACkALAAgADAAKQAgAD4AIAAwACwAXABuACAAIAAgACAAIAAgACAAIAAgACAAIAAgAF8AZgBpAHgAZQBkACwAIABJAEYARQBSAFIATwBSACgARgBJAE4ARAAoAFwAIgB+AFwAIgAsACAATwBwAHQAaQBvAG4AcwApACwAIAAwACkAIAA9ACAAMAAsAFwAbgAgACAAIAAgACAAIAAgACAAIAAgACAAIABfAHAAYQBkAGQAaQBuAGcALAAgAEkARgBFAFIAUgBPAFIAKABTAEUAQQBSAEMASAAoAFwAIgBQAFwAIgAsACAATwBwAHQAaQBvAG4AcwApACwAIAAwACkAIAA+ACAAMAAsAFwAbgAgACAAIAAgACAAIAAgACAAIAAgACAAIABfAHMAcABhAGMAaQBuAGcALAAgAEkARgBFAFIAUgBPAFIAKABGAEkATgBEACgAXAAiAF8AXAAiACwAIABPAHAAdABpAG8AbgBzACkALAAgADAAKQAgAD4AIAAwACwAXABuACAAIAAgACAAIAAgACAAIAAgACAAIAAgAF8AdAByAHUAbgBjAGEAdABlACwAIABJAEYARQBSAFIATwBSACgARgBJAE4ARAAoAFwAIgA8AFwAIgAsACAATwBwAHQAaQBvAG4AcwApACwAIAAwACkAIAA+ACAAMAAsAFwAbgAgACAAIAAgACAAIAAgACAAIAAgACAAIAAgACAAIAAgACAAIAAgACAAXABuACAAIAAgACAAIAAgACAAIAAgACAAIAAgAF8AdAByAHkASABpAGcAaABPAHIAZABlAHIAQwBoAGEAcgAsACAAUwBFAEEAUgBDAEgAXwBOAFQASABfAEMASABBAFIAKABcACIARABIAE0AUwBcACIALAAgAE8AcAB0AGkAbwBuAHMALAAgADEALAAgADEAKQAsAFwAbgAgACAAIAAgACAAIAAgACAAIAAgACAAIABfAHAAYQBzAHMAZQBkAEgAaQBnAGgATwByAGQAZQByACwAIABJAEYAUwAoAFwAbgAgACAAIAAgACAAIAAgACAAIAAgACAAIAAgACAAIAAgAEkATgBEAEUAWAAoAF8AdAByAHkASABpAGcAaABPAHIAZABlAHIAQwBoAGEAcgAsACAAMQAsACAAMQApACAAPQAgADAALAAgAFwAIgBcACIALABcAG4AIAAgACAAIAAgACAAIAAgACAAIAAgACAAIAAgACAAIABJAE4ARABFAFgAKABfAHQAcgB5AEgAaQBnAGgATwByAGQAZQByAEMAaABhAHIALAAgADEALAAgADIAKQAgAD0AIABcACIARABcACIALAAgADEALABcAG4AIAAgACAAIAAgACAAIAAgACAAIAAgACAAIAAgACAAIABJAE4ARABFAFgAKABfAHQAcgB5AEgAaQBnAGgATwByAGQAZQByAEMAaABhAHIALAAgADEALAAgADIAKQAgAD0AIABcACIASABcACIALAAgADIALABcAG4AIAAgACAAIAAgACAAIAAgACAAIAAgACAAIAAgACAAIABJAE4ARABFAFgAKABfAHQAcgB5AEgAaQBnAGgATwByAGQAZQByAEMAaABhAHIALAAgADEALAAgADIAKQAgAD0AIABcACIATQBcACIALAAgADMALABcAG4AIAAgACAAIAAgACAAIAAgACAAIAAgACAAIAAgACAAIABJAE4ARABFAFgAKABfAHQAcgB5AEgAaQBnAGgATwByAGQAZQByAEMAaABhAHIALAAgADEALAAgADIAKQAgAD0AIABcACIAUwBcACIALAAgADQAXABuACAAIAAgACAAIAAgACAAIAAgACAAIAAgACkALABcAG4AXABuACAAIAAgACAAIAAgACAAIAAgACAAIAAgAF8AdAByAHkATABvAHcATwByAGQAZQByAEMAaABhAHIALAAgAFMARQBBAFIAQwBIAF8ATgBUAEgAXwBDAEgAQQBSACgAXAAiAEQASABNAFMAXAAiACwAIABPAHAAdABpAG8AbgBzACwAIAAxACwAIAAxACwAIABJAE4ARABFAFgAKABfAHQAcgB5AEgAaQBnAGgATwByAGQAZQByAEMAaABhAHIALAAgADEALAAgADEAKQAgACsAIAAxACkALABcAG4AIAAgACAAIAAgACAAIAAgACAAIAAgACAAXwBwAGEAcwBzAGUAZABMAG8AdwBPAHIAZABlAHIALAAgAEkARgBTACgAXABuACAAIAAgACAAIAAgACAAIAAgACAAIAAgACAAIAAgACAASQBOAEQARQBYACgAXwB0AHIAeQBMAG8AdwBPAHIAZABlAHIAQwBoAGEAcgAsACAAMQAsACAAMQApACAAPQAgADAALAAgAFwAIgBcACIALABcAG4AIAAgACAAIAAgACAAIAAgACAAIAAgACAAIAAgACAAIABJAE4ARABFAFgAKABfAHQAcgB5AEwAbwB3AE8AcgBkAGUAcgBDAGgAYQByACwAIAAxACwAIAAyACkAIAA9ACAAXAAiAEQAXAAiACwAIAAxACwAXABuACAAIAAgACAAIAAgACAAIAAgACAAIAAgACAAIAAgACAASQBOAEQARQBYACgAXwB0AHIAeQBMAG8AdwBPAHIAZABlAHIAQwBoAGEAcgAsACAAMQAsACAAMgApACAAPQAgAFwAIgBIAFwAIgAsACAAMgAsAFwAbgAgACAAIAAgACAAIAAgACAAIAAgACAAIAAgACAAIAAgAEkATgBEAEUAWAAoAF8AdAByAHkATABvAHcATwByAGQAZQByAEMAaABhAHIALAAgADEALAAgADIAKQAgAD0AIABcACIATQBcACIALAAgADMALABcAG4AIAAgACAAIAAgACAAIAAgACAAIAAgACAAIAAgACAAIABJAE4ARABFAFgAKABfAHQAcgB5AEwAbwB3AE8AcgBkAGUAcgBDAGgAYQByACwAIAAxACwAIAAyACkAIAA9ACAAXAAiAFMAXAAiACwAIAA0AFwAbgAgACAAIAAgACAAIAAgACAAIAAgACAAIAApACwAXABuACAAIAAgACAAIAAgACAAIAAgACAAIAAgACAAIAAgACAAIAAgACAAIAAgACAAIAAgACAAIAAgACAAIAAgACAAIABcAG4AIAAgACAAIAAgACAAIAAgACAAIAAgACAALwAvACAAcwB3AGkAdABjAGgAIABpAGYAIABuAGUAZQBkAGUAZABcAG4AIAAgACAAIAAgACAAIAAgACAAIAAgACAAXwBsAG8AdwBPAHIAZABlAHIALAAgAEkARgBTACgAXABuACAAIAAgACAAIAAgACAAIAAgACAAIAAgACAAIAAgACAASQBTAE4AVQBNAEIARQBSACgAXwBwAGEAcwBzAGUAZABMAG8AdwBPAHIAZABlAHIAKQAgACoAIABJAFMATgBVAE0AQgBFAFIAKABfAHAAYQBzAHMAZQBkAEgAaQBnAGgATwByAGQAZQByACkALABcAG4AIAAgACAAIAAgACAAIAAgACAAIAAgACAAIAAgACAAIAAgACAAIAAgAE0AQQBYACgAXwBwAGEAcwBzAGUAZABIAGkAZwBoAE8AcgBkAGUAcgAsACAAXwBwAGEAcwBzAGUAZABMAG8AdwBPAHIAZABlAHIAKQAsAFwAbgAgACAAIAAgACAAIAAgACAAIAAgACAAIAAgACAAIAAgAEkAUwBOAFUATQBCAEUAUgAoAF8AcABhAHMAcwBlAGQATABvAHcATwByAGQAZQByACkAIAAqACAATgBPAFQAKABJAFMATgBVAE0AQgBFAFIAKABfAHAAYQBzAHMAZQBkAEgAaQBnAGgATwByAGQAZQByACkAKQAsAFwAbgAgACAAIAAgACAAIAAgACAAIAAgACAAIAAgACAAIAAgACAAIAAgACAASQBGACgAXwBwAGEAcwBzAGUAZABMAG8AdwBPAHIAZABlAHIAIAA8AD0AIAAyACwAIABcACIAXAAiACwAIABfAHAAYQBzAHMAZQBkAEwAbwB3AE8AcgBkAGUAcgApACwAXABuACAAIAAgACAAIAAgACAAIAAgACAAIAAgACAAIAAgACAATgBPAFQAKABJAFMATgBVAE0AQgBFAFIAKABfAHAAYQBzAHMAZQBkAEwAbwB3AE8AcgBkAGUAcgApACkAIAAqACAASQBTAE4AVQBNAEIARQBSACgAXwBwAGEAcwBzAGUAZABIAGkAZwBoAE8AcgBkAGUAcgApACwAXABuACAAIAAgACAAIAAgACAAIAAgACAAIAAgACAAIAAgACAAIAAgACAAIABJAEYAKABfAHAAYQBzAHMAZQBkAEgAaQBnAGgATwByAGQAZQByACAAPgA9ACAAMwAsACAAXwBwAGEAcwBzAGUAZABIAGkAZwBoAE8AcgBkAGUAcgAsACAAXAAiAFwAIgApACwAXABuACAAIAAgACAAIAAgACAAIAAgACAAIAAgACAAIAAgACAAVABSAFUARQAsACAAXAAiAFwAIgBcAG4AIAAgACAAIAAgACAAIAAgACAAIAAgACAAKQAsAFwAbgAgACAAIAAgACAAIAAgACAAIAAgACAAIAAgACAAIAAgACAAIAAgACAAXABuACAAIAAgACAAIAAgACAAIAAgACAAIAAgAF8AaABpAGcAaABPAHIAZABlAHIALAAgAEkARgBTACgAXABuACAAIAAgACAAIAAgACAAIAAgACAAIAAgACAAIAAgACAASQBTAE4AVQBNAEIARQBSACgAXwBwAGEAcwBzAGUAZABMAG8AdwBPAHIAZABlAHIAKQAgACoAIABJAFMATgBVAE0AQgBFAFIAKABfAHAAYQBzAHMAZQBkAEgAaQBnAGgATwByAGQAZQByACkALABcAG4AIAAgACAAIAAgACAAIAAgACAAIAAgACAAIAAgACAAIAAgACAAIAAgAE0ASQBOACgAXwBwAGEAcwBzAGUAZABIAGkAZwBoAE8AcgBkAGUAcgAsACAAXwBwAGEAcwBzAGUAZABMAG8AdwBPAHIAZABlAHIAKQAsAFwAbgAgACAAIAAgACAAIAAgACAAIAAgACAAIAAgACAAIAAgAEkAUwBOAFUATQBCAEUAUgAoAF8AcABhAHMAcwBlAGQATABvAHcATwByAGQAZQByACkAIAAqACAATgBPAFQAKABJAFMATgBVAE0AQgBFAFIAKABfAHAAYQBzAHMAZQBkAEgAaQBnAGgATwByAGQAZQByACkAKQAsAFwAbgAgACAAIAAgACAAIAAgACAAIAAgACAAIAAgACAAIAAgACAAIAAgACAASQBGACgAXwBwAGEAcwBzAGUAZABMAG8AdwBPAHIAZABlAHIAIAA8AD0AIAAyACwAIABfAHAAYQBzAHMAZQBkAEwAbwB3AE8AcgBkAGUAcgAsACAAXAAiAFwAIgApACwAXABuACAAIAAgACAAIAAgACAAIAAgACAAIAAgACAAIAAgACAATgBPAFQAKABJAFMATgBVAE0AQgBFAFIAKABfAHAAYQBzAHMAZQBkAEwAbwB3AE8AcgBkAGUAcgApACkAIAAqACAASQBTAE4AVQBNAEIARQBSACgAXwBwAGEAcwBzAGUAZABIAGkAZwBoAE8AcgBkAGUAcgApACwAXABuACAAIAAgACAAIAAgACAAIAAgACAAIAAgACAAIAAgACAAIAAgACAAIABJAEYAKABfAHAAYQBzAHMAZQBkAEgAaQBnAGgATwByAGQAZQByACAAPgA9ACAAMwAsACAAXAAiAFwAIgAsACAAXwBwAGEAcwBzAGUAZABIAGkAZwBoAE8AcgBkAGUAcgApACwAXABuACAAIAAgACAAIAAgACAAIAAgACAAIAAgACAAIAAgACAAVABSAFUARQAsACAAXAAiAFwAIgBcAG4AIAAgACAAIAAgACAAIAAgACAAIAAgACAAKQAsAFwAbgAgACAAIAAgACAAIAAgACAAIAAgACAAIAAgACAAIAAgAFwAbgAgACAAIAAgACAAIAAgACAAIAAgACAAIAAvAC8AIABwAHIAZQBjAGkAcwBpAG8AbgAgACgAbQBhAHgAIAA5ACAAZABlAGMAaQBtAGEAbABzACAAZgBvAHIAIABuAGEAbgBvAHMAZQBjAG8AbgBkAHMAKQBcAG4AIAAgACAAIAAgACAAIAAgACAAIAAgACAAXwB0AHIAeQBQAHIAZQBjAGkAcwBpAG8AbgAsACAAUwBFAEEAUgBDAEgAXwBOAFQASABfAEMASABBAFIAKABcACIAMAAxADIAMwA0ADUANgA3ADgAOQBcACIALAAgAE8AcAB0AGkAbwBuAHMALAAgADEALAAgADEAKQAsAFwAbgAgACAAIAAgACAAIAAgACAAIAAgACAAIABfAHAAcgBlAGMAaQBzAGkAbwBuACwAIABJAEYAKABJAE4ARABFAFgAKABfAHQAcgB5AFAAcgBlAGMAaQBzAGkAbwBuACwAIAAxACwAIAAxACkAIAA9ACAAMAAsACAAXAAiAFwAIgAsACAAVgBBAEwAVQBFACgASQBOAEQARQBYACgAXwB0AHIAeQBQAHIAZQBjAGkAcwBpAG8AbgAsACAAMQAsACAAMgApACkAKQAsAFwAbgAgACAAIAAgACAAIAAgACAAIAAgACAAIABcAG4AIAAgACAAIAAgACAAIAAgACAAIAAgACAAXwBwAHIAbwB2AGkAZABlAHIALAAgAEkARgAoAF8AbQBvAGQAZQByAG4AUwB0AHkAbABlACwAXABuACAAIAAgACAAIAAgACAAIAAgACAAIAAgACAAIAAgACAAXwBGAE8AUgBNAEEAVABfAFAAUgBPAFYASQBEAEUAUgBfAFQASQBNAEUAUwBQAEEATgBfAE0ATwBEAEUAUgBOACgAVABpAG0AZQBTAHAAYQBuACwAIABfAHMAaQBnAG4AUABvAHMAaQB0AGkAdgBlACwAIABfAGYAaQB4AGUAZAAsACAAXwBwAGEAZABkAGkAbgBnACwAIABfAHAAcgBlAGMAaQBzAGkAbwBuACwAIABfAHQAcgB1AG4AYwBhAHQAZQAsACAAXwBoAGkAZwBoAE8AcgBkAGUAcgAsACAAXwBsAG8AdwBPAHIAZABlAHIAKQAsAFwAbgAgACAAIAAgACAAIAAgACAAIAAgACAAIAAgACAAIAAgAF8ARgBPAFIATQBBAFQAXwBQAFIATwBWAEkARABFAFIAXwBUAEkATQBFAFMAUABBAE4AXwBUAFIAQQBEAEkAVABJAE8ATgBBAEwAKABUAGkAbQBlAFMAcABhAG4ALAAgAF8AcwBpAGcAbgBQAG8AcwBpAHQAaQB2AGUALAAgAF8AZgBpAHgAZQBkACwAIABfAHAAYQBkAGQAaQBuAGcALAAgAF8AcwBwAGEAYwBpAG4AZwAsACAAXwBwAHIAZQBjAGkAcwBpAG8AbgAsACAAXwB0AHIAdQBuAGMAYQB0AGUALAAgAF8AaABpAGcAaABPAHIAZABlAHIALAAgAF8AbABvAHcATwByAGQAZQByACkAXABuACAAIAAgACAAIAAgACAAIAAgACAAIAAgACkALABcAG4AXABuACAAIAAgACAAIAAgACAAIAAgACAAIAAgAF8AYwBvAHUAbgB0ACwAIABJAE4ARABFAFgAKABfAHAAcgBvAHYAaQBkAGUAcgAsACAAMQAsACAAMgApACAALQAgAEkATgBEAEUAWAAoAF8AcAByAG8AdgBpAGQAZQByACwAIAAxACwAIAAxACkAIAArACAAMQAsAFwAbgAgACAAIAAgACAAIAAgACAAIAAgACAAIABJAEYAKABfAGMAbwB1AG4AdAAgADwAIAAxACwAIABcACIAXAAiACwAXABuACAAIAAgACAAIAAgACAAIAAgACAAIAAgACAAIAAgACAATABFAFQAKABcAG4AIAAgACAAIAAgACAAIAAgACAAIAAgACAAIAAgACAAIAAgACAAIAAgAF8AZABlAHMAaQBnAG4AYQB0AG8AcgAsACAASQBGACgASQBOAEQARQBYACgAXwBwAHIAbwB2AGkAZABlAHIALAAgADIALAAgADEAKQAgAD0AIABcACIAXAAiACwAIABcACIAXAAiACwAXABuACAAIAAgACAAIAAgACAAIAAgACAAIAAgACAAIAAgACAAIAAgACAAIAAgACAAIAAgAEkATgBEAEUAWAAoAF8AcAByAG8AdgBpAGQAZQByACwAIAAyACwAIAAxACkAIAAmACAASQBGACgASQBOAEQARQBYACgAXwBwAHIAbwB2AGkAZABlAHIALAAgADEALAAgADYAKQAsACAAXAAiACAAXAAiACwAIABcACIAXAAiACkAXABuACAAIAAgACAAIAAgACAAIAAgACAAIAAgACAAIAAgACAAIAAgACAAIAApACwAXABuACAAIAAgACAAIAAgACAAIAAgACAAIAAgACAAIAAgACAAIAAgACAAIABfAHAAYQByAHQAcwAsACAATQBBAFAAKABTAEUAUQBVAEUATgBDAEUAKAAxACwAIABfAGMAbwB1AG4AdAApACwAXABuACAAIAAgACAAIAAgACAAIAAgACAAIAAgACAAIAAgACAAIAAgACAAIAAgACAAIAAgAEwAQQBNAEIARABBACgAXwBuACwAXABuACAAIAAgACAAIAAgACAAIAAgACAAIAAgACAAIAAgACAAIAAgACAAIAAgACAAIAAgACAAIAAgACAATABFAFQAKABcAG4AIAAgACAAIAAgACAAIAAgACAAIAAgACAAIAAgACAAIAAgACAAIAAgACAAIAAgACAAIAAgACAAIAAgACAAIAAgAF8AZgBtAHQALAAgAEkARgBTACgAXABuACAAIAAgACAAIAAgACAAIAAgACAAIAAgACAAIAAgACAAIAAgACAAIAAgACAAIAAgACAAIAAgACAAIAAgACAAIAAgACAAIAAgAF8AbgAgAD0AIABfAGMAbwB1AG4AdAAsACAASQBOAEQARQBYACgAXwBwAHIAbwB2AGkAZABlAHIALAAgADEALAAgADUAKQAsAFwAbgAgACAAIAAgACAAIAAgACAAIAAgACAAIAAgACAAIAAgACAAIAAgACAAIAAgACAAIAAgACAAIAAgACAAIAAgACAAIAAgACAAIABfAG4AIAA9ACAAMQAsACAASQBOAEQARQBYACgAXwBwAHIAbwB2AGkAZABlAHIALAAgADEALAAgADMAKQAsAFwAbgAgACAAIAAgACAAIAAgACAAIAAgACAAIAAgACAAIAAgACAAIAAgACAAIAAgACAAIAAgACAAIAAgACAAIAAgACAAIAAgACAAIABUAFIAVQBFACwAIABJAE4ARABFAFgAKABfAHAAcgBvAHYAaQBkAGUAcgAsACAAMQAsACAANAApAFwAbgAgACAAIAAgACAAIAAgACAAIAAgACAAIAAgACAAIAAgACAAIAAgACAAIAAgACAAIAAgACAAIAAgACAAIAAgACAAKQAsAFwAbgAgACAAIAAgACAAIAAgACAAIAAgACAAIAAgACAAIAAgACAAIAAgACAAIAAgACAAIAAgACAAIAAgACAAIAAgACAAXwBjAG8AbAAsACAASQBOAEQARQBYACgAXwBwAHIAbwB2AGkAZABlAHIALAAgADEALAAgADEAKQAgACsAIABfAG4ALABcAG4AIAAgACAAIAAgACAAIAAgACAAIAAgACAAIAAgACAAIAAgACAAIAAgACAAIAAgACAAIAAgACAAIAAgACAAIAAgAF8AcABhAHIAdAAsACAAVABFAFgAVAAoAEkATgBEAEUAWAAoAF8AcAByAG8AdgBpAGQAZQByACwAIAAzACwAIABfAGMAbwBsACkALAAgAF8AZgBtAHQAKQAsAFwAbgAgACAAIAAgACAAIAAgACAAIAAgACAAIAAgACAAIAAgACAAIAAgACAAIAAgACAAIAAgACAAIAAgACAAIAAgACAAXwBkAGUAbABpAG0ALAAgAEkATgBEAEUAWAAoAF8AcAByAG8AdgBpAGQAZQByACwAIAAyACwAIABfAGMAbwBsACkALABcAG4AIAAgACAAIAAgACAAIAAgACAAIAAgACAAIAAgACAAIAAgACAAIAAgACAAIAAgACAAIAAgACAAIAAgACAAIAAgAF8AcwBwAGMALAAgAEkARgAoAEkATgBEAEUAWAAoAF8AcAByAG8AdgBpAGQAZQByACwAIAAxACwAIAA2ACkAIAAqACAAKABfAG4AIAA8ACAAXwBjAG8AdQBuAHQAKQAsACAAXAAiACAAXAAiACwAIABcACIAXAAiACkALABcAG4AIAAgACAAIAAgACAAIAAgACAAIAAgACAAIAAgACAAIAAgACAAIAAgACAAIAAgACAAIAAgACAAIAAgACAAIAAgAF8AcABhAHIAdAAgACYAIABfAGQAZQBsAGkAbQAgACYAIABfAHMAcABjAFwAbgAgACAAIAAgACAAIAAgACAAIAAgACAAIAAgACAAIAAgACAAIAAgACAAIAAgACAAIAAgACAAIAAgACkAXABuACAAIAAgACAAIAAgACAAIAAgACAAIAAgACAAIAAgACAAIAAgACAAIAAgACAAIAAgACkAXABuACAAIAAgACAAIAAgACAAIAAgACAAIAAgACAAIAAgACAAIAAgACAAIAApACwAXABuACAAIAAgACAAIAAgACAAIAAgACAAIAAgACAAIAAgACAAIAAgACAAIABDAE8ATgBDAEEAVAAoAF8AZABlAHMAaQBnAG4AYQB0AG8AcgAsACAAXwBwAGEAcgB0AHMAKQBcAG4AIAAgACAAIAAgACAAIAAgACAAIAAgACAAIAAgACAAIAApAFwAbgAgACAAIAAgACAAIAAgACAAIAAgACAAIAApAFwAbgAgACAAIAAgACAAIAAgACAAKQBcAG4AIAAgACAAIAApAFwAbgApADsAXABuAFwAbgBfAEYATwBSAE0AQQBUAF8AUABSAE8AVgBJAEQARQBSAF8AVABJAE0ARQBTAFAAQQBOAF8ATQBPAEQARQBSAE4AIAA9ACAATABBAE0AQgBEAEEAKABUAGkAbQBlAFMAcABhAG4ALAAgAFMAaQBnAG4AUABvAHMAaQB0AGkAdgBlACwAIABGAGkAeABlAGQALAAgAFAAYQBkAGQAaQBuAGcALAAgAFAAcgBlAGMAaQBzAGkAbwBuACwAIABUAHIAdQBuAGMAYQB0AGUALAAgAEgAaQBnAGgATwByAGQAZQByACwAIABMAG8AdwBPAHIAZABlAHIALABcAG4AIAAgACAAIABMAEUAVAAoAFwAbgAgACAAIAAgACAAIAAgACAAXwBzAGUAdABIAGkAZwBoAE8AcgBkAGUAcgAsACAASQBTAE4AVQBNAEIARQBSACgASABpAGcAaABPAHIAZABlAHIAKQAsAFwAbgAgACAAIAAgACAAIAAgACAAXwBzAGUAdABMAG8AdwBPAHIAZABlAHIALAAgAEkAUwBOAFUATQBCAEUAUgAoAEwAbwB3AE8AcgBkAGUAcgApACwAXABuACAAIAAgACAAIAAgACAAIABfAHMAZQB0AFAAcgBlAGMAaQBzAGkAbwBuACwAIABJAFMATgBVAE0AQgBFAFIAKABQAHIAZQBjAGkAcwBpAG8AbgApACwAXABuAFwAbgAgACAAIAAgACAAIAAgACAAXwByAGUAcwBvAGwAdgBlAEgAaQBnAGgATwByAGQAZQByACwAIABJAEYAUwAoAFwAbgAgACAAIAAgACAAIAAgACAAIAAgACAAIAAvAC8AIABtAG8AZABlAHIAbgAgAHMAdAB5AGwAZQAgAGgAaQBnAGgAIABvAHIAZABlAHIAIABjAGEAbgAgAG8AbgBsAHkAIABiAGUAIABkAGEAeQBzACAAbwByACAAaABvAHUAcgBzAFwAbgAgACAAIAAgACAAIAAgACAAIAAgACAAIABfAHMAZQB0AEgAaQBnAGgATwByAGQAZQByACAAKgAgACgASABpAGcAaABPAHIAZABlAHIAIAA+ACAAMgApACwAIAAyACwAXABuACAAIAAgACAAIAAgACAAIAAgACAAIAAgAF8AcwBlAHQASABpAGcAaABPAHIAZABlAHIALAAgAEgAaQBnAGgATwByAGQAZQByACwAXABuACAAIAAgACAAIAAgACAAIAAgACAAIAAgAC8ALwAgAGQAZQBmAGEAdQBsAHQAIAB0AG8AIABkAGEAeQBzAFwAbgAgACAAIAAgACAAIAAgACAAIAAgACAAIABUAFIAVQBFACwAIAAxAFwAbgAgACAAIAAgACAAIAAgACAAKQAsAFwAbgBcAG4AIAAgACAAIAAgACAAIAAgAF8AcgBlAHMAbwBsAHYAZQBMAG8AdwBPAHIAZABlAHIALAAgAEkARgBTACgAXABuACAAIAAgACAAIAAgACAAIAAgACAAIAAgAC8ALwAgAG0AbwBkAGUAcgBuACAAcwB0AHkAbABlACAAbABvAHcAIABvAHIAZABlAHIAIABjAGEAbgAgAG8AbgBsAHkAIABiAGUAIABtAGkAbgB1AHQAZQBzACAAbwByACAAcwBlAGMAbwBuAGQAcwBcAG4AIAAgACAAIAAgACAAIAAgACAAIAAgACAAXwBzAGUAdABMAG8AdwBPAHIAZABlAHIAIAAqACAAKABMAG8AdwBPAHIAZABlAHIAIAA8ACAAMwApACwAIAAzACwAXABuACAAIAAgACAAIAAgACAAIAAgACAAIAAgAF8AcwBlAHQATABvAHcATwByAGQAZQByACwAIABMAG8AdwBPAHIAZABlAHIALABcAG4AIAAgACAAIAAgACAAIAAgACAAIAAgACAALwAvACAAZABlAGYAYQB1AGwAdAAgAHQAbwAgAHMAZQBjAG8AbgBkAHMAXABuACAAIAAgACAAIAAgACAAIAAgACAAIAAgAFQAUgBVAEUALAAgADQAXABuACAAIAAgACAAIAAgACAAIAApACwAXABuACAAIAAgACAAIAAgACAAIABcAG4AIAAgACAAIAAgACAAIAAgAF8AcgBlAHMAbwBsAHYAZQBQAHIAZQBjAGkAcwBpAG8AbgAsACAASQBGAFMAKABcAG4AIAAgACAAIAAgACAAIAAgACAAIAAgACAALwAvACAAbQBvAGQAZQByAG4AIABzAHQAeQBsAGUAIABvAG4AbAB5ACAAcwBlAGMAbwBuAGQAcwAgAGMAYQBuACAAaABhAHYAZQAgAGQAZQBjAGkAbQBhAGwAcwBcAG4AIAAgACAAIAAgACAAIAAgACAAIAAgACAAXwByAGUAcwBvAGwAdgBlAEwAbwB3AE8AcgBkAGUAcgAgADwAIAA0ACwAIAAwACwAXABuACAAIAAgACAAIAAgACAAIAAgACAAIAAgAF8AcwBlAHQAUAByAGUAYwBpAHMAaQBvAG4ALAAgAFAAcgBlAGMAaQBzAGkAbwBuACwAXABuACAAIAAgACAAIAAgACAAIAAgACAAIAAgAC8ALwAgAGQAZQBmAGEAdQBsAHQAIAB0AG8AIAAwACAAZgBvAHIAIABmAGkAeABlAGQAXABuACAAIAAgACAAIAAgACAAIAAgACAAIAAgAEYAaQB4AGUAZAAsACAAMAAsAFwAbgAgACAAIAAgACAAIAAgACAAIAAgACAAIAAvAC8AIABkAGUAZgBhAHUAbAB0ACAAdABvACAAOQAgAGYAbwByACAAZgBsAG8AYQB0AGkAbgBnAFwAbgAgACAAIAAgACAAIAAgACAAIAAgACAAIABUAFIAVQBFACwAIAA5AFwAbgAgACAAIAAgACAAIAAgACAAKQAsAFwAbgAgACAAIAAgACAAIAAgACAAXABuACAAIAAgACAAIAAgACAAIABfAHIAZQBzAG8AbAB2AGUAVABpAG0AZQBTAHAAYQBuACwAIABSAEUAUwBPAEwAVgBFAF8AVABJAE0ARQBTAFAAQQBOACgAVABpAG0AZQBTAHAAYQBuACwAIABfAHIAZQBzAG8AbAB2AGUASABpAGcAaABPAHIAZABlAHIALAAgAF8AcgBlAHMAbwBsAHYAZQBMAG8AdwBPAHIAZABlAHIALAAgAF8AcgBlAHMAbwBsAHYAZQBQAHIAZQBjAGkAcwBpAG8AbgAsACAAVAByAHUAbgBjAGEAdABlACkALABcAG4AIAAgACAAIAAgACAAIAAgAFwAbgAgACAAIAAgACAAIAAgACAAXwBzAGgAbwB3AEgAaQBnAGgATwByAGQAZQByACwAIABJAEYAKABGAGkAeABlAGQALAAgAF8AcgBlAHMAbwBsAHYAZQBIAGkAZwBoAE8AcgBkAGUAcgAsAFwAbgAgACAAIAAgACAAIAAgACAAIAAgACAAIABMAEUAVAAoAFwAbgAgACAAIAAgACAAIAAgACAAIAAgACAAIAAgACAAIAAgAC8ALwAgAGYAbABvAGEAdABpAG4AZwBcAG4AIAAgACAAIAAgACAAIAAgACAAIAAgACAAIAAgACAAIABfAGgAYQBzAEgAaQBnAGgATwByAGQAZQByACwAIABJAEYARQBSAFIATwBSACgAXABuACAAIAAgACAAIAAgACAAIAAgACAAIAAgACAAIAAgACAAIAAgACAAIABUAEkATQBFAFMAUABBAE4AXwBIAEkARwBIAF8ATwBSAEQARQBSACgAXABuACAAIAAgACAAIAAgACAAIAAgACAAIAAgACAAIAAgACAAIAAgACAAIAAgACAAIAAgAEkATgBEAEUAWAAoAF8AcgBlAHMAbwBsAHYAZQBUAGkAbQBlAFMAcABhAG4ALAAgADEALAAgADIAKQAsAFwAbgAgACAAIAAgACAAIAAgACAAIAAgACAAIAAgACAAIAAgACAAIAAgACAAIAAgACAAIABJAE4ARABFAFgAKABfAHIAZQBzAG8AbAB2AGUAVABpAG0AZQBTAHAAYQBuACwAIAAxACwAIAAzACkALABcAG4AIAAgACAAIAAgACAAIAAgACAAIAAgACAAIAAgACAAIAAgACAAIAAgACAAIAAgACAASQBOAEQARQBYACgAXwByAGUAcwBvAGwAdgBlAFQAaQBtAGUAUwBwAGEAbgAsACAAMQAsACAANAApACwAXABuACAAIAAgACAAIAAgACAAIAAgACAAIAAgACAAIAAgACAAIAAgACAAIAAgACAAIAAgAEkATgBEAEUAWAAoAF8AcgBlAHMAbwBsAHYAZQBUAGkAbQBlAFMAcABhAG4ALAAgADEALAAgADUAKQBcAG4AIAAgACAAIAAgACAAIAAgACAAIAAgACAAIAAgACAAIAAgACAAIAAgACkALAAgADIAXABuACAAIAAgACAAIAAgACAAIAAgACAAIAAgACAAIAAgACAAKQAsAFwAbgAgACAAIAAgACAAIAAgACAAIAAgACAAIAAgACAAIAAgAC8ALwAgAGUAZgBmAGUAYwB0AGkAdgBlAGwAeQAgAGgAaQBnAGgAIABvAHIAZABlAHIAIABjAGEAbgAgAGIAZQAgAGQAYQB5AHMAIABvAHIAIABoAG8AdQByAHMAXABuACAAIAAgACAAIAAgACAAIAAgACAAIAAgACAAIAAgACAATQBJAE4AKAAyACwAIABNAEEAWAAoAF8AcgBlAHMAbwBsAHYAZQBIAGkAZwBoAE8AcgBkAGUAcgAsACAAXwBoAGEAcwBIAGkAZwBoAE8AcgBkAGUAcgApACkAXABuACAAIAAgACAAIAAgACAAIAAgACAAIAAgACkAXABuACAAIAAgACAAIAAgACAAIAApACwAXABuACAAIAAgACAAIAAgACAAIABcAG4AIAAgACAAIAAgACAAIAAgAF8AcwBoAG8AdwBMAG8AdwBPAHIAZABlAHIALAAgAEkARgAoAEYAaQB4AGUAZAAsACAAXwByAGUAcwBvAGwAdgBlAEwAbwB3AE8AcgBkAGUAcgAsAFwAbgAgACAAIAAgACAAIAAgACAAIAAgACAAIABMAEUAVAAoAFwAbgAgACAAIAAgACAAIAAgACAAIAAgACAAIAAgACAAIAAgAC8ALwAgAGYAbABvAGEAdABpAG4AZwBcAG4AIAAgACAAIAAgACAAIAAgACAAIAAgACAAIAAgACAAIABfAGgAYQBzAEwAbwB3AE8AcgBkAGUAcgAsACAASQBGAEUAUgBSAE8AUgAoAFwAbgAgACAAIAAgACAAIAAgACAAIAAgACAAIAAgACAAIAAgACAAIAAgACAAVABJAE0ARQBTAFAAQQBOAF8ATABPAFcAXwBPAFIARABFAFIAKABcAG4AIAAgACAAIAAgACAAIAAgACAAIAAgACAAIAAgACAAIAAgACAAIAAgACAAIAAgACAASQBOAEQARQBYACgAXwByAGUAcwBvAGwAdgBlAFQAaQBtAGUAUwBwAGEAbgAsACAAMQAsACAAMgApACwAXABuACAAIAAgACAAIAAgACAAIAAgACAAIAAgACAAIAAgACAAIAAgACAAIAAgACAAIAAgAEkATgBEAEUAWAAoAF8AcgBlAHMAbwBsAHYAZQBUAGkAbQBlAFMAcABhAG4ALAAgADEALAAgADMAKQAsAFwAbgAgACAAIAAgACAAIAAgACAAIAAgACAAIAAgACAAIAAgACAAIAAgACAAIAAgACAAIABJAE4ARABFAFgAKABfAHIAZQBzAG8AbAB2AGUAVABpAG0AZQBTAHAAYQBuACwAIAAxACwAIAA0ACkALABcAG4AIAAgACAAIAAgACAAIAAgACAAIAAgACAAIAAgACAAIAAgACAAIAAgACAAIAAgACAASQBOAEQARQBYACgAXwByAGUAcwBvAGwAdgBlAFQAaQBtAGUAUwBwAGEAbgAsACAAMQAsACAANQApAFwAbgAgACAAIAAgACAAIAAgACAAIAAgACAAIAAgACAAIAAgACAAIAAgACAAKQAsACAAMwBcAG4AIAAgACAAIAAgACAAIAAgACAAIAAgACAAIAAgACAAIAApACwAXABuACAAIAAgACAAIAAgACAAIAAgACAAIAAgACAAIAAgACAALwAvACAAZQBmAGYAZQBjAHQAaQB2AGUAbAB5ACAAbABvAHcAIABvAHIAZABlAHIAIABjAGEAbgAgAGIAZQAgAG0AaQBuAHUAdABlAHMAIABvAHIAIABzAGUAYwBvAG4AZABzAFwAbgAgACAAIAAgACAAIAAgACAAIAAgACAAIAAgACAAIAAgAE0AQQBYACgAMwAsACAATQBJAE4AKABfAHIAZQBzAG8AbAB2AGUATABvAHcATwByAGQAZQByACwAIABfAGgAYQBzAEwAbwB3AE8AcgBkAGUAcgApACkAXABuACAAIAAgACAAIAAgACAAIAAgACAAIAAgACkAXABuACAAIAAgACAAIAAgACAAIAApACwAXABuACAAIAAgACAAIAAgACAAIABcAG4AIAAgACAAIAAgACAAIAAgAF8AcwBoAG8AdwBQAHIAZQBjAGkAcwBpAG8AbgAsACAASQBGAFMAKABcAG4AIAAgACAAIAAgACAAIAAgACAAIAAgACAALwAvACAAaQBmACAAZgBpAHgAZQBkACAAdABoAGUAbgAgAHUAcwBlACAAcgBlAHMAbwBsAHYAZQBkACAAcAByAGUAYwBpAHMAaQBvAG4AXABuACAAIAAgACAAIAAgACAAIAAgACAAIAAgAEYAaQB4AGUAZAAsACAAXwByAGUAcwBvAGwAdgBlAFAAcgBlAGMAaQBzAGkAbwBuACwAXABuACAAIAAgACAAIAAgACAAIAAgACAAIAAgAC8ALwAgAGYAbABvAGEAdABpAG4AZwAgAHcAaQB0AGgAbwB1AHQAIABzAGUAYwBvAG4AZABzAFwAbgAgACAAIAAgACAAIAAgACAAIAAgACAAIABfAHMAaABvAHcATABvAHcATwByAGQAZQByACAAPAAgADQALAAgADAALABcAG4AIAAgACAAIAAgACAAIAAgACAAIAAgACAALwAvACAAaQBmACAAZgBsAG8AYQB0AGkAbgBnACAAdABoAGUAbgAgAHUAcwBlACAAbABvAHcAZQBzAHQAXABuACAAIAAgACAAIAAgACAAIAAgACAAIAAgAFQAUgBVAEUALAAgAE0ASQBOACgAXwByAGUAcwBvAGwAdgBlAFAAcgBlAGMAaQBzAGkAbwBuACwAIABEAEUAQwBJAE0AQQBMAFMAKABJAE4ARABFAFgAKABfAHIAZQBzAG8AbAB2AGUAVABpAG0AZQBTAHAAYQBuACwAIAAxACwAIAA1ACkAKQApAFwAbgAgACAAIAAgACAAIAAgACAAKQAsAFwAbgAgACAAIAAgACAAIAAgACAAXABuACAAIAAgACAAIAAgACAAIABfAGwAZQBhAGQARgBtAHQALAAgAEkARgAoAFAAYQBkAGQAaQBuAGcALAAgAFwAIgAwADAAXAAiACwAIABcACIAMABcACIAKQAsAFwAbgAgACAAIAAgACAAIAAgACAAXwBtAGkAZABGAG0AdAAsACAAXAAiADAAMABcACIALABcAG4AIAAgACAAIAAgACAAIAAgAF8AbABhAHMAdABGAG0AdAAsACAASQBGACgAXwBzAGgAbwB3AFAAcgBlAGMAaQBzAGkAbwBuACAAPQAgADAALAAgAF8AbQBpAGQARgBtAHQALABcAG4AIAAgACAAIAAgACAAIAAgACAAIAAgACAAXwBtAGkAZABGAG0AdAAgACYAIABMAEUARgBUACgAXAAiAC4AMAAwADAAMAAwADAAMAAwADAAXAAiACwAIABfAHMAaABvAHcAUAByAGUAYwBpAHMAaQBvAG4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JAEYAKABfAHMAaABvAHcATABvAHcATwByAGQAZQByACAAPQAgADQALABcAG4AIAAgACAAIAAgACAAIAAgACAAIAAgACAAewBcACIALgBcACIALAAgAFwAIgA6AFwAIgAsACAAXAAiADoAXAAiACwAIABcACIAXAAiAH0ALABcAG4AIAAgACAAIAAgACAAIAAgACAAIAAgACAAewBcACIALgBcACIALAAgAFwAIgA6AFwAIgAsACAAXAAiAFwAIgAsACAAXAAiAFwAIgB9AFwAbgAgACAAIAAgACAAIAAgACAAK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EYAQQBMAFMARQApACwAXABuACAAIAAgACAAIAAgACAAIAAgACAAIAAgAEgAUwBUAEEAQwBLACgAXwBkAGUAcwBpAGcAbgBhAHQAbwByACwAIABfAGQAZQBsAGkAbQBzACkALABcAG4AIAAgACAAIAAgACAAIAAgACAAIAAgACAAXwByAGUAcwBvAGwAdgBlAFQAaQBtAGUAUwBwAGEAbgBcAG4AIAAgACAAIAAgACAAIAAgACkAXABuACAAIAAgACAAKQBcAG4AKQA7AFwAbgBcAG4AXwBGAE8AUgBNAEEAVABfAFAAUgBPAFYASQBEAEUAUgBfAFQASQBNAEUAUwBQAEEATgBfAFQAUgBBAEQASQBUAEkATwBOAEEATAAgAD0AIABMAEEATQBCAEQAQQAoAFQAaQBtAGUAUwBwAGEAbgAsACAAUwBpAGcAbgBQAG8AcwBpAHQAaQB2AGUALAAgAEYAaQB4AGUAZAAsACAAUABhAGQAZABpAG4AZwAsACAAUwBwAGEAYwBpAG4AZwAsACAAUAByAGUAYwBpAHMAaQBvAG4ALAAgAFQAcgB1AG4AYwBhAHQAZQAsACAASABpAGcAaABPAHIAZABlAHIALAAgAEwAbwB3AE8AcgBkAGUAcgAsAFwAbgAgACAAIAAgAEwARQBUACgAXABuACAAIAAgACAAIAAgACAAIABfAHMAZQB0AEgAaQBnAGgATwByAGQAZQByACwAIABJAFMATgBVAE0AQgBFAFIAKABIAGkAZwBoAE8AcgBkAGUAcgApACwAXABuACAAIAAgACAAIAAgACAAIABfAHMAZQB0AEwAbwB3AE8AcgBkAGUAcgAsACAASQBTAE4AVQBNAEIARQBSACgATABvAHcATwByAGQAZQByACkALABcAG4AIAAgACAAIAAgACAAIAAgAF8AcwBlAHQAUAByAGUAYwBpAHMAaQBvAG4ALAAgAEkAUwBOAFUATQBCAEUAUgAoAFAAcgBlAGMAaQBzAGkAbwBuACkALABcAG4AXABuACAAIAAgACAAIAAgACAAIAAvAC8AIABkAGUAZgBhAHUAbAB0ACAAaABpAGcAaAAgAG8AcgBkAGUAcgAgAHQAbwAgAGQAYQB5AHMAXABuACAAIAAgACAAIAAgACAAIABfAHIAZQBzAG8AbAB2AGUASABpAGcAaABPAHIAZABlAHIALAAgAEkARgAoAF8AcwBlAHQASABpAGcAaABPAHIAZABlAHIALAAgAEgAaQBnAGgATwByAGQAZQByACwAIAAxACkALABcAG4AIAAgACAAIAAgACAAIAAgAFwAbgAgACAAIAAgACAAIAAgACAALwAvACAAZABlAGYAYQB1AGwAdAAgAGwAbwB3ACAAbwByAGQAZQByACAAdABvACAAcwBlAGMAbwBuAGQAcwAgAFwAbgAgACAAIAAgACAAIAAgACAAXwByAGUAcwBvAGwAdgBlAEwAbwB3AE8AcgBkAGUAcgAsACAASQBGACgAXwBzAGUAdABMAG8AdwBPAHIAZABlAHIALAAgAEwAbwB3AE8AcgBkAGUAcgAsACAANAApACwAXABuACAAIAAgACAAIAAgACAAIABcAG4AIAAgACAAIAAgACAAIAAgAC8ALwAgAGQAZQBmAGEAdQBsAHQAIABwAHIAZQBjAGkAcwBpAG8AbgAgAHQAbwAgADkAXABuACAAIAAgACAAIAAgACAAIABfAHIAZQBzAG8AbAB2AGUAUAByAGUAYwBpAHMAaQBvAG4ALAAgAEkARgBTACgAXABuACAAIAAgACAAIAAgACAAIAAgACAAIAAgAF8AcwBlAHQAUAByAGUAYwBpAHMAaQBvAG4ALAAgAFAAcgBlAGMAaQBzAGkAbwBuACwAXABuACAAIAAgACAAIAAgACAAIAAgACAAIAAgAC8ALwAgAGQAZQBmAGEAdQBsAHQAIAB0AG8AIAAwACAAZgBvAHIAIABmAGkAeABlAGQAXABuACAAIAAgACAAIAAgACAAIAAgACAAIAAgAEYAaQB4AGUAZAAsACAAMAAsAFwAbgAgACAAIAAgACAAIAAgACAAIAAgACAAIAAvAC8AIABkAGUAZgBhAHUAbAB0ACAAdABvACAAOQAgAGYAbwByACAAZgBsAG8AYQB0AGkAbgBnAFwAbgAgACAAIAAgACAAIAAgACAAIAAgACAAIABUAFIAVQBFACwAIAA5AFwAbgAgACAAIAAgACAAIAAgACAAKQAsAFwAbgBcAG4AIAAgACAAIAAgACAAIAAgAF8AcgBlAHMAbwBsAHYAZQBUAGkAbQBlAFMAcABhAG4ALAAgAFIARQBTAE8ATABWAEUAXwBUAEkATQBFAFMAUABBAE4AKABUAGkAbQBlAFMAcABhAG4ALAAgAF8AcgBlAHMAbwBsAHYAZQBIAGkAZwBoAE8AcgBkAGUAcgAsACAAXwByAGUAcwBvAGwAdgBlAEwAbwB3AE8AcgBkAGUAcgAsACAAXwByAGUAcwBvAGwAdgBlAFAAcgBlAGMAaQBzAGkAbwBuACwAIABUAHIAdQBuAGMAYQB0AGUAKQAsAFwAbgBcAG4AIAAgACAAIAAgACAAIAAgAF8AcwBoAG8AdwBMAG8AdwBPAHIAZABlAHIALAAgAEkARgAoAEYAaQB4AGUAZAAsACAAXwByAGUAcwBvAGwAdgBlAEwAbwB3AE8AcgBkAGUAcgAsAFwAbgAgACAAIAAgACAAIAAgACAAIAAgACAAIABMAEUAVAAoAFwAbgAgACAAIAAgACAAIAAgACAAIAAgACAAIAAgACAAIAAgAC8ALwAgAGYAbABvAGEAdABpAG4AZwBcAG4AIAAgACAAIAAgACAAIAAgACAAIAAgACAAIAAgACAAIABfAGgAYQBzAEwAbwB3AE8AcgBkAGUAcgAsACAASQBGAEUAUgBSAE8AUgAoAFwAbgAgACAAIAAgACAAIAAgACAAIAAgACAAIAAgACAAIAAgACAAIAAgACAAVABJAE0ARQBTAFAAQQBOAF8ATABPAFcAXwBPAFIARABFAFIAKABcAG4AIAAgACAAIAAgACAAIAAgACAAIAAgACAAIAAgACAAIAAgACAAIAAgACAAIAAgACAASQBOAEQARQBYACgAXwByAGUAcwBvAGwAdgBlAFQAaQBtAGUAUwBwAGEAbgAsACAAMQAsACAAMgApACwAXABuACAAIAAgACAAIAAgACAAIAAgACAAIAAgACAAIAAgACAAIAAgACAAIAAgACAAIAAgAEkATgBEAEUAWAAoAF8AcgBlAHMAbwBsAHYAZQBUAGkAbQBlAFMAcABhAG4ALAAgADEALAAgADMAKQAsAFwAbgAgACAAIAAgACAAIAAgACAAIAAgACAAIAAgACAAIAAgACAAIAAgACAAIAAgACAAIABJAE4ARABFAFgAKABfAHIAZQBzAG8AbAB2AGUAVABpAG0AZQBTAHAAYQBuACwAIAAxACwAIAA0ACkALABcAG4AIAAgACAAIAAgACAAIAAgACAAIAAgACAAIAAgACAAIAAgACAAIAAgACAAIAAgACAASQBOAEQARQBYACgAXwByAGUAcwBvAGwAdgBlAFQAaQBtAGUAUwBwAGEAbgAsACAAMQAsACAANQApAFwAbgAgACAAIAAgACAAIAAgACAAIAAgACAAIAAgACAAIAAgACAAIAAgACAAKQAsACAANABcAG4AIAAgACAAIAAgACAAIAAgACAAIAAgACAAIAAgACAAIAApACwAXABuACAAIAAgACAAIAAgACAAIAAgACAAIAAgACAAIAAgACAATQBJAE4AKABfAHIAZQBzAG8AbAB2AGUATABvAHcATwByAGQAZQByACwAIABfAGgAYQBzAEwAbwB3AE8AcgBkAGUAcgApAFwAbgAgACAAIAAgACAAIAAgACAAIAAgACAAIAApAFwAbgAgACAAIAAgACAAIAAgACAAKQAsAFwAbgBcAG4AIAAgACAAIAAgACAAIAAgAF8AcwBoAG8AdwBIAGkAZwBoAE8AcgBkAGUAcgAsACAASQBGACgARgBpAHgAZQBkACwAIABfAHIAZQBzAG8AbAB2AGUASABpAGcAaABPAHIAZABlAHIALABcAG4AIAAgACAAIAAgACAAIAAgACAAIAAgACAATABFAFQAKABcAG4AIAAgACAAIAAgACAAIAAgACAAIAAgACAAIAAgACAAIAAvAC8AIABmAGwAbwBhAHQAaQBuAGcAXABuACAAIAAgACAAIAAgACAAIAAgACAAIAAgACAAIAAgACAAXwBoAGEAcwBIAGkAZwBoAE8AcgBkAGUAcgAsACAASQBGAEUAUgBSAE8AUgAoAFwAbgAgACAAIAAgACAAIAAgACAAIAAgACAAIAAgACAAIAAgACAAIAAgACAAVABJAE0ARQBTAFAAQQBOAF8ASABJAEcASABfAE8AUgBEAEUAUgAoAFwAbgAgACAAIAAgACAAIAAgACAAIAAgACAAIAAgACAAIAAgACAAIAAgACAAIAAgACAAIABJAE4ARABFAFgAKABfAHIAZQBzAG8AbAB2AGUAVABpAG0AZQBTAHAAYQBuACwAIAAxACwAIAAyACkALABcAG4AIAAgACAAIAAgACAAIAAgACAAIAAgACAAIAAgACAAIAAgACAAIAAgACAAIAAgACAASQBOAEQARQBYACgAXwByAGUAcwBvAGwAdgBlAFQAaQBtAGUAUwBwAGEAbgAsACAAMQAsACAAMwApACwAXABuACAAIAAgACAAIAAgACAAIAAgACAAIAAgACAAIAAgACAAIAAgACAAIAAgACAAIAAgAEkATgBEAEUAWAAoAF8AcgBlAHMAbwBsAHYAZQBUAGkAbQBlAFMAcABhAG4ALAAgADEALAAgADQAKQAsAFwAbgAgACAAIAAgACAAIAAgACAAIAAgACAAIAAgACAAIAAgACAAIAAgACAAIAAgACAAIABJAE4ARABFAFgAKABfAHIAZQBzAG8AbAB2AGUAVABpAG0AZQBTAHAAYQBuACwAIAAxACwAIAA1ACkAXABuACAAIAAgACAAIAAgACAAIAAgACAAIAAgACAAIAAgACAAIAAgACAAIAApACwAIABfAHMAaABvAHcATABvAHcATwByAGQAZQByAFwAbgAgACAAIAAgACAAIAAgACAAIAAgACAAIAAgACAAIAAgACkALABcAG4AIAAgACAAIAAgACAAIAAgACAAIAAgACAAIAAgACAAIABNAEEAWAAoAF8AcgBlAHMAbwBsAHYAZQBIAGkAZwBoAE8AcgBkAGUAcgAsACAAXwBoAGEAcwBIAGkAZwBoAE8AcgBkAGUAcgApAFwAbgAgACAAIAAgACAAIAAgACAAIAAgACAAIAApAFwAbgAgACAAIAAgACAAIAAgACAAKQAsAFwAbgAgACAAIAAgACAAIAAgACAAXABuACAAIAAgACAAIAAgACAAIABfAHMAaABvAHcAUAByAGUAYwBpAHMAaQBvAG4ALAAgAEkARgAoAEYAaQB4AGUAZAAsAFwAbgAgACAAIAAgACAAIAAgACAAIAAgACAAIAAvAC8AIABpAGYAIABmAGkAeABlAGQAIAB0AGgAZQBuACAAdQBzAGUAIAByAGUAcwBvAGwAdgBlAGQAIABwAHIAZQBjAGkAcwBpAG8AbgBcAG4AIAAgACAAIAAgACAAIAAgACAAIAAgACAAXwByAGUAcwBvAGwAdgBlAFAAcgBlAGMAaQBzAGkAbwBuACwAXABuACAAIAAgACAAIAAgACAAIAAgACAAIAAgAC8ALwAgAGkAZgAgAGYAbABvAGEAdABpAG4AZwAgAHQAaABlAG4AIAB1AHMAZQAgAGwAbwB3AGUAcwB0AFwAbgAgACAAIAAgACAAIAAgACAAIAAgACAAIABNAEkATgAoAF8AcgBlAHMAbwBsAHYAZQBQAHIAZQBjAGkAcwBpAG8AbgAsACAARABFAEMASQBNAEEATABTACgASQBOAEQARQBYACgAXwByAGUAcwBvAGwAdgBlAFQAaQBtAGUAUwBwAGEAbgAsACAAMQAsACAAXwBzAGgAbwB3AEwAbwB3AE8AcgBkAGUAcgAgACsAIAAxACkAKQApAFwAbgAgACAAIAAgACAAIAAgACAAKQAsAFwAbgBcAG4AIAAgACAAIAAgACAAIAAgAF8AbABlAGEAZABGAG0AdAAsACAASQBGACgAUABhAGQAZABpAG4AZwAsACAAXAAiADAAMABcACIALAAgAFwAIgAwAFwAIgApACwAXABuACAAIAAgACAAIAAgACAAIABfAG0AaQBkAEYAbQB0ACwAIABfAGwAZQBhAGQARgBtAHQALABcAG4AIAAgACAAIAAgACAAIAAgAF8AbABhAHMAdABGAG0AdAAsACAASQBGACgAXwBzAGgAbwB3AFAAcgBlAGMAaQBzAGkAbwBuACAAPQAgADAALAAgAF8AbQBpAGQARgBtAHQALABcAG4AIAAgACAAIAAgACAAIAAgACAAIAAgACAAXwBtAGkAZABGAG0AdAAgACYAIABMAEUARgBUACgAXAAiAC4AMAAwADAAMAAwADAAMAAwADAAXAAiACwAIABfAHMAaABvAHcAUAByAGUAYwBpAHMAaQBvAG4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7AFwAIgBkAFwAIgAsACAAXAAiAGgAXAAiACwAIABcACIAJwBcACIALAAgAFwAIgBcACIAXAAiAFwAIgB9ACwAXABuACAAIAAgACAAIAAgACAAIABcAG4AIAAgACAAIAAgACAAIAAgAFYAUwBUAEEAQwBLACgAXABuACAAIAAgACAAIAAgACAAIAAgACAAIAAgAEgAUwBUAEEAQwBLACgAXwBzAGgAbwB3AEgAaQBnAGgATwByAGQAZQByACwAIABfAHMAaABvAHcATABvAHcATwByAGQAZQByACwAIABfAGwAZQBhAGQARgBtAHQALAAgAF8AbQBpAGQARgBtAHQALAAgAF8AbABhAHMAdABGAG0AdAAsACAAUwBwAGEAYwBpAG4AZwApACwAXABuACAAIAAgACAAIAAgACAAIAAgACAAIAAgAEgAUwBUAEEAQwBLACgAXwBkAGUAcwBpAGcAbgBhAHQAbwByACwAIABfAGQAZQBsAGkAbQBzACkALABcAG4AIAAgACAAIAAgACAAIAAgACAAIAAgACAAXwByAGUAcwBvAGwAdgBlAFQAaQBtAGUAUwBwAGEAbgBcAG4AIAAgACAAIAAgACAAIAAgACkAXABuACAAIAAgACAAKQBcAG4AKQA7AFwAbgBcAG4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DAE8ATQBNAE8ATgBfAEUAUgBBAFwAbgBcAG4AUgBlAHQAdQByAG4AcwAgAHkAZQBhAHIAIAB2AGEAbAB1AGUAIAByAGUAbABhAHQAaQB2AGUAIAB0AG8AIAB0AGgAZQAgAEMAbwBtAG0AbwBuACAARQBy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bADEALgAuAF0AIAB8ACAAUABvAHMAaQB0AGkAdgBlACAAbgBvAG4ALQB6AGUAcgBvACAAaQBuAHQAZQBnAGUAcgAuAFwAbgBCAEMARQAgACAAIAB8ACAAcwB3AGkAdABjAGgAIAAgACAAIAAgACAAIAAgAHwAIABCAGUAZgBvAHIAZQAgAEMAbwBtAG0AbwBuACAAR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DAE8ATQBNAE8ATgBfAEUAUgBBACAAPQAgAEwAQQBNAEIARABBACgAWQBlAGEAcgAsACAAQgBDAEUALABcAG4AIAAgACAAIABJAEYAUwAoAFwAbgAgACAAIAAgACAAIAAgACAAWQBlAGEAcgAgAD0AIABcACIAXAAiACwAIABcACIAXAAiACwAXABuACAAIAAgACAAIAAgACAAIABOAE8AVAAoAEkAUwBOAFUATQBCAEUAUgAoAFkAZQBhAHIAKQApACwAIAB7ACMAVgBBAEwAVQBFACEAfQAsAFwAbgAgACAAIAAgACAAIAAgACAAVABSAFUARQAsACAATABFAFQAKABcAG4AIAAgACAAIAAgACAAIAAgACAAIAAgACAAXwB5AGUAYQByACwAIABJAE4AVAAoAFkAZQBhAHIAKQAsAFwAbgAgACAAIAAgACAAIAAgACAAIAAgACAAIABJAEYAKABfAHkAZQBhAHIAIAA8ACAAMQAsACAAewAjAE4AVQBNACEAfQAsAFwAbgAgACAAIAAgACAAIAAgACAAIAAgACAAIAAgACAAIAAgAEkARgAoAE4AKABCAEMARQApACwAIAAxACAALQAgAF8AeQBlAGEAcgAsACAAXwB5AGUAYQB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nAGkAdgBlAG4AIAB0AGUAeAB0ACAAbQBvAG4AdABo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xADIAXQAgAHwAIABN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VABlAHgAdAAgAHwAIAB0AGUAeAB0ACAAfAAgAE0AbwBuAHQAaAAgAG4AY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AoAFwAIgBGAGUAYgBcACIAKQBcAG4AUgBlAHQAdQByAG4AcwA6ACAAMgBcAG4AXABuAFAAQQBSAFMARQBfAE0ATwBOAFQASAAoAFwAIgBKAGEAbgB1AGEAcgB5AFwAIgApAFwAbgBSAGUAdAB1AHIAbgBzADoAIAAxAFwAbgBcAG4AUABBAFIAUwBFAF8ATQBPAE4AVABIACgAXAAiAEoAXAAiACkAXABuAFIAZQB0AHUAcgBuAHMAOgAgACMAVgBBAEwAVQBFACEAXABuAFwAbgBQAEEAUgBTAEUAXwBNAE8ATgBUAEgAKABcACIATQBhAHIAegBvAFwAIgApAFwAbgBSAGUAdAB1AHIAbgBzADoAIAAzACAAKABpAGYAIABsAG8AYwBhAGwAIABsAGEAbgBnAHUAYQBnAGUAIABpAHMAIABzAGUAdAAgAHQAbw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TwBOAFQASAAgAD0AIABMAEEATQBCAEQAQQAoAE0AbwBuAHQAaABUAGUAeAB0ACwAXABuACAAIAAgACAASQBGACgATQBvAG4AdABoAFQAZQB4AHQAIAA9ACAAXAAiAFwAIgAsACAAXAAiAFwAIgAsAFwAbgAgACAAIAAgACAAIAAgACAATQBPAE4AVABIACgARABBAFQARQBWAEEATABVAEUAKABNAG8AbgB0AGgAVABlAHgAdAAgACYAIABcACIAIAAyADAAMAAwAFwAIgA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TgBUAEgAXwBOAEEATQBFAFwAbgBcAG4AUgBlAHQAdQByAG4AcwAgAGEAIABtAG8AbgB0AGgAIABhAHMAIAB0AGUAe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vAG4AdABo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AgACAAIAAgACAAIAB8ACAAaQBuAHQAZQBnAGUAcgAgAFsAMQAuAC4AMQAyAF0AIAB8ACAATQBvAG4AdABoAFwAbgBbAFMAaABvAHIAdABdACAAIAAgACAAIAAgACAAIAAgACAAIAAgACAAIAAgACAAfAAgAHMAdwBpAHQAYwBoACAAIAAgACAAIAAgACAAIAAgACAAfAAgAFIAZQB0AHUAcgBuACAAcwBoAG8AcgB0ACAAZgBvAHIAbQBhAHQAIABKAGEAbgAuAC4ARABlAGMAXABuAFsASQBuAHQAZQByAG4AYQB0AGkAbwBuAGEAbABFAG4AZwBsAGkAcwBoAF0AIAB8ACAAcwB3AGkAdABjAGgAI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TgBUAEgAXwBOAEEATQBFACAAPQAgAEwAQQBNAEIARABBACgATQBvAG4AdABoACwAIABbAFMAaABvAHIAdABdACwAIABbAEkAbgB0AGUAcgBuAGEAdABpAG8AbgBhAGwARQBuAGcAbABpAHMAaABdACwAXABuACAAIAAgACAASQBGAFMAKABcAG4AIAAgACAAIAAgACAAIAAgAE0AbwBuAHQAaAAgAD0AIABcACIAXAAiACwAIABcACIAXAAiACwAXABuACAAIAAgACAAIAAgACAAIABOAE8AVAAoAEkAUwBOAFUATQBCAEUAUgAoAE0AbwBuAHQAaAApACkALAAgACMAVgBBAEwAVQBFACE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bQBvAG4AdABoACwAIABJAE4AVAAoAE0AbwBuAHQAaAApACwAXABuACAAIAAgACAAIAAgACAAIAAgACAAIAAgAEkARgAoAF8AdQBzAGUATABvAGMAYQBsAEwAYQBuAGcALABcAG4AIAAgACAAIAAgACAAIAAgACAAIAAgACAAIAAgACAAIABMAEUAVAAoAFwAbgAgACAAIAAgACAAIAAgACAAIAAgACAAIAAgACAAIAAgACAAIAAgACAAXwBkAGEAeQBPAGYATQBvAG4AdABoACwAIABEAEEAVABFACgAMgAwADAAMAAsACAAXwBtAG8AbgB0AGgALAAgADEAKQAsAFwAbgAgACAAIAAgACAAIAAgACAAIAAgACAAIAAgACAAIAAgACAAIAAgACAAXwBmAG0AdAAsACAASQBGACgAXwB1AHMAZQBTAGgAbwByAHQALAAgAFwAIgBNAE0ATQBcACIALAAgAFwAIgBNAE0ATQBNAFwAIgApACwAXABuACAAIAAgACAAIAAgACAAIAAgACAAIAAgACAAIAAgACAAIAAgACAAIABUAEUAWABUACgAXwBkAGEAeQBPAGYATQBvAG4AdABoACwAIABfAGYAbQB0ACkAXABuACAAIAAgACAAIAAgACAAIAAgACAAIAAgACAAIAAgACAAKQAsAFwAbgAgACAAIAAgACAAIAAgACAAIAAgACAAIAAgACAAIAAgAEkARgAoAFwAbgAgACAAIAAgACAAIAAgACAAIAAgACAAIAAgACAAIAAgACAAIAAgACAAXwB1AHMAZQBTAGgAbwByAHQALABcAG4AIAAgACAAIAAgACAAIAAgACAAIAAgACAAIAAgACAAIAAgACAAIAAgAEkATgBEAEUAWAAoAFwAbgAgACAAIAAgACAAIAAgACAAIAAgACAAIAAgACAAIAAgACAAIAAgACAAIAAgACAAIAB7AFwAbgAgACAAIAAgACAAIAAgACAAIAAgACAAIAAgACAAIAAgACAAIAAgACAAIAAgACAAIAAgACAAIAAgAFwAIgBKAGEAbgBcACIAOwBcAG4AIAAgACAAIAAgACAAIAAgACAAIAAgACAAIAAgACAAIAAgACAAIAAgACAAIAAgACAAIAAgACAAIABcACIARgBlAGIAXAAiADsAXABuACAAIAAgACAAIAAgACAAIAAgACAAIAAgACAAIAAgACAAIAAgACAAIAAgACAAIAAgACAAIAAgACAAXAAiAE0AYQByAFwAIgA7AFwAbgAgACAAIAAgACAAIAAgACAAIAAgACAAIAAgACAAIAAgACAAIAAgACAAIAAgACAAIAAgACAAIAAgAFwAIgBBAHAAcgBcACIAOwBcAG4AIAAgACAAIAAgACAAIAAgACAAIAAgACAAIAAgACAAIAAgACAAIAAgACAAIAAgACAAIAAgACAAIABcACIATQBhAHkAXAAiADsAXABuACAAIAAgACAAIAAgACAAIAAgACAAIAAgACAAIAAgACAAIAAgACAAIAAgACAAIAAgACAAIAAgACAAXAAiAEoAdQBuAFwAIgA7AFwAbgAgACAAIAAgACAAIAAgACAAIAAgACAAIAAgACAAIAAgACAAIAAgACAAIAAgACAAIAAgACAAIAAgAFwAIgBKAHUAbABcACIAOwBcAG4AIAAgACAAIAAgACAAIAAgACAAIAAgACAAIAAgACAAIAAgACAAIAAgACAAIAAgACAAIAAgACAAIABcACIAQQB1AGcAXAAiADsAXABuACAAIAAgACAAIAAgACAAIAAgACAAIAAgACAAIAAgACAAIAAgACAAIAAgACAAIAAgACAAIAAgACAAXAAiAFMAZQBwAFwAIgA7AFwAbgAgACAAIAAgACAAIAAgACAAIAAgACAAIAAgACAAIAAgACAAIAAgACAAIAAgACAAIAAgACAAIAAgAFwAIgBPAGMAdABcACIAOwBcAG4AIAAgACAAIAAgACAAIAAgACAAIAAgACAAIAAgACAAIAAgACAAIAAgACAAIAAgACAAIAAgACAAIABcACIATgBvAHYAXAAiADsAXABuACAAIAAgACAAIAAgACAAIAAgACAAIAAgACAAIAAgACAAIAAgACAAIAAgACAAIAAgACAAIAAgACAAXAAiAEQAZQBjAFwAIgBcAG4AIAAgACAAIAAgACAAIAAgACAAIAAgACAAIAAgACAAIAAgACAAIAAgACAAIAAgACAAfQAsAFwAbgAgACAAIAAgACAAIAAgACAAIAAgACAAIAAgACAAIAAgACAAIAAgACAAIAAgACAAIABfAG0AbwBuAHQAaABcAG4AIAAgACAAIAAgACAAIAAgACAAIAAgACAAIAAgACAAIAAgACAAIAAgACkALABcAG4AIAAgACAAIAAgACAAIAAgACAAIAAgACAAIAAgACAAIAAgACAAIAAgAEkATgBEAEUAWAAoAFwAbgAgACAAIAAgACAAIAAgACAAIAAgACAAIAAgACAAIAAgACAAIAAgACAAIAAgACAAIAB7AFwAbgAgACAAIAAgACAAIAAgACAAIAAgACAAIAAgACAAIAAgACAAIAAgACAAIAAgACAAIAAgACAAIAAgAFwAIgBKAGEAbgB1AGEAcgB5AFwAIgA7AFwAbgAgACAAIAAgACAAIAAgACAAIAAgACAAIAAgACAAIAAgACAAIAAgACAAIAAgACAAIAAgACAAIAAgAFwAIgBGAGUAYgByAHUAYQByAHkAXAAiADsAXABuACAAIAAgACAAIAAgACAAIAAgACAAIAAgACAAIAAgACAAIAAgACAAIAAgACAAIAAgACAAIAAgACAAXAAiAE0AYQByAGMAaABcACIAOwBcAG4AIAAgACAAIAAgACAAIAAgACAAIAAgACAAIAAgACAAIAAgACAAIAAgACAAIAAgACAAIAAgACAAIABcACIAQQBwAHIAaQBsAFwAIgA7AFwAbgAgACAAIAAgACAAIAAgACAAIAAgACAAIAAgACAAIAAgACAAIAAgACAAIAAgACAAIAAgACAAIAAgAFwAIgBNAGEAeQBcACIAOwBcAG4AIAAgACAAIAAgACAAIAAgACAAIAAgACAAIAAgACAAIAAgACAAIAAgACAAIAAgACAAIAAgACAAIABcACIASgB1AG4AZQBcACIAOwBcAG4AIAAgACAAIAAgACAAIAAgACAAIAAgACAAIAAgACAAIAAgACAAIAAgACAAIAAgACAAIAAgACAAIABcACIASgB1AGwAeQBcACIAOwBcAG4AIAAgACAAIAAgACAAIAAgACAAIAAgACAAIAAgACAAIAAgACAAIAAgACAAIAAgACAAIAAgACAAIABcACIAQQB1AGcAdQBzAHQAXAAiADsAXABuACAAIAAgACAAIAAgACAAIAAgACAAIAAgACAAIAAgACAAIAAgACAAIAAgACAAIAAgACAAIAAgACAAXAAiAFMAZQBwAHQAZQBtAGIAZQByAFwAIgA7AFwAbgAgACAAIAAgACAAIAAgACAAIAAgACAAIAAgACAAIAAgACAAIAAgACAAIAAgACAAIAAgACAAIAAgAFwAIgBPAGMAdABvAGIAZQByAFwAIgA7AFwAbgAgACAAIAAgACAAIAAgACAAIAAgACAAIAAgACAAIAAgACAAIAAgACAAIAAgACAAIAAgACAAIAAgAFwAIgBOAG8AdgBlAG0AYgBlAHIAXAAiADsAXABuACAAIAAgACAAIAAgACAAIAAgACAAIAAgACAAIAAgACAAIAAgACAAIAAgACAAIAAgACAAIAAgACAAXAAiAEQAZQBjAGUAbQBiAGUAcgBcACIAXABuACAAIAAgACAAIAAgACAAIAAgACAAIAAgACAAIAAgACAAIAAgACAAIAAgACAAIAAgAH0ALABcAG4AIAAgACAAIAAgACAAIAAgACAAIAAgACAAIAAgACAAIAAgACAAIAAgACAAIAAgACAAXwBtAG8AbgB0AGg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G4AdQBsAGwAIABpAGYAIABlAG0AcAB0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VABSAFUARQAsACAATABFAFQAKABcAG4AIAAgACAAIAAgACAAIAAgACAAIAAgACAAXwB5AGUAYQByAEMARQAsACAASQBOAFQAKABZAGUAYQByAEMARQApACwAXABuACAAIAAgACAAIAAgACAAIAAgACAAIAAgAEkARgAoAFwAbgAgACAAIAAgACAAIAAgACAAIAAgACAAIAAgACAAIAAgAE4AKABKAHUAbABpAGEAbgBDAGEAbABlAG4AZABhAHIAKQAgAD0AIAAwACwAXABuACAAIAAgACAAIAAgACAAIAAgACAAIAAgACAAIAAgACAASQBGAFMAKABNAE8ARAAoAF8AeQBlAGEAcgBDAEUALAAgADQAMAAwACkAIAA9ACAAMAAsACAAVABSAFUARQAsAFwAbgAgACAAIAAgACAAIAAgACAAIAAgACAAIAAgACAAIAAgACAAIAAgACAATQBPAEQAKABfAHkAZQBhAHIAQwBFACwAIAAxADAAMAApACAAPQAgADAALAAgAEYAQQBMAFMARQAsAFwAbgAgACAAIAAgACAAIAAgACAAIAAgACAAIAAgACAAIAAgACAAIAAgACAAVABSAFUARQAsACAATQBPAEQAKABfAHkAZQBhAHIAQwBFACwAIAA0ACkAIAA9ACAAMABcAG4AIAAgACAAIAAgACAAIAAgACAAIAAgACAAIAAgACAAIAApACwAXABuACAAIAAgACAAIAAgACAAIAAgACAAIAAgACAAIAAgACAATQBPAEQAKABfAHkAZQBhAHIAQwBFACwAIAA0ACkAIAA9ACAAM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wAbgBcAG4AVABlAHMAdABzACAAaQBmACAAYQAgAGQAYQB0AGUAIABpAHMAIAB2AGEAbABpAGQAIABmAG8AcgAgAHQAaABlACAAZwBpAHYAZ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FsARABhAHkAXQAgACAAIAAgACAAIAAgACAAIAAgACAAIAB8ACAAZABlAGMAaQBtAGEAbAAgAFsAMQAuAC4AMwAyACk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EAEEAVABFACAAPQAgAEwAQQBNAEIARABBACgAWQBlAGEAcgBDAEUALAAgAE0AbwBuAHQAaAAsACAAWwBEAGEAeQBdACwAIABbAEoAdQBsAGkAYQBuAEMAYQBsAGUAbgBkAGEAcgBdACwAXABuACAAIAAgACAASQBGAFMAKABcAG4AIAAgACAAIAAgACAAIAAgAE4ATwBUACgASQBTAE4AVQBNAEIARQBSACgAWQBlAGEAcgBDAEUAKQApACAAKwAgAE4ATwBUACgASQBTAE4AVQBNAEIARQBSACgATQBvAG4AdABoACkAKQAsACAARgBBAEwAUwBFACwAIAAvAC8AIABjAGEAbgBuAG8AdAAgAG8AbQBtAGkAdAAgAHkAZQBhAHIAIABvAHIAIABtAG8AbgB0AGgAXABuACAAIAAgACAAIAAgACAAIABOAE8AVAAoAEkAUwBfAEkATgBUAEUARwBFAFIAKABZAGUAYQByAEMARQApACAAKgAgAEkAUwBfAEkATgBUAEUARwBFAFIAKABNAG8AbgB0AGgAKQApACwAIABGAEEATABTAEUALAAgAC8ALwAgAHkAZQBhAHIAIABhAG4AZAAgAG0AbwBuAHQAaAAgAGMAYQBuAG4AbwB0ACAAYgBlACAAZgByAGEAYwB0AGkAbwBuAGEAbABcAG4AIAAgACAAIAAgACAAIAAgACgATQBvAG4AdABoACAAPAAgADEAKQAgACsAIAAoAE0AbwBuAHQAaAAgAD4AIAAxADIAKQAsACAARgBBAEwAUwBFACwAIABcAG4AIAAgACAAIAAgACAAIAAgAEQAYQB5ACAAPQAgAFwAIgBcACIALAAgAFQAUgBVAEUALABcAG4AIAAgACAAIAAgACAAIAAgAFQAUgBVAEUALAAgAEwARQBUACgAXABuACAAIAAgACAAIAAgACAAIAAgACAAIAAgAF8AZABhAHkALAAgAEkATgBUACgARABhAHkAKQAsAFwAbgAgACAAIAAgACAAIAAgACAAIAAgACAAIABJAEYAKABfAGQAYQB5ACAAPAAgADEALAAgAEYAQQBMAFMARQAsAFwAbgAgACAAIAAgACAAIAAgACAAIAAgACAAIAAgACAAIAAgAEwARQBUACgAXABuACAAIAAgACAAIAAgACAAIAAgACAAIAAgACAAIAAgACAAIAAgACAAIABfAGQAYQB5AHMASQBuAE0AbwBuAHQAaAAsACAARABBAFkAUwBfAEkATgBfAE0ATwBOAFQASAAoAE0AbwBuAHQAaAAsACAAWQBlAGEAcgBDAEUALAAgAEoAdQBsAGkAYQBuAEMAYQBsAGUAbgBkAGEAcgApACwAXABuACAAIAAgACAAIAAgACAAIAAgACAAIAAgACAAIAAgACAAIAAgACAAIABJAEYAKABJAFMARQBSAFIATwBSACgAXwBkAGEAeQBzAEkAbgBNAG8AbgB0AGgAKQAsACAARgBBAEwAUwBFACwAXABuACAAIAAgACAAIAAgACAAIAAgACAAIAAgACAAIAAgACAAIAAgACAAIAAgACAAIAAgAF8AZABhAHkAIAA8AD0AIABfAGQAYQB5AHMASQBuAE0AbwBuAHQAa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WQBFAEEAUgBcAG4AXABuAFIAZQB0AHUAcgBuAHMAIABuAHUAbQBiAGUAcgAgAG8AZgAgAGQAYQB5AHMAIABpAG4AIAB0AGgAZ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MANgA1ACwAMwA2ADY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JAFMAXwBMAEUAQQBQAF8AWQBFAEEAUgAoAFkAZQBhAHIAQwBFACwAIABKAHUAbABpAGEAbgBDAGEAbABlAG4AZABhAHIAKQAsACAAMwA2ADYALABcAG4AIAAgACAAIAAgACAAIAAgAFQAUgBVAEUALAAgADMAN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kARgBTACgAXABuACAAIAAgACAAIAAgACAAIABNAG8AbgB0AGgAIAA9ACAAXAAiAFwAIgAsACAAXAAiAFwAIgAsAFwAbgAgACAAIAAgACAAIAAgACAATgBPAFQAKABJAFMATgBVAE0AQgBFAFIAKABNAG8AbgB0AGgAKQApACwAIAB7ACMAVgBBAEwAVQBFACEAfQAsAFwAbgAgACAAIAAgACAAIAAgACAAVABSAFUARQAsACAATABFAFQAKABcAG4AIAAgACAAIAAgACAAIAAgACAAIAAgACAAXwBtAG8AbgB0AGgALAAgAEkATgBUACgATQBvAG4AdABoACkALABcAG4AIAAgACAAIAAgACAAIAAgACAAIAAgACAASQBGAFMAKABcAG4AIAAgACAAIAAgACAAIAAgACAAIAAgACAAIAAgACAAIABfAG0AbwBuAHQAaAAgADwAIAAxACwAIAB7ACMATgBVAE0AIQB9ACwAXABuACAAIAAgACAAIAAgACAAIAAgACAAIAAgACAAIAAgACAAXwBtAG8AbgB0AGgAIAA+ACAAMQAyACwAIAB7ACMATgBVAE0AIQB9ACwAXABuAFwAbgAgACAAIAAgACAAIAAgACAAIAAgACAAIAAgACAAIAAgAC8ALwAgAEYAZQBiAHIAdQBhAHIAeQBcAG4AIAAgACAAIAAgACAAIAAgACAAIAAgACAAIAAgACAAIABfAG0AbwBuAHQAaAAgAD0AIAAyACwAXABuACAAIAAgACAAIAAgACAAIAAgACAAIAAgACAAIAAgACAAIAAgACAAIABMAEUAVAAoAFwAbgAgACAAIAAgACAAIAAgACAAIAAgACAAIAAgACAAIAAgACAAIAAgACAAIAAgACAAIABfAGwAZQBhAHAARABhAHkALAAgAEkARgAoAEkAUwBOAFUATQBCAEUAUgAoAFkAZQBhAHIAQwBFACkALABcAG4AIAAgACAAIAAgACAAIAAgACAAIAAgACAAIAAgACAAIAAgACAAIAAgACAAIAAgACAAIAAgACAAIABOACgASQBTAF8ATABFAEEAUABfAFkARQBBAFIAKABZAGUAYQByAEMARQAsACAASgB1AGwAaQBhAG4AQwBhAGwAZQBuAGQAYQByACkAKQAsAFwAbgAgACAAIAAgACAAIAAgACAAIAAgACAAIAAgACAAIAAgACAAIAAgACAAIAAgACAAIAAgACAAIAAgADAAXABuACAAIAAgACAAIAAgACAAIAAgACAAIAAgACAAIAAgACAAIAAgACAAIAAgACAAIAAgACkALABcAG4AIAAgACAAIAAgACAAIAAgACAAIAAgACAAIAAgACAAIAAgACAAIAAgACAAIAAgACAAMgA4ACAAKwAgAF8AbABlAGEAcABEAGEAeQBcAG4AIAAgACAAIAAgACAAIAAgACAAIAAgACAAIAAgACAAIAAgACAAIAAgACkALABcAG4AXABuACAAIAAgACAAIAAgACAAIAAgACAAIAAgACAAIAAgACAALwAvACAASgBhAG4ALAAgAE0AYQByACwAIABBAHAAcgAsACAATQBhAHkALAAgAEoAdQBuACwAIABKAHUAbABcAG4AIAAgACAAIAAgACAAIAAgACAAIAAgACAAIAAgACAAIABfAG0AbwBuAHQAaAAgADwAPQAgADcALAAgADMAMAAgACsAIABNAE8ARAAoAF8AbQBvAG4AdABoACwAIAAyACkALABcAG4AIAAgACAAIAAgACAAIAAgACAAIAAgACAAIAAgACAAIABcAG4AIAAgACAAIAAgACAAIAAgACAAIAAgACAAIAAgACAAIAAvAC8AIABBAHUAZwAsACAAUwBlAHAALAAgAE8AYwB0ACwAIABOAG8AdgAsACAARABlAGMAXABuACAAIAAgACAAIAAgACAAIAAgACAAIAAgACAAIAAgACAAVABSAFUARQAsACAAMwAxACAALQAgAE0ATwBEACgAXwBtAG8AbgB0AGgALAAgAD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XABuAFwAbgBQAGEAcgBzAGUAcwAgAGEAbgAgAEkAUwBPACAAZgBvAHIAbQBhAHQAdABlAGQAIABjAGEAbABlAG4AZABhAHIAIABkAGEAdABlACAAaQBuAHQAbwAgAHIAZQBzAHAAZQBjAHQAaQB2AGUAIABwAGEAcgB0AHMAIABvAGYAIAB5AGUAYQByACwAIABtAG8AbgB0AGgAIABhAG4AZA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DAGEAbABlAG4AZABhAHIARABhAHQAZQAgACAAfAAgAHQAZQB4AHQAIAAgACAAfAAgAEQAYQB0AGUAIABpAG4AIABJAFMATwAgAGYAbwByAG0AYQB0ACAAaQBlAC4AIAB5AHkAeQB5AC0ATQBNAC0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AoAFwAIgAyADAAMgAzAC0AMAA1AC0AMgAzAFwAIgApAFwAbgBSAGUAdAB1AHIAbgBzADoAIAB7ADIAMAAyADMALAAgADUALAAgADIAMwB9AFwAbgBcAG4AUABBAFIAUwBFAF8ASQBTAE8AXwBDAEEATABFAE4ARABBAFIAXwBEAEEAVABFACgAXAAiADEAOQAwADAALQAwADIALQAyADkAXAAiACwAIAAxACkAXABuAFIAZQB0AHUAcgBuAHMAOgAgAHsAMgAwADIAMwAsACAAMgAsACAAMgA5AH0AIABpAC4AZQAuACAARgBlAGIAIAAyADkALAAgADEAOQAwADAAIABpAHMAIAB2AGEAbABpAGQ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SQBTAE8AQwBhAGwAZQBuAGQAYQByAEQAYQB0AGUALAAgAFsASgB1AGwAaQBhAG4AQwBhAGwAZQBuAGQAYQByAF0ALABcAG4AIAAgACAAIABJAEYAUwAoAFwAbgAgACAAIAAgACAAIAAgACAASQBTAE8AQwBhAGwAZQBuAGQAYQByAEQAYQB0AGUAIAA9ACAAXAAiAFwAIgAsACAAewBcACIAXAAiACwAIABcACIAXAAiACwAIABcACIAXAAiAH0ALABcAG4AIAAgACAAIAAgACAAIAAgAE4ATwBUACgAVgBBAEwASQBEAEEAVABFAF8AQwBIAEEAUgBTAEUAVAAoAFwAIgArAC0AMAAxADIAMwA0ADUANgA3ADgAOQBcACIAIAAmACAAVQBOAEkAQwBIAEEAUgAoADgANwAyADIAKQAsACAASQBTAE8AQwBhAGwAZQBuAGQAYQByAEQAYQB0AGUAKQApACwAIAB7ACMAVgBBAEwAVQBFACEALAAgAFwAIgBcACIALAAgAFwAIgBcACIAfQAsAFwAbgAgACAAIAAgACAAIAAgACAAVABSAFUARQAsACAATABFAFQAKABcAG4AIAAgACAAIAAgACAAIAAgACAAIAAgACAAXwBmAGkAcgBzAHQAQwBoAGEAcgAsACAATABFAEYAVAAoAEkAUwBPAEMAYQBsAGUAbgBkAGEAcgBEAGEAdABlACwAIAAx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DAGEAbABlAG4AZABhAHIARABhAHQAZQAsACAATABFAE4AKABJAFMATwBDAGEAbABlAG4AZABhAHIARABhAHQAZQApACAALQAgADEAKQAsAFwAbgAgACAAIAAgACAAIAAgACAAIAAgACAAIAAgACAAIAAgAEkAUwBPAEMAYQBsAGUAbgBkAGEAcg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MQAwACwAIABJAEYAUwAoAFwAbgAgACAAIAAgACAAIAAgACAAIAAgACAAIAAgACAAIAAgACAAIAAgACAAXwBwAGEAdAB0AGUAcgBuACAAPQAgAFIASQBHAEgAVAAoAFwAIgBfAF8AXwBfAF8AXwBfAF8AXwBfAF8AXwBfAF8AXwAtAF8AXwAtAF8AXwBcACIALAAgAF8AbABlAG4AKQAsAFwAbgAgACAAIAAgACAAIAAgACAAIAAgACAAIAAgACAAIAAgACAAIAAgACAASABTAFQAQQBDAEsAKABcAG4AIAAgACAAIAAgACAAIAAgACAAIAAgACAAIAAgACAAIAAgACAAIAAgACAAIAAgACAAVgBBAEwAVQBFACgATABFAEYAVAAoAF8AdQBuAFMAaQBnAG4AZQBkACwAIABfAGwAZQBuACAALQAgADYAKQApACwAXABuACAAIAAgACAAIAAgACAAIAAgACAAIAAgACAAIAAgACAAIAAgACAAIAAgACAAIAAgAFYAQQBMAFUARQAoAE0ASQBEACgAXwB1AG4AUwBpAGcAbgBlAGQALAAgAF8AbABlAG4AIAAtACAANAAsACAAMgApACkALABcAG4AIAAgACAAIAAgACAAIAAgACAAIAAgACAAIAAgACAAIAAgACAAIAAgACAAIAAgACAAVgBBAEwAVQBFACgAUgBJAEcASABUACgAXwB1AG4AUwBpAGcAbgBlAGQALAAgADIAKQApAFwAbgAgACAAIAAgACAAIAAgACAAIAAgACAAIAAgACAAIAAgACAAIAAgACAAKQAsAFwAbgAgACAAIAAgACAAIAAgACAAIAAgACAAIAAgACAAIAAgACAAIAAgACAAXwBwAGEAdAB0AGUAcgBuACAAPQAgAFIASQBHAEgAVAAoAFwAIgBfAF8AXwBfAF8AXwBfAF8AXwBfAF8AXwBfAF8AXwAt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fAF8AXwBfAF8AXwBf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gApACkAXABuACAAIAAgACAAIAAgACAAIAAgACAAIAAgACAAIAAgACAAIAAgACAAIAApACwAXABuACAAIAAgACAAIAAgACAAIAAgACAAIAAgACAAIAAgACAAIAAgACAAIABUAFIAVQBFACwAIABcACIAXAAiAFwAbgAgACAAIAAgACAAIAAgACAAIAAgACAAIAAgACAAIAAgACkALABcAG4AIAAgACAAIAAgACAAIAAgACAAIAAgACAAIAAgACAAIABfAGwAZQBuACAAPgA9ACAAOAAsACAASQBGAFMAKABcAG4AIAAgACAAIAAgACAAIAAgACAAIAAgACAAIAAgACAAIAAgACAAIAAgAF8AcABhAHQAdABlAHIAbgAgAD0AIABSAEkARwBIAFQAKABcACIAXwBfAF8AXwBfAF8ALQ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yACkAKQBcAG4AIAAgACAAIAAgACAAIAAgACAAIAAgACAAIAAgACAAIAAgACAAIAAgACkALABcAG4AIAAgACAAIAAgACAAIAAgACAAIAAgACAAIAAgACAAIAAgACAAIAAgAFQAUgBVAEUALAAgAFwAIgBcACIAXABuACAAIAAgACAAIAAgACAAIAAgACAAIAAgACAAIAAgACAAKQAsAFwAbgAgACAAIAAgACAAIAAgACAAIAAgACAAIAAgACAAIAAgAF8AbABlAG4AIAA9ACAANwAsACAASQBGACgAXABuACAAIAAgACAAIAAgACAAIAAgACAAIAAgACAAIAAgACAAIAAgACAAIABfAHAAYQB0AHQAZQByAG4AIAA9ACAAXAAiAF8AXwBfAF8ALQBfAF8AXAAiACwAXABuACAAIAAgACAAIAAgACAAIAAgACAAIAAgACAAIAAgACAAIAAgACAAIABIAFMAVABBAEMASwAoAFwAbgAgACAAIAAgACAAIAAgACAAIAAgACAAIAAgACAAIAAgACAAIAAgACAAIAAgACAAIABWAEEATABVAEUAKABMAEUARgBUACgAXwB1AG4AUwBpAGcAbgBlAGQALA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FwAIgBcACIAXABuACAAIAAgACAAIAAgACAAIAAgACAAIAAgACkALABcAG4AXABuACAAIAAgACAAIAAgACAAIAAgACAAIAAgAEkARgAoAEkATgBEAEUAWAAoAF8AdAByAHkAUABhAHIAcwBlACwAIAAxACwAIAAxACkAIAA9ACAAXAAiAFwAIgAsACAAewAjAFYAQQBMAFUARQAhACwAIABcACIAXAAi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tAG8AbgB0AGgALAAgAEkATgBEAEUAWAAoAF8AdAByAHkAUABhAHIAcwBlACwAIAAxACwAIAAyACkALABcAG4AIAAgACAAIAAgACAAIAAgACAAIAAgACAAIAAgACAAIAAgACAAIAAgAEkARgBTACgAXABuACAAIAAgACAAIAAgACAAIAAgACAAIAAgACAAIAAgACAAIAAgACAAIAAgACAAIAAgAF8AbQBvAG4AdABoACAAPQAgAFwAIgBcACIALAAgAEgAUwBUAEEAQwBLACgAXwB5AGUAYQByACwAIABcACIAXAAiACwAIABcACIAXAAiACkALABcAG4AIAAgACAAIAAgACAAIAAgACAAIAAgACAAIAAgACAAIAAgACAAIAAgACAAIAAgACAAKABfAG0AbwBuAHQAaAAgADwAIAAxACkAIAArACAAKABfAG0AbwBuAHQAaAAgAD4AIAAxADIAKQAsACAASABTAFQAQQBDAEsAKABfAHkAZQBhAHIALAAgAHsAIwBOAFUATQAhAH0ALAAgAFwAIgBcACIAKQAsAFwAbgAgACAAIAAgACAAIAAgACAAIAAgACAAIAAgACAAIAAgACAAIAAgACAAIAAgACAAIABUAFIAVQBFACwAIABMAEUAVAAoAFwAbgAgACAAIAAgACAAIAAgACAAIAAgACAAIAAgACAAIAAgACAAIAAgACAAIAAgACAAIAAgACAAIAAgAF8AZABhAHkALAAgAEkATgBEAEUAWAAoAF8AdAByAHkAUABhAHIAcwBlACwAIAAxACwAIAAzACkALABcAG4AIAAgACAAIAAgACAAIAAgACAAIAAgACAAIAAgACAAIAAgACAAIAAgACAAIAAgACAAIAAgACAAIABJAEYAKABfAGQAYQB5ACAAPQAgAFwAIgBcACIALABcAG4AIAAgACAAIAAgACAAIAAgACAAIAAgACAAIAAgACAAIAAgACAAIAAgACAAIAAgACAAIAAgACAAIAAgACAAIAAgAEgAUwBUAEEAQwBLACgAXwB5AGUAYQByACwAIABfAG0AbwBuAHQAaAAsACAAXAAiAFwAIgApACwAIAAgACAAIABcAG4AIAAgACAAIAAgACAAIAAgACAAIAAgACAAIAAgACAAIAAgACAAIAAgACAAIAAgACAAIAAgACAAIAAgACAAIAAgAEkARgAoAEkAUwBfAFYAQQBMAEkARABfAEQAQQBUAEUAKABfAHkAZQBhAHIALAAgAF8AbQBvAG4AdABoACwAIABfAGQAYQB5ACwAIABKAHUAbABpAGEAbgBDAGEAbABlAG4AZABhAHIAKQAsAFwAbgAgACAAIAAgACAAIAAgACAAIAAgACAAIAAgACAAIAAgACAAIAAgACAAIAAgACAAIAAgACAAIAAgACAAIAAgACAAIAAgACAAIABIAFMAVABBAEMASwAoAF8AeQBlAGEAcgAsACAAXwBtAG8AbgB0AGgALAAgAF8AZABhAHkAKQAsAFwAbgAgACAAIAAgACAAIAAgACAAIAAgACAAIAAgACAAIAAgACAAIAAgACAAIAAgACAAIAAgACAAIAAgACAAIAAgACAAIAAgACAAIABIAFMAVABBAEMASwAoAF8AeQBlAGEAcgAsACAAXwBtAG8AbgB0AGg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WQBFAEEAUgBcAG4AXABuAFIAZQB0AHUAcgBuAHMAIABhACAAeQBlAGEAcg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E4AbwB0AGUAIAB0AGgAYQB0ACAAMQAgAEIAQwAgAD0AIAAwACAAQwBFACwAIAAyACAAQgBDACAAPQAgAC0AMQAgAE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ZAEUAQQBSACAAPQAgAEwAQQBNAEIARABBACgAWQBlAGEAcgBDAEUALABcAG4AIAAgACAAIABJAEYAUwAoAFwAbgAgACAAIAAgACAAIAAgACAAWQBlAGEAcgBDAEUAIAA9ACAAXAAiAFwAIgAsACAAXAAiAFwAIgAsAFwAbgAgACAAIAAgACAAIAAgACAATgBPAFQAKABJAFMATgBVAE0AQgBFAFIAKABZAGUAYQByAEMARQApACkALAAgAHsAIwBWAEEATABVAEUAIQB9ACwAXABuACAAIAAgACAAIAAgACAAIABOAE8AVAAoAEkAUwBfAEkATgBUAEUARwBFAFIAKABZAGUAYQByAEMARQApACkALAAgAHsAIwBOAFUATQAhAH0ALABcAG4AIAAgACAAIAAgACAAIAAgAFQAUgBVAEUALAAgAEwARQBUACgAXABuACAAIAAgACAAIAAgACAAIAAgACAAIAAgAF8AeQBlAGEAcgBGAG0AdAAsACAASQBGACgAKABZAGUAYQByAEMARQAgAD4APQAgADEAMAAwADAAKQAgACoAIAAoAFkAZQBhAHIAQwBFACAAPAA9ACAAOQA5ADkAOQApACwAXABuACAAIAAgACAAIAAgACAAIAAgACAAIAAgACAAIAAgACAAXAAiADAAMAAwADAAOwBcACIAIAAmACAAVQBOAEkAQwBIAEEAUgAoADgANwAyADIAKQAgACYAIABcACIAMAAwADAAMABcACIALABcAG4AIAAgACAAIAAgACAAIAAgACAAIAAgACAAIAAgACAAIABcACIAKwAwADAAMAAwADsAXAAiACAAJgAgAFUATgBJAEMASABBAFIAKAA4ADcAMgAyACkAIAAmACAAXAAiADAAMAAwADAAXAAiAFwAbgAgACAAIAAgACAAIAAgACAAIAAgACAAIAApACwAXABuACAAIAAgACAAIAAgACAAIAAgACAAIAAgAFQARQBYAFQAKABZAGUAYQByAEMARQAsACAAXwB5AGUAYQByAEYAbQB0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MAQQBMAEUATgBEAEEAUgBfAEQAQQBUAEUAXABuAFwAbgBSAGUAdAB1AHIAbgBzACAAYQAgAGMAYQBsAGUAbgBkAGEAcg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CAGEAcwBpAGMAXQAgACAAIAAgACAAIAAgACAAIAAgAHwAIABzAHcAaQB0AGMAaAAgACAAIAAgACAAIAAgACAAIAAgAHwAIABEAGkAcwBwAGwAYQB5ACAAaQBuACAAYgBhAHMAaQBjACAAZgBvAHIAbQBhAHQAIABlAGcAIAB5AHkAeQB5AE0ATQBkAGQAXABuACAAIAAgACAAIAAgACAAIAAgACAAIAAgACAAIAAgACAAIAB8ACAAIAAgACAAIAAgACAAIAAgACAAIAAgACAAIAAgACAAIAB8ACAASQBuAHYAYQBsAGkAZAAgAHcAaABlAG4AIABEAGEAeQAgAG4AbwB0ACAAcAByAG8AdgBpAGQAZQBkACAAYQBuAGQAIABZAGUAYQByAEMARQAgAG8AdQB0AHMAaQBkAGUAIABvAGYAIAByAGEAbgBnAGUAXABuACAAIAAgACAAIAAgACAAIAAgACAAIAAgACAAIAAgACAAIAB8ACAAIAAgACAAIAAgACAAIAAgACAAIAAgACAAIAAgACAAIAB8ACAALQA5ADkAOQA5AC4ALgA5ADkAOQA5ACAAZAB1AGUAIAB0AG8AIABjAG8AbABsAGkAcwBpAG8AbgAgAHcAaQB0AGgAIAB5AHkAeQB5AGQAZABkACAASQBTAE8AIABmAG8AcgBtAGEAd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QwBBAEwARQBOAEQAQQBSAF8ARABBAFQARQAgAD0AIABMAEEATQBCAEQAQQAoAFkAZQBhAHIAQwBFACwAIABNAG8AbgB0AGgALAAgAEQAYQB5ACwAIABbAEIAYQBzAGkAYwBdACwAIABbAEoAdQBsAGkAYQBuAEMAYQBsAGUAbgBkAGEAcgBdACwAXABuACAAIAAgACAASQBGAFMAKABcAG4AIAAgACAAIAAgACAAIAAgACgAWQBlAGEAcgBDAEUAIAA9ACAAXAAiAFwAIgApACAAKgAgACgATQBvAG4AdABoACAAPQAgAFwAIgBcACIAKQAgACoAIAAoAEQAYQB5ACAAPQAgAFwAIgBcACIAKQAsACAAXAAiAFwAIgAsAFwAbgAgACAAIAAgACAAIAAgACAATgBPAFQAKABJAFMATgBVAE0AQgBFAFIAKABZAGUAYQByAEMARQApACkALAAgAHsAIwBWAEEATABVAEUAIQB9ACwAXABuACAAIAAgACAAIAAgACAAIABOAE8AVAAoAEkAUwBfAE4AVQBNAEUAUgBJAEMAXwBOAFUATABMACgATQBvAG4AdABoACkAKQAsACAAewAjAFYAQQBMAFUARQAhAH0ALABcAG4AIAAgACAAIAAgACAAIAAgAE4ATwBUACgASQBTAF8ATgBVAE0ARQBSAEkAQwBfAE4AVQBMAEwAKABEAGEAeQApACkALAAgAHsAIwBWAEEATABVAEUAIQB9ACwAXABuACAAIAAgACAAIAAgACAAIABOAE8AVAAoAEkAUwBOAFUATQBCAEUAUgAoAE0AbwBuAHQAaAApACkAIAAqACAASQBTAE4AVQBNAEIARQBSACgARABhAHkAKQAsACAAewAjAFYAQQBMAFUARQAhAH0ALABcAG4AIAAgACAAIAAgACAAIAAgAE4ATwBUACgASQBTAE4AVQBNAEIARQBSACgATQBvAG4AdABoACkAKQAsACAARgBPAFIATQBBAFQAXwBJAFMATwBfAFkAZQBhAHIAKABZAGUAYQByAEMARQApACwAXABuACAAIAAgACAAIAAgACAAIABOAE8AVAAoAEkAUwBfAFYAQQBMAEkARABfAEQAQQBUAEUAKABZAGUAYQByAEMARQAsACAATQBvAG4AdABoACwAIABEAGEAeQAsACAASgB1AGwAaQBhAG4AQwBhAGwAZQBuAGQAYQByACkAKQAsACAAewAjAE4AVQBNACEAfQAsAFwAbgAgACAAIAAgACAAIAAgACAAVABSAFUARQAsACAATABFAFQAKABcAG4AIAAgACAAIAAgACAAIAAgACAAIAAgACAAXwBiAGEAcwBpAGMALAAgAE4AKABCAGEAcwBpAGMAKQAgADwAPgAgADAALABcAG4AIAAgACAAIAAgACAAIAAgACAAIAAgACAAXwBkAGUAbABpAG0ALAAgAEkARgAoAF8AYgBhAHMAaQBjACwAIABcACIAXAAiACwAIABcACIALQBcACIAKQAsAFwAbgAgACAAIAAgACAAIAAgACAAIAAgACAAIABJAEYAUwAoAFwAbgAgACAAIAAgACAAIAAgACAAIAAgACAAIAAgACAAIAAgAF8AYgBhAHMAaQBjACAAKgAgACgAQQBCAFMAKABZAGUAYQByAEMARQApACAAPgAgADkAOQA5ADkAKQAsACAAewAjAFYAQQBMAFUARQAhAH0ALABcAG4AIAAgACAAIAAgACAAIAAgACAAIAAgACAAIAAgACAAIABJAFMATgBVAE0AQgBFAFIAKABEAGEAeQApACwAIABDAE8ATgBDAEEAVAAoAFwAbgAgACAAIAAgACAAIAAgACAAIAAgACAAIAAgACAAIAAgACAAIAAgACAARgBPAFIATQBBAFQAXwBJAFMATwBfAFkAZQBhAHIAKABZAGUAYQByAEMARQApACwAXABuACAAIAAgACAAIAAgACAAIAAgACAAIAAgACAAIAAgACAAIAAgACAAIABfAGQAZQBsAGkAbQAsACAAVABFAFgAVAAoAE0AbwBuAHQAaAAsACAAXAAiADAAMABcACIAKQAsAFwAbgAgACAAIAAgACAAIAAgACAAIAAgACAAIAAgACAAIAAgACAAIAAgACAAXwBkAGUAbABpAG0ALAAgAFQARQBYAFQAKABEAGEAeQAsACAAXAAiADAAMABcACIAKQBcAG4AIAAgACAAIAAgACAAIAAgACAAIAAgACAAIAAgACAAIAApACwAXABuACAAIAAgACAAIAAgACAAIAAgACAAIAAgACAAIAAgACAAVABSAFUARQAsACAAQwBPAE4AQwBBAFQAKABcAG4AIAAgACAAIAAgACAAIAAgACAAIAAgACAAIAAgACAAIAAgACAAIAAgAEYATwBSAE0AQQBUAF8ASQBTAE8AXwBZAGUAYQByACgAWQBlAGEAcgBDAEUAKQAsAFwAbgAgACAAIAAgACAAIAAgACAAIAAgACAAIAAgACAAIAAgACAAIAAgACAAXwBkAGUAbABpAG0ALAAgAFQARQBYAFQAKABNAG8AbgB0AGgALAAgAFwAIgAwADAAXAAi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ZAF8ATgBVAE0AQgBFAFIAXABuAFwAbgBSAGUAdAB1AHIAbgBzACAAdABoAGUAIABKAHUAbABpAGEAbgAgAEQAYQB5ACAATgB1AG0AYgBlAHIAIAAoAEoARABOACkAIABvAGYAIAB0AGgAZQAgAHAAcgBvAHYAaQBkAGUAZAAgAGQAYQB0AGUAIABpAG4AIAB0AGgAZQAgAHMAcABlAGMAaQBmAGkAZQBkACAAYwBhAGwAZQBuAGQAYQByAC4AXABuAE4AbwB0AGUAIAB0AGgAZQAgAEoAdQBsAGkAYQBuACAARABhAHkAIABOAHUAbQBiAGUAcgAgAGkAcwAgAGEAbgAgAGkAbgB0AGUAZwBlAHIAIAB0AHkAcABlACAAYQBuAGQAIABpAHMAIABhAG4AIABvAHIAZABpAG4AYQBsACAAZABhAHkAIABuAHUAbQBiAGUAcgAgAHIAZQBmAGUAcgBlAG4AYwBlAGQAIABmAHIAbwBtACAASgBhAG4AdQBhAHIAeQAgADEALABcAG4ANAA3ADEAMwAgAEIAQwAgAGkAbgAgAHQAaABlACAAcAByAG8AbABlAHAAdABpAGMAIABKAHUAbA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kAXwBOAFUATQBCAEUAUgAgAD0AIABMAEEATQBCAEQAQQAoAFkAZQBhAHIAQwBFACwAIABNAG8AbgB0AGgALAAgAEQAYQB5ACwAIABbAEoAdQBsAGkAYQBuAEMAYQBsAGUAbgBkAGEAcgBdACwAXABuACAAIAAgACAASQBGAFMAKABcAG4AIAAgACAAIAAgACAAIAAgACgAWQBlAGEAcgBDAEUAIAA9ACAAXAAiAFwAIgApACAAKgAgACgATQBvAG4AdABoACAAPQAgAFwAIgBcACIAKQAgACoAIAAoAEQAYQB5ACAAPQAgAFwAIgBcACIAKQAsACAAXAAiAFwAIgAsAFwAbgAgACAAIAAgACAAIAAgACAATgBPAFQAKABJAFMAXwBWAEEATABJAEQAXwBEAEEAVABFACgAWQBlAGEAcgBDAEUALAAgAE0AbwBuAHQAaAAsACAARABhAHkALAAgAEoAdQBsAGkAYQBuAEMAYQBsAGUAbgBkAGEAcgApACkALAAgAHsAIwBOAFUATQAhAH0ALABcAG4AIAAgACAAIAAgACAAIAAgAFQAUgBVAEUALAAgAEwARQBUACgAXABuACAAIAAgACAAIAAgACAAIAAgACAAIAAgAF8AZABhAHkALAAgAEkATgBUACgARABhAHkAKQAsAFwAbgAgACAAIAAgACAAIAAgACAAIAAgACAAIABfAGcAcgBlAGcAbwByAGkAYQBuACwAIABOACgASgB1AGwAaQBhAG4AQwBhAGwAZQBuAGQAYQByACkAIAA9ACAAMAAsAFwAbgAgACAAIAAgACAAIAAgACAAIAAgACAAIABfAFkARQBBAFIANAA4ADAAMQBCAEMARQAsACAALQA0ADgAMAAwACwAXABuACAAIAAgACAAIAAgACAAIAAgACAAIAAgAF8ARwA0ADgAMAAxAEIAQwBFAF8ASgBEACwAIAAtADMAMgAwADQANQAsAFwAbgAgACAAIAAgACAAIAAgACAAIAAgACAAIABfAEoANAA4ADAAMQBCAEMARQBfAEoARAAsACAALQAzADIAMAA4ADMALABcAG4AIAAgACAAIAAgACAAIAAgACAAIAAgACAAXwBEAGEAeQBzAEkAbgA1AE0AbwBuAHQAaABzAEYAcgBvAG0ATQBhAHIAYwBoACwAIAAxADUAMwAsAFwAbgAgACAAIAAgACAAIAAgACAAIAAgACAAIABfAE0AYQByAGMAaABTAGgAaQBmAHQAWQBlAGEAcgAsACAASQBOAFQAKAAoADEANAAgAC0AIABNAG8AbgB0AGgAKQAgAC8AIAAxADIAKQAsAFwAbgAgACAAIAAgACAAIAAgACAAIAAgACAAIABfAHkAZQBhAHIAcwAsACAAWQBlAGEAcgBDAEUAIAAtACAAXwBZAEUAQQBSADQAOAAwADEAQgBDAEUAIAAtACAAXwBNAGEAcgBjAGgAUwBoAGkAZgB0AFkAZQBhAHIALABcAG4AIAAgACAAIAAgACAAIAAgACAAIAAgACAAXwBNAGEAcgBjAGgAUwBoAGkAZgB0AE0AbwBuAHQAaAAsACAATQBvAG4AdABoACAAKwAgACgAMQAyACAAKgAgAF8ATQBhAHIAYwBoAFMAaABpAGYAdABZAGUAYQByACkAIAAtACAAMwAsAFwAbgAgACAAIAAg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F8AZABhAHkALABcAG4AIAAgACAAIAAgACAAIAAgACAAIAAgACAAXwBkAGEAeQBzACAAKwAgAEkARgAoAF8AZwByAGUAZwBvAHIAaQBhAG4ALABcAG4AIAAgACAAIAAgACAAIAAgACAAIAAgACAAIAAgACAAIABfAEcANAA4ADAAMQBCAEMARQBfAEoARAAgAC0AIABJAE4AVAAoAF8AeQBlAGEAcgBzACAALwAgADEAMAAwACkAIAArACAASQBOAFQAKABfAHkAZQBhAHIAcwAgAC8AIAA0ADAAMAApACwAXABuACAAIAAgACAAIAAgACAAIAAgACAAIAAgACAAIAAgACAAXwBKADQAOAAwADEAQgBDAEUAXwBKAEQ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SgBVAEwASQBBAE4AXwBEAEEAWQBfAE4AVQBNAEIARQBSAFwAbgBcAG4AUgBlAHQAdQByAG4AcwAgAHQAaABlACAATQBvAGQAaQBmAGkAZQBkACAASgB1AGwAaQBhAG4AIABEAGEAeQAgAE4AdQBtAGIAZQByACAAKABNAEoARABOACkAIABvAGYAIAB0AGgAZQAgAHAAcgBvAHYAaQBkAGUAZAAgAGQAYQB0AGUAIABpAG4AIAB0AGgAZQAgAHMAcABlAGMAaQBmAGkAZQBkACAAYwBhAGwAZQBuAGQAYQByAC4AXABuAE4AbwB0AGUAIAB0AGgAZQAgAE0AbwBkAGkAZgBpAGUAZAAgAEoAdQBsAGkAYQBuACAARABhAHkAIABOAHUAbQBiAGUAcgAgAGkAcwAgAGEAbgAgAGkAbgB0AGUAZwBlAHIAIAB0AHkAcABlACAAYQBuAGQAIABpAHMAIABhAG4AIABvAHIAZABpAG4AYQBsACAAZABhAHkAIABuAHUAbQBiAGUAcgAgAHIAZQBmAGUAcgBlAG4AYwBlAGQAIABmAHIAbwBtACAATgBvAHYAZQBtAGIAZQByACAAMQA3ACwAXABuADEAOAA1ADgAIABpAG4AIAB0AGgAZQAgAHAAcgBvAGwAZQBwAHQAaQBjACAARwByAGUAZwBvAHIAaQBhAG4AIABjAGEAbABlAG4AZABhAHIALgAgAEkAdAAgAGQAbwBlAHMAIABuAG8AdAAgAGkAbgBjAGwAdQBkAGUAIABhAG4AeQAgAHYAYQBsAHUAZQAgAGYAbwBy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ZAF8ATgBVAE0AQgBFAFIAIAA9ACAATABBAE0AQgBEAEEAKABZAGUAYQByAEMARQAsACAATQBvAG4AdABoACwAIABEAGEAeQAsACAAWwBKAHUAbABpAGEAbgBDAGEAbABlAG4AZABhAHIAXQAsAFwAbgAgACAAIAAgAEwARQBUACgAXABuACAAIAAgACAAIAAgACAAIABfAEoARABOACwAIABKAFUATABJAEEATgBfAEQAQQBZAF8ATgBVAE0AQgBFAFIAKABZAGUAYQByAEMARQAsACAATQBvAG4AdABoACwAIABEAGEAeQAsACAASgB1AGwAaQBhAG4AQwBhAGwAZQBuAGQAYQByACkALABcAG4AIAAgACAAIAAgACAAIAAgAEkARgAoAE4ATwBUACgASQBTAE4AVQBNAEIARQBSACgAXwBKAEQATgApACkALAAgAF8ASgBEAE4ALABcAG4AIAAgACAAIAAgACAAIAAgACAAIAAgACAASgBEAE4AXwBUAE8AXwBNAE8ARABJAEYASQBFAEQAKABfAEoARABO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8ARABJAEYASQBFAEQAXABuAFwAbgBDAG8AbgB2AGUAcgB0AHMAIABhACAASgB1AGwAaQBhAG4AIABEAGEAeQAgAE4AdQBtAGIAZQByACAAKABKAEQATgApACAAdABvACAAYQAgAE0AbwBkAGkAZgBpAGUAZAAgAEoAdQBsAGkAYQBuACAARABhAHkAIABOAHUAbQBiAGUAcgAgACgATQ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0ATwBEAEkARgBJAEUARAAgAD0AIABMAEEATQBCAEQAQQAoAEoARABOACwAXABuACAAIAAgACAASQBGACgASgBEAE4AIAA9ACAAXAAiAFwAIgAsACAAXAAiAFwAIgAsAFwAbgAgACAAIAAgACAAIAAgACAASQBOAFQAKABKAEQATgApACAALQAgADIANAAwADAAMAAwADE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TgBcAG4AXABuAEMAbwBuAHYAZQByAHQAcwAgAGEAIABNAG8AZABpAGYAaQBlAGQAIABKAHUAbABpAGEAbgAgAEQAYQB5ACAATgB1AG0AYgBlAHIAIAAoAE0ASgBEAE4AKQAgAHQAbwAgAGEAIABKAHUAbABpAGEAbgAgAEQAYQB5ACAATgB1AG0AYgBlAHIAIAAo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4AIAA9ACAATABBAE0AQgBEAEEAKABNAEoARABOACwAXABuACAAIAAgACAASQBGACgATQBKAEQATgAgAD0AIABcACIAXAAiACwAIABcACIAXAAiACwAXABuACAAIAAgACAAIAAgACAAIABJAE4AVAAoAE0ASgBEAE4AKQAgACsAIAAyADQAMAAwADAAMAAx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DAEEATABFAE4ARABBAFIAXwBEAEEAVABFAFwAbgBcAG4AQwBvAG4AdgBlAHIAdABzACAAYQAgAEoAdQBsAGkAYQBuACAARABhAHkAIABOAHUAbQBiAGUAcgAgAHQAbwAgAGE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QwBBAEwARQBOAEQAQQBSAF8ARABBAFQARQAgAD0AIABMAEEATQBCAEQAQQAoAEoARABOACwAIABbAEoAdQBsAGkAYQBuAEMAYQBsAGUAbgBkAGEAcgBdACwAXABuACAAIAAgACAASQBGAFMAKABcAG4AIAAgACAAIAAgACAAIAAgAEoARABOACAAPQAgAFwAIgBcACIALAAgAHsAXAAiAFwAIgAsACAAXAAiAFwAIgAsACAAXAAiAFwAIgB9ACwAXABuACAAIAAgACAAIAAgACAAIABOAE8AVAAoAEkAUwBOAFUATQBCAEUAUgAoAEoARABOACkAKQAsACAAewAjAFYAQQBMAFUARQAhACwAIABcACIAXAAiACwAIABcACIAXAAiAH0ALABcAG4AIAAgACAAIAAgACAAIAAgAFQAUgBVAEUALAAgAEwARQBUACgAXABuACAAIAAgACAAIAAgACAAIAAgACAAIAAgAF8ASgBEAE4ALAAgAEkATgBUACgASgBEAE4AKQAsAFwAbgAgACAAIAAgACAAIAAgACAAIAAgACAAIABfAGcAcgBlAGcAbwByAGkAYQBuACwAIABOACgASgB1AGwAaQBhAG4AQwBhAGwAZQBuAGQAYQByACkAIAA9ACAAMAAsAFwAbgAgACAAIAAgACAAIAAgACAAIAAgACAAIABfAFkARQBBAFIANAA4ADAAMQBCAEMARQAsACAALQA0ADgAMAAwACwAXABuACAAIAAgACAAIAAgACAAIAAgACAAIAAgAF8ARABhAHkAcwBJAG4ANABZAGUAYQByACwAIAAxADQANgAxACwAXABuACAAIAAgACAAIAAgACAAIAAgACAAIAAgAF8ARABhAHkAcwBJAG4AWQBlAGEAcgAsACAAMwA2ADUALABcAG4AIAAgACAAIAAgACAAIAAgACAAIAAgACAAXwBNAG8AbgB0AGgAQwBvAHIAcgBlAGMAdABpAG8AbgBEAGEAeQBzACwAIAAzADAAOAAsAFwAbgAgACAAIAAgACAAIAAgACAAIAAgACAAIABfAEQAYQB5AHMASQBuADQATQBvAG4AdABoAHMALAAgADEAMgAyACwAXABuACAAIAAgACAAIAAgACAAIAAgACAAIAAgAF8ARABhAHkAcwBJAG4ANQBNAG8AbgB0AGgAcwBGAHIAbwBtAE0AYQByAGMAaAAsACAAMQA1ADMALABcAG4AIAAgACAAIAAgACAAIAAgACAAIAAgACAASQBGACgAXwBnAHIAZQBnAG8AcgBpAGEAbgAsAFwAbgAgACAAIAAgACAAIAAgACAAIAAgACAAIAAgACAAIAAgAEwARQBUACgAXABuACAAIAAgACAAIAAgACAAIAAgACAAIAAgACAAIAAgACAAIAAgACAAIABfAEcANAA4ADAAMQBCAEMARQBfAEoARAAwACwAIAAtADMAMgAwADQANQAsAFwAbgAgACAAIAAgACAAIAAgACAAIAAgACAAIAAgACAAIAAgACAAIAAgACAAXwBHAHIAZQBnAEQAYQB5AHMASQBuADQAMAAwAFkAZQBhAHIALAAgADEANAA2ADAAOQA3ACwAXABuACAAIAAgACAAIAAgACAAIAAgACAAIAAgACAAIAAgACAAIAAgACAAIABfAEcAcgBlAGcARABhAHkAcwBJAG4AMQAwADAAWQBlAGEAcgAsACAAMwA2ADUAMgA0ACwAXABuACAAIAAgACAAIAAgACAAIAAgACAAIAAgACAAIAAgACAAIAAgACAAIABfAGQAYQB5AHMAMAAsACAAXwBqAGQAbgAgAC0AIABfAEcANAA4ADAAMQBCAEMARQBfAEoARAAwACAALQAgADEALABcAG4AIAAgACAAIAAgACAAIAAgACAAIAAgACAAIAAgACAAIAAgACAAIAAgAF8AcQB1AGEAZABDAGUAbgB0ACwAIABJAE4AVAAoAF8AZABhAHkAcwAwACAALwAgAF8ARwByAGUAZwBEAGEAeQBzAEkAbgA0ADAAMABZAGUAYQByACkALABcAG4AIAAgACAAIAAgACAAIAAgACAAIAAgACAAIAAgACAAIAAgACAAIAAgAF8AZABhAHkAcwAxACwAIABfAGQAYQB5AHMAMAAgAC0AIABfAHEAdQBhAGQAQwBlAG4AdAAgACoAIABfAEcAcgBlAGcARABhAHkAcwBJAG4ANAAwADAAWQBlAGEAcgAsAFwAbgAgACAAIAAgACAAIAAgACAAIAAgACAAIAAgACAAIAAgACAAIAAgACAAXwByAGUAbQBDAGUAbgB0ACwAIABJAE4AVAAoACgASQBOAFQAKABfAGQAYQB5AHMAMQAgAC8AIABfAEcAcgBlAGcARABhAHkAcwBJAG4AMQAwADAAWQBlAGEAcgApACAAKwAgADEAKQAgACoAIAAwAC4ANwA1ACkALABcAG4AIAAgACAAIAAgACAAIAAgACAAIAAgACAAIAAgACAAIAAgACAAIAAgAF8AZABhAHkAcwAyACwAIABfAGQAYQB5AHMAMQAgAC0AIABfAHIAZQBtAEMAZQBuAHQAIAAqACAAXwBHAHIAZQBnAEQAYQB5AHMASQBuADEAMAAwAFkAZQBhAHIALABcAG4AIAAgACAAIAAgACAAIAAgACAAIAAgACAAIAAgACAAIAAgACAAIAAgAF8AcQB1AGEAZABZAHIALAAgAEkATgBUACgAXwBkAGEAeQBzADIAIAAvACAAXwBEAGEAeQBzAEkAbgA0AFkAZQBhAHIAKQAsAFwAbgAgACAAIAAgACAAIAAgACAAIAAgACAAIAAgACAAIAAgACAAIAAgACAAXwBkAGEAeQBzADMALAAgAF8AZABhAHkAcwAyACAALQAgAF8AcQB1AGEAZABZAHIAIAAqACAAXwBEAGEAeQBzAEkAbgA0AFkAZQBhAHIALABcAG4AIAAgACAAIAAgACAAIAAgACAAIAAgACAAIAAgACAAIAAgACAAIAAgAF8AcgBlAG0AWQByACwAIABJAE4AVAAoACgASQBOAFQAKABfAGQAYQB5AHMAMwAgAC8AIABfAEQAYQB5AHMASQBuAFkAZQBhAHIAKQAgACsAIAAxACkAIAAqACAAMAAuADcANQApACwAXABuACAAIAAgACAAIAAgACAAIAAgACAAIAAgACAAIAAgACAAIAAgACAAIABfAGQAYQB5AHMANAAsACAAXwBkAGEAeQBzADMAIAAtACAAXwByAGUAbQBZAHIAIAAqACAAXwBEAGEAeQBzAEkAbgBZAGUAYQByACwAXABuACAAIAAgACAAIAAgACAAIAAgACAAIAAgACAAIAAgACAAIAAgACAAIABfAHkALAAgAF8AcQB1AGEAZABDAGUAbgB0ACAAKgAgADQAMAAwACAAKwAgAF8AcgBlAG0AQwBlAG4AdAAgACoAIAAxADAAMAAgACsAIABfAHEAdQBhAGQAWQByACAAKgAgADQAIAArACAAXwByAGUAbQBZAHIALABcAG4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XwBkAGEAeQAsACAAXwBkAGEAeQBzADQAIAAtACAASQBOAFQAKAAoAF8AbQAgACsAIAA0ACkAIAAqACAAXwBEAGEAeQBzAEkAbgA1AE0AbwBuAHQAaABzAEYAcgBvAG0ATQBhAHIAYwBoACAALwAgADUAKQAgACsAXABuACAAIAAgACAAIAAgACAAIAAgACAAIAAgACAAIAAgACAAIAAgACAAIAAgACAAIAAgAF8ARABhAHkAcwBJAG4ANABNAG8AbgB0AGgAcwAgACsAIAAxACwAXABuACAAIAAgACAAIAAgACAAIAAgACAAIAAgACAAIAAgACAAIAAgACAAIABfAHkAZQBhAHIALAAgAF8AWQBFAEEAUgA0ADgAMAAxAEIAQwBFACAAKwAgAF8AeQAgACsAIABJAE4AVAAoACgAXwBtACAAKwAgADIAKQAgAC8AIAAxADIAKQAsAFwAbgAgACAAIAAgACAAIAAgACAAIAAgACAAIAAgACAAIAAgACAAIAAgACAAXwBtAG8AbgB0AGgALAAgAE0ATwBEACgAXwBtACAAKwAgADIALAAgADEAMgApACAAKwAgADEALABcAG4AIAAgACAAIAAgACAAIAAgACAAIAAgACAAIAAgACAAIAAgACAAIAAgAEgAUwBUAEEAQwBLACgAXwB5AGUAYQByACwAIABfAG0AbwBuAHQAaAAsACAAXwBkAGEAeQApAFwAbgAgACAAIAAgACAAIAAgACAAIAAgACAAIAAgACAAIAAgACkALABcAG4AIAAgACAAIAAgACAAIAAgACAAIAAgACAAIAAgACAAIABMAEUAVAAoAFwAbgAgACAAIAAgACAAIAAgACAAIAAgACAAIAAgACAAIAAgACAAIAAgACAAXwBKADQAOAAwADEAQgBDAEUAXwBKAEQAMAAsACAALQAzADIAMAA4ADMALABcAG4AIAAgACAAIAAgACAAIAAgACAAIAAgACAAIAAgACAAIAAgACAAIAAgAF8AZABhAHkAcwAwACwAIABfAGoAZABuACAALQAgAF8ASgA0ADgAMAAxAEIAQwBFAF8ASgBEADAAIAAtACAAMQAsAFwAbgAgACAAIAAgACAAIAAgACAAIAAgACAAIAAgACAAIAAgACAAIAAgACAAXwBxAHUAYQBkAFkAcgAsACAASQBOAFQAKABfAGQAYQB5AHMAMAAgAC8AIABfAEQAYQB5AHMASQBuADQAWQBlAGEAcgApACwAXABuACAAIAAgACAAIAAgACAAIAAgACAAIAAgACAAIAAgACAAIAAgACAAIABfAGQAYQB5AHMAMQAsACAAXwBkAGEAeQBzADAAIAAtACAAXwBxAHUAYQBkAFkAcgAgACoAIABfAEQAYQB5AHMASQBuADQAWQBlAGEAcgAsAFwAbgAgACAAIAAgACAAIAAgACAAIAAgACAAIAAgACAAIAAgACAAIAAgACAAXwByAGUAbQBZAHIALAAgAEkATgBUACgAKABJAE4AVAAoAF8AZABhAHkAcwAxACAALwAgAF8ARABhAHkAcwBJAG4AWQBlAGEAcgApACAAKwAgADEAKQAgACoAIAAwAC4ANwA1ACkALABcAG4AIAAgACAAIAAgACAAIAAgACAAIAAgACAAIAAgACAAIAAgACAAIAAgAF8AZABhAHkAcwAyACwAIABfAGQAYQB5AHMAMQAgAC0AIABfAHIAZQBtAFkAcgAgACoAIABfAEQAYQB5AHMASQBuAFkAZQBhAHIALABcAG4AIAAgACAAIAAgACAAIAAgACAAIAAgACAAIAAgACAAIAAgACAAIAAgAF8AeQAsACAAXwBxAHUAYQBkAFkAcgAgACoAIAA0ACAAKwAgAF8AcgBlAG0AWQByACwAXABu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F8AZABhAHkALAAgAF8AZABhAHkAcwAyACAALQAgAEkATgBUACgAKABfAG0AIAArACAANAApACAAKgAgAF8ARABhAHkAcwBJAG4ANQBNAG8AbgB0AGgAcwBGAHIAbwBtAE0AYQByAGMAaAAgAC8AIAA1ACkAIAArAFwAbgAgACAAIAAgACAAIAAgACAAIAAgACAAIAAgACAAIAAgACAAIAAgACAAIAAgACAAIABfAEQAYQB5AHMASQBuADQATQBvAG4AdABoAHMAIAArACAAMQAsAFwAbgAgACAAIAAgACAAIAAgACAAIAAgACAAIAAgACAAIAAgACAAIAAgACAAXwB5AGUAYQByACwAIABfAFkARQBBAFIANAA4ADAAMQBCAEMARQAgACsAIABfAHkAIAArACAASQBOAFQAKAAoAF8AbQAgACsAIAAyACkAIAAvACAAMQAyACkALABcAG4AIAAgACAAIAAgACAAIAAgACAAIAAgACAAIAAgACAAIAAgACAAIAAgAF8AbQBvAG4AdABoACwAIABNAE8ARAAoAF8AbQAgACsAIAAyACwAIAAxADIAKQAgACsAIAAxACwAXABuACAAIAAgACAAIAAgACAAIAAgACAAIAAgACAAIAAgACAAIAAgACAAIABIAFMAVABBAEMASwAoAF8AeQBlAGEAcgAsACAAXwBtAG8AbgB0AGgALAAgAF8AZABhAH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MAQQBMAEUATgBEAEEAUgBfAEQAQQBUAEUAIAA9ACAATABBAE0AQgBEAEEAKABNAEoARABOACwAIABbAEoAdQBsAGkAYQBuAEMAYQBsAGUAbgBkAGEAcgBdACwAXABuACAAIAAgACAATABFAFQAKABcAG4AIAAgACAAIAAgACAAIAAgAF8ASgBEAE4ALAAgAE0ATwBEAEkARgBJAEUARABfAFQATwBfAEoARABOACgATQBKAEQATgApACwAXABuACAAIAAgACAAIAAgACAAIABJAEYAKABOAE8AVAAoAEkAUwBOAFUATQBCAEUAUgAoAF8ASgBEAE4AKQApACwAIABfAEoARABOACwAXABuACAAIAAgACAAIAAgACAAIAAgACAAIAAgAEoARABOAF8AVABPAF8AQwBBAEwARQBOAEQAQQBSAF8ARABBAFQARQAoAF8ASgBEAE4ALAAgAEoAdQBsAGkAYQBuAEMAYQBsAGUAbgBkAGEAcg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wBSAEUARwBPAFIASQBBAE4AXwBUAE8AXwBKAFUATABJAEEATgBcAG4AXABuAFQAcgBhAG4AcwBsAGEAdABlAHMAIABhACAAZABhAHQAZQAgAGkAbgAgAHQAaABlACAARwByAGUAZwBvAHIAaQBhAG4AIABwAHIAbwBsAGUAcAB0AGkAYwAgAGMAYQBsAGUAbgBkAGEAcgAgAHQAbwAgAHQAaABlACAASgB1AGwAaQBhAG4AIABwAHIAbwBsAGUAcAB0AGkAYw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IAAgACAAIAAgACAAIAAgAHwAIABZAGUAYQByACAAaQBuACAAQwBvAG0AbQBvAG4AIABFAHIAYQAuACAATgBvAHQAZQAgAHQAaABhAHQAIAAxACAAQgBDACAAPQAgADAAIABDAEUALAAgADIAIABCAEMAIAA9ACAALQAxACAAQwBFAFwAbgBNAG8AbgB0AGgAIAAgAHwAIABpAG4AdABlAGcAZQByACAAWwAxAC4ALgAxADIAXQAgAHwAIABcAG4ARABhAHkAIAAgACAAIAB8ACAAaQBuAHQAZQBnAGUAcgAgAFsAMQAuAC4AMwAx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UAE8AXwBHAFIARQBHAE8AUgBJAEEATgBcAG4AXABuAFQAcgBhAG4AcwBsAGEAdABlAHMAIABhACAAZABhAHQAZQAgAGkAbgAgAHQAaABlACAASgB1AGwAaQBhAG4AIABwAHIAbwBsAGUAcAB0AGkAYwAgAGMAYQBsAGUAbgBkAGEAcgAgAHQAbwAgAHQAaABlACAARwByAGUAZwBvAHIAaQBhAG4AIABwAHIAbwBsAGUAcAB0AGkAYw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IAAgACAAIAAgACAAIAAgAHwAIABZAGUAYQByACAAaQBuACAAQwBvAG0AbQBvAG4AIABFAHIAYQAuACAATgBvAHQAZQAgAHQAaABhAHQAIAAxACAAQgBDACAAPQAgADAAIABDAEUALAAgADIAIABCAEMAIAA9ACAALQAxACAAQwBFAFwAbgBNAG8AbgB0AGgAIAAgAHwAIABpAG4AdABlAGcAZQByACAAWwAxAC4ALgAxADIAXQAgAHwAIABcAG4ARABhAHkAIAAgACAAIAB8ACAAaQBuAHQAZQBnAGUAcgAgAFsAMQAuAC4AMwAxAF0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FQATwBfAEcAUgBFAEcATwBSAEkAQQBOACAAPQAgAEwAQQBNAEIARABBACgAWQBlAGEAcgBDAEUALAAgAE0AbwBuAHQAaAAsACAARABhAHkALABcAG4AIAAgACAAIABMAEUAVAAoAFwAbgAgACAAIAAgACAAIAAgACAAXwBKAEQATgAsACAASgBVAEwASQBBAE4AXwBEAEEAWQBfAE4AVQBNAEIARQBSACgAWQBlAGEAcgBDAEUALAAgAE0AbwBuAHQAaAAsACAARABhAHkALAAgADEAKQAsAFwAbgAgACAAIAAgACAAIAAgACAASQBGAFMAKABJAFMARQBSAFIATwBSACgAXwBKAEQATgApACwAIAB7ACMAVgBBAEwAVQBFACEALAAgAFwAIgBcACIALAAgAFwAIgBcACIAfQAsAFwAbgAgACAAIAAgACAAIAAgACAAIAAgACAAIABfAEoARABOACAAPQAgAFwAIgBcACIALAAgAHsAXAAiAFwAIgAsACAAXAAiAFwAIgAsACAAXAAiAFwAIgB9ACwAXABuACAAIAAgACAAIAAgACAAIAAgACAAIAAgAFQAUgBVAEUALAAgAEoARABOAF8AVABPAF8AQwBBAEwARQBOAEQAQQBSAF8ARABBAFQARQAoAF8ASgBEAE4ALAAg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kAbgB0AGUAZwBlAHIAIABbADEALgAuADMAMQBd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MAVQBMAEEAUgBfAEQASQBGAEYARQBSAEUATgBDAEUAIAA9ACAATABBAE0AQgBEAEEAKABZAGUAYQByAEMARQAsACAATQBvAG4AdABoACwAIABEAGEAeQAsACAAWwBGAHIAbwBtAEoAdQBsAGkAYQBuAEMAYQBsAGUAbgBkAGEAcgBdACwAXABuACAAIAAgACAASQBGACgATgAoAEYAcgBvAG0ASgB1AGwAaQBhAG4AQwBhAGwAZQBuAGQAYQByACkAIAA9ACAAMAAsAFwAbgAgACAAIAAgACAAIAAgACAALwAvACAARgByAG8AbQAgAEcAcgBlAGcAbwByAGkAYQBuACAAYwBhAGwAZQBuAGQAYQByAFwAbgAgACAAIAAgACAAIAAgACAATABFAFQAKABcAG4AIAAgACAAIAAgACAAIAAgACAAIAAgACAAXwBKAEQATgBfAEcALAAgAEoAVQBMAEkAQQBOAF8ARABBAFkAXwBOAFUATQBCAEUAUgAoAFkAZQBhAHIAQwBFACwAIABNAG8AbgB0AGgALAAgAEQAYQB5ACwAIAAwACkALABcAG4AIAAgACAAIAAgACAAIAAgACAAIAAgACAASQBGACgASQBTAEUAUgBSAE8AUgAoAF8ASgBEAE4AXwBHACkALAAgAHsAIwBWAEEATABVAEUAIQB9ACwAXABuACAAIAAgACAAIAAgACAAIAAgACAAIAAgACAAIAAgACAASQBGACgAXwBKAEQATgBfAEcAIAA9ACAAXAAiAFwAIgAsACAAXAAiAFwAIgAsAFwAbgAgACAAIAAgACAAIAAgACAAIAAgACAAIAAgACAAIAAgACAAIAAgACAATABFAFQAKABcAG4AIAAgACAAIAAgACAAIAAgACAAIAAgACAAIAAgACAAIAAgACAAIAAgACAAIAAgACAAXwBKAEQATgBfAEoALAAgAEkARgAoACgATQBvAG4AdABoACAAPQAgADIAKQAgACoAIAAoAEQAYQB5ACAAPQAgADIAOQApACwAXABuACAAIAAgACAAIAAgACAAIAAgACAAIAAgACAAIAAgACAAIAAgACAAIAAgACAAIAAgACAAIAAgACAASQBGACgASQBTAF8ATABFAEEAUABfAFkARQBBAFIAKABZAGUAYQByAEMARQAsACAAMQApACwAXABuACAAIAAgACAAIAAgACAAIAAgACAAIAAgACAAIAAgACAAIAAgACAAIAAgACAAIAAgACAAIAAgACAAIAAgACAAIABKAFUATABJAEEATgBfAEQAQQBZAF8ATgBVAE0AQgBFAFIAKABZAGUAYQByAEMARQAsACAAMgAsACAAMgA5ACwAIAAxACkALABcAG4AIAAgACAAIAAgACAAIAAgACAAIAAgACAAIAAgACAAIAAgACAAIAAgACAAIAAgACAAIAAgACAAIAAgACAAIAAgAEoAVQBMAEkAQQBOAF8ARABBAFkAXwBOAFUATQBCAEUAUgAoAFkAZQBhAHIAQwBFACwAIAAyACwAIAAyADgALAAgADEAKQBcAG4AIAAgACAAIAAgACAAIAAgACAAIAAgACAAIAAgACAAIAAgACAAIAAgACAAIAAgACAAIAAgACAAIAApACwAXABuACAAIAAgACAAIAAgACAAIAAgACAAIAAgACAAIAAgACAAIAAgACAAIAAgACAAIAAgACAAIAAgACAASgBVAEwASQBBAE4AXwBEAEEAWQBfAE4AVQBNAEIARQBSACgAWQBlAGEAcgBDAEUALAAgAE0AbwBuAHQAaAAsACAARABhAHkALAAgADEAKQBcAG4AIAAgACAAIAAgACAAIAAgACAAIAAgACAAIAAgACAAIAAgACAAIAAgACAAIAAgACAAKQAsAFwAbgAgACAAIAAgACAAIAAgACAAIAAgACAAIAAgACAAIAAgACAAIAAgACAAIAAgACAAIABfAEoARABOAF8ASgAgAC0AIABfAEoARABOAF8ARwBcAG4AIAAgACAAIAAgACAAIAAgACAAIAAgACAAIAAgACAAIAAgACAAIAAgACkAXABuACAAIAAgACAAIAAgACAAIAAgACAAIAAgACAAIAAgACAAKQBcAG4AIAAgACAAIAAgACAAIAAgACAAIAAgACAAKQBcAG4AIAAgACAAIAAgACAAIAAgACkALABcAG4AIAAgACAAIAAgACAAIAAgAFwAbgAgACAAIAAgACAAIAAgACAALwAvACAARgByAG8AbQAgAEoAdQBsAGkAYQBuACAAYwBhAGwAZQBuAGQAYQByAFwAbgAgACAAIAAgACAAIAAgACAATABFAFQAKABcAG4AIAAgACAAIAAgACAAIAAgACAAIAAgACAAXwBkAGEAdABlAF8ARwAsACAASgBVAEwASQBBAE4AXwBUAE8AXwBHAFIARQBHAE8AUgBJAEEATgAoAFkAZQBhAHIAQwBFACwAIABNAG8AbgB0AGgALAAgAEQAYQB5ACkALABcAG4AIAAgACAAIAAgACAAIAAgACAAIAAgACAASQBGACgASQBTAEUAUgBSAE8AUgAoAEkATgBEAEUAWAAoAF8AZABhAHQAZQBfAEcALAAgADEALAAgADEAKQApACwAIAB7ACMAVgBBAEwAVQBFACEAfQAsAFwAbgAgACAAIAAgACAAIAAgACAAIAAgACAAIAAgACAAIAAgAEkARgAoAEkATgBEAEUAWAAoAF8AZABhAHQAZQBfAEcALAAgADEALAAgADEAKQAgAD0AIABcACIAXAAiACwAIABcACIAXAAiACwAXABuACAAIAAgACAAIAAgACAAIAAgACAAIAAgACAAIAAgACAAIAAgACAAIABTAEUAQwBVAEwAQQBSAF8ARABJAEYARgBFAFIARQBOAEMARQAoAFwAbgAgACAAIAAgACAAIAAgACAAIAAgACAAIAAgACAAIAAgACAAIAAgACAAIAAgACAAIABJAE4ARABFAFgAKABfAGQAYQB0AGUAXwBHACwAIAAxACwAIAAxACkALABcAG4AIAAgACAAIAAgACAAIAAgACAAIAAgACAAIAAgACAAIAAgACAAIAAgACAAIAAgACAASQBOAEQARQBYACgAXwBkAGEAdABlAF8ARwAsACAAMQAsACAAMgApACwAXABuACAAIAAgACAAIAAgACAAIAAgACAAIAAgACAAIAAgACAAIAAgACAAIAAgACAAIAAgAEkATgBEAEUAWAAoAF8AZABhAHQAZQBfAEcALAAgADEALAAgADMAKQAsAFwAbgAgACAAIAAgACAAIAAgACAAIAAgACAAIAAgACAAIAAgACAAIAAgACAAIAAgACAAIAAwAFwAbgAgACAAIAAgACAAIAAgACAAIAAgACAAIAAgACAAIAAgACAAIAAgACAAKQBcAG4AIAAgACAAIAAgACAAIAAgACAAIAAgACAAIAAgACAAIAApAFwAbgAgACAAIAAgACAAIAAgACAAIAAgACAAIAApAFwAbgAgACAAIAAgACAAIAAgACAAKQBcAG4AIAAgACAAIAApAFwAbgApADs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IABaAE8ATgBF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aAE8AXABuAFwAbgBUAGUAcwB0AHMAIABpAGYAIABhACAAdABpAG0AZQAgAHoAbwBuAGUAIABvAGYAZgBzAGUAdAAgAGkAbgAgAG0AaQBuAHUAdABlAHMAIABpAHMAIAB3AGkAdABoAGkAbgAgAHQAaABlACAAcgBhAG4AZwBlACAALQAxADUAOgAwADAALgAuACsAMQA1ADoAMAAw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FsALQA5ADAAMAAuAC4AOQAwADAAXQAgAHwAIABGAHIAYQBjAHQAaQBvAG4AYQBsACAAYQBsAGwAbwB3AGUAZAAgAGkAZgAgAG0AaQBuAHUAdABlACAAYQBuAGQAIABzAGUAYwBvAG4AZA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IAA9ACAATABBAE0AQgBEAEEAKABUAFoATwBNAGkAbgB1AHQAZQBzACwAXABuACAAIAAgACAASQBGAFMAKABcAG4AIAAgACAAIAAgACAAIAAgAEkAUwBfAEUATQBQAFQAWQAoAFQAWgBPAE0AaQBuAHUAdABlAHMAKQAsACAARgBBAEwAUwBFACwAXABuACAAIAAgACAAIAAgACAAIABOAE8AVAAoAEkAUwBOAFUATQBCAEUAUgAoAFQAWgBPAE0AaQBuAHUAdABlAHMAKQApACwAIABGAEEATABTAEUALABcAG4AIAAgACAAIAAgACAAIAAgAEEAQgBTACgAVABaAE8ATQBpAG4AdQB0AGUAcwApACAAPgAgADkAMAAwACwAIABGAEEATABTAEUALABcAG4AIAAgACAAIAAgACAAIAAgAFQAUgBVAEUALAAgAFQAUgBVAE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UAE8AXwBUAFoATwBcAG4AXABuAEMAbwBuAHYAZQByAHQAcwAgAGEAIABkAGUAaQBtAGEAbAAgAHQAaQBtAGUAcwBwAGEAbgAgAGkAbgB0AG8AIAB0AGkAbQBlACAAegBvAG4AZQAgAG8AZgBmAHMAZQB0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QAaQBtAGUAUwBwAGEAbgAgAHwAIABkAGUAYwBpAG0AYQBsACAAWwAtADAALgA2ADIANQAuAC4AMAAuADYAMgA1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JAEYAKABJAFMAXwBFAE0AUABUAFkAKABUAFoATwBUAGkAbQBlAFMAcABhAG4AKQAsACAAXAAiAFwAIgAsAFwAbgAgACAAIAAgACAAIAAgACAATABFAFQAKABcAG4AIAAgACAAIAAgACAAIAAgACAAIAAgACAAXwB0AHoAbwAsACAAVABaAE8AVABpAG0AZQBTAHAAYQBuACAAKgAgADEANAA0ADAALABcAG4AIAAgACAAIAAgACAAIAAgACAAIAAgACAASQBGACgASQBTAF8AVgBBAEwASQBEAF8AVABaAE8AKABfAHQAegBvACkALAAgAF8AdAB6AG8ALAAgAHsAIwBOAFUATQAhAH0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FQASQBNAEUAUwBQAEEATgBcAG4AXABuAEMAbwBuAHYAZQByAHQAcwAgAHQAaQBtAGUAIAB6AG8AbgBlACAAbwBmAGYAcwBlAHQAIABtAGkAbgB1AHQAZQBzACAAaQBuAHQAbwAgAGEAIABkAGUAYwBpAG0AYQBsACAAdABpAG0AZQBz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fAFQATwBfAFQASQBNAEUAUwBQAEEATgAgAD0AIABMAEEATQBCAEQAQQAoAFQAWgBPAE0AaQBuAHUAdABlAHMALABcAG4AIAAgACAAIABJAEYAUwAoAFwAbgAgACAAIAAgACAAIAAgACAASQBTAF8ARQBNAFAAVABZACgAVABaAE8ATQBpAG4AdQB0AGUAcwApACwAIABcACIAXAAiACwAXABuACAAIAAgACAAIAAgACAAIABOAE8AVAAoAEkAUwBfAFYAQQBMAEkARABfAFQAWgBPACgAVABaAE8ATQBpAG4AdQB0AGUAcwApACkALAAgAHsAIwBOAFUATQAhAH0ALABcAG4AIAAgACAAIAAgACAAIAAgAFQAUgBVAEUALAAgAFQAWgBPAE0AaQBuAHUAdABlAHMAIAAvACAAMQA0ADQ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HQAaQBtAGUAIAB6AG8AbgBlACAAbwBmAGYAcwBlAHQ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C0AOQAwADAALgAuADkAMAAwAF0AIAB8ACAAVABpAG0AZQAgAHoAbwBuAGUAIABvAGYAZgBzAGUAdA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UAGkAbQBlAFoAbwBuAGUATwBmAGYAcwBlAHQAIAB8ACAAdABlAHgAdAAgAHwAIABUAGkAbQBlACAAegBvAG4AZQAgAG8AZgBmAHMAZQB0ACAAaQBuACAASQBTAE8AIABmAG8AcgBtAGEAdAAgAGkAZQAuACAAsQBoAGgAOgBtAG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KABcACIAWgBcACIAKQBcAG4AUgBlAHQAdQByAG4AcwA6ACAAMAAgAGkALgBlAC4AIABVAFQAQwAgAHQAaQBtAGUAIAB6AG8AbgBlACAAKABaAHUAbAB1ACkAXABuAFwAbgBQAEEAUgBTAEUAXwBJAFMATwBfAFQASQBNAEUAKABcACIAEiIwADYAOgAwADAAXAAiACkAXABuAFIAZQB0AHUAcgBuAHMAOgAgAC0AMwA2ADAAXABuAFwAbgBQAEEAUgBTAEUAXwBJAFMATwBfAFQASQBNAEUAKABcACIAKwAxADYAOgAwADAAXAAiACkAXABuAFIAZQB0AHUAcgBuAHMAOgAgACMATgBVAE0AIQAgAGkALgBlAC4AIAByAGEAbgBnAGUAIABpAHMAIAASIjEANQA6ADAAMAAgAHQAbwAg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FwAbgAgACAAIAAgAEkARgBTACgAXABuACAAIAAgACAAIAAgACAAIABJAFMAXwBFAE0AUABUAFkAKABJAFMATwBUAGkAbQBlAFoAbwBuAGUATwBmAGYAcwBlAHQAKQAsACAAXAAiAFwAIgAsAFwAbgAgACAAIAAgACAAIAAgACAAKABMAEUATgAoAEkAUwBPAFQAaQBtAGUAWgBvAG4AZQBPAGYAZgBzAGUAdAApACAAPQAgADEAKQAgACoAIAAoAEMATwBEAEUAKABJAFMATwBUAGkAbQBlAFoAbwBuAGUATwBmAGYAcwBlAHQAKQAgAD0AIAA5ADAAKQAsACAAMAAsAFwAbgAgACAAIAAgACAAIAAgACAAVABSAFUARQAsACAATABFAFQAKABcAG4AIAAgACAAIAAgACAAIAAgACAAIAAgACAAXwBzAEMAaABhAHIALAAgAEwARQBGAFQAKABJAFMATwBUAGkAbQBlAFoAbwBuAGUATwBmAGYAcwBlAHQALAAgADEAKQAsAFwAbgAgACAAIAAgACAAIAAgACAAIAAgACAAIABfAHMAaQBnAG4ALAAgAEkARgBTACgAXABuACAAIAAgACAAIAAgACAAIAAgACAAIAAgACAAIAAgACAAXwBzAEMAaABhAHIAIAA9ACAAXAAiACsAXAAiACwAIAAxACwAXABuACAAIAAgACAAIAAgACAAIAAgACAAIAAgACAAIAAgACAAXwBzAEMAaABhAHIAIAA9ACAAXAAiAC0AXAAiACwAIAAtADEALABcAG4AIAAgACAAIAAgACAAIAAgACAAIAAgACAAIAAgACAAIABVAE4ASQBDAE8ARABFACgAXwBzAEMAaABhAHIAKQAgAD0AIAA4ADcAMgAyACwAIAAtADEALABcAG4AIAAgACAAIAAgACAAIAAgACAAIAAgACAAIAAgACAAIABUAFIAVQBFACwAIAAwAFwAbgAgACAAIAAgACAAIAAgACAAIAAgACAAIAApACwAXABuACAAIAAgACAAIAAgACAAIAAgACAAIAAgAEkARgAoAF8AcwBpAGcAbgAgAD0AIAAwACwAIAB7ACMAVgBBAEwAVQBFACEAfQAsAFwAbgAgACAAIAAgACAAIAAgACAAIAAgACAAIAAgACAAIAAgAEwARQBUACgAXABuACAAIAAgACAAIAAgACAAIAAgACAAIAAgACAAIAAgACAAIAAgACAAIABfAHQAegAsACAATQBJAEQAKABJAFMATwBUAGkAbQBlAFoAbwBuAGUATwBmAGYAcwBlAHQALAAgADIALAAgAEwARQBOACgASQBTAE8AVABpAG0AZQBaAG8AbgBlAE8AZgBmAHMAZQB0ACkAIAAtACAAMQApACwAXABuACAAIAAgACAAIAAgACAAIAAgACAAIAAgACAAIAAgACAAIAAgACAAIABfAHAAYQB0AHQAZQByAG4ALAAgAFIARQBQAEwAQQBDAEUAXwBDAEgAQQBSAFMAKABfAHQAegAsACAAXAAiADAAMQAyADMANAA1ADYANwA4ADkAXAAiACwAIABcACIAXwBcACIAKQAsAFwAbgAgACAAIAAgACAAIAAgACAAIAAgACAAIAAgACAAIAAgACAAIAAgACAAXwB0AHIAeQBQAGEAcgBzAGUALAAgAEkARgBTACgAXABuACAAIAAgACAAIAAgACAAIAAgACAAIAAgACAAIAAgACAAIAAgACAAIAAgACAAIAAgAF8AcABhAHQAdABlAHIAbgAgAD0AIABcACIAXwBfADoAXwBfADoAXwBfAFwAIgAsAFwAbgAgACAAIAAgACAAIAAgACAAIAAgACAAIAAgACAAIAAgACAAIAAgACAAIAAgACAAIAAgACAAIAAgAEgAUwBUAEEAQwBLACgAXABuACAAIAAgACAAIAAgACAAIAAgACAAIAAgACAAIAAgACAAIAAgACAAIAAgACAAIAAgACAAIAAgACAAIAAgACAAIABWAEEATABVAEUAKABMAEUARgBUACgAXwB0AHoALAAgADIAKQApACwAXABuACAAIAAgACAAIAAgACAAIAAgACAAIAAgACAAIAAgACAAIAAgACAAIAAgACAAIAAgACAAIAAgACAAIAAgACAAIABWAEEATABVAEUAKABNAEkARAAoAF8AdAB6ACwAIAA0ACwAIAAyACkAKQAsAFwAbgAgACAAIAAgACAAIAAgACAAIAAgACAAIAAgACAAIAAgACAAIAAgACAAIAAgACAAIAAgACAAIAAgACAAIAAgACAAVgBBAEwAVQBFACgAUgBJAEcASABUACgAXwB0AHoALAAgADIAKQApAFwAbgAgACAAIAAgACAAIAAgACAAIAAgACAAIAAgACAAIAAgACAAIAAgACAAIAAgACAAIAAgACAAIAAgACkALABcAG4AIAAgACAAIAAgACAAIAAgACAAIAAgACAAIAAgACAAIAAgACAAIAAgACAAIAAgACAAXwBwAGEAdAB0AGUAcgBuACAAPQAgAFwAIgBfAF8AOg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E0ASQBEACgAXwB0AHoALAAgADMALAAgADIAKQApACwAXABuACAAIAAgACAAIAAgACAAIAAgACAAIAAgACAAIAAgACAAIAAgACAAIAAgACAAIAAgACAAIAAgACAAIAAgACAAIABWAEEATABVAEUAKABSAEkARwBIAFQAKABfAHQAegAsACAAMgApACkAXABuACAAIAAgACAAIAAgACAAIAAgACAAIAAgACAAIAAgACAAIAAgACAAIAAgACAAIAAgACAAIAAgACAAKQAsAFwAbgAgACAAIAAgACAAIAAgACAAIAAgACAAIAAgACAAIAAgACAAIAAgACAAIAAgACAAIABfAHAAYQB0AHQAZQByAG4AIAA9ACAAXAAiAF8AXw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FIASQBHAEgAVAAoAF8AdAB6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wAIgAsAFwAbgAgACAAIAAgACAAIAAgACAAIAAgACAAIAAgACAAIAAgACAAIAAgACAAIAAgACAAIAAgACAAIAAgAEgAUwBUAEEAQwBLACgAVgBBAEwAVQBFACgAXwB0AHoAKQAsACAAMAAsACAAMAApACwAXABuACAAIAAgACAAIAAgACAAIAAgACAAIAAgACAAIAAgACAAIAAgACAAIAAgACAAIAAgAFQAUgBVAEUALAAgAHsAIwBWAEEATABVAEUAIQB9AFwAbgAgACAAIAAgACAAIAAgACAAIAAgACAAIAAgACAAIAAgACAAIAAgACAAKQAsAFwAbgAgACAAIAAgACAAIAAgACAAIAAgACAAIAAgACAAIAAgACAAIAAgACAAXABuACAAIAAgACAAIAAgACAAIAAgACAAIAAgACAAIAAgACAAIAAgACAAIABJAEYAUwAoAFwAbgAgACAAIAAgACAAIAAgACAAIAAgACAAIAAgACAAIAAgACAAIAAgACAAIAAgACAAIABJAFMARQBSAFIATwBSACgASQBOAEQARQBYACgAXwB0AHIAeQBQAGEAcgBzAGUALAAgADEALAAgADEAKQApACwAIAB7ACMAVgBBAEwAVQBFACEAfQAsAFwAbgAgACAAIAAgACAAIAAgACAAIAAgACAAIAAgACAAIAAgACAAIAAgACAAIAAgACAAIABOAE8AVAAoAEkAUwBfAFYAQQBMAEkARABfAFQASQBNAEUAXwBPAEYAXwBEAEEAWQAoAFwAbgAgACAAIAAgACAAIAAgACAAIAAgACAAIAAgACAAIAAgACAAIAAgACAAIAAgACAAIAAgACAAIAAgAEkATgBEAEUAWAAoAF8AdAByAHkAUABhAHIAcwBlACwAIAAxACwAIAAxACkALABcAG4AIAAgACAAIAAgACAAIAAgACAAIAAgACAAIAAgACAAIAAgACAAIAAgACAAIAAgACAAIAAgACAAIABJAE4ARABFAFgAKABfAHQAcgB5AFAAYQByAHMAZQAsACAAMQAsACAAMgApACwAXABuACAAIAAgACAAIAAgACAAIAAgACAAIAAgACAAIAAgACAAIAAgACAAIAAgACAAIAAgACAAIAAgACAASQBOAEQARQBYACgAXwB0AHIAeQBQAGEAcgBzAGUALAAgADEALAAgADMAKQBcAG4AIAAgACAAIAAgACAAIAAgACAAIAAgACAAIAAgACAAIAAgACAAIAAgACAAIAAgACAAKQApACwAIAB7ACMATgBVAE0AIQB9ACwAXABuACAAIAAgACAAIAAgACAAIAAgACAAIAAgACAAIAAgACAAIAAgACAAIAAgACAAIAAgAFQAUgBVAEUALAAgAFQASQBNAEUAUwBQAEEATgBfAFQATwBfAFQAWgBPACgAXABuACAAIAAgACAAIAAgACAAIAAgACAAIAAgACAAIAAgACAAIAAgACAAIAAgACAAIAAgACAAIAAgACAAXwBzAGkAZwBuACAAKgAgAFQASQBNAEUAUwBQAEEATgAoAFwAbgAgACAAIAAgACAAIAAgACAAIAAgACAAIAAgACAAIAAgACAAIAAgACAAIAAgACAAIAAgACAAIAAgACAAIAAgACAAMQAsACAAMAAsAFwAbgAgACAAIAAgACAAIAAgACAAIAAgACAAIAAgACAAIAAgACAAIAAgACAAIAAgACAAIAAgACAAIAAgACAAIAAgACAASQBOAEQARQBYACgAXwB0AHIAeQBQAGEAcgBzAGUALAAgADEALAAgADEAKQAsAFwAbgAgACAAIAAgACAAIAAgACAAIAAgACAAIAAgACAAIAAgACAAIAAgACAAIAAgACAAIAAgACAAIAAgACAAIAAgACAASQBOAEQARQBYACgAXwB0AHIAeQBQAGEAcgBzAGUALAAgADEALAAgADIAKQAsAFwAbgAgACAAIAAgACAAIAAgACAAIAAgACAAIAAgACAAIAAgACAAIAAgACAAIAAgACAAIAAgACAAIAAgACAAIAAgACAASQBOAEQARQBYACgAXwB0AHIAeQBQAGEAcgBzAGUALAAgADEALAAgADM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AgACAAIAAgAHwAIABUAGkAbQBlACAAegBvAG4AZQAgAG8AZgBmAHMAZQB0ACAAZgByAG8AbQAgAFUAVABDACAAaQBuACAAbQBpAG4AdQB0AGUAcwAuAFwAbgAgACAAIAAgACAAIAAgACAAIAAgACAAfAAgAFsALQA5ADAAMAAuAC4AOQAwADAAXQAgAHwAIABBAHMAcwB1AG0AZQBkACAAdABvACAAYgBlACAAVQBUAEMAIABpAGYAIABvAG0AbQBpAHQAdABlAGQALgAgAFsALQAxADUAOgAwADAALgAuACsAMQA1ADoAMAAwAF0AXABuAFsATwBwAHQAaQBvAG4AcwBdACAAIAB8ACAAdABlAHgAdAAgACAAIAAgACAAIAAgACAAfAAgAFMAdAByAGkAbgBnACAAdwBpAHQAaAAgAGUAbABlAG0AZQBuAHQAcwA6ACAAWwBCAF0AWwBaAF0AXABuACAAIAAgACAAIAAgACAAIAAgACAAIAB8ACAAIAAgACAAIAAgACAAIAAgACAAIAAgACAAfAAgACAAQgAgADoAIABEAGkAcwBwAGwAYQB5ACAAaQBuACAAYgBhAHMAaQBjACAAZgBvAHIAbQBhAHQAIABlAGcAIAArADAAMAAwADAAXABuACAAIAAgACAAIAAgACAAIAAgACAAIAB8ACAAIAAgACAAIAAgACAAIAAgACAAIAAgACAAf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aAE8ATQBpAG4AdQB0AGUAcwAsACAAWwBPAHAAdABpAG8AbgBzAF0ALABcAG4AIAAgACAAIABJAEYAUwAoAFwAbgAgACAAIAAgACAAIAAgACAASQBTAF8ARQBNAFAAVABZACgAVABaAE8ATQBpAG4AdQB0AGUAcwApACwAIABcACIAXAAiACwAXABuACAAIAAgACAAIAAgACAAIABOAE8AVAAoAEkAUwBOAFUATQBCAEUAUgAoAFQAWgBPAE0AaQBuAHUAdABlAHMAKQApACwAIAB7ACMAVgBBAEwAVQBFACEAfQAsAFwAbgAgACAAIAAgACAAIAAgACAATgBPAFQAKABJAFMAXwBWAEEATABJAEQAXwBUAFoATwAoAFQAWgBPAE0AaQBuAHUAdABlAHMAK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egB1AGwAdQAsACAASQBGAEUAUgBSAE8AUgAoAFMARQBBAFIAQwBIACgAXAAiAFoAXAAiACwAIABPAHAAdABpAG8AbgBzACkALAAgADAAKQAgAD4AIAAwACwAXABuACAAIAAgACAAIAAgACAAIAAgACAAIAAgAF8AdAB6AG8ALAAgAEEAQgBTACgAVABaAE8ATQBpAG4AdQB0AGUAcwApACwAXABuACAAIAAgACAAIAAgACAAIAAgACAAIAAgAEkARgAoACgAXwB0AHoAbwAgAD0AIAAwACkAIAAqACAAXwB6AHUAbAB1ACwAIABcACIAWgBcACIALABcAG4AIAAgACAAIAAgACAAIAAgACAAIAAgACAAIAAgACAAIABMAEUAVAAoAFwAbgAgACAAIAAgACAAIAAgACAAIAAgACAAIAAgACAAIAAgACAAIAAgACAAXwBzAGkAZwBuACwAIABJAEYAKABUAFoATwBNAGkAbgB1AHQAZQBzACAAPgA9ACAAMAAsACAAXAAiACsAXAAiACwAIABVAE4ASQBDAEgAQQBSACgAOAA3ADIAMgApACkALAAgAFwAbgAgACAAIAAgACAAIAAgACAAIAAgACAAIAAgACAAIAAgACAAIAAgACAAXwBkAGUAbABpAG0ALAAgAEkARgAoAF8AYgBhAHMAaQBjACwAIABcACIAXAAiACwAIABcACIAOgBcACIAKQAsAFwAbgAgACAAIAAgACAAIAAgACAAIAAgACAAIAAgACAAIAAgACAAIAAgACAAXwByAFQAWgBPACwAIABSAEUAUwBPAEwAVgBFAF8AVABJAE0ARQBTAFAAQQBOACgAVABaAE8AXwBUAE8AXwBUAEkATQBFAFMAUABBAE4AKABfAHQAegBvACkALAAgADIALAAgADQALAAgADAAKQAsAFwAbgAgACAAIAAgACAAIAAgACAAIAAgACAAIAAgACAAIAAgACAAIAAgACAASQBGACgASQBOAEQARQBYACgAXwByAFQAWgBPACwAIAA1ACkAIAA+ACAAMAAsACAAXABuACAAIAAgACAAIAAgACAAIAAgACAAIAAgACAAIAAgACAAIAAgACAAIAAgACAAIAAgAEMATwBOAEMAQQBUACgAXABuACAAIAAgACAAIAAgACAAIAAgACAAIAAgACAAIAAgACAAIAAgACAAIAAgACAAIAAgACAAIAAgACAAXwBzAGkAZwBuACwAXABuACAAIAAgACAAIAAgACAAIAAgACAAIAAgACAAIAAgACAAIAAgACAAIAAgACAAIAAgACAAIAAgACAAVABFAFgAVAAoAEkATgBEAEUAWAAoAF8AcgBUAFoATwAsACAAMQAsACAAMwApACwAIABcACIAMAAwAFwAIgApACwAXABuACAAIAAgACAAIAAgACAAIAAgACAAIAAgACAAIAAgACAAIAAgACAAIAAgACAAIAAgACAAIAAgACAAXwBkAGUAbABpAG0ALAAgAFQARQBYAFQAKABJAE4ARABFAFgAKABfAHIAVABaAE8ALAAgADEALAAgADQAKQAsACAAXAAiADAAMABcACIAKQAsAFwAbgAgACAAIAAgACAAIAAgACAAIAAgACAAIAAgACAAIAAgACAAIAAgACAAIAAgACAAIAAgACAAIAAgAF8AZABlAGwAaQBtACwAIABUAEUAWABUACgASQBOAEQARQBYACgAXwByAFQAWgBPACwAIAAxACwAIAA1ACkALAAgAFwAIgAwADAAXAAiACkAXABuACAAIAAgACAAIAAgACAAIAAgACAAIAAgACAAIAAgACAAIAAgACAAIAAgACAAIAAgACkALABcAG4AIAAgACAAIAAgACAAIAAgACAAIAAgACAAIAAgACAAIAAgACAAIAAgACAAIAAgACAAQwBPAE4AQwBBAFQAKABcAG4AIAAgACAAIAAgACAAIAAgACAAIAAgACAAIAAgACAAIAAgACAAIAAgACAAIAAgACAAIAAgACAAIABfAHMAaQBnAG4ALABcAG4AIAAgACAAIAAgACAAIAAgACAAIAAgACAAIAAgACAAIAAgACAAIAAgACAAIAAgACAAIAAgACAAIABUAEUAWABUACgASQBOAEQARQBYACgAXwByAFQAWgBPACwAIAAxACwAIAAzACkALAAgAFwAIgAwADAAXAAiACkALABcAG4AIAAgACAAIAAgACAAIAAgACAAIAAgACAAIAAgACAAIAAgACAAIAAgACAAIAAgACAAIAAgACAAIABfAGQAZQBsAGkAbQAsACAAVABFAFgAVAAoAEkATgBEAEUAWAAoAF8AcgBUAFoATwAsACAAMQAsACAANAApACwAIABcACIAMAAwAFwAIg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cwBlAHgAYQBnAGUAcwBpAG0AYQBsACAAcgBlAHAAcgBlAHMAZQBuAHQAYQB0AGkAbwBuACAAbwBmACAAdABpAG0AZQAgAGkAcwAgAHYAYQBsAGkAZAAgAGYAbwByACAAYQAgADIANAAgAGgAbwB1AHI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IAAgACAAIAAgACAAIAAgAHwAIABkAGUAYwBpAG0AYQBsACAAWwAwAC4ALgAyADQAKQAgAHwAIABGAHIAYQBjAHQAaQBvAG4AYQBsACAAYQBsAGwAbwB3AGUAZAAgAGkAZgAgAG0AaQBuAHUAdABlACAAYQBuAGQAIABzAGUAYwBvAG4AZAAgAGUAbQBwAHQAeQAuAFwAbgBNAGkAbgB1AHQAZQAgACAAIAAgACAAIAAgACAAIAB8ACAAZABlAGMAaQBtAGEAbAAgAFsAMAAuAC4ANgAwACkAIAB8ACAARgByAGEAYwB0AGkAbwBuAGEAbAAgAGEAbABsAG8AdwBlAGQAIABpAGYAIABzAGUAYwBvAG4AZAAgAGUAbQBwAHQAeQAuAFwAbgBTAGUAYwBvAG4AZAAgACAAIAAgACAAIAAgACAAIAB8ACAAZABlAGMAaQBtAGEAbAAgAFsAMAAuAC4ANgAwACkAIAB8ACAARgByAGEAYwB0AGkAbwBuAGEAbAAgAGEAbABsAG8AdwBlAGQAXABuAFsAQQBjAGMAZQBwAHQAMgA0AEgAbwB1AHIAXQAgAHwAIABzAHcAaQB0AGMAaAAgACAAIAAgACAAIAAgACAAIAAgAHwAIABBAGMAYwBlAHAAdAAgAHQAaQBtAGUAIABvAGYAIAAyADQAOgAwADAAOgAwADAAIAB0AG8AIAByAGUAcAByAGUAcwBlAG4AdAAgAG0AaQBkAG4AaQBnAGgAdAAgAG4AZQB4AHQAIABkAGE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SABvAHUAcgAsACAATQBpAG4AdQB0AGUALAAgAFMAZQBjAG8AbgBkACwAIABbAEEAYwBjAGUAcAB0ADIANABIAG8AdQByAF0ALABcAG4AIAAgACAAIABMAEUAVAAoAFwAbgAgACAAIAAgACAAIAAgACAAXwBhAGMAYwBlAHAAdAAyADQAaABvAHUAcgAsACAATgAoAEEAYwBjAGUAcAB0ADIANABIAG8AdQByACkAIAA8AD4AIAAwACwAXABuACAAIAAgACAAIAAgACAAIABJAEYAUwAoAFwAbgAgACAAIAAgACAAIAAgACAAIAAgACAAIABJAFMATgBVAE0AQgBFAFIAKABIAG8AdQByACkAIAAqACAASQBTAE4AVQBNAEIARQBSACgATQBpAG4AdQB0AGUAKQAgACoAIABJAFMATgBVAE0AQgBFAFIAKABTAGUAYwBvAG4AZAApACwAXABuACAAIAAgACAAIAAgACAAIAAgACAAIAAgACAAIAAgACAASQBGAFMAKABcAG4AIAAgACAAIAAgACAAIAAgACAAIAAgACAAIAAgACAAIAAgACAAIAAgACgAXwBhAGMAYwBlAHAAdAAyADQAaABvAHUAcgAgACoAIAAoAEgAbwB1AHIAIAA9ACAAMgA0ACkAIAAqACAAKABNAGkAbgB1AHQAZQAgAD0AIAAwACkAIAAqACAAKABTAGUAYwBvAG4AZAAgAD0AIAAwACkAKQAgAD4AIAAwACwAIABUAFIAVQBFACwAXABuACAAIAAgACAAIAAgACAAIAAgACAAIAAgACAAIAAgACAAIAAgACAAIABOAE8AVAAoAEkAUwBfAEkATgBUAEUARwBFAFIAKABIAG8AdQByACkAIAAqACAASQBTAF8ASQBOAFQARQBHAEUAUgAoAE0AaQBuAHUAdABlACkAKQAsACAARgBBAEwAUwBFACwAXABuACAAIAAgACAAIAAgACAAIAAgACAAIAAgACAAIAAgACAAIAAgACAAIAAoAEgAbwB1AHIAIAA8ACAAMAApACAAKwAgACgASABvAHUAcgAgAD4AIAAyADMAKQAsACAARgBBAEwAUwBFACwAXABuACAAIAAgACAAIAAgACAAIAAgACAAIAAgACAAIAAgACAAIAAgACAAIAAoAE0AaQBuAHUAdABlACAAPAAgADAAKQAgACsAIAAoAE0AaQBuAHUAdABlACAAPgAgADUAOQApACwAIABGAEEATABTAEUALABcAG4AIAAgACAAIAAgACAAIAAgACAAIAAgACAAIAAgACAAIAAgACAAIAAgACgAUwBlAGMAbwBuAGQAIAA8ACAAMAApACAAKwAgACgAUwBlAGMAbwBuAGQAIAA+AD0AIAA2ADAAKQAsACAARgBBAEwAUwBFACwAXABuACAAIAAgACAAIAAgACAAIAAgACAAIAAgACAAIAAgACAAIAAgACAAIABUAFIAVQBFACwAIABUAFIAVQBFAFwAbgAgACAAIAAgACAAIAAgACAAIAAgACAAIAAgACAAIAAgACkALABcAG4AIAAgACAAIAAgACAAIAAgACAAIAAgACAASQBTAE4AVQBNAEIARQBSACgASABvAHUAcgApACAAKgAgAEkAUwBOAFUATQBCAEUAUgAoAE0AaQBuAHUAdABlACkAIAAqACAAKABTAGUAYwBvAG4AZAAgAD0AIABcACIAXAAiACkALABcAG4AIAAgACAAIAAgACAAIAAgACAAIAAgACAAIAAgACAAIABJAEYAUwAoAFwAbgAgACAAIAAgACAAIAAgACAAIAAgACAAIAAgACAAIAAgACAAIAAgACAAKABfAGEAYwBjAGUAcAB0ADIANABoAG8AdQByACAAKgAgACgASABvAHUAcgAgAD0AIAAyADQAKQAgACoAIAAoAE0AaQBuAHUAdABlACAAPQAgADAAKQApACAAPgAgADAALAAgAFQAUgBVAEUALABcAG4AIAAgACAAIAAgACAAIAAgACAAIAAgACAAIAAgACAAIAAgACAAIAAgAE4ATwBUACgASQBTAF8ASQBOAFQARQBHAEUAUgAoAEgAbwB1AHIAKQApACwAIABGAEEATABTAEUALABcAG4AIAAgACAAIAAgACAAIAAgACAAIAAgACAAIAAgACAAIAAgACAAIAAgACgASABvAHUAcgAgADwAIAAwACkAIAArACAAKABIAG8AdQByACAAPgAgADIAMwApACwAIABGAEEATABTAEUALABcAG4AIAAgACAAIAAgACAAIAAgACAAIAAgACAAIAAgACAAIAAgACAAIAAgACgATQBpAG4AdQB0AGUAIAA8ACAAMAApACAAKwAgACgATQBpAG4AdQB0AGUAIAA+AD0AIAA2ADAAKQAsACAARgBBAEwAUwBFACwAXABuACAAIAAgACAAIAAgACAAIAAgACAAIAAgACAAIAAgACAAIAAgACAAIABUAFIAVQBFACwAIABUAFIAVQBFAFwAbgAgACAAIAAgACAAIAAgACAAIAAgACAAIAAgACAAIAAgACkALABcAG4AIAAgACAAIAAgACAAIAAgACAAIAAgACAASQBTAE4AVQBNAEIARQBSACgASABvAHUAcgApACAAKgAgACgATQBpAG4AdQB0AGUAIAA9ACAAXAAiAFwAIgApACAAKgAgACgAUwBlAGMAbwBuAGQAIAA9ACAAXAAiAFwAIgApACwAXABuACAAIAAgACAAIAAgACAAIAAgACAAIAAgACAAIAAgACAASQBGACgAKABfAGEAYwBjAGUAcAB0ADIANABoAG8AdQByACAAKgAgACgASABvAHUAcgAgAD0AIAAyADQAKQApACAAPgAgADAALAAgAFQAUgBVAEUALABcAG4AIAAgACAAIAAgACAAIAAgACAAIAAgACAAIAAgACAAIAAgACAAIAAgACgAKABIAG8AdQByACAAPgA9ACAAMAApACAAKgAgACgASABvAHUAcgAgADwAIAAyADQAKQApACAAPgAgADAAXABuACAAIAAgACAAIAAgACAAIAAgACAAIAAgACAAIAAgACAAKQAsAFwAbgAgACAAIAAgACAAIAAgACAAIAAgACAAIAAoAEgAbwB1AHIAIAA9ACAAXAAiAFwAIgApACAAKgAgAEkAUwBOAFUATQBCAEUAUgAoAE0AaQBuAHUAdABlACkAIAAqACAASQBTAE4AVQBNAEIARQBSACgAUwBlAGMAbwBuAGQAKQAsAFwAbgAgACAAIAAgACAAIAAgACAAIAAgACAAIAAgACAAIAAgAEkARgBTACgAXABuACAAIAAgACAAIAAgACAAIAAgACAAIAAgACAAIAAgACAAIAAgACAAIABOAE8AVAAoAEkAUwBfAEkATgBUAEUARwBFAFIAKABNAGkAbgB1AHQAZQApACkALAAgAEYAQQBMAFMARQAsAFwAbgAgACAAIAAgACAAIAAgACAAIAAgACAAIAAgACAAIAAgACAAIAAgACAAKABNAGkAbgB1AHQAZQAgADwAIAAwACkAIAArACAAKABNAGkAbgB1AHQAZQAgAD4AIAA1ADkAKQAsACAARgBBAEwAUwBFACwAXABuACAAIAAgACAAIAAgACAAIAAgACAAIAAgACAAIAAgACAAIAAgACAAIAAoAFMAZQBjAG8AbgBkACAAPAAgADAAKQAgACsAIAAoAFMAZQBjAG8AbgBkACAAPgA9ACAANgAwACkALAAgAEYAQQBMAFMARQAsAFwAbgAgACAAIAAgACAAIAAgACAAIAAgACAAIAAgACAAIAAgACAAIAAgACAAVABSAFUARQAsACAAVABSAFUARQBcAG4AIAAgACAAIAAgACAAIAAgACAAIAAgACAAIAAgACAAIAApACwAXABuACAAIAAgACAAIAAgACAAIAAgACAAIAAgACgASABvAHUAcgAgAD0AIABcACIAXAAiACkAIAAqACAASQBTAE4AVQBNAEIARQBSACgATQBpAG4AdQB0AGUAKQAgACoAIAAoAFMAZQBjAG8AbgBkACAAPQAgAFwAIgBcACIAKQAsAFwAbgAgACAAIAAgACAAIAAgACAAIAAgACAAIAAgACAAIAAgACgAKABNAGkAbgB1AHQAZQAgAD4APQAgADAAKQAgACoAIAAoAE0AaQBuAHUAdABlACAAPAAgADYAMAApACkAIAA8AD4AIAAwACwAXABuACAAIAAgACAAIAAgACAAIAAgACAAIAAgACgASABvAHUAcgAgAD0AIABcACIAXAAiACkAIAAqACAAKABNAGkAbgB1AHQAZQAgAD0AIABcACIAXAAiACkAIAAqACAASQBTAE4AVQBNAEIARQBSACgAUwBlAGMAbwBuAGQAKQAsAFwAbgAgACAAIAAgACAAIAAgACAAIAAgACAAIAAgACAAIAAgACgAKABTAGUAYwBvAG4AZAAgAD4APQAgADAAKQAgACoAIAAoAFMAZQBjAG8AbgBkACAAPAAgADYAMAApACkAIAA8AD4AIAAwACwAXABuACAAIAAgACAAIAAgACAAIAAgACAAIAAgAFQAUgBVAEUALAAgAEYAQQBMAFMAR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UAEUAXABuAFwAbgBSAGUAdAB1AHIAbgBzACAAdABoAGUAIABKAHUAbABpAGEAbgAgAEQAYQB0AGUAIABvAGYAIAB0AGgAZQAgAHAAcgBvAHYAaQBkAGUAZAAgAGQAYQB0AGUAIABhAG4AZAAgAHQAaQBtAGUAIABvAGYAIABkAGEAeQAgAGkAbgAgAHQAaABlACAAcwBwAGUAYwBpAGYAaQBlAGQAIABjAGEAbABlAG4AZABhAHIALgBcAG4ATgBvAHQAZQAgAHQAaABhAHQAIAB0AGgAZQAgAGQAZQBjAGkAbQBhAGwAIAB0AGkAbQBlACAAYwBvAG0AcABvAG4AZQBuAHQAIABvAGYAIABKAHUAbABpAGEAbgAgAEQAYQB0AG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XQ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ZAGUAYQByAEMARQAsACAATQBvAG4AdABoACwAIABEAGEAeQAsACAAWwBUAGkAbQBlAF0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wARQBUACgAXABuACAAIAAgACAAIAAgACAAIAAgACAAIAAgACAAIAAgACAAXwB0AGkAbQBlAEEAZgB0AGUAcgBNAGkAZABkAGEAeQAsACAATgAoAFQAaQBtAGUAKQAgAC0AIAAwAC4ANQAsAFwAbgAgACAAIAAgACAAIAAgACAAIAAgACAAIAAgACAAIAAgAF8ASgBEAE4AIAArACAAXwB0AGkAbQBlAEEAZgB0AGUAcgBNAGkAZABkAGEAe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UAEUAXABuAFwAbgBSAGUAdAB1AHIAbgBzACAAdABoAGUAIABNAG8AZABpAGYAaQBlAGQAIABKAHUAbABpAGEAbgAgAEQAYQB0AGUAIABvAGYAIAB0AGgAZQAgAHAAcgBvAHYAaQBkAGUAZAAgAGQAYQB0AGUAIABhAG4AZAAgAHQAaQBtAGUAIABvAGYAIABkAGEAeQAgAGkAbgAgAHQAaABlACAAcwBwAGUAYwBpAGYAaQBlAGQAIABjAGEAbABlAG4AZABhAHIALgBcAG4ATgBvAHQAZQAgAHQAaABhAHQAIAB0AGgAZQAgAHQAaQBtAGUAIABjAG8AbQBwAG8AbgBlAG4AdAAgAG8AZgAgAE0AbwBkAGkAZgBpAGUAZAAgAEoAdQBsAGkAYQBuACAARABhAHQAZQAgAGkAcwAgAGIAYQBzAGUAZAAgAGYAcgBvAG0AIABtAGkAZABuAGkAZwBo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ZAGUAYQByAEMARQAsACAATQBvAG4AdABoACwAIABEAGEAeQAsACAAWwBUAGkAbQBlAF0ALAAgAFsASgB1AGwAaQBhAG4AQwBhAGwAZQBuAGQAYQByAF0ALABcAG4AIAAgACAAIABMAEUAVAAoAFwAbgAgACAAIAAgACAAIAAgACAAXwBNAEoARABOACwAIABNAE8ARABJAEYASQBFAEQAXwBKAFUATABJAEEATgBfAEQAQQBZAF8ATgBVAE0AQgBFAFIAKABZAGUAYQByAEMARQAsACAATQBvAG4AdABoACwAIABEAGEAeQAsACAASgB1AGwAaQBhAG4AQwBhAGwAZQBuAGQAYQByACkALABcAG4AIAAgACAAIAAgACAAIAAgAEkARgAoAE4ATwBUACgASQBTAE4AVQBNAEIARQBSACgAXwBNAEoARABOACkAKQAsACAAXwBNAEoARABOACwAXABuACAAIAAgACAAIAAgACAAIAAgACAAIAAgAF8ATQBKAEQATg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0ATwBEAEkARgBJAEUARA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HwAIABkAGUAYwBpAG0AYQBsACAAf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TwBEAEkARgBJAEUARAAgAD0AIABMAEEATQBCAEQAQQAoAEoARABhAHQAZQAsAFwAbgAgACAAIAAgAEkARgAoAEoARABhAHQAZQAgAD0AIABcACIAXAAiACwAIABcACIAXAAiACwAXABuACAAIAAgACAAIAAgACAAIABKAEQAYQB0AGUAIAAt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FQATwBfAEoARABBAFQARQAgAD0AIABMAEEATQBCAEQAQQAoAE0ASgBEAGEAdABlACwAXABuACAAIAAgACAASQBGACgATQBKAEQAYQB0AGUAIAA9ACAAXAAiAFwAIgAsACAAXAAiAFwAIgAsAFwAbgAgACAAIAAgACAAIAAgACAATQBKAEQAYQB0AGUAIAAr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DAEEATABFAE4ARABBAFIAXwBEAEEAVABFAFwAbgBcAG4AQwBvAG4AdgBlAHIAdABzACAAYQAgAEoAdQBsAGkAYQBuACAARABhAHQAZQAgACgASgBEAEEAVABFACkAIAB0AG8AIABh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f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DAEEATABFAE4ARABBAFIAXwBEAEEAVABFACAAPQAgAEwAQQBNAEIARABBACgASgBEAGEAdABlACwAIABbAEoAdQBsAGkAYQBuAEMAYQBsAGUAbgBkAGEAcgBdACwAXABuACAAIAAgACAASQBGAFMAKABcAG4AIAAgACAAIAAgACAAIAAgAEoARABhAHQAZQAgAD0AIABcACIAXAAiACwAIAB7AFwAIgBcACIALAAgAFwAIgBcACIALAAgAFwAIgBcACIALAAgAFwAIgBcACIAfQAsAFwAbgAgACAAIAAgACAAIAAgACAATgBPAFQAKABJAFMATgBVAE0AQgBFAFIAKABKAEQAYQB0AGUAKQApACwAIAB7ACMAVgBBAEwAVQBFACEALAAgAFwAIgBcACIALAAgAFwAIgBcACIALAAgAFwAIgBcACIAfQAsAFwAbgAgACAAIAAgACAAIAAgACAAVABSAFUARQAsACAATABFAFQAKABcAG4AIAAgACAAIAAgACAAIAAgACAAIAAgACAAXwBKAEQATgAsACAASQBOAFQAKABKAEQAYQB0AGUAIAArACAAMAAuADUAKQAsAFwAbgAgACAAIAAgACAAIAAgACAAIAAgACAAIABfAHQAaQBtAGUATwBmAEQAYQB5ACwAIABKAEQAYQB0AGUAIAAtACAAXwBKAEQATgAgACsAIAAwAC4ANQAsAFwAbgAgACAAIAAgACAAIAAgACAAIAAgACAAIABfAGMARABhAHQAZQAsACAASgBEAE4AXwBUAE8AXwBDAEEATABFAE4ARABBAFIAXwBEAEEAVABFACgAXwBKAEQATgAsACAASgB1AGwAaQBhAG4AQwBhAGwAZQBuAGQAYQByACkALABcAG4AIAAgACAAIAAgACAAIAAgACAAIAAgACAASABTAFQAQQBDAEsAKABfAGMARABhAHQAZQAsACAAXwB0AGkAbQBlAE8AZgBEAGEAe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QwBBAEwARQBOAEQAQQBSAF8ARABBAFQARQBcAG4AXABuAEMAbwBuAHYAZQByAHQAcwAgAGEAIABNAG8AZABpAGYAaQBlAGQAIABKAHUAbABpAGEAbgAgAEQAYQB0AGUAIAAoAE0ASgBEAEEAVABFACkAIAB0AG8AIABh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MAQQBMAEUATgBEAEEAUgBfAEQAQQBUAEUAIAA9ACAATABBAE0AQgBEAEEAKABNAEoARABhAHQAZQAsACAAWwBKAHUAbABpAGEAbgBDAGEAbABlAG4AZABhAHIAXQAsAFwAbgAgACAAIAAgAEkARgAoAE0ASgBEAGEAdABlACAAPQAgAFwAIgBcACIALAAgAHsAXAAiAFwAIgAsACAAXAAiAFwAIgAsACAAXAAiAFwAIgAsACAAXAAiAFwAIgB9ACwAXABuACAAIAAgACAAIAAgACAAIABJAEYAKABOAE8AVAAoAEkAUwBOAFUATQBCAEUAUgAoAE0ASgBEAGEAdABlACkAKQAsACAAewAjAFYAQQBMAFUARQAhACwAIABcACIAXAAiACwAIABcACIAXAAiACwAIABcACIAXAAiAH0ALABcAG4AIAAgACAAIAAgACAAIAAgACAAIAAgACAATABFAFQAKABcAG4AIAAgACAAIAAgACAAIAAgACAAIAAgACAAIAAgACAAIABfAEoARABhAHQAZQAsACAATQBPAEQASQBGAEkARQBEAF8AVABPAF8ASgBEAEEAVABFACgATQBKAEQAYQB0AGUAKQAsAFwAbgAgACAAIAAgACAAIAAgACAAIAAgACAAIAAgACAAIAAgAEoARABBAFQARQBfAFQATwBfAEMAQQBMAEUATgBEAEEAUgBfAEQAQQBUAEUAKABfAEoARABhAHQAZQAsACAASgB1AGwAaQBhAG4AQwBhAGwAZQBuAGQAYQB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0ASgBEAEEAVABFAFwAbgBcAG4AUgBlAHQAdQByAG4AcwAgAHQAaABlACAAZABhAHQAZQAgAGEAbgBkACAAcwBlAHgAYQBnAGUAcwBpAG0AYQBsACAAcgBlAHAAcgBlAHMAZQBuAHQAYQB0AGkAbwBuACAAbwBmACAAdABoAGUAIAB0AGkAbQBlACAAdgBhAGwAdQBlACAAdwBpAHQAaAAgAHQAaABlACAAZwBpAHYAZQBuACAAbABvAHcAZQBzAHQAIABvAHIAZABlAHIAIABjAG8AbQBwAG8AbgBlAG4AdABcAG4AcgBvAHUAbgBkAGUAZAAgAHQAbwAgAHQAaABlACAAcwBwAGUAYwBpAGYAaQBlAGQAIABwAHIAZQBjAGkAcwBpAG8AbgAuAFwAbgBcAG4ATwB1AHQAcAB1AHQAIAAtACAATABvAHcATwByAGQAZQByACAAPQAgADY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pAG4AdABlAGcAZQByACAAWwAwAC4ALgAyADMAXQAgAHwAIABIAG8AdQByAFwAbgAgADUAIAB8ACAAaQBuAHQAZQBnAGUAcgAgAFsAMAAuAC4ANQA5AF0AIAB8ACAATQBpAG4AdQB0AGUAXABuACAANgAgAHwAIABkAGUAYwBpAG0AYQBsACAAWwAwAC4ALgA2ADAAKQAgAHwAIABTAGUAYwBvAG4AZABcAG4AXABuAE8AdQB0AHAAdQB0ACAALQAgAEwAbwB3AE8AcgBkAGUAcgAgAD0AIA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aQBuAHQAZQBnAGUAcgAgAFsAMAAuAC4AMgAzAF0AIAB8ACAASABvAHUAcgBcAG4AIAA1ACAAfAAgAGQAZQBjAGkAbQBhAGwAIABbADAALgAuADYAMAApACAAfAAgAE0AaQBuAHUAdABlAFwAbgBcAG4ATwB1AHQAcAB1AHQAIAAtACAATABvAHcATwByAGQAZQByACAAPQAgAD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yADQAKQAgAHwAIABIAG8AdQByAFwAbgBcAG4ATwB1AHQAcAB1AHQAIAAtACAATABvAHcATwByAGQAZQByACAAPQAg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ZABlAGMAaQBtAGEAbAAgAFsAMQAuAC4AMwAyACkAIAB8ACAARABhAHkAIABvAGYAIABtAG8AbgB0AGgAXABuAFwAbgBPAHUAdABwAHUAdAAgAC0AIABMAG8AdwBPAHIAZABlAHIAIAA9ACAAM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FwAbgBPAHUAdABwAHUAdAAgAC0AIABMAG8AdwBPAHIAZABlAHIAIAA9ACA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CAAIAAgAHwAIABNAG8AZABpAGYAaQBlAGQAIABKAHUAbABpAGEAbgAgAEQAYQB0AGUAXABuAFsATABvAHcATwByAGQAZQByAF0AIAAgACAAIAAgACAAIAB8ACAAaQBuAHQAZQBnAGUAcgAgAFsAMQAuAC4ANgBdACAAfAAgAEwAbwB3AC0AbwByAGQAZQByACAAYwBvAG0AcABvAG4AZQBuAHQAXABuACAAIAAgACAAIAAgACAAIAAgACAAIAAgACAAIAAgACAAIAB8ACAAIAAgACAAIAAgACAAIAAgACAAIAAgACAAIAAgACAAfAAgACAAMQAgAC0AIABZAGUAYQByAEMARQBcAG4AIAAgACAAIAAgACAAIAAgACAAIAAgACAAIAAgACAAIAAgAHwAIAAgACAAIAAgACAAIAAgACAAIAAgACAAIAAgACAAIAB8ACAAIAAyACAALQAgAE0AbwBuAHQAaABcAG4AIAAgACAAIAAgACAAIAAgACAAIAAgACAAIAAgACAAIAAgAHwAIAAgACAAIAAgACAAIAAgACAAIAAgACAAIAAgACAAIAB8ACAAIAAzACAALQAgAEQAYQB5AFwAbgAgACAAIAAgACAAIAAgACAAIAAgACAAIAAgACAAIAAgACAAfAAgACAAIAAgACAAIAAgACAAIAAgACAAIAAgACAAIAAgAHwAIAAgADQAIAAtACAASABvAHUAcgBcAG4AIAAgACAAIAAgACAAIAAgACAAIAAgACAAIAAgACAAIAAgAHwAIAAgACAAIAAgACAAIAAgACAAIAAgACAAIAAgACAAIAB8ACAAIAA1ACAALQAgAE0AaQBuAHUAdABlAFwAbgAgACAAIAAgACAAIAAgACAAIAAgACAAIAAgACAAIAAgACAAfAAgACAAIAAgACAAIAAgACAAIAAgACAAIAAgACAAIAAgAHwAIAAgADYAIAAtACAAUwBlAGMAbwBuAGQAXABuAFsAUAByAGUAYwBpAHMAaQBvAG4AXQAgACAAIAAgACAAIAB8ACAAaQBuAHQAZQBnAGUAcgAgAFsAMAAuAC4AOQBdACAAfAAgAFMAZQBsAGUAYwB0ACAAcAByAGUAYwBpAHMAaQBvAG4AIABsAGUAdgBlAGwALgAgAE4AbwB0ACAAYQBwAHAAbABpAGMAYQBiAGwAZQAgAHcAaABlAG4AIABMAG8AdwBPAHIAZABlAHIAIAA9ACAAMQAsADIAXABuACAAIAAgACAAIAAgACAAIAAgACAAIAAgACAAIAAgACAAIAB8ACAAIAAgACAAIAAgACAAIAAgACAAIAAgACAAIAAgACAAfAAgAE4AdQBsAGwAIAAtACAARgBsAG8AYQB0AGkAbgBnAFwAbgBbAFQAcgB1AG4AYwBhAHQAZQBdACAAIAAgACAAIAAgACAAfAAgAHMAdwBpAHQAYwBo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TQBKAEQAQQBUAEUAIAA9ACAATABBAE0AQgBEAEEAKABNAEoARABhAHQAZQAsACAAWwBMAG8AdwBPAHIAZABlAHIAXQAsACAAWwBQAHIAZQBjAGkAcwBpAG8AbgBdACwAIABbAFQAcgB1AG4AYwBhAHQAZQBdACwAIABbAEoAdQBsAGkAYQBuAEMAYQBsAGUAbgBkAGEAcgBdACwAXABuACAAIAAgACAATABFAFQAKABcAG4AIAAgACAAIAAgACAAIAAgAF8AbABvAHcATwByAGQAZQByACwAIABJAEYAUwAoAFwAbgAgACAAIAAgACAAIAAgACAAIAAgACAAIABOAE8AVAAoAEkAUwBOAFUATQBCAEUAUgAoAEwAbwB3AE8AcgBkAGUAcgApACkALAAgADYALABcAG4AIAAgACAAIAAgACAAIAAgACAAIAAgACAATABvAHcATwByAGQAZQByACAAPAAgADEALAAgADYALABcAG4AIAAgACAAIAAgACAAIAAgACAAIAAgACAATABvAHcATwByAGQAZQByACAAPgAgADYALAAgADYALABcAG4AIAAgACAAIAAgACAAIAAgACAAIAAgACAAVABSAFUARQAsACAASQBOAFQAKABMAG8AdwBPAHIAZABlAHIAKQBcAG4AIAAgACAAIAAgACAAIAAgACkALABcAG4AIAAgACAAIAAgACAAIAAgAF8AcAByAGUAYwBpAHMAaQBvAG4ALAAgAEkARgBTACgAXABuACAAIAAgACAAIAAgACAAIAAgACAAIAAgAE4ATwBUACgASQBTAE4AVQBNAEIARQBSACgAUAByAGUAYwBpAHMAaQBvAG4AKQApACwAIABcACIAXAAiACwAXABuACAAIAAgACAAIAAgACAAIAAgACAAIAAgAFAAcgBlAGMAaQBzAGkAbwBuACAAPAAgADAALAAgADAALABcAG4AIAAgACAAIAAgACAAIAAgACAAIAAgACAAUAByAGUAYwBpAHMAaQBvAG4AIAA+ACAAOQAsACAAOQAsAFwAbgAgACAAIAAgACAAIAAgACAAIAAgACAAIABUAFIAVQBFACwAIABJAE4AVAAoAFAAcgBlAGMAaQBzAGkAbwBuACkAXABuACAAIAAgACAAIAAgACAAIAApACwAXABuACAAIAAgACAAIAAgACAAIABfAHQAcgB1AG4AYwBhAHQAZQAsACAATgAoAFQAcgB1AG4AYwBhAHQAZQApACAAPAA+ACAAMAAsAFwAbgAgACAAIAAgACAAIAAgACAASQBGAFMAKABcAG4AIAAgACAAIAAgACAAIAAgACAAIAAgACAATQBKAEQAYQB0AGUAIAA9ACAAXAAiAFwAIgAsACAAVABBAEsARQAoAHsAXAAiAFwAIgAsACAAXAAiAFwAIgAsACAAXAAiAFwAIgAsACAAXAAiAFwAIgAsACAAXAAiAFwAIgAsACAAXAAiAFwAIgB9ACwAIAAxACwAIABfAGwAbwB3AE8AcgBkAGUAcgApACwAXABuACAAIAAgACAAIAAgACAAIAAgACAAIAAgAE4ATwBUACgASQBTAE4AVQBNAEIARQBSACgATQBKAEQAYQB0AGUAKQApACwAIABUAEEASwBFACgAewAjAFYAQQBMAFUARQAhACwAIABcACIAXAAiACwAIABcACIAXAAiACwAIABcACIAXAAiACwAIABcACIAXAAiACwAIABcACIAXAAiAH0ALAAgADEALAAgAF8AbABvAHcATwByAGQAZQByACkALABcAG4AIAAgACAAIAAgACAAIAAgACAAIAAgACAAXwBsAG8AdwBPAHIAZABlAHIAIAA9ACAAMQAsACAATABFAFQAKABcAG4AIAAgACAAIAAgACAAIAAgACAAIAAgACAAIAAgACAAIABfAGMARABhAHQAZQAsACAATQBKAEQATgBfAFQATwBfAEMAQQBMAEUATgBEAEEAUgBfAEQAQQBUAEUAKABNAEoARABhAHQAZQAsACAASgB1AGwAaQBhAG4AQwBhAGwAZQBuAGQAYQByACkALABcAG4AIAAgACAAIAAgACAAIAAgACAAIAAgACAAIAAgACAAIABJAEYAKABfAHQAcgB1AG4AYwBhAHQAZQAsAFwAbgAgACAAIAAgACAAIAAgACAAIAAgACAAIAAgACAAIAAgACAAIAAgACAASQBOAEQARQBYACgAXwBjAEQAYQB0AGUALAAgADEALAAgADEAKQAsAFwAbgAgACAAIAAgACAAIAAgACAAIAAgACAAIAAgACAAIAAgACAAIAAgACAASQBOAEQARQBYACgAXwBjAEQAYQB0AGUALAAgADEALAAgADEAKQAgACsAIABOACgASQBOAEQARQBYACgAXwBjAEQAYQB0AGUALAAgADEALAAgADIAKQAgAD4AIAA2ACkAXABuACAAIAAgACAAIAAgACAAIAAgACAAIAAgACAAIAAgACAAKQBcAG4AIAAgACAAIAAgACAAIAAgACAAIAAgACAAKQAsAFwAbgAgACAAIAAgACAAIAAgACAAIAAgACAAIABfAGwAbwB3AE8AcgBkAGUAcgAgAD0AIAAyACwAIABMAEUAVAAoAFwAbgAgACAAIAAgACAAIAAgACAAIAAgACAAIAAgACAAIAAgAF8AYwBEAGEAdABlACwAIABNAEoARABBAFQARQBfAFQATwBfAEMAQQBMAEUATgBEAEEAUgBfAEQAQQBUAEUAKABNAEoARABhAHQAZQAsACAASgB1AGwAaQBhAG4AQwBhAGwAZQBuAGQAYQByACkALABcAG4AIAAgACAAIAAgACAAIAAgACAAIAAgACAAIAAgACAAIABJAEYAKABfAHQAcgB1AG4AYwBhAHQAZQAsAFwAbgAgACAAIAAgACAAIAAgACAAIAAgACAAIAAgACAAIAAgACAAIAAgACAAVABBAEsARQAoAF8AYwBEAGEAdABlACwAIAAxACwAIAAyACkALABcAG4AIAAgACAAIAAgACAAIAAgACAAIAAgACAAIAAgACAAIAAgACAAIAAgAEwARQBUACgAXABuACAAIAAgACAAIAAgACAAIAAgACAAIAAgACAAIAAgACAAIAAgACAAIAAgACAAIAAgAF8AZABhAHkAcwBJAG4ATQBvAG4AdABoACwAIABEAEEAWQBTAF8ASQBOAF8ATQBPAE4AVABIACgASQBOAEQARQBYACgAXwBjAEQAYQB0AGUALAAgADEALAAgADIAKQAsACAASQBOAEQARQBYACgAXwBjAEQAYQB0AGUALAAgADEALAAgADEAKQApACwAXABuACAAIAAgACAAIAAgACAAIAAgACAAIAAgACAAIAAgACAAIAAgACAAIAAgACAAIAAgAF8AYwBhAHIAcgB5AE0AbwBuAHQAaAAsACAAUgBPAFUATgBEACgAKAAoAEkATgBEAEUAWAAoAF8AYwBEAGEAdABlACwAIAAxACwAIAAzACkAIAAtACAAMQAgACsAIABJAE4ARABFAFgAKABfAGMARABhAHQAZQAsACAAMQAsACAANAApACkAIAAvACAAXwBkAGEAeQBzAEkAbgBNAG8AbgB0AGgAKQAsACAAMAApACwAXABuACAAIAAgACAAIAAgACAAIAAgACAAIAAgACAAIAAgACAAIAAgACAAIAAgACAAIAAgAEkARgBTACgAXABuACAAIAAgACAAIAAgACAAIAAgACAAIAAgACAAIAAgACAAIAAgACAAIAAgACAAIAAgACAAIAAgACAAXwBjAGEAcgByAHkATQBvAG4AdABoACAAPQAgADAALAAgAFQAQQBLAEUAKABfAGMARABhAHQAZQAsACAAMQAsACAAMgApACwAXABuACAAIAAgACAAIAAgACAAIAAgACAAIAAgACAAIAAgACAAIAAgACAAIAAgACAAIAAgACAAIAAgACAASQBOAEQARQBYACgAXwBjAEQAYQB0AGUALAAgADEALAAgADIAKQAgAD0AIAAxADIALAAgAEgAUwBUAEEAQwBLACgASQBOAEQARQBYACgAXwBjAEQAYQB0AGUALAAgADEALAAgADEAKQAgACsAIAAxACwAIAAxACkALABcAG4AIAAgACAAIAAgACAAIAAgACAAIAAgACAAIAAgACAAIAAgACAAIAAgACAAIAAgACAAIAAgACAAIABUAFIAVQBFACwAIABIAFMAVABBAEMASwAoAEkATgBEAEUAWAAoAF8AYwBEAGEAdABlACwAIAAxACwAIAAxACkALAAgAEkATgBEAEUAWAAoAF8AYwBEAGEAdABlACwAIAAxACwAIAAyACkAIAArACAAMQApAFwAbgAgACAAIAAgACAAIAAgACAAIAAgACAAIAAgACAAIAAgACAAIAAgACAAIAAgACAAIAApAFwAbgAgACAAIAAgACAAIAAgACAAIAAgACAAIAAgACAAIAAgACAAIAAgACAAKQBcAG4AIAAgACAAIAAgACAAIAAgACAAIAAgACAAIAAgACAAIAApAFwAbgAgACAAIAAgACAAIAAgACAAIAAgACAAIAApACwAXABuACAAIAAgACAAIAAgACAAIAAgACAAIAAgAF8AbABvAHcATwByAGQAZQByACAAPQAgADMALAAgAEwARQBUACgAXABuACAAIAAgACAAIAAgACAAIAAgACAAIAAgACAAIAAgACAAXwBNAEoARABOACwAIABJAE4AVAAoAE0ASgBEAGEAdABlACkALABcAG4AIAAgACAAIAAgACAAIAAgACAAIAAgACAAIAAgACAAIABfAHQAaQBtAGUALAAgAE0ASgBEAGEAdABlACAALQAgAF8ATQBKAEQATgAsAFwAbgAgACAAIAAgACAAIAAgACAAIAAgACAAIAAgACAAIAAgAF8AcgBUAGkAbQBlACwAIABJAEYAUwAoAFwAbgAgACAAIAAgACAAIAAgACAAIAAgACAAIAAgACAAIAAgACAAIAAgACAAXwBwAHIAZQBjAGkAcwBpAG8AbgAgAD0AIABcACIAXAAiACwAIABfAHQAaQBtAGUALABcAG4AIAAgACAAIAAgACAAIAAgACAAIAAgACAAIAAgACAAIAAgACAAIAAgAF8AdAByAHUAbgBjAGEAdABlACwAIABSAE8AVQBOAEQARABPAFcATgAoAF8AdABpAG0AZQAsACAAXwBwAHIAZQBjAGkAcwBpAG8AbgApACwAXABuACAAIAAgACAAIAAgACAAIAAgACAAIAAgACAAIAAgACAAIAAgACAAIABUAFIAVQBFACwAIABSAE8AVQBOAEQAKABfAHQAaQBtAGUALAAgAF8AcAByAGUAYwBpAHMAaQBvAG4AKQBcAG4AIAAgACAAIAAgACAAIAAgACAAIAAgACAAIAAgACAAIAApACwAXABuACAAIAAgACAAIAAgACAAIAAgACAAIAAgACAAIAAgACAASQBGACgAXwByAFQAaQBtAGUAIAA9ACAAMQAsAFwAbgAgACAAIAAgACAAIAAgACAAIAAgACAAIAAgACAAIAAgACAAIAAgACAATQBKAEQATgBfAFQATwBfAEMAQQBMAEUATgBEAEEAUgBfAEQAQQBUAEUAKABfAE0ASgBEAE4AIAArACAAMQAsACAASgB1AGwAaQBhAG4AQwBhAGwAZQBuAGQAYQByACkALABcAG4AIAAgACAAIAAgACAAIAAgACAAIAAgACAAIAAgACAAIAAgACAAIAAgAEwARQBUACgAXABuACAAIAAgACAAIAAgACAAIAAgACAAIAAgACAAIAAgACAAIAAgACAAIAAgACAAIAAgAF8AYwBEAGEAdABlACwAIABNAEoARABOAF8AVABPAF8AQwBBAEwARQBOAEQAQQBSAF8ARABBAFQARQAoAF8ATQBKAEQATgAsACAASgB1AGwAaQBhAG4AQwBhAGwAZQBuAGQAYQByACkALABcAG4AIAAgACAAIAAgACAAIAAgACAAIAAgACAAIAAgACAAIAAgACAAIAAgACAAIAAgACAASABTAFQAQQBDAEsAKABcAG4AIAAgACAAIAAgACAAIAAgACAAIAAgACAAIAAgACAAIAAgACAAIAAgACAAIAAgACAAIAAgACAAIABJAE4ARABFAFgAKABfAGMARABhAHQAZQAsACAAMQAsACAAMQApACwAXABuACAAIAAgACAAIAAgACAAIAAgACAAIAAgACAAIAAgACAAIAAgACAAIAAgACAAIAAgACAAIAAgACAASQBOAEQARQBYACgAXwBjAEQAYQB0AGUALAAgADEALAAgADIAKQAsAFwAbgAgACAAIAAgACAAIAAgACAAIAAgACAAIAAgACAAIAAgACAAIAAgACAAIAAgACAAIAAgACAAIAAgAEkATgBEAEUAWAAoAF8AYwBEAGEAdABlACwAIAAxACwAIAAzACkAIAArACAAXwByAFQAaQBtAGUAXABuACAAIAAgACAAIAAgACAAIAAgACAAIAAgACAAIAAgACAAIAAgACAAIAAgACAAIAAgACkAXABuACAAIAAgACAAIAAgACAAIAAgACAAIAAgACAAIAAgACAAIAAgACAAIAApAFwAbgAgACAAIAAgACAAIAAgACAAIAAgACAAIAAgACAAIAAgACkAXABuACAAIAAgACAAIAAgACAAIAAgACAAIAAgACkALABcAG4AIAAgACAAIAAgACAAIAAgACAAIAAgACAAVABSAFUARQAsACAATABFAFQAKABcAG4AIAAgACAAIAAgACAAIAAgACAAIAAgACAAIAAgACAAIABfAE0ASgBEAE4ALAAgAEkATgBUACgATQBKAEQAYQB0AGUAKQAsAFwAbgAgACAAIAAgACAAIAAgACAAIAAgACAAIAAgACAAIAAgAF8AdABpAG0AZQAsACAATQBKAEQAYQB0AGUAIAAtACAAXwBNAEoARABOACwAXABuACAAIAAgACAAIAAgACAAIAAgACAAIAAgACAAIAAgACAAXwByAFQAaQBtAGUALAAgAFIARQBTAE8ATABWAEUAXwBUAEkATQBFAFMAUABBAE4AKABfAHQAaQBtAGUALAAgADEALAAgAF8AbABvAHcATwByAGQAZQByACAALQAgADIALAAgAF8AcAByAGUAYwBpAHMAaQBvAG4ALAAgAF8AdAByAHUAbgBjAGEAdABlACkALABcAG4AIAAgACAAIAAgACAAIAAgACAAIAAgACAAIAAgACAAIABfAGMAYQByAHIAeQBEAGEAeQAsACAASQBOAEQARQBYACgAXwByAFQAaQBtAGUALAAgADIAKQAsAFwAbgAgACAAIAAgACAAIAAgACAAIAAgACAAIAAgACAAIAAgAF8AcgBEAGEAdABlACwAIABNAEoARABOAF8AVABPAF8AQwBBAEwARQBOAEQAQQBSAF8ARABBAFQARQAoAF8ATQBKAEQATgAgACsAIABfAGMAYQByAHIAeQBEAGEAeQAsACAASgB1AGwAaQBhAG4AQwBhAGwAZQBuAGQAYQByACkALABcAG4AIAAgACAAIAAgACAAIAAgACAAIAAgACAAIAAgACAAIABIAFMAVABBAEMASwAoAF8AcgBEAGEAdABlACwAIABDAEgATwBPAFMARQBDAE8ATABTACgAXwByAFQAaQBtAGUALAAgAFMARQBRAFUARQBOAEMARQAoADEALAAgAF8AbABvAHcATwByAGQAZQByACAALQAgADMALAAgADMAK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sAGkAYwBhAHQAaQBvAG4AIAB0AG8AIABhACAAZwBpAHYAZQBuACAATQBvAGQAaQBmAGkAZQBkACAASgB1AGwAaQBhAG4AIABEAGEAdABlAC4AXABuAE4AbwB0AGUAIABpAGYAIABkAGEAdABlACAAYwBvAG0AcABvAG4AZQBuAHQAcwAgAG8AZgAgAHkAZQBhAHIAcwAsACAAcQB1AGEAcgB0AGUAcgBzACAAbwByACAAbQBvAG4AdABoAHMAIABhAHIAZQAgAGEAZABkAGUAZAAgAGYAbwByACAAYQAgAE0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AgACAAIAAgACAAIAB8ACAAZABlAGMAaQBtAGEAbAAgACAAIAAgACAAfAAgAE0AbwBkAGkAZgBpAGUAZAAgAEoAdQBsAGkAYQBuACAARABhAHQAZQAgAGkAbgAgAGwAbwBjAGEAbAAgAHQAaQBtAGUAIAB6AG8AbgBlAFwAbgBbAEEAZABkAFQAaQBtAGUAUwBwAGEAbgBdACAAIAAgACAAfAAgAGQAZQBjAGkAbQBhAGwAIAAgACAAIAAgAHwAIABBAGQAZAAgAHQAaQBtAGUAcwBwAGEAbgAuAFwAbgBbAEEAZABkAFcAZQBlAGsAcwBdACAAIAAgACAAIAAgACAAfAAgAGQAZQBjAGkAbQBhAGwAIAAgACAAIAAgAHwAIABBAGQAZAAgAHcAZQBlAGsAcwAgAHQAaQBtAGUAcwBwAGEAbgAuACAARgByAGEAYwB0AGkAbwBuAGEAbAAgAHAAYQByAHQAIABjAGEAcgByAGkAZQBzACAAdABvACAAZABhAHkALgBcAG4AWwBBAGQAZABNAG8AbgB0AGgAcwBdACAAIAAgACAAIAAgAHwAIABkAGUAYwBpAG0AYQBsACAAIAAgACAAIAB8ACAAQQBkAGQAIABtAG8AbgB0AGgAcwAgAHQAaQBtAGUAcwBwAGEAbgAuACAARgByAGEAYwB0AGkAbwBuAGEAbAAgAHAAYQByAHQAIABjAGEAcgByAGkAZQBzACAAdABvACAAZABhAHkALgBcAG4AWwBBAGQAZABRAHUAYQByAHQAZQByAHMAXQAgACAAIAAgAHwAIABkAGUAYwBpAG0AYQBsACAAIAAgACAAIAB8ACAAQQBkAGQAIABxAHUAYQByAHQAZQByAHMAIAB0AGkAbQBlAHMAcABhAG4ALgAgAEYAcgBhAGMAdABpAG8AbgBhAGwAIABwAGEAcgB0ACAAYwBhAHIAcgBpAGUAcwAgAHQAbwAgAG0AbwBuAHQAaAAgAGEAbgBkACAAZABhAHkALgBcAG4AWwBBAGQAZABZAGUAYQByAHMAXQAgACAAIAAgACAAIAAgAHwAIABkAGUAYwBpAG0AYQBsACAAIAAgACAAIAB8ACAAQQBkAGQAIAB5AGUAYQByAHMAIAB0AGkAbQBlAHMAcABhAG4ALgAgAEYAcgBhAGMAdABpAG8AbgBhAGwAIABwAGEAcgB0ACAAYwBhAHIAcgBpAGUAcwAgAHQAbwAgAG0AbwBuAHQAaAAgAGEAbgBkACAAZABhAHk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AgAE8AbgBsAHkAIABuAGUAZQBkAGUAZAAgAGkAZgAgAGQAYQB0AGUAIABwAGEAcgB0AHMAIABvAGYAIAB5AGUAYQByAHMALAAgAHEAdQBhAHIAdABlAHIAcwAgAG8AcgAgAG0AbwBuAHQAaABzAFwAbgAgACAAIAAgACAAIAAgACAAIAAgACAAIAAgACAAIAAgACAAfAAgACAAIAAgACAAIAAgACAAIAAgACAAIAAgAHwAIABhAHIAZQAgAGEAZABk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BAEQARABJAFQASQBPAE4AIAA9ACAATABBAE0AQgBEAEEAKABMAG8AYwBhAGwATQBKAEQAYQB0AGUALAAgAFsAQQBkAGQAVABpAG0AZQBTAHAAYQBuAF0ALAAgAFsAQQBkAGQAVwBlAGUAawBzAF0ALAAgAFsAQQBkAGQATQBvAG4AdABoAHMAXQAsACAAWwBBAGQAZABRAHUAYQByAHQAZQByAHMAXQAsACAAWwBBAGQAZABZAGUAYQByAHMAXQAsACAAWwBKAHUAbABpAGEAbgBDAGEAbABlAG4AZABhAHIAXQAsAFwAbgAgACAAIAAgAEkARgBTACgAXABuACAAIAAgACAAIAAgACAAIABMAG8AYwBhAGwATQBKAEQAYQB0AGUAIAA9ACAAXAAiAFwAIgAsACAAXAAiAFwAIgAsAFwAbgAgACAAIAAgACAAIAAgACAATgBPAFQAKABJAFMATgBVAE0AQgBFAFIAKABMAG8AYwBhAGwATQBKAEQAYQB0AGUAKQApACwAIAB7ACMAVgBBAEwAVQBFACEAfQAsAFwAbgAgACAAIAAgACAAIAAgACAAKABOACgAQQBkAGQAVABpAG0AZQBTAHAAYQBuACkAIAA9ACAAMAApACAAKgAgACgATgAoAEEAZABkAFcAZQBlAGsAcwApACAAPQAgADAAKQAgACoAIAAoAE4AKABBAGQAZABNAG8AbgB0AGgAcwApACAAPQAgADAAKQAgACoAIAAoAE4AKABBAGQAZABRAHUAYQByAHQAZQByAHMAKQAgAD0AIAAwACkAIAAqACAAKABOACgAQQBkAGQAWQBlAGEAcgBzACkAIAA9ACAAMAApACwAIABMAG8AYwBhAGwATQBKAEQAYQB0AGUALABcAG4AIAAgACAAIAAgACAAIAAgAFQAUgBVAEUALAAgAEwARQBUACgAXABuACAAIAAgACAAIAAgACAAIAAgACAAIAAgAF8AaABhAHMARABhAHQAZQBQAGEAcgB0AHMAQQBkAGQAZQBkACwAIAAoACgATgAoAEEAZABkAE0AbwBuAHQAaABzACkAIAA8AD4AIAAwACkAIAArACAAKABOACgAQQBkAGQAUQB1AGEAcgB0AGUAcgBzACkAIAA8AD4AIAAwACkAIAArACAAKABOACgAQQBkAGQAWQBlAGEAcgBzACkAIAA8AD4AIAAwACkAKQAgADwAPgAgADAALABcAG4AIAAgACAAIAAgACAAIAAgACAAIAAgACAAXwBiAGEAcwBlAE0ASgBEAGEAdABlACwAIABJAEYAKABOAE8AVAAoAF8AaABhAHMARABhAHQAZQBQAGEAcgB0AHMAQQBkAGQAZQBkACkALAAgAEwAbwBjAGEAbABNAEoARABhAHQAZQAsAFwAbgAgACAAIAAgACAAIAAgACAAIAAgACAAIAAgACAAIAAgAEwARQBUACgAXABuACAAIAAgACAAIAAgACAAIAAgACAAIAAgACAAIAAgACAAIAAgACAAIABfAGQAZQBjAE0AbwBuAHQAaABzACwAIAAoAE4AKABBAGQAZABZAGUAYQByAHMAKQAgACoAIAAxADIAKQAgACsAIAAoAE4AKABBAGQAZABRAHUAYQByAHQAZQByAHMAKQAgACoAIAAzACkAIAArACAATgAoAEEAZABkAE0AbwBuAHQAaABzACkALABcAG4AIAAgACAAIAAgACAAIAAgACAAIAAgACAAIAAgACAAIAAgACAAIAAgAF8AYQBkAGQAVABvAHQAYQBsAE0AbwBuAHQAaABzACwAIABJAE4AVAAoAF8AZABlAGMATQBvAG4AdABoAHMAKQAsAFwAbgAgACAAIAAgACAAIAAgACAAIAAgACAAIAAgACAAIAAgACAAIAAgACAAXwBwAGEAcgB0AGkAYQBsAE0AbwBuAHQAaABzACwAIABfAGQAZQBjAE0AbwBuAHQAaABzACAALQAgAF8AYQBkAGQAVABvAHQAYQBsAE0AbwBuAHQAaABzACwAXABuACAAIAAgACAAIAAgACAAIAAgACAAIAAgACAAIAAgACAAIAAgACAAIABfAHMAdABhAHIAdABEAGEAdABlACwAIABNAEoARABBAFQARQBfAFQATwBfAEMAQQBMAEUATgBEAEEAUgBfAEQAQQBUAEUAKABMAG8AYwBhAGwATQBKAEQAYQB0AGUALAAgAEoAdQBsAGkAYQBuAEMAYQBsAGUAbgBkAGEAcgApACwAXABuACAAIAAgACAAIAAgACAAIAAgACAAIAAgACAAIAAgACAAIAAgACAAIABfAHMAaABpAGYAdABNAG8AbgB0AGgAcwAsACAASQBOAEQARQBYACgAXwBzAHQAYQByAHQARABhAHQAZQAsACAAMQAsACAAMgApACAALQAgADEAIAArACAAXwBhAGQAZABUAG8AdABhAGwATQBvAG4AdABoAHMALABcAG4AIAAgACAAIAAgACAAIAAgACAAIAAgACAAIAAgACAAIAAgACAAIAAgAF8AcgBlAHMAdQBsAHQAWQBlAGEAcgAsACAASQBOAEQARQBYACgAXwBzAHQAYQByAHQARABhAHQAZQAsACAAMQAsACAAMQApACAAKwAgAEkATgBUACgAXwBzAGgAaQBmAHQATQBvAG4AdABoAHMAIAAvACAAMQAyACkALABcAG4AIAAgACAAIAAgACAAIAAgACAAIAAgACAAIAAgACAAIAAgACAAIAAgAF8AcgBlAHMAdQBsAHQATQBvAG4AdABoACwAIABNAE8ARAAoAF8AcwBoAGkAZgB0AE0AbwBuAHQAaABzACwAIAAxADIAKQAgACsAIAAxACwAXABuACAAIAAgACAAIAAgACAAIAAgACAAIAAgACAAIAAgACAAIAAgACAAIABfAE0ASgBEAGEAdABlAE0AbwBuAHQAaAAsACAATQBPAEQASQBGAEkARQBEAF8ASgBVAEwASQBBAE4AXwBEAEEAVABFACgAXwByAGUAcwB1AGwAdABZAGUAYQByACwAIABfAHIAZQBzAHUAbAB0AE0AbwBuAHQAaAAsACAAMQAsACAAMAAsACAASgB1AGwAaQBhAG4AQwBhAGwAZQBuAGQAYQByACkAIAAtACAAMQAsAFwAbgAgACAAIAAgACAAIAAgACAAIAAgACAAIAAgACAAIAAgACAAIAAgACAAXwBhAHYAZwBEAGEAeQBzAE0AbwBuAHQAaAAsACAASQBGACgATgAoAEoAdQBsAGkAYQBuAEMAYQBsAGUAbgBkAGEAcgApACwAIAAzADAALgA0ADMANwA1ACwAIAAzADAALgA0ADMANgA4ADcANQApACwAXABuACAAIAAgACAAIAAgACAAIAAgACAAIAAgACAAIAAgACAAIAAgACAAIABfAE0ASgBEAGEAdABlAE0AbwBuAHQAaAAgACsAIABJAE4ARABFAFgAKABfAHMAdABhAHIAdABEAGEAdABlACwAIAAxACwAIAAzACkAIAArACAAUgBPAFUATgBEACgAXwBwAGEAcgB0AGkAYQBsAE0AbwBuAHQAaABzACAAKgAgAF8AYQB2AGcARABhAHkAcwBNAG8AbgB0AGgALAAgADAAKQAgACsAIABJAE4ARABFAFgAKABfAHMAdABhAHIAdABEAGEAdABlACwAIAAxACwAIAA0ACkAXABuACAAIAAgACAAIAAgACAAIAAgACAAIAAgACAAIAAgACAAKQBcAG4AIAAgACAAIAAgACAAIAAgACAAIAAgACAAKQAsAFwAbgAgACAAIAAgACAAIAAgACAAIAAgACAAIABfAGIAYQBzAGUATQBKAEQAYQB0AGUAIAArACAATgAoAEEAZABkAFQAaQBtAGUAUwBwAGEAbgApACAAKwAgAFIATwBVAE4ARAAoAE4AKABBAGQAZABXAGUAZQBrAHMAKQAgACoAIAA3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FwAbgBcAG4AUABhAHIAcwBlAHMAIABhAG4AIABJAFMATwAgAGYAbwByAG0AYQB0AHQAZQBkACAAdABpAG0AZQAgAG8AZgAgAGQAYQB5ACAAaQBuAHQAbwAgAGQAZQBjAGkAbQBhAGw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cwBcAG4AIAAyACAAfAAgAGkAbgB0AGUAZwBlAHIAIABbADAALgAuADUAOQBdACAAIAB8ACAATQBpAG4AdQB0AGUAcwBcAG4AIAAz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IAAgACAAIAAgACAAIAAgACAAIAB8ACAAdABlAHgAdAAgACAAIAB8ACAAVABpAG0AZQAgAGkAbgAgAEkAUwBPACAAZgBvAHIAbQBhAHQAIABpAGUALgAgAFQAaABoADoAbQBtADoAcwBzAC4AMAAwADA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CgAXAAiADEAMgA6ADAAMABcACIAKQBcAG4AUgBlAHQAdQByAG4AcwA6ACAAMAAuADUAXABuAFwAbgBQAEEAUgBTAEUAXwBJAFMATwBfAFQASQBNAEU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QASQBNAEUAIAA9ACAATABBAE0AQgBEAEEAKABJAFMATwBUAGkAbQBlACwAIABbAEEAcwBDAG8AbQBwAGwAaQBjAGEAdABpAG8AbgBdACwAXABuACAAIAAgACAASQBGACgASQBTAE8AVABpAG0AZQAgAD0AIABcACIAXAAiACwAIABcACIAXAAiACwAXABuACAAIAAgACAAIAAgACAAIABMAEUAVAAoAFwAbgAgACAAIAAgACAAIAAgACAAIAAgACAAIABfAGEAcwBWAGEAbAB1AGUALAAgAE4AKABBAHMAQwBvAG0AcABsAGkAYwBhAHQAaQBvAG4AKQAgAD0AIAAwACwAXABuACAAIAAgACAAIAAgACAAIAAgACAAIAAgAEkARgAoAEMATwBEAEUAKABJAFMATwBUAGkAbQBlACkAIAA8AD4AIAA4ADQALAAgAEkARgAoAF8AYQBzAFYAYQBsAHUAZQAsACAAewAjAFYAQQBMAFUARQAhAH0ALAAgAHsAIwBWAEEATABVAEUAIQAsACAAXAAiAFwAIgAsACAAXAAiAFwAIgB9ACkALABcAG4AIAAgACAAIAAgACAAIAAgACAAIAAgACAAIAAgACAAIABMAEUAVAAoAFwAbgAgACAAIAAgACAAIAAgACAAIAAgACAAIAAgACAAIAAgACAAIAAgACAAXwBsAGUAbgAsACAATABFAE4AKABJAFMATwBUAGkAbQBlACkAIAAtACAAMQAsAFwAbgAgACAAIAAgACAAIAAgACAAIAAgACAAIAAgACAAIAAgACAAIAAgACAAXwB0AGkAbQBlAFAAYQByAHQALAAgAFIASQBHAEgAVAAoAEkAUwBPAFQAaQBtAGUALAAgAF8AbABlAG4AKQAsAFwAbgAgACAAIAAgACAAIAAgACAAIAAgACAAIAAgACAAIAAgACAAIAAgACAAXwBwAGEAdAB0AGUAcgBuACwAIABSAEUAUABMAEEAQwBFAF8AQwBIAEEAUgBTACgAXwB0AGkAbQBlAFAAYQByAHQALAAgAFwAIgAwADEAMgAzADQANQA2ADcAOAA5AFwAIgAsACAAXAAiAF8AXAAiACkALABcAG4AIAAgACAAIAAgACAAIAAgACAAIAAgACAAIAAgACAAIAAgACAAIAAgAF8AdAByAHkAUABhAHIAcwBlACwAIABJAEYAUwAoAFwAbgAgACAAIAAgACAAIAAgACAAIAAgACAAIAAgACAAIAAgACAAIAAgACAAIAAgACAAIABMAEUARgBUACgAXwBwAGEAdAB0AGUAcgBuACwAIAAxADAAKQAgAD0AIABcACIAXwBfADoAXwBfADoAXwBfAC4AXwBcACIALAAgAEwARQBUACgAXABuACAAIAAgACAAIAAgACAAIAAgACAAIAAgACAAIAAgACAAIAAgACAAIAAgACAAIAAgACAAIAAgACAAXwBkAGUAYwBpAG0AYQBsAHMALAAgAF8AbABlAG4AIAAtACAAOQ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0ACwAIAAyACkAKQAsAFwAbgAgACAAIAAgACAAIAAgACAAIAAgACAAIAAgACAAIAAgACAAIAAgACAAIAAgACAAIAAgACAAIAAgACAAIAAgACAAVgBBAEwAVQBFACgATQBJAEQAKABfAHQAaQBtAGUAUABhAHIAdAAsACAANwAsACAAMgApACkAIAArACAAKABWAEEATABVAEUAKABSAEkARwBIAFQAKABfAHQAaQBtAGUAUABhAHIAdAAsACAAXwBkAGUAYwBpAG0AYQBsAHMAKQApACAALwAgACgAMQAwACAAXgAgAF8AZABlAGMAaQBtAGEAbABzACkAKQBcAG4AIAAgACAAIAAgACAAIAAgACAAIAAgACAAIAAgACAAIAAgACAAIAAgACAAIAAgACAAIAAgACAAIAApAFwAbgAgACAAIAAgACAAIAAgACAAIAAgACAAIAAgACAAIAAgACAAIAAgACAAIAAgACAAIAApACwAXABuACAAIAAgACAAIAAgACAAIAAgACAAIAAgACAAIAAgACAAIAAgACAAIAAgACAAIAAgAF8AcABhAHQAdABlAHIAbgAgAD0AIABcACIAXwBfADoAXwBfADo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0ACwAIAAyACkAKQAsAFwAbgAgACAAIAAgACAAIAAgACAAIAAgACAAIAAgACAAIAAgACAAIAAgACAAIAAgACAAIAAgACAAIAAgACAAIAAgACAAVgBBAEwAVQBFACgAUgBJAEcASABUACgAXwB0AGkAbQBlAFAAYQByAHQALAAgADIAKQApAFwAbgAgACAAIAAgACAAIAAgACAAIAAgACAAIAAgACAAIAAgACAAIAAgACAAIAAgACAAIAAgACAAIAAgACkALABcAG4AIAAgACAAIAAgACAAIAAgACAAIAAgACAAIAAgACAAIAAgACAAIAAgACAAIAAgACAAXwBwAGEAdAB0AGUAcgBuACAAPQAgAFwAIgBfAF8AOg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FIASQBHAEgAVAAoAF8AdABpAG0AZQBQAGEAcgB0ACwAIAAyACkAKQAsAFwAbgAgACAAIAAgACAAIAAgACAAIAAgACAAIAAgACAAIAAgACAAIAAgACAAIAAgACAAIAAgACAAIAAgACAAIAAgACAAMABcAG4AIAAgACAAIAAgACAAIAAgACAAIAAgACAAIAAgACAAIAAgACAAIAAgACAAIAAgACAAIAAgACAAIAApACwAXABuACAAIAAgACAAIAAgACAAIAAgACAAIAAgACAAIAAgACAAIAAgACAAIAAgACAAIAAgAEwARQBGAFQAKABfAHAAYQB0AHQAZQByAG4ALAAgADgAKQAgAD0AIABcACIAXwBfAF8AXwBfAF8ALgBfAFwAIgAsACAATABFAFQAKABcAG4AIAAgACAAIAAgACAAIAAgACAAIAAgACAAIAAgACAAIAAgACAAIAAgACAAIAAgACAAIAAgACAAIABfAGQAZQBjAGkAbQBhAGwAcwAsACAAXwBsAGUAbgAgAC0AIAA3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MALAAgADIAKQApACwAXABuACAAIAAgACAAIAAgACAAIAAgACAAIAAgACAAIAAgACAAIAAgACAAIAAgACAAIAAgACAAIAAgACAAIAAgACAAIABWAEEATABVAEUAKABNAEkARAAoAF8AdABpAG0AZQBQAGEAcgB0ACwAIAA1ACwAIAAyACkAKQAgACsAIAAoAFYAQQBMAFUARQAoAFIASQBHAEgAVAAoAF8AdABpAG0AZQBQAGEAcgB0ACwAIABfAGQAZQBjAGkAbQBhAGwAcwApACkAIAAvACAAKAAxADAAIABeACAAXwBkAGUAYwBpAG0AYQBsAHMAKQApAFwAbgAgACAAIAAgACAAIAAgACAAIAAgACAAIAAgACAAIAAgACAAIAAgACAAIAAgACAAIAAgACAAIAAgACkAIAAgACAAIABcAG4AIAAgACAAIAAgACAAIAAgACAAIAAgACAAIAAgACAAIAAgACAAIAAgACAAIAAgACAAKQAsAFwAbgAgACAAIAAgACAAIAAgACAAIAAgACAAIAAgACAAIAAgACAAIAAgACAAIAAgACAAIABfAHAAYQB0AHQAZQByAG4AIAA9ACAAXAAiAF8AXwBfAF8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zACwAIAAyACkAKQAsAFwAbgAgACAAIAAgACAAIAAgACAAIAAgACAAIAAgACAAIAAgACAAIAAgACAAIAAgACAAIAAgACAAIAAgACAAIAAgACAAVgBBAEwAVQBFACgAUgBJAEcASABUACgAXwB0AGkAbQBlAFAAYQByAHQALAAgADIAKQApAFwAbgAgACAAIAAgACAAIAAgACAAIAAgACAAIAAgACAAIAAgACAAIAAgACAAIAAgACAAIAAgACAAIAAgACkALABcAG4AIAAgACAAIAAgACAAIAAgACAAIAAgACAAIAAgACAAIAAgACAAIAAgACAAIAAgACAAXwBwAGEAdAB0AGUAcgBuACAAPQAgAFwAIgBfAF8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AsAFwAbgAgACAAIAAgACAAIAAgACAAIAAgACAAIAAgACAAIAAgACAAIAAgACAAIAAgACAAIABfAHAAYQB0AHQAZQByAG4AIAA9ACAAXAAiAF8AXwBcACIALABcAG4AIAAgACAAIAAgACAAIAAgACAAIAAgACAAIAAgACAAIAAgACAAIAAgACAAIAAgACAAIAAgACAAIABIAFMAVABBAEMASwAoAFwAbgAgACAAIAAgACAAIAAgACAAIAAgACAAIAAgACAAIAAgACAAIAAgACAAIAAgACAAIAAgACAAIAAgACAAIAAgACAAVgBBAEwAVQBFACgAXwB0AGkAbQBlAFAAYQByAHQAKQAsACAAMAAsACAAMABcAG4AIAAgACAAIAAgACAAIAAgACAAIAAgACAAIAAgACAAIAAgACAAIAAgACAAIAAgACAAIAAgACAAIAApACwAXABuACAAIAAgACAAIAAgACAAIAAgACAAIAAgACAAIAAgACAAIAAgACAAIAAgACAAIAAgAFQAUgBVAEUALAAgAHsAIwBWAEEATABVAEUAIQB9AFwAbgAgACAAIAAgACAAIAAgACAAIAAgACAAIAAgACAAIAAgACAAIAAgACAAKQAsAFwAbgAgACAAIAAgACAAIAAgACAAIAAgACAAIAAgACAAIAAgACAAIAAgACAASQBGAFMAKABcAG4AIAAgACAAIAAgACAAIAAgACAAIAAgACAAIAAgACAAIAAgACAAIAAgACAAIAAgACAASQBTAEUAUgBSAE8AUgAoAEkATgBEAEUAWAAoAF8AdAByAHkAUABhAHIAcwBlACwAIAAxACwAIAAxACkAKQAsACAASQBGACgAXwBhAHMAVgBhAGwAdQBlACwAIAB7ACMAVgBBAEwAVQBFACEAfQAsACAAewAjAFYAQQBMAFUARQAhACwAIABcACIAXAAiACwAIABcACIAXAAiAH0AKQAsAFwAbgAgACAAIAAgACAAIAAgACAAIAAgACAAIAAgACAAIAAgACAAIAAgACAAIAAgACAAIABOAE8AVAAoAEkAUwBfAFYAQQBMAEkARABfAFQASQBNAEUAXwBPAEYAXwBEAEEAWQAoAFwAbgAgACAAIAAgACAAIAAgACAAIAAgACAAIAAgACAAIAAgACAAIAAgACAAIAAgACAAIAAgACAAIAAgACAAIAAgACAASQBOAEQARQBYACgAXwB0AHIAeQBQAGEAcgBzAGUALAAgADEALAAgADEAKQAsAFwAbgAgACAAIAAgACAAIAAgACAAIAAgACAAIAAgACAAIAAgACAAIAAgACAAIAAgACAAIAAgACAAIAAgACAAIAAgACAASQBOAEQARQBYACgAXwB0AHIAeQBQAGEAcgBzAGUALAAgADEALAAgADIAKQAsAFwAbgAgACAAIAAgACAAIAAgACAAIAAgACAAIAAgACAAIAAgACAAIAAgACAAIAAgACAAIAAgACAAIAAgACAAIAAgACAASQBOAEQARQBYACgAXwB0AHIAeQBQAGEAcgBzAGUALAAgADEALAAgADMAKQAsACAAMQBcAG4AIAAgACAAIAAgACAAIAAgACAAIAAgACAAIAAgACAAIAAgACAAIAAgACAAIAAgACAAIAAgACAAIAApAFwAbgAgACAAIAAgACAAIAAgACAAIAAgACAAIAAgACAAIAAgACAAIAAgACAAIAAgACAAIAApACwAIABJAEYAKABfAGEAcwBWAGEAbAB1AGUALAAgAHsAIwBOAFUATQAhAH0ALAAgAHsAIwBOAFUATQAhACwAIABcACIAXAAiACwAIABcACIAXAAiAH0AKQAsAFwAbgAgACAAIAAgACAAIAAgACAAIAAgACAAIAAgACAAIAAgACAAIAAgACAAIAAgACAAIABfAGEAcwBWAGEAbAB1AGUALAAgAFQASQBNAEUAUwBQAEEATgAoADEALAAgADAALAAgAFwAbgAgACAAIAAgACAAIAAgACAAIAAgACAAIAAgACAAIAAgACAAIAAgACAAIAAgACAAIAAgACAAIAAgAEkATgBEAEUAWAAoAF8AdAByAHkAUABhAHIAcwBlACwAIAAxACwAIAAxACkALABcAG4AIAAgACAAIAAgACAAIAAgACAAIAAgACAAIAAgACAAIAAgACAAIAAgACAAIAAgACAAIAAgACAAIABJAE4ARABFAFgAKABfAHQAcgB5AFAAYQByAHMAZQAsACAAMQAsACAAMgApACwAXABuACAAIAAgACAAIAAgACAAIAAgACAAIAAgACAAIAAgACAAIAAgACAAIAAgACAAIAAgACAAIAAgACAASQBOAEQARQBYACgAXwB0AHIAeQBQAGEAcgBzAGUALAAgADEALAAgADMAKQBcAG4AIAAgACAAIAAgACAAIAAgACAAIAAgACAAIAAgACAAIAAgACAAIAAgACAAIAAgACAAKQAsAFwAbgAgACAAIAAgACAAIAAgACAAIAAgACAAIAAgACAAIAAgACAAIAAgACAAIAAgACAAIABUAFIAVQBFACwAIABIAFMAVABBAEMASwAoACAAXABuACAAIAAgACAAIAAgACAAIAAgACAAIAAgACAAIAAgACAAIAAgACAAIAAgACAAIAAgACAAIAAgACAASQBOAEQARQBYACgAXwB0AHIAeQBQAGEAcgBzAGUALAAgADEALAAgADEAKQAsAFwAbgAgACAAIAAgACAAIAAgACAAIAAgACAAIAAgACAAIAAgACAAIAAgACAAIAAgACAAIAAgACAAIAAgAEkATgBEAEUAWAAoAF8AdAByAHkAUABhAHIAcwBlACwAIAAxACwAIAAyACkALABcAG4AIAAgACAAIAAgACAAIAAgACAAIAAgACAAIAAgACAAIAAgACAAIAAgACAAIAAgACAAIAAgACAAIABJAE4ARABFAFgAKABfAHQAcgB5AFAAYQByAHMAZQAsACAAMQAsACAAM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FwAbgBcAG4AUgBlAHQAdQByAG4AcwAgAGEAIAB0AGkAbQ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AgACAAIAAgACAAIAAgACAAIAAgACAAIAB8ACAAZABlAGMAaQBtAGEAbAAgAFsAMAAuAC4AMQBdACAAfAAgAFQAaQBtAGUAIABvAGYAIABkAGEAeQAgAGEAcwAgAGQAZQBjAGkAbQBhAGwAIABmAHIAYQBjAHQAaQBvAG4AIABvAGYAIABhACAAZABhAHkALgBcAG4AWwBPAHAAdABpAG8AbgBzAF0AIAAgACAAIAAgACAAIAAgAHwAIAB0AGUAeAB0ACAAIAAgACAAIAAgACAAIAAgACAAIAB8ACAAUwB0AHIAaQBuAGcAIAB3AGkAdABoACAAZQBsAGUAbQBlAG4AdABzADoAIABbAEIAXQBbADwAXQBbAEwAbwB3AE8AcgBkAGUAcgBdAFsAUAByAGUAYwBpAHMAaQBvAG4AXQBcAG4AIAAgACAAIAAgACAAIAAgACAAIAAgACAAIAAgACAAIAAgAHwAIAAgACAAIAAgACAAIAAgACAAIAAgACAAIAAgACAAIAB8ACAAIAAgACAAIAAgACAAIABCACAAOgAgAEQAaQBzAHAAbABhAHkAIABpAG4AIABiAGEAcwBpAGMAIABmAG8AcgBtAGEAdAAgAGUAZwAgAFQAMAAwADAAMAAwADAAXABuACAAIAAgACAAIAAgACAAIAAgACAAIAAgACAAIAAgACAAIAB8ACAAIAAg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B8ACAATABvAHcATwByAGQAZQByACAAOgAgAGwAbwB3ACAAbwByAGQAZQByACAAYwBvAG0AcABvAG4AZQBuAHQAXABuACAAIAAgACAAIAAgACAAIAAgACAAIAAgACAAIAAgACAAIAB8ACAAIAAgACAAIAAgACAAIAAgACAAIAAgACAAIAAgACAAfAAgACAAIAAgACAATgB1AGwAbAAgADoAIABEAGUAZgBhAHUAbAB0AHMAIAB0AG8AIABzAGUAYwBvAG4AZABzAFwAbgAgACAAIAAgACAAIAAgACAAIAAgACAAIAAgACAAIAAgACAAfAAgACAAIAAgACAAIAAgACAAIAAgACAAIAAgACAAIAAgAHwAIAAgACAAIAAgACAAIAAgAEgAIAA6ACAASABvAHUAcgBcAG4AIAAgACAAIAAgACAAIAAgACAAIAAgACAAIAAgACAAIAAgAHwAIAAgACAAIAAgACAAIAAgACAAIAAgACAAIAAgACAAIAB8ACAAIAAgACAAIAAgACAAIABNACAAOgAgAE0AaQBuAHUAdABlAFwAbgAgACAAIAAgACAAIAAgACAAIAAgACAAIAAgACAAIAAgACAAfAAgACAAIAAgACAAIAAgACAAIAAgACAAIAAgACAAIAAgAHwAIAAgACAAIAAgACAAIAAgAFMAIAA6ACAAUwBlAGMAbwBuAGQAXABuACAAIAAgACAAIAAgACAAIAAgACAAIAAgACAAIAAgACAAIAB8ACAAIAAgACAAIAAgACAAIAAgACAAIAAgACAAIAAgACAAfAAgAFAAcgBlAGMAaQBzAGkAbwBuADoAIABbADAALQA5AF0AIABPAG4AbAB5ACAAaABhAHMAIABhAG4AIABlAGYAZgBlAGMAdAAgAHcAaABlAG4AIABsAG8AdwAgAG8AcgBkAGUAcgAgAGMAbwBtAHAAbwBuAGUAbgB0ACAAaQBzACAAcwBlAGMAbwBuAGQAcw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CgAMAAuADIANQApAFwAbgBSAGUAdAB1AHIAbgBzADoAIABUADAANgA6ADAAMAA6ADAAMABcAG4AXABuAFAAQQBSAFMARQBfAEkAUwBPAF8AVABJAE0ARQAoADAALgA2ADcANAA3ACwAIABcACIATQA8AFwAIgApAFwAbgBSAGUAdAB1AHIAbgBzADoAIABUADEANgA6ADE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UAEkATQBFACAAPQAgAEwAQQBNAEIARABBACgAVABpAG0AZQAsACAAWwBPAHAAdABpAG8AbgBzAF0ALABcAG4AIAAgACAAIABJAEYAUwAoAFwAbgAgACAAIAAgACAAIAAgACAAVABpAG0AZQAgAD0AIABcACIAXAAiACwAIABcACIAXAAiACwAXABuACAAIAAgACAAIAAgACAAIABOAE8AVAAoAEkAUwBOAFUATQBCAEUAUgAoAFQAaQBtAGUAKQApACwAIAB7ACMAVgBBAEwAVQBFACEAfQAsAFwAbgAgACAAIAAgACAAIAAgACAAKABUAGkAbQBlACAAPAAgADAAKQAgACsAIAAoAFQAaQBtAGUAIAA+ACAAM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dAByAHUAbgBjAGEAdABlACwAIABJAEYARQBSAFIATwBSACgARgBJAE4ARAAoAFwAIgA8AFwAIgAsACAATwBwAHQAaQBvAG4AcwApACwAIAAwACkAIAA+ACAAMAAsAFwAbgAgACAAIAAgACAAIAAgACAAIAAgACAAIABfAHQAcgB5AEwAbwB3AE8AcgBkAGUAcgBDAGgAYQByACwAIABTAEUAQQBSAEMASABfAE4AVABIAF8AQwBIAEEAUgAoAFwAIgBIAE0AUwBcACIALAAgAE8AcAB0AGkAbwBuAHMALAAgADEALAAgADEAKQAsAFwAbgAgACAAIAAgACAAIAAgACAAIAAgACAAIABfAGwAbwB3AE8AcgBkAGUAcgAsACAASQBGAFMAKABcAG4AIAAgACAAIAAgACAAIAAgACAAIAAgACAAIAAgACAAIABJAE4ARABFAFgAKABfAHQAcgB5AEwAbwB3AE8AcgBkAGUAcgBDAGgAYQByACwAIAAxACwAIAAxACkAIAA9ACAAMAAsACAANAAsAFwAbgAgACAAIAAgACAAIAAgACAAIAAgACAAIAAgACAAIAAgAEkATgBEAEUAWAAoAF8AdAByAHkATABvAHcATwByAGQAZQByAEMAaABhAHIALAAgADEALAAgADIAKQAgAD0AIABcACIASABcACIALAAgADIALABcAG4AIAAgACAAIAAgACAAIAAgACAAIAAgACAAIAAgACAAIABJAE4ARABFAFgAKABfAHQAcgB5AEwAbwB3AE8AcgBkAGUAcgBDAGgAYQByACwAIAAxACwAIAAyACkAIAA9ACAAXAAiAE0AXAAiACwAIAAzACwAXABuACAAIAAgACAAIAAgACAAIAAgACAAIAAgACAAIAAgACAASQBOAEQARQBYACgAXwB0AHIAeQBMAG8AdwBPAHIAZABlAHIAQwBoAGEAcgAsACAAMQAsACAAMgApACAAPQAgAFwAIgBTAFwAIgAsACAANABcAG4AIAAgACAAIAAgACAAIAAgACAAIAAgACAAKQAsAFwAbgAgACAAIAAgACAAIAAgACAAIAAgACAAIABfAHAAcgBlAGMAaQBzAGkAbwBuACwAIABJAEYAKABfAGwAbwB3AE8AcgBkAGUAcgAgADwAIAA0ACwAIAAwACwAXABuACAAIAAgACAAIAAgACAAIAAgACAAIAAgACAAIAAgACAATABFAFQAKABcAG4AIAAgACAAIAAgACAAIAAgACAAIAAgACAAIAAgACAAIAAgACAAIAAgAF8AdAByAHkAUAByAGUAYwBpAHMAaQBvAG4AQwBoAGEAcgAsACAAUwBFAEEAUgBDAEgAXwBOAFQASABfAEMASABBAFIAKABcACIAMAAxADIAMwA0ADUANgA3ADgAOQBcACIALAAgAE8AcAB0AGkAbwBuAHMALAAgADEALAAgADEAKQAsAFwAbgAgACAAIAAgACAAIAAgACAAIAAgACAAIAAgACAAIAAgACAAIAAgACAASQBGACgASQBOAEQARQBYACgAXwB0AHIAeQBQAHIAZQBjAGkAcwBpAG8AbgBDAGgAYQByACwAIAAxACwAIAAxACkAIAA9ACAAMAAsACAAMAAsAFwAbgAgACAAIAAgACAAIAAgACAAIAAgACAAIAAgACAAIAAgACAAIAAgACAAIAAgACAAIABWAEEATABVAEUAKABJAE4ARABFAFgAKABfAHQAcgB5AFAAcgBlAGMAaQBzAGkAbwBuAEMAaABhAHIALAAgADEALAAgADIAKQApAFwAbgAgACAAIAAgACAAIAAgACAAIAAgACAAIAAgACAAIAAgACAAIAAgACAAKQBcAG4AIAAgACAAIAAgACAAIAAgACAAIAAgACAAIAAgACAAIAApAFwAbgAgACAAIAAgACAAIAAgACAAIAAgACAAIAApACwAXABuACAAIAAgACAAIAAgACAAIAAgACAAIAAgAFwAbgAgACAAIAAgACAAIAAgACAAIAAgACAAIABfAHIAVABpAG0AZQAsACAAUgBFAFMATwBMAFYARQBfAFQASQBNAEUAUwBQAEEATgAoAFQAaQBtAGUALAAgADIALAAgAF8AbABvAHcATwByAGQAZQByACwAIABfAHAAcgBlAGMAaQBzAGkAbwBuACwAIABfAHQAcgB1AG4AYwBhAHQAZQApACwAXABuACAAIAAgACAAIAAgACAAIAAgACAAIAAgAF8AZABlAGwAaQBtACwAIABJAEYAKABfAGIAYQBzAGkAYwAsACAAXAAiAFwAIgAsACAAXAAiADoAXAAiACkALABcAG4AIAAgACAAIAAgACAAIAAgACAAIAAgACAASQBGAFMAKABcAG4AIAAgACAAIAAgACAAIAAgACAAIAAgACAAIAAgACAAIABfAGwAbwB3AE8AcgBkAGUAcgAgAD0AIAA0ACwAIABMAEUAVAAoAFwAbgAgACAAIAAgACAAIAAgACAAIAAgACAAIAAgACAAIAAgACAAIAAgACAAXwBzAGUAYwBGAG0AdAAsACAASQBGACgAXwBwAHIAZQBjAGkAcwBpAG8AbgAgAD0AIAAwACwAIABcACIAMAAwAFwAIgAsACAATABFAEYAVAAoAFwAIgAwADAALgAwADAAMAAwADAAMAAwADAAMABcACIALAAgAF8AcAByAGUAYwBpAHMAaQBvAG4AIAArACAAMwApACkALABcAG4AIAAgACAAIAAgACAAIAAgACAAIAAgACAAIAAgACAAIAAgACAAIAAgAEMATwBOAEMAQQBUACgAXABuACAAIAAgACAAIAAgACAAIAAgACAAIAAgACAAIAAgACAAIAAgACAAIAAgACAAIAAgAFwAIgBUAFwAIgAsACAAVABFAFgAVAAoAEkATgBEAEUAWAAoAF8AcgBUAGkAbQBlACwAIAAxACwAIAAzACkALAAgAFwAIgAwADAAXAAiACkALABcAG4AIAAgACAAIAAgACAAIAAgACAAIAAgACAAIAAgACAAIAAgACAAIAAgACAAIAAgACAAXwBkAGUAbABpAG0ALAAgAFQARQBYAFQAKABJAE4ARABFAFgAKABfAHIAVABpAG0AZQAsACAAMQAsACAANAApACwAIABcACIAMAAwAFwAIgApACwAXABuACAAIAAgACAAIAAgACAAIAAgACAAIAAgACAAIAAgACAAIAAgACAAIAAgACAAIAAgAF8AZABlAGwAaQBtACwAIABUAEUAWABUACgASQBOAEQARQBYACgAXwByAFQAaQBtAGUALAAgADEALAAgADUAKQAsACAAXwBzAGUAYwBGAG0AdAApAFwAbgAgACAAIAAgACAAIAAgACAAIAAgACAAIAAgACAAIAAgACAAIAAgACAAKQBcAG4AIAAgACAAIAAgACAAIAAgACAAIAAgACAAIAAgACAAIAApACwAXABuACAAIAAgACAAIAAgACAAIAAgACAAIAAgACAAIAAgACAAXwBsAG8AdwBPAHIAZABlAHIAIAA9ACAAMwAsAFwAbgAgACAAIAAgACAAIAAgACAAIAAgACAAIAAgACAAIAAgACAAIAAgACAAQwBPAE4AQwBBAFQAKABcAG4AIAAgACAAIAAgACAAIAAgACAAIAAgACAAIAAgACAAIAAgACAAIAAgACAAIAAgACAAXAAiAFQAXAAiACwAIABUAEUAWABUACgASQBOAEQARQBYACgAXwByAFQAaQBtAGUALAAgADEALAAgADMAKQAsACAAXAAiADAAMABcACIAKQAsAFwAbgAgACAAIAAgACAAIAAgACAAIAAgACAAIAAgACAAIAAgACAAIAAgACAAIAAgACAAIABfAGQAZQBsAGkAbQAsACAAVABFAFgAVAAoAEkATgBEAEUAWAAoAF8AcgBUAGkAbQBlACwAIAAxACwAIAA0ACkALAAgAFwAIgAwADAAXAAiACkAXABuACAAIAAgACAAIAAgACAAIAAgACAAIAAgACAAIAAgACAAIAAgACAAIAApACwAXABuACAAIAAgACAAIAAgACAAIAAgACAAIAAgACAAIAAgACAAXwBsAG8AdwBPAHIAZABlAHIAIAA9ACAAMgAsAFwAbgAgACAAIAAgACAAIAAgACAAIAAgACAAIAAgACAAIAAgACAAIAAgACAAXAAiAFQAXAAiACAAJgAgAFQARQBYAFQAKABJAE4ARABFAFgAKABfAHIAVABpAG0AZQAsACAAMQAsACAAMwApACwAIABcACIAMAAwAFwAIgApAFwAbgAgACAAIAAgACAAIAAgACAAIAAgACAAIAAp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XABuAFwAbgBQAGEAcgBzAGUAcwAgAGEAbgAgAEkAUwBPACAAZgBvAHIAbQBhAHQAdABlAGQAIABkAGEAdABlACAAYQBuAGQAIAB0AGkAbQBlACAAaQBuAHQAbwAgAHIAZQBzAHAAZQBjAHQAaQB2AGUAIABkAGEAdABlACAAcABhAHIAdABzACwAIAB0AGkAbQBlACwAIABhAG4AZAAgAHQAaQBtAGUAIAB6AG8AbgBlACAAbwBmAGYAcwBlAHQAIABmAHIAbwBtACAAVQBUAEMALgBcAG4AUAByAG8AdgBpAGQAaQBuAGcAIABhACAAdABpAG0AZQAgAHoAbwBuAGUAIABvAGYAZgBzAGUAdAAgAG8AbgAgAGkAdABzACAAbwB3AG4AIABpAHMAIABpAG4AdgBhAGwAaQBkACAAZgBvAHIAIAB0AGgAaQBzACAAZgB1AG4AYwB0AGkAbw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IAAgACAAIAAgACAAIAAgAHwAIABNAG8AbgB0AGgAXABuACAAMwAgAHwAIABpAG4AdABlAGcAZQByACAAIAAgACAAIAAgACAAIAAgAHwAIABEAGEAeQBcAG4AIAA0ACAAfAAgAGQAZQBjAGkAbQBhAGwAIABbADAALgAuADEAXQAgACAAfAAgAFQAaQBtAGUAXABuACAANQAgAHwAIABkAGUAYwBpAG0AYQBsACAAIAAgACAAIAAgACAAIAAgAHwAIABUAGkAbQBlACAAegBvAG4AZQAgAG8AZgBmAHMAZQB0ACAAZgByAG8AbQAgAFUAVABDAFwAbgAgACAAIAB8ACAAWwAtADAALgA2ADIANQAuAC4AMAAuADYAMgA1AF0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AAdABpAG0AZQAgAGkAbgAgAEkAUwBPACAAZgBvAHIAbQBhAHQAIABpAGUALgAgAHkAeQB5AHkALQBNAE0ALQBkAGQAVABoAGgAOgBtAG0AOgBzAHMAKwBoAGgAOgBtAG0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WwBKAHUAbABpAGEAbgBDAGEAbABlAG4AZABhAHIAXQAgACAAIAB8ACAAcwB3AGkAdABjAGgAIAB8ACAAVgBhAGwAaQBkAGEAdABlACAAaQBu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CgAXAAiADIAMAAyADMALQAwADUALQAyADMAXAAiACkAXABuAFIAZQB0AHUAcgBuAHMAOgAgAHsAMgAwADIAMwAsACAANQAsACAAMgAzACwAIABcACIAXAAiACwAIABcACIAXAAiAH0AXABuAFwAbgBQAEEAUgBTAEUAXwBJAFMATwBfAEQAQQBUAEUAVABJAE0ARQAoAFwAIgAyADAAMgAzAC0AMAA1AC0AMgAzAFQAMAA2ADoAMAAwAFwAIgApAFwAbgBSAGUAdAB1AHIAbgBzADoAIAB7ADIAMAAyADMALAAgADUALAAgADIAMwAsACAAMAAuADIANQAsACAAXAAiAFwAIgB9AFwAbgBcAG4AUABBAFIAUwBFAF8ASQBTAE8AXwBEAEEAVABFAFQASQBNAEUAKABcACIAVAAxADIAOgAwADAAXAAiACkAXABuAFIAZQB0AHUAcgBuAHMAOgAgAHsAXAAiAFwAIgAsACAAXAAiAFwAIgAsACAAXAAiAFwAIgAsACAAMAAuADUALAAgAFwAIgBcACIAfQBcAG4AXABuAFAAQQBSAFMARQBfAEkAUwBPAF8ARABBAFQARQBUAEkATQBFACgAXAAiAFQAMQAyADoAMAAwABIiMAA2ADoAMAAwAFwAIgApAFwAbgBSAGUAdAB1AHIAbgBzADoAIAB7AFwAIgBcACIALAAgAFwAIgBcACIALAAgAFwAIgBcACIALAAgADAALgA1ACwAIAAtADMANgAwAH0AXABuAFwAbgBQAEEAUgBTAEUAXwBJAFMATwBfAEQAQQBUAEUAVABJAE0ARQAoAFwAIgAyADAAMgAzAC0AMAA1AC0AMgAzAFQAKwAwADkAOgAwADAAXAAiACkAXABuAFIAZQB0AHUAcgBuAHMAOgAgAHsAMgAwADIAMwAsACAANQAsACAAMgAzACwAIABcACIAXAAiACwAIAA1ADQ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JAFMATwBEAGEAdABlAFQAaQBtAGUALAAgAFsAQQBsAGwAbwB3AE0AaQB4AGUAZABTAHQAeQBsAGUAcwBdACwAIABbAEoAdQBsAGkAYQBuAEMAYQBsAGUAbgBkAGEAcgBdACwAXABuACAAIAAgACAASQBGAFMAKABcAG4AIAAgACAAIAAgACAAIAAgAEkAUwBfAEUATQBQAFQAWQAoAEkAUwBPAEQAYQB0AGUAVABpAG0AZQApACwAIAB7AFwAIgBcACIALAAgAFwAIgBcACIALAAgAFwAIgBcACIALAAgAFwAIgBcACIALAAgAFwAIgBcACIAfQAsAFwAbgAgACAAIAAgACAAIAAgACAATgBPAFQAKABWAEEATABJAEQAQQBUAEUAXwBDAEgAQQBSAFMARQBUACgAXAAiACsALAAtAC4AMAAxADIAMwA0ADUANgA3ADgAOQA6AFQAVwBaAFwAIgAgACYAIABVAE4ASQBDAEgAQQBSACgAOAA3ADIAMgApACwAIABJAFMATwBEAGEAdABlAFQAaQBtAGUAKQApACwAIAB7ACMAVgBBAEwAVQBFACEALAAgAFwAIgBcACIALAAgAFwAIgBcACIALAAgAFwAIgBcACIALAAgAFwAIgBcACIAfQAsAFwAbgAgACAAIAAgACAAIAAgACAAVABSAFUARQAsACAATABFAFQAKABcAG4AIAAgACAAIAAgACAAIAAgACAAIAAgACAAXwBUAHAAbwBzACwAIABJAEYARQBSAFIATwBSACgARgBJAE4ARAAoAFwAIgBUAFwAIgAsACAASQBTAE8ARABhAHQAZQBUAGkAbQBlACkALAAgADAAKQAsAFwAbgAgACAAIAAgACAAIAAgACAAIAAgACAAIABfAHAAYQByAHQAcwAsACAASQBGACgAXwBUAHAAbwBzACAAPQAgADAALAAgAFwAbgAgACAAIAAgACAAIAAgACAAIAAgACAAIAAgACAAIAAgAEgAUwBUAEEAQwBLACgASQBTAE8ARABhAHQAZQBUAGkAbQBlACwAIABcACIAXAAiACwAIABcACIAXAAiACkALABcAG4AIAAgACAAIAAgACAAIAAgACAAIAAgACAAIAAgACAAIABMAEUAVAAoAFwAbgAgACAAIAAgACAAIAAgACAAIAAgACAAIAAgACAAIAAgACAAIAAgACAAXwBsAGUAbgAsACAATABFAE4AKABJAFMATwBEAGEAdABlAFQAaQBtAGUAKQAsAFwAbgAgACAAIAAgACAAIAAgACAAIAAgACAAIAAgACAAIAAgACAAIAAgACAAXwBkAGEAdABlAFAAYQByAHQALAAgAEwARQBGAFQAKABJAFMATwBEAGEAdABlAFQAaQBtAGUALAAgAF8AVABwAG8AcwAgAC0AIAAxACkALABcAG4AIAAgACAAIAAgACAAIAAgACAAIAAgACAAIAAgACAAIAAgACAAIAAgAF8AVABaAHAAbwBzACwAIABGAEkATgBEAF8ATgBUAEgAXwBDAEgAQQBSACgAXAAiAFoAKwAtAFwAIgAgACYAIABVAE4ASQBDAEgAQQBSACgAOAA3ADIAMgApACwAIABJAFMATwBEAGEAdABlAFQAaQBtAGUALAAgADEALAAgADAALAAgAF8AVABwAG8AcwAgACsAIAAxACkALABcAG4AIAAgACAAIAAgACAAIAAgACAAIAAgACAAIAAgACAAIAAgACAAIAAgAEkARgBTACgAXABuACAAIAAgACAAIAAgACAAIAAgACAAIAAgACAAIAAgACAAIAAgACAAIAAgACAAIAAgAF8AVABaAHAAbwBzACAAPQAgADAALABcAG4AIAAgACAAIAAgACAAIAAgACAAIAAgACAAIAAgACAAIAAgACAAIAAgACAAIAAgACAASABTAFQAQQBDAEsAKABcAG4AIAAgACAAIAAgACAAIAAgACAAIAAgACAAIAAgACAAIAAgACAAIAAgACAAIAAgACAAIAAgACAAIABfAGQAYQB0AGUAUABhAHIAdAAsAFwAbgAgACAAIAAgACAAIAAgACAAIAAgACAAIAAgACAAIAAgACAAIAAgACAAIAAgACAAIAAgACAAIAAgAFIASQBHAEgAVAAoAEkAUwBPAEQAYQB0AGUAVABpAG0AZQAsACAAXwBsAGUAbgAgAC0AIABfAFQAcABvAHMAIAArACAAMQApACwAXABuACAAIAAgACAAIAAgACAAIAAgACAAIAAgACAAIAAgACAAIAAgACAAIAAgACAAIAAgACAAIAAgACAAXAAiAFwAIgBcAG4AIAAgACAAIAAgACAAIAAgACAAIAAgACAAIAAgACAAIAAgACAAIAAgACAAIAAgACAAKQAsAFwAbgAgACAAIAAgACAAIAAgACAAIAAgACAAIAAgACAAIAAgACAAIAAgACAAIAAgACAAIABfAFQAWgBwAG8AcwAgAD0AIABfAFQAcABvAHMAIAArACAAMQAsAFwAbgAgACAAIAAgACAAIAAgACAAIAAgACAAIAAgACAAIAAgACAAIAAgACAAIAAgACAAIABIAFMAVABBAEMASwAoAFwAbgAgACAAIAAgACAAIAAgACAAIAAgACAAIAAgACAAIAAgACAAIAAgACAAIAAgACAAIAAgACAAIAAgAF8AZABhAHQAZQBQAGEAcgB0ACwAXABuACAAIAAgACAAIAAgACAAIAAgACAAIAAgACAAIAAgACAAIAAgACAAIAAgACAAIAAgACAAIAAgACAAXAAiAFwAIgAsAFwAbgAgACAAIAAgACAAIAAgACAAIAAgACAAIAAgACAAIAAgACAAIAAgACAAIAAgACAAIAAgACAAIAAgAFIASQBHAEgAVAAoAEkAUwBPAEQAYQB0AGUAVABpAG0AZQAsACAAXwBsAGUAbgAgAC0AIABfAFQAWgBwAG8AcwAgACsAIAAxACkAXABuACAAIAAgACAAIAAgACAAIAAgACAAIAAgACAAIAAgACAAIAAgACAAIAAgACAAIAAgACkALABcAG4AIAAgACAAIAAgACAAIAAgACAAIAAgACAAIAAgACAAIAAgACAAIAAgACAAIAAgACAAVABSAFUARQAsAFwAbgAgACAAIAAgACAAIAAgACAAIAAgACAAIAAgACAAIAAgACAAIAAgACAAIAAgACAAIABIAFMAVABBAEMASwAoAFwAbgAgACAAIAAgACAAIAAgACAAIAAgACAAIAAgACAAIAAgACAAIAAgACAAIAAgACAAIAAgACAAIAAgAF8AZABhAHQAZQBQAGEAcgB0ACwAXABuACAAIAAgACAAIAAgACAAIAAgACAAIAAgACAAIAAgACAAIAAgACAAIAAgACAAIAAgACAAIAAgACAATQBJAEQAKABJAFMATwBEAGEAdABlAFQAaQBtAGUALAAgAF8AVABwAG8AcwAsACAAXwBUAFoAUABvAHMAIAAtACAAXwBUAHAAbwBzACkALABcAG4AIAAgACAAIAAgACAAIAAgACAAIAAgACAAIAAgACAAIAAgACAAIAAgACAAIAAgACAAIAAgACAAIABSAEkARwBIAFQAKABJAFMATwBEAGEAdABlAFQAaQBtAGUALAAgAF8AbABlAG4AIAAtACAAXwBUAFoAcABvAHMAIAArACAAMQApAFwAbgAgACAAIAAgACAAIAAgACAAIAAgACAAIAAgACAAIAAgACAAIAAgACAAIAAgACAAIAApAFwAbgAgACAAIAAgACAAIAAgACAAIAAgACAAIAAgACAAIAAgACAAIAAgACAAKQBcAG4AIAAgACAAIAAgACAAIAAgACAAIAAgACAAIAAgACAAIAApAFwAbgAgACAAIAAgACAAIAAgACAAIAAgACAAIAApACwAXABuACAAIAAgACAAIAAgACAAIAAgACAAIAAgAF8AZgBhAGkAbABTAHQAeQBsAGUAQwBoAGUAYwBrACwAIABJAEYAKABOACgAQQBsAGwAbwB3AE0AaQB4AGUAZABTAHQAeQBsAGUAcwApACAAPAA+ACAAMAAsACAARgBBAEwAUwBFACwAXABuACAAIAAgACAAIAAgACAAIAAgACAAIAAgACAAIAAgACAATABFAFQAKABcAG4AIAAgACAAIAAgACAAIAAgACAAIAAgACAAIAAgACAAIAAgACAAIAAgAF8AZgBtAHQARABhAHQAZQAsACAASQBGAFMAKABcAG4AIAAgACAAIAAgACAAIAAgACAAIAAgACAAIAAgACAAIAAgACAAIAAgACAAIAAgACAASQBOAEQARQBYACgAXwBwAGEAcgB0AHMALAAgADEALAAgADEAKQAgAD0AIABcACIAXAAiACwAIAAzACwAXABuACAAIAAgACAAIAAgACAAIAAgACAAIAAgACAAIAAgACAAIAAgACAAIAAgACAAIAAgAEkARgBFAFIAUgBPAFIAKABGAEkATgBEACgAXAAiAC0AXAAiACwAIABJAE4ARABFAFgAKABfAHAAYQByAHQAcwAsACAAMQAsACAAMQApACwAIAA1ACkALAAgADAAKQAgAD4AIAAwACwAIAAyACwAXABuACAAIAAgACAAIAAgACAAIAAgACAAIAAgACAAIAAgACAAIAAgACAAIAAgACAAIAAgAFQAUgBVAEUALAAgADEAXABuACAAIAAgACAAIAAgACAAIAAgACAAIAAgACAAIAAgACAAIAAgACAAIAApACwAXABuACAAIAAgACAAIAAgACAAIAAgACAAIAAgACAAIAAgACAAIAAgACAAIABfAGYAbQB0AFQAaQBtAGUALAAgAEkARgBTACgAXABuACAAIAAgACAAIAAgACAAIAAgACAAIAAgACAAIAAgACAAIAAgACAAIAAgACAAIAAgAEkATgBEAEUAWAAoAF8AcABhAHIAdABzACwAIAAxACwAIAAyACkAIAA9ACAAXAAiAFwAIgAsACAAMwAsAFwAbgAgACAAIAAgACAAIAAgACAAIAAgACAAIAAgACAAIAAgACAAIAAgACAAIAAgACAAIABMAEUATgAoAEkATgBEAEUAWAAoAF8AcABhAHIAdABzACwAIAAxACwAIAAyACkAKQAgAD0AIAAzACwAIAAzACwAXABuACAAIAAgACAAIAAgACAAIAAgACAAIAAgACAAIAAgACAAIAAgACAAIAAgACAAIAAgAEkARgBFAFIAUgBPAFIAKABGAEkATgBEACgAXAAiADoAXAAiACwAIABJAE4ARABFAFgAKABfAHAAYQByAHQAcwAsACAAMQAsACAAMgApACwAIAA0ACkALAAgADAAKQAgAD4AIAAwACwAIAAyACwAXABuACAAIAAgACAAIAAgACAAIAAgACAAIAAgACAAIAAgACAAIAAgACAAIAAgACAAIAAgAFQAUgBVAEUALAAgADEAXABuACAAIAAgACAAIAAgACAAIAAgACAAIAAgACAAIAAgACAAIAAgACAAIAApACwAXABuACAAIAAgACAAIAAgACAAIAAgACAAIAAgACAAIAAgACAAIAAgACAAIABfAGYAbQB0AFQAWgBPACwAIABJAEYAUwAoAFwAbgAgACAAIAAgACAAIAAgACAAIAAgACAAIAAgACAAIAAgACAAIAAgACAAIAAgACAAIABJAE4ARABFAFgAKABfAHAAYQByAHQAcwAsACAAMQAsACAAMwApACAAPQAgAFwAIgBcACIALAAgADMALABcAG4AIAAgACAAIAAgACAAIAAgACAAIAAgACAAIAAgACAAIAAgACAAIAAgACAAIAAgACAAQwBPAEQARQAoAEkATgBEAEUAWAAoAF8AcABhAHIAdABzACwAIAAxACwAIAAzACkAKQAgAD0AIAA5ADAALAAgADMALABcAG4AIAAgACAAIAAgACAAIAAgACAAIAAgACAAIAAgACAAIAAgACAAIAAgACAAIAAgACAATABFAE4AKABJAE4ARABFAFgAKABfAHAAYQByAHQAcwAsACAAMQAsACAAMwApACkAIAA9ACAAMwAsACAAMwAsAFwAbgAgACAAIAAgACAAIAAgACAAIAAgACAAIAAgACAAIAAgACAAIAAgACAAIAAgACAAIABJAEYARQBSAFIATwBSACgARgBJAE4ARAAoAFwAIgA6AFwAIgAsACAASQBOAEQARQBYACgAXwBwAGEAcgB0AHMALAAgADEALAAgADMAKQAsACAANAApACwAIAAwACkAIAA+ACAAMAAsACAAMgAsAFwAbgAgACAAIAAgACAAIAAgACAAIAAgACAAIAAgACAAIAAgACAAIAAgACAAIAAgACAAIABUAFIAVQBFACwAIAAxAFwAbgAgACAAIAAgACAAIAAgACAAIAAgACAAIAAgACAAIAAgACAAIAAgACAAKQAsAFwAbgAgACAAIAAgACAAIAAgACAAIAAgACAAIAAgACAAIAAgACAAIAAgACAASQBGAFMAKABcAG4AIAAgACAAIAAgACAAIAAgACAAIAAgACAAIAAgACAAIAAgACAAIAAgACAAIAAgACAAQgBJAFQAQQBOAEQAKABfAGYAbQB0AEQAYQB0AGUALAAgAF8AZgBtAHQAVABpAG0AZQApACAAPQAgADAALAAgAFQAUgBVAEUALABcAG4AIAAgACAAIAAgACAAIAAgACAAIAAgACAAIAAgACAAIAAgACAAIAAgACAAIAAgACAAQgBJAFQAQQBOAEQAKABfAGYAbQB0AEQAYQB0AGUALAAgAF8AZgBtAHQAVABaAE8AKQAgAD0AIAAwACwAIABUAFIAVQBFACwAXABuACAAIAAgACAAIAAgACAAIAAgACAAIAAgACAAIAAgACAAIAAgACAAIAAgACAAIAAgAEIASQBUAEEATgBEACgAXwBmAG0AdABUAGkAbQBlACwAIABfAGYAbQB0AFQAWgBPACkAIAA9ACAAMAAsACAAVABSAFUARQAsAFwAbgAgACAAIAAgACAAIAAgACAAIAAgACAAIAAgACAAIAAgACAAIAAgACAAIAAgACAAIABUAFIAVQBFACwAIABGAEEATABTAEUAXABuACAAIAAgACAAIAAgACAAIAAgACAAIAAgACAAIAAgACAAIAAgACAAIAApAFwAbgAgACAAIAAgACAAIAAgACAAIAAgACAAIAAgACAAIAAgACkAXABuACAAIAAgACAAIAAgACAAIAAgACAAIAAgACkALABcAG4AIAAgACAAIAAgACAAIAAgACAAIAAgACAASQBGACgAXwBmAGEAaQBsAFMAdAB5AGwAZQBDAGgAZQBjAGsALAAgAHsAIwBOAC8AQQAsACAAXAAiAFwAIgAsACAAXAAiAFwAIgAsACAAXAAiAFwAIgAsACAAXAAiAFwAIgB9ACwAXABuACAAIAAgACAAIAAgACAAIAAgACAAIAAgACAAIAAgACAATABFAFQAKABcAG4AIAAgACAAIAAgACAAIAAgACAAIAAgACAAIAAgACAAIAAgACAAIAAgAF8AdABpAG0AZQAsACAAUABBAFIAUwBFAF8ASQBTAE8AXwBUAEkATQBFACgASQBOAEQARQBYACgAXwBwAGEAcgB0AHMALAAgADEALAAgADIAKQApACwAXABuACAAIAAgACAAIAAgACAAIAAgACAAIAAgACAAIAAgACAAIAAgACAAIABfAHQAegBvACwAIABQAEEAUgBTAEUAXwBJAFMATwBfAFQAWgBPACgASQBOAEQARQBYACgAXwBwAGEAcgB0AHMALAAgADEALAAgADMAKQApACwAXABuACAAIAAgACAAIAAgACAAIAAgACAAIAAgACAAIAAgACAAIAAgACAAIABJAEYAKABJAE4ARABFAFgAKABfAHAAYQByAHQAcwAsACAAMQAsACAAMQApACAAPQAgAFwAIgBcACIALABcAG4AIAAgACAAIAAgACAAIAAgACAAIAAgACAAIAAgACAAIAAgACAAIAAgACAAIAAgACAASQBGACgASQBTAF8ARQBNAFAAVABZACgAXwB0AGkAbQBlACkALABcAG4AIAAgACAAIAAgACAAIAAgACAAIAAgACAAIAAgACAAIAAgACAAIAAgACAAIAAgACAAIAAgACAAIABIAFMAVABBAEMASwAoAFwAIgBcACIALAAgAFwAIgBcACIALAAgAFwAIgBcACIALAAgAHsAIwBWAEEATABVAEUAIQB9ACwAIABfAHQAegBvACkALABcAG4AIAAgACAAIAAgACAAIAAgACAAIAAgACAAIAAgACAAIAAgACAAIAAgACAAIAAgACAAIAAgACAAIABIAFMAVABBAEMASwAoAFwAIgBcACIALAAgAFwAIgBcACIALAAgAFwAIgBcACIALAAgAF8AdABpAG0AZQAsACAAXwB0AHoAbwApAFwAbgAgACAAIAAgACAAIAAgACAAIAAgACAAIAAgACAAIAAgACAAIAAgACAAIAAgACAAIAApACwAXABuACAAIAAgACAAIAAgACAAIAAgACAAIAAgACAAIAAgACAAIAAgACAAIAAgACAAIAAgAEwARQBUACgAXABuACAAIAAgACAAIAAgACAAIAAgACAAIAAgACAAIAAgACAAIAAgACAAIAAgACAAIAAgACAAIAAgACAAXwBkAGEAdABlACwAIABQAEEAUgBTAEUAXwBJAFMATwBfAEMAQQBMAEUATgBEAEEAUgBfAEQAQQBUAEUAKABJAE4ARABFAFgAKABfAHAAYQByAHQAcwAsACAAMQAsACAAMQApACwAIABKAHUAbABpAGEAbgBDAGEAbABlAG4AZABhAHIAKQAsAFwAbgAgACAAIAAgACAAIAAgACAAIAAgACAAIAAgACAAIAAgACAAIAAgACAAIAAgACAAIAAgACAAIAAgAEgAUwBUAEEAQwBLACgAXwBkAGEAdABlACwAIABfAHQAaQBtAGUALAAgAF8AdAB6AG8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BdACAAIAB8ACAAVABpAG0AZQAgAG8AZgAgAGQAYQB5ACAAYQBzACAAZABlAGMAaQBtAGEAbAAgAGYAcgBhAGMAdABpAG8AbgAgAG8AZgAgAGEAIABkAGEAeQAuAFwAbgBbAFQAWgBPAE0AaQBuAHUAdABlAHMAXQAgACAAIAAgACAAfAAgAGQAZQBjAGkAbQBhAGwAIAAgACAAIAAgACAAIAAgACAAfAAgAFQAaQBtAGUAIAB6AG8AbgBlACAAbwBmAGYAcwBlAHQAIABmAHIAbwBtACAAVQBUAEMAIABpAG4AIABtAGkAbgB1AHQAZQBzAFwAbgAgACAAIAAgACAAIAAgACAAIAAgACAAIAAgACAAIAAgACAAfAAgAFsALQA5ADAAMAAuAC4AOQAwADAAXQAgACAAIAAgACAAfAAgAEEAcwBzAHUAbQBlAGQAIAB0AG8AIABiAGUAIABVAFQAQwAgAGkAZgAgAG8AbQBtAGkAdAB0AGUAZAAuACAAWwAtADEANQA6ADAAMAAuAC4AKwAxADUAOgAwADAAXQBcAG4AWwBPAHAAdABpAG8AbgBzAF0AIAAgACAAIAAgACAAIAAgAHwAIAB0AGUAeAB0ACAAIAAgACAAIAAgACAAIAAgACAAIAAgAHwAIABTAHQAcgBpAG4AZwAgAHcAaQB0AGgAIABlAGwAZQBtAGUAbgB0AHMAOgAgAFsAQgBdAFsAPABdAFsATABvAHcATwByAGQAZQByAF0AWwBQAHIAZQBjAGkAcwBpAG8AbgBdAFsAWgBdAFwAbgAgACAAIAAgACAAIAAgACAAIAAgACAAIAAgACAAIAAgACAAfAAgACAAIAAgACAAIAAgACAAIAAgACAAIAAgACAAIAAgACAAfAAgACAAIAAgACAAIAAgACAAQgAgADoAIABEAGkAcwBwAGwAYQB5ACAAaQBuACAAYgBhAHMAaQBjACAAZgBvAHIAbQBhAHQAIABlAGcAIABUADAAMAAwADAAXABuACAAIAAgACAAIAAgACAAIAAgACAAIAAgACAAIAAgACAAIAB8ACAAIAAgACA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CAAIAAgACAAfAAgAEwAbwB3AE8AcgBkAGUAcgAgADoAIABsAG8AdwAgAG8AcgBkAGUAcgAgAGMAbwBtAHAAbwBuAGUAbgB0ACAAdABvACAAZABpAHMAcABsAGEAeQBcAG4AIAAgACAAIAAgACAAIAAgACAAIAAgACAAIAAgACAAIAAgAHwAIAAgACAAIAAgACAAIAAgACAAIAAgACAAIAAgACAAIAAgAHwAIAAgACAAIAAgAE4AdQBsAGwAIAA6ACAARABlAGYAYQB1AGwAdABzACAAdABvACAAcwBlAGMAbwBuAGQAcwAgAGkAZgAgAHQAaQBtAGUAIABwAHIAZQBzAGUAbgB0ACwAIABvAHQAaABlAHIAdwBpAHMAZQAgAGQAYQB5AFwAbgAgACAAIAAgACAAIAAgACAAIAAgACAAIAAgACAAIAAgACAAfAAgACAAIAAgACAAIAAgACAAIAAgACAAIAAgACAAIAAgACAAfAAgACAAIAAgACAAIAAgACAARAAgADoAIABEAGEAeQBcAG4AIAAgACAAIAAgACAAIAAgACAAIAAgACAAIAAgACAAIAAgAHwAIAAgACAAIAAgACAAIAAgACAAIAAgACAAIAAgACAAIAAgAHwAIAAgACAAIAAgACAAIAAgAEgAIAA6ACAASABvAHUAcgBcAG4AIAAgACAAIAAgACAAIAAgACAAIAAgACAAIAAgACAAIAAgAHwAIAAgACAAIAAgACAAIAAgACAAIAAgACAAIAAgACAAIAAgAHwAIAAgACAAIAAgACAAIAAgAE0AIAA6ACAATQBpAG4AdQB0AGUAXABuACAAIAAgACAAIAAgACAAIAAgACAAIAAgACAAIAAgACAAIAB8ACAAIAAgACAAIAAgACAAIAAgACAAIAAgACAAIAAgACAAIAB8ACAAIAAgACAAIAAgACAAIABTACAAOgAgAFMAZQBjAG8AbgBkAFwAbgAgACAAIAAgACAAIAAgACAAIAAgACAAIAAgACAAIAAgACAAfAAgACAAIAAg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CAAIAAgACAAfAAgACAAIAAgACAAIAAgACAAWgAgADoAIABEAGkAcwBwAGwAYQB5ACAAJwBaACcAIABmAG8AcgAgAFoAdQBsAHUAIAB0AGkAbQBlACAAegBvAG4AZQAgACsAMAAwADoAMAAw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RABBAFQARQBUAEkATQBFACAAPQAgAEwAQQBNAEIARABBACgAWQBlAGEAcgBDAEUALAAgAE0AbwBuAHQAaAAsACAARABhAHkALAAgAFsAVABpAG0AZQBdACwAIABbAFQAWgBPAE0AaQBuAHUAdABlAHMAXQAsACAAWwBPAHAAdABpAG8AbgBzAF0ALAAgAFsASgB1AGwAaQBhAG4AQwBhAGwAZQBuAGQAYQByAF0ALABcAG4AIAAgACAAIABJAEYAKABJAFMAXwBFAE0AUABUAFkAKABZAGUAYQByAEMARQApACAAKgAgAEkAUwBfAEUATQBQAFQAWQAoAE0AbwBuAHQAaAApACAAKgAgAEkAUwBfAEUATQBQAFQAWQAoAEQAYQB5ACkAIAAqACAASQBTAF8ARQBNAFAAVABZACgAVABpAG0AZQApACwAIABcACIAXAAiACwAXABuACAAIAAgACAAIAAgACAAIABMAEUAVAAoAFwAbgAgACAAIAAgACAAIAAgACAAIAAgACAAIABfAGgAYQBzAEQAYQB0AGUALAAgAEkAUwBOAFUATQBCAEUAUgAoAFkAZQBhAHIAQwBFACkAIAAqACAASQBTAE4AVQBNAEIARQBSACgATQBvAG4AdABoACkAIAAqACAASQBTAE4AVQBNAEIARQBSACgARABhAHkAKQAsAFwAbgAgACAAIAAgACAAIAAgACAAIAAgACAAIABfAGgAYQBzAFQAaQBtAGUALAAgAE4ATwBUACgASQBTAF8ARQBNAFAAVABZACgAVABpAG0AZQApACkALABcAG4AIAAgACAAIAAgACAAIAAgACAAIAAgACAASQBGACgAXwBoAGEAcwBEAGEAdABlACAAKwAgAF8AaABhAHMAVABpAG0AZQAgAD0AIAAwACwAIAB7ACMAVgBBAEwAVQBFACEAfQAsAFwAbgAgACAAIAAgACAAIAAgACAAIAAgACAAIAAgACAAIAAgAEwARQBUACgAXABuACAAIAAgACAAIAAgACAAIAAgACAAIAAgACAAIAAgACAAIAAgACAAIABfAGIAYQBzAGkAYwAsACAASQBGAEUAUgBSAE8AUgAoAFMARQBBAFIAQwBIACgAXAAiAEIAXAAiACwAIABPAHAAdABpAG8AbgBzACkALAAgADAAKQAgAD4AIAAwACwAXABuACAAIAAgACAAIAAgACAAIAAgACAAIAAgACAAIAAgACAAIAAgACAAIABfAHQAcgB1AG4AYwBhAHQAZQAsACAASQBGAEUAUgBSAE8AUgAoAEYASQBOAEQAKABcACIAPABcACIALAAgAE8AcAB0AGkAbwBuAHMAKQAsACAAMAApACAAPgAgADAALABcAG4AIAAgACAAIAAgACAAIAAgACAAIAAgACAAIAAgACAAIAAgACAAIAAgAF8AdAByAHkATABvAHcATwByAGQAZQByAEMAaABhAHIALAAgAFMARQBBAFIAQwBIAF8ATgBUAEgAXwBDAEgAQQBSACgAXAAiAEQASABNAFMAXAAiACwAIABPAHAAdABpAG8AbgBzACwAIAAxACwAIAAxACkALABcAG4AIAAgACAAIAAgACAAIAAgACAAIAAgACAAIAAgACAAIAAgACAAIAAgAF8AbABvAHcATwByAGQAZQByACwAIABJAEYAUwAoAFwAbgAgACAAIAAgACAAIAAgACAAIAAgACAAIAAgACAAIAAgACAAIAAgACAAIAAgACAAIABJAE4ARABFAFgAKABfAHQAcgB5AEwAbwB3AE8AcgBkAGUAcgBDAGgAYQByACwAIAAxACwAIAAxACkAIAA9ACAAMAAsACAASQBGACgAXwBoAGEAcwBUAGkAbQBlACwAIAA0ACwAIAAxACkALABcAG4AIAAgACAAIAAgACAAIAAgACAAIAAgACAAIAAgACAAIAAgACAAIAAgACAAIAAgACAASQBOAEQARQBYACgAXwB0AHIAeQBMAG8AdwBPAHIAZABlAHIAQwBoAGEAcgAsACAAMQAsACAAMgApACAAPQAgAFwAIgBEAFwAIgAsACAAMQAsAFwAbgAgACAAIAAgACAAIAAgACAAIAAgACAAIAAgACAAIAAgACAAIAAgACAAIAAgACAAIABJAE4ARABFAFgAKABfAHQAcgB5AEwAbwB3AE8AcgBkAGUAcgBDAGgAYQByACwAIAAxACwAIAAyACkAIAA9ACAAXAAiAEgAXAAiACwAIAAyACwAXABuACAAIAAgACAAIAAgACAAIAAgACAAIAAgACAAIAAgACAAIAAgACAAIAAgACAAIAAgAEkATgBEAEUAWAAoAF8AdAByAHkATABvAHcATwByAGQAZQByAEMAaABhAHIALAAgADEALAAgADIAKQAgAD0AIABcACIATQBcACIALAAgADMALABcAG4AIAAgACAAIAAgACAAIAAgACAAIAAgACAAIAAgACAAIAAgACAAIAAgACAAIAAgACAASQBOAEQARQBYACgAXwB0AHIAeQBMAG8AdwBPAHIAZABlAHIAQwBoAGEAcgAsACAAMQAsACAAMgApACAAPQAgAFwAIgBTAFwAIgAsACAANABcAG4AIAAgACAAIAAgACAAIAAgACAAIAAgACAAIAAgACAAIAAgACAAIAAgACkALABcAG4AIAAgACAAIAAgACAAIAAgACAAIAAgACAAIAAgACAAIAAgACAAIAAgAF8AcgBvAHUAbgBkAEwAZQB2AGUAbAAsACAASQBGACgAXwBsAG8AdwBPAHIAZABlAHIAIAA8ACAANAAsACAAXwBsAG8AdwBPAHIAZABlAHIAIAAtACAANAAsAFwAbgAgACAAIAAgACAAIAAgACAAIAAgACAAIAAgACAAIAAgACAAIAAgACAAIAAgACAAIABMAEUAVAAoAFwAbgAgACAAIAAgACAAIAAgACAAIAAgACAAIAAgACAAIAAgACAAIAAgACAAIAAgACAAIAAgACAAIAAgAF8AdAByAHkAUAByAGUAYwBpAHMAaQBvAG4AQwBoAGEAcgAsACAARgBJAE4ARABfAE4AVABIAF8AQwBIAEEAUgAoAFwAIgAwADEAMgAzADQANQA2ADcAOAA5AFwAIgAsACAATwBwAHQAaQBvAG4AcwAsACAAMQAsACAAMQApACwAXABuACAAIAAgACAAIAAgACAAIAAgACAAIAAgACAAIAAgACAAIAAgACAAIAAgACAAIAAgACAAIAAgACAASQBGACgASQBOAEQARQBYACgAXwB0AHIAeQBQAHIAZQBjAGkAcwBpAG8AbgBDAGgAYQByACwAIAAxACwAIAAxACkAIAA9ACAAMAAsACAAMAAsAFwAbgAgACAAIAAgACAAIAAgACAAIAAgACAAIAAgACAAIAAgACAAIAAgACAAIAAgACAAIAAgACAAIAAgACAAIAAgACAAVgBBAEwAVQBFACgASQBOAEQARQBYACgAXwB0AHIAeQBQAHIAZQBjAGkAcwBpAG8AbgBDAGgAYQByACwAIAAxACwAIAAyACkAKQBcAG4AIAAgACAAIAAgACAAIAAgACAAIAAgACAAIAAgACAAIAAgACAAIAAgACAAIAAgACAAIAAgACAAIAApAFwAbgAgACAAIAAgACAAIAAgACAAIAAgACAAIAAgACAAIAAgACAAIAAgACAAIAAgACAAIAApAFwAbgAgACAAIAAgACAAIAAgACAAIAAgACAAIAAgACAAIAAgACAAIAAgACAAIAApACwAXABuAFwAbgAgACAAIAAgACAAIAAgACAAIAAgACAAIAAgACAAIAAgACAAIAAgACAAXwByAG8AdQBuAGQAVABpAG0AZQAsACAASQBGACgASQBTAE4AVQBNAEIARQBSACgAVABpAG0AZQApACwAXABuACAAIAAgACAAIAAgACAAIAAgACAAIAAgACAAIAAgACAAIAAgACAAIAAgACAAIAAgAFIATwBVAE4ARABfAFQASQBNAEUAUwBQAEEATgAoAFQAaQBtAGUALAAgAF8AcgBvAHUAbgBkAEwAZQB2AGUAbAAsACAAXwB0AHIAdQBuAGMAYQB0AGUAKQAsAFwAbgAgACAAIAAgACAAIAAgACAAIAAgACAAIAAgACAAIAAgACAAIAAgACAAIAAgACAAIAAwAFwAbgAgACAAIAAgACAAIAAgACAAIAAgACAAIAAgACAAIAAgACAAIAAgACAAKQAsAFwAbgAgACAAIAAgACAAIAAgACAAIAAgACAAIAAgACAAIAAgACAAIAAgACAAXABuACAAIAAgACAAIAAgACAAIAAgACAAIAAgACAAIAAgACAAIAAgACAAIABfAHQAaQBtAGUATwB1AHQATwBmAFIAYQBuAGcAZQAsACAASQBTAEUAUgBSAE8AUgAoAFQAaQBtAGUAKQAgACsAIAAoAF8AcgBvAHUAbgBkAFQAaQBtAGUAIAA8ACAAMAApACAAKwAgACgAXwByAG8AdQBuAGQAVABpAG0AZQAgAD4AIAAxACkAIAA+ACAAMAAsAFwAbgAgACAAIAAgACAAIAAgACAAIAAgACAAIAAgACAAIAAgACAAIAAgACAAXABuACAAIAAgACAAIAAgACAAIAAgACAAIAAgACAAIAAgACAAIAAgACAAIABfAHIARABhAHQAZQAsACAASQBGAFMAKABcAG4AIAAgACAAIAAgACAAIAAgACAAIAAgACAAIAAgACAAIAAgACAAIAAgACAAIAAgACAATgBPAFQAKABfAGgAYQBzAEQAYQB0AGUAKQAsACAAXAAiAFwAIgAsAFwAbgAgACAAIAAgACAAIAAgACAAIAAgACAAIAAgACAAIAAgACAAIAAgACAAIAAgACAAIABOAE8AVAAoAEkAUwBfAFYAQQBMAEkARABfAEQAQQBUAEUAKABZAGUAYQByAEMARQAsACAATQBvAG4AdABoACwAIABEAGEAeQAsACAASgB1AGwAaQBhAG4AQwBhAGwAZQBuAGQAYQByACkAKQAsACAAXAAiACMARABBAFQARQAhAFwAIgAsAFwAbgAgACAAIAAgACAAIAAgACAAIAAgACAAIAAgACAAIAAgACAAIAAgACAAIAAgACAAIABOAE8AVAAoAF8AaABhAHMAVABpAG0AZQApACwAIABIAFMAVABBAEMASwAoAFkAZQBhAHIAQwBFACwAIABNAG8AbgB0AGgALAAgAEQAYQB5ACkALABcAG4AIAAgACAAIAAgACAAIAAgACAAIAAgACAAIAAgACAAIAAgACAAIAAgACAAIAAgACAAXwB0AGkAbQBlAE8AdQB0AE8AZgBSAGEAbgBnAGUALAAgAEgAUwBUAEEAQwBLACgAWQBlAGEAcgBDAEUALAAgAE0AbwBuAHQAaAAsACAARABhAHkAKQAsAFwAbgAgACAAIAAgACAAIAAgACAAIAAgACAAIAAgACAAIAAgACAAIAAgACAAIAAgACAAIAAoAFQAaQBtAGUAIAA9ACAAMQApACAAKgAgACgAXwBsAG8AdwBPAHIAZABlAHIAIAA+ACAAMQApACwAIABIAFMAVABBAEMASwAoAFkAZQBhAHIAQwBFACwAIABNAG8AbgB0AGgALAAgAEQAYQB5ACkALABcAG4AIAAgACAAIAAgACAAIAAgACAAIAAgACAAIAAgACAAIAAgACAAIAAgACAAIAAgACAAXwByAG8AdQBuAGQAVABpAG0AZQAgADwAIAAxACwAIABIAFMAVABBAEMASwAoAFkAZQBhAHIAQwBFACwAIABNAG8AbgB0AGgALAAgAEQAYQB5ACkALABcAG4AIAAgACAAIAAgACAAIAAgACAAIAAgACAAIAAgACAAIAAgACAAIAAgACAAIAAgACAAVABSAFUARQAsACAATABFAFQAKABcAG4AIAAgACAAIAAgACAAIAAgACAAIAAgACAAIAAgACAAIAAgACAAIAAgACAAIAAgACAAIAAgACAAIAAvAC8AIAAoAF8AcgBvAHUAbgBkAFQAaQBtAGUAIAA9ACAAMQApACAAKgAgACgAXwBsAG8AdwBPAHIAZABlAHIAIAA9ACAAMQApACAAaQBlACAAcgBvAHUAbgBkACAAdABvACAAZABhAHkAXABuACAAIAAgACAAIAAgACAAIAAgACAAIAAgACAAIAAgACAAIAAgACAAIAAgACAAIAAgACAAIAAgACAAXwBNAEoARABOACwAIABNAE8ARABJAEYASQBFAEQAXwBKAFUATABJAEEATgBfAEQAQQBZAF8ATgBVAE0AQgBFAFIAKABZAGUAYQByAEMARQAsACAATQBvAG4AdABoACwAIABEAGEAeQAsACAASgB1AGwAaQBhAG4AQwBhAGwAZQBuAGQAYQByACkALABcAG4AIAAgACAAIAAgACAAIAAgACAAIAAgACAAIAAgACAAIAAgACAAIAAgACAAIAAgACAAIAAgACAAIABNAEoARABOAF8AVABPAF8AQwBBAEwARQBOAEQAQQBSAF8ARABBAFQARQAoAF8ATQBKAEQATgAgACsAIAAxACwAIABKAHUAbABpAGEAbgBDAGEAbABlAG4AZABhAHIAKQBcAG4AIAAgACAAIAAgACAAIAAgACAAIAAgACAAIAAgACAAIAAgACAAIAAgACAAIAAgACAAKQBcAG4AIAAgACAAIAAgACAAIAAgACAAIAAgACAAIAAgACAAIAAgACAAIAAgACkALABcAG4AXABuACAAIAAgACAAIAAgACAAIAAgACAAIAAgACAAIAAgACAAIAAgACAAIABfAHIAVABpAG0AZQAsACAASQBGAFMAKABcAG4AIAAgACAAIAAgACAAIAAgACAAIAAgACAAIAAgACAAIAAgACAAIAAgACAAIAAgACAAXwB0AGkAbQBlAE8AdQB0AE8AZgBSAGEAbgBnAGUALAAgAFwAIgBUACMAVABJAE0ARQAhAFwAIgAsAFwAbgAgACAAIAAgACAAIAAgACAAIAAgACAAIAAgACAAIAAgACAAIAAgACAAIAAgACAAIABOAE8AVAAoAF8AaABhAHMAVABpAG0AZQApACwAIABcACIAXAAiACwAXABuACAAIAAgACAAIAAgACAAIAAgACAAIAAgACAAIAAgACAAIAAgACAAIAAgACAAIAAgAF8AcgBvAHUAbgBkAFQAaQBtAGUAIAA8ACAAMQAsACAAXwByAG8AdQBuAGQAVABpAG0AZQAsAFwAbgAgACAAIAAgACAAIAAgACAAIAAgACAAIAAgACAAIAAgACAAIAAgACAAIAAgACAAIAAoAFQAaQBtAGUAIAA9ACAAMQApACAAKgAgACgAXwBsAG8AdwBPAHIAZABlAHIAIAA+ACAAMQApACwAIABUAGkAbQBlACwAXABuACAAIAAgACAAIAAgACAAIAAgACAAIAAgACAAIAAgACAAIAAgACAAIAAgACAAIAAgAFQAUgBVAEUALAAgADAAIAAvAC8AIAAoAF8AcgBvAHUAbgBkAFQAaQBtAGUAIAA9ACAAMQApACAAKgAgACgAXwBsAG8AdwBPAHIAZABlAHIAIAA9ACAAMQApACAAaQBlACAAcgBvAHUAbgBkACAAdABvACAAZABhAHkAXABuACAAIAAgACAAIAAgACAAIAAgACAAIAAgACAAIAAgACAAIAAgACAAIAApACwAXABuACAAIAAgACAAIAAgACAAIAAgACAAIAAgACAAIAAgACAAIAAgACAAIABcAG4AIAAgACAAIAAgACAAIAAgACAAIAAgACAAIAAgACAAIAAgACAAIAAgAF8AcwBEAGEAdABlACwAIABJAEYAKABOAE8AVAAoAEkAUwBOAFUATQBCAEUAUgAoAEkATgBEAEUAWAAoAF8AcgBEAGEAdABlACwAIAAxACwAIAAxACkAKQApACwAIABfAHIARABhAHQAZQAsAFwAbgAgACAAIAAgACAAIAAgACAAIAAgACAAIAAgACAAIAAgACAAIAAgACAAIAAgACAAIABGAE8AUgBNAEEAVABfAEkAUwBPAF8AQwBBAEwARQBOAEQAQQBSAF8ARABBAFQARQAoAFwAbgAgACAAIAAgACAAIAAgACAAIAAgACAAIAAgACAAIAAgACAAIAAgACAAIAAgACAAIAAgACAAIAAgAEkATgBEAEUAWAAoAF8AcgBEAGEAdABlACwAIAAxACwAIAAxACkALABcAG4AIAAgACAAIAAgACAAIAAgACAAIAAgACAAIAAgACAAIAAgACAAIAAgACAAIAAgACAAIAAgACAAIABJAE4ARABFAFgAKABfAHIARABhAHQAZQAsACAAMQAsACAAMgApACwAXABuACAAIAAgACAAIAAgACAAIAAgACAAIAAgACAAIAAgACAAIAAgACAAIAAgACAAIAAgACAAIAAgACAASQBOAEQARQBYACgAXwByAEQAYQB0AGUALAAgADEALAAgADMAKQAsAFwAbgAgACAAIAAgACAAIAAgACAAIAAgACAAIAAgACAAIAAgACAAIAAgACAAIAAgACAAIAAgACAAIAAgAF8AYgBhAHMAaQBjACwAXABuACAAIAAgACAAIAAgACAAIAAgACAAIAAgACAAIAAgACAAIAAgACAAIAAgACAAIAAgACAAIAAgACAASgB1AGwAaQBhAG4AQwBhAGwAZQBuAGQAYQByAFwAbgAgACAAIAAgACAAIAAgACAAIAAgACAAIAAgACAAIAAgACAAIAAgACAAIAAgACAAIAApAFwAbgAgACAAIAAgACAAIAAgACAAIAAgACAAIAAgACAAIAAgACAAIAAgACAAKQAsAFwAbgAgACAAIAAgACAAIAAgACAAIAAgACAAIAAgACAAIAAgACAAIAAgACAAXwBzAFQAaQBtAGUALAAgAEkARgBTACgAXABuACAAIAAgACAAIAAgACAAIAAgACAAIAAgACAAIAAgACAAIAAgACAAIAAgACAAIAAgAE4ATwBUACgASQBTAE4AVQBNAEIARQBSACgAXwByAFQAaQBtAGUAKQApACwAIABfAHIAVABpAG0AZQAsAFwAbgAgACAAIAAgACAAIAAgACAAIAAgACAAIAAgACAAIAAgACAAIAAgACAAIAAgACAAIABfAGwAbwB3AE8AcgBkAGUAcgAgAD0AIAAxACwAIABcACIAXAAiACwAXABuACAAIAAgACAAIAAgACAAIAAgACAAIAAgACAAIAAgACAAIAAgACAAIAAgACAAIAAgAFQAUgBVAEUALAAgAEYATwBSAE0AQQBUAF8ASQBTAE8AXwBUAEkATQBFACgAXwByAFQAaQBtAGUALAAgAE8AcAB0AGkAbwBuAHMAKQBcAG4AIAAgACAAIAAgACAAIAAgACAAIAAgACAAIAAgACAAIAAgACAAIAAgACkALABcAG4AIAAgACAAIAAgACAAIAAgACAAIAAgACAAIAAgACAAIAAgACAAIAAgAF8AcwBUAFoATwAsACAASQBGAEUAUgBSAE8AUgAoAEYATwBSAE0AQQBUAF8ASQBTAE8AXwBUAFoATwAoAFQAWgBPAE0AaQBuAHUAdABlAHMALAAgAE8AcAB0AGkAbwBuAHMAKQAsACAAXAAiACMAVABaAE8AIQBcACIAKQAsAFwAbgAgACAAIAAgACAAIAAgACAAIAAgACAAIAAgACAAIAAgACAAIAAgACAASQBGACgAKABfAHMAVABpAG0AZQAgAD0AIABcACIAXAAiACkAIAAqACAAKABfAHMAVABaAE8AIAA8AD4AIABcACIAXAAiACkALABcAG4AIAAgACAAIAAgACAAIAAgACAAIAAgACAAIAAgACAAIAAgACAAIAAgACAAIAAgACAAQwBPAE4AQwBBAFQAKABfAHMARABhAHQAZQAsACAAXAAiAFQAXAAiACwAIABfAHMAVABaAE8AKQAsAFwAbgAgACAAIAAgACAAIAAgACAAIAAgACAAIAAgACAAIAAgACAAIAAgACAAIAAgACAAIABDAE8ATgBDAEEAVAAoAF8AcwBEAGEAdABlACwAIABfAHMAVABpAG0AZQAsACAAXwBzAFQAWgBP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ZAEUAQQBSACAAPQAgAEwAQQBNAEIARABBACgATABpAHQAZQByAGEAcgB5AFkAZQBhAHIALABcAG4AIAAgACAAIABJAEYAUwAoAFwAbgAgACAAIAAgACAAIAAgACAASQBTAF8ARQBNAFAAVABZACgATABpAHQAZQByAGEAcgB5AFkAZQBhAHIAKQAsACAAXAAiAFwAIgAsAFwAbgAgACAAIAAgACAAIAAgACAATgBPAFQAKABWAEEATABJAEQAQQBUAEUAXwBDAEgAQQBSAFMARQBUACgAXAAiACAALQArADAAMQAyADMANAA1ADYANwA4ADkAQgBDAEUAXAAiACAAJgAgAFUATgBJAEMASABBAFIAKAA4ADcAMgAyACkALAAgAEwAaQB0AGUAcgBhAHIAeQBZAGUAYQByACkAKQAsACAAewAjAFYAQQBMAFUARQAhAH0ALABcAG4AIAAgACAAIAAgACAAIAAgAFQAUgBVAEUAL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BAGwAdwBhAHkAcwBTAGgAbwB3AEUAcgBhAF0AIAB8ACAAcwB3AGkAdABjAGgAIAAgAHwAIABBAGwAdwBhAHkAcwAgAGEAcABwAGwAeQAgAEIAQwBFAC8AQwBFACAAcwB1AGYAZgBpAHgALgAgAEkAZgAgAG4AbwB0ACAAdQBzAGUAZAAsACAAbwBuAGwAeQAgAHkAZQBhAHIAcwAgAGwAZQBzAHMAIAB0AGgAYQBuACAAMQAwADAAMAAgAHMAaABvAHcAIABhAG4AIABl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SQBTAF8ARQBNAFAAVABZACgAWQBlAGEAcgBDAEUAKQ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XABuAFwAbgBQAGEAcgBzAGUAcwAgAGEAIABsAGkAdABlAHIAYQByAHk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Bd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aQB0AGUAcgBhAHIAeQBEAGEAdABlACAAIAAgACAAIAB8ACAAdABlAHgAdAAgACAAIAB8ACAATABpAHQAZQByAGEAcgB5ACAAZABhAHQAZQAgAGEAbgBkACAAdABpAG0AZQ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FwAIgBcACIAIAAsACAAMgAsACAAMgA1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CAAPQAgAEwAQQBNAEIARABBACgATABpAHQAZQByAGEAcgB5AEQAYQB0AGUALAAgAFsASgB1AGwAaQBhAG4AQwBhAGwAZQBuAGQAYQByAF0ALABcAG4AIAAgACAAIABJAEYAKABJAFMAXwBFAE0AUABUAFkAKABMAGkAdABlAHIAYQByAHkARABhAHQAZQApACwAIAB7AFwAIgBcACIALAAgAFwAIgBcACIALAAgAFwAIgBcACIALAAgAFwAIgBcACIAfQAsAFwAbgAgACAAIAAgACAAIAAgACAATABFAFQAKABcAG4AIAAgACAAIAAgACAAIAAgACAAIAAgACAAZgBuAFAAYQByAHMAZQBUAGkAbQBlACwAIABMAEEATQBCAEQAQQAoAF8AdABpAG0AZQBQAGEAcgB0ACwAXABuACAAIAAgACAAIAAgACAAIAAgACAAIAAgACAAIAAgACAATABFAFQAKABcAG4AIAAgACAAIAAgACAAIAAgACAAIAAgACAAIAAgACAAIAAgACAAIAAgAF8AdAByAHkAVABpAG0AZQAsACAARABBAFQARQBWAEEATABVAEUAKABfAHQAaQBtAGUAUABhAHIAdAApACAAKwAgAFQASQBNAEUAVgBBAEwAVQBFACgAXwB0AGkAbQBlAFAAYQByAHQAKQAsAFwAbgAgACAAIAAgACAAIAAgACAAIAAgACAAIAAgACAAIAAgACAAIAAgACAASQBGAFMAKABcAG4AIAAgACAAIAAgACAAIAAgACAAIAAgACAAIAAgACAAIAAgACAAIAAgACAAIAAgACAASQBTAEUAUgBSAE8AUgAoAF8AdAByAHkAVABpAG0AZQApACwAIABcACIAXAAiACwAXABuACAAIAAgACAAIAAgACAAIAAgACAAIAAgACAAIAAgACAAIAAgACAAIAAgACAAIAAgAF8AdAByAHkAVABpAG0AZQAgAD4AIAAxACwAIAB7ACMATgBVAE0AIQB9ACwAXABuACAAIAAgACAAIAAgACAAIAAgACAAIAAgACAAIAAgACAAIAAgACAAIAAgACAAIAAgAFQAUgBVAEUALAAgAF8AdAByAHkAVABpAG0AZQBcAG4AIAAgACAAIAAgACAAIAAgACAAIAAgACAAIAAgACAAIAAgACAAIAAgACkAXABuACAAIAAgACAAIAAgACAAIAAgACAAIAAgACAAIAAgACAAKQBcAG4AIAAgACAAIAAgACAAIAAgACAAIAAgACAAKQAsAFwAbgBcAG4AIAAgACAAIAAgACAAIAAgACAAIAAgACAAZgBuAFAAYQByAHMAZQBEAGEAeQAsACAATABBAE0AQgBEAEEAKABfAGQAYQB5AFAAYQByAHQALAAgAF8AeQBlAGEAcgAsACAAXwBtAG8AbgB0AGgALABcAG4AIAAgACAAIAAgACAAIAAgACAAIAAgACAAIAAgACAAIABMAEUAVAAoAFwAbgAgACAAIAAgACAAIAAgACAAIAAgACAAIAAgACAAIAAgACAAIAAgACAAXwBkAGEAeQAsACAASQBOAFQAKABWAEEATABVAEUAKABfAGQAYQB5AFAAYQByAHQAKQApACwAXABuACAAIAAgACAAIAAgACAAIAAgACAAIAAgACAAIAAgACAAIAAgACAAIABJAEYAUwAoAFwAbgAgACAAIAAgACAAIAAgACAAIAAgACAAIAAgACAAIAAgACAAIAAgACAAIAAgACAAIABfAGQAYQB5ACAAPAA9ACAAMAAsACAAewAjAE4AVQBNACEAfQAsAFwAbgAgACAAIAAgACAAIAAgACAAIAAgACAAIAAgACAAIAAgACAAIAAgACAAIAAgACAAIABfAGQAYQB5ACAAPAA9ACAARABBAFkAUwBfAEkATgBfAE0ATwBOAFQASAAoAF8AbQBvAG4AdABoACwAIABfAHkAZQBhAHIALAAgAEoAdQBsAGkAYQBuAEMAYQBsAGUAbgBkAGEAcgApACwAIABfAGQAYQB5ACwAXABuACAAIAAgACAAIAAgACAAIAAgACAAIAAgACAAIAAgACAAIAAgACAAIAAgACAAIAAgAFQAUgBVAEUALAAgAHsAIwBOAFUATQAhAH0AXABuACAAIAAgACAAIAAgACAAIAAgACAAIAAgACAAIAAgACAAIAAgACAAIAApAFwAbgAgACAAIAAgACAAIAAgACAAIAAgACAAIAAgACAAIAAgACkAXABuACAAIAAgACAAIAAgACAAIAAgACAAIAAgACkALABcAG4AXABuACAAIAAgACAAIAAgACAAIAAgACAAIAAgAF8AcABhAHIAdABzACwAIABUAFIASQBNACgAVABFAFgAVABTAFAATABJAFQAKABMAGkAdABlAHIAYQByAHkARABhAHQAZQAsACAAXAAiACwAXAAiACkAKQAsAFwAbgAgACAAIAAgACAAIAAgACAAIAAgACAAIABfAGMAbwBsAHMALAAgAEMATwBMAFUATQBOAFMAKABfAHAAYQByAHQAcwApACwAXABuACAAIAAgACAAIAAgACAAIAAgACAAIAAgAEkARgBTACgAXwBjAG8AbABzACAAPQAgADEALABcAG4AIAAgACAAIAAgACAAIAAgACAAIAAgACAAIAAgACAAIABMAEUAVAAoAFwAbgAgACAAIAAgACAAIAAgACAAIAAgACAAIAAgACAAIAAgACAAIAAgACAAXwBwAGEAcgB0ADEALAAgAEkATgBEAEUAWAAoAF8AcABhAHIAdABzACwAIAAxACwAIAAxACkALABcAG4AIAAgACAAIAAgACAAIAAgACAAIAAgACAAIAAgACAAIAAgACAAIAAgAF8AcwBwAGEAYwBlAFAAbwBzACwAIABJAEYARQBSAFIATwBSACgARgBJAE4ARAAoAFwAIgAgAFwAIgAsACAAXwBwAGEAcgB0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GEAcgB0ADEALAAgAF8AcwBwAGEAYwBlAFAAbwBzACAALQAgADEAKQApACwAXABuACAAIAAgACAAIAAgACAAIAAgACAAIAAgACAAIAAgACAAIAAgACAAIAAgACAAIAAgACAAIAAgACAAXwBkAGEAeQBzAEkAbgBNAG8AbgB0AGgALAAgAEQAQQBZAFMAXwBJAE4AXwBNAE8ATgBUAEgAKABfAG0AbwBuAHQAaAAsACAAMgAwADAAMAApACwAXABuACAAIAAgACAAIAAgACAAIAAgACAAIAAgACAAIAAgACAAIAAgACAAIAAgACAAIAAgACAAIAAgACAAXwByAGUAbQBhAGkAbgAsACAATQBJAEQAKABfAHAAYQByAHQAMQAsACAAXwBzAHAAYQBjAGUAUABvAHMAIAArACAAMQAsACAATABFAE4AKABfAHAAYQByAHQAMQApACAALQAgAF8AcwBwAGEAYwBlAFAAbwBzACkALABcAG4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BfAHYAYQBsACwAIABJAEYAKABfAGQAZQBuAG8AdABlAGQAWQBlAGEAcgAsACAAUABBAFIAUwBFAF8ATABJAFQARQBSAEEAUgBZAF8AWQBFAEEAUgAoAF8AcgBlAG0AYQBpAG4AKQAsAFwAbgAgACAAIAAgACAAIAAgACAAIAAgACAAIAAgACAAIAAgACAAIAAgACAAIAAgACAAIAAgACAAIAAgACAAIAAgACAASQBOAFQAKABWAEEATABVAEUAKABfAHIAZQBtAGEAaQBuACkAKQBcAG4AIAAgACAAIAAgACAAIAAgACAAIAAgACAAIAAgACAAIAAgACAAIAAgACAAIAAgACAAIAAgACAAIAApACwAIABcAG4AIAAgACAAIAAgACAAIAAgACAAIAAgACAAIAAgACAAIAAgACAAIAAgACAAIAAgACAAIAAgACAAIABfAGQAYQB5ACwAIABJAEYAUwAoAF8AZABlAG4AbwB0AGUAZABZAGUAYQByACwAIABcACIAXAAiACwAXABuACAAIAAgACAAIAAgACAAIAAgACAAIAAgACAAIAAgACAAIAAgACAAIAAgACAAIAAgACAAIAAgACAAIAAgACAAIABfAHYAYQBsACAAPAA9ACAAMAAsACAAXAAiAFwAIgAsAFwAbgAgACAAIAAgACAAIAAgACAAIAAgACAAIAAgACAAIAAgACAAIAAgACAAIAAgACAAIAAgACAAIAAgACAAIAAgACAAXwB2AGEAbAAgADwAPQAgAF8AZABhAHkAcwBJAG4ATQBvAG4AdABoACwAIABfAHYAYQBsACwAXABuACAAIAAgACAAIAAgACAAIAAgACAAIAAgACAAIAAgACAAIAAgACAAIAAgACAAIAAgACAAIAAgACAAIAAgACAAIABUAFIAVQBFACwAIABcACIAXAAiAFwAbgAgACAAIAAgACAAIAAgACAAIAAgACAAIAAgACAAIAAgACAAIAAgACAAIAAgACAAIAAgACAAIAAgACkALABcAG4AIAAgACAAIAAgACAAIAAgACAAIAAgACAAIAAgACAAIAAgACAAIAAgACAAIAAgACAAIAAgACAAIABfAHkAZQBhAHIALAAgAEkARgBTACgAXwBkAGUAbgBvAHQAZQBkAFkAZQBhAHIALAAgAF8AdgBhAGwALABcAG4AIAAgACAAIAAgACAAIAAgACAAIAAgACAAIAAgACAAIAAgACAAIAAgACAAIAAgACAAIAAgACAAIAAgACAAIAAgAF8AdgBhAGwAIAA8AD0AIAAwACwAIABfAHYAYQBsACwAXABuACAAIAAgACAAIAAgACAAIAAgACAAIAAgACAAIAAgACAAIAAgACAAIAAgACAAIAAgACAAIAAgACAAIAAgACAAIABfAHYAYQBsACAAPAA9ACAAXwBkAGEAeQBzAEkAbgBNAG8AbgB0AGgALAAgAFwAIgBcACIALABcAG4AIAAgACAAIAAgACAAIAAgACAAIAAgACAAIAAgACAAIAAgACAAIAAgACAAIAAgACAAIAAgACAAIAAgACAAIAAgAFQAUgBVAEUALAAgAF8AdgBhAGwAXABuACAAIAAgACAAIAAgACAAIAAgACAAIAAgACAAIAAgACAAIAAgACAAIAAgACAAIAAgACAAIAAgACAAKQAsAFwAbgAgACAAIAAgACAAIAAgACAAIAAgACAAIAAgACAAIAAgACAAIAAgACAAIAAgACAAIAAgACAAIAAgAEgAUwBUAEEAQwBLACgAXwB5AGUAYQByACwAIABfAG0AbwBuAHQAaAAsACAAXwBkAGEAeQAsACAAXAAiAFwAIgApAFwAbgAgACAAIAAgACAAIAAgACAAIAAgACAAIAAgACAAIAAgACAAIAAgACAAIAAgACAAIAApAFwAbgAgACAAIAAgACAAIAAgACAAIAAgACAAIAAgACAAIAAgACAAIAAgACAAKQBcAG4AIAAgACAAIAAgACAAIAAgACAAIAAgACAAIAAgACAAIAApACwAXABuACAAIAAgACAAIAAgACAAIAAgACAAIAAgACAAIAAgACAAXwBjAG8AbABzACAAPQAgADIALABcAG4AIAAgACAAIAAgACAAIAAgACAAIAAgACAAIAAgACAAIABMAEUAVAAo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wADIALAAgAEkATgBEAEUAWAAoAF8AcABhAHIAdABzACwAIAAxACwAIAAyACkALABcAG4AIAAgACAAIAAgACAAIAAgACAAIAAgACAAIAAgACAAIAAgACAAIAAgACAAIAAgACAAIAAgACAAIABfAHQAaQBtAGUALAAgAGYAbgBQAGEAcgBzAGUAVABpAG0AZQAoAF8AcAAyACkALABcAG4AIAAgACAAIAAgACAAIAAgACAAIAAgACAAIAAgACAAIAAgACAAIAAgACAAIAAgACAAIAAgACAAIABfAHkAZQBhAHIALAAgAEkARgAoAE4ATwBUACgASQBTAE4AVQBNAEIARQBSACgAXwB0AGkAbQBlACkAKQAsACAAUABBAFIAUwBFAF8ATABJAFQARQBSAEEAUgBZAF8AWQBFAEEAUgAoAF8AcAAyACkALAAgAFwAIgBcACIAKQAsAFwAbgAgACAAIAAgACAAIAAgACAAIAAgACAAIAAgACAAIAAgACAAIAAgACAAIAAgACAAIAAgACAAIAAgAF8AZABhAHkAUABhAHIAdAAsACAATQBJAEQAKABfAHAAMQAsACAAXwBzAHAAYQBjAGUAUABvAHMAIAArACAAMQAsACAATABFAE4AKABfAHAAMQApACAALQAgAF8AcwBwAGEAYwBlAFAAbwBzACkALABcAG4AIAAgACAAIAAgACAAIAAgACAAIAAgACAAIAAgACAAIAAgACAAIAAgACAAIAAgACAAIAAgACAAIABfAGQAYQB5ACwAIABmAG4AUABhAHIAcwBlAEQAYQB5ACgAXwBkAGEAeQBQAGEAcgB0ACwAIABfAHkAZQBhAHI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XwBjAG8AbABzACAAPQAgADMALABcAG4AIAAgACAAIAAgACAAIAAgACAAIAAgACAAIAAgACAAIABMAEUAVAAoAFwAbgAgACAAIAAgACAAIAAgACAAIAAgACAAIAAgACAAIAAgACAAIAAgACAAXwB5AGUAYQByACwAIABQAEEAUgBTAEUAXwBMAEkAVABFAFIAQQBSAFkAXwBZAEUAQQBSACgASQBOAEQARQBYACgAXwBwAGEAcgB0AHMALAAgADEALAAgADIAKQApACwAXABuACAAIAAgACAAIAAgACAAIAAgACAAIAAgACAAIAAgACAAIAAgACAAIABfAHQAaQBtAGUALAAgAGYAbgBQAGEAcgBzAGUAVABpAG0AZQAoAEkATgBEAEUAWAAoAF8AcABhAHIAdABzACwAIAAxACwAIAAzACkAKQAs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DIAMAAwADA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VABSAFUARQAsACAAewAjAFYAQQBMAFUARQAhACwAIABcACIAXAAiACwAIABcACIAXAAiACwAIABcACIAXAAiAH0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kAGEAdABl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IAAgAHwAIABpAG4AdABlAGcAZQByACAAIAAgACAAIAAgACAAIAAgAHwAIABOAG8AdABlACAAdABoAGEAdAAgADEAIABCAEMAIAA9ACAAMAAgAEMARQAsACAAMgAgAEIAQwAgAD0AIAAtADEAIABDAEUAXABuAE0AbwBuAHQAaAAgACAAIAAgACAAIAAgACAAIAAgACAAIAAgACAAIAAgACAAIAB8ACAAaQBuAHQAZQBnAGUAcgAgAFsAMQAuAC4AMQAyAF0AIAB8AFwAbgBEAGEAeQAgACAAIAAgACAAIAAgACAAIAAgACAAIAAgACAAIAAgACAAIAAgACAAfAAgAGkAbgB0AGUAZwBlAHIAIABbADEALgAuADMAMQBdACAAfABcAG4AWwBUAGkAbQBlAF0AIAAgACAAIAAgACAAIAAgACAAIAAgACAAIAAgACAAIAAgAHwAIABkAGUAYwBpAG0AYQBsACAAWwAwAC4ALgAxAF0AIAAgAHwAIABUAGkAbQBlACAAbwBmACAAZABhAHkAIABhAHMAIABkAGUAYwBpAG0AYQBsACAAZgByAGEAYwB0AGkAbwBuACAAbwBmACAAYQAgAGQAYQB5AC4AXABuAFsATwBwAHQAaQBvAG4AcwBdACAAIAAgACAAIAAgACAAIAAgACAAIAAgACAAIAB8ACAAdABlAHgAdAAgACAAIAAgACAAIAAgACAAIAAgACAAIAB8ACAAWwBTAF0AWwBJAF0AWwBFAF0AXABuACAAIAAgACAAIAAgACAAIAAgACAAIAAgACAAIAAgACAAIAAgACAAIAAgACAAIAB8ACAAIAAgACAAIAAgACAAIAAgACAAIAAgACAAIAAgACAAIAB8ACAAIABTACAAOgAgAEQAaQBzAHAAbABhAHkAIABzAGgAbwByAHQAIABmAG8AcgBtACAAbQBvAG4AdABoAHMAXABuACAAIAAgACAAIAAgACAAIAAgACAAIAAgACAAIAAgACAAIAAgACAAIAAgACAAIAB8ACAAIAAgACAAIAAgACAAIAAgACAAIAAgACAAIAAgACAAIAB8ACAAIABJACAAOgAgAFUAcwBlACAASQBuAHQAZQByAG4AYQB0AGkAbwBuAGEAbAAgAEUAbgBnAGwAaQBzAGgAIABpAG4AcwB0AGUAYQBkACAAbwBmACAAbABvAGMAYQBsACAAbABhAG4AZwB1AGEAZwBlACAAcwBlAHQAIABpAG4AIABFAHgAYwBlAGwAXABuACAAIAAgACAAIAAgACAAIAAgACAAIAAgACAAIAAgACAAIAAgACAAIAAgACAAIAB8ACAAIAAgACAAIAAgACAAIAAgACAAIAAgACAAIAAgACAAIAB8ACAAIABFACAAOgAgAEEAbAB3AGEAeQBzACAAYQBwAHAAbAB5ACAAQgBDAEUALwBDAEUAIABzAHUAZgBmAGkAeAAuACAASQBmACAAbgBvAHQAIAB1AHMAZQBkACwAIABvAG4AbAB5ACAAeQBlAGEAcgBzACAAbABlAHMAcwAgAHQAaABhAG4AIAAxADAAMAAwAFwAbgAgACAAIAAgACAAIAAgACAAIAAgACAAIAAgACAAIAAgACAAIAAgACAAIAAgACAAfAAgACAAIAAgACAAIAAgACAAIAAgACAAIAAgACAAIAAgACAAfAAgACAAIAAgACA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FkAZQBhAHIAQwBFACwAIABNAG8AbgB0AGgALAAgAEQAYQB5ACwAIABbAFQAaQBtAGUAXQAsACAAWwBPAHAAdABpAG8AbgBzAF0ALAAgAFsASgB1AGwAaQBhAG4AQwBhAGwAZQBuAGQAYQByAF0ALABcAG4AIAAgACAAIABJAEYAUwAoAFwAbgAgACAAIAAgACAAIAAgACAASQBTAF8ARQBNAFAAVABZACgAWQBlAGEAcgBDAEUAKQAgACoAIABJAFMAXwBFAE0AUABUAFkAKABNAG8AbgB0AGgAKQAgACoAIABJAFMAXwBFAE0AUABUAFkAKABEAGEAeQApACwAIABcACIAXAAiACwAXABuACAAIAAgACAAIAAgACAAIABOAE8AVAAoAEkAUwBOAFUATQBCAEUAUgAoAE0AbwBuAHQAaAApACkAIAArACAAKABOAE8AVAAoAEkAUwBOAFUATQBCAEUAUgAoAFkAZQBhAHIAQwBFACkAKQAgACoAIABOAE8AVAAoAEkAUwBOAFUATQBCAEUAUgAoAEQAYQB5ACkAKQApACwAIAB7ACMAVgBBAEwAVQBFACEAfQAsAFwAbgAgACAAIAAgACAAIAAgACAAVABSAFUARQAsACAATABFAFQAKABcAG4AIAAgACAAIAAgACAAIAAgACAAIAAgACAAXwBzAGgAbwByAHQALAAgAEkARgBFAFIAUgBPAFIAKABTAEUAQQBSAEMASAAoAFwAIgBTAFwAIgAsACAATwBwAHQAaQBvAG4AcwApACwAIAAwACkAIAA+ACAAMAAsAFwAbgAgACAAIAAgACAAIAAgACAAIAAgACAAIABfAGkAbgB0AEUAbgBnAGwAaQBzAGgALAAgAEkARgBFAFIAUgBPAFIAKABTAEUAQQBSAEMASAAoAFwAIgBJAFwAIgAsACAATwBwAHQAaQBvAG4AcwApACwAIAAwACkAIAA+ACAAMAAsAFwAbgAgACAAIAAgACAAIAAgACAAIAAgACAAIABfAGUAcgBhACwAIABJAEYARQBSAFIATwBSACgAUwBFAEEAUgBDAEgAKABcACIARQBcACIALAAgAE8AcAB0AGkAbwBuAHMAKQAsACAAMAApACAAPgAgADAALABcAG4AXABuACAAIAAgACAAIAAgACAAIAAgACAAIAAgAGYAbgBGAG8AcgBtAGEAdABEAGEAdABlACwAIABMAEEATQBCAEQAQQAoAF8AYwBhAHIAcgB5AEQAYQB5ACwAXABuACAAIAAgACAAIAAgACAAIAAgACAAIAAgACAAIAAgACAATABFAFQAKABcAG4AIAAgACAAIAAgACAAIAAgACAAIAAgACAAIAAgACAAIAAgACAAIAAgAF8AeQBlAGEAcgBDAEUALAAgAEkARgAoAFkAZQBhAHIAQwBFACAAPQAgAFwAIgBcACIALAAgADIAMAAwADAALAAgAFkAZQBhAHIAQwBFACkALABcAG4AIAAgACAAIAAgACAAIAAgACAAIAAgACAAIAAgACAAIAAgACAAIAAgAF8AZABhAHkALAAgAEkARgAoAEQAYQB5ACAAPQAgAFwAIgBcACIALAAgADEALAAgAEkATgBUACgARABhAHkAKQApACwAXABuACAAIAAgACAAIAAgACAAIAAgACAAIAAgACAAIAAgACAAIAAgACAAIABJAEYAKABOAE8AVAAoAEkAUwBfAFYAQQBMAEkARABfAEQAQQBUAEUAKABfAHkAZQBhAHIAQwBFACwAIABNAG8AbgB0AGgALAAgAF8AZABhAHkALAAgAEoAdQBsAGkAYQBuAEMAYQBsAGUAbgBkAGEAcgApACkALAAgAFwAIgAjAEQAQQBUAEUAIQBcACIALABcAG4AIAAgACAAIAAgACAAIAAgACAAIAAgACAAIAAgACAAIAAgACAAIAAgACAAIAAgACAATABFAFQAKABcAG4AIAAgACAAIAAgACAAIAAgACAAIAAgACAAIAAgACAAIAAgACAAIAAgACAAIAAgACAAIAAgACAAIABfAHIARABhAHQAZQAsACAASQBGACgAXwBjAGEAcgByAHkARABhAHkALABcAG4AIAAgACAAIAAgACAAIAAgACAAIAAgACAAIAAgACAAIAAgACAAIAAgACAAIAAgACAAIAAgACAAIAAgACAAIAAgAEwARQBUACgAXABuACAAIAAgACAAIAAgACAAIAAgACAAIAAgACAAIAAgACAAIAAgACAAIAAgACAAIAAgACAAIAAgACAAIAAgACAAIAAgACAAIAAgAF8ATQBKAEQATgAsACAATQBPAEQASQBGAEkARQBEAF8ASgBVAEwASQBBAE4AXwBEAEEAWQBfAE4AVQBNAEIARQBSACgAXwB5AGUAYQByAEMARQAsACAATQBvAG4AdABoACwAIABfAGQAYQB5ACwAIABKAHUAbABpAGEAbgBDAGEAbABlAG4AZABhAHIAKQAsAFwAbgAgACAAIAAgACAAIAAgACAAIAAgACAAIAAgACAAIAAgACAAIAAgACAAIAAgACAAIAAgACAAIAAgACAAIAAgACAAIAAgACAAIABNAEoARABOAF8AVABPAF8AQwBBAEwARQBOAEQAQQBSAF8ARABBAFQARQAoAF8ATQBKAEQATgAgACsAIAAxACkAXABuACAAIAAgACAAIAAgACAAIAAgACAAIAAgACAAIAAgACAAIAAgACAAIAAgACAAIAAgACAAIAAgACAAIAAgACAAIAApACwAXABuACAAIAAgACAAIAAgACAAIAAgACAAIAAgACAAIAAgACAAIAAgACAAIAAgACAAIAAgACAAIAAgACAAIAAgACAAIABIAFMAVABBAEMASwAoAF8AeQBlAGEAcgBDAEUALAAgAE0AbwBuAHQAaAAsACAAXwBkAGEAeQApAFwAbgAgACAAIAAgACAAIAAgACAAIAAgACAAIAAgACAAIAAgACAAIAAgACAAIAAgACAAIAAgACAAIAAgACkALABcAG4AIAAgACAAIAAgACAAIAAgACAAIAAgACAAIAAgACAAIAAgACAAIAAgACAAIAAgACAAIAAgACAAIABfAHMATQBvAG4AdABoACwAIABNAE8ATgBUAEgAXwBOAEEATQBFACgASQBOAEQARQBYACgAXwByAEQAYQB0AGUALAAgADEALAAgADIAKQAsACAAXwBzAGgAbwByAHQALAAgAF8AaQBuAHQARQBuAGcAbABpAHMAaAApACwAXABuACAAIAAgACA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CAAIAAgACAAXwBzAFkAZQBhAHIALAAgAEkARgAoAEkAUwBOAFUATQBCAEUAUgAoAFkAZQBhAHIAQwBFACkALAAgAFwAIgAsACAAXAAiACAAJgAgAEYATwBSAE0AQQBUAF8ATABJAFQARQBSAEEAUgBZAF8AWQBFAEEAUgAoAEkATgBEAEUAWAAoAF8AcgBEAGEAdABlACwAIAAxACwAIAAxACkALAAgAF8AZQByAGEAKQAsACAAXAAiAFwAIgApACwAXABuACAAIAAgACAAIAAgACAAIAAgACAAIAAgACAAIAAgACAAIAAgACAAIAAgACAAIAAgACAAIAAgACAAQwBPAE4AQwBBAFQAKABfAHMATQBvAG4AdABoACwAIABfAHMARABhAHkALAAgAF8AcwBZAGUAYQByACkAXABuACAAIAAgACAAIAAgACAAIAAgACAAIAAgACAAIAAgACAAIAAgACAAIAAgACAAIAAgACkAXABuACAAIAAgACAAIAAgACAAIAAgACAAIAAgACAAIAAgACAAIAAgACAAIAApAFwAbgAgACAAIAAgACAAIAAgACAAIAAgACAAIAAgACAAIAAgACkAIAAgACAAIABcAG4AIAAgACAAIAAgACAAIAAgACAAIAAgACAAKQAsAFwAbgBcAG4AIAAgACAAIAAgACAAIAAgACAAIAAgACAAZgBuAEYAbwByAG0AYQB0AFQAaQBtAGUALAAgAEwAQQBNAEIARABBACgAXABuACAAIAAgACAAIAAgACAAIAAgACAAIAAgACAAIAAgACAASQBGAFMAKABcAG4AIAAgACAAIAAgACAAIAAgACAAIAAgACAAIAAgACAAIAAgACAAIAAgAEkAUwBfAEUATQBQAFQAWQAoAFQAaQBtAGUAKQAsACAAewBcACIAXAAiACwAIAAwAH0ALABcAG4AIAAgACAAIAAgACAAIAAgACAAIAAgACAAIAAgACAAIAAgACAAIAAgAE4ATwBUACgASQBTAE4AVQBNAEIARQBSACgAVABpAG0AZQApACkALAAgAHsAXAAiACAAIwBUAEkATQBFACEAXAAiACwAIAAwAH0ALABcAG4AIAAgACAAIAAgACAAIAAgACAAIAAgACAAIAAgACAAIAAgACAAIAAgACgAVABpAG0AZQAgADwAIAAwACkAIAArACAAKABUAGkAbQBlACAAPgAgADEAKQAsACAAewBcACIAIAAjAFQASQBNAEUAIQBcACIALAAgADAAfQAsAFwAbgAgACAAIAAgACAAIAAgACAAIAAgACAAIAAgACAAIAAgACAAIAAgACAAVABSAFUARQAsACAATABFAFQAKABcAG4AIAAgACAAIAAgACAAIAAgACAAIAAgACAAIAAgACAAIAAgACAAIAAgACAAIAAgACAAXwByAFQAaQBtAGUALAAgAFIATwBVAE4ARABfAFQASQBNAEUAUwBQAEEATgAoAFQAaQBtAGUALAAgAC0AMQAsACAAMAApACwAXABuACAAIAAgACAAIAAgACAAIAAgACAAIAAgACAAIAAgACAAIAAgACAAIAAgACAAIAAgAF8AYwBhAHIAcgB5AEQAYQB5ACwAIABOACgAKABfAHIAVABpAG0AZQAgAD0AIAAxACkAIAAqACAAKABUAGkAbQBlACAAPAAgADEAKQApACwAXABuACAAIAAgACAAIAAgACAAIAAgACAAIAAgACAAIAAgACAAIAAgACAAIAAgACAAIAAgAF8AZgBtAHQALAAgAEkARgAoAFQAaQBtAGUAIAA9ACAAMQAsACAAXAAiAFsASABdADoAbQBtAFwAIgAsACAAXAAiAGgAOgBtAG0AIABBAE0ALwBQAE0AXAAiACkALABcAG4AIAAgACAAIAAgACAAIAAgACAAIAAgACAAIAAgACAAIAAgACAAIAAgACAAIAAgACAASABTAFQAQQBDAEsAKABcAG4AIAAgACAAIAAgACAAIAAgACAAIAAgACAAIAAgACAAIAAgACAAIAAgACAAIAAgACAAIAAgACAAIABcACIALAAgAFwAIgAgACYAIABUAEUAWABUACgAXwByAFQAaQBtAGUALAAgAF8AZgBtAHQAKQAsAFwAbgAgACAAIAAgACAAIAAgACAAIAAgACAAIAAgACAAIAAgACAAIAAgACAAIAAgACAAIAAgACAAIAAgAF8AYwBhAHIAcgB5AEQAYQB5AFwAbgAgACAAIAAgACAAIAAgACAAIAAgACAAIAAgACAAIAAgACAAIAAgACAAIAAgACAAIAApAFwAbgAgACAAIAAgACAAIAAgACAAIAAgACAAIAAgACAAIAAgACAAIAAgACAAKQBcAG4AIAAgACAAIAAgACAAIAAgACAAIAAgACAAIAAgACAAIAApAFwAbgAgACAAIAAgACAAIAAgACAAIAAgACAAIAApACwAXABuACAAIAAgACAAIAAgACAAIAAgACAAIAAgACAAIAAgACAAXABuACAAIAAgACAAIAAgACAAIAAgACAAIAAgAF8AcgBUAGkAbQBlACwAIABmAG4ARgBvAHIAbQBhAHQAVABpAG0AZQAoACkALABcAG4AIAAgACAAIAAgACAAIAAgACAAIAAgACAAXwBzAEQAYQB0AGUALAAgAGYAbgBGAG8AcgBtAGEAdABEAGEAdABlACgASQBOAEQARQBYACgAXwByAFQAaQBtAGUALAAgADEALAAgADIAKQApACwAXABuACAAIAAgACAAIAAgACAAIAAgACAAIAAgAEMATwBOAEMAQQBUACgAXwBzAEQAYQB0AGUALAAgAEkATgBEAEUAWAAoAF8AcgBUAGkAbQBl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FwAbgBcAG4AUABhAHIAcwBlAHMAIABhACAAVQBTACAAZgBvAHIAbQBhAHQAZQBk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CAAIAAgACAAIAAgACAAIAAgACAAfAAgAHQAZQB4AHQAIAAgACAAfAAgAEQAYQB0AGUAIABpAG4AIABVAFMAIABmAG8AcgBtAGEAdAAgAGkAZQAuACAATQBNAC8AZABkAC8AeQB5AHkAeQAgAGgAaAA6AG0AbQA6AHMAcw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QBTAF8ARABBAFQARQAgAD0AIABMAEEATQBCAEQAQQAoAFUAUwBEAGEAdABlACwAIABbAEoAdQBsAGkAYQBuAEMAYQBsAGUAbgBkAGEAcgBdACwAIABcAG4AIAAgACAAIABJAEYAUwAoAFwAbgAgACAAIAAgACAAIAAgACAASQBTAF8ARQBNAFAAVABZACgAVQBTAEQAYQB0AGUAKQAsACAAewBcACIAXAAiACwAIABcACIAXAAiACwAIABcACIAXAAiACwAIABcACIAXAAiAH0ALABcAG4AIAAgACAAIAAgACAAIAAgAE4ATwBUACgAVgBBAEwASQBEAEEAVABFAF8AQwBIAEEAUgBTAEUAVAAoAFwAIgAgACwALQAuAC8AMAAxADIAMwA0ADUANgA3ADgAOQA6AEEATQBQAFQAYQBtAHAAXwBcACIAIAAmACAAVQBOAEkAQwBIAEEAUgAoADgANwAyADIAKQAsACAAVQBTAEQAYQB0AGUAKQApACwAIAB7ACMAVgBBAEwAVQBFACEAfQAsAFwAbgAgACAAIAAgACAAIAAgACAAVABSAFUARQAsACAATABFAFQAKABcAG4AIAAgACAAIAAgACAAIAAgACAAIAAgACAAXwB0AHIAeQBEAGEAdABlACwAIABEAEEAVABFAFYAQQBMAFUARQAoAFUAUwBEAGEAdABlACkALABcAG4AIAAgACAAIAAgACAAIAAgACAAIAAgACAAXwB0AHIAeQBUAGkAbQBlACwAIABUAEkATQBFAFYAQQBMAFUARQAoAFUAUwBEAGEAdABlACkALABcAG4AIAAgACAAIAAgACAAIAAgACAAIAAgACAAXwBpAHMAVABpAG0AZQBPAG4AbAB5ACwAIABJAEYAUwAoAFwAbgAgACAAIAAgACAAIAAgACAAIAAgACAAIAAgACAAIAAgAEkAUwBFAFIAUgBPAFIAKABfAHQAcgB5AFQAaQBtAGUAKQAsACAARgBBAEwAUwBFACwAXABuACAAIAAgACAAIAAgACAAIAAgACAAIAAgACAAIAAgACAASQBTAEUAUgBSAE8AUgAoAF8AdAByAHkARABhAHQAZQApACwAIABGAEEATABTAEUALABcAG4AIAAgACAAIAAgACAAIAAgACAAIAAgACAAIAAgACAAIABUAFIAVQBFACwAIABJAFMATgBVAE0AQgBFAFIAKABfAHQAcgB5AFQAaQBtAGUAKQAgACoAIAAoAF8AdAByAHkARABhAHQAZQAgAD0AIAAwACkAXABuACAAIAAgACAAIAAgACAAIAAgACAAIAAgACkALABcAG4AIAAgACAAIAAgACAAIAAgACAAIAAgACAASQBGACgAXwBpAHMAVABpAG0AZQBPAG4AbAB5ACwAIABIAFMAVABBAEMASwAoAFwAIgBcACIALAAgAFwAIgBcACIALAAgAFwAIgBcACIALAAgAF8AdAByAHkAVABpAG0AZQApACwAXABuACAAIAAgACAAIAAgACAAIAAgACAAIAAgACAAIAAgACAATABFAFQAKAAgAFwAbgAgACAAIAAgACAAIAAgACAAIAAgACAAIAAgACAAIAAgACAAIAAgACAAZgBuAFkAZQBhAHIAVgBhAGwAdQBlACwAIABMAEEATQBCAEQAQQAoAF8AdABlAHgAdAAsAFwAbgAgACAAIAAgACAAIAAgACAAIAAgACAAIAAgACAAIAAgACAAIAAgACAAIAAgACAAIABMAEUAVAAoAFwAbgAgACAAIAAgACAAIAAgACAAIAAgACAAIAAgACAAIAAgACAAIAAgACAAIAAgACAAIAAgACAAIAAgAF8AYwBoAGEAcgAxACwAIABMAEUARgBUACgAXwB0AGUAeAB0ACwAIAAxACkALABcAG4AIAAgACAAIAAgACAAIAAgACAAIAAgACAAIAAgACAAIAAgACAAIAAgACAAIAAgACAAIAAgACAAIABfAHMAaQBnAG4ALAAgAEkARgBTACgAXABuACAAIAAgACAAIAAgACAAIAAgACAAIAAgACAAIAAgACAAIAAgACAAIAAgACAAIAAgACAAIAAgACAAIAAgACAAIABfAGMAaABhAHIAMQAgAD0AIABcACIAKwBcACIALAAgADEALABcAG4AIAAgACAAIAAgACAAIAAgACAAIAAgACAAIAAgACAAIAAgACAAIAAgACAAIAAgACAAIAAgACAAIAAgACAAIAAgAF8AYwBoAGEAcgAxACAAPQAgAFwAIgAtAFwAIgAsACAALQAxACwAXABuACAAIAAgACAAIAAgACAAIAAgACAAIAAgACAAIAAgACAAIAAgACAAIAAgACAAIAAgACAAIAAgACAAIAAgACAAIABVAE4ASQBDAE8ARABFACgAXwBjAGgAYQByADEAKQAgAD0AIAA4ADcAMgAyACwAIAAtADEALABcAG4AIAAgACAAIAAgACAAIAAgACAAIAAgACAAIAAgACAAIAAgACAAIAAgACAAIAAgACAAIAAgACAAIAAgACAAIAAgAFQAUgBVAEUALAAgAFwAIgBcACIAXABuACAAIAAgACAAIAAgACAAIAAgACAAIAAgACAAIAAgACAAIAAgACAAIAAgACAAIAAgACAAIAAgACAAKQAsAFwAbgAgACAAIAAgACAAIAAgACAAIAAgACAAIAAgACAAIAAgACAAIAAgACAAIAAgACAAIAAgACAAIAAgAEkARgAoAF8AcwBpAGcAbgAgAD0AIABcACIAXAAiACwAXABuACAAIAAgACAAIAAgACAAIAAgACAAIAAgACAAIAAgACAAIAAgACAAIAAgACAAIAAgACAAIAAgACAAIAAgACAAIABJAE4AVAAoAFYAQQBMAFUARQAoAF8AdABlAHgAdAApACkALABcAG4AIAAgACAAIAAgACAAIAAgACAAIAAgACAAIAAgACAAIAAgACAAIAAgACAAIAAgACAAIAAgACAAIAAgACAAIAAgAF8AcwBpAGcAbgAgACoAIABJAE4AVAAoAFYAQQBMAFUARQAoAFIASQBHAEgAVAAoAF8AdABlAHgAdAAsACAATABFAE4AKABfAHQAZQB4AHQAKQAgAC0AIAAxACkAKQ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wAG8AcwAxACwAIABGAEkATgBEAF8ATgBUAEgAXwBDAEgAQQBSACgAXAAiACwALgAvAC0AXwBcACIALAAgAFUAUwBEAGEAdABlACwAIAAxACkALABcAG4AIAAgACAAIAAgACAAIAAgACAAIAAgACAAIAAgACAAIAAgACAAIAAgAF8AcABvAHMAMgAsACAARgBJAE4ARABfAE4AVABIAF8AQwBIAEEAUgAoAFwAIgAsAC4ALwAtAF8AXAAiACwAIABVAFMARABhAHQAZQAsACAAMgApACwAXABuACAAIAAgACAAIAAgACAAIAAgACAAIAAgACAAIAAgACAAIAAgACAAIABfAHAAbwBzADMALAAgAEkARgAoAF8AcABvAHMAMgAgAD0AIAAwACwAIAAwACwAIABGAEkATgBEAF8ATgBUAEgAXwBDAEgAQQBSACgAXAAiACwALgAvAC0AXwBUACAAXAAiACwAIABVAFMARABhAHQAZQAsACAAMQAsACAAMAAsACAAXwBwAG8AcwAyACAAKwAgADIAKQApACwAXABuACAAIAAgACAAIAAgACAAIAAgACAAIAAgACAAIAAgACAAIAAgACAAIABfAHAAbwBzADQALAAgAEkARgAoAF8AcABvAHMAMwAgAD0AIAAwACwAIAAwACwAIABGAEkATgBEAF8ATgBUAEgAXwBDAEgAQQBSACgAXAAiADAAMQAyADMANAA1ADYANwA4ADkAXAAiACwAIABVAFMARABhAHQAZQAsACAAMQAsACAAMAAsACAATQBBAFgAKABfAHAAbwBzADIALAAgAF8AcABvAHMAMwApACAAKwAgADEAKQApACwAXABuACAAIAAgACAAIAAgACAAIAAgACAAIAAgACAAIAAgACAAIAAgACAAIABfAG0AbwBuAHQAaAAsACAASQBGACgAXwBwAG8AcwAxACAAPQAgADAALAAgAHsAIwBWAEEATABVAEUAIQB9ACwAXABuACAAIAAgACAAIAAgACAAIAAgACAAIAAgACAAIAAgACAAIAAgACAAIAAgACAAIAAgAEkATgBUACgAVgBBAEwAVQBFACgATABFAEYAVAAoAFUAUwBEAGEAdABlACwAIABfAHAAbwBzADEAIAAtACAAMQApACkAKQBcAG4AIAAgACAAIAAgACAAIAAgACAAIAAgACAAIAAgACAAIAAgACAAIAAgACkALABcAG4AIAAgACAAIAAgACAAIAAgACAAIAAgACAAIAAgACAAIAAgACAAIAAgAF8AeQBlAGEAcgAsACAASQBGACgASQBTAEUAUgBSAE8AUgAoAF8AbQBvAG4AdABoACkALAAgAHsAIwBWAEEATABVAEUAIQB9ACwAXABuACAAIAAgACAAIAAgACAAIAAgACAAIAAgACAAIAAgACAAIAAgACAAIAAgACAAIAAgAGYAbgBZAGUAYQByAFYAYQBsAHUAZQAoAFwAbgAgACAAIAAgACAAIAAgACAAIAAgACAAIAAgACAAIAAgACAAIAAgACAAIAAgACAAIAAgACAAIAAgAEkARgAoAF8AcABvAHMAMwAgAD0AIAAwACwAXABuACAAIAAgACAAIAAgACAAIAAgACAAIAAgACAAIAAgACAAIAAgACAAIAAgACAAIAAgACAAIAAgACAAIAAgACAAIABSAEkARwBIAFQAKABVAFMARABhAHQAZQAsACAATABFAE4AKABVAFMARABhAHQAZQApACAALQAgAF8AcABvAHMAMgApACwAXABuACAAIAAgACAAIAAgACAAIAAgACAAIAAgACAAIAAgACAAIAAgACAAIAAgACAAIAAgACAAIAAgACAAIAAgACAAIABNAEkARAAoAFUAUwBEAGEAdABlACwAIABfAHAAbwBzADIAIAArACAAMQAsACAAXwBwAG8AcwAzACAALQAgAF8AcABvAHMAMgAgAC0AIAAx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dABpAG0AZQAsACAASQBGACgAXwBwAG8AcwA0ACAAPQAgADAALAAgAFwAIgBcACIALABcAG4AIAAgACAAIAAgACAAIAAgACAAIAAgACAAIAAgACAAIAAgACAAIAAgACAAIAAgACAATABFAFQAKABcAG4AIAAgACAAIAAgACAAIAAgACAAIAAgACAAIAAgACAAIAAgACAAIAAgACAAIAAgACAAIAAgACAAIABfAHQAaQBtAGUAUABhAHIAdAAsACAAUgBJAEcASABUACgAVQBTAEQAYQB0AGUALAAgAEwARQBOACgAVQBTAEQAYQB0AGUAKQAgAC0AIABfAHAAbwBzADQAIAArACAAMQApACwAXABuACAAIAAgACAAIAAgACAAIAAgACAAIAAgACAAIAAgACAAIAAgACAAIAAgACAAIAAgACAAIAAgACAAXwB0AGkAbQBlAFYAYQBsACwAIABEAEEAVABFAFYAQQBMAFUARQAoAF8AdABpAG0AZQBQAGEAcgB0ACkAIAArACAAVABJAE0ARQBWAEEATABVAEUAKABfAHQAaQBtAGUAUABhAHIAdAApACwAXABuACAAIAAgACAAIAAgACAAIAAgACAAIAAgACAAIAAgACAAIAAgACAAIAAgACAAIAAgACAAIAAgACAASQBGACgAXwB0AGkAbQBlAFYAYQBsACAAPgA9ACAAMQAsACAAewAjAE4AVQBNACEAfQAsACAAXwB0AGkAbQBlAFYAYQBsACkAXABuACAAIAAgACAAIAAgACAAIAAgACAAIAAgACAAIAAgACAAIAAgACAAIAAgACAAIAAgACkAXABuACAAIAAgACAAIAAgACAAIAAgACAAIAAgACAAIAAgACAAIAAgACAAIAApACwAXABuACAAIAAgACAAIAAgACAAIAAgACAAIAAgACAAIAAgACAAIAAgACAAIABfAGQAYQB5ACwAIABJAEYAKABfAHAAbwBzADIAIAA9ACAAMAAsACAAewAjAFYAQQBMAFUARQAhAH0ALABcAG4AIAAgACAAIAAgACAAIAAgACAAIAAgACAAIAAgACAAIAAgACAAIAAgACAAIAAgACAATABFAFQAKABcAG4AIAAgACAAIAAgACAAIAAgACAAIAAgACAAIAAgACAAIAAgACAAIAAgACAAIAAgACAAIAAgACAAIABfAGQALAAgAEkATgBUACgAVgBBAEwAVQBFACgATQBJAEQAKABVAFMARABhAHQAZQAsACAAXwBwAG8AcwAxACAAKwAgADEALAAgAF8AcABvAHMAMgAgAC0AIABfAHAAbwBzADEAIAAtACAAMQApACkAKQAsAFwAbgAgACAAIAAgACAAIAAgACAAIAAgACAAIAAgACAAIAAgACAAIAAgACAAIAAgACAAIAAgACAAIAAgAEkARgAoAE4ATwBUACgASQBGAEUAUgBSAE8AUgAoAEkAUwBfAFYAQQBMAEkARABfAEQAQQBUAEUAKABfAHkAZQBhAHIALAAgAF8AbQBvAG4AdABoACwAIABfAGQALAAgAEoAdQBsAGkAYQBuAEMAYQBsAGUAbgBkAGEAcgApACwAIABGAEEATABTAEUAKQApACwAIAB7ACMATgBVAE0AIQB9ACwAXABuACAAIAAgACAAIAAgACAAIAAgACAAIAAgACAAIAAgACAAIAAgACAAIAAgACAAIAAgACAAIAAgACAAIAAgACAAIABfAGQAXABuACAAIAAgACAAIAAgACAAIAAgACAAIAAgACAAIAAgACAAIAAgACAAIAAgACAAIAAgACAAIAAgACAAKQBcAG4AIAAgACAAIAAgACAAIAAgACAAIAAgACAAIAAgACAAIAAgACAAIAAgACAAIAAgACAAKQBcAG4AIAAgACAAIAAgACAAIAAgACAAIAAgACAAIAAgACAAIAAgACAAIAAgACkALABcAG4AIAAgACAAIAAgACAAIAAgACAAIAAgACAAIAAgACAAIAAgACAAIAAgAEgAUwBUAEEAQwBLACgAXwB5AGUAYQByACwAIABfAG0AbwBuAHQAaAAsACAAXwBkAGEAeQAsACAAXwB0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UAUwBfAEQAQQBUAEUAXABuAFwAbgBSAGUAdAB1AHIAbgBzACAAYQAgAGQAYQB0AGUAIABmAG8AcgBtAGEAdAB0AGUAZAAgAGkAbgAgAHQAaABlACAAVQBT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cwB0AHkAbABl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E8AcAB0AGkAbwBuAHMAXQAgACAAIAAgACAAIAAgACAAfAAgAHQAZQB4AHQAIAAgACAAIAAgACAAIAAgACAAIAAgACAAfAAgAFMAdAByAGkAbgBnACAAdwBpAHQAaAAgAGUAbABlAG0AZQBuAHQAcwA6ACAAWwA8AF0AWwBMAG8AdwBPAHIAZABlAHIAXQBbAEQAYQB0AGUAUwBlAHAAYQByAGEAdABvAHIAXQBbAFQAaQBtAGUAUwBlAHAAYQByAGEAdABvAHIAXQBcAG4AIAAgACAAIAAgACAAIAAgACAAIAAgACAAIAAgACAAIAAgAHwAIAAgACAAIAAgACAAIAAgACAAIAAgACAAIAAgACAAIAAgAHwAIAAgACAAIAAgACAATABvAHcATwByAGQAZQByACAAOgAgAGwAbwB3ACAAbwByAGQAZQByACAAYwBvAG0AcABvAG4AZQBuAHQAIAB0AG8AIABkAGkAcwBwAGwAYQB5AFwAbgAgACAAIAAgACAAIAAgACAAIAAgACAAIAAgACAAIAAgACAAfAAgACAAIAAgACAAIAAgACAAIAAgACAAIAAgACAAIAAgACAAfAAgACAAIAAgACAAIAAgACAAIAAgAE4AdQBsAGwAIAA6ACAARABlAGYAYQB1AGwAdABzACAAdABvACAAbQBpAG4AdQB0AGUAcwAgAGkAZgAgAHQAaQBtAGUAIABwAHIAZQBzAGUAbgB0ACwAIABvAHQAaABlAHIAdwBpAHMAZQAgAGQAYQB5AFwAbgAgACAAIAAgACAAIAAgACAAIAAgACAAIAAgACAAIAAgACAAfAAgACAAIAAgACAAIAAgACAAIAAgACAAIAAgACAAIAAgACAAfAAgACAAIAAgACAAIAAgACAAIAAgACAAIAAgAEQAIAA6ACAARABhAHkAXABuACAAIAAgACAAIAAgACAAIAAgACAAIAAgACAAIAAgACAAIAB8ACAAIAAgACAAIAAgACAAIAAgACAAIAAgACAAIAAgACAAIAB8ACAAIAAgACAAIAAgACAAIAAgACAAIAAgACAASAAgADoAIABIAG8AdQByAFwAbgAgACAAIAAgACAAIAAgACAAIAAgACAAIAAgACAAIAAgACAAfAAgACAAIAAgACAAIAAgACAAIAAgACAAIAAgACAAIAAgACAAfAAgACAAIAAgACAAIAAgACAAIAAgACAAIAAgAE0AIAA6ACAATQBpAG4AdQB0AGUAXABuACAAIAAgACAAIAAgACAAIAAgACAAIAAgACAAIAAgACAAIAB8ACAAIAAgACAAIAAgACAAIAAgACAAIAAgACAAIAAgACAAIAB8ACAAIAAgACAAIAAgACAAIAAgACAAIAAgACAAUwAgADoAIABTAGUAYwBvAG4AZABcAG4AIAAgACAAIAAgACAAIAAgACAAIAAgACAAIAAgACAAIAAgAHwAIAAgACAAIAAgACAAIAAgACAAIAAgACAAIAAgACAAIAAgAHwAIAAgACAAIAAgACAAIAAgACAAIAAgACAAIABUACAAOgAgAE0AaQBsAGwAaQBzAGUAYwBvAG4AZAAgACgAdABpAGMAawBzACkAXABuACAAIAAgACAAIAAgACAAIAAgACAAIAAgACAAIAAgACAAIAB8ACAAIAAgACAAIAAgACAAIAAgACAAIAAgACAAIAAgACAAIAB8ACAAIAAgACAAI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EAGEAdABlAFMAZQBwAGEAcgBhAHQAbwByACAAOgAgAEMAaABhAHIAYQBjAHQAZQByACAAdABvACAAcwBlAHAAYQByAGEAdABlACAAZABhAHQAZQAgAGMAbwBtAHAAbwBuAGUAbgB0AHMALgAgAFsALAAuAC8ALQBfAF0AXABuACAAIAAgACAAIAAgACAAIAAgACAAIAAgACAAIAAgACAAIAB8ACAAIAAgACAAIAAgACAAIAAgACAAIAAgACAAIAAgACAAIAB8ACAAVABpAG0AZQBTAGUAcABhAHIAYQB0AG8AcgAgADoAIABDAGgAYQByAGEAYwB0AGUAcgAgAHQAbwAgAHMAZQBwAGEAcgBhAHQAZQAgAHQAaQBtAGUAIABjAG8AbQBwAG8AbgBlAG4AdABzAC4AIABbACwALgA6AC0AXwBd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UAUwBfAEQAQQBUAEUAIAA9ACAATABBAE0AQgBEAEEAKABZAGUAYQByAEMARQAsACAATQBvAG4AdABoACwAIABEAGEAeQAsACAAWwBUAGkAbQBlAF0ALAAgAFsATwBwAHQAaQBvAG4AcwBdACwAIABbAEoAdQBsAGkAYQBuAEMAYQBsAGUAbgBkAGEAcgBdACwAXABuACAAIAAgACAASQBGACgASQBTAF8ARQBNAFAAVABZACgAWQBlAGEAcgBDAEUAKQAgACoAIABJAFMAXwBFAE0AUABUAFkAKABNAG8AbgB0AGgAKQAgACoAIABJAFMAXwBFAE0AUABUAFkAKABEAGEAeQApACAAKgAgAEkAUwBfAEUATQBQAFQAWQAoAFQAaQBtAGUAKQAsACAAIABcACIAXAAiACwAXABuACAAIAAgACAAIAAgACAATABFAFQAKAAgAFwAbgAgACAAIAAgACAAIAAgACAAIAAgACAAIABfAGgAYQBzAFQAaQBtAGUALAAgAEkAUwBOAFUATQBCAEUAUgAoAFQAaQBtAGUAKQAsAFwAbgAgACAAIAAgACAAIAAgACAAIAAgACAAIABfAGgAYQBzAEQAYQB0AGUALAAgAEkAUwBOAFUATQBCAEUAUgAoAFkAZQBhAHIAQwBFACkAIAAqACAASQBTAE4AVQBNAEIARQBSACgATQBvAG4AdABoACkAIAAqACAASQBTAE4AVQBNAEIARQBSACgARABhAHkAKQAsAFwAbgAgACAAIAAgACAAIAAgACAAIAAgACAAIABJAEYAKABOAE8AVAAoAF8AaABhAHMARABhAHQAZQAgACsAIABfAGgAYQBzAFQAaQBtAGUAKQAsACAAewAjAFYAQQBMAFUARQAhAH0ALABcAG4AIAAgACAAIAAgACAAIAAgACAAIAAgACAAIAAgACAAIABMAEUAVAAoAFwAbgAgACAAIAAgACAAIAAgACAAIAAgACAAIAAgACAAIAAgACAAIAAgACAAZgBuAEYAbwByAG0AYQB0AEQAYQB0AGUALAAgAEwAQQBNAEIARABBACgAXwBzAGUAcABhAHIAYQB0AG8AcgAsACAAXwBjAGEAcgByAHkARABhAHkALABcAG4AIAAgACAAIAAgACAAIAAgACAAIAAgACAAIAAgACAAIAAgACAAIAAgACAAIAAgACAASQBGACgATgBPAFQAKABJAFMAXwBWAEEATABJAEQAXwBEAEEAVABFACgAWQBlAGEAcgBDAEUALAAgAE0AbwBuAHQAaAAsACAARABhAHkALAAgAEoAdQBsAGkAYQBuAEMAYQBsAGUAbgBkAGEAcgApACkALAAgAFwAIgAjAEQAQQBUAEUAIQBcACIALABcAG4AIAAgACAAIAAgACAAIAAgACAAIAAgACAAIAAgACAAIAAgACAAIAAgACAAIAAgACAAIAAgACAAIABMAEUAVAAoAFwAbgAgACAAIAAgACAAIAAgACAAIAAgACAAIAAgACAAIAAgACAAIAAgACAAIAAgACAAIAAgACAAIAAgACAAIAAgACAAXwByAEQAYQB5ACwAIABJAE4AVAAoAEQAYQB5ACkALABcAG4AIAAgACAAIAAgACAAIAAgACAAIAAgACAAIAAgACAAIAAgACAAIAAgACAAIAAgACAAIAAgACAAIAAgACAAIAAgAF8AcgBEAGEAdABlACwAIABJAEYAKABfAGMAYQByAHIAeQBEAGEAeQAsAFwAbgAgACAAIAAgACAAIAAgACAAIAAgACAAIAAgACAAIAAgACAAIAAgACAAIAAgACAAIAAgACAAIAAgACAAIAAgACAAIAAgACAAIABMAEUAVAAoAFwAbgAgACAAIAAgACAAIAAgACAAIAAgACAAIAAgACAAIAAgACAAIAAgACAAIAAgACAAIAAgACAAIAAgACAAIAAgACAAIAAgACAAIAAgACAAIAAgAF8ATQBKAEQATgAsACAATQBPAEQASQBGAEkARQBEAF8ASgBVAEwASQBBAE4AXwBEAEEAWQBfAE4AVQBNAEIARQBSACgAWQBlAGEAcgBDAEUALAAgAE0AbwBuAHQAaAAsACAAXwByAGQAYQB5ACwAIABKAHUAbABpAGEAbgBDAGEAbABlAG4AZABhAHIAKQAsAFwAbgAgACAAIAAgACAAIAAgACAAIAAgACAAIAAgACAAIAAgACAAIAAgACAAIAAgACAAIAAgACAAIAAgACAAIAAgACAAIAAgACAAIAAgACAAIAAgAE0ASgBEAE4AXwBUAE8AXwBDAEEATABFAE4ARABBAFIAXwBEAEEAVABFACgAXwBNAEoARABOACAAKwAgADEAKQBcAG4AIAAgACAAIAAgACAAIAAgACAAIAAgACAAIAAgACAAIAAgACAAIAAgACAAIAAgACAAIAAgACAAIAAgACAAIAAgACAAIAAgACAAKQAsAFwAbgAgACAAIAAgACAAIAAgACAAIAAgACAAIAAgACAAIAAgACAAIAAgACAAIAAgACAAIAAgACAAIAAgACAAIAAgACAAIAAgACAAIABIAFMAVABBAEMASwAoAFkAZQBhAHIAQwBFACwAIABNAG8AbgB0AGgALAAgAF8AcgBEAGEAeQApAFwAbgAgACAAIAAgACAAIAAgACAAIAAgACAAIAAgACAAIAAgACAAIAAgACAAIAAgACAAIAAgACAAIAAgACAAIAAgACAAKQAsAFwAbgAgACAAIAAgACAAIAAgACAAIAAgACAAIAAgACAAIAAgACAAIAAgACAAIAAgACAAIAAgACAAIAAgACAAIAAgACAAXwBzAFkAZQBhAHIALAAgAFQARQBYAFQAKABJAE4ARABFAFgAKABfAHIARABhAHQAZQAsACAAMQAsACAAMQApACwAIABcACIAMAAwADAAMAA7AFwAIgAgACYAIABVAE4ASQBDAEgAQQBSACgAOAA3ADIAMgApACAAJgAgAFwAIgAwADAAMAAwADsAMAAwADAAMABcACIAKQAsAFwAbgAgACAAIAAgACAAIAAgACAAIAAgACAAIAAgACAAIAAgACAAIAAgACAAIAAgACAAIAAgACAAIAAgACAAIAAgACAAXwBzAE0AbwBuAHQAaAAsACAAVABFAFgAVAAoAEkATgBEAEUAWAAoAF8AcgBEAGEAdABlACwAIAAxACwAIAAyACkALAAgAFwAIgAwAFwAIgApACwAXABuACAAIAAgACAAIAAgACAAIAAgACAAIAAgACAAIAAgACAAIAAgACAAIAAgACAAIAAgACAAIAAgACAAIAAgACAAIABfAHMARABhAHkALAAgAFQARQBYAFQAKABJAE4ARABFAFgAKABfAHIARABhAHQAZQAsACAAMQAsACAAMwApACwAIABcACIAMABcACIAKQAsAFwAbg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CAAIAAgACAAIAAgACAAIAAgACAAIAAgACAAIAAgACAAIAAgACAAIABcAG4AIAAgACAAIAAgACAAIAAgACAAIAAgACAAIAAgACAAIAAgACAAIAAgAGYAbgBGAG8AcgBtAGEAdABUAGkAbQBlACwAIABMAEEATQBCAEQAQQAoAF8AbABvAHcATwByAGQAZQByACwAIABfAHQAcgB1AG4AYwBhAHQAZQAsACAAXwBzAGUAcABhAHIAYQB0AG8AcgAsAFwAbgAgACAAIAAgACAAIAAgACAAIAAgACAAIAAgACAAIAAgACAAIAAgACAAIAAgACAAIABJAEYAUwAoAFwAbgAgACAAIAAgACAAIAAgACAAIAAgACAAIAAgACAAIAAgACAAIAAgACAAIAAgACAAIAAgACAAIAAgAEkAUwBfAEUATQBQAFQAWQAoAFQAaQBtAGUAKQAsACAAewBcACIAXAAiACwAIAAwAH0ALABcAG4AIAAgACAAIAAgACAAIAAgACAAIAAgACAAIAAgACAAIAAgACAAIAAgACAAIAAgACAAIAAgACAAIABOAE8AVAAoAEkAUwBOAFUATQBCAEUAUgAoAFQAaQBtAGUAKQApACwAIAB7AFwAIgAjAFQASQBNAEUAIQBcACIALAAgADAAfQAsAFwAbgAgACAAIAAgACAAIAAgACAAIAAgACAAIAAgACAAIAAgACAAIAAgACAAIAAgACAAIAAgACAAIAAgACgAVABpAG0AZQAgADwAIAAwACkAIAArACAAKABUAGkAbQBlACAAPgAgADEAKQAsACAAewBcACIAIAAjAFQASQBNAEUAIQBcACIALAAgADAAfQAsAFwAbgAgACAAIAAgACAAIAAgACAAIAAgACAAIAAgACAAIAAgACAAIAAgACAAIAAgACAAIAAgACAAIAAgAFQAUgBVAEUALAAgAEwARQBUACgAXABuACAAIAAgACAAIAAgACAAIAAgACAAIAAgACAAIAAgACAAIAAgACAAIAAgACAAIAAgACAAIAAgACAAIAAgACAAIABfAHIAbwB1AG4AZABMAGUAdgBlAGwALAAgAEkARgAoAF8AbABvAHcATwByAGQAZQByACAAPQAgADUALAAgADMALAAgAF8AbABvAHcATwByAGQAZQByACAALQAgADQAKQAsAFwAbgAgACAAIAAgACAAIAAgACAAIAAgACAAIAAgACAAIAAgACAAIAAgACAAIAAgACAAIAAgACAAIAAgACAAIAAgACAAXwByAFQAaQBtAGUALAAgAFIATwBVAE4ARABfAFQASQBNAEUAUwBQAEEATgAoAFQAaQBtAGUALAAgAF8AcgBvAHUAbgBkAEwAZQB2AGUAbAAsACAAXwB0AHIAdQBuAGMAYQB0AGUAKQAsAFwAbgAgACAAIAAgACAAIAAgACAAIAAgACAAIAAgACAAIAAgACAAIAAgACAAIAAgACAAIAAgACAAIAAgACAAIAAgACAAXwBjAGEAcgByAHkARABhAHkALAAgAE4AKABfAHIAVABpAG0AZQAgAD0AIAAxACkALABcAG4AIAAgACAAIAAgACAAIAAgACAAIAAgACAAIAAgACAAIAAgACAAIAAgACAAIAAgACAAIAAgACAAIAAgACAAIAAgAF8AZgBtAHQALAAgAEkARgBTACgAXABuACAAIAAgACAAIAAgACAAIAAgACAAIAAgACAAIAAgACAAIAAgACAAIAAgACAAIAAgACAAIAAgACAAIAAgACAAIAAgACAAIAAgAF8AbABvAHcATwByAGQAZQByACAAPQAgADEALAAgAFwAIgBcACIALABcAG4AIAAgACAAIAAgACAAIAAgACAAIAAgACAAIAAgACAAIAAgACAAIAAgACAAIAAgACAAIAAgACAAIAAgACAAIAAgACAAIAAgACAAXwBsAG8AdwBPAHIAZABlAHIAIAA9ACAAMgAsACAAXAAiAGgAIABBAE0ALwBQAE0AXAAiACwAXABuACAAIAAgACAAIAAgACAAIAAgACAAIAAgACAAIAAgACAAIAAgACAAIAAgACAAIAAgACAAIAAgACAAIAAgACAAIAAgACAAIAAgAF8AbABvAHcATwByAGQAZQByACAAPQAgADMALAAgAFwAIgBoAFwAXABcACIAIAAmACAAXwBzAGUAcABhAHIAYQB0AG8AcgAgACYAIABcACIAbQBtACAAQQBNAC8AUABNAFwAIgAsAFwAbgAgACAAIAAgACAAIAAgACAAIAAgACAAIAAgACAAIAAgACAAIAAgACAAIAAgACAAIAAgACAAIAAgACAAIAAgACAAIAAgACAAIABfAGwAbwB3AE8AcgBkAGUAcgAgAD0AIAA0ACwAIABcACIAaABcAFwAXAAiACAAJgAgAF8AcwBlAHAAYQByAGEAdABvAHIAIAAmACAAXAAiAG0AbQBcAFwAXAAiACAAJgAgAF8AcwBlAHAAYQByAGEAdABvAHIAIAAmACAAXAAiAHMAcwAgAEEATQAvAFAATQBcACIALABcAG4AIAAgACAAIAAgACAAIAAgACAAIAAgACAAIAAgACAAIAAgACAAIAAgACAAIAAgACAAIAAgACAAIAAgACAAIAAgACAAIAAgACAAXwBsAG8AdwBPAHIAZABlAHIAIAA9ACAANQAsACAAXAAiAGgAXABcAFwAIgAgACYAIABfAHMAZQBwAGEAcgBhAHQAbwByACAAJgAgAFwAIgBtAG0AXABcAFwAIgAgACYAIABfAHMAZQBwAGEAcgBhAHQAbwByACAAJgAgAFwAIgBzAHMALgAwADAAMAAgAEEATQAvAFAATQBcACIAXABuACAAIAAgACAAIAAgACAAIAAgACAAIAAgACAAIAAgACAAIAAgACAAIAAgACAAIAAgACAAIAAgACAAIAAgACAAIAApACwAXABuACAAIAAgACAAIAAgACAAIAAgACAAIAAgACAAIAAgACAAIAAgACAAIAAgACAAIAAgACAAIAAgACAAIAAgACAAIABfAHMAVABpAG0AZQAsACAAVABFAFgAVAAoAF8AcgBUAGkAbQBlACwAIABfAGYAbQB0ACkALABcAG4AIAAgACAAIAAgACAAIAAgACAAIAAgACAAIAAgACAAIAAgACAAIAAgACAAIAAgACAAIAAgACAAIAAgACAAIAAgAEgAUwBUAEEAQwBLACgAXwBzAFQAaQBtAGUALAAgAF8AYwBhAHIAcgB5AEQAYQB5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QAcgB1AG4AYwBhAHQAZQAsACAASQBGAEUAUgBSAE8AUgAoAEYASQBOAEQAKABcACIAPABcACIALAAgAE8AcAB0AGkAbwBuAHMAKQAsACAAMAApACAAPgAgADAALABcAG4AIAAgACAAIAAgACAAIAAgACAAIAAgACAAIAAgACAAIAAgACAAIAAgAF8AbABvAHcATwByAGQAZQByACwAIABJAEYAKABOAE8AVAAoAF8AaABhAHMAVABpAG0AZQApACwAIAAxACwAXABuACAAIAAgACAAIAAgACAAIAAgACAAIAAgACAAIAAgACAAIAAgACAAIAAgACAAIAAgAEwARQBUACgAXABuACAAIAAgACAAIAAgACAAIAAgACAAIAAgACAAIAAgACAAIAAgACAAIAAgACAAIAAgACAAIAAgACAAXwB0AHIAeQBMAG8AdwBPAHIAZABlAHIAQwBoAGEAcgAsACAAUwBFAEEAUgBDAEgAXwBOAFQASABfAEMASABBAFIAKABcACIARABIAE0AUwBUAFwAIgAsACAATwBwAHQAaQBvAG4AcwAsACAAMQAsACAAMQApACwAXABuACAAIAAgACAAIAAgACAAIAAgACAAIAAgACAAIAAgACAAIAAgACAAIAAgACAAIAAgACAAIAAgACAASQBGAFMAKABcAG4AIAAgACAAIAAgACAAIAAgACAAIAAgACAAIAAgACAAIAAgACAAIAAgACAAIAAgACAAIAAgACAAIAAgACAAIAAgAEkATgBEAEUAWAAoAF8AdAByAHkATABvAHcATwByAGQAZQByAEMAaABhAHIALAAgADEALAAgADEAKQAgAD0AIAAwACwAIAAzACwAXABuACAAIAAgACAAIAAgACAAIAAgACAAIAAgACAAIAAgACAAIAAgACAAIAAgACAAIAAgACAAIAAgACAAIAAgACAAIABJAE4ARABFAFgAKABfAHQAcgB5AEwAbwB3AE8AcgBkAGUAcgBDAGgAYQByACwAIAAxACwAIAAyACkAIAA9ACAAXAAiAEQAXAAiACwAIAAxACwAXABuACAAIAAgACAAIAAgACAAIAAgACAAIAAgACAAIAAgACAAIAAgACAAIAAgACAAIAAgACAAIAAgACAAIAAgACAAIABJAE4ARABFAFgAKABfAHQAcgB5AEwAbwB3AE8AcgBkAGUAcgBDAGgAYQByACwAIAAxACwAIAAyACkAIAA9ACAAXAAiAEgAXAAiACwAIAAyACwAXABuACAAIAAgACAAIAAgACAAIAAgACAAIAAgACAAIAAgACAAIAAgACAAIAAgACAAIAAgACAAIAAgACAAIAAgACAAIABJAE4ARABFAFgAKABfAHQAcgB5AEwAbwB3AE8AcgBkAGUAcgBDAGgAYQByACwAIAAxACwAIAAyACkAIAA9ACAAXAAiAE0AXAAiACwAIAAzACwAXABuACAAIAAgACAAIAAgACAAIAAgACAAIAAgACAAIAAgACAAIAAgACAAIAAgACAAIAAgACAAIAAgACAAIAAgACAAIABJAE4ARABFAFgAKABfAHQAcgB5AEwAbwB3AE8AcgBkAGUAcgBDAGgAYQByACwAIAAxACwAIAAyACkAIAA9ACAAXAAiAFMAXAAiACwAIAA0ACwAXABuACAAIAAgACAAIAAgACAAIAAgACAAIAAgACAAIAAgACAAIAAgACAAIAAgACAAIAAgACAAIAAgACAAIAAgACAAIABJAE4ARABFAFgAKABfAHQAcgB5AEwAbwB3AE8AcgBkAGUAcgBDAGgAYQByACwAIAAxACwAIAAyACkAIAA9ACAAXAAiAFQAXAAiACwAIAA1AFwAbgAgACAAIAAgACAAIAAgACAAIAAgACAAIAAgACAAIAAgACAAIAAgACAAIAAgACAAIAAgACAAIAAgACkAXABuACAAIAAgACAAIAAgACAAIAAgACAAIAAgACAAIAAgACAAIAAgACAAIAAgACAAIAAgACkAXABuACAAIAAgACAAIAAgACAAIAAgACAAIAAgACAAIAAgACAAIAAgACAAIAApACwAXABuACAAIAAgACAAIAAgACAAIAAgACAAIAAgAFwAbgAgACAAIAAgACAAIAAgACAAIAAgACAAIAAgACAAIAAgACAAIAAgACAAXwB0AHIAeQBEAGEAdABlAFMAZQBwAEMAaABhAHIALAAgAEYASQBOAEQAXwBOAFQASABfAEMASABBAFIAKABcACIALAAuAC8ALQBfAFwAIgAsACAATwBwAHQAaQBvAG4AcwAsACAAMQAsACAAMQApACwAXABuACAAIAAgACAAIAAgACAAIAAgACAAIAAgACAAIAAgACAAIAAgACAAIABfAGQAYQB0AGUAUwBlAHAAYQByAGEAdABvAHIALAAgAEkARgAoAEkATgBEAEUAWAAoAF8AdAByAHkARABhAHQAZQBTAGUAcABDAGgAYQByACwAIAAxACwAIAAxACkAIAA9ACAAMAAsACAAXAAiAC8AXAAiACwAXABuACAAIAAgACAAIAAgACAAIAAgACAAIAAgACAAIAAgACAAIAAgACAAIAAgACAAIAAgAEkATgBEAEUAWAAoAF8AdAByAHkARABhAHQAZQBTAGUAcABDAGgAYQByACwAIAAxACwAIAAyACkAXABuACAAIAAgACAAIAAgACAAIAAgACAAIAAgACAAIAAgACAAIAAgACAAIAApACwAXABuACAAIAAgACAAIAAgACAAIAAgACAAIAAgACAAIAAgACAAIAAgACAAIABfAHQAcgB5AFQAaQBtAGUAUwBlAHAAQwBoAGEAcgAsACAARgBJAE4ARABfAE4AVABIAF8AQwBIAEEAUgAoAFwAIgAsAC4AOgAtAF8AXAAiACwAIABPAHAAdABpAG8AbgBzACwAIAAxACwAIAAxACwAIABJAE4ARABFAFgAKABfAHQAcgB5AEQAYQB0AGUAUwBlAHAAQwBoAGEAcgAsACAAMQAsACAAMQApACAAKwAgADEAKQAsAFwAbgAgACAAIAAgACAAIAAgACAAIAAgACAAIAAgACAAIAAgACAAIAAgACAAXwB0AGkAbQBlAFMAZQBwAGEAcgBhAHQAbwByACwAIABJAEYAKABJAE4ARABFAFgAKABfAHQAcgB5AFQAaQBtAGUAUwBlAHAAQwBoAGEAcgAsACAAMQAsACAAMQApACAAPQAgADAALAAgAFwAIgA6AFwAIgAsAFwAbgAgACAAIAAgACAAIAAgACAAIAAgACAAIAAgACAAIAAgACAAIAAgACAAIAAgACAAIABJAE4ARABFAFgAKABfAHQAcgB5AFQAaQBtAGUAUwBlAHAAQwBoAGEAcgAsACAAMQAsACAAMgApAFwAbgAgACAAIAAgACAAIAAgACAAIAAgACAAIAAgACAAIAAgACAAIAAgACA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UAGkAbQBlACwAIABmAG4ARgBvAHIAbQBhAHQAVABpAG0AZQAoAF8AbABvAHcATwByAGQAZQByACwAIABfAHQAcgB1AG4AYwBhAHQAZQAsACAAXwB0AGkAbQBlAFMAZQBwAGEAcgBhAHQAbwByACkALABcAG4AIAAgACAAIAAgACAAIAAgACAAIAAgACAAIAAgACAAIAAgACAAIAAgACAAIAAgACAAIAAgACAAIABfAHMARABhAHQAZQAsACAAZgBuAEYAbwByAG0AYQB0AEQAYQB0AGUAKABfAGQAYQB0AGUAUwBlAHAAYQByAGEAdABvAHIALAAgAEkATgBEAEUAWAAoAF8AcgBUAGkAbQBlACwAIAAxACwAIAAyACkAKQAsAFwAbgAgACAAIAAgACAAIAAgACAAIAAgACAAIAAgACAAIAAgACAAIAAgACAAIAAgACAAIAAgACAAIAAgAEMATwBOAEMAQQBUACgAXwBzAEQAYQB0AGUALAAgAFwAIgAgAFwAIgAsACAASQBOAEQARQBYACgAXwByAFQAaQBtAGUALAAgADEAIAAsADEAKQApAFwAbgAgACAAIAAgACAAIAAgACAAIAAgACAAIAAgACAAIAAgACAAIAAgACAAIAAgACAAIAApACwAXABuACAAIAAgACAAIAAgACAAIAAgACAAIAAgACAAIAAgACAAIAAgACAAIAAgACAAIAAgAF8AaABhAHMAVABpAG0AZQAsACAATABFAFQAKABcAG4AIAAgACAAIAAgACAAIAAgACAAIAAgACAAIAAgACAAIAAgACAAIAAgACAAIAAgACAAIAAgACAAIAAvAC8AIABuAG8AIABkAGEAdABlACwAIAB0AGkAbQBlACAAbwBuAGwAeQBcAG4AIAAgACAAIAAgACAAIAAgACAAIAAgACAAIAAgACAAIAAgACAAIAAgACAAIAAgACAAIAAgACAAIABfAHIAVABpAG0AZQAsACAAZgBuAEYAbwByAG0AYQB0AFQAaQBtAGUAKABfAGwAbwB3AE8AcgBkAGUAcgAsACAAXwB0AHIAdQBuAGMAYQB0AGUALAAgAF8AdABpAG0AZQBTAGUAcABhAHIAYQB0AG8AcgApACwAXABuACAAIAAgACAAIAAgACAAIAAgACAAIAAgACAAIAAgACAAIAAgACAAIAAgACAAIAAgACAAIAAgACAASQBOAEQARQBYACgAXwByAFQAaQBtAGUALAAgADEAIAAsADEAKQBcAG4AIAAgACAAIAAgACAAIAAgACAAIAAgACAAIAAgACAAIAAgACAAIAAgACAAIAAgACAAKQAsAFwAbgAgACAAIAAgACAAIAAgACAAIAAgACAAIAAgACAAIAAgACAAIAAgACAAIAAgACAAIABUAFIAVQBFACwAIABmAG4ARgBvAHIAbQBhAHQARABhAHQAZQAoAF8AZABhAHQAZQBTAGUAcABhAHIAYQB0AG8AcgAsACAAMAApACAALwAvACAAZABhAHQAZQAgAG8AbgBsAH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FwAIgBcACIALAAgAFwAIgBcACIALAAgADEANQAsACAAMAAuADIANQAsACA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QAVABHACwAXABuACAAIAAgACAATABFAFQAKABcAG4AIAAgACAAIAAgACAAIAAgAF8ARABUAEcALAAgAFMAVQBCAFMAVABJAFQAVQBUAEUAKABEAFQARwAsACAAXAAiACAAXAAiACwAIABcACIAXAAiACkALABcAG4AIAAgACAAIAAgACAAIAAgAEkARgBTACgAXABuACAAIAAgACAAIAAgACAAIAAgACAAIAAgAEkAUwBfAEUATQBQAFQAWQAoAF8ARABUAEcAKQAsACAAewBcACIAXAAiACwAIABcACIAXAAiACwAIABcACIAXAAiACwAIABcACIAXAAiACwAIABcACIAXAAiAH0ALABcAG4AIAAgACAAIAAgACAAIAAgACAAIAAgACAATgBPAFQAKABWAEEATABJAEQAQQBUAEUAXwBDAEgAQQBSAFMARQBUACgAXAAiADAAMQAyADMANAA1ADYANwA4ADkAQQBCAEMARABFAEYARwBIAEkASgBLAEwATQBOAE8AUABRAFIAUwBUAFUAVgBXAFgAWQBaAFwAIgAsACAAXwBEAFQARwApACkALAAgAHsAIwBWAEEATABVAEUAIQAsACAAXAAiAFwAIgAsACAAXAAiAFwAIgAsACAAXAAiAFwAIgAsACAAXAAiAFwAIgB9ACwAXABuACAAIAAgACAAIAAgACAAIAAgACAAIAAgAFQAUgBVAEUALAAgAEwARQBUACgAXABuACAAIAAgACAAIAAgACAAIAAgACAAIAAgACAAIAAgACAAZgBuAFkAZQBhAHIALAAgAEwAQQBNAEIARABBACgAXwBzAFkAZQBhAHIALABcAG4AIAAgACAAIAAgACAAIAAgACAAIAAgACAAIAAgACAAIAAgACAAIAAgAEwARQBUACgAXABuACAAIAAgACAAIAAgACAAIAAgACAAIAAgACAAIAAgACAAIAAgACAAIAAgACAAIAAgAF8AeQB5ACwAIABWAEEATABVAEUAKABfAHMAWQBlAGEAcgApACwAXABuACAAIAAgACAAIAAgACAAIAAgACAAIAAgACAAIAAgACAAIAAgACAAIAAgACAAIAAgAEkARgAoAF8AeQB5ACAAPAAgADUAMQAsACAAMgAwADAAMAAgACsAIABfAHkAeQAsACAAMQA5ADAAMAAgACsAIABfAHkAeQApAFwAbgAgACAAIAAgACAAIAAgACAAIAAgACAAIAAgACAAIAAgACAAIAAgACAAKQBcAG4AIAAgACAAIAAgACAAIAAgACAAIAAgACAAIAAgACAAIAApACwAXABuAFwAbgAgACAAIAAgACAAIAAgACAAIAAgACAAIAAgACAAIAAgAGYAbgBUAGkAbQBlACwAIABMAEEATQBCAEQAQQAoAF8AaABvAHUAcgAsACAAXwBtAGkAbgB1AHQAZQAsACAAXwBzAGUAYwBvAG4AZAAsAFwAbgAgACAAIAAgACAAIAAgACAAIAAgACAAIAAgACAAIAAgACAAIAAgACAASQBGACgATgBPAFQAKABJAFMAXwBWAEEATABJAEQAXwBUAEkATQBFAF8ATwBGAF8ARABBAFkAKABfAGgAbwB1AHIALAAgAF8AbQBpAG4AdQB0AGUALAAgAF8AcwBlAGMAbwBuAGQALAAgADAAKQApACwAIAB7ACMATgBVAE0AIQB9ACwAXABuACAAIAAgACAAIAAgACAAIAAgACAAIAAgACAAIAAgACAAIAAgACAAIAAgACAAIAAgAFQASQBNAEUAUwBQAEEATgAoADEALAAgADAALAAgAF8AaABvAHUAcgAsACAAXwBtAGkAbgB1AHQAZQAsACAAXwBzAGUAYwBvAG4AZAApAFwAbgAgACAAIAAgACAAIAAgACAAIAAgACAAIAAgACAAIAAgACAAIAAgACAAKQBcAG4AIAAgACAAIAAgACAAIAAgACAAIAAgACAAIAAgACAAIAApACwAXABuAFwAbgAgACAAIAAgACAAIAAgACAAIAAgACAAIAAgACAAIAAgAGYAbgBQAGEAcgBzAGUAVABaACwAIABMAEEATQBCAEQAQQAoAF8AdAB6AEMAaABhAHIALABcAG4AIAAgACAAIAAgACAAIAAgACAAIAAgACAAIAAgACAAIAAgACAAIAAgAEwARQBUACgAXABuACAAIAAgACAAIAAgACAAIAAgACAAIAAgACAAIAAgACAAIAAgACAAIAAgACAAIAAgAF8AYwBvAGQAZQAsACAAQwBPAEQARQAoAF8AdAB6AEMAaABhAHIAKQAgAC0AIAA2ADQALABcAG4AIAAgACAAIAAgACAAIAAgACAAIAAgACAAIAAgACAAIAAgACAAIAAgACAAIAAgACAASQBGAFMAKABcAG4AIAAgACAAIAAgACAAIAAgACAAIAAgACAAIAAgACAAIAAgACAAIAAgACAAIAAgACAAIAAgACAAIABfAGMAbwBkAGUAIAA9ACAAMgA2ACwAIAAwACwAIAAvAC8AIABaACAAPQAgAFUAVABDAFwAbgAgACAAIAAgACAAIAAgACAAIAAgACAAIAAgACAAIAAgACAAIAAgACAAIAAgACAAIAAgACAAIAAgAF8AYwBvAGQAZQAgAD0AIAAxADAALAAgAFwAIgBcACIALAAgAC8ALwAgAEoAIAA9ACAATABvAGMAYQBsACAAVABpAG0AZQBcAG4AIAAgACAAIAAgACAAIAAgACAAIAAgACAAIAAgACAAIAAgACAAIAAgACAAIAAgACAAIAAgACAAIABfAGMAbwBkAGUAIAA8AD0AIAAwACwAIAB7ACMAVgBBAEwAVQBFACEAfQAsAFwAbgAgACAAIAAgACAAIAAgACAAIAAgACAAIAAgACAAIAAgACAAIAAgACAAIAAgACAAIAAgACAAIAAgAF8AYwBvAGQAZQAgADwAPQAgADkALAAgAF8AYwBvAGQAZQAgACoAIAA2ADAALAAgAC8ALwAgAEEAQgBDAEQARQBGAEcASABJACAALQA+ACAAKwAxAC4ALgArADkAXABuACAAIAAgACAAIAAgACAAIAAgACAAIAAgACAAIAAgACAAIAAgACAAIAAgACAAIAAgACAAIAAgACAAXwBjAG8AZABlACAAPAA9ACAAMQAzACwAIAAoAF8AYwBvAGQAZQAgAC0AIAAxACkAIAAqACAANgAwACwAIAAgAC8ALwAgAEsATABNACAALQA+ACAAKwAxADAALgAuACsAMQAyAFwAbgAgACAAIAAgACAAIAAgACAAIAAgACAAIAAgACAAIAAgACAAIAAgACAAIAAgACAAIAAgACAAIAAgAF8AYwBvAGQAZQAgADwAPQAgADIANQAsACAAKAAxADMAIAAtACAAXwBjAG8AZABlACkAIAAqACAANgAwACwAIAAvAC8AIABOAE8AUABRAFIAUwBUAFUAVgBXAFgAWQAgAC0APgAgAC0AMQAuAC4ALQAxADI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LABcAG4AXABuACAAIAAgACAAIAAgACAAIAAgACAAIAAgACAAIAAgACAAZgBuAFAAYQByAHMAZQBGAHUAbABsACwAIABMAEEATQBCAEQAQQAoAF8ARABUAEcALABcAG4AIAAgACAAIAAgACAAIAAgACAAIAAgACAAIAAgACAAIAAgACAAIAAgAEwARQBUACgAXABuACAAIAAgACAAIAAgACAAIAAgACAAIAAgACAAIAAgACAAIAAgACAAIAAgACAAIAAgAF8AZABhAHkALAAgAFYAQQBMAFUARQAoAEwARQBGAFQAKABfAEQAVABHACwAIAAyACkAKQAsAFwAbgAgACAAIAAgACAAIAAgACAAIAAgACAAIAAgACAAIAAgACAAIAAgACAAIAAgACAAIABfAG0AbwBuAHQAaAAsACAAUABBAFIAUwBFAF8ATQBPAE4AVABIACgATQBJAEQAKABfAEQAVABHACwAIAAxADAALAAgADMAKQApACwAXABuACAAIAAgACAAIAAgACAAIAAgACAAIAAgACAAIAAgACAAIAAgACAAIAAgACAAIAAgAF8AeQBlAGEAcgAsACAAZgBuAFkAZQBhAHIAKABSAEkARwBIAFQAKABfAEQAVABHACwAIAAyACkAKQAsAFwAbgAgACAAIAAgACAAIAAgACAAIAAgACAAIAAgACAAIAAgACAAIAAgACAAIAAgACAAIABJAEYAKABOAE8AVAAoAEkAUwBfAFYAQQBMAEkARABfAEQAQQBUAEUAKABfAHkAZQBhAHIALAAgAF8AbQBvAG4AdABoACwAIABfAGQAYQB5ACwAIAAwACkAKQAsACAAewAjAFYAQQBMAFUARQAhACwAIABcACIAXAAiACwAIABcACIAXAAiACwAIABcACIAXAAiACwAIABcACIAXAAiAH0ALABcAG4AIAAgACAAIAAgACAAIAAgACAAIAAgACAAIAAgACAAIAAgACAAIAAgACAAIAAgACAAIAAgACAAIABMAEUAVAAoAFwAbgAgACAAIAAgACAAIAAgACAAIAAgACAAIAAgACAAIAAgACAAIAAgACAAIAAgACAAIAAgACAAIAAgACAAIAAgACAAXwBoAG8AdQByACwAIABWAEEATABVAEUAKABNAEkARAAoAF8ARABUAEcALAAgADMALAAgADIAKQApACwAXABuACAAIAAgACAAIAAgACAAIAAgACAAIAAgACAAIAAgACAAIAAgACAAIAAgACAAIAAgACAAIAAgACAAIAAgACAAIABfAG0AaQBuAHUAdABlACwAIABWAEEATABVAEUAKABNAEkARAAoAF8ARABUAEcALAAgADUALAAgADIAKQApACwAXABuACAAIAAgACAAIAAgACAAIAAgACAAIAAgACAAIAAgACAAIAAgACAAIAAgACAAIAAgACAAIAAgACAAIAAgACAAIABfAHMAZQBjAG8AbgBkACwAIABWAEEATABVAEUAKABNAEkARAAoAF8ARABUAEcALAAgADcALAAgADIAKQApACwAXABuACAAIAAgACAAIAAgACAAIAAgACAAIAAgACAAIAAgACAAIAAgACAAIAAgACAAIAAgACAAIAAgACAAIAAgACAAIABfAHQAaQBtAGUALAAgAGYAbgBUAGkAbQBlACgAXwBoAG8AdQByACwAIABfAG0AaQBuAHUAdABlACwAIABfAHMAZQBjAG8AbgBkACkALABcAG4AIAAgACAAIAAgACAAIAAgACAAIAAgACAAIAAgACAAIAAgACAAIAAgACAAIAAgACAAIAAgACAAIAAgACAAIAAgAF8AdAB6ACwAIABmAG4AUABhAHIAcwBlAFQAWgAoAE0ASQBEACgAXwBEAFQARwAsACAAOQAsACAAMQApACkALABcAG4AIAAgACAAIAAgACAAIAAgACAAIAAgACAAIAAgACAAIAAgACAAIAAgACAAIAAgACAAIAAgACAAIAAgACAAIAAgAEgAUwBUAEEAQwBLACgAXABuACAAIAAgACAAIAAgACAAIAAgACAAIAAgACAAIAAgACAAIAAgACAAIAAgACAAIAAgACAAIAAgACAAIAAgACAAIAAgACAAIAAgAF8AeQBlAGEAcgAsAFwAbgAgACAAIAAgACAAIAAgACAAIAAgACAAIAAgACAAIAAgACAAIAAgACAAIAAgACAAIAAgACAAIAAgACAAIAAgACAAIAAgACAAIABfAG0AbwBuAHQAaAAsAFwAbgAgACAAIAAgACAAIAAgACAAIAAgACAAIAAgACAAIAAgACAAIAAgACAAIAAgACAAIAAgACAAIAAgACAAIAAgACAAIAAgACAAIABfAGQAYQB5ACwAXABuACAAIAAgACAAIAAgACAAIAAgACAAIAAgACAAIAAgACAAIAAgACAAIAAgACAAIAAgACAAIAAgACAAIAAgACAAIAAgACAAIAAgAF8AdABpAG0AZQAsAFwAbgAgACAAIAAgACAAIAAgACAAIAAgACAAIAAgACAAIAAgACAAIAAgACAAIAAgACAAIAAgACAAIAAgACAAIAAgACAAIAAgACAAIABfAHQAe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mAG4AUABhAHIAcwBlAFMAaABvAHIAdA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tAG8AbgB0AGgALAAgAFAAQQBSAFMARQBfAE0ATwBOAFQASAAoAE0ASQBEACgAXwBEAFQARwAsACAAOAAsACAAMwApACkALABcAG4AIAAgACAAIAAgACAAIAAgACAAIAAgACAAIAAgACAAIAAgACAAIAAgACAAIAAgACAAXwB5AGUAYQByACwAIABmAG4AWQBlAGEAcgAoAFIASQBHAEgAVAAoAF8ARABUAEcALAAgADIAKQApACwAXABuACAAIAAgACAAIAAgACAAIAAgACAAIAAgACAAIAAgACAAIAAgACAAIAAgACAAIAAgAEkARgAoAE4ATwBUACgASQBTAF8AVgBBAEwASQBEAF8ARABBAFQARQAoAF8AeQBlAGEAcgAsACAAXwBtAG8AbgB0AGgALAAgAF8AZABhAHkALAAgADAAKQApACwAIAB7ACMAVgBBAEwAVQBFACEALAAgAFwAIgBcACIALAAgAFwAIgBcACIALAAgAFwAIgBcACIALAAgAFwAIgBcACIAfQAsAFwAbgAgACAAIAAgACAAIAAgACAAIAAgACAAIAAgACAAIAAgACAAIAAgACAAIAAgACAAIAAgACAAIAAgAEwARQBUACgAXABuACAAIAAgACAAIAAgACAAIAAgACAAIAAgACAAIAAgACAAIAAgACAAIAAgACAAIAAgACAAIAAgACAAIAAgACAAIABfAGgAbwB1AHIALAAgAFYAQQBMAFUARQAoAE0ASQBEACgAXwBEAFQARwAsACAAMwAsACAAMgApACkALABcAG4AIAAgACAAIAAgACAAIAAgACAAIAAgACAAIAAgACAAIAAgACAAIAAgACAAIAAgACAAIAAgACAAIAAgACAAIAAgAF8AbQBpAG4AdQB0AGUALAAgAFYAQQBMAFUARQAoAE0ASQBEACgAXwBEAFQARwAsACAANQAsACAAMgApACkALABcAG4AIAAgACAAIAAgACAAIAAgACAAIAAgACAAIAAgACAAIAAgACAAIAAgACAAIAAgACAAIAAgACAAIAAgACAAIAAgAF8AdABpAG0AZQAsACAAZgBuAFQAaQBtAGUAKABfAGgAbwB1AHIALAAgAF8AbQBpAG4AdQB0AGUALAAgADAAKQAsAFwAbgAgACAAIAAgACAAIAAgACAAIAAgACAAIAAgACAAIAAgACAAIAAgACAAIAAgACAAIAAgACAAIAAgACAAIAAgACAAXwB0AHoALAAgAGYAbgBQAGEAcgBzAGUAVABaACgATQBJAEQAKABfAEQAVABHACwAIAA3ACwAIAAxACkAKQAsAFwAbgAgACAAIAAgACAAIAAgACAAIAAgACAAIAAgACAAIAAgACAAIAAgACAAIAAgACAAIAAgACAAIAAgACAAIAAgACAASABTAFQAQQBDAEsAKABcAG4AIAAgACAAIAAgACAAIAAgACAAIAAgACAAIAAgACAAIAAgACAAIAAgACAAIAAgACAAIAAgACAAIAAgACAAIAAgACAAIAAgACAAXwB5AGUAYQByACwAXABuACAAIAAgACAAIAAgACAAIAAgACAAIAAgACAAIAAgACAAIAAgACAAIAAgACAAIAAgACAAIAAgACAAIAAgACAAIAAgACAAIAAgAF8AbQBvAG4AdABoACwAXABuACAAIAAgACAAIAAgACAAIAAgACAAIAAgACAAIAAgACAAIAAgACAAIAAgACAAIAAgACAAIAAgACAAIAAgACAAIAAgACAAIAAgAF8AZABhAHkALABcAG4AIAAgACAAIAAgACAAIAAgACAAIAAgACAAIAAgACAAIAAgACAAIAAgACAAIAAgACAAIAAgACAAIAAgACAAIAAgACAAIAAgACAAXwB0AGkAbQBlACwAXABuACAAIAAgACAAIAAgACAAIAAgACAAIAAgACAAIAAgACAAIAAgACAAIAAgACAAIAAgACAAIAAgACAAIAAgACAAIAAgACAAIAAgAF8AdAB6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GYAbgBQAGEAcgBzAGUAUABsAGEAbg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oAG8AdQByACwAIABWAEEATABVAEUAKABNAEkARAAoAF8ARABUAEcALAAgADMALAAgADIAKQApACwAXABuACAAIAAgACAAIAAgACAAIAAgACAAIAAgACAAIAAgACAAIAAgACAAIAAgACAAIAAgAF8AbQBpAG4AdQB0AGUALAAgAFYAQQBMAFUARQAoAE0ASQBEACgAXwBEAFQARwAsACAANQAsACAAMgApACkALABcAG4AIAAgACAAIAAgACAAIAAgACAAIAAgACAAIAAgACAAIAAgACAAIAAgACAAIAAgACAAXwB0AGkAbQBlACwAIABmAG4AVABpAG0AZQAoAF8AaABvAHUAcgAsACAAXwBtAGkAbgB1AHQAZQAsACAAMAApACwAXABuACAAIAAgACAAIAAgACAAIAAgACAAIAAgACAAIAAgACAAIAAgACAAIAAgACAAIAAgAF8AdAB6ACwAIABmAG4AUABhAHIAcwBlAFQAWgAoAE0ASQBEACgAXwBEAFQARwAsACAANwAsACAAMQApACkALABcAG4AIAAgACAAIAAgACAAIAAgACAAIAAgACAAIAAgACAAIAAgACAAIAAgACAAIAAgACAASABTAFQAQQBDAEsAKABcAG4AIAAgACAAIAAgACAAIAAgACAAIAAgACAAIAAgACAAIAAgACAAIAAgACAAIAAgACAAIAAgACAAIABcACIAXAAiACwAXABuACAAIAAgACAAIAAgACAAIAAgACAAIAAgACAAIAAgACAAIAAgACAAIAAgACAAIAAgACAAIAAgACAAXAAiAFwAIgAsAFwAbgAgACAAIAAgACAAIAAgACAAIAAgACAAIAAgACAAIAAgACAAIAAgACAAIAAgACAAIAAgACAAIAAgAF8AZABhAHkALABcAG4AIAAgACAAIAAgACAAIAAgACAAIAAgACAAIAAgACAAIAAgACAAIAAgACAAIAAgACAAIAAgACAAIABfAHQAaQBtAGUALABcAG4AIAAgACAAIAAgACAAIAAgACAAIAAgACAAIAAgACAAIAAgACAAIAAgACAAIAAgACAAIAAgACAAIABfAHQAegBcAG4AIAAgACAAIAAgACAAIAAgACAAIAAgACAAIAAgACAAIAAgACAAIAAgACAAIAAgACAAKQBcAG4AIAAgACAAIAAgACAAIAAgACAAIAAgACAAIAAgACAAIAAgACAAIAAgACkAXABuACAAIAAgACAAIAAgACAAIAAgACAAIAAgACAAIAAgACAAKQAsAFwAbgBcAG4AIAAgACAAIAAgACAAIAAgACAAIAAgACAAIAAgACAAIABfAGwAZQBuACwAIABMAEUATgAoAF8ARABUAEcAKQAsAFwAbgAgACAAIAAgACAAIAAgACAAIAAgACAAIAAgACAAIAAgAF8AZgBtAHQALAAgAEkARgBTACgAXwBsAGUAbgAgAD0AIAAxADQALAAgAFwAIgBGAFwAIgAsACAAXABuACAAIAAgACAAIAAgACAAIAAgACAAIAAgACAAIAAgACAAIAAgACAAIABfAGwAZQBuACAAPQAgADEAMgAsACAAXAAiAFMAXAAiACwAXABuACAAIAAgACAAIAAgACAAIAAgACAAIAAgACAAIAAgACAAIAAgACAAIABfAGwAZQBuACAAPQAgADcALAAgAFwAIgBQAFwAIgAsAFwAbgAgACAAIAAgACAAIAAgACAAIAAgACAAIAAgACAAIAAgACAAIAAgACAAVABSAFUARQAsACAAIwBOAC8AQQBcAG4AIAAgACAAIAAgACAAIAAgACAAIAAgACAAIAAgACAAIAApACwAXABuACAAIAAgACAAIAAgACAAIAAgACAAIAAgACAAIAAgACAASQBGAFMAKABcAG4AIAAgACAAIAAgACAAIAAgACAAIAAgACAAIAAgACAAIAAgACAAIAAgAEkAUwBOAEEAKABfAGYAbQB0ACkALAAgAHsAIwBWAEEATABVAEUAIQAsACAAXAAiAFwAIgAsACAAXAAiAFwAIgAsACAAXAAiAFwAIgAsACAAXAAiAFwAIgB9ACwAXABuACAAIAAgACAAIAAgACAAIAAgACAAIAAgACAAIAAgACAAIAAgACAAIABfAGYAbQB0ACAAPQAgAFwAIgBGAFwAIgAsACAAZgBuAFAAYQByAHMAZQBGAHUAbABsACgAXwBEAFQARwApACwAXABuACAAIAAgACAAIAAgACAAIAAgACAAIAAgACAAIAAgACAAIAAgACAAIABfAGYAbQB0ACAAPQAgAFwAIgBTAFwAIgAsACAAZgBuAFAAYQByAHMAZQBTAGgAbwByAHQAKABfAEQAVABHACkALABcAG4AIAAgACAAIAAgACAAIAAgACAAIAAgACAAIAAgACAAIAAgACAAIAAgAF8AZgBtAHQAIAA9ACAAXAAiAFAAXAAiACwAIABmAG4AUABhAHIAcwBlAFAAbABhAG4AKABfAEQAVABH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B8ACAAaQBuAHQAZQBnAGUAcgAgACAAIAAgACAAIAAgACAAIAB8AFwAbgAgACAAIAAgACAAIAAgACAAIAAgACAAIAAgAHwAIABbADEAOQA1ADEALgAuADIAMAA1ADAAXQAgACAAIAAgAHwAXABuAE0AbwBuAHQAaAAgACAAIAAgACAAIAAgACAAfAAgAGkAbgB0AGUAZwBlAHIAIABbADEALgAuADEAMgBdACAAfABcAG4ARABhAHkAIAAgACAAIAAgACAAIAAgACAAIAB8ACAAaQBuAHQAZQBnAGUAcgAgAFsAMQAuAC4AMwAxAF0AIAB8AFwAbgBUAGkAbQBlACAAIAAgACAAIAAgACAAIAAgAHwAIABkAGUAYwBpAG0AYQBsACAAWwAwAC4ALgAxACkAIAAgAHwAIABUAGkAbQBlACAAbwBmACAAZABhAHkAIABhAHMAIABkAGUAYwBpAG0AYQBsACAAZgByAGEAYwB0AGkAbwBuACAAbwBmACAAYQAgAGQAYQB5AC4AXABuAFsAVABaAE8ATQBpAG4AdQB0AGUAcwBdACAAfAAgAGQAZQBjAGkAbQBhAGwAIAAgACAAIAAgACAAIAAgACAAfAAgAFQAaQBtAGUAIAB6AG8AbgBlACAAbwBmAGYAcwBlAHQAIABmAHIAbwBtACAAVQBUAEMAIABpAG4AIABtAGkAbgB1AHQAZQBzAFwAbgAgACAAIAAgACAAIAAgACAAIAAgACAAIAAgAHwAIABbAC0AOQAwADAALgAuADkAMAAwAF0AIAAgACAAIAAgAHwAIABBAHMAcwB1AG0AZQBkACAAdABvACAAYgBlACAAVQBUAEMAIABpAGYAIABvAG0AbQBpAHQAdABlAGQALgAgAFsALQAxADUAOgAwADAALgAuACsAMQA1ADoAMAAwAF0AXABuACAAIAAgACAAIAAgACAAIAAgACAAIAAgACAAfAAgACAAIAAgACAAIAAgACAAIAAgACAAIAAgACAAIAAgACAAfAAgAFQAaQBtAGUAIAB3AGkAbABsACAAYgBlACAAYwBvAG4AdgBlAHIAdABlAGQAIABpAGYAIAB0AGgAZQAgAG8AZgBmAHMAZQB0ACAAZABvAGUAcwAgAG4AbwB0ACAAYQBsAGkAZwBuACAAdwBpAHQAaAAgAG0AaQBsAGkAdABhAHIAeQBcAG4AIAAgACAAIAAgACAAIAAgACAAIAAgACAAIAB8ACAAIAAgACAAIAAgACAAIAAgACAAIAAgACAAIAAgACAAIAB8ACAAdABpAG0AZQAgAHoAbwBuAGUAcwAuAFwAbgBbAE8AcAB0AGkAbwBuAHMAXQAgACAAIAAgAHwAIAB0AGUAeAB0ACAAIAAgACAAIAAgACAAIAAgACAAIAAgAHwAIABTAHQAcgBpAG4AZwAgAHcAaQB0AGgAIABlAGwAZQBtAGUAbgB0AHMAOgAgAFsAUwBdAFsAXwBdAFsAPABdAFwAbgAgACAAIAAgACAAIAAgACAAIAAgACAAIAAgAHwAIAAgACAAIAAgACAAIAAgACAAIAAgACAAIAAgACAAIAAgAHwAIAAgAFMAIAA6ACAAUwBoAG8AcgB0ACAAZgBvAHIAbQBhAHQALAAgAG8AbQBtAGkAdABzACAAcwBlAGMAbwBuAGQAcwBcAG4AIAAgACAAIAAgACAAIAAgACAAIAAgACAAIAB8ACAAIAAgACAAIAAgACAAIAAgACAAIAAgACAAIAAgACAAIAB8ACAAIABfACAAOgAgAFMAcABhAGMAaQBuAGcAIABiAGUAdAB3AGUAZQBuACAAYwBvAG0AcABvAG4AZQBuAHQAcwBcAG4AIAAgACAAIAAgACAAIAAgACAAIAAgACAAIAB8ACAAIAAgACAAIAAgACAAIAAgACAAIAAgACAAIAAgACAAIAB8ACAAIAA8ACAAOgAgAFIAbwB1AG4AZAAgAGIAeQAgAHQAcgB1AG4AYwBhAHQAaQBuAGcAIABjAG8AbQBwAG8AbgBlAG4AdABzAC4AIABEAGUAZgBhAHUAbAB0ACAAaQBzACAAcgBvAHUAbgBkAGkAbgBnACAAdABvACAAbgBlAGEAcgBlAHM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KAAyADAAMgAzACwAIAAyACwAIAAxADIALAAgADAALgA3ADUALAAgADYAMAAwACwAIAAxACkAXABuAFIAZQB0AHUAcgBuAHMAOgAgADEAMgAxADgAMAAwAEsARgBFAEIAMgAzAFwAbgBcAG4ARgBPAFIATQBBAFQAXwBNAEkATABfAEQAVABHACgAIAAsACAALAAgADEAMgAsACAAMAAuADIANQApAFwAbgBSAGUAdAB1AHIAbgBzADoAIAAxADIAMAA2ADAAMA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0ASQBMAF8ARABUAEcAIAA9ACAATABBAE0AQgBEAEEAKABZAGUAYQByACwAIABNAG8AbgB0AGgALAAgAEQAYQB5ACwAIABUAGkAbQBlACwAIABbAFQAWgBPAE0AaQBuAHUAdABlAHMAXQAsACAAWwBPAHAAdABpAG8AbgBzAF0ALABcAG4AIAAgACAAIABJAEYAUwAoAFwAbgAgACAAIAAgACAAIAAgACAASQBTAF8ARQBNAFAAVABZACgAWQBlAGEAcgApACAAKgAgAEkAUwBfAEUATQBQAFQAWQAoAE0AbwBuAHQAaAApACAAKgAgAEkAUwBfAEUATQBQAFQAWQAoAEQAYQB5ACkAIAAqACAASQBTAF8ARQBNAFAAVABZACgAVABpAG0AZQApACwAIABcACIAXAAiACwAXABuACAAIAAgACAAIAAgACAAIABOAE8AVAAoAEkAUwBfAE4AVQBNAEUAUgBJAEMAXwBOAFUATABMACgAWQBlAGEAcgApACkALAAgAHsAIwBWAEEATABVAEUAIQB9ACwAXABuACAAIAAgACAAIAAgACAAIABOAE8AVAAoAEkAUwBfAE4AVQBNAEUAUgBJAEMAXwBOAFUATABMACgATQBvAG4AdABoACkAKQAsACAAewAjAFYAQQBMAFUARQAhAH0ALABcAG4AIAAgACAAIAAgACAAIAAgAE4ATwBUACgASQBTAF8ATgBVAE0ARQBSAEkAQwBfAE4AVQBMAEwAKABEAGEAeQApACkALAAgAHsAIwBWAEEATABVAEUAIQB9ACwAXABuACAAIAAgACAAIAAgACAAIABOAE8AVAAoAEkAUwBfAEUATQBQAFQAWQAoAE0AbwBuAHQAaAApACkAIAAqACAATgBPAFQAKABJAFMAXwBWAEEATABJAEQAXwBEAEEAVABFACgAWQBlAGEAcgAsACAATQBvAG4AdABoACwAIABEAGEAeQAsACAAMAApACkALAAgAFwAIgAjAEQAQQBUAEUAIQBcACIALABcAG4AIAAgACAAIAAgACAAIAAgAFQAUgBVAEUALAAgAEwARQBUACgAXABuACAAIAAgACAAIAAgACAAIAAgACAAIAAgAF8AdAB6AG8ALAAgAE4AKABUAFoATwBNAGkAbgB1AHQAZQBzACkALABcAG4AIAAgACAAIAAgACAAIAAgACAAIAAgACAAXwBzAGgAbwByAHQALAAgAEkARgBFAFIAUgBPAFIAKABTAEUAQQBSAEMASAAoAFwAIgBTAFwAIgAsACAATwBwAHQAaQBvAG4AcwApACwAIAAwACkAIAA+ACAAMAAsAFwAbgAgACAAIAAgACAAIAAgACAAIAAgACAAIABfAHMAcABhAGMAaQBuAGcALAAgAEkARgBFAFIAUgBPAFIAKABGAEkATgBEACgAXAAiAF8AXAAiACwAIABPAHAAdABpAG8AbgBzACkALAAgADAAKQAgAD4AIAAwACwAXABuACAAIAAgACAAIAAgACAAIAAgACAAIAAgAF8AdAByAHUAbgBjAGEAdABlACwAIABJAEYARQBSAFIATwBSACgARgBJAE4ARAAoAFwAIgA8AFwAIgAsACAATwBwAHQAaQBvAG4AcwApACwAIAAwACkAIAA+ACAAMAAsAFwAbgAgACAAIAAgACAAIAAgACAAIAAgACAAIABcAG4AIAAgACAAIAAgACAAIAAgACAAIAAgACAAZgBuAEYAbQB0AFQAaQBtAGUALAAgAEwAQQBNAEIARABBACgAXwB0AGkAbQBlACwAXABuACAAIAAgACAAIAAgACAAIAAgACAAIAAgACAAIAAgACAATABFAFQAKABcAG4AIAAgACAAIAAgACAAIAAgACAAIAAgACAAIAAgACAAIAAgACAAIAAgAF8AdABpAG0AZQBGAG0AdAAsACAASQBGACgATgAoAF8AcwBoAG8AcgB0ACkALAAgAFwAIgBCAE0APABcACIALAAgAFwAIgBCAFMAPABcACIAKQAsAFwAbgAgACAAIAAgACAAIAAgACAAIAAgACAAIAAgACAAIAAgACAAIAAgACAAXwBzAFQAaQBtAGUALAAgAEYATwBSAE0AQQBUAF8ASQBTAE8AXwBUAEkATQBFACgAXwB0AGkAbQBlACwAIABfAHQAaQBtAGUARgBtAHQAKQAsAFwAbgAgACAAIAAgACAAIAAgACAAIAAgACAAIAAgACAAIAAgACAAIAAgACAAUgBJAEcASABUACgAXwBzAFQAaQBtAGUALAAgAEwARQBOACgAXwBzAFQAaQBtAGUAKQAgAC0AIAAxACkAXABuACAAIAAgACAAIAAgACAAIAAgACAAIAAgACAAIAAgACAAKQBcAG4AIAAgACAAIAAgACAAIAAgACAAIAAgACAAKQAsAFwAbgBcAG4AIAAgACAAIAAgACAAIAAgACAAIAAgACAAZgBuAFIAZQBzAG8AbAB2AGUATQBpAGwAaQB0AGEAcgB5AFQAWgAsACAATABBAE0AQgBEAEEAKABcAG4AIAAgACAAIAAgACAAIAAgACAAIAAgACAAIAAgACAAIABJAEYAUwAoAFwAbgAgACAAIAAgACAAIAAgACAAIAAgACAAIAAgACAAIAAgACAAIAAgACAASQBTAF8ARQBNAFAAVABZACgAVABaAE8ATQBpAG4AdQB0AGUAcwApACwAIABIAFMAVABBAEMASwAoAE4AKABUAGkAbQBlACkALAAgAFwAIgBKAFwAIgApACwAXABuACAAIAAgACAAIAAgACAAIAAgACAAIAAgACAAIAAgACAAIAAgACAAIABfAHQAegBvACAAPgAgADcAMgAwACwAIABMAEUAVAAoAFwAbgAgACAAIAAgACAAIAAgACAAIAAgACAAIAAgACAAIAAgACAAIAAgACAAIAAgACAAIABfAHMAaABpAGYAdABUAFoATwAsACAAKABfAHQAegBvACAALQAgADcAMgAwACkAIAAvACAAMQA0ADQAMAAsAFwAbgAgACAAIAAgACAAIAAgACAAIAAgACAAIAAgACAAIAAgACAAIAAgACAAIAAgACAAIABfAHQAaQBtAGUALAAgAE4AKABUAGkAbQBlACkAIAAtACAAXwBzAGgAaQBmAHQAVABaAE8ALAAgACAAXABuACAAIAAgACAAIAAgACAAIAAgACAAIAAgACAAIAAgACAAIAAgACAAIAAgACAAIAAgAEgAUwBUAEEAQwBLACgAXwB0AGkAbQBlACwAIABcACIATQBcACIAKQBcAG4AIAAgACAAIAAgACAAIAAgACAAIAAgACAAIAAgACAAIAAgACAAIAAgACkALABcAG4AIAAgACAAIAAgACAAIAAgACAAIAAgACAAIAAgACAAIAAgACAAIAAgAF8AdAB6AG8AIAA8ACAALQA3ADIAMAAsACAATABFAFQAKABcAG4AIAAgACAAIAAgACAAIAAgACAAIAAgACAAIAAgACAAIAAgACAAIAAgACAAIAAgACAAXwBzAGgAaQBmAHQAVABaAE8ALAAgACgAXwB0AHoAbwAgACsAIAA3ADIAMAApACAALwAgADEANAA0ADAALABcAG4AIAAgACAAIAAgACAAIAAgACAAIAAgACAAIAAgACAAIAAgACAAIAAgACAAIAAgACAAXwB0AGkAbQBlACwAIABOACgAVABpAG0AZQApACAALQAgAF8AcwBoAGkAZgB0AFQAWgBPACwAIAAgAFwAbgAgACAAIAAgACAAIAAgACAAIAAgACAAIAAgACAAIAAgACAAIAAgACAAIAAgACAAIABIAFMAVABBAEMASwAoAF8AdABpAG0AZQAsACAAXAAiAFkAXAAiACkAXABuACAAIAAgACAAIAAgACAAIAAgACAAIAAgACAAIAAgACAAIAAgACAAIAApACwAXABuACAAIAAgACAAIAAgACAAIAAgACAAIAAgACAAIAAgACAAIAAgACAAIABUAFIAVQBFACwAIABMAEUAVAAoAFwAbgAgACAAIAAgACAAIAAgACAAIAAgACAAIAAgACAAIAAgACAAIAAgACAAIAAgACAAIABfAG0AaQBsAGkAdABhAHIAeQBUAFoATwAsACAAUwBJAEcATgAoAF8AdAB6AG8AKQAgACoAIABNAFIATwBVAE4ARAAoAEEAQgBTACgAXwB0AHoAbwApACwAIAA2ADAAKQAsAFwAbgAgACAAIAAgACAAIAAgACAAIAAgACAAIAAgACAAIAAgACAAIAAgACAAIAAgACAAIABfAHMAaABpAGYAdABUAFoATwAsACAAKABfAHQAegBvACAALQAgAF8AbQBpAGwAaQB0AGEAcgB5AFQAWgBPACkAIAAvACAAMQA0ADQAMAAsAFwAbgAgACAAIAAgACAAIAAgACAAIAAgACAAIAAgACAAIAAgACAAIAAgACAAIAAgACAAIABfAHQAaQBtAGUALAAgAE4AKABUAGkAbQBlACkAIAAtACAAXwBzAGgAaQBmAHQAVABaAE8ALABcAG4AIAAgACAAIAAgACAAIAAgACAAIAAgACAAIAAgACAAIAAgACAAIAAgACAAIAAgACAAXwBpAGQAeAAsACAASQBOAFQAKABfAG0AaQBsAGkAdABhAHIAeQBUAFoATwAgAC8AIAA2ADAAKQAgACsAIAAxADMALABcAG4AIAAgACAAIAAgACAAIAAgACAAIAAgACAAIAAgACAAIAAgACAAIAAgACAAIAAgACAAXwBtAGkAbABpAHQAYQByAHkAVABaACwAIABDAEgATwBPAFMARQAoAF8AaQBkAHgALAAg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ApACwAXABuACAAIAAgACAAIAAgACAAIAAgACAAIAAgACAAIAAgACAAIAAgACAAIAAgACAAIAAgAEgAUwBUAEEAQwBLACgAXwB0AGkAbQBlACwAIABfAG0AaQBsAGkAdABhAHIAeQBUAFoAKQBcAG4AIAAgACAAIAAgACAAIAAgACAAIAAgACAAIAAgACAAIAAgACAAIAAgACkAXABuACAAIAAgACAAIAAgACAAIAAgACAAIAAgACAAIAAgACAAKQBcAG4AIAAgACAAIAAgACAAIAAgACAAIAAgACAAKQAsAFwAbgAgACAAIAAgAFwAbgAgACAAIAAgACAAIAAgACAAIAAgACAAIABfAGQAYQB5ACwAIABJAE4AVAAoAEQAYQB5ACkALABcAG4AIAAgACAAIAAgACAAIAAgACAAIAAgACAAXwBtAGkAbABpAHQAYQByAHkAVABpAG0AZQAsACAAZgBuAFIAZQBzAG8AbAB2AGUATQBpAGwAaQB0AGEAcgB5AFQAWgAoACkALABcAG4AIAAgACAAIAAgACAAIAAgACAAIAAgACAAXwBuAG8AbQBpAG4AYQBsAFkAZQBhAHIALAAgAEkARgAoAEkAUwBfAEUATQBQAFQAWQAoAFkAZQBhAHIAKQAsACAAMgAwADAAMAAsACAAWQBlAGEAcgApACwAXABuACAAIAAgACAAIAAgACAAIAAgACAAIAAgAF8AbgBvAG0AaQBuAGEAbABNAG8AbgB0AGgALAAgAEkARgAoAEkAUwBfAEUATQBQAFQAWQAoAFkAZQBhAHIAKQAsACAAMwAsACAATQBvAG4AdABoACkALABcAG4AIAAgACAAIAAgACAAIAAgACAAIAAgACAAXwByAEQAYQB0AGUALAAgAEkARgAoAEkATgBEAEUAWAAoAF8AbQBpAGwAaQB0AGEAcgB5AFQAaQBtAGUALAAgADEALAAgADEAKQAgADwAIAAxACwAXABuACAAIAAgACAAIAAgACAAIAAgACAAIAAgACAAIAAgACAASABTAFQAQQBDAEsAKABfAG4AbwBtAGkAbgBhAGwAWQBlAGEAcgAsACAAXwBuAG8AbQBpAG4AYQBsAE0AbwBuAHQAaAAsACAAXwBkAGEAeQAsACAASQBOAEQARQBYACgAXwBtAGkAbABpAHQAYQByAHkAVABpAG0AZQAsACAAMQAsACAAMQApACkALABcAG4AIAAgACAAIAAgACAAIAAgACAAIAAgACAAIAAgACAAIABMAEUAVAAoAFwAbgAgACAAIAAgACAAIAAgACAAIAAgACAAIAAgACAAIAAgACAAIAAgACAAXwBNAEoARABOACwAIABNAE8ARABJAEYASQBFAEQAXwBKAFUATABJAEEATgBfAEQAQQBZAF8ATgBVAE0AQgBFAFIAKABfAG4AbwBtAGkAbgBhAGwAWQBlAGEAcgAsACAAXwBuAG8AbQBpAG4AYQBsAE0AbwBuAHQAaAAsACAAXwBkAGEAeQAsACAAMAApACwAXABuACAAIAAgACAAIAAgACAAIAAgACAAIAAgACAAIAAgACAAIAAgACAAIABfAHIAVABpAG0AZQAsACAASQBOAEQARQBYACgAXwBtAGkAbABpAHQAYQByAHkAVABpAG0AZQAsACAAMQAsACAAMQApACAALQAgADEALABcAG4AIAAgACAAIAAgACAAIAAgACAAIAAgACAAIAAgACAAIAAgACAAIAAgAEgAUwBUAEEAQwBLACgAXABuACAAIAAgACAAIAAgACAAIAAgACAAIAAgACAAIAAgACAAIAAgACAAIAAgACAAIAAgAE0ASgBEAE4AXwBUAE8AXwBDAEEATABFAE4ARABBAFIAXwBEAEEAVABFACgAXwBNAEoARABOACAAKwAgADEALAAgADAAKQAsAFwAbgAgACAAIAAgACAAIAAgACAAIAAgACAAIAAgACAAIAAgACAAIAAgACAAIAAgACAAIABfAHIAVABpAG0AZQBcAG4AIAAgACAAIAAgACAAIAAgACAAIAAgACAAIAAgACAAIAAgACAAIAAgACkAXABuACAAIAAgACAAIAAgACAAIAAgACAAIAAgACAAIAAgACAAKQBcAG4AIAAgACAAIAAgACAAIAAgACAAIAAgACAAKQAsAFwAbgAgACAAIAAgACAAIAAgACAAIAAgACAAIABfAHMARABhAHkALAAgAFQARQBYAFQAKABJAE4ARABFAFgAKABfAHIARABhAHQAZQAsACAAMwApACwAIABcACIAMAAwAFwAIgApACwAXABuACAAIAAgACAAIAAgACAAIAAgACAAIAAgAEkARgAoAEkAUwBfAEUATQBQAFQAWQAoAFkAZQBhAHIAKQAsAFwAbgAgACAAIAAgACAAIAAgACAAIAAgACAAIAAgACAAIAAgAEMATwBOAEMAQQBUACgAXwBzAEQAYQB5ACwAIABmAG4ARgBtAHQAVABpAG0AZQAoAEkATgBEAEUAWAAoAF8AcgBEAGEAdABlACwAIAA0ACkAKQAsACAASQBOAEQARQBYACgAXwBtAGkAbABpAHQAYQByAHkAVABpAG0AZQAsACAAMQAsACAAMgApACkALABcAG4AIAAgACAAIAAgACAAIAAgACAAIAAgACAAIAAgACAAIABJAEYAKAAoAEkATgBEAEUAWAAoAF8AcgBEAGEAdABlACwAIAAxACkAIAA8ACAAMQA5ADUAMQApACAAKwAgACgASQBOAEQARQBYACgAXwByAEQAYQB0AGUALAAgADEAKQAgAD4AIAAyADAANQAwACkALAAgAFwAIgAjAFIAQQBOAEcARQAhAFwAIgAsAFwAbgAgACAAIAAgACAAIAAgACAAIAAgACAAIAAgACAAIAAgACAAIAAgACAATABFAFQAKABcAG4AIAAgACAAIAAgACAAIAAgACAAIAAgACAAIAAgACAAIAAgACAAIAAgACAAIAAgACAAXwBzAFQAaQBtAGUALAAgAGYAbgBGAG0AdABUAGkAbQBlACgASQBOAEQARQBYACgAXwByAEQAYQB0AGUALAAgADQAKQApACwAXABuACAAIAAgACAAIAAgACAAIAAgACAAIAAgACAAIAAgACAAIAAgACAAIAAgACAAIAAgAF8AcwBNAG8AbgB0AGgALAAgAFUAUABQAEUAUgAoAE0ATwBOAFQASABfAE4AQQBNAEUAKABJAE4ARABFAFgAKABfAHIARABhAHQAZQAsACAAMgApACwAIAAxACwAIAAxACkAKQAsAFwAbgAgACAAIAAgACAAIAAgACAAIAAgACAAIAAgACAAIAAgACAAIAAgACAAIAAgACAAIABfAHMAWQBZACwAIABSAEkARwBIAFQAKABUAEUAWABUACgASQBOAEQARQBYACgAXwByAEQAYQB0AGUALAAgADEAKQAsACAAXAAiADAAMABcACIAKQAsACAAMgApACwAXABuACAAIAAgACAAIAAgACAAIAAgACAAIAAgACAAIAAgACAAIAAgACAAIAAgACAAIAAgAEMATwBOAEMAQQBUACgAXwBzAEQAYQB5ACwAIABfAHMAVABpAG0AZQAsACAASQBOAEQARQBYACgAXwBtAGkAbABpAHQAYQByAHkAVABpAG0AZQAsACAAMQAsACAAMgApACwAIABfAHMATQBvAG4AdABoACwAIABfAHMAWQBZACk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8AUgBEAEkATgBBAEwAIABEAEEAVABFAFM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TwBSAEQASQBOAEEATABfAEQAQQBUAEUAXABuAFwAbgBUAGUAcwB0AHMAIABpAGYAIABhAG4AIABvAHIAZABpAG4AYQBs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wApACAAfAAgAEQAYQB5ACAAbwBmACAAeQBlAGEAc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PAFIARABJAE4AQQBMAF8ARABBAFQARQAgAD0AIABMAEEATQBCAEQAQQAoAFkAZQBhAHIAQwBFACwAIABPAHIAZABpAG4AYQBsAEQAYQB5ACwAIABbAEoAdQBsAGkAYQBuAEMAYQBsAGUAbgBkAGEAcgBdACwAXABuACAAIAAgACAASQBGAFMAKABcAG4AIAAgACAAIAAgACAAIAAgAE4ATwBUACgASQBTAE4AVQBNAEIARQBSACgAWQBlAGEAcgBDAEUAKQApACAAKwAgAE4ATwBUACgASQBTAE4AVQBNAEIARQBSACgATwByAGQAaQBuAGEAbABEAGEAeQApACkALAAgAEYAQQBMAFMARQAsACAALwAvACAAYwBhAG4AbgBvAHQAIABvAG0AbQBpAHQAIAB5AGUAYQByACAAbwByACAAbwByAGQAaQBuAGEAbAAgAGQAYQB5AFwAbgAgACAAIAAgACAAIAAgACAATgBPAFQAKABJAFMAXwBJAE4AVABFAEcARQBSACgAWQBlAGEAcgBDAEUAKQApACwAIABGAEEATABTAEUALAAgAC8ALwAgAHkAZQBhAHIAIABjAGEAbgBuAG8AdAAgAGIAZQAgAGYAcgBhAGMAdABpAG8AbgBhAGwAXABuACAAIAAgACAAIAAgACAAIABUAFIAVQBFACwAIABMAEUAVAAoAFwAbgAgACAAIAAgACAAIAAgACAAIAAgACAAIABfAG8AcgBkAGkAbgBhAGwARABhAHkALAAgAEkATgBUACgATwByAGQAaQBuAGEAbABEAGEAeQApACwAXABuACAAIAAgACAAIAAgACAAIAAgACAAIAAgAEkARgAoAF8AbwByAGQAaQBuAGEAbABEAGEAeQAgADwAIAAxACwAIABGAEEATABTAEUALABcAG4AIAAgACAAIAAgACAAIAAgACAAIAAgACAAIAAgACAAIABMAEUAVAAoAFwAbgAgACAAIAAgACAAIAAgACAAIAAgACAAIAAgACAAIAAgACAAIAAgACAAXwBkAGEAeQBzAEkAbgBZAGUAYQByACwAIABEAEEAWQBTAF8ASQBOAF8AWQBFAEEAUgAoAFkAZQBhAHIAQwBFACwAIABKAHUAbABpAGEAbgBDAGEAbABlAG4AZABhAHIAKQAsAFwAbgAgACAAIAAgACAAIAAgACAAIAAgACAAIAAgACAAIAAgACAAIAAgACAAXwBvAHIAZABpAG4AYQBsAEQAYQB5ACAAPAA9ACAAXwBkAGEAeQBzAEkAbgBZAGUAYQBy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8AUgBEAEkATgBBAEwAXwBEAEEAVABFAFwAbgBcAG4AUABhAHIAcwBlAHMAIABhAG4AIABJAFMATwAgAGYAbwByAG0AYQB0AHQAZQBkACAAbwByAGQAaQBuAGEAbAAgAGQAYQB0AGUAIABpAG4AdABvACAAcgBlAHMAcABlAGMAdABpAHYAZQAgAHAAYQByAHQAcwAgAG8AZgAgAHkAZQBhAHIALAAgAGEAbgBkACAAbwByAGQAaQBuAGEAbA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WQBlAGEAcgBDAEUAXABuACAAMgAgAHwAIABpAG4AdABlAGcAZQByACAAWwAxAC4ALgAzADYANgBdACAAfAAgAE8AcgBkAGkAbgBhAGw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8AcgBkAGkAbgBhAGwARABhAHQAZQAgACAAIAB8ACAAdABlAHgAdAAgACAAIAB8ACAARABhAHQAZQAgAGkAbgAgAEkAUwBPACAAZgBvAHIAbQBhAHQAIABpAGUALgAgAHkAeQB5AHkALQBk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8AUgBEAEkATgBBAEwAXwBEAEEAVABFACgAXAAiADIAMAAyADMALQAyADIAMwBcACIAKQBcAG4AUgBlAHQAdQByAG4AcwA6ACAAewAyADAAMgAzACwAIAAyADIAMwB9AFwAbgBcAG4AUABBAFIAUwBFAF8ASQBTAE8AXwBPAFIARABJAE4AQQBMAF8ARABBAFQARQAoAFwAIgAxADkAMAAwAC0AMwA2ADYAXAAiACwAIAAxACkAXABuAFIAZQB0AHUAcgBuAHMAOgAgAHsAMgAwADIAMwAsACAAMwA2ADYAfQAgAGkALgBlAC4AIAAxADkAMAAwACAAdwBhAHMAIABhACAAbABlAGEAcAAgAHkAZQBhAHI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PAFIARABJAE4AQQBMAF8ARABBAFQARQAgAD0AIABMAEEATQBCAEQAQQAoAEkAUwBPAE8AcgBkAGkAbgBhAGwARABhAHQAZQAsACAAWwBKAHUAbABpAGEAbgBDAGEAbABlAG4AZABhAHIAXQAsAFwAbgAgACAAIAAgAEkARgBTACgAXABuACAAIAAgACAAIAAgACAAIABJAFMAXwBFAE0AUABUAFkAKABJAFMATwBPAHIAZABpAG4AYQBsAEQAYQB0AGUAKQAsACAAewBcACIAXAAiACwAIABcACIAXAAiAH0ALABcAG4AIAAgACAAIAAgACAAIAAgAE4ATwBUACgAVgBBAEwASQBEAEEAVABFAF8AQwBIAEEAUgBTAEUAVAAoAFwAIgArAC0AMAAxADIAMwA0ADUANgA3ADgAOQBcACIAIAAmACAAVQBOAEkAQwBIAEEAUgAoADgANwAyADIAKQAsACAASQBTAE8ATwByAGQAaQBuAGEAbABEAGEAdABlACkAKQAsACAAewAjAFYAQQBMAFUARQAhACwAIABcACIAXAAiAH0ALABcAG4AIAAgACAAIAAgACAAIAAgAFQAUgBVAEUALAAgAEwARQBUACgAXABuACAAIAAgACAAIAAgACAAIAAgACAAIAAgAF8AZgBpAHIAcwB0AEMAaABhAHIALAAgAEwARQBGAFQAKABJAFMATwBPAHIAZABpAG4AYQBs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E8AcgBkAGkAbgBhAGwARABhAHQAZQAsACAATABFAE4AKABJAFMATwBPAHIAZABpAG4AYQBsAEQAYQB0AGUAKQAgAC0AIAAxACkALABcAG4AIAAgACAAIAAgACAAIAAgACAAIAAgACAAIAAgACAAIABJAFMATwBPAHIAZABpAG4AYQBs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4ACwAIABJAEYAKABcAG4AIAAgACAAIAAgACAAIAAgACAAIAAgACAAIAAgACAAIAAgACAAIAAgAF8AcABhAHQAdABlAHIAbgAgAD0AIABSAEkARwBIAFQAKABcACIAXwBfAF8AXwBfAF8AXwBfAF8AXwBfAF8AXwBfAF8ALQ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zACkAKQBcAG4AIAAgACAAIAAgACAAIAAgACAAIAAgACAAIAAgACAAIAAgACAAIAAgACkALABcAG4AIAAgACAAIAAgACAAIAAgACAAIAAgACAAIAAgACAAIAAgACAAIAAgAFwAIgBcACIAXABuACAAIAAgACAAIAAgACAAIAAgACAAIAAgACAAIAAgACAAKQAsAFwAbgAgACAAIAAgACAAIAAgACAAIAAgACAAIAAgACAAIAAgAF8AbABlAG4AIAA9ACAANwAsACAASQBGACgAXABuACAAIAAgACAAIAAgACAAIAAgACAAIAAgACAAIAAgACAAIAAgACAAIABfAHAAYQB0AHQAZQByAG4AIAA9ACAAXAAiAF8AXwBfAF8AXwBfAF8AXAAi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MAKQAp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IwBOAC8AQQBcAG4AIAAgACAAIAAgACAAIAAgACAAIAAgACAAKQAsAFwAbgBcAG4AIAAgACAAIAAgACAAIAAgACAAIAAgACAASQBGACgASQBTAEUAUgBSAE8AUgAoAEkATgBEAEUAWAAoAF8AdAByAHkAUABhAHIAcwBlACwAIAAxACwAIAAxACkAKQAsACAAewAjAFYAQQBMAFUARQAh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vAHIAZABpAG4AYQBsAEQAYQB5ACwAIABJAE4ARABFAFgAKABfAHQAcgB5AFAAYQByAHMAZQAsACAAMQAsACAAMgApACwAXABuACAAIAAgACAAIAAgACAAIAAgACAAIAAgACAAIAAgACAAIAAgACAAIABJAEYAUwAoAFwAbgAgACAAIAAgACAAIAAgACAAIAAgACAAIAAgACAAIAAgACAAIAAgACAAIAAgACAAIABfAG8AcgBkAGkAbgBhAGwARABhAHkAIAA9ACAAXAAiAFwAIgAsACAASABTAFQAQQBDAEsAKABfAHkAZQBhAHIALAAgAFwAIgBcACIAKQAsAFwAbgAgACAAIAAgACAAIAAgACAAIAAgACAAIAAgACAAIAAgACAAIAAgACAAIAAgACAAIABJAFMAXwBWAEEATABJAEQAXwBPAFIARABJAE4AQQBMAF8ARABBAFQARQAoAF8AeQBlAGEAcgAsACAAXwBvAHIAZABpAG4AYQBsAEQAYQB5ACwAIABKAHUAbABpAGEAbgBDAGEAbABlAG4AZABhAHIAKQAsAFwAbgAgACAAIAAgACAAIAAgACAAIAAgACAAIAAgACAAIAAgACAAIAAgACAAIAAgACAAIAAgACAAIAAgAEgAUwBUAEEAQwBLACgAXwB5AGUAYQByACwAIABfAG8AcgBkAGkAbgBhAGwARABhAHkAKQAsAFwAbgAgACAAIAAgACAAIAAgACAAIAAgACAAIAAgACAAIAAgACAAIAAgACAAIAAgACAAIABUAFIAVQBFACwAXABuACAAIAAgACAAIAAgACAAIAAgACAAIAAgACAAIAAgACAAIAAgACAAIAAgACAAIAAgACAAIAAgACAASABTAFQAQQBDAEsAKABfAHkAZQBhAHIALAAgAHsAIwBOAFUATQAhAH0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TwBSAEQASQBOAEEATABfAEQAQQBUAEUAXABuAFwAbgBSAGUAdAB1AHIAbgBzACAAYQBuACAAbwByAGQAaQBuAGEAbA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vAHIAZABpAG4AYQBs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OAG8AdABlACAAdABoAGEAdAAgADEAIABCAEMAIAA9ACAAMAAgAEMARQAsACAAMgAgAEIAQwAgAD0AIAAtADEAIABDAEUAXABuAE8AcgBkAGkAbgBhAGwARABhAHkAIAAgACAAIAAgACAAIAB8ACAAaQBuAHQAZQBnAGUAcgAgAFsAMQAuAC4AMwA2ADYAXQAgAHwAXABuAFsAQgBhAHMAaQBjAF0AIAAgACAAIAAgACAAIAAgACAAIAB8ACAAcwB3AGkAdABjAGgAIAAgACAAIAAgACAAIAAgACAAIAAgAHwAIABEAGkAcwBwAGwAYQB5ACAAaQBuACAAYgBhAHMAaQBjACAAZgBvAHIAbQBhAHQAIABlAGcAIAB5AHkAeQB5AGQAZABkAC4AXABuACAAIAAgACAAIAAgACAAIAAgACAAIAAgACAAIAAgACAAIAB8ACAAIAAgACAAIAAgACAAIAAgACAAIAAgACAAIAAgACAAIAAgAHwAIABJAG4AdgBhAGwAaQBkACAAdwBoAGUAbgAgAE8AcgBkAGkAbgBhAGwARABhAHkAIABwAHIAbwB2AGkAZABlAGQAIABhAG4AZAAgAFkAZQBhAHIAQwBFACAAbwB1AHQAcwBpAGQAZQAgAG8AZgAgAHIAYQBuAGcAZQAgAC0AOQA5ADkAOQAuAC4AOQA5ADkAOQBcAG4AIAAgACAAIAAgACAAIAAgACAAIAAgACAAIAAgACAAIAAgAHwAIAAgACAAIAAgACAAIAAgACAAIAAgACAAIAAgACAAIAAgACAAfAAgAGQAdQBlACAAdABvACAAYwBvAGwAbABpAHMAaQBvAG4AIAB3AGkAdABoACAAeQB5AHkAeQBNAE0AZABkACAASQBTAE8AIABmAG8AcgBtAGEAdA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8AUgBEAEkATgBBAEwAXwBEAEEAVABFACAAPQAgAEwAQQBNAEIARABBACgAWQBlAGEAcgBDAEUALAAgAE8AcgBkAGkAbgBhAGwARABhAHkALAAgAFsAQgBhAHMAaQBjAF0ALAAgAFsASgB1AGwAaQBhAG4AQwBhAGwAZQBuAGQAYQByAF0ALABcAG4AIAAgACAAIABJAEYAUwAoAFwAbgAgACAAIAAgACAAIAAgACAASQBTAF8ARQBNAFAAVABZACgAWQBlAGEAcgBDAEUAKQAgACoAIABJAFMAXwBFAE0AUABUAFkAKABPAHIAZABpAG4AYQBsAEQAYQB5ACkALAAgAFwAIgBcACIALABcAG4AIAAgACAAIAAgACAAIAAgAE4ATwBUACgASQBTAE4AVQBNAEIARQBSACgAWQBlAGEAcgBDAEUAKQApACwAIAB7ACMAVgBBAEwAVQBFACEAfQAsAFwAbgAgACAAIAAgACAAIAAgACAATgBPAFQAKABJAFMAXwBOAFUATQBFAFIASQBDAF8ATgBVAEwATAAoAE8AcgBkAGkAbgBhAGwARABhAHkAKQApACwAIAB7ACMAVgBBAEwAVQBFACEAfQAsAFwAbgAgACAAIAAgACAAIAAgACAASQBTAF8ARQBNAFAAVABZACgATwByAGQAaQBuAGEAbABEAGEAeQApACwAIABGAE8AUgBNAEEAVABfAEkAUwBPAF8AWQBlAGEAcgAoAFkAZQBhAHIAQwBFACkALABcAG4AIAAgACAAIAAgACAAIAAgAFQAUgBVAEUALAAgAEwARQBUACgAXABuACAAIAAgACAAIAAgACAAIAAgACAAIAAgAF8AYgBhAHMAaQBjACwAIABOACgAQgBhAHMAaQBjACkAIAA8AD4AIAAwACwAXABuACAAIAAgACAAIAAgACAAIAAgACAAIAAgAEkARgAoAF8AYgBhAHMAaQBjACAAKgAgACgAQQBCAFMAKABZAGUAYQByAEMARQApACAAPgAgADkAOQA5ADkAKQAsACAAewAjAFYAQQBMAFUARQAhAH0ALABcAG4AIAAgACAAIAAgACAAIAAgACAAIAAgACAAIAAgACAAIABMAEUAVAAoAFwAbgAgACAAIAAgACAAIAAgACAAIAAgACAAIAAgACAAIAAgACAAIAAgACAAXwBkAGUAbABpAG0ALAAgAEkARgAoAF8AYgBhAHMAaQBjACwAIABcACIAXAAiACwAIABcACIALQBcACIAKQAsAFwAbgAgACAAIAAgACAAIAAgACAAIAAgACAAIAAgACAAIAAgACAAIAAgACAASQBGACgATgBPAFQAKABJAFMAXwBWAEEATABJAEQAXwBPAFIARABJAE4AQQBMAF8ARABBAFQARQAoAFkAZQBhAHIAQwBFACwAIABPAHIAZABpAG4AYQBsAEQAYQB5ACwAIABKAHUAbABpAGEAbgBDAGEAbABlAG4AZABhAHIAKQApACwAIAB7ACMATgBVAE0AIQB9ACwAXABuACAAIAAgACAAIAAgACAAIAAgACAAIAAgACAAIAAgACAAIAAgACAAIAAgACAAIAAgAEMATwBOAEMAQQBUACgAXABuACAAIAAgACAAIAAgACAAIAAgACAAIAAgACAAIAAgACAAIAAgACAAIAAgACAAIAAgACAAIAAgACAARgBPAFIATQBBAFQAXwBJAFMATwBfAFkAZQBhAHIAKABZAGUAYQByAEMARQApACwAXABuACAAIAAgACAAIAAgACAAIAAgACAAIAAgACAAIAAgACAAIAAgACAAIAAgACAAIAAgACAAIAAgACAAXwBkAGUAbABpAG0ALAAgAFQARQBYAFQAKABPAHIAZABpAG4AYQBsAEQAYQB5ACwAIABcACIAMAAwADAAXAAi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EQAQQBUAEUAXwBUAE8AXwBNAEoARABBAFQARQBcAG4AXABuAEMAbwBuAHYAZQByAHQAcwAgAGEAbgAgAG8AcgBkAGkAbgBhAGwAIABkAGEAdABlACAAYQBuAGQAIAB0AGkAbQBlACAAaQBuACAAdABoAGUAIABzAHAAZQBjAGkAZgBpAGUAZAAgAGMAYQBsAGUAbgBkAGEAcgAgAHQAbwAgAGEAIA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pAG4AdABlAGcAZQByACAAWwAxAC4ALgAzADYANgBdACAAfAAgAEQAYQB5ACAAbwBmACAAeQBlAGEAcgAsACAAYwBhAHIAcgBpAGUAcwAgAGkAZgAgAHIAYQBuAGcAZQAgAGUAeABjAGUAZQBkAGUAZABcAG4AWwBUAGkAbQBlAF0AIAAgACAAIAAgACAAIAAgACAAIAAgAHwAIABkAGUAYwBpAG0AYQBsACAAWwAwAC4ALgAxACkAIAAgACAAfAAgAFQAaQBtAGUAIABvAGYAIABkAGEAeQ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PAFIARABJAE4AQQBMAF8ARABBAFQARQBfAFQATwBfAE0ASgBEAEEAVABFACAAPQAgAEwAQQBNAEIARABBACgAWQBlAGEAcgBDAEUALAAgAE8AcgBkAGkAbgBhAGwARABhAHkALAAgAFsAVABpAG0AZQBdACwAIABbAEoAdQBsAGkAYQBuAEMAYQBsAGUAbgBkAGEAcgBdACwAXABuACAAIAAgACAASQBGAFMAKABcAG4AIAAgACAAIAAgACAAIAAgACgAWQBlAGEAcgBDAEUAIAA9ACAAXAAiAFwAIgApACAAKgAgACgATwByAGQAaQBuAGEAbABEAGEAeQAgAD0AIABcACIAXAAiACkAIAAqACAAKABUAGkAbQBlACAAPQAgAFwAIgBcACIAKQAsACAAXAAiAFwAIgAsAFwAbgAgACAAIAAgACAAIAAgACAATgBPAFQAKABJAFMATgBVAE0AQgBFAFIAKABZAGUAYQByAEMARQApACkAIAArACAATgBPAFQAKABJAFMATgBVAE0AQgBFAFIAKABPAHIAZABpAG4AYQBsAEQAYQB5ACkAKQAsACAAewAjAFYAQQBMAFUARQAhAH0ALABcAG4AIAAgACAAIAAgACAAIAAgAFQAUgBVAEUALAAgAEwARQBUACgAXABuACAAIAAgACAAIAAgACAAIAAgACAAIAAgAF8AbwByAGQAaQBuAGEAbABEAGEAeQAsACAASQBOAFQAKABPAHIAZABpAG4AYQBsAEQAYQB5ACkALABcAG4AIAAgACAAIAAgACAAIAAgACAAIAAgACAAXwBNAEoARABOAFkAZQBhAHIALAAgAE0ATwBEAEkARgBJAEUARABfAEoAVQBMAEkAQQBOAF8ARABBAFkAXwBOAFUATQBCAEUAUgAoAFkAZQBhAHIAQwBFACwAIAAxACwAIAAxACwAIABKAHUAbABpAGEAbgBDAGEAbABlAG4AZABhAHIAKQAgAC0AIAAxACwAXABuACAAIAAgACAAIAAgACAAIAAgACAAIAAgAF8ATQBKAEQATgBZAGUAYQByACAAKwAgAF8AbwByAGQAaQBuAGEAbABEAGEAeQ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wBSAEQASQBOAEEATABfAEQAQQBUAEUAXABuAFwAbgBDAG8AbgB2AGUAcgB0AHMAIABhACAATQBvAGQAaQBmAGkAZQBkACAASgB1AGwAaQBhAG4AIABEAGEAdABlACAAKABNAEoARABBAFQARQApACAAdABvACAAYQBuACAAbwByAGQAaQBuAGEAbA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HwAIABZAGUAYQByACAAaQBuACAAQwBvAG0AbQBvAG4AIABFAHIAYQAuACAATgBvAHQAZQAgAHQAaABhAHQAIAAxACAAQgBDACAAPQAgADAAIABDAEUALAAgADIAIABCAEMAIAA9ACAALQAxACAAQwBFAFwAbgAgADIAIAB8ACAAaQBuAHQAZQBnAGUAcgAgAFsAMQAuAC4AMwA2ADYAXQAgACAAfAAgAE8AcgBkAGkAbgBhAGwAIABkAGEAeQBcAG4AIAAzACAAfAAgAGQAZQBjAGkAbQBhAGwAIABbADAALgAuADEAKQAgACAAIAAgAHwAIABUAGkAbQBlACAAbwBmACAAZABhAHkAXABuACAANA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TwBSAEQASQBOAEEATABfAEQAQQBUAEUAIAA9ACAATABBAE0AQgBEAEEAKABNAEoARABhAHQAZQAsACAAWwBKAHUAbABpAGEAbgBDAGEAbABlAG4AZABhAHIAXQAsAFwAbgAgACAAIAAgAEkARgBTACgAXABuACAAIAAgACAAIAAgACAAIABNAEoARABhAHQAZQAgAD0AIABcACIAXAAiACwAIAB7AFwAIgBcACIALAAgAFwAIgBcACIALAAgAFwAIgBcACIALAAgAFwAIgBcACIAfQAsAFwAbgAgACAAIAAgACAAIAAgACAATgBPAFQAKABJAFMATgBVAE0AQgBFAFIAKABNAEoARABhAHQAZQApACkALAAgAHsAIwBWAEEATABVAEUAIQAsACAAXAAiAFwAIgAsACAAXAAiAFwAIgAsACAAXAAiAFwAIg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F8AeQBlAGEAcgBDAEUALAAgAEkATgBEAEUAWAAoAF8AYwBEAGEAdABlACwAIAAxACwAIAAxACkALABcAG4AIAAgACAAIAAgACAAIAAgACAAIAAgACAAXwBNAEoARABOAFkAZQBhAHIALAAgAE0ATwBEAEkARgBJAEUARABfAEoAVQBMAEkAQQBOAF8ARABBAFkAXwBOAFUATQBCAEUAUgAoAF8AeQBlAGEAcgBDAEUALAAgADEALAAgADEALAAgAEoAdQBsAGkAYQBuAEMAYQBsAGUAbgBkAGEAcgApACAALQAgADEALABcAG4AIAAgACAAIAAgACAAIAAgACAAIAAgACAAXwBvAHIAZABpAG4AYQBsAEQAYQB5ACwAIABJAE4AVAAoAE0ASgBEAGEAdABlACAALQAgAF8ATQBKAEQATgBZAGUAYQByACkALABcAG4AIAAgACAAIAAgACAAIAAgACAAIAAgACAAXwBkAGEAeQBzAEkAbgBZAGUAYQByACwAIABEAEEAWQBTAF8ASQBOAF8AWQBFAEEAUgAoAF8AeQBlAGEAcgBDAEUALAAgAEoAdQBsAGkAYQBuAEMAYQBsAGUAbgBkAGEAcgApACwAXABuACAAIAAgACAAIAAgACAAIAAgACAAIAAgAEgAUwBUAEEAQwBLACgAXABuACAAIAAgACAAIAAgACAAIAAgACAAIAAgACAAIAAgACAAXwB5AGUAYQByAEMARQAsAFwAbgAgACAAIAAgACAAIAAgACAAIAAgACAAIAAgACAAIAAgAF8AbwByAGQAaQBuAGEAbABEAGEAeQAsAFwAbgAgACAAIAAgACAAIAAgACAAIAAgACAAIAAgACAAIAAgAEkATgBEAEUAWAAoAF8AYwBEAGEAdABlACwAIAAxACwAIAA0ACkALABcAG4AIAAgACAAIAAgACAAIAAgACAAIAAgACAAIAAgACAAIABfAGQAYQB5AHMASQBuAFkAZQBhAHIAXABuACAAIAAgACAAIAAgACAAIAAgACAAIAAgACkAXABuACAAIAAgACAAIAAgACAAIAApAFwAbgAgACAAIAAgACkAXABuACkAOw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Uw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AgACAAIAB8ACAAaQBuAHQAZQBnAGUAcgAgAFsAMQAuAC4ANwBdACAAfAAgAEQAYQB5ACAAbwBmACAAdwBlAGUAawAgAG4AdQBtAGIAZQByAFwAbgBbAEkAUwBPAHQAbwBUAHIAYQBkAGkAdABpAG8AbgBhAGwAXQAgAHwAIABzAHcAaQB0AGMAaAAgACAAIAAgACAAIAAgACAAIAB8ACAAUgBlAHQAdQByAG4AIABkAGEAeQAgAG8AZgAgAHcAZQBlAGsAIAB1AHMAaQBuAGcAIAB0AHIAYQBkAGkAdABpAG8AbgBhAGwAIABuAHUAbQBiAGUAcgBpAG4AZwAgAHMAYwBoAGUAbQBlACwAIABhAHMAcwB1AG0AaQBuAGcAIABcAG4AIAAgACAAIAAgACAAIAAgACAAIAAgACAAIAAgACAAIAAgACAAIAB8ACAAIAAgACAAIAAgACAAIAAgACAAIAAgACAAIAAgACAAfAAgAEQAYQB5AE8AZgBXAGUAZQBrACAAdwBhAHMAIABwAHIAbwB2AGkAZABlAGQAIABhAGMAYwBvAHIAZABpAG4AZwAgAHQAbwAgAEkAUwBPACAAZABlAGYAaQBuAGkAdABpAG8AbgAuAFwAbgAgACAAIAAgACAAIAAgACAAIAAgACAAIAAgACAAIAAgACAAIAAgAHwAIAAgACAAIAAgACAAIAAgACAAIAAgACAAIAAgACAAIAB8ACAARABlAGYAYQB1AGwAdAAgAGkAcwAgAHQAbwAgAHIAZQB0AHUAcgBuACAAaQBuACAASQBTAE8AIABkAGUAZgBpAG4AaQB0AGkAbwBuACwAIABhAHMAcwB1AG0AaQBuAGcAIABEAGEAeQBPAGYAVwBlAGUAawAgAHcAYQBzAFwAbgAgACAAIAAgACAAIAAgACAAIAAgACAAIAAgACAAIAAgACAAIAAgAHwAIAAgACAAIAAgACAAIAAgACAAIAAgACAAIAAgACAAIAB8ACAAcAByAG8AdgBpAGQAZQBk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JAEYAUwAoAFwAbgAgACAAIAAgACAAIAAgACAARABhAHkATwBmAFcAZQBlAGsAIAA9ACAAXAAiAFwAIgAsACAAXAAiAFwAIgAsAFwAbgAgACAAIAAgACAAIAAgACAATgBPAFQAKABJAFMATgBVAE0AQgBFAFIAKABEAGEAeQBPAGYAVwBlAGUAawApACkALAAgAHsAIwBWAEEATABVAEUAIQB9ACwAXABuACAAIAAgACAAIAAgACAAIABUAFIAVQBFACwAIABMAEUAVAAoAFwAbgAgACAAIAAgACAAIAAgACAAIAAgACAAIABfAGcAaQB2AGUAbgBEAG8AVwAsACAASQBOAFQAKABOACgARABhAHkATwBmAFcAZQBlAGsAKQApACwAXABuACAAIAAgACAAIAAgACAAIAAgACAAIAAgAF8AZgByAG8AbQBJAFMATwAsACAATgAoAEkAUwBPAHQAbwBUAHIAYQBkAGkAdABpAG8AbgBhAGwAKQAgADwAPgAgADAALAAgAFwAbgAgACAAIAAgACAAIAAgACAAIAAgACAAIABfAHMAaABpAGYAdABEAG8AVwAsACAAXwBnAGkAdgBlAG4ARABvAHcAIAArACAASQBGACgAXwBmAHIAbwBtAEkAUwBPACwAIAAwACwAIAAtADIAKQAsAFwAbgAgACAAIAAgACAAIAAgACAAIAAgACAAIABNAE8ARAAoAF8AcwBoAGkAZgB0AEQAbwB3ACwAIAA3ACkAIAAr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FwAbgBcAG4AUgBlAHQAdQByAG4AcwAgAGEAIABuAHUAbQBiAGUAcgAgAHIAZQBwAHIAZQBzAGUAbgB0AGkAbgBnACAAdABoAGUAIABkAGEAeQAgAG8AZgAgAHQAaABlACAAdwBlAGUAawAgAGYAcgBvAG0AIABhACAAZwBpAHYAZQBuACAAdABlAHgAdAAgAHcAZQBlAGsAZABhAHk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VABlAHgAdAAgAHwAIAB0AGUAeAB0ACAAIAAgAHwAIABEAGEAeQAgAG8AZgAgAHcAZQBlAGsAIABuAGEAbQBlAFwAbgBbAFQAcgBhAGQAaQB0AGkAbwBuAGEAbABdACAAfAAgAHMAdwBpAHQAYwBoACAAfAAgAFIAZQB0AHUAcgBuACAAZABhAHkAIABvAGYAIAB3AGUAZQBrACAAdQBzAGkAbgBnACAAdAByAGEAZABpAHQAaQBvAG4AYQBsACAAbgB1AG0AYgBlAHIAaQBuAGcAIABzAGMAaABlAG0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gBcAG4AXABuAFAAQQBSAFMARQBfAFcARQBFAEsARABBAFkAKABcACIATQBvAG4AXAAiACwAIAAxACkAXABuAFIAZQB0AHUAcgBuAHMAOgAgADIAXABuAFwAbgBQAEEAUgBTAEUAXwBXAEUARQBLAEQAQQBZACgAXAAiAFQAaAB1AHIAcwBcACIAKQBcAG4AUgBlAHQAdQByAG4AcwA6ACAAIwBWAEEATABVAEUAIQBcAG4AXABuAFAAQQBSAFMARQBfAFcARQBFAEsARABBAFkAKABcACIAVgBlAG4AXAAiACkAXABuAFIAZQB0AHUAcgBuAHMAOgAgADUAIAAoAEYAcgBpAGQAYQB5ACwAIABpAGYAIABsAG8AYwBhAGwAIABsAGEAbgBnAHUAYQBnAGUAIABpAHMAIABzAGUAdAAgAHQAbw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cARQBFAEsARABBAFkAIAA9ACAATABBAE0AQgBEAEEAKABEAGEAeQBPAGYAVwBlAGUAawBUAGUAeAB0ACwAIABbAFQAcgBhAGQAaQB0AGkAbwBuAGEAbABdACwAXABuACAAIAAgACAASQBGACgARABhAHkATwBmAFcAZQBlAGsAVABlAHgAdAAgAD0AIABcACIAXAAiACwAIABcACIAXAAiACwAXABuACAAIAAgACAAIAAgACAAIABMAEUAVAAoAFwAbgAgACAAIAAgACAAIAAgACAAIAAgACAAIABmAG4ATQBhAHQAYwBoAEkAbgB0AEUAbgBnACwAIABMAEEATQBCAEQAQQAoAEQAbwBXACwAXABuACAAIAAgACAAIAAgACAAIAAgACAAIAAgACAAIAAgACAATABFAFQAKABcAG4AIAAgACAAIAAgACAAIAAgACAAIAAgACAAIAAgACAAIAAgACAAIAAgAF8AZABvAHcALAAgAEkARgAoAEwARQBOACgARABhAHkATwBmAFcAZQBlAGsAVABlAHgAdAApACAAPQAgADMALABcAG4AIAAgACAAIAAgACAAIAAgACAAIAAgACAAIAAgACAAIAAgACAAIAAgACAAIAAgACAAWABNAEEAVABDAEgAKABcAG4AIAAgACAAIAAgACAAIAAgACAAIAAgACAAIAAgACAAIAAgACAAIAAgACAAIAAgACAAIAAgACAAIABEAGEAeQBPAGYAVwBlAGUAawBUAGUAeAB0ACwAXABuACAAIAAgACAAIAAgACAAIAAgACAAIAAgACAAIAAgACAAIAAgACAAIAAgACAAIAAgACAAIAAgACAAewBcAG4AIAAgACAAIAAgACAAIAAgACAAIAAgACAAIAAgACAAIAAgACAAIAAgACAAIAAgACAAIAAgACAAIAAgACAAIAAgAFwAIgBNAG8AbgBcACIAOwBcAG4AIAAgACAAIAAgACAAIAAgACAAIAAgACAAIAAgACAAIAAgACAAIAAgACAAIAAgACAAIAAgACAAIAAgACAAIAAgAFwAIgBUAHUAZQBcACIAOwBcAG4AIAAgACAAIAAgACAAIAAgACAAIAAgACAAIAAgACAAIAAgACAAIAAgACAAIAAgACAAIAAgACAAIAAgACAAIAAgAFwAIgBXAGUAZABcACIAOwBcAG4AIAAgACAAIAAgACAAIAAgACAAIAAgACAAIAAgACAAIAAgACAAIAAgACAAIAAgACAAIAAgACAAIAAgACAAIAAgAFwAIgBUAGgAdQBcACIAOwBcAG4AIAAgACAAIAAgACAAIAAgACAAIAAgACAAIAAgACAAIAAgACAAIAAgACAAIAAgACAAIAAgACAAIAAgACAAIAAgAFwAIgBGAHIAaQBcACIAOwBcAG4AIAAgACAAIAAgACAAIAAgACAAIAAgACAAIAAgACAAIAAgACAAIAAgACAAIAAgACAAIAAgACAAIAAgACAAIAAgAFwAIgBTAGEAdABcACIAOwBcAG4AIAAgACAAIAAgACAAIAAgACAAIAAgACAAIAAgACAAIAAgACAAIAAgACAAIAAgACAAIAAgACAAIAAgACAAIAAgAFwAIgBTAHUAbgBcACIAXABuACAAIAAgACAAIAAgACAAIAAgACAAIAAgACAAIAAgACAAIAAgACAAIAAgACAAIAAgACAAIAAgACAAfQBcAG4AIAAgACAAIAAgACAAIAAgACAAIAAgACAAIAAgACAAIAAgACAAIAAgACAAIAAgACAAKQAsAFwAbgAgACAAIAAgACAAIAAgACAAIAAgACAAIAAgACAAIAAgACAAIAAgACAAIAAgACAAIABYAE0AQQBUAEMASAAoAFwAbgAgACAAIAAgACAAIAAgACAAIAAgACAAIAAgACAAIAAgACAAIAAgACAAIAAgACAAIAAgACAAIAAgAEQAYQB5AE8AZgBXAGUAZQBrAFQAZQB4AHQALABcAG4AIAAgACAAIAAgACAAIAAgACAAIAAgACAAIAAgACAAIAAgACAAIAAgACAAIAAgACAAIAAgACAAIAB7AFwAbgAgACAAIAAgACAAIAAgACAAIAAgACAAIAAgACAAIAAgACAAIAAgACAAIAAgACAAIAAgACAAIAAgACAAIAAgACAAXAAiAE0AbwBuAGQAYQB5AFwAIgA7AFwAbgAgACAAIAAgACAAIAAgACAAIAAgACAAIAAgACAAIAAgACAAIAAgACAAIAAgACAAIAAgACAAIAAgACAAIAAgACAAXAAiAFQAdQBlAHMAZABhAHkAXAAiADsAXABuACAAIAAgACAAIAAgACAAIAAgACAAIAAgACAAIAAgACAAIAAgACAAIAAgACAAIAAgACAAIAAgACAAIAAgACAAIABcACIAVwBlAGQAbgBlAHMAZABhAHkAXAAiADsAXABuACAAIAAgACAAIAAgACAAIAAgACAAIAAgACAAIAAgACAAIAAgACAAIAAgACAAIAAgACAAIAAgACAAIAAgACAAIABcACIAVABoAHUAcgBzAGQAYQB5AFwAIgA7AFwAbgAgACAAIAAgACAAIAAgACAAIAAgACAAIAAgACAAIAAgACAAIAAgACAAIAAgACAAIAAgACAAIAAgACAAIAAgACAAXAAiAEYAcgBpAGQAYQB5AFwAIgA7AFwAbgAgACAAIAAgACAAIAAgACAAIAAgACAAIAAgACAAIAAgACAAIAAgACAAIAAgACAAIAAgACAAIAAgACAAIAAgACAAXAAiAFMAYQB0AHUAcgBkAGEAeQBcACIAOwBcAG4AIAAgACAAIAAgACAAIAAgACAAIAAgACAAIAAgACAAIAAgACAAIAAgACAAIAAgACAAIAAgACAAIAAgACAAIAAgAFwAIgBTAHUAbgBkAGEAeQBcACIAXABuACAAIAAgACAAIAAgACAAIAAgACAAIAAgACAAIAAgACAAIAAgACAAIAAgACAAIAAgACAAIAAgACAAfQBcAG4AIAAgACAAIAAgACAAIAAgACAAIAAgACAAIAAgACAAIAAgACAAIAAgACAAIAAgACA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mAG4ATQBhAHQAYwBoAEwAbwBjAGEAbABMAGEAbgBnACwAIABMAEEATQBCAEQAQQAoAEQAbwBXACwAXABuACAAIAAgACAAIAAgACAAIAAgACAAIAAgACAAIAAgACAATABFAFQAKABcAG4AIAAgACAAIAAgACAAIAAgACAAIAAgACAAIAAgACAAIAAgACAAIAAgAF8AZABhAHkAcwAsACAAUwBFAFEAVQBFAE4AQwBFACgANwAsACAAMQAsACAAMwA2ADUAMgA4ACkALABcAG4AIAAgACAAIAAgACAAIAAgACAAIAAgACAAIAAgACAAIAAgACAAIAAgAF8AZABvAHcALAAgAEkARgAoAEwARQBOACgARABhAHkATwBmAFcAZQBlAGsAVABlAHgAdAApACAAPQAgADMALABcAG4AIAAgACAAIAAgACAAIAAgACAAIAAgACAAIAAgACAAIAAgACAAIAAgACAAIAAgACAAWABNAEEAVABDAEgAKABEAGEAeQBPAGYAVwBlAGUAawBUAGUAeAB0ACwAIABUAEUAWABUACgAXwBkAGEAeQBzACwAIABcACIAZABkAGQAXAAiACkAKQAsAFwAbgAgACAAIAAgACAAIAAgACAAIAAgACAAIAAgACAAIAAgACAAIAAgACAAIAAgACAAIABYAE0AQQBUAEMASAAoAEQAYQB5AE8AZgBXAGUAZQBrAFQAZQB4AHQALAAgAFQARQBYAFQAKABfAGQAYQB5AHMALAAgAFwAIgBkAGQAZABkAFwAIgAp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XwBJAFMATwBXAGUAZQBrAGQAYQB5ACwAIABMAEUAVAAoAFwAbgAgACAAIAAgACAAIAAgACAAIAAgACAAIAAgACAAIAAgAF8AaQBkAHgALAAgAGYAbgBNAGEAdABjAGgASQBuAHQARQBuAGcAKABEAGEAeQBPAGYAVwBlAGUAawBUAGUAeAB0ACkALABcAG4AIAAgACAAIAAgACAAIAAgACAAIAAgACAAIAAgACAAIABJAEYAKABfAGkAZAB4ACAAPgAgADAALAAgAF8AaQBkAHgALAAgAGYAbgBNAGEAdABjAGgATABvAGMAYQBsAEwAYQBuAGcAKABEAGEAeQBPAGYAVwBlAGUAawBUAGUAeAB0ACkAKQBcAG4AIAAgACAAIAAgACAAIAAgACAAIAAgACAAKQAsAFwAbgAgACAAIAAgACAAIAAgACAAIAAgACAAIABJAEYAUwAoAF8ASQBTAE8AVwBlAGUAawBkAGEAeQAgAD0AIAAwACwAIAB7ACMAVgBBAEwAVQBFACEAfQAsAFwAbgAgACAAIAAgACAAIAAgACAAIAAgACAAIAAgACAAIAAgAE4AKABUAHIAYQBkAGkAdABpAG8AbgBhAGwAKQAgAD0AIAAwACwAIABfAEkAUwBPAFcAZQBlAGsAZABhAHkALABcAG4AIAAgACAAIAAgACAAIAAgACAAIAAgACAAIAAgACAAIABUAFIAVQBFACwAIABNAE8ARAAoAF8ASQBTAE8AVwBlAGUAawBkAGEAeQAsACAANwApACAAKw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4AQQBNAEUAXABuAFwAbgBSAGUAdAB1AHIAbgBzACAAbgBhAG0AZQAgAG8AZgAgAGEAbgAgAEkAUwBPACAAZABhAHkAIABvAGYAIAB3AGUAZQBrACAAbgB1AG0AYgBlAHIAIABhAHMAIAB0AGUAe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kAIAAgACAAIAAgACAAIAAgACAAIAAgACAAIAB8ACAAaQBuAHQAZQBnAGUAcgAgAFsAMQAuAC4ANwBdACAAfAAgAEkAUwBPACAAZABhAHkAIABvAGYAIAB3AGUAZQBrACAAbgB1AG0AYgBlAHIAXABuAFsAUwBoAG8AcgB0AF0AIAAgACAAIAAgACAAIAAgACAAIAAgACAAIAAgACAAIAB8ACAAcwB3AGkAdABjAGgAIAAgACAAIAAgACAAIAAgACAAfAAgAFIAZQB0AHUAcgBuACAAcwBoAG8AcgB0ACAAZgBvAHIAbQBhAHQAIABNAG8AbgAuAC4AUwB1AG4AXABuAFsASQBuAHQAZQByAG4AYQB0AGkAbwBuAGEAbABFAG4AZwBsAGkAcwBoAF0AIAB8ACAAcwB3AGkAdABjAGg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4AQQBNAEUAIAA9ACAATABBAE0AQgBEAEEAKABJAFMATwBXAGUAZQBrAEQAYQB5ACwAIABbAFMAaABvAHIAdABdACwAIABbAEkAbgB0AGUAcgBuAGEAdABpAG8AbgBhAGwARQBuAGcAbABpAHMAaABdACwAXABuACAAIAAgACAASQBGAFMAKABcAG4AIAAgACAAIAAgACAAIAAgAEkAUwBPAFcAZQBlAGsARABhAHkAIAA9ACAAXAAiAFwAIgAsACAAXAAiAFwAIgAsAFwAbgAgACAAIAAgACAAIAAgACAATgBPAFQAKABJAFMATgBVAE0AQgBFAFIAKABJAFMATwBXAGUAZQBrAEQAYQB5ACkAKQAsACAAewAjAFYAQQBMAFUARQAhAH0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aQBzAG8ARABvAFcALAAgAE0ATwBEACgASQBOAFQAKABJAFMATwBXAGUAZQBrAEQAYQB5ACkAIAAtACAAMQAsACAANwApACAAKwAgADEALAAgAFwAbgAgACAAIAAgACAAIAAgACAAIAAgACAAIABJAEYAKABfAHUAcwBlAEwAbwBjAGEAbABMAGEAbgBnACwAXABuACAAIAAgACAAIAAgACAAIAAgACAAIAAgACAAIAAgACAATABFAFQAKABcAG4AIAAgACAAIAAgACAAIAAgACAAIAAgACAAIAAgACAAIAAgACAAIAAgAF8AeQAyAGsAcgBlAGYARABhAHkALAAgADMANgA1ADIANwAgACsAIABfAGkAcwBvAEQAbwBXACwAXABuACAAIAAgACAAIAAgACAAIAAgACAAIAAgACAAIAAgACAAIAAgACAAIABfAGYAbQB0ACwAIABJAEYAKABfAHUAcwBlAFMAaABvAHIAdAAsACAAXAAiAGQAZABkAFwAIgAsACAAXAAiAGQAZABkAGQAXAAiACkALABcAG4AIAAgACAAIAAgACAAIAAgACAAIAAgACAAIAAgACAAIAAgACAAIAAgAFQARQBYAFQAKABfAHkAMgBrAHIAZQBmAEQAYQB5ACwAIABfAGYAbQB0ACkAXABuACAAIAAgACAAIAAgACAAIAAgACAAIAAgACAAIAAgACAAKQAsAFwAbgAgACAAIAAgACAAIAAgACAAIAAgACAAIAAgACAAIAAgAEkARgAoAFwAbgAgACAAIAAgACAAIAAgACAAIAAgACAAIAAgACAAIAAgACAAIAAgACAAXwB1AHMAZQBTAGgAbwByAHQALABcAG4AIAAgACAAIAAgACAAIAAgACAAIAAgACAAIAAgACAAIAAgACAAIAAgAEMASABPAE8AUwBFACgAXwBpAHMAbwBEAG8AVwAsAFwAbgAgACAAIAAgACAAIAAgACAAIAAgACAAIAAgACAAIAAgACAAIAAgACAAIAAgACAAIABcACIATQBvAG4AXAAiACwAXABuACAAIAAgACAAIAAgACAAIAAgACAAIAAgACAAIAAgACAAIAAgACAAIAAgACAAIAAgAFwAIgBUAHUAZQBcACIALABcAG4AIAAgACAAIAAgACAAIAAgACAAIAAgACAAIAAgACAAIAAgACAAIAAgACAAIAAgACAAXAAiAFcAZQBkAFwAIgAsAFwAbgAgACAAIAAgACAAIAAgACAAIAAgACAAIAAgACAAIAAgACAAIAAgACAAIAAgACAAIABcACIAVABoAHUAXAAiACwAXABuACAAIAAgACAAIAAgACAAIAAgACAAIAAgACAAIAAgACAAIAAgACAAIAAgACAAIAAgAFwAIgBGAHIAaQBcACIALABcAG4AIAAgACAAIAAgACAAIAAgACAAIAAgACAAIAAgACAAIAAgACAAIAAgACAAIAAgACAAXAAiAFMAYQB0AFwAIgAsAFwAbgAgACAAIAAgACAAIAAgACAAIAAgACAAIAAgACAAIAAgACAAIAAgACAAIAAgACAAIABcACIAUwB1AG4AXAAiAFwAbgAgACAAIAAgACAAIAAgACAAIAAgACAAIAAgACAAIAAgACAAIAAgACAAKQAsAFwAbgAgACAAIAAgACAAIAAgACAAIAAgACAAIAAgACAAIAAgACAAIAAgACAAQwBIAE8ATwBTAEUAKABfAGkAcwBvAEQAbwBXACwAXABuACAAIAAgACAAIAAgACAAIAAgACAAIAAgACAAIAAgACAAIAAgACAAIAAgACAAIAAgAFwAIgBNAG8AbgBkAGEAeQBcACIALABcAG4AIAAgACAAIAAgACAAIAAgACAAIAAgACAAIAAgACAAIAAgACAAIAAgACAAIAAgACAAXAAiAFQAdQBlAHMAZABhAHkAXAAiACwAXABuACAAIAAgACAAIAAgACAAIAAgACAAIAAgACAAIAAgACAAIAAgACAAIAAgACAAIAAgAFwAIgBXAGUAZABuAGUAcwBkAGEAeQBcACIALABcAG4AIAAgACAAIAAgACAAIAAgACAAIAAgACAAIAAgACAAIAAgACAAIAAgACAAIAAgACAAXAAiAFQAaAB1AHIAcwBkAGEAeQBcACIALABcAG4AIAAgACAAIAAgACAAIAAgACAAIAAgACAAIAAgACAAIAAgACAAIAAgACAAIAAgACAAXAAiAEYAcgBpAGQAYQB5AFwAIgAsAFwAbgAgACAAIAAgACAAIAAgACAAIAAgACAAIAAgACAAIAAgACAAIAAgACAAIAAgACAAIABcACIAUwBhAHQAdQByAGQAYQB5AFwAIgAsAFwAbgAgACAAIAAgACAAIAAgACAAIAAgACAAIAAgACAAIAAgACAAIAAgACAAIAAgACAAIABcACIAUwB1AG4AZABhAHkAXAAi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cAG4AXABuAFIAZQB0AHUAcgBuAHMAIABhAG4AIABpAG4AdABlAGcAZQByACAAZgBvAHIAIAB0AGgAZQAgAGQAYQB5ACAAbwBmACAAdABoAGUAIAB3AGUAZQBrACAAZgBvAHIAIABhACAAZwBpAHYAZQBuACAATQBvAGQAaQBmAGk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GQAYQB5ACAAbwBmACAAdwBlAGUAaw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CAAPQAgAEwAQQBNAEIARABBACgATQBKAEQAYQB0AGUALABcAG4AIAAgACAAIABJAEYAUwAoAFwAbgAgACAAIAAgACAAIAAgACAATQBKAEQAYQB0AGUAIAA9ACAAXAAiAFwAIgAsACAAXAAiAFwAIgAsAFwAbgAgACAAIAAgACAAIAAgACAATgBPAFQAKABJAFMATgBVAE0AQgBFAFIAKABNAEoARABhAHQAZQApACkALAAgAHsAIwBWAEEATABVAEUAIQB9ACwAXABuACAAIAAgACAAIAAgACAAIABUAFIAVQBFACwAIABMAEUAVAAoAFwAbgAgACAAIAAgACAAIAAgACAAIAAgACAAIABfAE0ASgBEAE4ALAAgAEkATgBUACgATQBKAEQAYQB0AGUAKQAsAFwAbgAgACAAIAAgACAAIAAgACAAIAAgACAAIABNAE8ARAAoAF8ATQBKAEQATgAgACsAIAAyACwAIAA3ACkAIAArACAAM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0AbwBkAGkAZgBpAGUAZAAgAEoAdQBsAGkAYQBuACAARABhAHQAZQAgAGYAbwByACAAYQAgAGcAaQB2AGUAbgAgAGQAYQB5ACAAbwBmACAAdwBlAGUAawAsACAAcgBlAGwAYQB0AGkAdgBlACAAdwBlAGUAawAgAGYAbwByACAAdABoAGUAIABtAG8AbgB0AGgALAAgAHkAZQBhAHIAIABhAG4AZAAgAHQAaQBtAGUAIABvAGYAIABkAGEAeQBcAG4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0AGgAZQAgAHkAZQBhAHIAXABuAFcAZQBlAGsATwBmAE0AbwBuAHQAaAAgACAAIAAgACAAIAB8ACAAaQBuAHQAZQBnAGUAcgAgAFsALQA0AC4ALgA1AF0AIAB8ACAAVwBlAGUAawAgAGkAbgAgAHQAaABlACAAbQBvAG4AdABoAC4AXABuACAAIAAgACAAIAAgACAAIAAgACAAIAAgACAAIAAgACAAIAB8ACAAIAAgACAAIAAgACAAIAAgACAAIAAgACAAIAAgACAAIAB8ACAATgBvAHQAZQAgAGkAZgAgAHQAaABlACAAcgBlAGYAZQByAGUAbgBjAGUAIABlAHgAYwBlAGUAZABzACAAdABoAGUAIABiAG8AdQBuAGQAcwAgAG8AZgAgAHQAaABlACAAbQBvAG4AdABoACwAIABhAG4AbwB0AGgAZQByACAAbQBvAG4AdABoAFwAbgAgACAAIAAgACAAIAAgACAAIAAgACAAIAAgACAAIAAgACAAfAAgACAAIAAgACAAIAAgACAAIAAgACAAIAAgACAAIAAgACAAfAAgAHcAaQBsAGwAIABiAGUAIAByAGUAdAB1AHIAbgBlAGQALgBcAG4AIAAgACAAIAAgACAAIAAgACAAIAAgACAAIAAgACAAIAAgAHwAIAAgACAAIAAgACAAIAAgACAAIAAgACAAIAAgACAAIAAgAHwAIAAgADAAIAAtACAAbABhAHMAdAAgAHcAZQBlAGsAIABvAGYAIABwAHIAZQB2AGkAbwB1AHMAIABtAG8AbgB0AGgAXABuACAAIAAgACAAIAAgACAAIAAgACAAIAAgACAAIAAgACAAIAB8ACAAIAAgACAAIAAgACAAIAAgACAAIAAgACAAIAAgACAAIAB8ACAAIAAxACAALQAgAGYAaQByAHMAdAAgAHcAZQBlAGsAXABuACAAIAAgACAAIAAgACAAIAAgACAAIAAgACAAIAAgACAAIAB8ACAAIAAgACAAIAAgACAAIAAgACAAIAAgACAAIAAgACAAIAB8ACAAIAAyACAALQAgAHMAZQBjAG8AbgBkACAAdwBlAGUAawBcAG4AIAAgACAAIAAgACAAIAAgACAAIAAgACAAIAAgACAAIAAgAHwAIAAgACAAIAAgACAAIAAgACAAIAAgACAAIAAgACAAIAAgAHwAIAAgADMAIAAtACAAdABoAGkAcgBkACAAdwBlAGUAawBcAG4AIAAgACAAIAAgACAAIAAgACAAIAAgACAAIAAgACAAIAAgAHwAIAAgACAAIAAgACAAIAAgACAAIAAgACAAIAAgACAAIAAgAHwAIAAgADQAIAAtACAAZgBvAHUAcgB0AGgAIAB3AGUAZQBrAFwAbgAgACAAIAAgACAAIAAgACAAIAAgACAAIAAgACAAIAAgACAAfAAgACAAIAAgACAAIAAgACAAIAAgACAAIAAgACAAIAAgACAAfAAgACAANQAgAC0AIABmAGkAZgB0AGgAIAB3AGUAZQBrAFwAbgAgACAAIAAgACAAIAAgACAAIAAgACAAIAAgACAAIAAgACAAfAAgACAAIAAgACAAIAAgACAAIAAgACAAIAAgACAAIAAgACAAfAAgAC0AMQAgAC0AIABsAGEAcwB0ACAAdwBlAGUAawBcAG4AIAAgACAAIAAgACAAIAAgACAAIAAgACAAIAAgACAAIAAgAHwAIAAgACAAIAAgACAAIAAgACAAIAAgACAAIAAgACAAIAAgAHwAIAAtADIAIAAtACAAcwBlAGMAbwBuAGQAIAB0AG8AIABsAGEAcwB0ACAAdwBlAGUAawBcAG4AIAAgACAAIAAgACAAIAAgACAAIAAgACAAIAAgACAAIAAgAHwAIAAgACAAIAAgACAAIAAgACAAIAAgACAAIAAgACAAIAAgAHwAIAAtADMAIAAtACAAdABoAGkAcgBkACAAdABvACAAbABhAHMAdAAgAHcAZQBlAGsAXABuACAAIAAgACAAIAAgACAAIAAgACAAIAAgACAAIAAgACAAIAB8ACAAIAAgACAAIAAgACAAIAAgACAAIAAgACAAIAAgACAAIAB8ACAALQA0ACAALQAgAGYAbwB1AHIAdABoACAAdABvACAAbABhAHMAdAAgAHcAZQBlAGsAXABuAEkAUwBPAFcAZQBlAGsARABhAHkAIAAgACAAIAAgACAAIAB8ACAAaQBuAHQAZQBnAGUAcgAgAFsAMQAuAC4ANwBdACAAIAB8ACAASQBTAE8AIABkAGEAeQAgAG8AZgAgAHcAZQBlAGsAIABuAHUAbQBiAGUAcgAgAE0AbwBuAGQAYQB5AC4ALgBTAHUAbgBkAGEAeQ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AAIAAgACA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AoADIAMAAyADMALAAgADYALAAgADAALAAgADcAKQBcAG4AUgBlAHQAdQByAG4AcwA6ACAATQBKAEQAYQB0AGUAIAA2ADAAMQAyADAALgAwACAAKAAyADUALwAwADYALwAyADAAMgAzACkAIABpAGUALgAgAHQAaABlACAAbABhAHMAdAAgAFMAdQBuAGQAYQB5ACAAbwBmACAASgB1AG4AZQAgADIAMAAyADMAXABuAFwAbgBXAEUARQBLAEQAQQBZAF8ATwBGAF8ATQBPAE4AVABIACgAMgAwADIAMwAsACAAMQAsACAAMgAsACAAMgAsACAAMAAuADUAKQBcAG4AUgBlAHQAdQByAG4AcwA6ACAATQBKAEQAYQB0AGUAIAA1ADkAOQA1ADQALgA1ACAAKAAxADAALwAwADEALwAyADAAMgAzACAAMQAyAHAAbQApACAAaQBlAC4AIABtAGkAZABkAGEAeQAgAG8AZgAgAHQAaABlACAAcwBlAGMAbwBuAGQAIABUAHUAZQBzAGQAYQB5ACAAbwBmACAASgBhAG4AdQBhAHIAeQAgADIAMAAy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FQAaQBtAGUAXQAsACAAWwBKAHUAbABpAGEAbgBDAGEAbABlAG4AZABhAHIAXQAsAFwAbgAgACAAIAAgAEkARgBTACgAXABuACAAIAAgACAAIAAgACAAIAAoAFkAZQBhAHIAQwBFACAAPQAgAFwAIgBcACIAKQAgACoAIAAoAE0AbwBuAHQAaAAgAD0AIABcACIAXAAiACkAIAAqACAAKABXAGUAZQBrAE8AZgBNAG8AbgB0AGgAIAA9ACAAXAAiAFwAIgApACAAKgAgACgASQBTAE8AVwBlAGUAawBEAGEAeQAgAD0AIABcACIAXAAiACkALAAgAFwAIgBcACIALABcAG4AIAAgACAAIAAgACAAIAAgAE4ATwBUACgASQBTAE4AVQBNAEIARQBSACgAWQBlAGEAcgBDAEUAKQApACAAKwAgAE4ATwBUACgASQBTAE4AVQBNAEIARQBSACgATQBvAG4AdABoACkAKQAgACsAIABOAE8AVAAoAEkAUwBOAFUATQBCAEUAUgAoAFcAZQBlAGsATwBmAE0AbwBuAHQAaAApACkAIAArACAATgBPAFQAKABJAFMATgBVAE0AQgBFAFIAKABJAFMATwBXAGUAZQBrAEQAYQB5ACkAKQAsACAAewAjAFYAQQBMAFUARQAhAH0ALABcAG4AIAAgACAAIAAgACAAIAAgAE4ATwBUACgASQBTAF8ASQBOAFQARQBHAEUAUgAoAFkAZQBhAHIAQwBFACkAIAAqACAASQBTAF8ASQBOAFQARQBHAEUAUgAoAE0AbwBuAHQAaAApACAAKgAgAEkAUwBfAEkATgBUAEUARwBFAFIAKABXAGUAZQBrAE8AZgBNAG8AbgB0AGgAKQAgACoAIABJAFMAXwBJAE4AVABFAEcARQBSACgASQBTAE8AVwBlAGUAawBEAGEAeQApACkALAAgAHsAIwBOAFUATQAhAH0ALABcAG4AIAAgACAAIAAgACAAIAAgACgAVwBlAGUAawBPAGYATQBvAG4AdABoACAAPAAgAC0ANAApACAAKwAgACgAVwBlAGUAawBPAGYATQBvAG4AdABoACAAPgAgADUAKQAsACAAewAjAE4AVQBNACEAfQAsAFwAbgAgACAAIAAgACAAIAAgACAAVABSAFUARQAsACAATABFAFQAKABcAG4AIAAgACAAIAAgACAAIAAgACAAIAAgACAAXwBtAG8AbgB0AGgALAAgAE0AbwBuAHQAaAAgACsAIABOACgAVwBlAGUAawBPAGYATQBvAG4AdABoACAAPAAgADAAKQAsAFwAbgAgACAAIAAgACAAIAAgACAAIAAgACAAIABfAHcAZQBlAGsATwBmAGYAcwBlAHQALAAgAFcAZQBlAGsATwBmAE0AbwBuAHQAaAAgAC0AIABOACgAVwBlAGUAawBPAGYATQBvAG4AdABoACAAPgA9ACAAMAApACwAXABuACAAIAAgACAAIAAgACAAIAAgACAAIAAgAF8AaQBzAG8ARABvAFcALAAgAE0ATwBEACgASQBTAE8AVwBlAGUAawBEAGEAeQAgAC0AIAAxACwAIAA3ACkAIAArACAAMQAsAFwAbgAgACAAIAAgACAAIAAgACAAIAAgACAAIABfAGYAaQByAHMAdABPAGYATQBvAG4AdABoACwAIABNAE8ARABJAEYASQBFAEQAXwBKAFUATABJAEEATgBfAEQAQQBUAEUAKABZAGUAYQByAEMARQAsACAAXwBtAG8AbgB0AGgALAAgADEALAAgADAALAAgAEoAdQBsAGkAYQBuAEMAYQBsAGUAbgBkAGEAcgApACwAXABuACAAIAAgACAAIAAgACAAIAAgACAAIAAgAF8AZgBpAHIAcwB0AEQAbwBXACwAIABEAEEAWQBfAE8ARgBfAFcARQBFAEsAKABfAGYAaQByAHMAdABPAGYATQBvAG4AdABoACkALABcAG4AIAAgACAAIAAgACAAIAAgACAAIAAgACAAXwBmAGkAcgBzAHQATwBmAE0AbwBuAHQAaAAgACsAIAAoAF8AdwBlAGUAawBPAGYAZgBzAGUAdAAgACoAIAA3ACkAIAArACAATQBPAEQAKABfAGkAcwBvAEQAbwB3ACAALQAgAF8AZgBpAHIAcwB0AEQAbwBXACwAIAA3ACkAIAArACAATgAo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kAUwBPAFcAZQBlAGsAIAAgACAAIAAgACAAIAAgACAAIAB8ACAAaQBuAHQAZQBnAGUAcgAgAFsAMQAuAC4ANQAzAF0AIAB8ACAASQBTAE8AIABkAGUAZgBpAG4AZQBkACAAdwBlAGUAawAgAG4AdQBtAGIAZQByACAAbwBmACAAdABoAGUAIAB5AGUAYQByAFwAbgBbAEkAUwBPAFcAZQBlAGsARABhAHkAXQAgACAAIAAgACAAfAAgAGkAbgB0AGUAZwBlAHIAIABbADEALgAuADcAXQAgACAAfAAgAEkAUwBPACAAZABlAGYAaQBuAGUAZAAgAGQAYQB5ACAAbwBmACAAdwBlAGUAaw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cARQBFAEsAXwBEAEEAVABFACAAPQAgAEwAQQBNAEIARABBACgAWQBlAGEAcgBDAEUALAAgAEkAUwBPAFcAZQBlAGsALAAgAFsASQBTAE8AVwBlAGUAawBEAGEAeQBdACwAIABbAEoAdQBsAGkAYQBuAEMAYQBsAGUAbgBkAGEAcgBdACwAXABuACAAIAAgACAASQBGAFMAKABcAG4AIAAgACAAIAAgACAAIAAgAE4ATwBUACgASQBTAE4AVQBNAEIARQBSACgAWQBlAGEAcgBDAEUAKQApACAAKwAgAE4ATwBUACgASQBTAE4AVQBNAEIARQBSACgASQBTAE8AVwBlAGUAawApACkALAAgAEYAQQBMAFMARQAsACAALwAvACAAYwBhAG4AbgBvAHQAIABvAG0AbQBpAHQAIAB5AGUAYQByACAAbwByACAAdwBlAGUAawBcAG4AIAAgACAAIAAgACAAIAAgAE4ATwBUACgASQBTAF8ASQBOAFQARQBHAEUAUgAoAFkAZQBhAHIAQwBFACkAIAAqACAASQBTAF8ASQBOAFQARQBHAEUAUgAoAEkAUwBPAFcAZQBlAGsAKQApACwAIABGAEEATABTAEUALAAgAC8ALwAgAHkAZQBhAHIAIABhAG4AZAAgAHcAZQBlAGsAIABjAGEAbgBuAG8AdAAgAGIAZQAgAGYAcgBhAGMAdABpAG8AbgBhAGwAXABuACAAIAAgACAAIAAgACAAIABUAFIAVQBFACwAIABMAEUAVAAoAFwAbgAgACAAIAAgACAAIAAgACAAIAAgACAAIABfAHYAYQBsAGkAZABXAGUAZQBrACwAIABJAEYAUwAoAFwAbgAgACAAIAAgACAAIAAgACAAIAAgACAAIAAgACAAIAAgAEkAUwBPAFcAZQBlAGsAIAA8ACAAMQAsACAARgBBAEwAUwBFACwAXABuACAAIAAgACAAIAAgACAAIAAgACAAIAAgACAAIAAgACAASQBTAE8AVwBlAGUAawAgADwAPQAgADUAMgAsACAAVABSAFUARQAsAFwAbgAgACAAIAAgACAAIAAgACAAIAAgACAAIAAgACAAIAAgAEkAUwBPAFcAZQBlAGsAIAA9ACAANQAzACwAIAAoAFcARQBFAEsAUwBfAEkATgBfAFkARQBBAFIAKABZAGUAYQByAEMARQAsACAASgB1AGwAaQBhAG4AQwBhAGwAZQBuAGQAYQByACkAIAA9ACAANQAzACkALABcAG4AIAAgACAAIAAgACAAIAAgACAAIAAgACAAIAAgACAAIABUAFIAVQBFACwAIABGAEEATABTAEUAXABuACAAIAAgACAAIAAgACAAIAAgACAAIAAgACkALABcAG4AIAAgACAAIAAgACAAIAAgACAAIAAgACAASQBGACgATgBPAFQAKABfAHYAYQBsAGkAZABXAGUAZQBrACkALAAgAEYAQQBMAFMARQAsAFwAbgAgACAAIAAgACAAIAAgACAAIAAgACAAIAAgACAAIAAgAEkARgAoAE4ATwBUACgASQBTAE4AVQBNAEIARQBSACgASQBTAE8AVwBlAGUAawBEAGEAeQApACkALAAgAFQAUgBVAEUALABcAG4AIAAgACAAIAAgACAAIAAgACAAIAAgACAAIAAgACAAIAAgACAAIAAgAEwARQBUACgAXABuACAAIAAgACAAIAAgACAAIAAgACAAIAAgACAAIAAgACAAIAAgACAAIAAgACAAIAAgAF8AdwBlAGUAawBEAGEAeQAsACAASQBOAFQAKABJAFMATwBXAGUAZQBrAEQAYQB5ACkALABcAG4AIAAgACAAIAAgACAAIAAgACAAIAAgACAAIAAgACAAIAAgACAAIAAgACAAIAAgACAAKABfAHcAZQBlAGsARABhAHkAIAA+AD0AIAAxACkAIAAqACAAKABfAHcAZQBlAGsARABhAHkAIAA8AD0AIAA3ACkAIAA8AD4AI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UAFIAVQBFACwAIABMAEUAVAAoAFwAbgAgACAAIAAgACAAIAAgACAAIAAgACAAIABfAGcAcgBlAGcAbwByAGkAYQBuACwAIABOACgASgB1AGwAaQBhAG4AQwBhAGwAZQBuAGQAYQByACkAIAA9ACAAMAAsAFwAbgAgACAAIAAgACAAIAAgACAAIAAgACAAIABmAG4ATABhAHMAdABXAGUAZQBrAEQAYQB5AE8AZgBZAGUAYQByACwAIABMAEEATQBCAEQAQQAoAF8AeQBlAGEAcgBDAEUALABcAG4AIAAgACAAIAAgACAAIAAgACAAIAAgACAAIAAgACAAIABMAEUAVAAoAFwAbgAgACAAIAAgACAAIAAgACAAIAAgACAAIAAgACAAIAAgACAAIAAgACAAXwBkAGEAeQBQAHIAZQBjAGUAcwBzAGkAbwBuACwAIABJAEYAKABfAGcAcgBlAGcAbwByAGkAYQBuACwAXABuACAAIAAgACAAIAAgACAAIAAgACAAIAAgACAAIAAgACAAIAAgACAAIAAgACAAIAAgAF8AeQBlAGEAcgBDAEUAIAArACAASQBOAFQAKABfAHkAZQBhAHIAQwBFACAALwAgADQAKQAgAC0AIABJAE4AVAAoAF8AeQBlAGEAcgBDAEUAIAAvACAAMQAwADAAKQAgACsAIABJAE4AVAAoAF8AeQBlAGEAcgBDAEUAIAAvACAANAAwADAAKQAgACsAIAA2ACwAXABuACAAIAAgACAAIAAgACAAIAAgACAAIAAgACAAIAAgACAAIAAgACAAIAAgACAAIAAgAF8AeQBlAGEAcgBDAEUAIAArACAASQBOAFQAKABfAHkAZQBhAHIAQwBFACAALwAgADQAKQAgACsAIAA0AFwAbgAgACAAIAAgACAAIAAgACAAIAAgACAAIAAgACAAIAAgACAAIAAgACAAKQAsAFwAbgAgACAAIAAgACAAIAAgACAAIAAgACAAIAAgACAAIAAgACAAIAAgACAATQBPAEQAKABfAGQAYQB5AFAAcgBlAGMAZQBzAHMAaQBvAG4ALAAgADcAKQAgACsAIAAxAFwAbgAgACAAIAAgACAAIAAgACAAIAAgACAAIAAgACAAIAAgACkAXABuACAAIAAgACAAIAAgACAAIAAgACAAIAAgACkALABcAG4AXABuACAAIAAgACAAIAAgACAAIAAgACAAIAAgAF8AeQBlAGEAcgBDAEUALAAgAEkATgBUACgAWQBlAGEAcgBDAEUAKQAsAFwAbgAgACAAIAAgACAAIAAgACAAIAAgACAAIABfAGQAbwB3AEwAYQBzAHQARABhAHkALAAgAGYAbgBMAGEAcwB0AFcAZQBlAGsARABhAHkATwBmAFkAZQBhAHIAKABfAHkAZQBhAHIAQwBFACkALABcAG4AIAAgACAAIAAgACAAIAAgACAAIAAgACAASQBGACgAXABuACAAIAAgACAAIAAgACAAIAAgACAAIAAgACAAIAAgACAAXwBkAG8AdwBMAGEAcwB0AEQAYQB5ACAAPQAgADQALABcAG4AIAAgACAAIAAgACAAIAAgACAAIAAgACAAIAAgACAAIAAvAC8AIABpAGYAIABsAGEAcwB0ACAAZABhAHkAIABvAGYAIAB5AGUAYQByACAAaQBzACAAYQAgAFQAaAB1AHIAcwBkAGEAeQAsACAAdABoAGUAbgAgAGgAYQBzACAAYQBuACAAZQB4AHQAcgBhACAAdwBlAGUAawBcAG4AIAAgACAAIAAgACAAIAAgACAAIAAgACAAIAAgACAAIAA1ADMALABcAG4AIAAgACAAIAAgACAAIAAgACAAIAAgACAAIAAgACAAIABMAEUAVAAoAFwAbgAgACAAIAAgACAAIAAgACAAIAAgACAAIAAgACAAIAAgACAAIAAgACAAXwBkAG8AdwBMAGEAcwB0AEQAYQB5AFAAcgBlAHYALAAgAGYAbgBMAGEAcwB0AFcAZQBlAGsARABhAHkATwBmAFkAZQBhAHIAKABfAHkAZQBhAHIAQwBFACAALQAgADEAKQAgACwAXABuACAAIAAgACAAIAAgACAAIAAgACAAIAAgACAAIAAgACAAIAAgACAAIABJAEYAKABcAG4AIAAgACAAIAAgACAAIAAgACAAIAAgACAAIAAgACAAIAAgACAAIAAgACAAIAAgACAAXwBkAG8AdwBMAGEAcwB0AEQAYQB5AFAAcgBlAHYAIAA9ACAAMwAsAFwAbg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1ADMALABcAG4AIAAgACAAIAAgACAAIAAgACAAIAAgACAAIAAgACAAIAAgACAAIAAgACAAIAAgACAALwAvACAAbwB0AGgAZQByAHcAaQBzAGUAXABuACAAIAAgACAAIAAgACAAIAAgACAAIAAgACAAIAAgACAAIAAgACAAIAAgACAAIAAgADUAM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FwAbgBcAG4AUABhAHIAcwBlAHMAIABhAG4AIABJAFMATwAgAGYAbwByAG0AYQB0AHQAZQBkACAAdwBlAGUAawAgAGQAYQB0AGUAIABpAG4AdABvACAAcgBlAHMAcABlAGMAdABpAHYAZQAgAHAAYQByAHQAcwAgAG8AZgAgAHkAZQBhAHIALAAgAHcAZQBlAGsAIABhAG4AZAAgAHcAZQBlAGs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SQBTAE8AIAB3AGUAZQBrAFwAbgAgADMAIAB8ACAAaQBuAHQAZQBnAGUAcgAgAHwAIABJAFMATwAgAHcAZQBlAGs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QAZQAgACAAIAAgACAAIAB8ACAAdABlAHgAdAAgACAAIAB8ACAAVwBlAGUAawAgAGQAYQB0AGUAIABpAG4AIABJAFMATwAgAGYAbwByAG0AYQB0ACAAaQBlAC4AIAB5AHkAeQB5AC0AVwB3AHcALQ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KABcACIAMgAwADIAMwAtAFcAMAA1AC0AMQBcACIAKQBcAG4AUgBlAHQAdQByAG4AcwA6ACAAewAyADAAMgAzACwAIAA1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cARQBFAEsAXwBEAEEAVABFACAAPQAgAEwAQQBNAEIARABBACgASQBTAE8AVwBlAGUAawBEAGEAdABlACwAIABbAEoAdQBsAGkAYQBuAEMAYQBsAGUAbgBkAGEAcgBdACwAXABuACAAIAAgACAASQBGAFMAKABcAG4AIAAgACAAIAAgACAAIAAgAEkAUwBfAEUATQBQAFQAWQAoAEkAUwBPAFcAZQBlAGsARABhAHQAZQApACwAIAB7AFwAIgBcACIALAAgAFwAIgBcACIALAAgAFwAIgBcACIAfQAsAFwAbgAgACAAIAAgACAAIAAgACAATgBPAFQAKABWAEEATABJAEQAQQBUAEUAXwBDAEgAQQBSAFMARQBUACgAXAAiACsALQAwADEAMgAzADQANQA2ADcAOAA5AFcAXAAiACAAJgAgAFUATgBJAEMASABBAFIAKAA4ADcAMgAyACkALAAgAEkAUwBPAFcAZQBlAGsARABhAHQAZQApACkALAAgAHsAIwBWAEEATABVAEUAIQAsACAAXAAiAFwAIgAsACAAXAAiAFwAIgB9ACwAXABuACAAIAAgACAAIAAgACAAIABUAFIAVQBFACwAIABMAEUAVAAoAFwAbgAgACAAIAAgACAAIAAgACAAIAAgACAAIABfAGYAaQByAHMAdABDAGgAYQByACwAIABMAEUARgBUACgASQBTAE8AVwBlAGUAawBEAGEAdABlACwAIAAx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XAGUAZQBrAEQAYQB0AGUALAAgAEwARQBOACgASQBTAE8AVwBlAGUAawBEAGEAdABlACkAIAAtACAAMQApACwAXABuACAAIAAgACAAIAAgACAAIAAgACAAIAAgACAAIAAgACAASQBTAE8AVwBlAGUAaw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MQAwACwAIABJAEYAUwAoAFwAbgAgACAAIAAgACAAIAAgACAAIAAgACAAIAAgACAAIAAgACAAIAAgACAAXwBwAGEAdAB0AGUAcgBuACAAPQAgAFIASQBHAEgAVAAoAFwAIgBfAF8AXwBfAF8AXwBfAF8AXwBfAF8AXwBfAF8AXwAtAFcAXwBfAC0AXwBcACIALAAgAF8AbABlAG4AKQAsAFwAbgAgACAAIAAgACAAIAAgACAAIAAgACAAIAAgACAAIAAgACAAIAAgACAASABTAFQAQQBDAEsAKABcAG4AIAAgACAAIAAgACAAIAAgACAAIAAgACAAIAAgACAAIAAgACAAIAAgACAAIAAgACAAVgBBAEwAVQBFACgATABFAEYAVAAoAF8AdQBuAFMAaQBnAG4AZQBkACwAIABfAGwAZQBuACAALQAgADYAKQApACwAXABuACAAIAAgACAAIAAgACAAIAAgACAAIAAgACAAIAAgACAAIAAgACAAIAAgACAAIAAgAFYAQQBMAFUARQAoAE0ASQBEACgAXwB1AG4AUwBpAGcAbgBlAGQALAAgAF8AbABlAG4AIAAtACAAMw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fAF8AXwBfAF8AXwBfAF8AXwAtAFc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fAF8AXwBfAF8AXwBfAF8AXwBfAFc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I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XwBfAF8AXwBfAF8AXwBfAF8AVw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QAUgBVAEUALAAgAFwAIgBcACIAXABuACAAIAAgACAAIAAgACAAIAAgACAAIAAgACAAIAAgACAAKQAsAFwAbgAgACAAIAAgACAAIAAgACAAIAAgACAAIAAgACAAIAAgAF8AbABlAG4AIAA+AD0AIAA4ACwAIABJAEYAUwAoAFwAbgAgACAAIAAgACAAIAAgACAAIAAgACAAIAAgACAAIAAgACAAIAAgACAAXwBwAGEAdAB0AGUAcgBuACAAPQAgAFIASQBHAEgAVAAoAFwAIgBfAF8AXwBfAF8ALQBX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V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g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X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VABSAFUARQAsACAAXAAiAFwAIgBcAG4AIAAgACAAIAAgACAAIAAgACAAIAAgACAAIAAgACAAIAApACwAXABuACAAIAAgACAAIAAgACAAIAAgACAAIAAgACAAIAAgACAAXwBsAGUAbgAgAD0AIAA3ACwAIABJAEYAKABcAG4AIAAgACAAIAAgACAAIAAgACAAIAAgACAAIAAgACAAIAAgACAAIAAgAF8AcABhAHQAdABlAHIAbgAgAD0AIABcACIAXwBfAF8AXwBXAF8AXwBcACI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CgAXwBsAGUAbgAgAD4APQAgADQAKQAgACoAIAAoAF8AbABlAG4AIAA8AD0AIAA1ACkAL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IwBOAC8AQQBcAG4AIAAgACAAIAAgACAAIAAgACAAIAAgACAAKQAsAFwAbgBcAG4AIAAgACAAIAAgACAAIAAgACAAIAAgACAASQBGACgASQBTAEUAUgBSAE8AUgAoAEkATgBEAEUAWAAoAF8AdAByAHkAUABhAHIAcwBlACwAIAAxACwAIAAxACkAKQAsACAAewAjAFYAQQBMAFUARQAhACwAIABcACIAXAAi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3AGUAZQBrACwAIABJAE4ARABFAFgAKABfAHQAcgB5AFAAYQByAHMAZQAsACAAMQAsACAAMgApACwAXABuACAAIAAgACAAIAAgACAAIAAgACAAIAAgACAAIAAgACAAIAAgACAAIABJAEYAKABfAHcAZQBlAGsAIAA9ACAAXAAiAFwAIgAsACAASABTAFQAQQBDAEsAKABfAHkAZQBhAHIALAAgAFwAIgBcACIALAAgAFwAIgBcACIAKQAsAFwAbgAgACAAIAAgACAAIAAgACAAIAAgACAAIAAgACAAIAAgACAAIAAgACAAIAAgACAAIABMAEUAVAAoAFwAbgAgACAAIAAgACAAIAAgACAAIAAgACAAIAAgACAAIAAgACAAIAAgACAAIAAgACAAIAAgACAAIAAgAF8AaQBuAHYAYQBsAGkAZABXAGUAZQBrACwAIABJAEYAUwAoAFwAbgAgACAAIAAgACAAIAAgACAAIAAgACAAIAAgACAAIAAgACAAIAAgACAAIAAgACAAIAAgACAAIAAgACAAIAAgACAAXwB3AGUAZQBrACAAPAAgADEALAAgAFQAUgBVAEUALABcAG4AIAAgACAAIAAgACAAIAAgACAAIAAgACAAIAAgACAAIAAgACAAIAAgACAAIAAgACAAIAAgACAAIAAgACAAIAAgAF8AdwBlAGUAawAgADwAPQAgADUAMgAsACAARgBBAEwAUwBFACwAXABuACAAIAAgACAAIAAgACAAIAAgACAAIAAgACAAIAAgACAAIAAgACAAIAAgACAAIAAgACAAIAAgACAAIAAgACAAIABfAHcAZQBlAGsAIAA+ACAANQAzACwAIABUAFIAVQBFACwAXABuACAAIAAgACAAIAAgACAAIAAgACAAIAAgACAAIAAgACAAIAAgACAAIAAgACAAIAAgACAAIAAgACAAIAAgACAAIABUAFIAVQBFACwAIABXAEUARQBLAFMAXwBJAE4AXwBZAEUAQQBSACgAXwB5AGUAYQByACwAIABKAHUAbABpAGEAbgBDAGEAbABlAG4AZABhAHIAKQAgADwAIAA1ADMAXABuACAAIAAgACAAIAAgACAAIAAgACAAIAAgACAAIAAgACAAIAAgACAAIAAgACAAIAAgACAAIAAgACAAKQAsAFwAbgAgACAAIAAgACAAIAAgACAAIAAgACAAIAAgACAAIAAgACAAIAAgACAAIAAgACAAIAAgACAAIAAgAEkARgAoAF8AaQBuAHYAYQBsAGkAZABXAGUAZQBrACwAIABIAFMAVABBAEMASwAoAF8AeQBlAGEAcgAsACAAewAjAE4AVQBNACEAfQAsACAAXAAiAFwAIgApACwAXABuACAAIAAgACAAIAAgACAAIAAgACAAIAAgACAAIAAgACAAIAAgACAAIAAgACAAIAAgACAAIAAgACAAIAAgACAAIABMAEUAVAAoAFwAbgAgACAAIAAgACAAIAAgACAAIAAgACAAIAAgACAAIAAgACAAIAAgACAAIAAgACAAIAAgACAAIAAgACAAIAAgACAAIAAgACAAIABfAGQAYQB5ACwAIABJAE4ARABFAFgAKABfAHQAcgB5AFAAYQByAHMAZQAsACAAMQAsACAAMwApACwAXABuACAAIAAgACAAIAAgACAAIAAgACAAIAAgACAAIAAgACAAIAAgACAAIAAgACAAIAAgACAAIAAgACAAIAAgACAAIAAgACAAIAAgAEkARgAoAF8AZABhAHkAIAA9ACAAXAAiAFwAIgAsACAASABTAFQAQQBDAEsAKABfAHkAZQBhAHIALAAgAF8AdwBlAGUAawAsACAAXAAiAFwAIgApACwAXABuACAAIAAgACAAIAAgACAAIAAgACAAIAAgACAAIAAgACAAIAAgACAAIAAgACAAIAAgACAAIAAgACAAIAAgACAAIAAgACAAIAAgACAAIAAgACAASQBGACgAKABfAGQAYQB5ACAAPgA9ACAAMQApACAAKgAgACgAXwBkAGEAeQAgADwAPQAgADcAKQAsAFwAbgAgACAAIAAgACAAIAAgACAAIAAgACAAIAAgACAAIAAgACAAIAAgACAAIAAgACAAIAAgACAAIAAgACAAIAAgACAAIAAgACAAIAAgACAAIAAgACAAIAAgACAASABTAFQAQQBDAEsAKABfAHkAZQBhAHIALAAgAF8AdwBlAGUAawAsACAAXwBkAGEAeQApACwAXABuACAAIAAgACAAIAAgACAAIAAgACAAIAAgACAAIAAgACAAIAAgACAAIAAgACAAIAAgACAAIAAgACAAIAAgACAAIAAgACAAIAAgACAAIAAgACAAIAAgACAAIABIAFMAVABBAEMASwAoAF8AeQBlAGEAcgAsACAAXwB3AGUAZQBrACwAIAB7ACMATgBVAE0AI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wBFAEUASwBfAEQAQQBUAEUAXABuAFwAbgBSAGUAdAB1AHIAbgBzACAAYQAgAHcAZQBlAGs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SQBTAE8AVwBlAGUAawAgACAAIAAgACAAIAAgACAAIAAgAHwAIABpAG4AdABlAGcAZQByACAAWwAxAC4ALgA1ADMAXQAgAHwAIABOAG8AdABlACAAbQBvAHMAdAAgAHkAZQBhAHIAcwAgAGgAYQB2AGUAIAA1ADIAIABJAFMATwAgAHcAZQBlAGsAcwBcAG4AWwBJAFMATwBXAGUAZQBrAEQAYQB5AF0AIAAgACAAIAAgAHwAIABpAG4AdABlAGcAZQByACAAWwAxAC4ALgA3AF0AIAAgAHwAIABJAFMATwAgAGQAYQB5ACAAbwBmACAAdwBlAGUAawAgAE0AbwBuAGQAYQB5AC4ALgBTAHUAbgBkAGEAeQBcAG4AWwBCAGEAcwBpAGMAXQAgACAAIAAgACAAIAAgACAAIAAgAHwAIABzAHcAaQB0AGMAaAAgACAAIAAgACAAIAAgACAAIAAgAHwAIABEAGkAcwBwAGwAYQB5ACAAaQBuACAAYgBhAHMAaQBjACAAZgBvAHIAbQBhAHQAIABlAGcAIAB5AHkAeQB5AFcAdwB3AGQ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XAEUARQBLAF8ARABBAFQARQAgAD0AIABMAEEATQBCAEQAQQAoAFkAZQBhAHIAQwBFACwAIABJAFMATwBXAGUAZQBrACwAIABbAEkAUwBPAFcAZQBlAGsARABhAHkAXQAsACAAWwBCAGEAcwBpAGMAXQAsACAAWwBKAHUAbABpAGEAbgBDAGEAbABlAG4AZABhAHIAXQAsAFwAbgAgACAAIAAgAEkARgBTACgAXABuACAAIAAgACAAIAAgACAAIABJAFMAXwBFAE0AUABUAFkAKABZAGUAYQByAEMARQApACAAKgAgAEkAUwBfAEUATQBQAFQAWQAoAEkAUwBPAFcAZQBlAGsAKQAgACoAIABJAFMAXwBFAE0AUABUAFkAKABJAFMATwBXAGUAZQBrAEQAYQB5ACkALAAgAFwAIgBcACIALABcAG4AIAAgACAAIAAgACAAIAAgAE4ATwBUACgASQBTAE4AVQBNAEIARQBSACgAWQBlAGEAcgBDAEUAKQApACwAIAB7ACMAVgBBAEwAVQBFACEAfQAsAFwAbgAgACAAIAAgACAAIAAgACAATgBPAFQAKABJAFMAXwBOAFUATQBFAFIASQBDAF8ATgBVAEwATAAoAEkAUwBPAFcAZQBlAGsAKQApACAAKwAgAE4ATwBUACgASQBTAF8ATgBVAE0ARQBSAEkAQwBfAE4AVQBMAEwAKABJAFMATwBXAGUAZQBrAEQAYQB5ACkAKQAsACAAewAjAFYAQQBMAFUARQAhAH0ALABcAG4AIAAgACAAIAAgACAAIAAgAE4ATwBUACgASQBTAE4AVQBNAEIARQBSACgASQBTAE8AVwBlAGUAawApACkAIAAqACAASQBTAE4AVQBNAEIARQBSACgASQBTAE8AVwBlAGUAawBEAGEAeQApACwAIAB7ACMAVgBBAEwAVQBFACEAfQAsAFwAbgAgACAAIAAgACAAIAAgACAAVABSAFUARQAsACAATABFAFQAKABcAG4AIAAgACAAIAAgACAAIAAgACAAIAAgACAAXwBkAGUAbABpAG0ALAAgAEkARgAoAE4AKABCAGEAcwBpAGMAKQAgAD0AIAAwACwAIABcACIALQBcACIALAAgAFwAIgBcACIAKQAsAFwAbgAgACAAIAAgACAAIAAgACAAIAAgACAAIABJAEYAUwAoAFwAbgAgACAAIAAgACAAIAAgACAAIAAgACAAIAAgACAAIAAgAEkAUwBfAEUATQBQAFQAWQAoAEkAUwBPAFcAZQBlAGsAKQAsACAARgBPAFIATQBBAFQAXwBJAFMATwBfAFkAZQBhAHIAKABZAGUAYQByAEMARQApACwAXABuACAAIAAgACAAIAAgACAAIAAgACAAIAAgACAAIAAgACAATgBPAFQAKABJAFMAXwBWAEEATABJAEQAXwBXAEUARQBLAF8ARABBAFQARQAoAFkAZQBhAHIAQwBFACwAIABJAFMATwBXAGUAZQBrACwAIABJAFMATwBXAGUAZQBrAEQAYQB5ACwAIABKAHUAbABpAGEAbgBDAGEAbABlAG4AZABhAHIAKQApACwAIAB7ACMATgBVAE0AIQB9ACwAXABuACAAIAAgACAAIAAgACAAIAAgACAAIAAgACAAIAAgACAASQBTAF8ARQBNAFAAVABZACgASQBTAE8AVwBlAGUAawBEAGEAeQAp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BcAG4AIAAgACAAIAAgACAAIAAgACAAIAAgACAAIAAgACAAIAApACwAXABuACAAIAAgACAAIAAgACAAIAAgACAAIAAgACAAIAAgACAAVABSAFUARQAsACAAQwBPAE4AQwBBAFQAKABcAG4AIAAgACAAIAAgACAAIAAgACAAIAAgACAAIAAgACAAIAAgACAAIAAgAEYATwBSAE0AQQBUAF8ASQBTAE8AXwBZAGUAYQByACgAWQBlAGEAcgBDAEUAKQAsAFwAbgAgACAAIAAgACAAIAAgACAAIAAgACAAIAAgACAAIAAgACAAIAAgACAAXwBkAGUAbABpAG0ALAAgAFwAIgBXAFwAIgAsACAAVABFAFgAVAAoAEkAUwBPAFcAZQBlAGsALAAgAFwAIgAwADAAXAAiACkALABcAG4AIAAgACAAIAAgACAAIAAgACAAIAAgACAAIAAgACAAIAAgACAAIAAgAF8AZABlAGwAaQBtACwAIABUAEUAWABUACgASQBTAE8AVwBlAGUAawBEAGEAeQAsACAAXAAiADAAXAAi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RABBAFQARQBfAFQATwBfAE0ASgBEAEEAVABFAFwAbgBcAG4AQwBvAG4AdgBlAHIAdABzACAAYQAgAHcAZQBlAGsAIABkAGEAdABlACAAbwBmACAAeQBlAGEAcgAsACAASQBTAE8AIABkAGUAZgBpAG4AZQBkACAAdwBlAGUAawAgAG4AdQBtAGIAZQByACwAIABJAFMATwAgAHcAZQBlAGsAZABhAHkALAAgAGEAbgBkACAAdABpAG0AZQAgAGkAbgAgAHQAaABlACAAcwBwAGUAYwBpAGYAaQBlAGQAIABjAGEAbABlAG4AZABhAHIAIAB0AG8AIABhAFwAbg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kAUwBPAFcAZQBlAGsAIAAgACAAIAAgACAAIAAgACAAIAB8ACAAaQBuAHQAZQBnAGUAcgAgAFsAMQAuAC4ANQAzAF0AIAB8ACAASQBTAE8AIABkAGUAZgBpAG4AZQBkACAAdwBlAGUAawAgAG4AdQBtAGIAZQByACAAbwBmACAAdABoAGUAIAB5AGUAYQByAFwAbgBJAFMATwBXAGUAZQBrAEQAYQB5ACAAIAAgACAAIAAgACAAfAAgAGkAbgB0AGUAZwBlAHIAIABbADEALgAuADcAXQAgACAAfAAgAEkAUwBPACAAZABlAGYAaQBuAGUAZAAgAGQAYQB5ACAAbwBmACAAdwBlAGUAawAgAE0AbwBuAGQAYQB5AC4ALgBTAHUAbgBkAGEAeQ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0ASgBEAEEAVABFACAAPQAgAEwAQQBNAEIARABBACgAWQBlAGEAcgBDAEUALAAgAEkAUwBPAFcAZQBlAGsALAAgAEkAUwBPAFcAZQBlAGsARABhAHkALAAgAFsAVABpAG0AZQBdACwAIABbAEoAdQBsAGkAYQBuAEMAYQBsAGUAbgBkAGEAcgBdACwAXABuACAAIAAgACAASQBGAFMAKABcAG4AIAAgACAAIAAgACAAIAAgACgAWQBlAGEAcgBDAEUAIAA9ACAAXAAiAFwAIgApACAAKgAgACgASQBTAE8AVwBlAGUAawAgAD0AIABcACIAXAAiACkAIAAqACAAKABJAFMATwBXAGUAZQBrAEQAYQB5ACAAPQAgAFwAIgBcACIAKQAsACAAXAAiAFwAIgAsAFwAbgAgACAAIAAgACAAIAAgACAATgBPAFQAKABJAFMATgBVAE0AQgBFAFIAKABZAGUAYQByAEMARQApACkAIAArACAATgBPAFQAKABJAFMATgBVAE0AQgBFAFIAKABJAFMATwBXAGUAZQBrACkAKQAgACsAIABOAE8AVAAoAEkAUwBOAFUATQBCAEUAUgAoAEkAUwBPAFcAZQBlAGsARABhAHkAKQApACwAIAB7ACMAVgBBAEwAVQBFACEAfQAsAFwAbgAgACAAIAAgACAAIAAgACAAVABSAFUARQAsACAATABFAFQAKABcAG4AIAAgACAAIAAgACAAIAAgACAAIAAgACAAXwBpAG4AdgBhAGwAaQBkACwAIABJAEYAUwAoAFwAbgAgACAAIAAgACAAIAAgACAAIAAgACAAIAAgACAAIAAgAE4ATwBUACgASQBTAF8ASQBOAFQARQBHAEUAUgAoAFkAZQBhAHIAQwBFACkAKQAsACAAVABSAFUARQAsAFwAbgAgACAAIAAgACAAIAAgACAAIAAgACAAIAAgACAAIAAgAE4ATwBUACgASQBTAF8ASQBOAFQARQBHAEUAUgAoAEkAUwBPAFcAZQBlAGsAKQApACwAIABUAFIAVQBFACwAXABuACAAIAAgACAAIAAgACAAIAAgACAAIAAgACAAIAAgACAASQBTAE8AVwBlAGUAawAgADwAIAAxACwAIABUAFIAVQBFACwAXABuACAAIAAgACAAIAAgACAAIAAgACAAIAAgACAAIAAgACAASQBTAE8AVwBlAGUAawAgAD4AIAA1ADMALAAgAFQAUgBVAEUALABcAG4AIAAgACAAIAAgACAAIAAgACAAIAAgACAAIAAgACAAIABJAFMATwBXAGUAZQBrACAAPQAgADUAMwAsACAAKABXAEUARQBLAFMAXwBJAE4AXwBZAEUAQQBSACgAWQBlAGEAcgBDAEUALAAgAEoAdQBsAGkAYQBuAEMAYQBsAGUAbgBkAGEAcgApACAAPAAgADUAMwApACwAXABuACAAIAAgACAAIAAgACAAIAAgACAAIAAgACAAIAAgACAAVABSAFUARQAsACAARgBBAEwAUwBFAFwAbgAgACAAIAAgACAAIAAgACAAIAAgACAAIAApACwAXABuACAAIAAgACAAIAAgACAAIAAgACAAIAAgAEkARgAoAF8AaQBuAHYAYQBsAGkAZAAsACAAewAjAE4AVQBNACEAfQAsAFwAbgAgACAAIAAgACAAIAAgACAAIAAgACAAIAAgACAAIAAgAEwARQBUACgAXABuACAAIAAgACAAIAAgACAAIAAgACAAIAAgACAAIAAgACAAIAAgACAAIABfAHMAaABpAGYAdABCAHkAVwBlAGUAawBzACwAIAAoAEkAUwBPAFcAZQBlAGsAIAAtACAAMQApACAAKgAgADcALABcAG4AIAAgACAAIAAgACAAIAAgACAAIAAgACAAIAAgACAAIAAgACAAIAAgAF8AcwBoAGkAZgB0AEQAYQB5AE8AZgBXAGUAZQBrACwAIABNAE8ARAAoAEkATgBUACgASQBTAE8AVwBlAGUAawBEAGEAeQApACAALQAgADEALAAgADcAKQAsAFwAbgAgACAAIAAgACAAIAAgACAAIAAgACAAIAAgACAAIAAgACAAIAAgACAAXwBmAGkAcgBzAHQARABhAHkAWQBlAGEAcgAsACAATQBPAEQASQBGAEkARQBEAF8ASgBVAEwASQBBAE4AXwBEAEEAWQBfAE4AVQBNAEIARQBSACgAWQBlAGEAcgBDAEUALAAgADEALAAgADEALAAgAEoAdQBsAGkAYQBuAEMAYQBsAGUAbgBkAGEAcgApACwAXABuACAAIAAgACAAIAAgACAAIAAgACAAIAAgACAAIAAgACAAIAAgACAAIABfAGYAaQByAHMAdABXAGUAZQBrAEQAYQB5ACwAIABEAEEAWQBfAE8ARgBfAFcARQBFAEsAKABfAGYAaQByAHMAdABEAGEAeQBZAGUAYQByACkALABcAG4AIAAgACAAIAAgACAAIAAgACAAIAAgACAAIAAgACAAIAAgACAAIAAgAF8AeQBlAGEAcgBDAG8AcgByAGUAYwB0AGkAbwBuACwAIABNAE8ARAAoADQAIAAtACAAXwBmAGkAcgBzAHQAVwBlAGUAawBEAGEAeQAsACAANwApACAALQAgADMALABcAG4AIAAgACAAIAAgACAAIAAgACAAIAAgACAAIAAgACAAIAAgACAAIAAgAF8AZgBpAHIAcwB0AEQAYQB5AFkAZQBhAHIAIAArACAAXwB5AGUAYQByAEMAbwByAHIAZQBjAHQAaQBvAG4AIAArACAAXwBzAGgAaQBmAHQAQgB5AFcAZQBlAGsAcwAgACsAIABfAHMAaABpAGYAdABEAGEAeQBPAGYAVwBlAGUAawAgACsAIABOACgAVABpAG0AZQApACA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cARQBFAEsAXwBEAEEAVABFAFwAbgBcAG4AQwBvAG4AdgBlAHIAdABzACAAYQAgAE0AbwBkAGkAZgBpAGUAZAAgAEoAdQBsAGkAYQBuACAARABhAHQAZQAgACgATQBKAEQAQQBUAEUAKQAgAHQAbwAgAHQAaABlACAAeQBlAGEAcgAsACAASQBTAE8AIABkAGUAZgBpAG4AZQBkACAAdwBlAGUAawAgAG4AdQBtAGIAZQByACwAIABJAFMATwAgAHcAZQBlAGsAZABhAHkALAAgAHQAaQBtAGUALAAgAGEAbgBkACAAdwBlAGUAawBzAFwAbgBpAG4AIAB0AGgAZQAgAHkAZQBhAHI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CAAbgB1AG0AYgBlAHIAXABuACAAMwAgAHwAIABpAG4AdABlAGcAZQByACAAWwAxAC4ALgA3AF0AIAAgAHwAIABJAFMATwAgAGQAYQB5ACAAbwBmACAAdwBlAGUAawAgAE0AbwBuAGQAYQB5AC4ALgBTAHUAbgBkAGEAeQBcAG4AIAA0ACAAfAAgAGQAZQBjAGkAbQBhAGwAIABbADAALgAuADEAKQAgACAAfAAgAFQAaQBtAGUAIABvAGYAIABkAGEAeQBcAG4AIAA1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XAEUARQBLAF8ARABBAFQARQAgAD0AIABMAEEATQBCAEQAQQAoAE0ASgBEAGEAdABlACwAIABbAEoAdQBsAGkAYQBuAEMAYQBsAGUAbgBkAGEAcgBdACwAXABuACAAIAAgACAASQBGAFMAKABcAG4AIAAgACAAIAAgACAAIAAgAE0ASgBEAGEAdABlACAAPQAgAFwAIgBcACIALAAgAHsAXAAiAFwAIgAsACAAXAAiAFwAIgAsACAAXAAiAFwAIgAsACAAXAAiAFwAIgAsACAAXAAiAFwAIgB9ACwAXABuACAAIAAgACAAIAAgACAAIABOAE8AVAAoAEkAUwBOAFUATQBCAEUAUgAoAE0ASgBEAGEAdABlACkAKQAsACAAewAjAFYAQQBMAFUARQAhACwAIABcACIAXAAiACwAIABcACIAXAAiACwAIABcACIAXAAiACwAIABcACIAXAAi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XwB5AGUAYQByAEMARQAsACAASQBOAEQARQBYACgAXwBjAEQAYQB0AGUALAAgADEALAAgADEAKQAsAFwAbgAgACAAIAAgACAAIAAgACAAIAAgACAAIABfAGQAYQB5AE8AZgBXAGUAZQBrACwAIABEAEEAWQBfAE8ARgBfAFcARQBFAEsAKABNAEoARABhAHQAZQApACwAXABuACAAIAAgACAAIAAgACAAIAAgACAAIAAgAF8ATQBKAEQATgBZAGUAYQByACwAIABNAE8ARABJAEYASQBFAEQAXwBKAFUATABJAEEATgBfAEQAQQBZAF8ATgBVAE0AQgBFAFIAKABfAHkAZQBhAHIAQwBFACwAIAAxACwAIAAxACwAIABKAHUAbABpAGEAbgBDAGEAbABlAG4AZABhAHIAKQAgAC0AIAAxACwAXABuACAAIAAgACAAIAAgACAAIAAgACAAIAAgAF8AZABhAHkATwBmAFkAZQBhAHIALAAgAEkATgBUACgATQBKAEQAYQB0AGUAIAAtACAAXwBNAEoARABOAFkAZQBhAHIAKQAsAFwAbgAgACAAIAAgACAAIAAgACAAIAAgACAAIABfAG4AbwBtAGkAbgBhAGwAVwBlAGUAawAsACAASQBOAFQAKAAoAF8AZABhAHkATwBmAFkAZQBhAHIAIAAtACAAXwBkAGEAeQBPAGYAVwBlAGUAawAgACsAIAAxADAAKQAgAC8AIAA3ACkALABcAG4AIAAgACAAIAAgACAAIAAgACAAIAAgACAASQBGAFMAKABcAG4AIAAgACAAIAAgACAAIAAgACAAIAAgACAAIAAgACAAIAAvAC8AIABsAGEAcwB0ACAAdwBlAGUAawAgAG8AZgAgAHAAcgBlAHYAaQBvAHUAcwAgAHkAZQBhAHIAXABuACAAIAAgACAAIAAgACAAIAAgACAAIAAgACAAIAAgACAAXwBuAG8AbQBpAG4AYQBsAFcAZQBlAGsAIAA9ACAAMAAsACAATABFAFQAKABcAG4AIAAgACAAIAAgACAAIAAgACAAIAAgACAAIAAgACAAIAAgACAAIAAgAF8AdwBlAGUAawBzAEkAbgBZAGUAYQByACwAIABXAEUARQBLAFMAXwBJAE4AXwBZAEUAQQBSACgAXwB5AGUAYQByAEMARQAgAC0AIAAxACwAIABKAHUAbABpAGEAbgBDAGEAbABlAG4AZABhAHIAKQAsACAAXABuACAAIAAgACAAIAAgACAAIAAgACAAIAAgACAAIAAgACAAIAAgACAAIABIAFMAVABBAEMASwAoAFwAbgAgACAAIAAgACAAIAAgACAAIAAgACAAIAAgACAAIAAgACAAIAAgACAAIAAgACAAIABfAHkAZQBhAHIAQwBFACAALQAgADEALABcAG4AIAAgACAAIAAgACAAIAAgACAAIAAgACAAIAAgACAAIAAgACAAIAAgACAAIAAgACAAXwB3AGUAZQBrAHMASQBuAFkAZQBhAHI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F8AdwBlAGUAawBzAEkAbgBZAGUAYQByAFwAbgAgACAAIAAgACAAIAAgACAAIAAgACAAIAAgACAAIAAgACAAIAAgACAAKQBcAG4AIAAgACAAIAAgACAAIAAgACAAIAAgACAAIAAgACAAIAApACwAXABuACAAIAAgACAAIAAgACAAIAAgACAAIAAgACAAIAAgACAAXABuACAAIAAgACAAIAAgACAAIAAgACAAIAAgACAAIAAgACAALwAvACAAYQB1AHgAaQBsAGkAYQByAHkAIAB3AGUAZQBrAFwAbgAgACAAIAAgACAAIAAgACAAIAAgACAAIAAgACAAIAAgAF8AbgBvAG0AaQBuAGEAbABXAGUAZQBrACAAPQAgADUAMwAsACAASQBGACgAVwBFAEUASwBTAF8ASQBOAF8AWQBFAEEAUgAoAF8AeQBlAGEAcgBDAEUALAAgAEoAdQBsAGkAYQBuAEMAYQBsAGUAbgBkAGEAcgApACAAPQAgADUAMwAsAFwAbgAgACAAIAAgACAAIAAgACAAIAAgACAAIAAgACAAIAAgACAAIAAgACAASABTAFQAQQBDAEsAKABcAG4AIAAgACAAIAAgACAAIAAgACAAIAAgACAAIAAgACAAIAAgACAAIAAgACAAIAAgACAAXwB5AGUAYQByAEMARQAsAFwAbgAgACAAIAAgACAAIAAgACAAIAAgACAAIAAgACAAIAAgACAAIAAgACAAIAAgACAAIAA1ADM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DUAMwBcAG4AIAAgACAAIAAgACAAIAAgACAAIAAgACAAIAAgACAAIAAgACAAIAAgACkALABcAG4AIAAgACAAIAAgACAAIAAgACAAIAAgACAAIAAgACAAIAAgACAAIAAgAC8ALwAgAGkAZgAgAHQAaABpAHMAIAB5AGUAYQByACAAZABvAGUAcwAgAG4AbwB0ACAAaABhAHYAZQAgADUAMwAgAHcAZQBlAGsAcwAsACAAdABoAGUAbgAgAGkAcwAgAHQAaABlACAAZgBpAHIAcwB0ACAAdwBlAGUAawAgAG8AZgAgAGYAbwBsAGwAbwB3AGkAbgBnACAAeQBlAGEAcgBcAG4AIAAgACAAIAAgACAAIAAgACAAIAAgACAAIAAgACAAIAAgACAAIAAgAEwARQBUACgAXABu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BIAFMAVABBAEMASwAoAFwAbgAgACAAIAAgACAAIAAgACAAIAAgACAAIAAgACAAIAAgACAAIAAgACAAIAAgACAAIAAgACAAIAAgAF8AeQBlAGEAcgBDAEUAIAArACAAMQAsAFwAbgAgACAAIAAgACAAIAAgACAAIAAgACAAIAAgACAAIAAgACAAIAAgACAAIAAgACAAIAAgACAAIAAgADEALABcAG4AIAAgACAAIAAgACAAIAAgACAAIAAgACAAIAAgACAAIAAgACAAIAAgACAAIAAgACAAIAAgACAAIABfAGQAYQB5AE8AZgBXAGUAZQBrACwAXABuACAAIAAgACAAIAAgACAAIAAgACAAIAAgACAAIAAgACAAIAAgACAAIAAgACAAIAAgACAAIAAgACAASQBOAEQARQBYACgAXwBjAEQAYQB0AGUALAAgADEALAAgADQAKQAsAFwAbgAgACAAIAAgACAAIAAgACAAIAAgACAAIAAgACAAIAAgACAAIAAgACAAIAAgACAAIAAgACAAIAAgAF8AdwBlAGUAawBzAEkAbgBZAGUAYQBy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LwAvACAAYQBuAHkAIABvAHQAaABlAHIAIAB3AGUAZQBrACAAaQBuACAAdABoAGUAIAB5AGUAYQByAFwAbgAgACAAIAAgACAAIAAgACAAIAAgACAAIAAgACAAIAAgAFQAUgBVAEUALAAgAEwARQBUACgAXABuACAAIAAgACAAIAAgACAAIAAgACAAIAAgACAAIAAgACAAIAAgACAAIABfAHcAZQBlAGsAcwBJAG4AWQBlAGEAcgAsACAAVwBFAEUASwBTAF8ASQBOAF8AWQBFAEEAUgAoAF8AeQBlAGEAcgBDAEUALAAgAEoAdQBsAGkAYQBuAEMAYQBsAGUAbgBkAGEAcgApACwAXABuACAAIAAgACAAIAAgACAAIAAgACAAIAAgACAAIAAgACAAIAAgACAAIABIAFMAVABBAEMASwAoAFwAbgAgACAAIAAgACAAIAAgACAAIAAgACAAIAAgACAAIAAgACAAIAAgACAAIAAgACAAIABfAHkAZQBhAHIAQwBFACwAXABuACAAIAAgACAAIAAgACAAIAAgACAAIAAgACAAIAAgACAAIAAgACAAIAAgACAAIAAgAF8AbgBvAG0AaQBuAGEAbABXAGUAZQBr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BfAHcAZQBlAGsAcwBJAG4AWQBlAGEAc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ABuAFwAbgBSAGUAdAB1AHIAbgBzACAAdABoAGUAIABJAFMATwAgAGQAZQBmAGkAbgBlAGQAIAB3AGUAZQBrACAAbgB1AG0AYgBlAHIAIABmAG8AcgAgAGEAIABnAGkAdgBlAG4AIABNAG8AZABpAGYAaQBlAGQAIABKAHUAbABpAGEAbgAgAE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UAMwBdACAAfAAgAEkAUwBPACAAdwBlAGUAawAgAG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NAEoARABhAHQAZQAsACAAWwBKAHUAbABpAGEAbgBDAGEAbABlAG4AZABhAHIAX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dwBlAGUAawBEAGEAdABlACwAIABNAEoARABBAFQARQBfAFQATwBfAFcARQBFAEsAXwBEAEEAVABFACgATQBKAEQAYQB0AGUALAAgAEoAdQBsAGkAYQBuAEMAYQBsAGUAbgBkAGEAcgApACwAXABuACAAIAAgACAAIAAgACAAIAAgACAAIAAgAEMASABPAE8AUwBFAEMATwBMAFMAKABfAHcAZQBlAGsARABhAHQAZQAsACAAMgApAFwAbgAgACAAIAAgACAAIAAgACAAKQBcAG4AIAAgACAAIAApAFwAbgApADs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XABuAFwAbgBSAGUAdAB1AHIAbgBzACAAdABoAGUAIABjAG8AdQBuAHQAIABvAGYAIABkAGEAeQBzACAAaQBuACAAYQAgAHEAdQBhAHIAdABlAHIAIABvAGY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AAgAHQAcgBhAG4AcwBpAHQAaQB2AGUALAAgAGUAeABjAGUAZQBkAGkAbgBnACAAcgBhAG4AZwBlACAAdwBpAGwAbAAgAGMAYQByAHIAeQAgAHQAbwAgAHkAZQBhAHIALgBcAG4AWwBGAGkAcwBjAGEAbABZAGUAYQByAEMARQBdACAAIAAgAHwAIABpAG4AdABlAGcAZQByACAAIAAgACAAIAAgACAAIAAgAHwAIABZAGUAYQByACAAaQBuACAAQwBvAG0AbQBvAG4AIABFAHIAYQAuACAATgBvAHQAZQAgAHQAaABhAHQAIAAxACAAQgBDACAAPQAgADAAIABDAEUALAAgADIAIABCAEMAIAA9ACAALQAxACAAQwBF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AoADMALAAgADIAMAAyADAALAAgAC0ANgApAFwAbgBSAGUAdAB1AHIAbgBzADoAIAA5ADEAXABuAGkALgBlAC4AIAAzAHIAZAAgAHEAdQBhAHIAdABlAHIAIABzAHQAYQByAHQAaQBuAGcAIABmAHIAbwBtACAASgB1AGwAeQAgADIAMAAxADkALAAgAG4AYQBtAGUAbAB5ACAASgBhAG4ALAAgAEYAZQBiACwAIABNAGEAcgAgADIAMAAyADAAIAB3AGkAdABoACAAMwAxACwAIAAyADkALAAgADMAMQAgAGQAYQB5AHMAIAByAGUAcwBwAGUAYwB0AGkAdgBlAGw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SQBGAFMAKABcAG4AIAAgACAAIAAgACAAIAAgAFEAdQBhAHIAdABlAHIAIAA9ACAAXAAiAFwAIgAsACAAXAAiAFwAIgAsAFwAbgAgACAAIAAgACAAIAAgACAATgBPAFQAKABJAFMATgBVAE0AQgBFAFIAKABRAHUAYQByAHQAZQByACkAKQAsACAAewAjAFYAQQBMAFUARQAhAH0ALABcAG4AIAAgACAAIAAgACAAIAAgAE4ATwBUACgASQBTAF8ASQBOAFQARQBHAEUAUgAoAFEAdQBhAHIAdABlAHIAKQApACwAIAB7ACMATgBVAE0AIQB9ACwAXABuACAAIAAgACAAIAAgACAAIABUAFIAVQBFACwAIABMAEUAVAAoAFwAbgAgACAAIAAgACAAIAAgACAAIAAgACAAIABfAG0AbwBuAHQAaABPAGYAZgBzAGUAdAAsACAAUgBPAFUATgBEACgATgAoAE0AbwBuAHQAaABPAGYAZgBzAGUAdAApACwAIAAwACkALABcAG4AIAAgACAAIAAgACAAIAAgACAAIAAgACAASQBGACgAKABfAG0AbwBuAHQAaABPAGYAZgBzAGUAdAAgADwAIAAtADYAKQAgACsAIAAoAF8AbQBvAG4AdABoAE8AZgBmAHMAZQB0ACAAPgAgADMAKQAsACAAewAjAE4AVQBNACEAfQAsAFwAbgAgACAAIAAgACAAIAAgACAAIAAgACAAIAAgACAAIAAgAEwARQBUACgAXABuACAAIAAgACAAIAAgACAAIAAgACAAIAAgACAAIAAgACAAIAAgACAAIABfAHEAdQBhAHIAdABlAHIALAAgAE0ATwBEACgASQBOAFQAKABRAHUAYQByAHQAZQByACkAIAAtACAAMQAsACAANAApACwAIAAvAC8AIAAwAC4ALgAzAFwAbgAgACAAIAAgACAAIAAgACAAIAAgACAAIAAgACAAIAAgACAAIAAgACAAXwBkAGEAeQBzAEkAbgBRAHUAYQByAHQAZQByAEMAeQBjAGwAaQBjAGEAbAAsACAAewA5ADAALAA4ADkALAA5ADIALAA5ADEALAA5ADIALAA5ADIALAA5ADIALAA5ADIALAA5ADEALAA5ADIALAA5ADIALAA5ADAAfQAsAFwAbgAgACAAIAAgACAAIAAgACAAIAAgACAAIAAgACAAIAAgACAAIAAgACAAXwBxAHUAYQByAHQAZQByAFcAaQB0AGgARgBlAGIALAAgAEkATgBUACgATQBPAEQAKAAxACAALQAgAF8AbQBvAG4AdABoAE8AZgBmAHMAZQB0ACwAIAAxADIAKQAgAC8AIAAzACkALAAgACAALwAvACAAMAAuAC4AMwBcAG4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XwBuAG8AbQBpAG4AYQBsAEQAYQB5AHMASQBuAFEAdQBhAHIAdABlAHIALAAgAEkATgBEAEUAWAAoAF8AZABhAHkAcwBJAG4AUQB1AGEAcgB0AGUAcgBDAHkAYwBsAGkAYwBhAGwALAAgADEALAAgAF8AcQB1AGEAcgB0AGUAcgBQAHIAZQBjAGUAcwBzAGkAbwBuACkALABcAG4AIAAgACAAIAAgACAAIAAgACAAIAAgACAAIAAgACAAIAAgACAAIAAgAF8AbABlAGEAcABEAGEAeQAsACAASQBGACgASQBTAE4AVQBNAEIARQBSACgARgBpAHMAYwBhAGwAWQBlAGEAcgBDAEUAKQAgACoAIAAoAF8AcQB1AGEAcgB0AGUAcgBXAGkAdABoAEYAZQBiACAAPQAgAF8AcQB1AGEAcgB0AGUAcgApACwAXABuACAAIAAgACAAIAAgACAAIAAgACAAIAAgACAAIAAgACAAIAAgACAAIAAgACAAIAAgAEwARQBUACgAXABuACAAIAAgACAAIAAgACAAIAAgACAAIAAgACAAIAAgACAAIAAgACAAIAAgACAAIAAgACAAIAAgACAAXwB5AGUAYQByAE8AZgBGAGUAYgAsACAASQBOAFQAKABGAGkAcwBjAGEAbABZAGUAYQByAEMARQApACAAKwAgAE4AKABfAHEAdQBhAHIAdABlAHIAIAA9ACAAMwApACwAXABuACAAIAAgACAAIAAgACAAIAAgACAAIAAgACAAIAAgACAAIAAgACAAIAAgACAAIAAgACAAIAAgACAATgAoAEkAUwBfAEwARQBBAFAAXwBZAEUAQQBSACgAXwB5AGUAYQByAE8AZgBGAGUAYgAsACAASgB1AGwAaQBhAG4AQwBhAGwAZQBuAGQAYQByACkAKQBcAG4AIAAgACAAIAAgACAAIAAgACAAIAAgACAAIAAgACAAIAAgACAAIAAgACAAIAAgACAAKQAsAFwAbgAgACAAIAAgACAAIAAgACAAIAAgACAAIAAgACAAIAAgACAAIAAgACAAIAAgACAAIAAwAFwAbgAgACAAIAAgACAAIAAgACAAIAAgACAAIAAgACAAIAAgACAAIAAgACAAKQAsAFwAbgAgACAAIAAgACAAIAAgACAAIAAgACAAIAAgACAAIAAgACAAIAAgACAAXwBuAG8AbQBpAG4AYQBsAEQAYQB5AHMASQBuAFEAdQBhAHIAdABlAHIAIAArACAAXwBsAGUAYQBwAEQAYQB5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NAEoARABBAFQARQBcAG4AXABuAEMAbwBuAHYAZQByAHQAcwAgAGEAIABkAGEAdABlACAAZQB4AHAAcgBlAHMAcwBlAGQAIABhAHMAIABmAGkAcwBjAGEAbAAgAHkAZQBhAHIALAAgAHEAdQBhAHIAdABlAHIALAAgAGQAYQB5ACAAbwBmACAAcQB1AGEAcgB0AGUAcgAgAGEAbgBkACAAdABpAG0AZQAgAGkAbgAgAHQAaABlACAAcwBwAGUAYwBpAGYAaQBlAGQAIABjAGEAbABlAG4AZABhAHIAIAB0AG8AIABhAFwAbg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GkAcwBjAGEAbABZAGUAYQByAEMARQAgACA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EQAYQB5AE8AZgBRAHUAYQByAHQAZQByACAAIAAgACAAIAB8ACAAaQBuAHQAZQBnAGUAcgAgAFsAMQAuAC4AOQAyAF0AIAB8ACAATwByAGQAaQBuAGEAbAAgAGQAYQB5ACAAbwBmACAAdABoAGUAIABxAHUAYQByAHQAZQByACwAIABlAHgAYwBlAGUAZABpAG4AZwAgAHIAYQBuAGcAZQAgAHcAaQBsAGwAIABjAGEAcgByAHkAXABuAFsAVABpAG0AZQBdACAAIAAgACAAIAAgACAAIAAgACAAIAB8ACAAZABlAGMAaQBtAGEAbAAgAFsAMAAuAC4AMQApACAAIAB8ACAAVABpAG0AZQAgAG8AZgAgAGQAYQ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QBVAEEAUgBUAEUAUgBfAEQAQQBUAEUAXwBUAE8AXwBNAEoARABBAFQARQAgAD0AIABMAEEATQBCAEQAQQAoAEYAaQBzAGMAYQBsAFkAZQBhAHIAQwBFACwAIABRAHUAYQByAHQAZQByACwAIABEAGEAeQBPAGYAUQB1AGEAcgB0AGUAcgAsACAAWwBUAGkAbQBlAF0ALAAgAFsATQBvAG4AdABoAE8AZgBmAHMAZQB0AF0ALAAgAFsASgB1AGwAaQBhAG4AQwBhAGwAZQBuAGQAYQByAF0ALABcAG4AIAAgACAAIABJAEYAUwAoAFwAbgAgACAAIAAgACAAIAAgACAAKABGAGkAcwBjAGEAbABZAGUAYQByAEMARQAgAD0AIABcACIAXAAiACkAIAAqACAAKABRAHUAYQByAHQAZQByACAAPQAgAFwAIgBcACIAKQAgACoAIAAoAEQAYQB5AE8AZgBRAHUAYQByAHQAZQByACAAPQAgAFwAIgBcACIAKQAsACAAXAAiAFwAIgAsAFwAbgAgACAAIAAgACAAIAAgACAATgBPAFQAKABJAFMATgBVAE0AQgBFAFIAKABGAGkAcwBjAGEAbABZAGUAYQByAEMARQApACkALAAgAHsAIwBWAEEATABVAEUAIQB9ACwAXABuACAAIAAgACAAIAAgACAAIABOAE8AVAAoAEkAUwBOAFUATQBCAEUAUgAoAFEAdQBhAHIAdABlAHIAKQApACwAIAB7ACMAVgBBAEwAVQBFACEAfQAsAFwAbgAgACAAIAAgACAAIAAgACAATgBPAFQAKABJAFMATgBVAE0AQgBFAFIAKABEAGEAeQBPAGYAUQB1AGEAcgB0AGUAcgApACkALAAgAHsAIwBWAEEATABVAEUAIQB9ACwAXABuACAAIAAgACAAIAAgACAAIABOAE8AVAAoAEkAUwBfAEkATgBUAEUARwBFAFIAKABRAHUAYQByAHQAZQByACkAKQAsACAAewAjAE4AVQBNACEAfQAsAFwAbgAgACAAIAAgACAAIAAgACAAVABSAFUARQAsACAATABFAFQAKABcAG4AIAAgACAAIAAgACAAIAAgACAAIAAgACAAXwBtAG8AbgB0AGgATwBmAGYAcwBlAHQALAAgAFIATwBVAE4ARAAoAE4AKABNAG8AbgB0AGgATwBmAGYAcwBlAHQAKQAsACAAMAApACwAXABuACAAIAAgACAAIAAgACAAIAAgACAAIAAgAEkARgAoACgAXwBtAG8AbgB0AGgATwBmAGYAcwBlAHQAIAA8ACAALQA2ACkAIAArACAAKABfAG0AbwBuAHQAaABPAGYAZgBzAGUAdAAgAD4AIAAzACkALAAgAHsAIwBOAFUATQAhAH0ALABcAG4AIAAgACAAIAAgACAAIAAgACAAIAAgACAAIAAgACAAIABMAEUAVAAoAFwAbgAgACAAIAAgACAAIAAgACAAIAAgACAAIAAgACAAIAAgACAAIAAgACAAXwBmAGkAcwBjAGEAbABZAGUAYQByAEMARQAsACAASQBOAFQAKABGAGkAcwBjAGEAbABZAGUAYQByAEMARQApACwAXABuACAAIAAgACAAIAAgACAAIAAgACAAIAAgACAAIAAgACAAIAAgACAAIABfAHEAdQBhAHIAdABlAHIALAAgAEkATgBUACgAUQB1AGEAcgB0AGUAcgApACwAXABuACAAIAAgACAAIAAgACAAIAAgACAAIAAgACAAIAAgACAAIAAgACAAIABfAHMAaABpAGYAdABNAG8AbgB0AGgALAAgACgAXwBxAHUAYQByAHQAZQByACAALQAgADEAKQAgACoAIAAzACAAKwAgAF8AbQBvAG4AdABoAE8AZgBmAHMAZQB0ACwAXABuACAAIAAgACAAIAAgACAAIAAgACAAIAAgACAAIAAgACAAIAAgACAAIABfAHkAZQBhAHIAQwBFACwAIABfAGYAaQBzAGMAYQBsAFkAZQBhAHIAQwBFACAAKwAgAEkATgBUACgAXwBzAGgAaQBmAHQATQBvAG4AdABoACAALwAgADEAMgApACwAXABuACAAIAAgACAAIAAgACAAIAAgACAAIAAgACAAIAAgACAAIAAgACAAIABfAG0AbwBuAHQAaAAsACAATQBPAEQAKABfAHMAaABpAGYAdABNAG8AbgB0AGgALAAgADEAMgApACAAKwAgADEALABcAG4AIAAgACAAIAAgACAAIAAgACAAIAAgACAAIAAgACAAIAAgACAAIAAgAF8ATQBKAEQATgBRAHUAYQByAHQAZQByACwAIABNAE8ARABJAEYASQBFAEQAXwBKAFUATABJAEEATgBfAEQAQQBZAF8ATgBVAE0AQgBFAFIAKABfAHkAZQBhAHIAQwBFACwAIABfAG0AbwBuAHQAaAAsACAAMQAsACAASgB1AGwAaQBhAG4AQwBhAGwAZQBuAGQAYQByACkAIAAtACAAMQAsAFwAbgAgACAAIAAgACAAIAAgACAAIAAgACAAIAAgACAAIAAgACAAIAAgACAAXwBNAEoARABOAFEAdQBhAHIAdABlAHIAIAArACAASQBOAFQAKABEAGEAeQBPAGYAUQB1AGEAcgB0AGUAcgApACAAKwAgAE4AKABU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EAVQBBAFIAVABFAFIAXwBEAEEAVABFAFwAbgBcAG4AQwBvAG4AdgBlAHIAdABzACAATQBvAGQAaQBmAGkAZQBkACAASgB1AGwAaQBhAG4AIABEAGEAdABlACAAKABNAEoARABBAFQARQApACAAdABvACAAYQAgAGQAYQB0AGUAIABlAHgAcAByAGUAcwBzAGUAZAAgAGEAcwAgAGYAaQBzAGMAYQBsACAAeQBlAGEAcgAsACAAcQB1AGEAcgB0AGUAcgAsACAAZABhAHkAIABvAGYAIABxAHUAYQByAHQAZQByACAAYQBuAGQAIAB0AGkAbQBlAFwAbg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RgBpAHMAYwBhAGwAWQBlAGEAcgBDAEUAXABuACAAIAAgAHwAIAAgACAAIAAgACAAIAAgACAAIAAgACAAIAAgACAAIAAgACAAfAAgAFcAaABlAG4AIABtAG8AbgB0AGgAIABvAGYAZgBzAGUAdAAgAGkAcwAgAG4AbwBuAC0AegBlAHIAbwAgAHQAaABlACAAZgBpAHMAYwBhAGwAIAB5AGUAYQByACAAcwBwAGEAbgBzACAAYwBhAGwAZQBuAGQAYQByACAAeQBlAGEAcgBzACAAYQBuAGQAXABuACAAIAAgAHwAIAAgACAAIAAgACAAIAAgACAAIAAgACAAIAAgACAAIAAgACAAfAAgAGkAcwAgAGQAZQBmAGkAbgBlAGQAIABhAHMAIAB0AGgAZQAgAHkAZQBhAHIAIAB3AGgAZQByAGUAIABKAHUAbgBlACAAZgBhAGwAbABzAC4AXABuACAAMgAgAHwAIABpAG4AdABlAGcAZQByACAAWwAxAC4ALgA0AF0AIAAgACAAfAAgAFEAdQBhAHIAdABlAHIAXABuACAAMwAgAHwAIABpAG4AdABlAGcAZQByACAAWwAxAC4ALgA5ADIAXQAgACAAfAAgAEQAYQB5ACAAbwBmACAAcQB1AGEAcgB0AGUAcgBcAG4AIAA0ACAAfAAgAGQAZQBjAGkAbQBhAGwAIABbADAALgAuADEAKQAgACAAIAB8ACAAVABpAG0AZQAgAG8AZgAgAGQAYQB5AFwAbgAgADU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IAB8ACAATQBvAGQAaQBmAGkAZQBkACAASgB1AGwAaQBhAG4AIABEAGEAdABl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RAFUAQQBSAFQARQBSAF8ARABBAFQARQAgAD0AIABMAEEATQBCAEQAQQAoAE0ASgBEAGEAdABlACwAIABbAE0AbwBuAHQAaABPAGYAZgBzAGUAdABdACwAIABbAEoAdQBsAGkAYQBuAEMAYQBsAGUAbgBkAGEAcgBdACwAXABuACAAIAAgACAASQBGAFMAKABcAG4AIAAgACAAIAAgACAAIAAgAE0ASgBEAGEAdABlACAAPQAgAFwAIgBcACIALAAgAHsAXAAiAFwAIgAsACAAXAAiAFwAIgAsACAAXAAiAFwAIgAsACAAXAAiAFwAIgAsACAAXAAiAFwAIgB9ACwAXABuACAAIAAgACAAIAAgACAAIABOAE8AVAAoAEkAUwBOAFUATQBCAEUAUgAoAE0ASgBEAGEAdABlACkAKQAsACAAewAjAFYAQQBMAFUARQAhACwAIABcACIAXAAiACwAIABcACIAXAAiACwAIABcACIAXAAiACwAIABcACIAXAAiAH0ALABcAG4AIAAgACAAIAAgACAAIAAgAFQAUgBVAEUALAAgAEwARQBUACgAXABuACAAIAAgACAAIAAgACAAIAAgACAAIAAgAF8AbQBvAG4AdABoAE8AZgBmAHMAZQB0ACwAIABSAE8AVQBOAEQAKABOACgATQBvAG4AdABoAE8AZgBmAHMAZQB0ACkALAAgADAAKQAsAFwAbgAgACAAIAAgACAAIAAgACAAIAAgACAAIABJAEYAUwAoAFwAbgAgACAAIAAgACAAIAAgACAAIAAgACAAIAAgACAAIAAgAF8AbQBvAG4AdABoAE8AZgBmAHMAZQB0ACAAPAAgAC0ANgAsACAAewAjAE4AVQBNACEALAAgAFwAIgBcACIALAAgAFwAIgBcACIALAAgAFwAIgBcACIALAAgAFwAIgBcACIAfQAsAFwAbgAgACAAIAAgACAAIAAgACAAIAAgACAAIAAgACAAIAAgAF8AbQBvAG4AdABoAE8AZgBmAHMAZQB0ACAAPgAgADMALAAgAHsAIwBOAFUATQAhACwAIABcACIAXAAiACwAIABcACIAXAAiACwAIABcACIAXAAiACwAIABcACIAXAAiAH0ALABcAG4AIAAgACAAIAAgACAAIAAgACAAIAAgACAAIAAgACAAIABUAFIAVQBFACwAIABMAEUAVAAoAFwAbgAgACAAIAAgACAAIAAgACAAIAAgACAAIAAgACAAIAAgACAAIAAgACAAXwBjAEQAYQB0AGUALAAgAE0ASgBEAEEAVABFAF8AVABPAF8AQwBBAEwARQBOAEQAQQBSAF8ARABBAFQARQAoAE0ASgBEAGEAdABlACwAIABKAHUAbABpAGEAbgBDAGEAbABlAG4AZABhAHIAKQAsAFwAbgAgACAAIAAgACAAIAAgACAAIAAgACAAIAAgACAAIAAgACAAIAAgACAAXwBzAGgAaQBmAHQATQBvAG4AdABoACwAIABJAE4ARABFAFgAKABfAGMARABhAHQAZQAsACAAMQAsACAAMgApACAALQAgADEAIAAtACAAXwBtAG8AbgB0AGgATwBmAGYAcwBlAHQALABcAG4AIAAgACAAIAAgACAAIAAgACAAIAAgACAAIAAgACAAIAAgACAAIAAgAF8AZgBpAHMAYwBhAGwAWQBlAGEAcgAsACAASQBOAEQARQBYACgAXwBjAEQAYQB0AGUALAAgADEALAAgADEAKQAgACsAIABJAE4AVAAoAF8AcwBoAGkAZgB0AE0AbwBuAHQAaAAgAC8AIAAxADIAKQAsAFwAbgAgACAAIAAgACAAIAAgACAAIAAgACAAIAAgACAAIAAgACAAIAAgACAAXwB6AGUAcgBvAEIAYQBzAGUAZABGAGkAcwBjAGEAbABNAG8AbgB0AGgALAAgAE0ATwBEACgAXwBzAGgAaQBmAHQATQBvAG4AdABoACwAIAAxADIAKQAsAFwAbgAgACAAIAAgACAAIAAgACAAIAAgACAAIAAgACAAIAAgACAAIAAgACAAXwBxAHUAYQByAHQAZQByACwAIABJAE4AVAAoAF8AegBlAHIAbwBCAGEAcwBlAGQARgBpAHMAYwBhAGwATQBvAG4AdABoACAALwAgADMAKQAgACsAIAAxACwAXABuACAAIAAgACAAIAAgACAAIAAgACAAIAAgACAAIAAgACAAIAAgACAAIABfAE0ASgBEAE4AUQB1AGEAcgB0AGUAcgAsACAAUQBVAEEAUgBUAEUAUgBfAEQAQQBUAEUAXwBUAE8AXwBNAEoARABBAFQARQAoAF8AZgBpAHMAYwBhAGwAWQBlAGEAcgAsACAAXwBxAHUAYQByAHQAZQByACwAIAAxACwAIAAwACwAIABfAG0AbwBuAHQAaABPAGYAZgBzAGUAdAAsACAASgB1AGwAaQBhAG4AQwBhAGwAZQBuAGQAYQByACkAIAAtACAAMQAsAFwAbgAgACAAIAAgACAAIAAgACAAIAAgACAAIAAgACAAIAAgACAAIAAgACAAXwBkAGEAeQBPAGYAUQB1AGEAcgB0AGUAcgAsACAASQBOAFQAKABNAEoARABhAHQAZQAgAC0AIABfAE0ASgBEAE4AUQB1AGEAcgB0AGUAcgApACwAXABuACAAIAAgACAAIAAgACAAIAAgACAAIAAgACAAIAAgACAAIAAgACAAIABfAGQAYQB5AHMASQBuAFEAdQBhAHIAdABlAHIALAAgAEQAQQBZAFMAXwBJAE4AXwBRAFUAQQBSAFQARQBSACgAXwBxAHUAYQByAHQAZQByACwAIABfAGYAaQBzAGMAYQBsAFkAZQBhAHIALAAgAF8AbQBvAG4AdABoAE8AZgBmAHMAZQB0ACwAIABKAHUAbABpAGEAbgBDAGEAbABlAG4AZABhAHIAKQAsAFwAbgAgACAAIAAgACAAIAAgACAAIAAgACAAIAAgACAAIAAgACAAIAAgACAASABTAFQAQQBDAEsAKABcAG4AIAAgACAAIAAgACAAIAAgACAAIAAgACAAIAAgACAAIAAgACAAIAAgACAAIAAgACAAXwBmAGkAcwBjAGEAbABZAGUAYQByACwAXABuACAAIAAgACAAIAAgACAAIAAgACAAIAAgACAAIAAgACAAIAAgACAAIAAgACAAIAAgAF8AcQB1AGEAcgB0AGUAcgAsAFwAbgAgACAAIAAgACAAIAAgACAAIAAgACAAIAAgACAAIAAgACAAIAAgACAAIAAgACAAIABfAGQAYQB5AE8AZgBRAHUAYQByAHQAZQByACwAXABuACAAIAAgACAAIAAgACAAIAAgACAAIAAgACAAIAAgACAAIAAgACAAIAAgACAAIAAgAEkATgBEAEUAWAAoAF8AYwBEAGEAdABlACwAIAAxACwAIAA0ACkALABcAG4AIAAgACAAIAAgACAAIAAgACAAIAAgACAAIAAgACAAIAAgACAAIAAgACAAIAAgACAAXwBkAGEAeQBzAEkAbgBRAHUAYQByAHQAZQByAFwAbgAgACAAIAAgACAAIAAgACAAIAAgACAAIAAgACAAIAAgACAAIAAgACAAKQBcAG4AIAAgACAAIAAgACAAIAAgACAAIAAgACAAIAAgACAAIAApAFwAbgAgACAAIAAgACAAIAAgACAAIAAgACAAIAApAFwAbgAgACAAIAAgACAAIAAgACA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IAE8AVQBSAFMAXABuAFwAbgBSAGUAdAB1AHIAbgBzACAAdABoAGUAIAB0AGkAbQBlAHMAcABhAG4AIABkAGkAZgBmAGUAcgBlAG4AYwBlACAAYgBlAHQAdwBlAGUAbgAgAE0AbwBkAGkAZgBpAGUAZAAgAEoAdQBsAGkAYQBuACAARABhAHQAZQBzACAAaQBuACAAaABvAHUAcg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aABvAH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yADQ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kATgBVAFQARQBTAFwAbgBcAG4AUgBlAHQAdQByAG4AcwAgAHQAaABlACAAdABpAG0AZQBzAHAAYQBuACAAZABpAGYAZgBlAHIAZQBuAGMAZQAgAGIAZQB0AHcAZQBlAG4AIABNAG8AZABpAGYAaQBlAGQAIABKAHUAbABpAGEAbgAgAEQAYQB0AGUAcwAgAGkAbgAgAG0AaQBuAHUAdABl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JAE4AVQBUAEUAUw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IAAqACAAMQA0ADQ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0AbwBkAGkAZgBpAGUAZAAgAEoAdQBsAGkAYQBuACAARABhAHQAZQBzACAAaQBuACAAcwBlAGMAbwBuAGQ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TAEUAQwBPAE4ARA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4ADYANA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EAEgATQBTAFwAbgBcAG4AUgBlAHQAdQByAG4AcwAgAHQAaABlACAAcwBlAHgAYQBnAGUAcwBpAG0AYQBsACAAZABpAGYAZgBlAHIAZQBuAGMAZQAgAGIAZQB0AHcAZQBlAG4AIABNAG8AZABpAGYAaQBlAGQAIABKAHUAbABpAGEAbgAgAEQAYQB0AGUAcwAgAHcAaQB0AGgAIAB0AGgAZQAgAGcAaQB2AGUAbgAgAGwAbwB3AGUAcwB0ACAAbwByAGQAZQByACAAYwBvAG0AcABvAG4AZQBuAHQAIAByAG8AdQBuAGQAZQBkAFwAbgB0AG8AIAB0AGgAZQAgAHMAcABlAGMAaQBmAGkAZQBkACAAcAByAGUAYwBpAHMAaQBvAG4ALgBcAG4AQwBhAG4AIABhAGwAcwBvACAAYQBjAGMAZQBwAHQAIABzAHQAYQBuAGQAYQByAGQAIABKAHUAbABpAGEAbgAgAEQAYQB0AGUAcwAsACAAcAByAG8AdgBpAGQAZQBkACAAdAB5AHAAZQBzACAAYQByAGUAIABuAG8AdAAgAG0AaQB4AGUAZAAuAFwAbgBcAG4ATwB1AHQAcAB1AHQAIAAtACAATABvAHcATwByAGQAZQByACAAPQAgADQAIAAoAGQAZQBmAGEAdQBsAHQ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TwB1AHQAcAB1AHQAIAAtACAATABvAHcATwByAGQAZQByACAAPQAg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QAZQBjAGkAbQBhAGwAIABbADAALgAuADYAMAApACAAIAB8ACAATQBpAG4AdQB0AGUAcwBcAG4AXABuAE8AdQB0AHAAdQB0ACAALQAgAEwAbwB3AE8AcgBkAGUAcgAgAD0AIAA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ZABlAGMAaQBtAGEAbAAgAFsAMAAuAC4AMgA0ACkAIAAgAHwAIABIAG8AdQByAHMAXABuAFwAbgBPAHUAdABwAHUAdAAgAC0AIABMAG8AdwBPAHIAZABlAHIAIAA9ACA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QAZQBjAGkAbQBhAGwAIABbADAALgAuAF0AIAAgACAAIAB8ACAAR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B8ACAAZABlAGMAaQBtAGEAbAAgAHwAIABTAHQAYQByAHQAaQBuAGcAIABNAG8AZABpAGYAaQBlAGQAIABKAHUAbABpAGEAbgAgAEQAYQB0AGUAIABcAG4ATQBKAEQAYQB0AGUARQBuAGQAIAAgACAAIAAgAHwAIABkAGUAYwBpAG0AYQBsACAAfAAgAEUAbgBkAGkAbgBnACAATQBvAGQAaQBmAGkAZQBkACAASgB1AGwAaQBhAG4AIABEAGEAdABlAFwAbgBbAEgAaQBnAGgATwByAGQAZQByAF0AIAAgACAAfAAgAGkAbgB0AGUAZwBlAHIAIAB8ACAASABpAGcAaABlAHMAdAAtAG8AcgBkAGUAcgAgAGMAbwBtAHAAbwBuAGUAbgB0AC4AIABEAGUAZgBhAHUAbAB0AHMAIAB0AG8AIABEAGEAeQ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TABvAHcATwByAGQAZQByAF0AIAAgACAAIAB8ACAAaQBuAHQAZQBnAGUAcgAgAHwAIABMAG8AdwBlAHMAdAAtAG8AcgBkAGUAcgAgAGMAbwBtAHAAbwBuAGUAbgB0AC4AIABEAGUAZgBhAHUAbAB0AHMAIAB0AG8AIABTAGUAYwBvAG4AZA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UAByAGUAYwBpAHMAaQBvAG4AXQAgACAAIAB8ACAAaQBuAHQAZQBnAGUAcgAgAHwAIABTAGUAbABlAGMAdAAgAHAAcgBlAGMAaQBzAGkAbwBuACAAbABlAHYAZQBsAFwAbgAgACAAIAAgACAAIAAgACAAIAAgACAAIAAgACAAfAAgAFsAMAAuAC4AOQBdACAAIAB8ACAATgB1AGwAbAAgAC0AIABGAGwAbwBhAHQAaQBuAGc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RABIAE0AUwAgAD0AIABMAEEATQBCAEQAQQAoAE0ASgBEAGEAdABlAFMAdABhAHIAdAAsACAATQBKAEQAYQB0AGUARQBuAGQALAAgAFsASABpAGcAaABPAHIAZABlAHIAXQAsACAAWwBMAG8AdwBPAHIAZABlAHIAXQAsACAAWwBQAHIAZQBjAGkAcwBpAG8AbgBdACwAIABbAFQAcgB1AG4AYwBhAHQAZQBdACwAXABuACAAIAAgACAASQBGAFMAKABcAG4AIAAgACAAIAAgACAAIAAgACgATQBKAEQAYQB0AGUAUwB0AGEAcgB0ACAAPQAgAFwAIgBcACIAKQAgACoAIAAoAE0ASgBEAGEAdABlAEUAbgBkACAAPQAgAFwAIgBcACIAKQAsACAAewBcACIAXAAiACwAXAAiAFwAIgAsAFwAIgBcACIAL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UgBFAFMATwBMAFYARQBfAFQASQBNAEUAUwBQAEEATgAoAE0ASgBEAGEAdABlAEUAbgBkACAALQAgAE0ASgBEAGEAdABlAFMAdABhAHIAdAAsACAASABpAGcAaABPAHIAZABlAHIALAAgAEwAbwB3AE8AcgBkAGUAcgAsACAAUAByAGUAYwBpAHMAaQBvAG4ALAAgAFQAcgB1AG4AYw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ABJAE0ARQBTAFAAQQBOAFwAbgBcAG4AUgBlAHQAdQByAG4AcwAgAHQAaABlACAAdABpAG0AZQBzAHAAYQBuACAAZABpAGYAZgBlAHIAZQBuAGMAZQAgAGIAZQB0AHcAZQBlAG4AIABNAG8AZABpAGYAaQBlAGQAIABKAHUAbABpAGEAbgAgAEQAY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ZABpAGYAZgBlAHIAZQBuAGMAZQAsACAAZABhAHkAIAA9ACA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QASQBNAEUAUwBQAEEATg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MAXABuAFwAbgBSAGUAdAB1AHIAbgBzACAAdABoAGUAIAB0AGkAbQBlAHMAcABhAG4AIABkAGkAZgBmAGUAcgBlAG4AYwBlACAAYgBlAHQAdwBlAGUAbgAgAE0AbwBkAGkAZgBpAGUAZAAgAEoAdQBsAGkAYQBuACAARABhAHQAZQBzACAAaQBuACAAdwBlAGUAaw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wBFAEUASw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8AIAA3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0AbwBkAGkAZgBpAGUAZAAgAEoAdQBsAGkAYQBuACAARABhAHQAZQBzACAAaQBuACAAbQBvAG4AdABoAHMALgBcAG4AVwBoAGUAcgBlACAAdABoAGUAIABkAGkAZgBmAGUAcgBlAG4AYwBlACAAaQBuAGMAbAB1AGQAZQBzACAAcABhAHIAdABpAGEAbAAgAG0AbwBuAHQAaABzACwAIAB0AGgAZQAgAGYAcgBhAGMAdABpAG8AbgAgAGkAcwAgAGMAYQBsAGMAdQBsAGEAdABlAGQAIABvAG4AIAB0AGgAZQAgAGIAYQBzAGkAcwAgAG8AZgAgAGQAYQB5AHMAIABpAG4AIAB0AGgAZQAgAG0AbwBuAHQAaABcAG4AbwBmACAAdABoAGUAIABjAGEAbABlAG4AZABhAHIALgAgAEkAZgAgAHQAaABlACAATQBvAGQAaQBmAGkAZQBkACAASgB1AGwAaQBhAG4AIABEAGEAdABlAHMAIABhAHIAZQAgAGUAeABwAHIAZQBzAHMAZQBkACAAaQBuACAAVQBUAEMAIAByAGEAdABoAGUAcgAgAHQAaABhAG4AIABsAG8AYwBhAGwAIAB0AGkAbQBlACAAdABoAGUAbgAgAGEAIABzAG0AYQBsAGwAIABtAGEAcgBnAGkAbgBcAG4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SQBGACgATQBKAEQAYQB0AGUAUwB0AGEAcgB0ACAAPQAgAE0ASgBEAGEAdABlAEUAbgBkACwAIAAwACwAXABuACAAIAAgACAAIAAgACAAIAAgACAAIAAgAEwARQBUACgAXABuACAAIAAgACAAIAAgACAAIAAgACAAIAAgACAAIAAgACAAXwBzAGkAZwBuACwAIABJAEYAKABNAEoARABhAHQAZQBFAG4AZAAgAD4APQAgAE0ASgBEAGEAdABlAFMAdABhAHIAdAAsACAAMQAsACAALQAxACkALABcAG4AIAAgACAAIAAgACAAIAAgACAAIAAgACAAIAAgACAAIABfAGQAYQB0AGUAXwBBACwAIABNAEoARABBAFQARQBfAFQATwBfAEMAQQBMAEUATgBEAEEAUgBfAEQAQQBUAEUAKABcAG4AIAAgACAAIAAgACAAIAAgACAAIAAgACAAIAAgACAAIAAgACAAIAAgAEkARgAoAF8AcwBpAGcAbgAgAD0AIAAxACwAIABNAEoARABhAHQAZQBTAHQAYQByAHQALAAgAE0ASgBEAGEAdABlAEUAbgBkACkALABcAG4AIAAgACAAIAAgACAAIAAgACAAIAAgACAAIAAgACAAIAAgACAAIAAgAEoAdQBsAGkAYQBuAEMAYQBsAGUAbgBkAGEAcgBcAG4AIAAgACAAIAAgACAAIAAgACAAIAAgACAAIAAgACAAIAApACwAXABuACAAIAAgACAAIAAgACAAIAAgACAAIAAgACAAIAAgACAAXwBkAGEAdABlAF8AQgAsACAATQBKAEQAQQBUAEUAXwBUAE8AXwBDAEEATABFAE4ARABBAFIAXwBEAEEAVABFACgAXABuACAAIAAgACAAIAAgACAAIAAgACAAIAAgACAAIAAgACAAIAAgACAAIABJAEYAKABfAHMAaQBnAG4AIAA9ACAAMQAsACAATQBKAEQAYQB0AGUARQBuAGQALAAgAE0ASgBEAGEAdABlAFMAdABhAHIAdAApACwAXABuACAAIAAgACAAIAAgACAAIAAgACAAIAAgACAAIAAgACAAIAAgACAAIABKAHUAbABpAGEAbgBDAGEAbABlAG4AZABhAHIAXABuACAAIAAgACAAIAAgACAAIAAgACAAIAAgACAAIAAgACAAKQAsAFwAbgAgACAAIAAgACAAIAAgACAAIAAgACAAIAAgACAAIAAgAF8AZABlAGwAdABhAFkAZQBhAHIALAAgAEkATgBEAEUAWAAoAF8AZABhAHQAZQBfAEIALAAgADEALAAgADEAKQAgAC0AIABJAE4ARABFAFgAKABfAGQAYQB0AGUAXwBBACwAIAAxACwAIAAxACkALABcAG4AIAAgACAAIAAgACAAIAAgACAAIAAgACAAIAAgACAAIABfAGQAZQBsAHQAYQBNAG8AbgB0AGgALAAgAEkATgBEAEUAWAAoAF8AZABhAHQAZQBfAEIALAAgADEALAAgADIAKQAgAC0AIABJAE4ARABFAFgAKABfAGQAYQB0AGUAXwBBACwAIAAxACwAIAAyACkALABcAG4AIAAgACAAIAAgACAAIAAgACAAIAAgACAAIAAgACAAIABfAGQAaQBmAGYATQBvAG4AdABoAHMALAAgACgAXwBkAGUAbAB0AGEAWQBlAGEAcgAgACoAIAAxADIAKQAgACsAIABfAGQAZQBsAHQAYQBNAG8AbgB0AGgALABcAG4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F8AZABhAHkAcwBNAG8AbgB0AGgAXwBCACwAIABEAEEAWQBTAF8ASQBOAF8ATQBPAE4AVABIACgASQBOAEQARQBYACgAXwBkAGEAdABlAF8AQgAsACAAMQAsACAAMgApACwAIABJAE4ARABFAFgAKABfAGQAYQB0AGUAXwBCACwAIAAxACwAIAAxACkALAAgAEoAdQBsAGkAYQBuAEMAYQBsAGUAbgBkAGEAcgApACwAXABuACAAIAAgACAAIAAgACAAIAAgACAAIAAgACAAIAAgACAAXwBwAGEAcgB0AGkAYQBsAE0AbwBuAHQAaABfAEEALAAgACgASQBOAEQARQBYACgAXwBkAGEAdABlAF8AQQAsACAAMQAsACAAMwApACAALQAgADEAIAArACAASQBOAEQARQBYACgAXwBkAGEAdABlAF8AQQAsACAAMQAsACAANAApACkAIAAvACAAXwBkAGEAeQBzAE0AbwBuAHQAaABfAEEALABcAG4AIAAgACAAIAAgACAAIAAgACAAIAAgACAAIAAgACAAIABfAHAAYQByAHQAaQBhAGwATQBvAG4AdABoAF8AQgAsACAAKABJAE4ARABFAFgAKABfAGQAYQB0AGUAXwBCACwAIAAxACwAIAAzACkAIAAtACAAMQAgACsAIABJAE4ARABFAFgAKABfAGQAYQB0AGUAXwBCACwAIAAxACwAIAA0ACkAKQAgAC8AIABfAGQAYQB5AHMATQBvAG4AdABoAF8AQgAsAFwAbgAgACAAIAAgACAAIAAgACAAIAAgACAAIAAgACAAIAAgAF8AcwBpAGcAbgAgACoAIAAoAF8AZABpAGYAZgBNAG8AbgB0AGgAcwAgAC0AIABfAHAAYQByAHQAaQBhAGwATQBvAG4AdABoAF8AQQAgACsAIABfAHAAYQByAHQAaQBhAGwATQBvAG4AdABoAF8AQ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TQBvAGQAaQBmAGkAZQBk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CAASQBmACAAdABoAGUAIABNAG8AZABpAGYAaQBlAGQAIABKAHUAbABpAGEAbgAgAEQAYQB0AGUAcwAgAGEAcgBlACAAZQB4AHAAcgBlAHMAcwBlAGQAIABpAG4AIABVAFQAQwAgAHIAYQB0AGgAZQByACAAdABoAGEAbgAgAGwAbwBjAGEAbAAgAHQAaQBtAGUAIAB0AGgAZQBuACAAYQBcAG4AcwBtAGEAbABsACAAbQBhAHIAZwBpAG4AIA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EAVQBBAFIAVABFAFI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EwARQBUACgAXABuACAAIAAgACAAIAAgACAAIAAgACAAIAAgAF8AbQBvAG4AdABoAE8AZgBmAHMAZQB0ACwAIABSAE8AVQBOAEQAKABOACgATQBvAG4AdABoAE8AZgBmAHMAZQB0ACkALAAgADAAKQAsAFwAbgAgACAAIAAgACAAIAAgACAAIAAgACAAIABJAEYAUwAoAFwAbgAgACAAIAAgACAAIAAgACAAIAAgACAAIAAgACAAIAAgAF8AbQBvAG4AdABoAE8AZgBmAHMAZQB0ACAAPAAgAC0ANgAsACAAewAjAE4AVQBNACEAfQAsAFwAbgAgACAAIAAgACAAIAAgACAAIAAgACAAIAAgACAAIAAgAF8AbQBvAG4AdABoAE8AZgBmAHMAZQB0ACAAPgAgADMALAAgAHsAIwBOAFUATQAhAH0ALABcAG4AIAAgACAAIAAgACAAIAAgACAAIAAgACAAIAAgACAAIABNAEoARABhAHQAZQBTAHQAYQByAHQAIAA9ACAATQBKAEQAYQB0AGUARQBuAGQALAAgADAALABcAG4AIAAgACAAIAAgACAAIAAgACAAIAAgACAAIAAgACAAIABUAFIAVQBFACwAIABMAEUAVAAoAFwAbgAgACAAIAAgACAAIAAgACAAIAAgACAAIAAgACAAIAAgACAAIAAgACAAXwBzAGkAZwBuACwAIABJAEYAKABNAEoARABhAHQAZQBFAG4AZAAgAD4APQAg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QBKAEQAYQB0AGUAUwB0AGEAcgB0ACwAI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0ASgBEAGEAdABlAEUAbgBkACwAIABNAEoARABhAHQAZQBTAHQAYQByAHQAKQAsAFwAbgAgACAAIAAgACAAIAAgACAAIAAgACAAIAAgACAAIAAgACAAIAAgACAAIAAgACAAIABfAG0AbwBuAHQAaABPAGYAZgBzAGUAdAAsACAASgB1AGwAaQBhAG4AQwBhAGwAZQBuAGQAYQByAFwAbgAgACAAIAAgACAAIAAgACAAIAAgACAAIAAgACAAIAAgACAAIAAgACAAKQAsAFwAbgAgACAAIAAgACAAIAAgACAAIAAgACAAIAAgACAAIAAgACAAIAAgACAAXwBkAGUAbAB0AGEAWQBlAGEAcgAsACAASQBOAEQARQBYACgAXwBxAHUAYQByAHQAZQByAEQAYQB0AGUAXwBCACwAIAAxACwAIAAxACkAIAAtACAASQBOAEQARQBYACgAXwBxAHUAYQByAHQAZQByAEQAYQB0AGUAXwBBACwAIAAxACwAIAAxACkALABcAG4AIAAgACAAIAAgACAAIAAgACAAIAAgACAAIAAgACAAIAAgACAAIAAgAF8AZABlAGwAdABhAFEAdQBhAHIAdABlAHIALAAgAEkATgBEAEUAWAAoAF8AcQB1AGEAcgB0AGUAcgBEAGEAdABlAF8AQgAsACAAMQAsACAAMgApACAALQAgAEkATgBEAEUAWAAoAF8AcQB1AGEAcgB0AGUAcgBEAGEAdABlAF8AQQAsACAAMQAsACAAMgApACwAXABuACAAIAAgACAAIAAgACAAIAAgACAAIAAgACAAIAAgACAAIAAgACAAIABfAGQAaQBmAGYAUQB1AGEAcgB0AGUAcgBzACwAIAAoAF8AZABlAGwAdABhAFkAZQBhAHIAIAAqACAANAApACAAKwAgAF8AZABlAGwAdABhAFEAdQBhAHIAdABlAHIALABcAG4AIAAgACAAIAAgACAAIAAgACAAIAAgACAAIAAgACAAIAAgACAAIAAgAF8AcABhAHIAdABpAGEAbABRAHUAYQByAHQAZQByAF8AQQAsACAAKABJAE4ARABFAFgAKABfAHEAdQBhAHIAdABlAHIARABhAHQAZQBfAEEALAAgADEALAAgADMAKQAgAC0AIAAxACAAKwAgAEkATgBEAEUAWAAoAF8AcQB1AGEAcgB0AGUAcgBEAGEAdABlAF8AQQAsACAAMQAsACAANAApACkAIAAvACAASQBOAEQARQBYACgAXwBxAHUAYQByAHQAZQByAEQAYQB0AGUAXwBBACwAIAAxACwAIAA1ACkALABcAG4AIAAgACAAIAAgACAAIAAgACAAIAAgACAAIAAgACAAIAAgACAAIAAgAF8AcABhAHIAdABpAGEAbABRAHUAYQByAHQAZQByAF8AQgAsACAAKABJAE4ARABFAFgAKABfAHEAdQBhAHIAdABlAHIARABhAHQAZQBfAEIALAAgADEALAAgADMAKQAgAC0AIAAxACAAKwAgAEkATgBEAEUAWAAoAF8AcQB1AGEAcgB0AGUAcgBEAGEAdABlAF8AQgAsACAAMQAsACAANAApACkAIAAvACAASQBOAEQARQBYACgAXwBxAHUAYQByAHQAZQByAEQAYQB0AGUAXwBCACwAIAAxACwAIAA1ACkALABcAG4AIAAgACAAIAAgACAAIAAgACAAIAAgACAAIAAgACAAIAAgACAAIAAgAF8AcwBpAGcAbgAgACoAIAAoAF8AZABpAGYAZgBRAHUAYQByAHQAZQByAHMAIAAtACAAXwBwAGEAcgB0AGkAYQBsAFEAdQBhAHIAdABlAHIAXwBBACAAKwAgAF8AcABhAHIAdABpAGEAbABRAHUAYQByAHQAZQByAF8AQg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TAFwAbgBcAG4AUgBlAHQAdQByAG4AcwAgAHQAaABlACAAdABpAG0AZQBzAHAAYQBuACAAZABpAGYAZgBlAHIAZQBuAGMAZQAgAGIAZQB0AHcAZQBlAG4AIABNAG8AZABpAGYAaQBlAGQAIABKAHUAbABpAGEAbgAgAEQAYQB0AGUAcwAgAGkAbgAgAHkAZQBhAHIAcwAuAFwAbgBXAGgAZQByAGUAIAB0AGgAZQAgAGQAaQBmAGYAZQByAGUAbgBjAGUAIABpAG4AYwBsAHUAZABlAHMAIABwAGEAcgB0AGkAYQBsACAAeQBlAGEAcgBzACwAIAB0AGgAZQAgAGYAcgBhAGMAdABpAG8AbgAgAGkAcwAgAGMAYQBsAGMAdQBsAGEAdABlAGQAIABvAG4AIAB0AGgAZQAgAGIAYQBzAGkAcwAgAG8AZgAgAGQAYQB5AHMAIABpAG4AIAB0AGgAZQBcAG4AeQBlAGE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TQBKAEQAYQB0AGUAUwB0AGEAcgB0ACAAPQAgAE0ASgBEAGEAdABlAEUAbgBkACwAIAAwACwAXABuACAAIAAgACAAIAAgACAAIABUAFIAVQBFACwAIABMAEUAVAAoAFwAbgAgACAAIAAgACAAIAAgACAAIAAgACAAIABfAHMAaQBnAG4ALAAgAEkARgAoAE0ASgBEAGEAdABlAEUAbgBkACAAPgA9ACAATQBKAEQAYQB0AGUAUwB0AGEAcgB0ACwAIAAxACwAIAAtADEAKQAsAFwAbgAgACAAIAAgACAAIAAgACAAIAAgACAAIABfAG8AcgBkAGkAbgBhAGwARABhAHQAZQBfAEEALAAgAE0ASgBEAEEAVABFAF8AVABPAF8ATwBSAEQASQBOAEEATA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bwByAGQAaQBuAGEAbABEAGEAdABlAF8AQgAsACAATQBKAEQAQQBUAEUAXwBUAE8AXwBPAFIARABJAE4AQQBM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vAHIAZABpAG4AYQBsAEQAYQB0AGUAXwBCACwAIAAxACwAIAAxACkAIAAtACAASQBOAEQARQBYACgAXwBvAHIAZABpAG4AYQBsAEQAYQB0AGUAXwBBACwAIAAxACwAIAAxACkALABcAG4AIAAgACAAIAAgACAAIAAgACAAIAAgACAAXwBwAGEAcgB0AGkAYQBsAFkAZQBhAHIAXwBBACwAIAAoAEkATgBEAEUAWAAoAF8AbwByAGQAaQBuAGEAbABEAGEAdABlAF8AQQAsACAAMQAsACAAMgApACAALQAgADEAIAArACAASQBOAEQARQBYACgAXwBvAHIAZABpAG4AYQBsAEQAYQB0AGUAXwBBACwAIAAxACwAIAAzACkAKQAgAC8AIABJAE4ARABFAFgAKABfAG8AcgBkAGkAbgBhAGwARABhAHQAZQBfAEEALAAgADEALAAgADQAKQAsAFwAbgAgACAAIAAgACAAIAAgACAAIAAgACAAIABfAHAAYQByAHQAaQBhAGwAWQBlAGEAcgBfAEIALAAgACgASQBOAEQARQBYACgAXwBvAHIAZABpAG4AYQBsAEQAYQB0AGUAXwBCACwAIAAxACwAIAAyACkAIAAtACAAMQAgACsAIABJAE4ARABFAFgAKABfAG8AcgBkAGkAbgBhAGwARABhAHQAZQBfAEIALAAgADEALAAgADMAKQApACAALwAgAEkATgBEAEUAWAAoAF8AbwByAGQAaQBuAGEAbABEAGEAdABlAF8AQgAsACAAMQAsACAANAApACwAXABuACAAIAAgACAAIAAgACAAIAAgACAAIAAgAF8AcwBpAGcAbgAgACoAIAAoAF8AZABlAGwAdABhAFkAZQBhAHIAIAAtACAAXwBwAGEAcgB0AGkAYQBsAFkAZQBhAHIAXwBBACAAKwAgAF8AcABhAHIAdABpAGEAbABZAGUAYQByAF8AQ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XwBEAEEAWQBTAFwAbgBcAG4AUgBlAHQAdQByAG4AcwAgAHQAaABlACAAdABpAG0AZQBzAHAAYQBuACAAZABpAGYAZgBlAHIAZQBuAGMAZQAgAGIAZQB0AHcAZQBlAG4AIABNAG8AZABpAGYAaQBlAGQAIABKAHUAbABpAGEAbgAgAEQAYQB0AGUAcwAgAGkAbgAgAHcAZQBlAGsAcwAgAGEAbgBkACAAZABhAHk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dwBlAGUAawBzACAAXABuACAAMwAgAHwAIABpAG4AdABlAGcAZQByACAAWwAwAC4ALgA2AF0AIAAgACAAfAAgAEQAZQBsAHQAYQAgAGQAYQB5AHMAXABuACAANA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0ASgBEAGEAdABlAFMAdABhAHIAdAAsACAATQBKAEQAYQB0AGUARQBuAGQ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QAaQBmAGYARABhAHkAcwAsACAAKABNAEoARABhAHQAZQBFAG4AZAAgAC0AIABNAEoARABhAHQAZQBTAHQAYQByAHQAKQAsAFwAbgAgACAAIAAgACAAIAAgACAAIAAgACAAIABJAEYAKABfAGQAaQBmAGYARABhAHkAcwAgAD0AIAAwACwAIAB7ADAALAAgADAALAAgADAALAAgADAAfQAsAFwAbgAgACAAIAAgACAAIAAgACAAIAAgACAAIAAgACAAIAAgAEwARQBUACgAXABuACAAIAAgACAAIAAgACAAIAAgACAAIAAgACAAIAAgACAAIAAgACAAIABfAHMAaQBnAG4ALAAgAEkARgAoAF8AZABpAGYAZgBEAGEAeQBzACAAPgA9ACAAMAAsACAAMQAsACAALQAxACkALABcAG4AIAAgACAAIAAgACAAIAAgACAAIAAgACAAIAAgACAAIAAgACAAIAAgAF8AYQBiAHMARABpAGYAZgBEAGEAeQBzACwAIABfAHMAaQBnAG4AIAAqACAAXwBkAGkAZgBmAEQAYQB5AHMALABcAG4AIAAgACAAIAAgACAAIAAgACAAIAAgACAAIAAgACAAIAAgACAAIAAgAF8AZABlAGwAdABhAFcAZQBlAGsALAAgAEkATgBUACgAXwBhAGIAcwBEAGkAZgBmAEQAYQB5AHMAIAAvACAANwApACwAXABuACAAIAAgACAAIAAgACAAIAAgACAAIAAgACAAIAAgACAAIAAgACAAIABfAHIAZQBtAEQAYQB5AHMALAAgAF8AYQBiAHMARABpAGYAZgBEAGEAeQBzACAALQAgAF8AZABlAGwAdABhAFcAZQBlAGsAIAAqACAANwAsAFwAbgAgACAAIAAgACAAIAAgACAAIAAgACAAIAAgACAAIAAgACAAIAAgACAAXwBkAGUAbAB0AGEARABhAHkALAAgAEkATgBUACgAXwByAGUAbQBEAGEAeQBzACkALABcAG4AIAAgACAAIAAgACAAIAAgACAAIAAgACAAIAAgACAAIAAgACAAIAAgAF8AZABlAGwAdABhAFQAaQBtAGUALAAgAF8AcgBlAG0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lAGwAdABhAFcAZQBlAGs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8AVwBFAEUASwBfAEQAQQBZAFMAXABuAFwAbgBSAGUAdAB1AHIAbgBzACAAdABoAGUAIAB0AGkAbQBlAHMAcABhAG4AIABkAGkAZgBmAGUAcgBlAG4AYwBlACAAYgBlAHQAdwBlAGUAbgAgAE0AbwBkAGkAZgBpAGUAZAAgAEoAdQBsAGkAYQBuACAARABhAHQAZQBzACAAaQBuACAAeQBlAGEAcgBzACwAIAB3AGUAZQBrAHMALAAgAGEAbgBkACAAZABhAHkAcwAuAFwAbgBOAG8AdABlACAAdABoAGUAIABuAHUAbQBiAGUAcgAgAG8AZgAgAHcAZQBlAGsAcwAgAHAAZQByACAAeQBlAGEAcgAgAGMAYQBuACAAdgBhAHIAeQAgAGIAZQB0AHcAZQBlAG4AIAA1ADIAIABhAG4AZAAgADUAMwAuACAASQBmACAAYQBuACAAYQBiAHMAbwBsAHUAdABlACAAbgB1AG0AYgBlAHIAIABvAGYAIAB3AGUAZQBrAHMAIABpAHMAIABiAGUAaQBuAGcAIABzAG8AdQBnAGgAdABcAG4AdABoAGUAbgAgAHUAcwBlACAAZQBpAHQAaABlAHIAIABEAEUATABUAEEAXwBXAEUARQBLAF8ARABBAFkAUwAgAG8AcgAgAEQARQBMAFQAQQBfAFcARQBFAEsAUwAgAGYAdQBuAGMAdABpAG8AbgBzAC4AIABJAGYAIAB0AGgAZQAgAE0AbwBkAGkAZgBpAGUAZAAgAEoAdQBsAGkAYQBuACAARABhAHQAZQBzACAAYQByAGUAIABlAHgAcAByAGUAcwBzAGUAZAAgAGkAbgAgAFUAVABDAFwAbgByAGEAdABoAGUAcgAgAHQAaABhAG4AIABsAG8AYwBhAGwAIAB0AGkAbQBlACAAdABoAGUAbgAgAGEAIA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CAAXABuACAANAAgAHwAIABkAGUAYwBpAG0AYQBsACAAWwAwAC4ALgA2AF0AIAAgACAAfAAgAEQAZQBsAHQAYQAgAGQAYQB5AHMAXABuACAANQ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HsAXAAiAFwAIgAsACAAXAAiAFwAIgAsACAAXAAiAFwAIgAsACAAXAAiAFwAIgAsACAAXAAiAFwAIgB9ACwAXABuACAAIAAgACAAIAAgACAAIABOAE8AVAAoAEkAUwBOAFUATQBCAEUAUgAoAE0ASgBEAGEAdABlAFMAdABhAHIAdAApACkALAAgAHsAIwBWAEEATABVAEUAIQAsACAAXAAiAFwAIgAsACAAXAAiAFwAIgAsACAAXAAiAFwAIgAsACAAXAAiAFwAIgB9ACwAXABuACAAIAAgACAAIAAgACAAIABOAE8AVAAoAEkAUwBOAFUATQBCAEUAUgAoAE0ASgBEAGEAdABlAEUAbgBkACkAKQAsACAAewAjAFYAQQBMAFUARQAhACwAIABcACIAXAAiACwAIABcACIAXAAiACwAIABcACIAXAAiACwAIABcACIAXAAiAH0ALABcAG4AIAAgACAAIAAgACAAIAAgAE0ASgBEAGEAdABlAFMAdABhAHIAdAAgAD0AIABNAEoARABhAHQAZQBFAG4AZAAsACAAewAwACwAIAAwACwAIAAwACwAIAAwACwAIAAwAH0ALABcAG4AIAAgACAAIAAgACAAIAAgAFQAUgBVAEUALAAgAEwARQBUACgAXABuACAAIAAgACAAIAAgACAAIAAgACAAIAAgAF8AcwBpAGcAbgAsACAASQBGACgATQBKAEQAYQB0AGUARQBuAGQAIAA+AD0AIABNAEoARABhAHQAZQBTAHQAYQByAHQALAAgADEALAAgAC0AMQApACwAXABuACAAIAAgACAAIAAgACAAIAAgACAAIAAgAF8AdwBlAGUAawBEAGEAdABlAF8AQQAsACAATQBKAEQAQQBUAEUAXwBUAE8AXwBXAEUARQBL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3AGUAZQBrAEQAYQB0AGUAXwBCACwAIABNAEoARABBAFQARQBfAFQATwBfAFcARQBFAEs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HcAZQBlAGsARABhAHQAZQBfAEIALAAgADEALAAgADEAKQAgAC0AIABJAE4ARABFAFgAKABfAHcAZQBlAGsARABhAHQAZQBfAEEALAAgADEALAAgADEAKQAsAFwAbgAgACAAIAAgACAAIAAgACAAIAAgACAAIABfAGQAZQBsAHQAYQBXAGUAZQBrACwAIABJAE4ARABFAFgAKABfAHcAZQBlAGsARABhAHQAZQBfAEIALAAgADEALAAgADIAKQAgAC0AIABJAE4ARABFAFgAKABfAHcAZQBlAGsARABhAHQAZQBfAEEALAAgADEALAAgADIAKQAsAFwAbgAgACAAIAAgACAAIAAgACAAIAAgACAAIABfAGQAaQBmAGYARABhAHkAcwAsACAASQBOAEQARQBYACgAXwB3AGUAZQBrAEQAYQB0AGUAXwBCACwAIAAxACwAIAAzACkAIAAtACAASQBOAEQARQBYACgAXwB3AGUAZQBrAEQAYQB0AGUAXwBBACwAIAAxACwAIAAzACkAXABuACAAIAAgACAAIAAgACAAIAAgACAAIAAgACAAIAAgACAAKwAgAEkATgBEAEUAWAAoAF8AdwBlAGUAawBEAGEAdABlAF8AQgAsACAAMQAsACAANAApACAALQAgAEkATgBEAEUAWAAoAF8AdwBlAGUAawBEAGEAdABlAF8AQQAsACAAMQAsACAANAApACwAXABuACAAIAAgACAAIAAgACAAIAAgACAAIAAgAF8AYwBhAHIAcgB5AFcAZQBlAGsALAAgAEkATgBUACgAXwBkAGkAZgBmAEQAYQB5AHMAIAAvACAANwApACwAXABuACAAIAAgACAAIAAgACAAIAAgACAAIAAgAF8AcgBlAG0ARABhAHkAcwAsACAAXwBkAGkAZgBmAEQAYQB5AHMAIAAtACAAXwBjAGEAcgByAHkAVwBlAGUAawAgACoAIAA3ACwAXABuACAAIAAgACAAIAAgACAAIAAgACAAIAAgAF8AZABlAGwAdABhAFcAZQBlAGsAMgAsACAAXwBkAGUAbAB0AGEAVwBlAGUAawAgACsAIABfAGMAYQByAHIAeQBXAGUAZQBrACwAXABuACAAIAAgACAAIAAgACAAIAAgACAAIAAgAF8AZABlAGwAdABhAEQAYQB5ACwAIABJAE4AVAAoAF8AcgBlAG0ARABhAHkAcwApACwAXABuACAAIAAgACAAIAAgACAAIAAgACAAIAAgAF8AZABlAGwAdABhAFQAaQBtAGUALAAgAF8AcgBlAG0ARABhAHkAcwAgAC0AIABfAGQAZQBsAHQAYQBEAGEAeQAsAFwAbgAgACAAIAAgACAAIAAgACAAIAAgACAAIABJAEYAKABfAGQAZQBsAHQAYQBXAGUAZQBrADIAIAA+AD0AIAAwACwAXABuACAAIAAgACAAIAAgACAAIAAgACAAIAAgACAAIAAgACAASABTAFQAQQBDAEsAKABcAG4AIAAgACAAIAAgACAAIAAgACAAIAAgACAAIAAgACAAIAAgACAAIAAgAF8AcwBpAGcAbgAsAFwAbgAgACAAIAAgACAAIAAgACAAIAAgACAAIAAgACAAIAAgACAAIAAgACAAXwBkAGUAbAB0AGEAWQBlAGEAcgAsAFwAbgAgACAAIAAgACAAIAAgACAAIAAgACAAIAAgACAAIAAgACAAIAAgACAAXwBkAGUAbAB0AGEAVwBlAGUAawAyACwAXABuACAAIAAgACAAIAAgACAAIAAgACAAIAAgACAAIAAgACAAIAAgACAAIABfAGQAZQBsAHQAYQBEAGEAeQAsAFwAbgAgACAAIAAgACAAIAAgACAAIAAgACAAIAAgACAAIAAgACAAIAAgACAAXwBkAGUAbAB0AGEAVABpAG0AZQBcAG4AIAAgACAAIAAgACAAIAAgACAAIAAgACAAIAAgACAAIAApACwAXABuACAAIAAgACAAIAAgACAAIAAgACAAIAAgACAAIAAgACAASABTAFQAQQBDAEsAKABcAG4AIAAgACAAIAAgACAAIAAgACAAIAAgACAAIAAgACAAIAAgACAAIAAgAF8AcwBpAGcAbgAsAFwAbgAgACAAIAAgACAAIAAgACAAIAAgACAAIAAgACAAIAAgACAAIAAgACAAXwBkAGUAbAB0AGEAWQBlAGEAcgAgAC0AIAAxACwAXABuACAAIAAgACAAIAAgACAAIAAgACAAIAAgACAAIAAgACAAIAAgACAAIABfAGQAZQBsAHQAYQBXAGUAZQBrADIAIAArACAASQBOAEQARQBYACgAXwB3AGUAZQBrAEQAYQB0AGUAXwBBACwAIAAxACwAIAA1ACkALABcAG4AIAAgACAAIAAgACAAIAAgACAAIAAgACAAIAAgACAAIAAgACAAIAAgAF8AZABlAGwAdABhAEQAYQB5ACwAXABuACAAIAAgACAAIAAgACAAIAAgACAAIAAgACAAIAAgACAAIAAgACAAIABfAGQAZQBsAHQAYQ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8ARABBAFkAUwBcAG4AXABuAFIAZQB0AHUAcgBuAHMAIAB0AGgAZQAgAHQAaQBtAGUAcwBwAGEAbgAgAGQAaQBmAGYAZQByAGUAbgBjAGUAIABiAGUAdAB3AGUAZQBuACAATQBvAGQAaQBmAGkAZQBkACAASgB1AGwAaQBhAG4AIABEAGEAdABlAHMAIABpAG4AIABtAG8AbgB0AGgAcwAgAGEAbgBkACAAZABhAHkAcwAuAFwAbgBJAGYAIAB0AGgAZQAgAE0AbwBkAGkAZgBpAGUAZAAgAEoAdQBsAGkAYQBuACAARABhAHQAZQBzACAAYQByAGUAIABlAHgAcAByAGUAcwBzAGUAZAAgAGkAbgAgAFUAVABDACAAcgBhAHQAaABlAHIAIAB0AGgAYQBuACAAbABvAGMAYQBsACAAdABpAG0AZQAgAHQAaABlAG4AIABhACAAcwBtAGEAbABsACAAbQBhAHIAZwBpAG4AIABvAGYAIABlAHIAcgBvAHIAIAB3AGkAbABsAFwAbg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0AbwBuAHQAaABzAFwAbgAgADMAIAB8ACAAaQBuAHQAZQBnAGUAcgAgAFsAMAAuAC4AMwAwAF0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TQBKAEQAYQB0AGUAUwB0AGEAcgB0ACAAPQAgAE0ASgBEAGEAdABlAEUAbgBkACwAIAB7ADAALAAgADAALAAgADAALAAgADAAfQAsAFwAbgAgACAAIAAgACAAIAAgACAAVABSAFUARQAsACAATABFAFQAKABcAG4AIAAgACAAIAAgACAAIAAgACAAIAAgACAAXwBzAGkAZwBuACwAIABJAEYAKABNAEoARABhAHQAZQBFAG4AZAAgAD4APQAgAE0ASgBEAGEAdABlAFMAdABhAHIAdAAsACAAMQAsACAALQAxACkALABcAG4AIAAgACAAIAAgACAAIAAgACAAIAAgACAAXwBkAGEAdABlAF8AQQAsACAATQBKAEQAQQBUAEUAXwBUAE8AXwBDAEEATABFAE4ARABBAFI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kAGUAbAB0AGEATQBvAG4AdABoACwAIABJAE4ARABFAFgAKABfAGQAYQB0AGUAXwBCACwAIAAxACwAIAAyACkAIAAtACAASQBOAEQARQBYACgAXwBkAGEAdABlAF8AQQAsACAAMQAsACAAMgApACwAXABuACAAIAAgACAAIAAgACAAIAAgACAAIAAgAF8AZABpAGYAZgBNAG8AbgB0AGgAcwAsACAAKABfAGQAZQBsAHQAYQBZAGUAYQByACAAKgAgADEAMgApACAAKwAgAF8AZABlAGwAdABhAE0AbwBuAHQAaAAsAFwAbgAgACAAIAAgACAAIAAgACAAIAAgACAAIABfAGQAaQBmAGYARABhAHkAcwAsACAASQBOAEQARQBYACgAXwBkAGEAdABlAF8AQgAsACAAMQAsACAAMwApACAALQAgAEkATgBEAEUAWAAoAF8AZABhAHQAZQBfAEEALAAgADEALAAgADMAKQBcAG4AIAAgACAAIAAgACAAIAAgACAAIAAgACAAIAAgACAAIAArACAASQBOAEQARQBYACgAXwBkAGEAdABlAF8AQgAsACAAMQAsACAANAApACAALQAgAEkATgBEAEUAWAAoAF8AZABhAHQAZQBfAEEALAAgADEALAAgADQAKQAsAFwAbgAgACAAIAAgACAAIAAgACAAIAAgACAAIABJAEYAKABfAGQAaQBmAGYARABhAHkAcwAgAD4APQAgADAALABcAG4AIAAgACAAIAAgACAAIAAgACAAIAAgACAAIAAgACAAIABMAEUAVAAoAFwAbgAgACAAIAAgACAAIAAgACAAIAAgACAAIAAgACAAIAAgACAAIAAgACAAXwBkAGUAbAB0AGEARABhAHkALAAgAEkATgBUACgAXwBkAGkAZgBmAEQAYQB5AHMAKQAsAFwAbgAgACAAIAAgACAAIAAgACAAIAAgACAAIAAgACAAIAAgACAAIAAgACAAXwBkAGUAbAB0AGEAVABpAG0AZQAsACAAXwBkAGkAZgBmAEQAYQB5AHM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AsAFwAbgAgACAAIAAgACAAIAAgACAAIAAgACAAIAAgACAAIAAgAEwARQBUACgAXABuACAAIAAgACA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CAAIAAgACAAXwBkAGkAZgBmAEQAYQB5AHMAMgAsACAAXwBkAGkAZgBmAEQAYQB5AHMAIAArACAAXwBkAGEAeQBzAE0AbwBuAHQAaABfAEEALAAgACAAXABuACAAIAAgACAAIAAgACAAIAAgACAAIAAgACAAIAAgACAAIAAgACAAIABfAGQAZQBsAHQAYQBEAGEAeQAsACAASQBOAFQAKABfAGQAaQBmAGYARABhAHkAcwAyACkALABcAG4AIAAgACAAIAAgACAAIAAgACAAIAAgACAAIAAgACAAIAAgACAAIAAgAF8AZABlAGwAdABhAFQAaQBtAGUALAAgAF8AZABpAGYAZgBEAGEAeQBzADI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IAAtACAAMQ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XwBEAEEAWQBTAFwAbgBcAG4AUgBlAHQAdQByAG4AcwAgAHQAaABlACAAdABpAG0AZQBzAHAAYQBuACAAZABpAGYAZgBlAHIAZQBuAGMAZQAgAGIAZQB0AHcAZQBlAG4AIABNAG8AZABpAGYAaQBlAGQAIABKAHUAbABpAGEAbgAgAEQAYQB0AGUAcwAgAGkAbgAgAHEAdQBhAHIAdABlAHIAcwAgAGEAbgBkACAAZABhAHkAcwAuAFwAbgBJAGYAIAB0AGgAZQAgAE0AbwBkAGkAZgBpAGUAZAAgAEoAdQBsAGkAYQBuACAARABhAHQAZQBzACAAYQByAGUAIABlAHgAcAByAGUAcwBzAGUAZAAgAGkAbgAgAFUAVABDACAAcgBhAHQAaABlAHIAIAB0AGgAYQBuACAAbABvAGMAYQBsACAAdABpAG0AZQAgAHQAaABlAG4AIABhACAAcwBtAGEAbABsACAAbQBhAHIAZwBpAG4AIABvAGYAIABlAHIAcgBvAHIAIAB3AGkAbABsAFwAbg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EAdQBhAHIAdABlAHIAcwBcAG4AIAAzACAAfAAgAGQAZQBjAGkAbQBhAGwAIABbADAALgAuADkAMg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8ARABBAFk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CwAIABcACIAXAAiACwAIABcACIAXAAiACwAIABcACIAXAAiAH0ALABcAG4AIAAgACAAIAAgACAAIAAgACAAIAAgACAAIAAgACAAIABfAG0AbwBuAHQAaABPAGYAZgBzAGUAdAAgAD4AIAAzACwAIAB7ACMATgBVAE0AIQAsACAAXAAiAFwAIgAsACAAXAAiAFwAIgAsACAAXAAiAFwAIgB9ACwAXABuACAAIAAgACAAIAAgACAAIAAgACAAIAAgACAAIAAgACAATQBKAEQAYQB0AGUAUwB0AGEAcgB0ACAAPQAgAE0ASgBEAGEAdABlAEUAbgBkACwAIAB7ADAALAAgADAALAAgADAALAAgADAAfQ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kAGkAZgBmAEQAYQB5AHMALAAgAEkATgBEAEUAWAAoAF8AcQB1AGEAcgB0AGUAcgBEAGEAdABlAF8AQgAsACAAMQAsACAAMwApACAALQAgAEkATgBEAEUAWAAoAF8AcQB1AGEAcgB0AGUAcgBEAGEAdABlAF8AQQAsACAAMQAsACAAMwApAFwAbgAgACAAIAAgACAAIAAgACAAIAAgACAAIAAgACAAIAAgACAAIAAgACAAIAAgACAAIAArACAASQBOAEQARQBYACgAXwBxAHUAYQByAHQAZQByAEQAYQB0AGUAXwBCACwAIAAxACwAIAA0ACkAIAAtACAASQBOAEQARQBYACgAXwBxAHUAYQByAHQAZQByAEQAYQB0AGUAXwBBACwAIAAxACwAIAA0ACkALABcAG4AIAAgACAAIAAgACAAIAAgACAAIAAgACAAIAAgACAAIAAgACAAIAAgAEkARgAoAF8AZABpAGYAZgBEAGEAeQBzACAAPgA9ACAAMAAsAFwAbgAgACAAIAAgACAAIAAgACAAIAAgACAAIAAgACAAIAAgACAAIAAgACAAIAAgACAAIABMAEUAVAAoAFwAbgAgACAAIAAgACAAIAAgACAAIAAgACAAIAAgACAAIAAgACAAIAAgACAAIAAgACAAIAAgACAAIAAgAF8AZABlAGwAdABhAEQAYQB5ACwAIABJAE4AVAAoAF8AZABpAGYAZgBEAGEAeQBzACkALABcAG4AIAAgACAAIAAgACAAIAAgACAAIAAgACAAIAAgACAAIAAgACAAIAAgACAAIAAgACAAIAAgACAAIABfAGQAZQBsAHQAYQBUAGkAbQBlACwAIABfAGQAaQBmAGYARABhAHkAcwAgAC0AIABfAGQAZQBsAHQAYQBEAGEAeQAsAFwAbgAgACAAIAAgACAAIAAgACAAIAAgACAAIAAgACAAIAAgACAAIAAgACAAIAAgACAAIAAgACAAIAAgAEgAUwBUAEEAQwBLACgAXABuACAAIAAgACAAIAAgACAAIAAgACAAIAAgACAAIAAgACAAIAAgACAAIAAgACAAIAAgACAAIAAgACAAIAAgACAAIABfAHMAaQBnAG4ALABcAG4AIAAgACAAIAAgACAAIAAgACAAIAAgACAAIAAgACAAIAAgACAAIAAgACAAIAAgACAAIAAgACAAIAAgACAAIAAgAF8AZABpAGYAZgBRAHUAYQByAHQAZQByAHM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LABcAG4AIAAgACAAIAAgACAAIAAgACAAIAAgACAAIAAgACAAIAAgACAAIAAgACAAIAAgACAATABFAFQAKABcAG4AIAAgACAAIAAgACAAIAAgACAAIAAgACAAIAAgACAAIAAgACAAIAAgACAAIAAgACAAIAAgACAAIABfAGQAaQBmAGYARABhAHkAcwAyACwAIABfAGQAaQBmAGYARABhAHkAcwAgACsAIABJAE4ARABFAFgAKABfAHEAdQBhAHIAdABlAHIARABhAHQAZQBfAEEALAAgADEALAAgADUAKQAsAFwAbgAgACAAIAAgACAAIAAgACAAIAAgACAAIAAgACAAIAAgACAAIAAgACAAIAAgACAAIAAgACAAIAAgAF8AZABlAGwAdABhAEQAYQB5ACwAIABJAE4AVAAoAF8AZABpAGYAZgBEAGEAeQBzADIAKQAsAFwAbgAgACAAIAAgACAAIAAgACAAIAAgACAAIAAgACAAIAAgACAAIAAgACAAIAAgACAAIAAgACAAIAAgAF8AZABlAGwAdABhAFQAaQBtAGUALAAgAF8AZABpAGYAZgBEAGEAeQBzADI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AALQAgADE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NAG8AZABpAGYAaQBlAGQ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aQBuAHQAZQBnAGUAcgAgAFsAMAAuAC4ANgAvADMAMAAvADkAMQBdACAAfAAgAEQAZQBsAHQAYQAgAGQAYQB5AHMAXABuACAANAAgAHwAIABkAGUAYwBpAG0AYQBsACAAWwAwAC4ALgAxACkAIAAgACAAIAAgACAAIAB8ACAARABlAGwAdABhACAAdABpAG0AZQBcAG4AXABuAE8AdQB0AHAAdQB0ACAAdwBoAGUAcgBlACAAVQBuAGkAdABzACAAPQAgAFkAVwBEACwAIABZAE0ARAAsACAAWQBR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kAbgB0AGUAZwBlAHIAIABbADAALgAuAF0AIAAgACAAIAAgACAAIAAgAHwAIABEAGUAbAB0AGEAIAB5AGUAYQByAHMAXABuACAAMwAgAHwAIABpAG4AdABlAGcAZQByACAAWwAwAC4ALgA1ADIALwAxADIALwA0AF0AIAB8ACAARABlAGwAdABhACAAdwBlAGUAawBzAC8AbQBvAG4AdABoAHMALwBxAHUAYQByAHQAZQByAHMAXABuACAANAAgAHwAIABpAG4AdABlAGcAZQByACAAWwAwAC4ALgA2AC8AMwAwAC8AOQAxAF0AIAB8ACAARABlAGwAdABhACAAZABhAHkAcwBcAG4AIAA1ACAAfAAgAGQAZQBjAGkAbQBhAGwAIABbADAALgAuADEAKQAgACAAIAAgACAAIAAgAHwAIABEAGUAbAB0AGEAIAB0AGkAbQBlAFwAbgBcAG4ATwB1AHQAcAB1AHQAIAB3AGgAZQByAGUAIABVAG4AaQB0AHMAIAA9ACAAWQBNAEQASABNAF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gBdACAAIAB8ACAARABlAGwAdABhACAAbQBvAG4AdABoAHMAXABuACAANAAgAHwAIABpAG4AdABlAGcAZQByACAAWwAwAC4ALgAzADAAXQAgACAAfAAgAEQAZQBsAHQAYQAgAGQAYQB5AHMAXABuACAANQAgAHwAIABpAG4AdABlAGcAZQByACAAWwAwAC4ALgAyADMAXQAgACAAfAAgAEQAZQBsAHQAYQAgAGgAbwB1AHIAcwBcAG4AIAA2ACAAfAAgAGkAbgB0AGUAZwBlAHIAIABbADAALgAuADUAOQBdACAAIAB8ACAARABlAGwAdABhACAAbQBpAG4AdQB0AGUAcwBcAG4AIAA3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bgBpAHQAcwAgACAAIAAgACAAIAAgACAAIAAgACAAIAB8ACAAdABlAHgAdAAgACAAIAAgACAAIAAgACAAIAAgACAAIAB8ACAAIAAgACAAIAAgAEgAIAAtACAAaABvAHUAcgBzACAAZABlAGMAaQBtAGEAbABcAG4AIAAgACAAIAAgACAAIAAgACAAIAAgACAAIAAgACAAIAAgAHwAIAAgACAAIAAgACAAIAAgACAAIAAgACAAIAAgACAAIAAgAHwAIAAgACAAIAAgACAATgAgAC0AIABtAGkAbgB1AHQAZQBzACAAZABlAGMAaQBtAGEAbABcAG4AIAAgACAAIAAgACAAIAAgACAAIAAgACAAIAAgACAAIAAgAHwAIAAgACAAIAAgACAAIAAgACAAIAAgACAAIAAgACAAIAAgAHwAIAAgACAAIAAgACAAUwAgAC0AIABzAGUAYwBvAG4AZABzACAAZABlAGMAaQBtAGEAbABcAG4AIAAgACAAIAAgACAAIAAgACAAIAAgACAAIAAgACAAIAAgAHwAIAAgACAAIAAgACAAIAAgACAAIAAgACAAIAAgACAAIAAgAHwAIAAgACAAIAAgACAAVAAgAC0AIAB0AGkAbQBlAHMAcABhAG4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JAE4AVABFAFIAVgBBAEwAIAA9ACAATABBAE0AQgBEAEEAKABVAG4AaQB0AHMALAAgAE0ASgBEAGEAdABlAFMAdABhAHIAdAAsACAATQBKAEQAYQB0AGUARQBuAGQALAAgAFsATQBvAG4AdABoAE8AZgBmAHMAZQB0AF0ALAAgAFsASgB1AGwAaQBhAG4AQwBhAGwAZQBuAGQAYQByAF0ALABcAG4AIAAgACAAIABJAEYAUwAoAFwAbgAgACAAIAAgACAAIAAgACAAVQBuAGkAdABzACAAPQAgAFwAIgBcACIALAAgAHsAIwBWAEEATABVAEUAIQB9ACwAXABuACAAIAAgACAAIAAgACAAIABVAG4AaQB0AHMAIAA9ACAAXAAiAEgAXAAiACwAIABEAEUATABUAEEAXwBIAE8AVQBSAFMAKABNAEoARABhAHQAZQBTAHQAYQByAHQALAAgAE0ASgBEAGEAdABlAEUAbgBkACkALABcAG4AIAAgACAAIAAgACAAIAAgAFUAbgBpAHQAcwAgAD0AIABcACIATgBcACIALAAgAEQARQBMAFQAQQBfAE0ASQBOAFUAVABFAFMAKABNAEoARABhAHQAZQBTAHQAYQByAHQALAAgAE0ASgBEAGEAdABlAEUAbgBkACkALABcAG4AIAAgACAAIAAgACAAIAAgAFUAbgBpAHQAcwAgAD0AIABcACIAUwBcACIALAAgAEQARQBMAFQAQQBfAFMARQBDAE8ATgBEAFMAKABNAEoARABhAHQAZQBTAHQAYQByAHQALAAgAE0ASgBEAGEAdABlAEUAbgBkACkALABcAG4AIAAgACAAIAAgACAAIAAgAFUAbgBpAHQAcwAgAD0AIABcACIARABIAE0AUwBcACIALAAgAEQARQBMAFQAQQBfAEQASABNAFMAKABNAEoARABhAHQAZQBTAHQAYQByAHQALAAgAE0ASgBEAGEAdABlAEUAbgBkACwAIAA0ACkALABcAG4AIAAgACAAIAAgACAAIAAgAFUAbgBpAHQAcwAgAD0AIABcACIAVABcACIALAAgAEQARQBMAFQAQQBfAFQASQBNAEUAUwBQAEEATgAoAE0ASgBEAGEAdABlAFMAdABhAHIAdAAsACAATQBKAEQAYQB0AGUARQBuAGQAKQAsAFwAbgAgACAAIAAgACAAIAAgACAAVQBuAGkAdABzACAAPQAgAFwAIgBXAFwAIgAsACAARABFAEwAVABBAF8AVwBFAEUASwBTACgATQBKAEQAYQB0AGUAUwB0AGEAcgB0ACwAIABNAEoARABhAHQAZQBFAG4AZAApACwAXABuACAAIAAgACAAIAAgACAAIABVAG4AaQB0AHMAIAA9ACAAXAAiAE0AXAAiACwAIABEAEUATABUAEEAXwBNAE8ATgBUAEgAUwAoAE0ASgBEAGEAdABlAFMAdABhAHIAdAAsACAATQBKAEQAYQB0AGUARQBuAGQALAAgAEoAdQBsAGkAYQBuAEMAYQBsAGUAbgBkAGEAcgApACwAXABuACAAIAAgACAAIAAgACAAIABVAG4AaQB0AHMAIAA9ACAAXAAiAFEAXAAiACwAIABEAEUATABUAEEAXwBRAFUAQQBSAFQARQBSAFMAKABNAEoARABhAHQAZQBTAHQAYQByAHQALAAgAE0ASgBEAGEAdABlAEUAbgBkACwAIABNAG8AbgB0AGgATwBmAGYAcwBlAHQALAAgAEoAdQBsAGkAYQBuAEMAYQBsAGUAbgBkAGEAcgApACwAXABuACAAIAAgACAAIAAgACAAIABVAG4AaQB0AHMAIAA9ACAAXAAiAFkAXAAiACwAIABEAEUATABUAEEAXwBZAEUAQQBSAFMAKABNAEoARABhAHQAZQBTAHQAYQByAHQALAAgAE0ASgBEAGEAdABlAEUAbgBkACwAIABKAHUAbABpAGEAbgBDAGEAbABlAG4AZABhAHIAKQAsAFwAbgAgACAAIAAgACAAIAAgACAAVQBuAGkAdABzACAAPQAgAFwAIgBXAEQAXAAiACwAIABEAEUATABUAEEAXwBXAEUARQBLAF8ARABBAFkAUwAoAE0ASgBEAGEAdABlAFMAdABhAHIAdAAsACAATQBKAEQAYQB0AGUARQBuAGQAKQAsAFwAbgAgACAAIAAgACAAIAAgACAAVQBuAGkAdABzACAAPQAgAFwAIgBZAFcARABcACIALAAgAEQARQBMAFQAQQBfAFkARQBBAFIAXwBXAEUARQBLAF8ARABBAFkAUwAoAE0ASgBEAGEAdABlAFMAdABhAHIAdAAsACAATQBKAEQAYQB0AGUARQBuAGQALAAgAEoAdQBsAGkAYQBuAEMAYQBsAGUAbgBkAGEAcgApACwAXABuACAAIAAgACAAIAAgACAAIABVAG4AaQB0AHMAIAA9ACAAXAAiAE0ARABcACIALAAgAEQARQBMAFQAQQBfAE0ATwBOAFQASABfAEQAQQBZAFMAKABNAEoARABhAHQAZQBTAHQAYQByAHQALAAgAE0ASgBEAGEAdABlAEUAbgBkACwAIABKAHUAbABpAGEAbgBDAGEAbABlAG4AZABhAHIAKQAsAFwAbgAgACAAIAAgACAAIAAgACAAVQBuAGkAdABzACAAPQAgAFwAIgBRAEQAXAAiACwAIABEAEUATABUAEEAXwBRAFUAQQBSAFQARQBSAF8ARABBAFkAUwAoAE0ASgBEAGEAdABlAFMAdABhAHIAdAAsACAATQBKAEQAYQB0AGUARQBuAGQALAAgAE0AbwBuAHQAaABPAGYAZgBzAGUAdAAsACAASgB1AGwAaQBhAG4AQwBhAGwAZQBuAGQAYQByACkALABcAG4AIAAgACAAIAAgACAAIAAgAFUAbgBpAHQAcwAgAD0AIABcACIASABNAFMAXAAiACwAIABMAEUAVAAoAFwAbgAgACAAIAAgACAAIAAgACAAIAAgACAAIAAgACAAIAAgAF8AZABoAG0AcwAsACAARABFAEwAVABBAF8ARABIAE0AUwAoAE0ASgBEAGEAdABlAFMAdABhAHIAdAAsACAATQBKAEQAYQB0AGUARQBuAGQALAAgADQAKQAsAFwAbgAgACAAIAAgACAAIAAgACAAIAAgACAAIAAgACAAIAAgAF8AaABvAHUAcgBzACwAIABJAE4ARABFAFgAKABfAGQAaABtAHMALAAgADEALAAgADMAKQAgACsAIAAoADIANAAgACoAIABJAE4ARABFAFgAKABfAGQAaABtAHMALAAgADEALAAgADIAKQApACwAXABuACAAIAAgACAAIAAgACAAIAAgACAAIAAgACAAIAAgACAASABTAFQAQQBDAEsAKABcAG4AIAAgACAAIAAgACAAIAAgACAAIAAgACAAIAAgACAAIAAgACAAIAAgAEkATgBEAEUAWAAoAF8AZABoAG0AcwAsACAAMQAsACAAMQApACwAXABuACAAIAAgACAAIAAgACAAIAAgACAAIAAgACAAIAAgACAAIAAgACAAIABfAGgAbwB1AHIAcwAsAFwAbgAgACAAIAAgACAAIAAgACAAIAAgACAAIAAgACAAIAAgACAAIAAgACAASQBOAEQARQBYACgAXwBkAGgAbQBzACwAIAAxACwAIAA0ACkALABcAG4AIAAgACAAIAAgACAAIAAgACAAIAAgACAAIAAgACAAIAAgACAAIAAgAEkATgBEAEUAWAAoAF8AZABoAG0AcwAsACAAMQAsACAANQApAFwAbgAgACAAIAAgACAAIAAgACAAIAAgACAAIAAgACAAIAAgACkAXABuACAAIAAgACAAIAAgACAAIAAgACAAIAAgACkALABcAG4AIAAgACAAIAAgACAAIAAgAFUAbgBpAHQAcwAgAD0AIABcACIAWQBNAEQAXAAiACwAIABMAEUAVAAoAFwAbgAgACAAIAAgACAAIAAgACAAIAAgACAAIAAgACAAIAAgAF8AbQBvAG4AdABoAEQAYQB5AHMALAAgAEQARQBMAFQAQQBfAE0ATwBOAFQASABfAEQAQQBZAFMAKABNAEoARABhAHQAZQBTAHQAYQByAHQALAAgAE0ASgBEAGEAdABlAEUAbgBkACwAIABKAHUAbABpAGEAbgBDAGEAbABlAG4AZABhAHIAKQAsAFwAbgAgACAAIAAgACAAIAAgACAAIAAgACAAIAAgACAAIAAgAF8AeQBlAGEAcgBzACwAIABJAE4AVAAoAEkATgBEAEUAWAAoAF8AbQBvAG4AdABoAEQAYQB5AHMALAAgADEALAAgADIAKQAgAC8AIAAxADIAKQAsAFwAbgAgACAAIAAgACAAIAAgACAAIAAgACAAIAAgACAAIAAgAF8AbQBvAG4AdABoAHMALAAgAEkATgBEAEUAWAAoAF8AbQBvAG4AdABoAEQAYQB5AHMALAAgADEALAAgADIAKQAgAC0AIABfAHkAZQBhAHIAcwAgACoAIAAxADIALABcAG4AIAAgACAAIAAgACAAIAAgACAAIAAgACAAIAAgACAAIABIAFMAVABBAEMASwAoAFwAbgAgACAAIAAgACAAIAAgACAAIAAgACAAIAAgACAAIAAgACAAIAAgACAASQBOAEQARQBYACgAXwBtAG8AbgB0AGgARABhAHkAcwAsACAAMQAsACAAMQApACwAXABuACAAIAAgACAAIAAgACAAIAAgACAAIAAgACAAIAAgACAAIAAgACAAIABfAHkAZQBhAHIAcwAsAFwAbgAgACAAIAAgACAAIAAgACAAIAAgACAAIAAgACAAIAAgACAAIAAgACAAXwBtAG8AbgB0AGgAcwAsAFwAbgAgACAAIAAgACAAIAAgACAAIAAgACAAIAAgACAAIAAgACAAIAAgACAASQBOAEQARQBYACgAXwBtAG8AbgB0AGgARABhAHkAcwAsACAAMQAsACAAMwApACwAXABuACAAIAAgACAAIAAgACAAIAAgACAAIAAgACAAIAAgACAAIAAgACAAIABJAE4ARABFAFgAKABfAG0AbwBuAHQAaABEAGEAeQBzACwAIAAxACwAIAA0ACkAXABuACAAIAAgACAAIAAgACAAIAAgACAAIAAgACAAIAAgACAAKQBcAG4AIAAgACAAIAAgACAAIAAgACAAIAAgACAAKQAsAFwAbgAgACAAIAAgACAAIAAgACAAVQBuAGkAdABzACAAPQAgAFwAIgBZAFEARABcACIALAAgAEwARQBUACgAXABuACAAIAAgACAAIAAgACAAIAAgACAAIAAgACAAIAAgACAAXwBxAHUAYQByAHQAZQByAEQAYQB5AHMALAAgAEQARQBMAFQAQQBfAFEAVQBBAFIAVABFAFIAXwBEAEEAWQBTACgATQBKAEQAYQB0AGUAUwB0AGEAcgB0ACwAIABNAEoARABhAHQAZQBFAG4AZAAsACAATQBvAG4AdABoAE8AZgBmAHMAZQB0ACwAIABKAHUAbABpAGEAbgBDAGEAbABlAG4AZABhAHIAKQAsAFwAbgAgACAAIAAgACAAIAAgACAAIAAgACAAIAAgACAAIAAgAF8AeQBlAGEAcgBzACwAIABJAE4AVAAoAEkATgBEAEUAWAAoAF8AcQB1AGEAcgB0AGUAcgBEAGEAeQBzACwAIAAxACwAIAAyACkAIAAvACAANAApACwAXABuACAAIAAgACAAIAAgACAAIAAgACAAIAAgACAAIAAgACAAXwBxAHUAYQByAHQAZQByAHMALAAgAEkATgBEAEUAWAAoAF8AcQB1AGEAcgB0AGUAcgBEAGEAeQBzACwAIAAxACwAIAAyACkAIAAtACAAXwB5AGUAYQByAHMAIAAqACAANAAsAFwAbgAgACAAIAAgACAAIAAgACAAIAAgACAAIAAgACAAIAAgAEgAUwBUAEEAQwBLACgAXABuACAAIAAgACAAIAAgACAAIAAgACAAIAAgACAAIAAgACAAIAAgACAAIABJAE4ARABFAFgAKABfAHEAdQBhAHIAdABlAHIARABhAHkAcwAsACAAMQAsACAAMQApACwAXABuACAAIAAgACAAIAAgACAAIAAgACAAIAAgACAAIAAgACAAIAAgACAAIABfAHkAZQBhAHIAcwAsAFwAbgAgACAAIAAgACAAIAAgACAAIAAgACAAIAAgACAAIAAgACAAIAAgACAAXwBxAHUAYQByAHQAZQByAHMALABcAG4AIAAgACAAIAAgACAAIAAgACAAIAAgACAAIAAgACAAIAAgACAAIAAgAEkATgBEAEUAWAAoAF8AcQB1AGEAcgB0AGUAcgBEAGEAeQBzACwAIAAxACwAIAAzACkALABcAG4AIAAgACAAIAAgACAAIAAgACAAIAAgACAAIAAgACAAIAAgACAAIAAgAEkATgBEAEUAWAAoAF8AcQB1AGEAcgB0AGUAcgBEAGEAeQBzACwAIAAxACwAIAA0ACkAXABuACAAIAAgACAAIAAgACAAIAAgACAAIAAgACAAIAAgACAAKQBcAG4AIAAgACAAIAAgACAAIAAgACAAIAAgACAAKQAsAFwAbgAgACAAIAAgACAAIAAgACAAVQBuAGkAdABzACAAPQAgAFwAIgBZAE0ARABIAE0AUwBcACIALAAgAEwARQBUACgAXABuACAAIAAgACAAIAAgACAAIAAgACAAIAAgACAAIAAgACAAXwBtAG8AbgB0AGgARABhAHkAcwAsACAARABFAEwAVABBAF8ATQBPAE4AVABIAF8ARABBAFkAUwAoAE0ASgBEAGEAdABlAFMAdABhAHIAdAAsACAATQBKAEQAYQB0AGUARQBuAGQALAAgAEoAdQBsAGkAYQBuAEMAYQBsAGUAbgBkAGEAcgApACwAXABuACAAIAAgACAAIAAgACAAIAAgACAAIAAgACAAIAAgACAAXwB5AGUAYQByAHMALAAgAEkATgBUACgASQBOAEQARQBYACgAXwBtAG8AbgB0AGgARABhAHkAcwAsACAAMQAsACAAMgApACAALwAgADEAMgApACwAXABuACAAIAAgACAAIAAgACAAIAAgACAAIAAgACAAIAAgACAAXwBtAG8AbgB0AGgAcwAsACAASQBOAEQARQBYACgAXwBtAG8AbgB0AGgARABhAHkAcwAsACAAMQAsACAAMgApACAALQAgAF8AeQBlAGEAcgBzACAAKgAgADEAMgAsAFwAbgAgACAAIAAgACAAIAAgACAAIAAgACAAIAAgACAAIAAgAF8AaABtAHMALAAgAFIARQBTAE8ATABWAEUAXwBUAEkATQBFAFMAUABBAE4AKABJAE4ARABFAFgAKABfAG0AbwBuAHQAaABEAGEAeQBzACwAIAAxACwAIAA0ACkALAAgADEALAAgADQALAAgADAALAAgADEAKQAsAFwAbgAgACAAIAAgACAAIAAgACAAIAAgACAAIAAgACAAIAAgAF8AYwBhAHIAcgB5AEQAYQB5ACwAIABJAE4ARABFAFgAKABfAGgAbQBzACwAIAAxACwAIAAyACkALABcAG4AIAAgACAAIAAgACAAIAAgACAAIAAgACAAIAAgACAAIABIAFMAVABBAEMASwAoAFwAbgAgACAAIAAgACAAIAAgACAAIAAgACAAIAAgACAAIAAgACAAIAAgACAASQBOAEQARQBYACgAXwBtAG8AbgB0AGgARABhAHkAcwAsACAAMQAsACAAMQApACwAXABuACAAIAAgACAAIAAgACAAIAAgACAAIAAgACAAIAAgACAAIAAgACAAIABfAHkAZQBhAHIAcwAsAFwAbgAgACAAIAAgACAAIAAgACAAIAAgACAAIAAgACAAIAAgACAAIAAgACAAXwBtAG8AbgB0AGgAcwAsAFwAbgAgACAAIAAgACAAIAAgACAAIAAgACAAIAAgACAAIAAgACAAIAAgACAASQBOAEQARQBYACgAXwBtAG8AbgB0AGgARABhAHkAcwAsACAAMQAsACAAMwApACAAKwAgAF8AYwBhAHIAcgB5AEQAYQB5ACwAXABuACAAIAAgACAAIAAgACAAIAAgACAAIAAgACAAIAAgACAAIAAgACAAIABDAEgATwBPAFMARQBDAE8ATABTACgAXwBoAG0AcwAsACAAewAzACwANAAsADUAfQApAFwAbgAgACAAIAAgACAAIAAgACAAIAAgACAAIAAgACAAIAAgACkAXABuACAAIAAgACAAIAAgACAAIAAgACAAIAAgACkALABcAG4AIAAgACAAIAAgACAAIAAgAFQAUgBVAEUALAAgAHsAIwBWAEEATABVAEUAIQB9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RABBAFkAUwBcAG4AXABuAFIAZQB0AHUAcgBuAHMAIAB0AGgAZQAgAGkAbgBjAGwAdQBzAGkAdgBlACAAZQB4AHQAZQBuAHQAIABvAGYAIABkAGEAeQ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NAE8ARABJAEYASQBFAEQAXwBKAFUATABJAEEATgBfAEQAQQBUAEUAKAAyADAAMgAzACwAMQAsADEALABUAEkATQBFACgAMgAzACwANQA5ACwANQA1ACkAKQAsACAATQBPAEQASQBGAEkARQBEAF8ASgBVAEwASQBBAE4AXwBEAEEAVABFACgAMgAwADIAMwAsADEALAAyACwAVABJAE0ARQAoADAALAAwACwANQApACkAKQBcAG4APQAgADIAIAAgAGkALgBlAC4AIAAyACAAZABhAHkAcwAgAGIAZQBjAGEAdQBzAGUAIAB0AGgAZQAgADEAMAAgAHMAZQBjAG8AbgBkACAAdABpAG0AZQBzAHAAYQBuACAAYwByAG8AcwBzAGUAcwAgAHQAaABlACAAZABhAHkAIABiAG8AdQBuAGQAYQBy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QAQQBZAFMAIAA9ACAATABBAE0AQgBEAEEAKABMAG8AYwBhAGwATQBKAEQAYQB0AGUAUwB0AGEAcgB0ACwAIABMAG8AYwBhAGwATQBKAEQAYQB0AGUARQBuAGQ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ZQBsAHQAYQBEAGEAeQAsACAASQBOAFQAKABMAG8AYwBhAGwATQBKAEQAYQB0AGUARQBuAGQAKQAgAC0AIABJAE4AVAAoAEwAbwBjAGEAbABNAEoARABhAHQAZQBTAHQAYQByAHQAKQAsAFwAbgAgACAAIAAgACAAIAAgACAAIAAgACAAIABfAHMAaQBnAG4AIAAqACAAKABBAEIAUwAoAF8AZABlAGwAdABhAEQAYQB5ACk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VwBFAEUASwBTAFwAbgBcAG4AUgBlAHQAdQByAG4AcwAgAHQAaABlACAAaQBuAGMAbAB1AHMAaQB2AGUAIABlAHgAdABlAG4AdAAgAG8AZgAgAHcAZQBlAGs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FcARQBFAEsAUwAoAE0ATwBEAEkARgBJAEUARABfAEoAVQBMAEkAQQBOAF8ARABBAFQARQAoADIAMAAyADMALAA2ACwANAAsAFQASQBNAEUAKAAyADMALAA1ADkALAA1ADUAKQApACwAIABNAE8ARABJAEYASQBFAEQAXwBKAFUATABJAEEATgBfAEQAQQBUAEUAKAAyADAAMgAzACwANgAsADUALABUAEkATQBFACgAMAAsADAALAA1ACkAKQApAFwAbgA9ACAAMgAgACAAaQAuAGUALgAgADIAIAB3AGUAZQBrAHMAIABiAGUAYwBhAHUAcwBlACAAdABoAGUAIAAxADAAIABzAGUAYwBvAG4AZAAgAHQAaQBtAGUAcwBwAGEAbgAgAGMAcgBvAHMAcwBlAHMAIAB0AGgAZQAgAHcAZQBlAGsAIABiAG8AdQBuAGQAYQBy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cwB0AGEAcgB0AE0AbwBuAGQAYQB5ACwAIABJAE4AVAAoAEwAbwBjAGEAbABNAEoARABhAHQAZQBTAHQAYQByAHQAKQAgACsAIAAxACAALQAgAEQAQQBZAF8ATwBGAF8AVwBFAEUASwAoAEwAbwBjAGEAbABNAEoARABhAHQAZQBTAHQAYQByAHQAKQAsAFwAbgAgACAAIAAgACAAIAAgACAAIAAgACAAIABfAGUAbgBkAE0AbwBuAGQAYQB5ACwAIABJAE4AVAAoAEwAbwBjAGEAbABNAEoARABhAHQAZQBFAG4AZAApACAAKwAgADEAIAAtACAARABBAFkAXwBPAEYAXwBXAEUARQBLACgATABvAGMAYQBsAE0ASgBEAGEAdABlAEUAbgBkACkALABcAG4AIAAgACAAIAAgACAAIAAgACAAIAAgACAAXwBzAGkAZwBuACAAKgAgACgASQBOAFQAKABBAEIAUwAoAF8AZQBuAGQATQBvAG4AZABhAHkAIAAtACAAXwBzAHQAYQByAHQATQBvAG4AZABhAHkAKQAgAC8AIAA3ACk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TQBPAE4AVABIAFMAXABuAFwAbgBSAGUAdAB1AHIAbgBzACAAdABoAGUAIABpAG4AYwBsAHUAcwBpAHYAZQAgAGUAeAB0AGUAbgB0ACAAbwBmACAAbQBvAG4AdABo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0ATwBOAFQASABTACAAPQAgAEwAQQBNAEIARABBACgATABvAGMAYQBsAE0ASgBEAGEAdABlAFMAdABhAHIAdAAsACAATABvAGMAYQBsAE0ASgBEAGEAdABlAEUAbgBkACwAIABbAEoAdQBsAGkAYQBuAEMAYQBsAGUAbgBkAGEAcgBdACwAXABuACAAIAAgACAASQBGAFMAKABcAG4AIAAgACAAIAAgACAAIAAgAEkAUwBfAEUATQBQAFQAWQAoAEwAbwBjAGEAbABNAEoARABhAHQAZQBTAHQAYQByAHQAKQAgACoAIABJAFMAXwBFAE0AUABUAFkAKABMAG8AYwBhAGwATQBKAEQAYQB0AGUARQBuAGQ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ZABlAGwAdABhAE0AbwBuAHQAaAAsACAASQBOAEQARQBYACgAXwBkAGEAdABlAF8AQgAsACAAMQAsACAAMgApACAALQAgAEkATgBEAEUAWAAoAF8AZABhAHQAZQBfAEEALAAgADEALAAgADIAKQAsAFwAbgAgACAAIAAgACAAIAAgACAAIAAgACAAIABfAGQAaQBmAGYATQBvAG4AdABoAHMALAAgACgAXwBkAGUAbAB0AGEAWQBlAGEAcgAgACoAIAAxADIAKQAgACsAIABfAGQAZQBsAHQAYQBNAG8AbgB0AGgALABcAG4AIAAgACAAIAAgACAAIAAgACAAIAAgACAAXwBzAGkAZwBuACAAKgAgACgAXwBkAGkAZgBmAE0AbwBuAHQAaABz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EAVQBBAFIAVABFAFIAUwBcAG4AXABuAFIAZQB0AHUAcgBuAHMAIAB0AGgAZQAgAGkAbgBjAGwAdQBzAGkAdgBlACAAZQB4AHQAZQBuAHQAIABvAGYAIABxAHUAYQByAHQAZQBy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IAAgACAAIAAgACAAIAAgAHwAIABTAHQAYQByAHQAaQBuAGcAIABNAG8AZABpAGYAaQBlAGQAIABKAHUAbABpAGEAbgAgAEQAYQB0AGUAIABpAG4AIABsAG8AYwBhAGwAIAB0AGkAbQBlACAAXABuAEwAbwBjAGEAbABNAEoARABhAHQAZQBFAG4AZAAgACAAIAB8ACAAZABlAGMAaQBtAGEAbAAgACAAIAAgACAAIAAgACAAIAB8ACAARQBuAGQAaQBuAGcAIABNAG8AZABpAGYAaQBlAGQAIABKAHUAbABpAGEAbgAgAEQAYQB0AGUAIABpAG4AIABsAG8AYwBhAGwAIAB0AGkAbQ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RAFUAQQBSAFQARQBSAFMAIAA9ACAATABBAE0AQgBEAEEAKABMAG8AYwBhAGwATQBKAEQAYQB0AGUAUwB0AGEAcgB0ACwAIABMAG8AYwBhAGwATQBKAEQAYQB0AGUARQBuAGQALAAgAFsATQBvAG4AdABoAE8AZgBmAHMAZQB0AF0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B9ACwAXABuACAAIAAgACAAIAAgACAAIAAgACAAIAAgACAAIAAgACAAXwBtAG8AbgB0AGgATwBmAGYAcwBlAHQAIAA+ACAAMwAsACAAewAjAE4AVQBNACEAfQAsAFwAbgAgACAAIAAgACAAIAAgACAAIAAgACAAIAAgACAAIAAgAFQAUgBVAEUALAAgAEwARQBUACgAXABuACAAIAAgACAAIAAgACAAIAAgACAAIAAgACAAIAAgACAAIAAgACAAIABfAHMAaQBnAG4ALAAgAEkARgAoAEwAbwBjAGEAbABNAEoARABhAHQAZQBFAG4AZAAgAD4APQAgAEwAbwBjAGEAb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wAbwBjAGEAbABNAEoARABhAHQAZQBTAHQAYQByAHQALAAgAEwAbwBjAGEAb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wAbwBjAGEAbABNAEoARABhAHQAZQBFAG4AZAAsACAATABvAGMAYQBs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zAGkAZwBuACAAKgAgACgAXwBkAGkAZgBmAFEAdQBhAHIAdABlAHIAcwAgACsAIAAx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kARQBBAFIAUwBcAG4AXABuAFIAZQB0AHUAcgBuAHMAIAB0AGgAZQAgAGkAbgBjAGwAdQBzAGkAdgBlACAAZQB4AHQAZQBuAHQAIABvAGYAIAB5AGUAYQBy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MAG8AYwBhAGwATQBKAEQAYQB0AGUAUwB0AGEAcgB0ACwAIABMAG8AYwBhAGwATQBKAEQAYQB0AGUARQBuAGQ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YQB0AGUAXwBBACwAIABNAEoARABBAFQARQBfAFQATwBfAEMAQQBMAEUATgBEAEEAUgBfAEQAQQBUAEUAKABcAG4AIAAgACAAIAAgACAAIAAgACAAIAAgACAAIAAgACAAIABJAEYAKABfAHMAaQBnAG4AIAA9ACAAMQAsACAATABvAGMAYQBsAE0ASgBEAGEAdABlAFMAdABhAHIAdAAsACAATABvAGMAYQBsAE0ASgBEAGEAdABlAEUAbgBkACkALABcAG4AIAAgACAAIAAgACAAIAAgACAAIAAgACAAIAAgACAAIABKAHUAbABpAGEAbgBDAGEAbABlAG4AZABhAHIAXABuACAAIAAgACAAIAAgACAAIAAgACAAIAAgACkALABcAG4AIAAgACAAIAAgACAAIAAgACAAIAAgACAAXwBkAGEAdABlAF8AQgAsACAATQBKAEQAQQBUAEUAXwBUAE8AXwBDAEEATABFAE4ARABBAFIAXwBEAEEAVABFACgAXABuACAAIAAgACAAIAAgACAAIAAgACAAIAAgACAAIAAgACAASQBGACgAXwBzAGkAZwBuACAAPQAgADEALAAgAEwAbwBjAGEAbABNAEoARABhAHQAZQBFAG4AZAAsACAATABvAGMAYQBs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zAGkAZwBuACAAKgAgACgAXwBkAGUAbAB0AGEAWQBlAGEAcgAgACsAIAAx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UAE8AXwBFAFgAQwBFAEwAVABJAE0ARQBcAG4AXABuAEMAbwBuAHYAZQByAHQAcwAgAGEAIABUAGkAbQBlAFMAcABhAG4AIAB0AG8AIABhAG4AIABFAHgAYwBlAGwAIABEAGEAdABlAC8AV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QAZQBjAGkAbQBhAGwAIABbADAALgAuADIAOQA1ADgANAA2ADYAKQ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UAE8AXwBFAFgAQwBFAEwAVABJAE0ARQAgAD0AIABMAEEATQBCAEQAQQAoAFQAaQBtAGUAUwBwAGEAbgAsAFwAbgAgACAAIAAgAEkARgBTACgAXABuACAAIAAgACAAIAAgACAAIABJAFMAXwBFAE0AUABUAFkAKABUAGkAbQBlAFMAcABhAG4AKQAsACAAewBcACIAXAAiACwAIABcACIAXAAiAH0ALABcAG4AIAAgACAAIAAgACAAIAAgAE4ATwBUACgASQBTAE4AVQBNAEIARQBSACgAVABpAG0AZQBTAHAAYQBuACkAKQAsACAAewAjAFYAQQBMAFUARQAhACwAIABcACIAXAAiAH0ALABcAG4AIAAgACAAIAAgACAAIAAgAFQAUgBVAEUALAAgAEwARQBUACgAXABuACAAIAAgACAAIAAgACAAIAAgACAAIAAgAF8AYQBiAHMAVABpAG0AZQBTAHAAYQBuACwAIABBAEIAUwAoAFQAaQBtAGUAUwBwAGEAbgApACwAXABuACAAIAAgACAAIAAgACAAIAAgACAAIAAgAF8AcwBpAGcAbgAsACAAUwBJAEcATgAoAFQAaQBtAGUAUwBwAGEAbgApACwAXABuACAAIAAgACAAIAAgACAAIAAgACAAIAAgAEkARgAoAF8AYQBiAHMAVABpAG0AZQBTAHAAYQBuACAAPgA9ACAAMgA5ADUAOAA0ADYANgAsAFwAbgAgACAAIAAgACAAIAAgACAAIAAgACAAIAAgACAAIAAgAEgAUwBUAEEAQwBLACgAXwBzAGkAZwBuACwAIAB7ACMATgBVAE0AIQB9ACkALABcAG4AIAAgACAAIAAgACAAIAAgACAAIAAgACAAIAAgACAAIABIAFMAVABBAEMASwAoAF8AcwBpAGcAbgAsACAAXwBhAGIAcwBUAGkAbQBlAFMAcABhAG4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FQASQBNAEUAXwBUAE8AXwBUAEkATQBFAFMAUABBAE4AXABuAFwAbgBDAG8AbgB2AGUAcgB0AHMAIABhAG4AIABFAHgAYwBlAGwAIABEAGEAdABlAC8AVABpAG0AZQAgAHQAbwAgAGEAIABUAGkAbQBlAF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VABpAG0AZQBTAHAAYQBuACAAfAAg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CAAIAAgACAAfABcAG4ARQB4AGMAZQBsAFQAaQBtAGUAIAB8ACAAZABlAGMAaQBtAGEAbAAgAFsAMAAuAC4AMgA5ADUAOAA0ADYANgAp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UAEkATQBFAF8AVABPAF8AVABJAE0ARQBTAFAAQQBOACAAPQAgAEwAQQBNAEIARABBACgAUwBpAGcAbgAsACAARQB4AGMAZQBsAFQAaQBtAGUALABcAG4AIAAgACAAIABJAEYAUwAoAFwAbgAgACAAIAAgACAAIAAgACAASQBTAF8ARQBNAFAAVABZACgARQB4AGMAZQBsAFQAaQBtAGUAKQAsACAAXAAiAFwAIgAsAFwAbgAgACAAIAAgACAAIAAgACAATgBPAFQAKABJAFMATgBVAE0AQgBFAFIAKABFAHgAYwBlAGwAVABpAG0AZQApACkALAAgAHsAIwBWAEEATABVAEUAIQB9ACwAXABuACAAIAAgACAAIAAgACAAIABUAFIAVQBFACwAIABMAEUAVAAoAFwAbgAgACAAIAAgACAAIAAgACAAIAAgACAAIABfAHMAaQBnAG4ALAAgAEkARgBTACgAXABuACAAIAAgACAAIAAgACAAIAAgACAAIAAgACAAIAAgACAATgBPAFQAKABJAFMATgBVAE0AQgBFAFIAKABTAGkAZwBuACkAKQAsACAAMQAsAFwAbgAgACAAIAAgACAAIAAgACAAIAAgACAAIAAgACAAIAAgAFMAaQBnAG4AIAA8ACAAMAAsACAALQAxACwAIABcAG4AIAAgACAAIAAgACAAIAAgACAAIAAgACAAIAAgACAAIABUAFIAVQBFACwAIAAxAFwAbgAgACAAIAAgACAAIAAgACAAIAAgACAAIAApACwAXABuACAAIAAgACAAIAAgACAAIAAgACAAIAAgAF8AcwBpAGcAbgAgACoAIABFAHgAYwBlAGwAV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RQBYAEMARQBMAEQAQQBUAEUAXABuAFwAbgBDAG8AbgB2AGUAcgB0AHMAIABhACAATQBvAGQAaQBmAGkAZQBkACAASgB1AGwAaQBhAG4AIABE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UwAoAFwAbgAgACAAIAAgACAAIAAgACAASQBTAF8ARQBNAFAAVABZACgATQBKAEQAYQB0AGUAKQAsACAAXAAiAFwAIgAsAFwAbgAgACAAIAAgACAAIAAgACAATgBPAFQAKABJAFMATgBVAE0AQgBFAFIAKABNAEoARABhAHQAZQApACkALAAgAHsAIwBWAEEATABVAEUAIQB9ACwAXABuACAAIAAgACAAIAAgACAAIABNAEoARABhAHQAZQAgADwAIAAxADUAMAAxADkALAAgAHsAIwBOAFUATQAhAH0ALABcAG4AIAAgACAAIAAgACAAIAAgAE0ASgBEAGEAdABlACAAPgA9ACAAMgA5ADcAMwA0ADgANAAsACAAewAjAE4AVQBNACEAfQAsACAAXABuACAAIAAgACAAIAAgACAAIABUAFIAVQBFACwAIABNAEoARABhAHQAZQAgAC0AIAAxADUAMAAxADg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AgAHwAIABNAG8AZABpAGYAaQBlAGQAIABKAHUAbABpAGEAbgAgAEQAYQB0AGUALgBcAG4AIAAgACAAfAAgAFsAMQA1ADAAMQA5AC4ALgAyADkANwAzADQAOAA0ACk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CAAIAAgACAAIAB8ACAARQB4AGMAZQBsACAARABhAHQAZQAvAFQAaQBtAGUAXABuACAAIAAgACAAIAAgACAAIAAgACAAfAAgAFsAMQAuAC4AMgA5ADUAOAA0ADYANgApACAAfAAgADEAOQAwADAALQAwADEALQAwADEALgAuADkAOQA5ADkALQAxADIALQAz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EAEEAVABFAF8AVABPAF8ATQBKAEQAQQBUAEUAIAA9ACAATABBAE0AQgBEAEEAKABFAHgAYwBlAGwARABhAHQAZQAsAFwAbgAgACAAIAAgAEkARgBTACgAXABuACAAIAAgACAAIAAgACAAIABJAFMAXwBFAE0AUABUAFkAKABFAHgAYwBlAGwARABhAHQAZQApACwAIABcACIAXAAiACwAIABcAG4AIAAgACAAIAAgACAAIAAgAE4ATwBUACgASQBTAE4AVQBNAEIARQBSACgARQB4AGMAZQBsAEQAYQB0AGUAKQApACwAIAB7ACMAVgBBAEwAVQBFACEAfQAsAFwAbgAgACAAIAAgACAAIAAgACAAVABSAFUARQAsACAARQB4AGMAZQBsAEQAYQB0AGUAIAAr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WABDAEUATABEAEEAVABFAFwAbgBcAG4AQwBvAG4AdgBlAHIAdABzACAAYQAgAFUAUwAgAGYAbwByAG0AYQB0ACAAZ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VAFMARABBAFQARQBfAFQATwBfAEUAWABDAEUATABEAEEAVABFACAAPQAgAEwAQQBNAEIARABBACgAVQBTAEQAYQB0AGUALABcAG4AIAAgACAAIABJAEYAKABJAFMAXwBFAE0AUABUAFkAKABVAFMARABhAHQAZQApACwAIABcACIAXAAiACwAXABuACAAIAAgACAAIAAgACAAIABMAEUAVAAoAFwAbgAgACAAIAAgACAAIAAgACAAIAAgACAAIABfAFUAUwBEAGEAdABlACwAIABQAEEAUgBTAEUAXwBVAFMAXwBEAEEAVABFACgAVQBTAEQAYQB0AGUAKQAsAFwAbgAgACAAIAAgACAAIAAgACAAIAAgACAAIABfAHQAaQBtAGUALAAgAE4AKABJAE4ARABFAFgAKABfAFUAUwBEAGEAdABlACwAIAAxACwAIAA0ACkAKQAsAFwAbgAgACAAIAAgACAAIAAgACAAIAAgACAAIABfAHkAZQBhAHIALAAgAEkATgBEAEUAWAAoAF8AVQBTAEQAYQB0AGUALAAgADEALAAgADEAKQAsAFwAbgAgACAAIAAgACAAIAAgACAAIAAgACAAIABfAGUAeABjAGUAbABEAGEAdABlACwAIABJAEYAKABJAFMAXwBFAE0AUABUAFkAKABfAHkAZQBhAHIAKQAsACAAMAAsAFwAbgAgACAAIAAgACAAIAAgACAAIAAgACAAIAAgACAAIAAgAEQAQQBUAEUAKABfAHkAZQBhAHIALAAgAEkATgBEAEUAWAAoAF8AVQBTAEQAYQB0AGUALAAgADEALAAgADIAKQAsACAASQBOAEQARQBYACgAXwBVAFMARABhAHQAZQAsACAAMQAsACAAMwApACkAXABuACAAIAAgACAAIAAgACAAIAAgACAAIAAgACkALABcAG4AIAAgACAAIAAgACAAIAAgACAAIAAgACAAXwBlAHgAYwBlAGwARABhAHQAZQAgACsAIABfAH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FUAUwBEAEEAVABFAFwAbgBcAG4AQwBvAG4AdgBlAHIAdABzACAAYQBuACAARQB4AGMAZQBsACAARABhAHQAZQAvAFQAaQBtAGUAIAB0AG8AIABhACAAVQBTACAAZgBvAHIAbQBhAHQAIABk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HwAIABFAHgAYwBlAGwAIABEAGEAdABlAC8AVABpAG0AZQAuAFwAbgBbAE8AcAB0AGkAbwBuAHMAXQAgAHwAIAB0AGUAeAB0ACAAIAAgACAAfAAgAFMAdAByAGkAbgBnACAAdwBpAHQAaAAgAGUAbABlAG0AZQBuAHQAcwA6ACAAWwA8AF0AWwBMAG8AdwBPAHIAZABlAHIAXQBbAEQAYQB0AGUAUwBlAHAAYQByAGEAdABvAHIAXQBbAFQAaQBtAGUAUwBlAHAAYQByAGEAdABvAHIAXQBcAG4AIAAgACAAIAAgACAAIAAgACAAIAB8ACAAIAAgACAAIAAgACAAIAAgAHwAIAAgACAAIAAgACAATABvAHcATwByAGQAZQByACAAOgAgAGwAbwB3ACAAbwByAGQAZQByACAAYwBvAG0AcABvAG4AZQBuAHQAIAB0AG8AIABkAGkAcwBwAGwAYQB5AFwAbgAgACAAIAAgACAAIAAgACAAIAAgAHwAIAAgACAAIAAgACAAIAAgACAAfAAgACAAIAAgACAAIAAgACAAIAAgAE4AdQBsAGwAIAA6ACAARABlAGYAYQB1AGwAdABzACAAdABvACAAbQBpAG4AdQB0AGUAcwAgAGkAZgAgAHQAaQBtAGUAIABwAHIAZQBzAGUAbgB0ACwAIABvAHQAaABlAHIAdwBpAHMAZQAgAGQAYQB5AFwAbgAgACAAIAAgACAAIAAgACAAIAAgAHwAIAAgACAAIAAgACAAIAAgACAAfAAgACAAIAAgACAAIAAgACAAIAAgACAAIAAgAEQAIAA6ACAARABhAHkAXABuACAAIAAgACAAIAAgACAAIAAgACAAfAAgACAAIAAgACAAIAAgACAAIAB8ACAAIAAgACAAIAAgACAAIAAgACAAIAAgACAASAAgADoAIABIAG8AdQByAFwAbgAgACAAIAAgACAAIAAgACAAIAAgAHwAIAAgACAAIAAgACAAIAAgACAAfAAgACAAIAAgACAAIAAgACAAIAAgACAAIAAgAE0AIAA6ACAATQBpAG4AdQB0AGUAXABuACAAIAAgACAAIAAgACAAIAAgACAAfAAgACAAIAAgACAAIAAgACAAIAB8ACAAIAAgACAAIAAgACAAIAAgACAAIAAgACAAUwAgADoAIABTAGUAYwBvAG4AZABcAG4AIAAgACAAIAAgACAAIAAgACAAIAB8ACAAIAAgACAAIAAgACAAIAAgAHwAIAAgACAAIAAgACAAIAAgACAAIAAgACAAIABUACAAOgAgAE0AaQBsAGwAaQBzAGUAYwBvAG4AZAAgACgAdABpAGMAawBzACkAXABuACAAIAAgACAAIAAgACAAIAAgACAAfAAgACAAIAAgACAAIAAgACAAIAB8ACAAIAAgACAAIAAgACAAIAAgACAAIAAgACAAPAAgADoAIABSAG8AdQBuAGQAIABiAHkAIAB0AHIAdQBuAGMAYQB0AGkAbgBnACAAYwBvAG0AcABvAG4AZQBuAHQAcwAuACAARABlAGYAYQB1AGwAdAAgAGkAcwAgAHIAbwB1AG4AZABpAG4AZwAgAHQAbwAgAG4AZQBhAHIAZQBzAHQALgBcAG4AIAAgACAAIAAgACAAIAAgACAAIAB8ACAAIAAgACAAIAAgACAAIAAgAHwAIABEAGEAdABlAFMAZQBwAGEAcgBhAHQAbwByACAAOgAgAEMAaABhAHIAYQBjAHQAZQByACAAdABvACAAcwBlAHAAYQByAGEAdABlACAAZABhAHQAZQAgAGMAbwBtAHAAbwBuAGUAbgB0AHMALgAgAFsALAAuAC8ALQBfAF0AXABuACAAIAAgACAAIAAgACAAIAAgACAAfAAgACAAIAAgACAAIAAgACAAIAB8ACAAVABpAG0AZQBTAGUAcABhAHIAYQB0AG8AcgAgADoAIABDAGgAYQByAGEAYwB0AGUAcgAgAHQAbwAgAHMAZQBwAGEAcgBhAHQAZQAgAHQAaQBtAGUAIABjAG8AbQBwAG8AbgBlAG4AdABzAC4AIABbACwALgA6AC0AXw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FUAUwBEAEEAVABFACAAPQAgAEwAQQBNAEIARABBACgARQB4AGMAZQBsAEQAYQB0AGUALAAgAFsATwBwAHQAaQBvAG4AcwBdACwAXABuACAAIAAgACAASQBGAFMAKABcAG4AIAAgACAAIAAgACAAIAAgAEkAUwBfAEUATQBQAFQAWQAoAEUAeABjAGUAbABEAGEAdABlACkALAAgAFwAIgBcACIALABcAG4AIAAgACAAIAAgACAAIAAgAE4ATwBUACgASQBTAE4AVQBNAEIARQBSACgARQB4AGMAZQBsAEQAYQB0AGUAKQApACwAIAB7ACMAVgBBAEwAVQBFACEAfQAsAFwAbgAgACAAIAAgACAAIAAgACAARQB4AGMAZQBsAEQAYQB0AGUAIAA8AD0AIAAxACwAIABGAE8AUgBNAEEAVABfAFUAUwBfAEQAQQBUAEUAKABcACIAXAAiACwAIABcACIAXAAiACwAIABcACIAXAAiACwAIABFAHgAYwBlAGwARABhAHQAZQAsACAATwBwAHQAaQBvAG4AcwAsACAAMA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VAFMAXwBEAEEAVABFACgAXwB5AGUAYQByAEMARQAsACAAXwBtAG8AbgB0AGgALAAgAF8AZABhAHkALAAgAF8AdABpAG0AZQAsACAATwBwAHQAaQBvAG4AcwAsACAAM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sACAAdABpAG0AZQAgAGEAbgBkACAAdABpAG0AZQAgAHoAbwBuAGUAIABvAGYAZgBzAGUAdAAgAGkAbgAgAEkAUwBPACAAZgBvAHIAbQBhAHQ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kAUwBPAEQAYQB0AGUAVABpAG0AZQAsACAAWwBBAGwAbABvAHcATQBpAHgAZQBkAFMAdAB5AGwAZQBz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SQBTAEUAUgBSAE8AUgAoAEkATgBEAEUAWAAoAF8AaQBzAG8ARABhAHQAZQBUAGkAbQBlACwAIAAxACwAIAA0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EkATgBEAEUAWAAoAF8AaQBzAG8ARABhAHQAZQBUAGkAbQBlACwAIAAxACwAIAA0ACkALAAgAEkATgBEAEUAWAAoAF8AaQBzAG8ARABhAHQAZQBUAGkAbQBlACwAIAAxACwAIAA1ACkAKQAsAFwAbgAgACAAIAAgACAAIAAgACAAIAAgACAAIAAgACAAIAAgAFQAUgBVAEUALAAgAEwARQBUACgAXABuACAAIAAgACAAIAAgACAAIAAgACAAIAAgACAAIAAgACAAIAAgACAAIABfAGQAYQB0AGUALAAg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XABuACAAIAAgACAAIAAgACAAIAAgACAAIAAgACAAIAAgACAAIAAgACAAIAApACwAXABuACAAIAAgACAAIAAgACAAIAAgACAAIAAgACAAIAAgACAAIAAgACAAIABIAFMAVABBAEMASwAoAF8AZABhAHQAZQAgACsAIABOACgASQBOAEQARQBYACgAXwBpAHMAbwBEAGEAdABlAFQAaQBtAGUALAAgADEALAAgADQAKQAp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CAAIAAgAHwAIABkAGUAYwBpAG0AYQBsACAAIAAgACAAIAB8ACAARQB4AGMAZQBsACAARABhAHQAZQAvAFQAaQBtAGUALg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0AaQB0AHQAZQBkAC4AIABbAC0AMQA1ADoAMAAwAC4ALgArADEANQA6ADAAMABdAFwAbgBbAE8AcAB0AGkAbwBuAHMAXQAgACAAIAAgAHwAIAB0AGUAeAB0ACAAIAAgACAAIAAgACAAIAB8ACAAUwB0AHIAaQBuAGcAIAB3AGkAdABoACAAZQBsAGUAbQBlAG4AdABzADoAIABbAEIAXQBbADwAXQBbAEwAbwB3AE8AcgBkAGUAcgBdAFsAUAByAGUAYwBpAHMAaQBvAG4AXQBbAFoAXQBcAG4AIAAgACAAIAAgACAAIAAgACAAIAAgACAAIAB8ACAAIAAgACAAIAAgACAAIAAgACAAIAAgACAAfAAgACAAIAAgACAAIAAgACAAQgAgADoAIABEAGkAcwBwAGwAYQB5ACAAaQBuACAAYgBhAHMAaQBjACAAZgBvAHIAbQBhAHQAIABlAGcAIABUADAAMAAwADAAXABu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fAAgACAAIAAgACAAIAAgACAAIAAgACAAIAAgAHwAIABMAG8AdwBPAHIAZABlAHIAIAA6ACAAbABvAHcAIABvAHIAZABlAHIAIABjAG8AbQBwAG8AbgBlAG4AdAAgAHQAbwAgAGQAaQBzAHAAbABhAHkAXABuACAAIAAgACAAIAAgACAAIAAgACAAIAAgACAAfAAgACAAIAAgACAAIAAgACAAIAAgACAAIAAgAHwAIAAgACAAIAAgAE4AdQBsAGwAIAA6ACAARABlAGYAYQB1AGwAdABzACAAdABvACAAcwBlAGMAbwBuAGQAcwAgAGkAZgAgAHQAaQBtAGUAIABwAHIAZQBzAGUAbgB0ACwAIABvAHQAaABlAHIAdwBpAHMAZQAgAGQAYQB5AFwAbgAgACAAIAAgACAAIAAgACAAIAAgACAAIAAgAHwAIAAgACAAIAAgACAAIAAgACAAIAAgACAAIAB8ACAAIAAgACAAIAAgACAAIABEACAAOgAgAEQAYQB5AFwAbgAgACAAIAAgACAAIAAgACAAIAAgACAAIAAgAHwAIAAgACAAIAAgACAAIAAgACAAIAAgACAAIAB8ACAAIAAgACAAIAAgACAAIABIACAAOgAgAEgAbwB1AHIAXABuACAAIAAgACAAIAAgACAAIAAgACAAIAAgACAAfAAgACAAIAAgACAAIAAgACAAIAAgACAAIAAgAHwAIAAgACAAIAAgACAAIAAgAE0AIAA6ACAATQBpAG4AdQB0AGUAXABuACAAIAAgACAAIAAgACAAIAAgACAAIAAgACAAfAAgACAAIAAgACAAIAAgACAAIAAgACAAIAAgAHwAIAAgACAAIAAgACAAIAAgAFMAIAA6ACAAUwBlAGMAbwBuAGQAXABuACAAIAAgACAAIAAgACAAIAAgACAAIAAgACAAfAAgACAAIAAgACAAIAAgACAAIAAgACAAIAAgAHwAIABQAHIAZQBjAGkAcwBpAG8AbgA6ACAAWwAwAC0AOQBdACAATwBuAGwAeQAgAGgAYQBzACAAYQBuACAAZQBmAGYAZQBjAHQAIAB3AGgAZQBuACAAbABvAHcAIABvAHIAZABlAHIAIABjAG8AbQBwAG8AbgBlAG4AdAAgAGkAcwAgAHMAZQBjAG8AbgBkAHMALgBcAG4AIAAgACAAIAAgACAAIAAgACAAIAAgACAAIAB8ACAAIAAgACAAIAAgACAAIAAgACAAIAAgACAAfAAgACAAIAAgACAAI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kARgBTACgAXABuACAAIAAgACAAIAAgACAAIABJAFMAXwBFAE0AUABUAFkAKABFAHgAYwBlAGwARABhAHQAZQApACwAIABcACIAXAAiACwAXABuACAAIAAgACAAIAAgACAAIABOAE8AVAAoAEkAUwBOAFUATQBCAEUAUgAoAEUAeABjAGUAbABEAGEAdABlACkAKQAsACAAewAjAFYAQQBMAFUARQAhAH0ALABcAG4AIAAgACAAIAAgACAAIAAgAEUAeABjAGUAbABEAGEAdABlACAAPAA9ACAAMQAsACAARgBPAFIATQBBAFQAXwBJAFMATwBfAEQAQQBUAEUAVABJAE0ARQAoAFwAIgBcACIALAAgAFwAIgBcACIALAAgAFwAIgBcACIALAAgAEUAeABjAGUAbABEAGEAdABlACwAIABUAFoATwBNAGkAbgB1AHQAZQBzACwAIABPAHAAdABpAG8AbgBzACkALABcAG4AIAAgACAAIAAgACAAIAAgAFQAUgBVAEUALAAgAEwARQBUACgAXABuACAAIAAgACAAIAAgACAAIAAgACAAIAAgAF8AeQBlAGEAcgBDAEUALAAgAFkARQBBAFIAKABFAHgAYwBlAGwARABhAHQAZQApACwAXABuACAAIAAgACAAIAAgACAAIAAgACAAIAAgAF8AbQBvAG4AdABoACwAIABNAE8ATgBUAEgAKABFAHgAYwBlAGwARABhAHQAZQApACwAXABuACAAIAAgACAAIAAgACAAIAAgACAAIAAgAF8AZABhAHkALAAgAEQAQQBZACgARQB4AGMAZQBsAEQAYQB0AGUAKQAsAFwAbgAgACAAIAAgACAAIAAgACAAIAAgACAAIABfAHQAaQBtAGUALAAgAEUAeABjAGUAbABEAGEAdABlACAALQAgAEkATgBUACgARQB4AGMAZQBsAEQAYQB0AGUAKQAsAFwAbgAgACAAIAAgACAAIAAgACAAIAAgACAAIABGAE8AUgBNAEEAVABfAEkAUwBPAF8ARABBAFQARQBUAEkATQBFACgAXwB5AGUAYQByAEMARQAsACAAXwBtAG8AbgB0AGgALAAgAF8AZABhAHkALAAgAF8AdABpAG0AZQAsACAAVABaAE8ATQBpAG4AdQB0AGUAcwAsACAATwBwAHQAaQBvAG4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MAG8AYwBhAGwAIABNAG8AZABpAGYAZQBkACAASgB1AGwAaQBhAG4AIABEAGEAdABl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LAAgAHQAaQBtAGUAIABhAG4AZAAgAHQAaQBtAGUAIAB6AG8AbgBlACAAbwBmAGYAcwBlAHQAIABpAG4AIABJAFMATwAgAGYAbwByAG0AYQB0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FsASgB1AGwAaQBhAG4AQwBhAGwAZQBuAGQAYQByAF0AIAAgACAAfAAgAHMAdwBpAHQAYwBoACAAfAAgAEMAYQBsAGMAdQBsAGEAdABlACAAZgBvAHI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NAEoARABBAFQARQAgAD0AIABMAEEATQBCAEQAQQAoAEkAUwBPAEQAYQB0AGUAVABpAG0AZQAsACAAWwBBAGwAbABvAHcATQBpAHgAZQBkAFMAdAB5AGwAZQBzAF0ALAAgAFsASgB1AGwAaQBhAG4AQwBhAGwAZQBuAGQAYQBy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TgBPAFQAKABJAFMAXwBOAFUATQBFAFIASQBDAF8ATgBVAEwATAAoAEkATgBEAEUAWAAoAF8AaQBzAG8ARABhAHQAZQBUAGkAbQBlACwAIAAxACwAIAA0ACk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ewAjAFYAQQBMAFUARQAhAH0ALAAgAEkATgBEAEUAWAAoAF8AaQBzAG8ARABhAHQAZQBUAGkAbQBlACwAIAAxACwAIAA1ACkAKQAsAFwAbgAgACAAIAAgACAAIAAgACAAIAAgACAAIAAgACAAIAAgAFQAUgBVAEUALAAgAEwARQBUACgAXABuACAAIAAgACAAIAAgACAAIAAgACAAIAAgACAAIAAgACAAIAAgACAAIABfAE0ASgBEAGEAdABlACwAIABNAE8ARABJAEYASQBFAEQAXwBKAFUATABJAEEATgBf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LABcAG4AIAAgACAAIAAgACAAIAAgACAAIAAgACAAIAAgACAAIAAgACAAIAAgACAAIAAgACAASQBOAEQARQBYACgAXwBpAHMAbwBEAGEAdABlAFQAaQBtAGUALAAgADEALAAgADQAKQAsAFwAbgAgACAAIAAgACAAIAAgACAAIAAgACAAIAAgACAAIAAgACAAIAAgACAAIAAgACAAIABKAHUAbABpAGEAbgBDAGEAbABlAG4AZABhAHIAXABuACAAIAAgACAAIAAgACAAIAAgACAAIAAgACAAIAAgACAAIAAgACAAIAApACwAXABuACAAIAAgACAAIAAgACAAIAAgACAAIAAgACAAIAAgACAAIAAgACAAIABIAFMAVABBAEMASwAoAF8ATQBKAEQAYQB0AGUALAAgAEkATgBEAEUAWAAoAF8AaQBzAG8ARABhAHQAZQBUAGkAbQBlACwAIAAxACwAIAA1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JAFMATwBfAEQAQQBUAEUAVABJAE0ARQBcAG4AXABuAEMAbwBuAHYAZQByAHQAcwAgAGEAIABNAG8AZABpAGYAaQBlAGQAIABKAHUAbABpAGEAbgAgAEQAYQB0AGUAIABhAG4AZAAgAHQAaQBtAGUAIAB6AG8AbgBlACAAbwBmAGYAcwBlAHQAIAB0AG8AIABhAG4AIABJAFMATw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QQBzAHMAdQBtAGUAZAAgAHQAbwAgAGIAZQAgAFUAVABDACAAaQBmACAAbwBtAG0AaQB0AHQAZQBkAC4AIABbAC0AMQA1ADoAMAAwAC4ALgArADEANQA6ADAAMABdAFwAbgBbAE8AcAB0AGkAbwBuAHMAXQAgACAAIAAgACAAIAAgACAAfAAgAHQAZQB4AHQAIAAgACAAIAAgACAAIAAgAHwAIABTAHQAcgBpAG4AZwAgAHcAaQB0AGgAIABlAGwAZQBtAGUAbgB0AHMAOgAgAFsAQgBdAFsAPABdAFsATABvAHcATwByAGQAZQByAF0AWwBQAHIAZQBjAGkAcwBpAG8AbgBdAFsAWgBdAFwAbgAgACAAIAAgACAAIAAgACAAIAAgACAAIAAgACAAIAAgACAAfAAgACAAIAAgACAAIAAgACAAIAAgACAAIAAgAHwAIAAgACAAIAAgACAAIAAgAEIAIAA6ACAARABpAHMAcABsAGEAeQAgAGkAbgAgAGIAYQBzAGkAYwAgAGYAbwByAG0AYQB0ACAAZQBnACAAVAAwADAAMAAwAFwAbgAgACAAIAAg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fAAgAEwAbwB3AE8AcgBkAGUAcgAgADoAIABsAG8AdwAgAG8AcgBkAGUAcgAgAGMAbwBtAHAAbwBuAGUAbgB0ACAAdABvACAAZABpAHMAcABsAGEAeQBcAG4AIAAgACAAIA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B8ACAAIAAgACAAIAAgACAAIABEACAAOgAgAEQAYQB5AFwAbgAgACAAIAAgACAAIAAgACAAIAAgACAAIAAgACAAIAAgACAAfAAgACAAIAAgACAAIAAgACAAIAAgACAAIAAgAHwAIAAgACAAIAAgACAAIAAgAEgAIAA6ACAASABvAHUAcgBcAG4AIAAgACAAIAAgACAAIAAgACAAIAAgACAAIAAgACAAIAAgAHwAIAAgACAAIAAgACAAIAAgACAAIAAgACAAIAB8ACAAIAAgACAAIAAgACAAIABNACAAOgAgAE0AaQBuAHUAdABlAFwAbgAgACAAIAAgACAAIAAgACAAIAAgACAAIAAgACAAIAAgACAAfAAgACAAIAAgACAAIAAgACAAIAAgACAAIAAgAHwAIAAgACAAIAAgACAAIAAgAFMAIAA6ACAAUwBlAGMAbwBuAGQAXABuACAAIAAgACAAIAAgACAAIAAgACAAIAAgACAAIAAgACAAIAB8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HwAIAAgACAAIAAgACAAIAAgAFoAIAA6ACAARABpAHMAcABsAGEAeQAgACcAWgAnACAAZgBvAHIAIABaAHUAbAB1ACAAdABpAG0AZQAgAHoAbwBuAGUAIAArADAAMAA6ADAAMA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kARgBTACgAXABuACAAIAAgACAAIAAgACAAIABJAFMAXwBFAE0AUABUAFkAKABNAEoARABhAHQAZQApACwAIABcACIAXAAiACwAXABuACAAIAAgACAAIAAgACAAIABOAE8AVAAoAEkAUwBOAFUATQBCAEUAUgAoAE0ASgBEAGEAdABlACkAKQAsACAAewAjAFYAQQBMAFUARQAh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RgBPAFIATQBBAFQAXwBJAFMATwBfAEQAQQBUAEUAVABJAE0ARQAoAFwAbgAgACAAIAAgACAAIAAgACAAIAAgACAAIAAgACAAIAAgAEkATgBEAEUAWAAoAF8AYwBEAGEAdABlACwAIAAxACwAIAAxACkALABcAG4AIAAgACAAIAAgACAAIAAgACAAIAAgACAAIAAgACAAIABJAE4ARABFAFgAKABfAGMARABhAHQAZQAsACAAMQAsACAAMgApACwAXABuACAAIAAgACAAIAAgACAAIAAgACAAIAAgACAAIAAgACAASQBOAEQARQBYACgAXwBjAEQAYQB0AGUALAAgADEALAAgADMAKQAsAFwAbgAgACAAIAAgACAAIAAgACAAIAAgACAAIAAgACAAIAAgAEkATgBEAEUAWAAoAF8AYwBEAGEAdABlACwAIAAxACwAIAA0ACkALABcAG4AIAAgACAAIAAgACAAIAAgACAAIAAgACAAIAAgACAAIABUAFoATwBNAGkAbgB1AHQAZQBzACwAXABuACAAIAAgACAAIAAgACAAIAAgACAAIAAgACAAIAAgACAATwBwAHQAaQBvAG4AcwAsAFwAbgAgACAAIAAgACAAIAAgACAAIAAgACAAIAAgACAAIAAgAEoAdQBsAGkAYQBuAEMAYQBsAGUAbgBkAGEAcg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IAEkARgBUAF8AVABJAE0ARQBaAE8ATgBFAFwAbgBcAG4AVAByAGEAbgBzAGwAYQB0AGUAcwAgAGEAIABNAG8AZABpAGYAaQBlAGQAIABKAHUAbABpAGEAbgAgAEQAYQB0AGUAIABmAHIAbwBtACAAbwBuAGUAIAB0AGkAbQBlACAAegBvAG4AZQAgAHQAbwAgAGEAbgBvAHQAaABlAHIALgAgAEkAZgAgAGEAIAB0AGkAbQBlACAAegBvAG4AZQAgAGkAcwAgAG8AbQBpAHQAdABlAGQAIABpAHQAIABpAHMAIABhAHMAcwB1AG0AZQBkAFwAbgB0AG8AIABiAGUAIABVAFQAQ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AgACAAIAB8ACAAZABlAGMAaQBtAGEAbAAgACAAIAAgACAAfAAgAE0AbwBkAGkAZgBpAGUAZAAgAEoAdQBsAGkAYQBuACAARABhAHQAZQBcAG4AWwBSAGUAZgBlAHIAZQBuAGMAZQBUAFoATwBNAGkAbgB1AHQAZQBzAF0AIAB8ACAAZABlAGMAaQBtAGEAbAAgACAAIAAgACAAfAAgAFQAaQBtAGUAIAB6AG8AbgBlACAAbwBmAGYAcwBlAHQAIAByAGUAZgBlAHIAZQBuAGMAZQBkACAAYgB5ACAAdABoAGUAIABNAEoARABhAHQAZQBcAG4AIAAgACAAIAAgACAAIAAgACAAIAAgACAAIAAgACAAIAAgACAAIAAgACAAIAB8ACAAWwAtADkAMAAwAC4ALgA5ADAAMABdACAAfAAgAEEAcwBzAHUAbQBlAGQAIAB0AG8AIABiAGUAIABVAFQAQwAgAGkAZgAgAG8AbQBtAGkAdAB0AGUAZAAuACAAWwAtADEANQA6ADAAMAAuAC4AKwAxADUAOgAwADAAXQBcAG4AWwBUAHIAYQBuAHMAbABhAHQAZQBUAFoATwBNAGkAbgB1AHQAZQBzAF0AIAB8ACAAZABlAGMAaQBtAGEAbAAgACAAIAAgACAAfAAgAFQAaQBtAGUAIAB6AG8AbgBlACAAbwBmAGYAcwBlAHQAIAB0AG8AIAB0AHIAYQBuAHMAbABhAHQAZQAgAHQAaABlACAATQBKAEQAYQB0AGUAIAB0AG8ALgBcAG4AIAAgACAAIAAgACAAIAAgACAAIAAgACAAIAAgACAAIAAgACAAIAAgACAAIAB8ACAAWwAtADkAMAAwAC4ALgA5ADAAMABdACAAfAAgAEEAcwBzAHUAbQBlAGQAIAB0AG8AIABiAGUAIABVAFQAQwAgAGkAZgAgAG8AbQBtAGkAdAB0AGUAZAAu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IAEkARgBUAF8AVABJAE0ARQBaAE8ATgBFACAAPQAgAEwAQQBNAEIARABBACgATQBKAEQAYQB0AGUALAAgAFsAUgBlAGYAZQByAGUAbgBjAGUAVABaAE8ATQBpAG4AdQB0AGUAcwBdACwAIABbAFQAcgBhAG4AcwBsAGEAdABlAFQAWgBPAE0AaQBuAHUAdABlAHMAXQAsAFwAbgAgACAAIAAgAEkARgBTACgAXABuACAAIAAgACAAIAAgACAAIABJAFMAXwBFAE0AUABUAFkAKABNAEoARABhAHQAZQApACwAIABcACIAXAAiACwAXABuACAAIAAgACAAIAAgACAAIABOAE8AVAAoAEkAUwBOAFUATQBCAEUAUgAoAE0ASgBEAGEAdABlACkAKQAsACAAewAjAFYAQQBMAFUARQAhAH0ALABcAG4AIAAgACAAIAAgACAAIAAgAFQAUgBVAEUALAAgAEwARQBUACgAXABuACAAIAAgACAAIAAgACAAIAAgACAAIAAgAF8AcgBlAGYAZQByAGUAbgBjAGUAVABaACwAIABOACgAUgBlAGYAZQByAGUAbgBjAGUAVABaAE8ATQBpAG4AdQB0AGUAcwApACwAXABuACAAIAAgACAAIAAgACAAIAAgACAAIAAgAF8AdAByAGEAbgBzAGwAYQB0AGUAVABaACwAIABOACgAVAByAGEAbgBzAGwAYQB0AGUAVABaAE8ATQBpAG4AdQB0AGUAcwApACwAXABuACAAIAAgACAAIAAgACAAIAAgACAAIAAgAF8AZABpAGYAZgBlAHIAZQBuAGMAZQAsACAAKABfAHQAcgBhAG4AcwBsAGEAdABlAFQAWgAgAC0AIABfAHIAZQBmAGUAcgBlAG4AYwBlAFQAWgApACAALwAgADEANAA0ADAALABcAG4AIAAgACAAIAAgACAAIAAgACAAIAAgACAASABTAFQAQQBDAEsAKABNAEoARABhAHQAZQAgACsAIABfAGQAaQBmAGYAZQByAGUAbgBjAGUALAAgAF8AdAByAGEAbgBzAGwAYQB0AGUAVABa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EATABFAE4ARABBAFI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DAEEATABFAE4ARABBAFIALgBOAFUATABMAEkARgBZACIALAAiAEMAQQBMAEUATgBEAEEAUgAuAEkAUwBfAEUATQBQAFQAWQAiACwAIgBDAEEATABFAE4ARABBAFIALgBJAFMAXwBOAFUATQBFAFIASQBDAF8ATgBVAEwATAAiACwAIgBDAEEATABFAE4ARABBAFIALgBJAFMAXwBJAE4AVABFAEcARQBSACIALAAiAEMAQQBMAEUATgBEAEEAUgAuAEQARQBDAEkATQBBAEwAUwAiACwAIgBDAEEATABFAE4ARABBAFIALgBWAEEATABJAEQAQQBUAEUAXwBDAEgAQQBSAFMARQBUACIALAAiAEMAQQBMAEUATgBEAEEAUgAuAFIARQBQAEwAQQBDAEUAXwBDAEgAQQBSAFMAIgAsACIAQwBBAEwARQBOAEQAQQBSAC4ARgBJAE4ARABfAE4AVABIAF8AQwBIAEEAUgAiACwAIgBDAEEATABFAE4ARABBAFIALgBTAEUAQQBSAEMASABfAE4AVABIAF8AQwBIAEEAUgAiACwAIgBDAEEATABFAE4ARABBAFIALgBTAFAATABJAFQAXwBBAFIATwBVAE4ARABfAEMASABBAFIAUwAiACwAIgBDAEEATABFAE4ARABBAFIALgBJAFMAXwBWAEEATABJAEQAXwBUAEkATQBFAFMAUABBAE4AIgAsACIAQwBBAEwARQBOAEQAQQBSAC4AVgBBAEwASQBEAEEAVABFAF8AVABJAE0ARQBTAFAAQQBOACIALAAiAEMAQQBMAEUATgBEAEEAUgAuAFQASQBNAEUAUwBQAEEATgBfAEwATwBXAF8ATwBSAEQARQBSACIALAAiAEMAQQBMAEUATgBEAEEAUgAuAFQASQBNAEUAUwBQAEEATgBfAEgASQBHAEgAXwBPAFIARABFAFIAIgAsACIAQwBBAEwARQBOAEQAQQBSAC4AVABJAE0ARQBTAFAAQQBOACIALAAiAEMAQQBMAEUATgBEAEEAUgAuAFIATwBVAE4ARABfAFQASQBNAEUAUwBQAEEATgAiACwAIgBDAEEATABFAE4ARABBAFIALgBSAEUAUwBPAEwAVgBFAF8AVABJAE0ARQBTAFAAQQBOACIALAAiAEMAQQBMAEUATgBEAEEAUgAuAFAAQQBSAFMARQBfAFQASQBNAEUAUwBQAEEATgAiACwAIgBDAEEATABFAE4ARABBAFIALgBGAE8AUgBNAEEAVABfAFQASQBNAEUAUwBQAEEATgAiACwAIgBDAEEATABFAE4ARABBAFIALgBfAEYATwBSAE0AQQBUAF8AUABSAE8AVgBJAEQARQBSAF8AVABJAE0ARQBTAFAAQQBOAF8ATQBPAEQARQBSAE4AIgAsACIAQwBBAEwARQBOAEQAQQBSAC4AXwBGAE8AUgBNAEEAVABfAFAAUgBPAFYASQBEAEUAUgBfAFQASQBNAEUAUwBQAEEATgBfAFQAUgBBAEQASQBUAEkATwBOAEEATAAiACwAIgBDAEEATABFAE4ARABBAFIALgBZAEUAQQBSAF8AQwBPAE0ATQBPAE4AXwBFAFIAQQAiACwAIgBDAEEATABFAE4ARABBAFIALgBQAEEAUgBTAEUAXwBNAE8ATgBUAEgAIgAsACIAQwBBAEwARQBOAEQAQQBSAC4ATQBPAE4AVABIAF8ATgBBAE0ARQAiACwAIgBDAEEATABFAE4ARABBAFIALgBJAFMAXwBMAEUAQQBQAF8AWQBFAEEAUgAiACwAIgBDAEEATABFAE4ARABBAFIALgBJAFMAXwBWAEEATABJAEQAXwBEAEEAVABFACIALAAiAEMAQQBMAEUATgBEAEEAUgAuAEQAQQBZAFMAXwBJAE4AXwBZAEUAQQBSACIALAAiAEMAQQBMAEUATgBEAEEAUgAuAEQAQQBZAFMAXwBJAE4AXwBNAE8ATgBUAEgAIgAsACIAQwBBAEwARQBOAEQAQQBSAC4AUABBAFIAUwBFAF8ASQBTAE8AXwBDAEEATABFAE4ARABBAFIAXwBEAEEAVABFACIALAAiAEMAQQBMAEUATgBEAEEAUgAuAEYATwBSAE0AQQBUAF8ASQBTAE8AXwBZAEUAQQBSACIALAAiAEMAQQBMAEUATgBEAEEAUgAuAEYATwBSAE0AQQBUAF8ASQBTAE8AXwBDAEEATABFAE4ARABBAFIAXwBEAEEAVABFACIALAAiAEMAQQBMAEUATgBEAEEAUgAuAEoAVQBMAEkAQQBOAF8ARABBAFkAXwBOAFUATQBCAEUAUgAiACwAIgBDAEEATABFAE4ARABBAFIALgBNAE8ARABJAEYASQBFAEQAXwBKAFUATABJAEEATgBfAEQAQQBZAF8ATgBVAE0AQgBFAFIAIgAsACIAQwBBAEwARQBOAEQAQQBSAC4ASgBEAE4AXwBUAE8AXwBNAE8ARABJAEYASQBFAEQAIgAsACIAQwBBAEwARQBOAEQAQQBSAC4ATQBPAEQASQBGAEkARQBEAF8AVABPAF8ASgBEAE4AIgAsACIAQwBBAEwARQBOAEQAQQBSAC4ASgBEAE4AXwBUAE8AXwBDAEEATABFAE4ARABBAFIAXwBEAEEAVABFACIALAAiAEMAQQBMAEUATgBEAEEAUgAuAE0ASgBEAE4AXwBUAE8AXwBDAEEATABFAE4ARABBAFIAXwBEAEEAVABFACIALAAiAEMAQQBMAEUATgBEAEEAUgAuAEcAUgBFAEcATwBSAEkAQQBOAF8AVABPAF8ASgBVAEwASQBBAE4AIgAsACIAQwBBAEwARQBOAEQAQQBSAC4ASgBVAEwASQBBAE4AXwBUAE8AXwBHAFIARQBHAE8AUgBJAEEATgAiACwAIgBDAEEATABFAE4ARABBAFIALgBTAEUAQwBVAEwAQQBSAF8ARABJAEYARgBFAFIARQBOAEMARQAiACwAIgBDAEEATABFAE4ARABBAFIALgBJAFMAXwBWAEEATABJAEQAXwBUAFoATwAiACwAIgBDAEEATABFAE4ARABBAFIALgBUAEkATQBFAFMAUABBAE4AXwBUAE8AXwBUAFoATwAiACwAIgBDAEEATABFAE4ARABBAFIALgBUAFoATwBfAFQATwBfAFQASQBNAEUAUwBQAEEATgAiACwAIgBDAEEATABFAE4ARABBAFIALgBQAEEAUgBTAEUAXwBJAFMATwBfAFQAWgBPACIALAAiAEMAQQBMAEUATgBEAEEAUgAuAEYATwBSAE0AQQBUAF8ASQBTAE8AXwBUAFoATwAiACwAIgBDAEEATABFAE4ARABBAFIALgBJAFMAXwBWAEEATABJAEQAXwBUAEkATQBFAF8ATwBGAF8ARABBAFkAIgAsACIAQwBBAEwARQBOAEQAQQBSAC4ASgBVAEwASQBBAE4AXwBEAEEAVABFACIALAAiAEMAQQBMAEUATgBEAEEAUgAuAE0ATwBEAEkARgBJAEUARABfAEoAVQBMAEkAQQBOAF8ARABBAFQARQAiACwAIgBDAEEATABFAE4ARABBAFIALgBKAEQAQQBUAEUAXwBUAE8AXwBNAE8ARABJAEYASQBFAEQAIgAsACIAQwBBAEwARQBOAEQAQQBSAC4ATQBPAEQASQBGAEkARQBEAF8AVABPAF8ASgBEAEEAVABFACIALAAiAEMAQQBMAEUATgBEAEEAUgAuAEoARABBAFQARQBfAFQATwBfAEMAQQBMAEUATgBEAEEAUgBfAEQAQQBUAEUAIgAsACIAQwBBAEwARQBOAEQAQQBSAC4ATQBKAEQAQQBUAEUAXwBUAE8AXwBDAEEATABFAE4ARABBAFIAXwBEAEEAVABFACIALAAiAEMAQQBMAEUATgBEAEEAUgAuAFIARQBTAE8ATABWAEUAXwBNAEoARABBAFQARQAiACwAIgBDAEEATABFAE4ARABBAFIALgBNAEoARABBAFQARQBfAEEARABEAEkAVABJAE8ATgAiACwAIgBDAEEATABFAE4ARABBAFIALgBQAEEAUgBTAEUAXwBJAFMATwBfAFQASQBNAEUAIgAsACIAQwBBAEwARQBOAEQAQQBSAC4ARgBPAFIATQBBAFQAXwBJAFMATwBfAFQASQBNAEUAIgAsACIAQwBBAEwARQBOAEQAQQBSAC4AUABBAFIAUwBFAF8ASQBTAE8AXwBEAEEAVABFAFQASQBNAEUAIgAsACIAQwBBAEwARQBOAEQAQQBSAC4ARgBPAFIATQBBAFQAXwBJAFMATwBfAEQAQQBUAEUAVABJAE0ARQAiACwAIgBDAEEATABFAE4ARABBAFIALgBQAEEAUgBTAEUAXwBMAEkAVABFAFIAQQBSAFkAXwBZAEUAQQBSACIALAAiAEMAQQBMAEUATgBEAEEAUgAuAEYATwBSAE0AQQBUAF8ATABJAFQARQBSAEEAUgBZAF8AWQBFAEEAUgAiACwAIgBDAEEATABFAE4ARABBAFIALgBQAEEAUgBTAEUAXwBMAEkAVABFAFIAQQBSAFkAXwBEAEEAVABFACIALAAiAEMAQQBMAEUATgBEAEEAUgAuAEYATwBSAE0AQQBUAF8ATABJAFQARQBSAEEAUgBZAF8ARABBAFQARQAiACwAIgBDAEEATABFAE4ARABBAFIALgBQAEEAUgBTAEUAXwBVAFMAXwBEAEEAVABFACIALAAiAEMAQQBMAEUATgBEAEEAUgAuAEYATwBSAE0AQQBUAF8AVQBTAF8ARABBAFQARQAiACwAIgBDAEEATABFAE4ARABBAFIALgBQAEEAUgBTAEUAXwBNAEkATABfAEQAVABHACIALAAiAEMAQQBMAEUATgBEAEEAUgAuAEYATwBSAE0AQQBUAF8ATQBJAEwAXwBEAFQARwAiACwAIgBDAEEATABFAE4ARABBAFIALgBJAFMAXwBWAEEATABJAEQAXwBPAFIARABJAE4AQQBMAF8ARABBAFQARQAiACwAIgBDAEEATABFAE4ARABBAFIALgBQAEEAUgBTAEUAXwBJAFMATwBfAE8AUgBEAEkATgBBAEwAXwBEAEEAVABFACIALAAiAEMAQQBMAEUATgBEAEEAUgAuAEYATwBSAE0AQQBUAF8ASQBTAE8AXwBPAFIARABJAE4AQQBMAF8ARABBAFQARQAiACwAIgBDAEEATABFAE4ARABBAFIALgBPAFIARABJAE4AQQBMAF8ARABBAFQARQBfAFQATwBfAE0ASgBEAEEAVABFACIALAAiAEMAQQBMAEUATgBEAEEAUgAuAE0ASgBEAEEAVABFAF8AVABPAF8ATwBSAEQASQBOAEEATABfAEQAQQBUAEUAIgAsACIAQwBBAEwARQBOAEQAQQBSAC4AQwBPAE4AVgBFAFIAVABfAFcARQBFAEsARABBAFkAXwBOAFUATQBCAEUAUgAiACwAIgBDAEEATABFAE4ARABBAFIALgBQAEEAUgBTAEUAXwBXAEUARQBLAEQAQQBZACIALAAiAEMAQQBMAEUATgBEAEEAUgAuAFcARQBFAEsARABBAFkAXwBOAEEATQBFACIALAAiAEMAQQBMAEUATgBEAEEAUgAuAEQAQQBZAF8ATwBGAF8AVwBFAEUASwAiACwAIgBDAEEATABFAE4ARABBAFIALgBXAEUARQBLAEQAQQBZAF8ATwBGAF8ATQBPAE4AVABIACIALAAiAEMAQQBMAEUATgBEAEEAUgAuAEkAUwBfAFYAQQBMAEkARABfAFcARQBFAEsAXwBEAEEAVABFACIALAAiAEMAQQBMAEUATgBEAEEAUgAuAFcARQBFAEsAUwBfAEkATgBfAFkARQBBAFIAIgAsACIAQwBBAEwARQBOAEQAQQBSAC4AUABBAFIAUwBFAF8ASQBTAE8AXwBXAEUARQBLAF8ARABBAFQARQAiACwAIgBDAEEATABFAE4ARABBAFIALgBGAE8AUgBNAEEAVABfAEkAUwBPAF8AVwBFAEUASwBfAEQAQQBUAEUAIgAsACIAQwBBAEwARQBOAEQAQQBSAC4AVwBFAEUASwBfAEQAQQBUAEUAXwBUAE8AXwBNAEoARABBAFQARQAiACwAIgBDAEEATABFAE4ARABBAFIALgBNAEoARABBAFQARQBfAFQATwBfAFcARQBFAEsAXwBEAEEAVABFACIALAAiAEMAQQBMAEUATgBEAEEAUgAuAFcARQBFAEsAXwBOAFUATQBCAEUAUgAiACwAIgBDAEEATABFAE4ARABBAFIALgBEAEEAWQBTAF8ASQBOAF8AUQBVAEEAUgBUAEUAUgAiACwAIgBDAEEATABFAE4ARABBAFIALgBRAFUAQQBSAFQARQBSAF8ARABBAFQARQBfAFQATwBfAE0ASgBEAEEAVABFACIALAAiAEMAQQBMAEUATgBEAEEAUgAuAE0ASgBEAEEAVABFAF8AVABPAF8AUQBVAEEAUgBUAEUAUgBfAEQAQQBUAEUAIgAsACIAQwBBAEwARQBOAEQAQQBSAC4ARABFAEwAVABBAF8ASABPAFUAUgBTACIALAAiAEMAQQBMAEUATgBEAEEAUgAuAEQARQBMAFQAQQBfAE0ASQBOAFUAVABFAFMAIgAsACIAQwBBAEwARQBOAEQAQQBSAC4ARABFAEwAVABBAF8AUwBFAEMATwBOAEQAUwAiACwAIgBDAEEATABFAE4ARABBAFIALgBEAEUATABUAEEAXwBEAEgATQBTACIALAAiAEMAQQBMAEUATgBEAEEAUgAuAEQARQBMAFQAQQBfAFQASQBNAEUAUwBQAEEATgAiACwAIgBDAEEATABFAE4ARABBAFIALgBEAEUATABUAEEAXwBXAEUARQBLAFMAIgAsACIAQwBBAEwARQBOAEQAQQBSAC4ARABFAEwAVABBAF8ATQBPAE4AVABIAFMAIgAsACIAQwBBAEwARQBOAEQAQQBSAC4ARABFAEwAVABBAF8AUQBVAEEAUgBUAEUAUgBTACIALAAiAEMAQQBMAEUATgBEAEEAUgAuAEQARQBMAFQAQQBfAFkARQBBAFIAUwAiACwAIgBDAEEATABFAE4ARABBAFIALgBEAEUATABUAEEAXwBXAEUARQBLAF8ARABBAFkAUwAiACwAIgBDAEEATABFAE4ARABBAFIALgBEAEUATABUAEEAXwBZAEUAQQBSAF8AVwBFAEUASwBfAEQAQQBZAFMAIgAsACIAQwBBAEwARQBOAEQAQQBSAC4ARABFAEwAVABBAF8ATQBPAE4AVABIAF8ARABBAFkAUwAiACwAIgBDAEEATABFAE4ARABBAFIALgBEAEUATABUAEEAXwBRAFUAQQBSAFQARQBSAF8ARABBAFkAUwAiACwAIgBDAEEATABFAE4ARABBAFIALgBEAEUATABUAEEAXwBJAE4AVABFAFIAVgBBAEwAIgAsACIAQwBBAEwARQBOAEQAQQBSAC4ARQBYAFQARQBOAFQAXwBPAEYAXwBEAEEAWQBTACIALAAiAEMAQQBMAEUATgBEAEEAUgAuAEUAWABUAEUATgBUAF8ATwBGAF8AVwBFAEUASwBTACIALAAiAEMAQQBMAEUATgBEAEEAUgAuAEUAWABUAEUATgBUAF8ATwBGAF8ATQBPAE4AVABIAFMAIgAsACIAQwBBAEwARQBOAEQAQQBSAC4ARQBYAFQARQBOAFQAXwBPAEYAXwBRAFUAQQBSAFQARQBSAFMAIgAsACIAQwBBAEwARQBOAEQAQQBSAC4ARQBYAFQARQBOAFQAXwBPAEYAXwBZAEUAQQBSAFMAIgAsACIAQwBBAEwARQBOAEQAQQBSAC4AVABJAE0ARQBTAFAAQQBOAF8AVABPAF8ARQBYAEMARQBMAFQASQBNAEUAIgAsACIAQwBBAEwARQBOAEQAQQBSAC4ARQBYAEMARQBMAFQASQBNAEUAXwBUAE8AXwBUAEkATQBFAFMAUABBAE4AIgAsACIAQwBBAEwARQBOAEQAQQBSAC4ATQBKAEQAQQBUAEUAXwBUAE8AXwBFAFgAQwBFAEwARABBAFQARQAiACwAIgBDAEEATABFAE4ARABBAFIALgBFAFgAQwBFAEwARABBAFQARQBfAFQATwBfAE0ASgBEAEEAVABFACIALAAiAEMAQQBMAEUATgBEAEEAUgAuAFUAUwBEAEEAVABFAF8AVABPAF8ARQBYAEMARQBMAEQAQQBUAEUAIgAsACIAQwBBAEwARQBOAEQAQQBSAC4ARQBYAEMARQBMAEQAQQBUAEUAXwBUAE8AXwBVAFMARABBAFQARQAiACwAIgBDAEEATABFAE4ARABBAFIALgBJAFMATwBfAEQAQQBUAEUAVABJAE0ARQBfAFQATwBfAEUAWABDAEUATABEAEEAVABFACIALAAiAEMAQQBMAEUATgBEAEEAUgAuAEUAWABDAEUATABEAEEAVABFAF8AVABPAF8ASQBTAE8AXwBEAEEAVABFAFQASQBNAEUAIgAsACIAQwBBAEwARQBOAEQAQQBSAC4ASQBTAE8AXwBEAEEAVABFAFQASQBNAEUAXwBUAE8AXwBNAEoARABBAFQARQAiACwAIgBDAEEATABFAE4ARABBAFIALgBNAEoARABBAFQARQBfAFQATwBfAEkAUwBPAF8ARABBAFQARQBUAEkATQBFACIALAAiAEMAQQBMAEUATgBEAEEAUgAuAFMASABJAEYAVABfAFQASQBNAEUAWgBPAE4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CALENDAR_GENERAL</vt:lpstr>
      <vt:lpstr>CALENDAR_TIMESPAN</vt:lpstr>
      <vt:lpstr>CALENDAR_DATES</vt:lpstr>
      <vt:lpstr>CALENDAR_TIMEZONES</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2023-07-24T11:25:54Z</dcterms:modified>
</cp:coreProperties>
</file>