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905860" documentId="8_{EC863CD5-8208-420A-82DC-FA001A6233C7}" xr6:coauthVersionLast="47" xr6:coauthVersionMax="47" xr10:uidLastSave="{F9F3AF52-E889-4CD7-9825-0FA891E35953}"/>
  <bookViews>
    <workbookView xWindow="28680" yWindow="-120" windowWidth="29040" windowHeight="15720" tabRatio="806" xr2:uid="{00000000-000D-0000-FFFF-FFFF00000000}"/>
  </bookViews>
  <sheets>
    <sheet name="CALENDAR_GENERAL" sheetId="26" r:id="rId1"/>
    <sheet name="CALENDAR_TIMESPAN" sheetId="29" r:id="rId2"/>
    <sheet name="CALENDAR_DATES" sheetId="3" r:id="rId3"/>
    <sheet name="CALENDAR_DATETIME" sheetId="6" r:id="rId4"/>
    <sheet name="CALENDAR_ORDINALDATES" sheetId="31" r:id="rId5"/>
    <sheet name="CALENDAR_WEEKS" sheetId="4" r:id="rId6"/>
    <sheet name="CALENDAR_QUARTERS" sheetId="18" r:id="rId7"/>
    <sheet name="CALENDAR_DELTAS" sheetId="16" r:id="rId8"/>
    <sheet name="CALENDAR_EXTENTS" sheetId="21" r:id="rId9"/>
    <sheet name="CALENDAR_CONVERSION" sheetId="8" r:id="rId10"/>
  </sheets>
  <definedNames>
    <definedName name="CALENDAR._FORMAT_PROVIDER_TIMESPAN_MODERN" hidden="1">_xlfn.LAMBDA(_xlpm.TimeSpan,_xlpm.SignPositive,_xlpm.Fixed,_xlpm.Padding,_xlpm.Precision,_xlpm.Truncate,_xlpm.HighOrder,_xlpm.LowOrder, _xlfn.LET(_xlpm._setHighOrder, ISNUMBER(_xlpm.HighOrder), _xlpm._setLowOrder, ISNUMBER(_xlpm.LowOrder), _xlpm._setPrecision, ISNUMBER(_xlpm.Precision), _xlpm._resolveHighOrder, _xlfn.IFS(_xlpm._setHighOrder * (_xlpm.HighOrder &gt; 2), 2, _xlpm._setHighOrder, _xlpm.HighOrder, TRUE, 1), _xlpm._resolveLowOrder, _xlfn.IFS(_xlpm._setLowOrder * (_xlpm.LowOrder &lt; 3), 3, _xlpm._setLowOrder, _xlpm.LowOrder, TRUE, 4), _xlpm._resolvePrecision, _xlfn.IFS(_xlpm._resolveLowOrder &lt; 4, 0, _xlpm._setPrecision, _xlpm.Precision, _xlpm.Fixed, 0, TRUE, 9), _xlpm._resolveTimeSpan, CALENDAR.RESOLVE_TIMESPAN(_xlpm.TimeSpan, _xlpm._resolveHighOrder, _xlpm._resolveLowOrder, _xlpm._resolvePrecision, _xlpm.Truncate), _xlpm._showHighOrder, IF(_xlpm.Fixed, _xlpm._resolveHighOrder, _xlfn.LET(_xlpm._hasHighOrder, IFERROR(CALENDAR.TIMESPAN_HIGH_ORDER(INDEX(_xlpm._resolveTimeSpan, 1, 2), INDEX(_xlpm._resolveTimeSpan, 1, 3), INDEX(_xlpm._resolveTimeSpan, 1, 4), INDEX(_xlpm._resolveTimeSpan, 1, 5)), 2), MIN(2, MAX(_xlpm._resolveHighOrder, _xlpm._hasHighOrder)))), _xlpm._showLowOrder, IF(_xlpm.Fixed, _xlpm._resolveLowOrder, _xlfn.LET(_xlpm._hasLowOrder, IFERROR(CALENDAR.TIMESPAN_LOW_ORDER(INDEX(_xlpm._resolveTimeSpan, 1, 2), INDEX(_xlpm._resolveTimeSpan, 1, 3), INDEX(_xlpm._resolveTimeSpan, 1, 4), INDEX(_xlpm._resolveTimeSpan, 1, 5)), 3), MAX(3, MIN(_xlpm._resolveLowOrder, _xlpm._hasLowOrder)))), _xlpm._showPrecision, _xlfn.IFS(_xlpm.Fixed, _xlpm._resolvePrecision, _xlpm._showLowOrder &lt; 4, 0, TRUE, MIN(_xlpm._resolvePrecision, CALENDAR.DECIMALS(INDEX(_xlpm._resolveTimeSpan, 1, 5)))), _xlpm._leadFmt, IF(_xlpm.Padding, "00", "0"), _xlpm._midFmt, "00", _xlpm._lastFmt, IF(_xlpm._showPrecision = 0, _xlpm._midFmt, _xlpm._midFmt &amp; LEFT(".000000000", _xlpm._showPrecision + 1)), _xlpm._designator, _xlfn.IFS(INDEX(_xlpm._resolveTimeSpan, 1, 1) &lt; 0, _xlfn.UNICHAR(8722), _xlpm.SignPositive, "+", TRUE, ""), _xlpm._delims, IF(_xlpm._showLowOrder = 4, {".",":",":",""}, {".",":","",""}), _xlfn.VSTACK(_xlfn.HSTACK(_xlpm._showHighOrder, _xlpm._showLowOrder, _xlpm._leadFmt, _xlpm._midFmt, _xlpm._lastFmt, FALSE), _xlfn.HSTACK(_xlpm._designator, _xlpm._delims), _xlpm._resolveTimeSpan)))</definedName>
    <definedName name="CALENDAR._FORMAT_PROVIDER_TIMESPAN_TRADITIONAL" hidden="1">_xlfn.LAMBDA(_xlpm.TimeSpan,_xlpm.SignPositive,_xlpm.Fixed,_xlpm.Padding,_xlpm.Spacing,_xlpm.Precision,_xlpm.Truncate,_xlpm.HighOrder,_xlpm.LowOrder, _xlfn.LET(_xlpm._setHighOrder, ISNUMBER(_xlpm.HighOrder), _xlpm._setLowOrder, ISNUMBER(_xlpm.LowOrder), _xlpm._setPrecision, ISNUMBER(_xlpm.Precision), _xlpm._resolveHighOrder, IF(_xlpm._setHighOrder, _xlpm.HighOrder, 1), _xlpm._resolveLowOrder, IF(_xlpm._setLowOrder, _xlpm.LowOrder, 4), _xlpm._resolvePrecision, _xlfn.IFS(_xlpm._setPrecision, _xlpm.Precision, _xlpm.Fixed, 0, TRUE, 9), _xlpm._resolveTimeSpan, CALENDAR.RESOLVE_TIMESPAN(_xlpm.TimeSpan, _xlpm._resolveHighOrder, _xlpm._resolveLowOrder, _xlpm._resolvePrecision, _xlpm.Truncate), _xlpm._showLowOrder, IF(_xlpm.Fixed, _xlpm._resolveLowOrder, _xlfn.LET(_xlpm._hasLowOrder, IFERROR(CALENDAR.TIMESPAN_LOW_ORDER(INDEX(_xlpm._resolveTimeSpan, 1, 2), INDEX(_xlpm._resolveTimeSpan, 1, 3), INDEX(_xlpm._resolveTimeSpan, 1, 4), INDEX(_xlpm._resolveTimeSpan, 1, 5)), 4), MIN(_xlpm._resolveLowOrder, _xlpm._hasLowOrder))), _xlpm._showHighOrder, IF(_xlpm.Fixed, _xlpm._resolveHighOrder, _xlfn.LET(_xlpm._hasHighOrder, IFERROR(CALENDAR.TIMESPAN_HIGH_ORDER(INDEX(_xlpm._resolveTimeSpan, 1, 2), INDEX(_xlpm._resolveTimeSpan, 1, 3), INDEX(_xlpm._resolveTimeSpan, 1, 4), INDEX(_xlpm._resolveTimeSpan, 1, 5)), _xlpm._showLowOrder), MAX(_xlpm._resolveHighOrder, _xlpm._hasHighOrder))), _xlpm._showPrecision, IF(_xlpm.Fixed, _xlpm._resolvePrecision, MIN(_xlpm._resolvePrecision, CALENDAR.DECIMALS(INDEX(_xlpm._resolveTimeSpan, 1, _xlpm._showLowOrder + 1)))), _xlpm._leadFmt, IF(_xlpm.Padding, "00", "0"), _xlpm._midFmt, _xlpm._leadFmt, _xlpm._lastFmt, IF(_xlpm._showPrecision = 0, _xlpm._midFmt, _xlpm._midFmt &amp; LEFT(".000000000", _xlpm._showPrecision + 1)), _xlpm._designator, _xlfn.IFS(INDEX(_xlpm._resolveTimeSpan, 1, 1) &lt; 0, _xlfn.UNICHAR(8722), _xlpm.SignPositive, "+", TRUE, ""), _xlpm._delims, {"d","h","'",""""}, _xlfn.VSTACK(_xlfn.HSTACK(_xlpm._showHighOrder, _xlpm._showLowOrder, _xlpm._leadFmt, _xlpm._midFmt, _xlpm._lastFmt, _xlpm.Spacing), _xlfn.HSTACK(_xlpm._designator, _xlpm._delims), _xlpm._resolveTimeSpan)))</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_OF_WEEK">_xlfn.LAMBDA(_xlpm.MJDate, _xlfn.IFS(_xlpm.MJDate = "", "", NOT(ISNUMBER(_xlpm.MJDate)), {#VALUE!}, TRUE, _xlfn.LET(_xlpm._MJDN, INT(_xlpm.MJDate), MOD(_xlpm._MJDN + 2, 7) + 1)))</definedName>
    <definedName name="CALENDAR.DAYS_IN_MONTH">_xlfn.LAMBDA(_xlpm.Month,_xlop.YearCE,_xlop.JulianCalendar, _xlfn.IFS(_xlpm.Month = "", "", NOT(ISNUMBER(_xlpm.Month)), {#VALUE!}, TRUE,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_xlfn.IFS(_xlpm.Quarter = "", "", NOT(ISNUMBER(_xlpm.Quarter)), {#VALUE!}, NOT(CALENDAR.IS_INTEGER(_xlpm.Quarter)), {#NUM!}, TRUE,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_xlfn.IFS(_xlpm.YearCE = "", "", NOT(ISNUMBER(_xlpm.YearCE)), {#VALUE!}, CALENDAR.IS_LEAP_YEAR(_xlpm.YearCE, _xlpm.JulianCalendar),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DHMS">_xlfn.LAMBDA(_xlpm.MJDateStart,_xlpm.MJDateEnd,_xlop.HighOrder,_xlop.LowOrder,_xlop.Precision,_xlop.Truncate, _xlfn.IFS((_xlpm.MJDateStart = "") * (_xlpm.MJDateEnd = ""), {"","","",""}, NOT(ISNUMBER(_xlpm.MJDateStart)), {#VALUE!,"","",""}, NOT(ISNUMBER(_xlpm.MJDateEnd)), {#VALUE!,"","",""}, TRUE, CALENDAR.RESOLVE_TIMESPAN(_xlpm.MJDateEnd - _xlpm.MJDateStart, _xlpm.HighOrder, _xlpm.LowOrder, _xlpm.Precision, _xlpm.Truncate)))</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CALENDAR.DELTA_MONTHS(_xlpm.MJDateStart, _xlpm.MJDateEnd, _xlpm.JulianCalendar), _xlpm.Units = "Q", CALENDAR.DELTA_QUARTERS(_xlpm.MJDateStart, _xlpm.MJDateEnd, _xlpm.MonthOffset, _xlpm.JulianCalendar), _xlpm.Units = "Y", CALENDAR.DELTA_YEARS(_xlpm.MJDateStart, _xlpm.MJDateEnd, _xlpm.JulianCalendar), _xlpm.Units = "WD", CALENDAR.DELTA_WEEK_DAYS(_xlpm.MJDateStart, _xlpm.MJDateEnd), _xlpm.Units = "YWD", CALENDAR.DELTA_YEAR_WEEK_DAYS(_xlpm.MJDateStart, _xlpm.MJDateEnd, _xlpm.JulianCalendar), _xlpm.Units = "MD", CALENDAR.DELTA_MONTH_DAYS(_xlpm.MJDateStart, _xlpm.MJDateEnd, _xlpm.JulianCalendar), _xlpm.Units = "QD", 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CALENDAR.MJDATE_TO_CALENDAR_DATE(IF(_xlpm._sign = 1, _xlpm.MJDateStart, _xlpm.MJDateEnd), _xlpm.JulianCalendar), _xlpm._date_B, CALENDAR.MJDATE_TO_CALENDAR_DATE(IF(_xlpm._sign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CALENDAR.MJDATE_TO_QUARTER_DATE(IF(_xlpm._sign = 1, _xlpm.MJDateStart, _xlpm.MJDateEnd), _xlpm._monthOffset, _xlpm.JulianCalendar), _xlpm._quarterDate_B, 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TIMESPAN">_xlfn.LAMBDA(_xlpm.MJDateStart,_xlpm.MJDateEnd, _xlfn.IFS((_xlpm.MJDateStart = "") * (_xlpm.MJDateEnd = ""), "", NOT(ISNUMBER(_xlpm.MJDateStart)), {#VALUE!}, NOT(ISNUMBER(_xlpm.MJDateEnd)), {#VALUE!}, TRUE, (_xlpm.MJDateEnd - _xlpm.MJDateStart)))</definedName>
    <definedName name="CALENDAR.DELTA_WEEK_DAYS">_xlfn.LAMBDA(_xlpm.MJDateStart,_xlpm.MJDateEnd, _xlfn.IFS((_xlpm.MJDateStart = "") * (_xlpm.MJDateEnd = ""), {"","","",""}, NOT(ISNUMBER(_xlpm.MJDateStart)), {#VALUE!,"","",""}, NOT(ISNUMBER(_xlpm.MJDateEnd)), {#VALUE!,"","",""}, TRUE, _xlfn.LET(_xlpm._diffDays, (_xlpm.MJDateEnd - _xlpm.MJDateStart), IF(_xlpm._diffDays = 0, {0,0,0,0}, _xlfn.LET(_xlpm._sign, IF(_xlpm._diffDays &gt;= 0, 1, -1), _xlpm._absDiffDays, _xlpm._sign * _xlpm._diffDays, _xlpm._deltaWeek, INT(_xlpm._absDiffDays / 7), _xlpm._remDays, _xlpm._absDiffDays - _xlpm._deltaWeek * 7, _xlpm._deltaDay, INT(_xlpm._remDays), _xlpm._deltaTime, _xlpm._remDays - _xlpm._deltaDay, _xlfn.HSTACK(_xlpm._sign, _xlpm._deltaWeek, _xlpm._deltaDay, _xlpm._deltaTime))))))</definedName>
    <definedName name="CALENDAR.DELTA_WEEKS">_xlfn.LAMBDA(_xlpm.MJDateStart,_xlpm.MJDateEnd, _xlfn.IFS((_xlpm.MJDateStart = "") * (_xlpm.MJDateEnd = ""), "", NOT(ISNUMBER(_xlpm.MJDateStart)), {#VALUE!}, NOT(ISNUMBER(_xlpm.MJDateEnd)), {#VALUE!}, TRUE, (_xlpm.MJDateEnd - _xlpm.MJDateStart) / 7))</definedName>
    <definedName name="CALENDAR.DELTA_YEAR_WEEK_DAYS">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CALENDAR.MJDATE_TO_WEEK_DATE(IF(_xlpm._sign = 1, _xlpm.MJDateStart, _xlpm.MJDateEnd), _xlpm.JulianCalendar), _xlpm._weekDate_B, 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CALENDAR.MJDATE_TO_ORDINAL_DATE(IF(_xlpm._sign = 1, _xlpm.MJDateStart, _xlpm.MJDateEnd), _xlpm.JulianCalendar), _xlpm._ordinalDate_B, 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ISO_DATETIME">_xlfn.LAMBDA(_xlpm.ExcelDate,_xlop.TimeZoneOffset,_xlop.Options, _xlfn.IFS(CALENDAR.IS_EMPTY(_xlpm.ExcelDate), "", NOT(ISNUMBER(_xlpm.ExcelDate)), {#VALUE!}, _xlpm.ExcelDate &lt;= 1, CALENDAR.FORMAT_ISO_DATETIME("", "", "", _xlpm.ExcelDate, _xlpm.TimeZoneOffset, _xlpm.Options), TRUE, _xlfn.LET(_xlpm._yearCE, YEAR(_xlpm.ExcelDate), _xlpm._month, MONTH(_xlpm.ExcelDate), _xlpm._day, DAY(_xlpm.ExcelDate), _xlpm._time, _xlpm.ExcelDate - INT(_xlpm.ExcelDate), CALENDAR.FORMAT_ISO_DATETIME(_xlpm._yearCE, _xlpm._month, _xlpm._day, _xlpm._time, _xlpm.TimeZoneOffset, _xlpm.Options))))</definedName>
    <definedName name="CALENDAR.EXCELDATE_TO_MJDATE">_xlfn.LAMBDA(_xlpm.ExcelDate, _xlfn.IFS(CALENDAR.IS_EMPTY(_xlpm.ExcelDate), "", NOT(ISNUMBER(_xlpm.ExcelDate)), {#VALUE!}, TRUE, _xlpm.ExcelDate + 15018))</definedName>
    <definedName name="CALENDAR.EXCELDATE_TO_USDATE">_xlfn.LAMBDA(_xlpm.ExcelDate,_xlop.Options, _xlfn.IFS(CALENDAR.IS_EMPTY(_xlpm.ExcelDate), "", NOT(ISNUMBER(_xlpm.ExcelDate)), {#VALUE!}, _xlpm.ExcelDate &lt;= 1, CALENDAR.FORMAT_US_DATE("", "", "", _xlpm.ExcelDate, _xlpm.Options, 0), TRUE, _xlfn.LET(_xlpm._yearCE, YEAR(_xlpm.ExcelDate), _xlpm._month, MONTH(_xlpm.ExcelDate), _xlpm._day, DAY(_xlpm.ExcelDate), _xlpm._time, _xlpm.ExcelDate - INT(_xlpm.ExcelDate), CALENDAR.FORMAT_US_DATE(_xlpm._yearCE, _xlpm._month, _xlpm._day, _xlpm._time, _xlpm.Options, 0))))</definedName>
    <definedName name="CALENDAR.EXCELTIME_TO_TIMESPAN">_xlfn.LAMBDA(_xlpm.Sign,_xlpm.ExcelTime, _xlfn.IFS(CALENDAR.IS_EMPTY(_xlpm.ExcelTime), "", NOT(ISNUMBER(_xlpm.ExcelTime)), {#VALUE!}, TRUE, _xlfn.LET(_xlpm._sign, _xlfn.IFS(NOT(ISNUMBER(_xlpm.Sign)), 1, _xlpm.Sign &lt; 0, -1, TRUE, 1), _xlpm._sign * _xlpm.ExcelTime)))</definedName>
    <definedName name="CALENDAR.EXTENT_OF_DAY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_xlpm._deltaDay, INT(_xlpm.LocalMJDateEnd) - INT(_xlpm.LocalMJDateStart), _xlpm._sign * (ABS(_xlpm._deltaDay) + 1))))</definedName>
    <definedName name="CALENDAR.EXTENT_OF_MONTH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CALENDAR.MJDATE_TO_QUARTER_DATE(IF(_xlpm._sign = 1, _xlpm.LocalMJDateStart, _xlpm.LocalMJDateEnd), _xlpm._monthOffset, _xlpm.JulianCalendar), _xlpm._quarterDate_B, 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WEEKS">_xlfn.LAMBDA(_xlpm.LocalMJDateStart,_xlpm.LocalMJDateEnd, _xlfn.IFS(CALENDAR.IS_EMPTY(_xlpm.LocalMJDateStart) * CALENDAR.IS_EMPTY(_xlpm.LocalMJDateEnd), "", NOT(ISNUMBER(_xlpm.LocalMJDateStart)), {#VALUE!}, NOT(ISNUMBER(_xlpm.LocalMJDateEnd)), {#VALUE!}, TRUE, _xlfn.LET(_xlpm._sign, IF(_xlpm.LocalMJDateEnd &gt;= _xlpm.LocalMJDateStart, 1, -1), _xlpm._startMonday, INT(_xlpm.LocalMJDateStart) + 1 - CALENDAR.DAY_OF_WEEK(_xlpm.LocalMJDateStart), _xlpm._endMonday, INT(_xlpm.LocalMJDateEnd) + 1 - CALENDAR.DAY_OF_WEEK(_xlpm.LocalMJDateEnd), _xlpm._sign * (INT(ABS(_xlpm._endMonday - _xlpm._startMonday) / 7) + 1))))</definedName>
    <definedName name="CALENDAR.EXTENT_OF_YEARS">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CALENDAR.MJDATE_TO_CALENDAR_DATE(IF(_xlpm._sign = 1, _xlpm.LocalMJDateStart, _xlpm.LocalMJDateEnd), _xlpm.JulianCalendar), _xlpm._date_B, CALENDAR.MJDATE_TO_CALENDAR_DATE(IF(_xlpm._sign = 1, _xlpm.LocalMJDateEnd, _xlpm.LocalMJDateStart), _xlpm.JulianCalendar), _xlpm._deltaYear, INDEX(_xlpm._date_B, 1, 1) - INDEX(_xlpm._date_A, 1, 1), _xlpm._sign * (_xlpm._deltaYear + 1))))</definedName>
    <definedName name="CALENDAR.FIND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_xlpm._chars, MID(_xlpm.Chars, _xlfn.SEQUENCE(1, LEN(_xlpm.Chars)), 1), _xlpm._findCount, _xlfn.LET(_xlpm._removed, _xlfn.REDUCE(_xlpm._text,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FORMAT_ISO_CALENDAR_DATE">_xlfn.LAMBDA(_xlpm.YearCE,_xlpm.Month,_xlpm.Day,_xlop.Basic,_xlop.JulianCalendar, _xlfn.IFS((_xlpm.YearCE = "") * (_xlpm.Month = "") * (_xlpm.Day = ""), "", NOT(ISNUMBER(_xlpm.YearCE)), {#VALUE!}, NOT(CALENDAR.IS_NUMERIC_NULL(_xlpm.Month)), {#VALUE!}, NOT(CALENDAR.IS_NUMERIC_NULL(_xlpm.Day)), {#VALUE!}, NOT(ISNUMBER(_xlpm.Month)) * ISNUMBER(_xlpm.Day), {#VALUE!}, NOT(ISNUMBER(_xlpm.Month)), CALENDAR.FORMAT_ISO_YEAR(_xlpm.YearCE), NOT(CALENDAR.IS_VALID_DATE(_xlpm.YearCE, _xlpm.Month, _xlpm.Day, _xlpm.JulianCalendar)), {#NUM!}, TRUE, _xlfn.LET(_xlpm._basic, N(_xlpm.Basic) &lt;&gt; 0, _xlpm._delim, IF(_xlpm._basic, "", "-"), _xlfn.IFS(_xlpm._basic * (ABS(_xlpm.YearCE) &gt; 9999), {#VALUE!}, ISNUMBER(_xlpm.Day), _xlfn.CONCAT(CALENDAR.FORMAT_ISO_YEAR(_xlpm.YearCE), _xlpm._delim, TEXT(_xlpm.Month, "00"), _xlpm._delim, TEXT(_xlpm.Day, "00")), TRUE, _xlfn.CONCAT(CALENDAR.FORMAT_ISO_YEAR(_xlpm.YearCE), _xlpm._delim, TEXT(_xlpm.Month, "00"))))))</definedName>
    <definedName name="CALENDAR.FORMAT_ISO_DATETIME">_xlfn.LAMBDA(_xlpm.YearCE,_xlpm.Month,_xlpm.Day,_xlop.Time,_xlop.TimeZoneOffset,_xlop.Options,_xlop.JulianCalendar, IF(CALENDAR.IS_EMPTY(_xlpm.YearCE) * CALENDAR.IS_EMPTY(_xlpm.Month) * CALENDAR.IS_EMPTY(_xlpm.Day) * CALENDAR.IS_EMPTY(_xlpm.Time), "", _xlfn.LET(_xlpm._hasDate, ISNUMBER(_xlpm.YearCE) * ISNUMBER(_xlpm.Month) * ISNUMBER(_xlpm.Day), _xlpm._hasTime, NOT(CALENDAR.IS_EMPTY(_xlpm.Time)), IF(_xlpm._hasDate + _xlpm._hasTime = 0, {#VALUE!}, _xlfn.LET(_xlpm._basic, IFERROR(SEARCH("B", _xlpm.Options), 0) &gt; 0, _xlpm._truncate, IFERROR(FIND("&lt;", _xlpm.Options), 0) &gt; 0, _xlpm._tryLowOrderChar, CALENDAR.SEARCH_NTH_CHAR("DHMS", _xlpm.Options, 1, 1), _xlpm._lowOrder, _xlfn.IFS(INDEX(_xlpm._tryLowOrderChar, 1, 1) = 0, IF(_xlpm._hasTime, 4, 1), INDEX(_xlpm._tryLowOrderChar, 1, 2) = "D", 1, INDEX(_xlpm._tryLowOrderChar, 1, 2) = "H", 2, INDEX(_xlpm._tryLowOrderChar, 1, 2) = "M", 3, INDEX(_xlpm._tryLowOrderChar, 1, 2) = "S", 4), _xlpm._roundLevel, IF(_xlpm._lowOrder &lt; 4, _xlpm._lowOrder - 4, _xlfn.LET(_xlpm._tryPrecisionChar, CALENDAR.FIND_NTH_CHAR("0123456789", _xlpm.Options, 1, 1), IF(INDEX(_xlpm._tryPrecisionChar, 1, 1) = 0, 0, VALUE(INDEX(_xlpm._tryPrecisionChar, 1, 2))))), _xlpm._roundTime, IF(ISNUMBER(_xlpm.Time), CALENDAR.ROUND_TIMESPAN(_xlpm.Time, _xlpm._roundLevel, _xlpm._truncate), 0), _xlpm._timeOutOfRange, ISERROR(_xlpm.Time) + (_xlpm._roundTime &lt; 0) + (_xlpm._roundTime &gt; 1) &gt; 0, _xlpm._rDate, _xlfn.IFS(NOT(_xlpm._hasDate), "", NOT(CALENDAR.IS_VALID_DATE(_xlpm.YearCE, _xlpm.Month, _xlpm.Day, _xlpm.JulianCalendar)), "#DATE!", NOT(_xlpm._hasTime), _xlfn.HSTACK(_xlpm.YearCE, _xlpm.Month, _xlpm.Day), _xlpm._timeOutOfRange, _xlfn.HSTACK(_xlpm.YearCE, _xlpm.Month, _xlpm.Day), (_xlpm.Time = 1) * (_xlpm._lowOrder &gt; 1), _xlfn.HSTACK(_xlpm.YearCE, _xlpm.Month, _xlpm.Day), _xlpm._roundTime &lt; 1, _xlfn.HSTACK(_xlpm.YearCE, _xlpm.Month, _xlpm.Day), TRUE, _xlfn.LET(_xlpm._MJDN, CALENDAR.MODIFIED_JULIAN_DAY_NUMBER(_xlpm.YearCE, _xlpm.Month, _xlpm.Day, _xlpm.JulianCalendar), CALENDAR.MJDN_TO_CALENDAR_DATE(_xlpm._MJDN + 1, _xlpm.JulianCalendar))), _xlpm._rTime, _xlfn.IFS(_xlpm._timeOutOfRange, "T#TIME!", NOT(_xlpm._hasTime), "", _xlpm._roundTime &lt; 1, _xlpm._roundTime, (_xlpm.Time = 1) * (_xlpm._lowOrder &gt; 1), _xlpm.Time, TRUE, 0), _xlpm._sDate, IF(NOT(ISNUMBER(INDEX(_xlpm._rDate, 1, 1))), _xlpm._rDate, CALENDAR.FORMAT_ISO_CALENDAR_DATE(INDEX(_xlpm._rDate, 1, 1), INDEX(_xlpm._rDate, 1, 2), INDEX(_xlpm._rDate, 1, 3), _xlpm._basic, _xlpm.JulianCalendar)), _xlpm._sTime, _xlfn.IFS(NOT(ISNUMBER(_xlpm._rTime)), _xlpm._rTime, _xlpm._lowOrder = 1, "", TRUE, CALENDAR.FORMAT_ISO_TIME(_xlpm._rTime, _xlpm.Options)), _xlpm._sTZO, IFERROR(CALENDAR.FORMAT_ISO_TZO(_xlpm.TimeZoneOffset, _xlpm.Options), "#TZO!"), IF((_xlpm._sTime = "") * (_xlpm._sTZO &lt;&gt; ""), _xlfn.CONCAT(_xlpm._sDate, "T", _xlpm._sTZO), _xlfn.CONCAT(_xlpm._sDate, _xlpm._sTime, _xlpm._sTZO)))))))</definedName>
    <definedName name="CALENDAR.FORMAT_ISO_ORDINAL_DATE">_xlfn.LAMBDA(_xlpm.YearCE,_xlpm.OrdinalDay,_xlop.Basic,_xlop.JulianCalendar, _xlfn.IFS(CALENDAR.IS_EMPTY(_xlpm.YearCE) * CALENDAR.IS_EMPTY(_xlpm.OrdinalDay), "", NOT(ISNUMBER(_xlpm.YearCE)), {#VALUE!}, NOT(CALENDAR.IS_NUMERIC_NULL(_xlpm.OrdinalDay)), {#VALUE!}, CALENDAR.IS_EMPTY(_xlpm.OrdinalDay), CALENDAR.FORMAT_ISO_YEAR(_xlpm.YearCE), TRUE, _xlfn.LET(_xlpm._basic, N(_xlpm.Basic) &lt;&gt; 0, IF(_xlpm._basic * (ABS(_xlpm.YearCE) &gt; 9999), {#VALUE!}, _xlfn.LET(_xlpm._delim, IF(_xlpm._basic, "", "-"), IF(NOT(CALENDAR.IS_VALID_ORDINAL_DATE(_xlpm.YearCE, _xlpm.OrdinalDay, _xlpm.JulianCalendar)), {#NUM!}, _xlfn.CONCAT(CALENDAR.FORMAT_ISO_YEAR(_xlpm.YearCE), _xlpm._delim, TEXT(_xlpm.OrdinalDay, "000"))))))))</definedName>
    <definedName name="CALENDAR.FORMAT_ISO_TIME">_xlfn.LAMBDA(_xlpm.Time,_xlop.Options, _xlfn.IFS(_xlpm.Time = "", "", NOT(ISNUMBER(_xlpm.Time)), {#VALUE!}, (_xlpm.Time &lt; 0) + (_xlpm.Time &gt; 1), {#NUM!}, TRUE, _xlfn.LET(_xlpm._basic, IFERROR(SEARCH("B", _xlpm.Options), 0) &gt; 0, _xlpm._truncate, IFERROR(FIND("&lt;", _xlpm.Options), 0) &gt; 0, _xlpm._tryLowOrderChar, CALENDAR.SEARCH_NTH_CHAR("HMS", _xlpm.Options, 1, 1), _xlpm._lowOrder, _xlfn.IFS(INDEX(_xlpm._tryLowOrderChar, 1, 1) = 0, 4, INDEX(_xlpm._tryLowOrderChar, 1, 2) = "H", 2, INDEX(_xlpm._tryLowOrderChar, 1, 2) = "M", 3, INDEX(_xlpm._tryLowOrderChar, 1, 2) = "S", 4), _xlpm._precision, IF(_xlpm._lowOrder &lt; 4, 0, _xlfn.LET(_xlpm._tryPrecisionChar, CALENDAR.SEARCH_NTH_CHAR("0123456789", _xlpm.Options, 1, 1), IF(INDEX(_xlpm._tryPrecisionChar, 1, 1) = 0, 0, VALUE(INDEX(_xlpm._tryPrecisionChar, 1, 2))))), _xlpm._rTime, CALENDAR.RESOLVE_TIMESPAN(_xlpm.Time, 2, _xlpm._lowOrder, _xlpm._precision, _xlpm._truncate), _xlpm._delim, IF(_xlpm._basic, "", ":"), _xlfn.IFS(_xlpm._lowOrder = 4, _xlfn.LET(_xlpm._secFmt, IF(_xlpm._precision = 0, "00", LEFT("00.000000000", _xlpm._precision + 3)), _xlfn.CONCAT("T", TEXT(INDEX(_xlpm._rTime, 1, 3), "00"), _xlpm._delim, TEXT(INDEX(_xlpm._rTime, 1, 4), "00"), _xlpm._delim, TEXT(INDEX(_xlpm._rTime, 1, 5), _xlpm._secFmt))), _xlpm._lowOrder = 3, _xlfn.CONCAT("T", TEXT(INDEX(_xlpm._rTime, 1, 3), "00"), _xlpm._delim, TEXT(INDEX(_xlpm._rTime, 1, 4), "00")), _xlpm._lowOrder = 2, "T" &amp; TEXT(INDEX(_xlpm._rTime, 1, 3), "00")))))</definedName>
    <definedName name="CALENDAR.FORMAT_ISO_TZO">_xlfn.LAMBDA(_xlpm.TimeZoneOffset,_xlop.Options, _xlfn.IFS(_xlpm.TimeZoneOffset = "", "", NOT(ISNUMBER(_xlpm.TimeZoneOffset)), {#VALUE!}, TRUE, _xlfn.LET(_xlpm._basic, IFERROR(SEARCH("B", _xlpm.Options), 0) &gt; 0, _xlpm._zulu, IFERROR(SEARCH("Z", _xlpm.Options), 0) &gt; 0, _xlpm._tzo, ABS(_xlpm.TimeZoneOffset), _xlfn.IFS((_xlpm._tzo = 0) * _xlpm._zulu, "Z", _xlpm._tzo &gt; 0.625, {#NUM!}, TRUE, _xlfn.LET(_xlpm._sign, IF(_xlpm.TimeZoneOffset &gt;= 0, "+", _xlfn.UNICHAR(8722)), _xlpm._delim, IF(_xlpm._basic, "", ":"), _xlpm._rTZO, CALENDAR.RESOLVE_TIMESPAN(_xlpm._tzo, 2, 4, 0), IF(INDEX(_xlpm._rTZO, 5) &gt; 0, _xlfn.CONCAT(_xlpm._sign, TEXT(INDEX(_xlpm._rTZO, 1, 3), "00"), _xlpm._delim, TEXT(INDEX(_xlpm._rTZO, 1, 4), "00"), _xlpm._delim, TEXT(INDEX(_xlpm._rTZO, 1, 5), "00")), _xlfn.CONCAT(_xlpm._sign, TEXT(INDEX(_xlpm._rTZO, 1, 3), "00"), _xlpm._delim, TEXT(INDEX(_xlpm._rTZO, 1, 4), "00"))))))))</definedName>
    <definedName name="CALENDAR.FORMAT_ISO_WEEK_DATE">_xlfn.LAMBDA(_xlpm.YearCE,_xlpm.ISOWeek,_xlop.ISOWeekDay,_xlop.Basic,_xlop.JulianCalendar, _xlfn.IFS(CALENDAR.IS_EMPTY(_xlpm.YearCE) * CALENDAR.IS_EMPTY(_xlpm.ISOWeek) * CALENDAR.IS_EMPTY(_xlpm.ISOWeekDay), "", NOT(ISNUMBER(_xlpm.YearCE)), {#VALUE!}, NOT(CALENDAR.IS_NUMERIC_NULL(_xlpm.ISOWeek)) + NOT(CALENDAR.IS_NUMERIC_NULL(_xlpm.ISOWeekDay)), {#VALUE!}, NOT(ISNUMBER(_xlpm.ISOWeek)) * ISNUMBER(_xlpm.ISOWeekDay), {#VALUE!}, TRUE, _xlfn.LET(_xlpm._delim, IF(N(_xlpm.Basic) = 0, "-", ""), _xlfn.IFS(CALENDAR.IS_EMPTY(_xlpm.ISOWeek), CALENDAR.FORMAT_ISO_YEAR(_xlpm.YearCE), NOT(CALENDAR.IS_VALID_WEEK_DATE(_xlpm.YearCE, _xlpm.ISOWeek, _xlpm.ISOWeekDay, _xlpm.JulianCalendar)), {#NUM!}, CALENDAR.IS_EMPTY(_xlpm.ISOWeekDay), _xlfn.CONCAT(CALENDAR.FORMAT_ISO_YEAR(_xlpm.YearCE), _xlpm._delim, "W", TEXT(_xlpm.ISOWeek, "00")), TRUE, _xlfn.CONCAT(CALENDAR.FORMAT_ISO_YEAR(_xlpm.YearCE), _xlpm._delim, "W", TEXT(_xlpm.ISOWeek, "00"), _xlpm._delim, TEXT(_xlpm.ISOWeekDay, "0"))))))</definedName>
    <definedName name="CALENDAR.FORMAT_ISO_YEAR">_xlfn.LAMBDA(_xlpm.YearCE, _xlfn.IFS(_xlpm.YearCE = "", "", NOT(ISNUMBER(_xlpm.YearCE)), {#VALUE!}, NOT(CALENDAR.IS_INTEGER(_xlpm.YearCE)), {#NUM!}, TRUE, _xlfn.LET(_xlpm._yearFmt, IF((_xlpm.YearCE &gt;= 1000) * (_xlpm.YearCE &lt;= 9999), "0000;" &amp; _xlfn.UNICHAR(8722) &amp; "0000", "+0000;" &amp; _xlfn.UNICHAR(8722) &amp; "0000"), TEXT(_xlpm.YearCE, _xlpm._yearFmt))))</definedName>
    <definedName name="CALENDAR.FORMAT_LITERARY_DATE">_xlfn.LAMBDA(_xlpm.YearCE,_xlpm.Month,_xlpm.Day,_xlop.Time,_xlop.Options,_xlop.JulianCalendar, _xlfn.IFS(CALENDAR.IS_EMPTY(_xlpm.YearCE) * CALENDAR.IS_EMPTY(_xlpm.Month) * CALENDAR.IS_EMPTY(_xlpm.Day), "", NOT(ISNUMBER(_xlpm.Month)) + (NOT(ISNUMBER(_xlpm.YearCE)) * NOT(ISNUMBER(_xlpm.Day))), {#VALUE!}, TRUE, _xlfn.LET(_xlpm._short, IFERROR(SEARCH("S", _xlpm.Options), 0) &gt; 0, _xlpm._intEnglish, IFERROR(SEARCH("I", _xlpm.Options), 0) &gt; 0, _xlpm._era, IFERROR(SEARCH("E", _xlpm.Options), 0) &gt; 0, _xlpm.fnFormatDate, _xlfn.LAMBDA(_xlpm._carryDay, _xlfn.LET(_xlpm._yearCE, IF(_xlpm.YearCE = "", 2000, _xlpm.YearCE), _xlpm._day, IF(_xlpm.Day = "", 1, INT(_xlpm.Day)), IF(NOT(CALENDAR.IS_VALID_DATE(_xlpm._yearCE, _xlpm.Month, _xlpm._day, _xlpm.JulianCalendar)), "#DATE!", _xlfn.LET(_xlpm._rDate, IF(_xlpm._carryDay, _xlfn.LET(_xlpm._MJDN, CALENDAR.MODIFIED_JULIAN_DAY_NUMBER(_xlpm._yearCE, _xlpm.Month, _xlpm._day, _xlpm.JulianCalendar), CALENDAR.MJDN_TO_CALENDAR_DATE(_xlpm._MJDN + 1)), _xlfn.HSTACK(_xlpm._yearCE, _xlpm.Month, _xlpm._day)), _xlpm._sMonth, CALENDAR.MONTH_NAME(INDEX(_xlpm._rDate, 1, 2), _xlpm._short, _xlpm._intEnglish), _xlpm._sDay, IF(ISNUMBER(_xlpm.Day), " " &amp; INDEX(_xlpm._rDate, 1, 3), ""), _xlpm._sYear, IF(ISNUMBER(_xlpm.YearCE), ", " &amp; CALENDAR.FORMAT_LITERARY_YEAR(INDEX(_xlpm._rDate, 1, 1), _xlpm._era), ""), _xlfn.CONCAT(_xlpm._sMonth, _xlpm._sDay, _xlpm._sYear))))), _xlpm.fnFormatTime, _xlfn.LAMBDA(_xlfn.IFS(CALENDAR.IS_EMPTY(_xlpm.Time), {"",0}, NOT(ISNUMBER(_xlpm.Time)), {" #TIME!",0}, (_xlpm.Time &lt; 0) + (_xlpm.Time &gt; 1), {" #TIME!",0}, TRUE, _xlfn.LET(_xlpm._rTime, CALENDAR.ROUND_TIMESPAN(_xlpm.Time, -1, 0), _xlpm._carryDay, N((_xlpm._rTime = 1) * (_xlpm.Time &lt; 1)), _xlpm._fmt, IF(_xlpm.Time = 1, "[H]:mm", "h:mm AM/PM"), _xlfn.HSTACK(", " &amp; TEXT(_xlpm._rTime, _xlpm._fmt), _xlpm._carryDay)))), _xlpm._rTime, _xlpm.fnFormatTime(), _xlpm._sDate, _xlpm.fnFormatDate(INDEX(_xlpm._rTime, 1, 2)), _xlfn.CONCAT(_xlpm._sDate, INDEX(_xlpm._rTime, 1, 1)))))</definedName>
    <definedName name="CALENDAR.FORMAT_LITERARY_YEAR">_xlfn.LAMBDA(_xlpm.YearCE,_xlop.AlwaysShowEra, IF(CALENDAR.IS_EMPTY(_xlpm.YearCE),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_xlfn.LAMBDA(_xlpm.Year,_xlpm.Month,_xlpm.Day,_xlpm.Time,_xlop.TimeZoneOffset,_xlop.Short, _xlfn.IFS(CALENDAR.IS_EMPTY(_xlpm.Year) * CALENDAR.IS_EMPTY(_xlpm.Month) * CALENDAR.IS_EMPTY(_xlpm.Day) * CALENDAR.IS_EMPTY(_xlpm.Time), "", NOT(CALENDAR.IS_NUMERIC_NULL(_xlpm.Year)), {#VALUE!}, NOT(CALENDAR.IS_NUMERIC_NULL(_xlpm.Month)), {#VALUE!}, NOT(CALENDAR.IS_NUMERIC_NULL(_xlpm.Day)), {#VALUE!}, NOT(CALENDAR.IS_EMPTY(_xlpm.Month)) * NOT(CALENDAR.IS_VALID_DATE(_xlpm.Year, _xlpm.Month, _xlpm.Day, 0)), "#DATE!", TRUE, _xlfn.LET(_xlpm._tzo, N(_xlpm.TimeZoneOffset), _xlpm.fnFmtTime, _xlfn.LAMBDA(_xlpm._time, _xlfn.LET(_xlpm._timeFmt, IF(N(_xlpm.Short), "HHmm", "HHmmss"), TEXT(_xlpm._time, _xlpm._timeFmt))), _xlpm.fnResolveMilitaryTZ, _xlfn.LAMBDA(_xlfn.IFS(_xlpm.TimeZoneOffset = "", _xlfn.HSTACK(N(_xlpm.Time), "J"), _xlpm._tzo &gt; 0.5, _xlfn.LET(_xlpm._shiftTZO, _xlpm._tzo - 0.5, _xlpm._time, N(_xlpm.Time) - _xlpm._shiftTZO, _xlfn.HSTACK(_xlpm._time, "M")), _xlpm._tzo &lt; -0.5, _xlfn.LET(_xlpm._shiftTZO, _xlpm._tzo + 0.5, _xlpm._time, N(_xlpm.Time) - _xlpm._shiftTZO, _xlfn.HSTACK(_xlpm._time, "Y")), TRUE, _xlfn.LET(_xlpm._militaryTZO, SIGN(_xlpm._tzo) * MROUND(ABS(_xlpm._tzo * 1440), 60) / 1440, _xlpm._shiftTZO, _xlpm._tzo - _xlpm._militaryTZO, _xlpm._time, N(_xlpm.Time) - _xlpm._shiftTZO, _xlpm._idx, INT(_xlpm._militaryTZO * 24) + 13, _xlpm._militaryTZ, CHOOSE(_xlpm._idx, "Y", "X", "W", "V", "U", "T", "S", "R", "Q", "P", "O", "N", "Z", "A", "B", "C", "D", "E", "F", "G", "H", "I", "K", "L", "M"), _xlfn.HSTACK(_xlpm._time, _xlpm._militaryTZ)))), _xlpm._day, INT(_xlpm.Day), _xlpm._usePrecision, 4 - N(_xlpm.Short), _xlpm._militaryTime, _xlpm.fnResolveMilitaryTZ(), _xlpm._nominalYear, IF(CALENDAR.IS_EMPTY(_xlpm.Year), 2000, _xlpm.Year), _xlpm._nominalMonth, IF(CALENDAR.IS_EMPTY(_xlpm.Year), 3, _xlpm.Month), _xlpm._rDate, IF(INDEX(_xlpm._militaryTime, 1, 1) &lt; 1, _xlfn.HSTACK(_xlpm._nominalYear, _xlpm._nominalMonth, _xlpm._day, INDEX(_xlpm._militaryTime, 1, 1)), _xlfn.LET(_xlpm._MJDN, CALENDAR.MODIFIED_JULIAN_DAY_NUMBER(_xlpm._nominalYear, _xlpm._nominalMonth, _xlpm._day, 0), _xlpm._rTime, INDEX(_xlpm._militaryTime, 1, 1) - 1, _xlfn.HSTACK(CALENDAR.MJDN_TO_CALENDAR_DATE(_xlpm._MJDN + 1, 0), _xlpm._rTime))), _xlpm._sDay, TEXT(INDEX(_xlpm._rDate, 3), "00"), IF(CALENDAR.IS_EMPTY(_xlpm.Year), _xlfn.CONCAT(_xlpm._sDay, _xlpm.fnFmtTime(INDEX(_xlpm._rDate, 4)), INDEX(_xlpm._militaryTime, 1, 2)), IF((INDEX(_xlpm._rDate, 1) &lt; 1951) + (INDEX(_xlpm._rDate, 1) &gt; 2050), "#RANGE!", _xlfn.LET(_xlpm._sTime, _xlpm.fnFmtTime(INDEX(_xlpm._rDate, 4)), _xlpm._sMonth, UPPER(CALENDAR.MONTH_NAME(INDEX(_xlpm._rDate, 2), 1, 1)), _xlpm._sYY, RIGHT(TEXT(INDEX(_xlpm._rDate, 1), "00"), 2), _xlfn.CONCAT(_xlpm._sDay, _xlpm._sTime, INDEX(_xlpm._militaryTime, 1, 2), _xlpm._sMonth, _xlpm._sYY)))))))</definedName>
    <definedName name="CALENDAR.FORMAT_TIMESPAN">_xlfn.LAMBDA(_xlpm.TimeSpan,_xlop.Options, _xlfn.IFS(CALENDAR.IS_EMPTY(_xlpm.TimeSpan), "", NOT(ISNUMBER(_xlpm.TimeSpan)), {#VALUE!}, TRUE, _xlfn.LET(_xlpm._modernStyle, IFERROR(SEARCH("T", _xlpm.Options), 0) = 0, _xlpm._signPositive, IFERROR(FIND("+", _xlpm.Options), 0) &gt; 0, _xlpm._fixed, IFERROR(FIND("~", _xlpm.Options), 0) = 0, _xlpm._padding, IFERROR(SEARCH("P", _xlpm.Options), 0) &gt; 0, _xlpm._spacing, IFERROR(FIND("_", _xlpm.Options), 0) &gt; 0, _xlpm._truncate, IFERROR(FIND("&lt;", _xlpm.Options), 0) &gt; 0, _xlpm._tryHighOrderChar, CALENDAR.SEARCH_NTH_CHAR("DHMS", _xlpm.Options, 1, 1), _xlpm._passedHighOrder, _xlfn.IFS(INDEX(_xlpm._tryHighOrderChar, 1, 1) = 0, "", INDEX(_xlpm._tryHighOrderChar, 1, 2) = "D", 1, INDEX(_xlpm._tryHighOrderChar, 1, 2) = "H", 2, INDEX(_xlpm._tryHighOrderChar, 1, 2) = "M", 3, INDEX(_xlpm._tryHighOrderChar, 1, 2) = "S", 4), _xlpm._tryLowOrderChar, CALENDAR.SEARCH_NTH_CHAR("DHMS", _xlpm.Options, 1, 1, INDEX(_xlpm._tryHighOrderChar, 1, 1) + 1), _xlpm._passedLowOrder, _xlfn.IFS(INDEX(_xlpm._tryLowOrderChar, 1, 1) = 0, "", INDEX(_xlpm._tryLowOrderChar, 1, 2) = "D", 1, INDEX(_xlpm._tryLowOrderChar, 1, 2) = "H", 2, INDEX(_xlpm._tryLowOrderChar, 1, 2) = "M", 3, INDEX(_xlpm._tryLowOrderChar, 1, 2) = "S", 4), _xlpm._lowOrder, _xlfn.IFS(ISNUMBER(_xlpm._passedLowOrder) * ISNUMBER(_xlpm._passedHighOrder), MAX(_xlpm._passedHighOrder, _xlpm._passedLowOrder), ISNUMBER(_xlpm._passedLowOrder) * NOT(ISNUMBER(_xlpm._passedHighOrder)), IF(_xlpm._passedLowOrder &lt;= 2, "", _xlpm._passedLowOrder), NOT(ISNUMBER(_xlpm._passedLowOrder)) * ISNUMBER(_xlpm._passedHighOrder), IF(_xlpm._passedHighOrder &gt;= 3, _xlpm._passedHighOrder, ""), TRUE, ""), _xlpm._highOrder, _xlfn.IFS(ISNUMBER(_xlpm._passedLowOrder) * ISNUMBER(_xlpm._passedHighOrder), MIN(_xlpm._passedHighOrder, _xlpm._passedLowOrder), ISNUMBER(_xlpm._passedLowOrder) * NOT(ISNUMBER(_xlpm._passedHighOrder)), IF(_xlpm._passedLowOrder &lt;= 2, _xlpm._passedLowOrder, ""), NOT(ISNUMBER(_xlpm._passedLowOrder)) * ISNUMBER(_xlpm._passedHighOrder), IF(_xlpm._passedHighOrder &gt;= 3, "", _xlpm._passedHighOrder), TRUE, ""), _xlpm._tryPrecision, CALENDAR.SEARCH_NTH_CHAR("0123456789", _xlpm.Options, 1, 1), _xlpm._precision, IF(INDEX(_xlpm._tryPrecision, 1, 1) = 0, "", VALUE(INDEX(_xlpm._tryPrecision, 1, 2))), _xlpm._provider, IF(_xlpm._modernStyle, CALENDAR._FORMAT_PROVIDER_TIMESPAN_MODERN(_xlpm.TimeSpan, _xlpm._signPositive, _xlpm._fixed, _xlpm._padding, _xlpm._precision, _xlpm._truncate, _xlpm._highOrder, _xlpm._lowOrder), CALENDAR._FORMAT_PROVIDER_TIMESPAN_TRADITIONAL(_xlpm.TimeSpan, _xlpm._signPositive, _xlpm._fixed, _xlpm._padding, _xlpm._spacing, _xlpm._precision, _xlpm._truncate, _xlpm._highOrder, _xlpm._lowOrder)), _xlpm._count, INDEX(_xlpm._provider, 1, 2) - INDEX(_xlpm._provider, 1, 1) + 1, IF(_xlpm._count &lt; 1, "", _xlfn.LET(_xlpm._designator, IF(INDEX(_xlpm._provider, 2, 1) = "", "", INDEX(_xlpm._provider, 2, 1) &amp; IF(INDEX(_xlpm._provider, 1, 6), " ", "")), _xlpm._parts, _xlfn.MAP(_xlfn.SEQUENCE(1, _xlpm._count), _xlfn.LAMBDA(_xlpm._n, _xlfn.LET(_xlpm._fmt, _xlfn.IFS(_xlpm._n = _xlpm._count, INDEX(_xlpm._provider, 1, 5), _xlpm._n = 1, INDEX(_xlpm._provider, 1, 3), TRUE, INDEX(_xlpm._provider, 1, 4)), _xlpm._col, INDEX(_xlpm._provider, 1, 1) + _xlpm._n, _xlpm._part, TEXT(INDEX(_xlpm._provider, 3, _xlpm._col), _xlpm._fmt), _xlpm._delim, INDEX(_xlpm._provider, 2, _xlpm._col), _xlpm._spc, IF(INDEX(_xlpm._provider, 1, 6) * (_xlpm._n &lt; _xlpm._count), " ", ""), _xlpm._part &amp; _xlpm._delim &amp; _xlpm._spc))), _xlfn.CONCAT(_xlpm._designator, _xlpm._parts))))))</definedName>
    <definedName name="CALENDAR.FORMAT_US_DATE">_xlfn.LAMBDA(_xlpm.YearCE,_xlpm.Month,_xlpm.Day,_xlop.Time,_xlop.Options,_xlop.JulianCalendar, IF(CALENDAR.IS_EMPTY(_xlpm.YearCE) * CALENDAR.IS_EMPTY(_xlpm.Month) * CALENDAR.IS_EMPTY(_xlpm.Day) * CALENDAR.IS_EMPTY(_xlpm.Time), "", _xlfn.LET(_xlpm._hasTime, ISNUMBER(_xlpm.Time), _xlpm._hasDate, ISNUMBER(_xlpm.YearCE) * ISNUMBER(_xlpm.Month) * ISNUMBER(_xlpm.Day), IF(NOT(_xlpm._hasDate + _xlpm._hasTime), {#VALUE!}, _xlfn.LET(_xlpm.fnFormatDate, _xlfn.LAMBDA(_xlpm._separator,_xlpm._carryDay, IF(NOT(CALENDAR.IS_VALID_DATE(_xlpm.YearCE, _xlpm.Month, _xlpm.Day, _xlpm.JulianCalendar)), "#DATE!", _xlfn.LET(_xlpm._rDay, INT(_xlpm.Day), _xlpm._rDate, IF(_xlpm._carryDay, _xlfn.LET(_xlpm._MJDN, CALENDAR.MODIFIED_JULIAN_DAY_NUMBER(_xlpm.YearCE, _xlpm.Month, _xlpm._rDay, _xlpm.JulianCalendar), CALENDAR.MJDN_TO_CALENDAR_DATE(_xlpm._MJDN + 1)), _xlfn.HSTACK(_xlpm.YearCE, _xlpm.Month, _xlpm._rDay)), _xlpm._sYear, TEXT(INDEX(_xlpm._rDate, 1, 1), "0000;" &amp; _xlfn.UNICHAR(8722) &amp; "0000;0000"), _xlpm._sMonth, TEXT(INDEX(_xlpm._rDate, 1, 2), "0"), _xlpm._sDay, TEXT(INDEX(_xlpm._rDate, 1, 3), "0"), _xlfn.CONCAT(_xlpm._sMonth, _xlpm._separator, _xlpm._sDay, _xlpm._separator, _xlpm._sYear)))), _xlpm.fnFormatTime, _xlfn.LAMBDA(_xlpm._lowOrder,_xlpm._truncate,_xlpm._separator, _xlfn.IFS(CALENDAR.IS_EMPTY(_xlpm.Time), {"",0}, NOT(ISNUMBER(_xlpm.Time)), {"#TIME!",0}, (_xlpm.Time &lt; 0) + (_xlpm.Time &gt; 1), {" #TIME!",0}, TRUE, _xlfn.LET(_xlpm._roundLevel, IF(_xlpm._lowOrder = 5, 3, _xlpm._lowOrder - 4), _xlpm._rTime, CALENDAR.ROUND_TIMESPAN(_xlpm.Time, _xlpm._roundLevel, _xlpm._truncate), _xlpm._carryDay, N(_xlpm._rTime = 1), _xlpm._fmt, _xlfn.IFS(_xlpm._lowOrder = 1, "", _xlpm._lowOrder = 2, "h AM/PM", _xlpm._lowOrder = 3, "h\" &amp; _xlpm._separator &amp; "mm AM/PM", _xlpm._lowOrder = 4, "h\" &amp; _xlpm._separator &amp; "mm\" &amp; _xlpm._separator &amp; "ss AM/PM", _xlpm._lowOrder = 5, "h\" &amp; _xlpm._separator &amp; "mm\" &amp; _xlpm._separator &amp; "ss.000 AM/PM"), _xlpm._sTime, TEXT(_xlpm._rTime, _xlpm._fmt), _xlfn.HSTACK(_xlpm._sTime, _xlpm._carryDay)))), _xlpm._truncate, IFERROR(FIND("&lt;", _xlpm.Options), 0) &gt; 0, _xlpm._lowOrder, IF(NOT(_xlpm._hasTime), 1, _xlfn.LET(_xlpm._tryLowOrderChar, CALENDAR.SEARCH_NTH_CHAR("DHMST", _xlpm.Options, 1, 1), _xlfn.IFS(INDEX(_xlpm._tryLowOrderChar, 1, 1) = 0, 3, INDEX(_xlpm._tryLowOrderChar, 1, 2) = "D", 1, INDEX(_xlpm._tryLowOrderChar, 1, 2) = "H", 2, INDEX(_xlpm._tryLowOrderChar, 1, 2) = "M", 3, INDEX(_xlpm._tryLowOrderChar, 1, 2) = "S", 4, INDEX(_xlpm._tryLowOrderChar, 1, 2) = "T", 5))), _xlpm._tryDateSepChar, CALENDAR.FIND_NTH_CHAR(",./-_", _xlpm.Options, 1, 1), _xlpm._dateSeparator, IF(INDEX(_xlpm._tryDateSepChar, 1, 1) = 0, "/", INDEX(_xlpm._tryDateSepChar, 1, 2)), _xlpm._tryTimeSepChar, CALENDAR.FIND_NTH_CHAR(",.:-_", _xlpm.Options, 1, 1, INDEX(_xlpm._tryDateSepChar, 1, 1) + 1), _xlpm._timeSeparator, IF(INDEX(_xlpm._tryTimeSepChar, 1, 1) = 0, ":", INDEX(_xlpm._tryTimeSepChar, 1, 2)), _xlfn.IFS(_xlpm._hasDate * _xlpm._hasTime, _xlfn.LET(_xlpm._rTime, _xlpm.fnFormatTime(_xlpm._lowOrder, _xlpm._truncate, _xlpm._timeSeparator), _xlpm._sDate, _xlpm.fnFormatDate(_xlpm._dateSeparator, INDEX(_xlpm._rTime, 1, 2)), _xlfn.CONCAT(_xlpm._sDate, " ", INDEX(_xlpm._rTime, 1, 1))), _xlpm._hasTime, _xlfn.LET(_xlpm._rTime, _xlpm.fnFormatTime(_xlpm._lowOrder, _xlpm._truncate, _xlpm._timeSeparator), INDEX(_xlpm._rTime, 1, 1)), TRUE, _xlpm.fnFormatDate(_xlpm._dateSeparator, 0)))))))</definedName>
    <definedName name="CALENDAR.GREGORIAN_TO_JULIAN">_xlfn.LAMBDA(_xlpm.YearCE,_xlpm.Month,_xlpm.Day, _xlfn.LET(_xlpm._JDN, CALENDAR.JULIAN_DAY_NUMBER(_xlpm.YearCE, _xlpm.Month, _xlpm.Day, 0), _xlfn.IFS(ISERROR(_xlpm._JDN), {#VALUE!,"",""}, _xlpm._JDN = "", {"","",""}, TRUE,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_xlfn.IFS(_xlpm.YearCE = "", "", NOT(ISNUMBER(_xlpm.YearCE)), {#VALUE!}, TRUE, _xlfn.LET(_xlpm._yearCE, INT(_xlpm.YearCE), IF(N(_xlpm.JulianCalendar) = 0, _xlfn.IFS(MOD(_xlpm._yearCE, 400) = 0, TRUE, MOD(_xlpm._yearCE, 100) = 0, FALSE, TRUE, MOD(_xlpm._yearCE, 4) = 0), MOD(_xlpm._yearCE, 4) = 0))))</definedName>
    <definedName name="CALENDAR.IS_NON_NEGATIVE">_xlfn.LAMBDA(_xlpm.N, _xlfn.IFS(ISERROR(_xlpm.N), FALSE, _xlpm.N = "", FALSE, NOT(ISNUMBER(_xlpm.N)), FALSE, TRUE, _xlpm.N &gt;= 0))</definedName>
    <definedName name="CALENDAR.IS_NON_ZERO">_xlfn.LAMBDA(_xlpm.N, _xlfn.IFS(ISERROR(_xlpm.N), TRUE, _xlpm.N = "", FALSE, NOT(ISNUMBER(_xlpm.N)), TRUE, _xlpm.N = 0, FALSE, TRUE, TRUE))</definedName>
    <definedName name="CALENDAR.IS_NUMERIC_NULL">_xlfn.LAMBDA(_xlpm.Value, _xlfn.IFS(ISERROR(_xlpm.Value), FALSE, _xlpm.Value = "", TRUE, ISNUMBER(_xlpm.Value), TRUE, TRUE, FALSE))</definedName>
    <definedName name="CALENDAR.IS_VALID_DATE">_xlfn.LAMBDA(_xlpm.YearCE,_xlpm.Month,_xlop.Day,_xlop.JulianCalendar, _xlfn.IFS(NOT(ISNUMBER(_xlpm.YearCE)) + NOT(ISNUMBER(_xlpm.Month)), FALSE, NOT(CALENDAR.IS_INTEGER(_xlpm.YearCE) * CALENDAR.IS_INTEGER(_xlpm.Month)), FALSE, (_xlpm.Month &lt; 1) + (_xlpm.Month &gt; 12), FALSE, _xlpm.Day = "", TRUE, TRUE, _xlfn.LET(_xlpm._day, INT(_xlpm.Day), IF(_xlpm._day &lt; 1, FALSE, _xlfn.LET(_xlpm._daysInMonth, CALENDAR.DAYS_IN_MONTH(_xlpm.Month, _xlpm.YearCE, _xlpm.JulianCalendar), IF(ISERROR(_xlpm._daysInMonth), FALSE, _xlpm._day &lt;= _xlpm._daysInMonth))))))</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_xlfn.LAMBDA(_xlpm.Hour,_xlpm.Minute,_xlpm.Second,_xlop.Accept24Hour, _xlfn.LET(_xlpm._accept24hour, N(_xlpm.Accept24Hour) &lt;&gt; 0, _xlfn.IFS(ISNUMBER(_xlpm.Hour) * ISNUMBER(_xlpm.Minute) * ISNUMBER(_xlpm.Second), _xlfn.IFS((_xlpm._accept24hour * (_xlpm.Hour = 24) * (_xlpm.Minute = 0) * (_xlpm.Second = 0)) &gt; 0, TRUE, NOT(CALENDAR.IS_INTEGER(_xlpm.Hour) * CALENDAR.IS_INTEGER(_xlpm.Minute)), FALSE, (_xlpm.Hour &lt; 0) + (_xlpm.Hour &gt; 23), FALSE, (_xlpm.Minute &lt; 0) + (_xlpm.Minute &gt; 59), FALSE, (_xlpm.Second &lt; 0) + (_xlpm.Second &gt;= 60), FALSE, TRUE, TRUE), ISNUMBER(_xlpm.Hour) * ISNUMBER(_xlpm.Minute) * (_xlpm.Second = ""), _xlfn.IFS((_xlpm._accept24hour * (_xlpm.Hour = 24) * (_xlpm.Minute = 0)) &gt; 0, TRUE, NOT(CALENDAR.IS_INTEGER(_xlpm.Hour)), FALSE, (_xlpm.Hour &lt; 0) + (_xlpm.Hour &gt; 23), FALSE, (_xlpm.Minute &lt; 0) + (_xlpm.Minute &gt;= 60), FALSE, TRUE, TRUE), ISNUMBER(_xlpm.Hour) * (_xlpm.Minute = "") * (_xlpm.Second = ""), IF((_xlpm._accept24hour * (_xlpm.Hour = 24)) &gt; 0, TRUE, ((_xlpm.Hour &gt;= 0) * (_xlpm.Hour &lt; 24)) &gt; 0), (_xlpm.Hour = "") * ISNUMBER(_xlpm.Minute) * ISNUMBER(_xlpm.Second), _xlfn.IFS(NOT(CALENDAR.IS_INTEGER(_xlpm.Minute)),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_VALID_TIMESPAN">_xlfn.LAMBDA(_xlpm.Sign,_xlpm.Days,_xlop.Hours,_xlop.Minutes,_xlop.Seconds, _xlfn.IFS(ISERROR(_xlpm.Sign), FALSE, NOT(ISNUMBER(_xlpm.Sign)), FALSE, _xlpm.Sign &lt; -1, FALSE, _xlpm.Sign &gt; 1, FALSE, NOT(CALENDAR.IS_INTEGER(_xlpm.Sign)), FALSE, TRUE, _xlfn.LET(_xlpm._high, _xlfn.IFS(ISNUMBER(_xlpm.Days), 1, ISNUMBER(_xlpm.Hours), 2, ISNUMBER(_xlpm.Minutes), 3, ISNUMBER(_xlpm.Seconds), 4, TRUE, 0), IF(_xlpm._high = 0, FALSE, _xlfn.LET(_xlpm._low, _xlfn.IFS(ISNUMBER(_xlpm.Seconds), 4, ISNUMBER(_xlpm.Minutes), 3, ISNUMBER(_xlpm.Hours), 2, ISNUMBER(_xlpm.Days), 1), _xlpm.fnInvalidElement, _xlfn.LAMBDA(_xlpm._element,_xlpm._max,_xlpm._level,_xlpm._zeroSign, _xlfn.IFS(ISERROR(_xlpm._element), TRUE, (_xlpm._element = "") * (_xlpm._high &lt; _xlpm._level) * (_xlpm._low &gt; _xlpm._level), TRUE, _xlpm._element = "", FALSE, NOT(ISNUMBER(_xlpm._element)), TRUE, (_xlpm._low &gt; _xlpm._level) * NOT(CALENDAR.IS_INTEGER(_xlpm._element)), TRUE, _xlpm._element &lt; 0, TRUE, _xlpm._zeroSign * (_xlpm._element &gt; 0), TRUE, IF(_xlpm._max = "", 0, (_xlpm._high &lt; _xlpm._level) * (_xlpm._element &gt;= _xlpm._max)), TRUE, TRUE, FALSE)), _xlpm._zeroSign, _xlpm.Sign = 0, _xlfn.IFS(_xlpm.fnInvalidElement(_xlpm.Days, "", 1, _xlpm._zeroSign), FALSE, _xlpm.fnInvalidElement(_xlpm.Hours, 24, 2, _xlpm._zeroSign), FALSE, _xlpm.fnInvalidElement(_xlpm.Minutes, 60, 3, _xlpm._zeroSign), FALSE, _xlpm.fnInvalidElement(_xlpm.Seconds, 60, 4, _xlpm._zeroSign),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ISO_DATETIME_TO_EXCELDATE">_xlfn.LAMBDA(_xlpm.ISODateTime,_xlop.AllowMixedStyles, IF(CALENDAR.IS_EMPTY(_xlpm.ISODateTime), {"",""}, _xlfn.LET(_xlpm._isoDateTime, CALENDAR.PARSE_ISO_DATETIME(_xlpm.ISODateTime, _xlpm.AllowMixedStyles), _xlfn.IFS(ISERROR(INDEX(_xlpm._isoDateTime, 1, 1)), _xlfn.HSTACK({#VALUE!}, INDEX(_xlpm._isoDateTime, 1, 5)), ISERROR(INDEX(_xlpm._isoDateTime, 1, 4)), _xlfn.HSTACK({#VALUE!}, INDEX(_xlpm._isoDateTime, 1, 5)), CALENDAR.IS_EMPTY(INDEX(_xlpm._isoDateTime, 1, 1)), _xlfn.HSTACK(INDEX(_xlpm._isoDateTime, 1, 4), INDEX(_xlpm._isoDateTime, 1, 5)), TRUE, _xlfn.LET(_xlpm._date, DATE(INDEX(_xlpm._isoDateTime, 1, 1), INDEX(_xlpm._isoDateTime, 1, 2), INDEX(_xlpm._isoDateTime, 1, 3)), _xlfn.HSTACK(_xlpm._date + N(INDEX(_xlpm._isoDateTime, 1, 4)), INDEX(_xlpm._isoDateTime, 1, 5)))))))</definedName>
    <definedName name="CALENDAR.ISO_DATETIME_TO_MJDATE">_xlfn.LAMBDA(_xlpm.ISODateTime,_xlop.AllowMixedStyles,_xlop.JulianCalendar, IF(CALENDAR.IS_EMPTY(_xlpm.ISODateTime), {"",""}, _xlfn.LET(_xlpm._isoDateTime, CALENDAR.PARSE_ISO_DATETIME(_xlpm.ISODateTime, _xlpm.AllowMixedStyles), _xlfn.IFS(ISERROR(INDEX(_xlpm._isoDateTime, 1, 1)), _xlfn.HSTACK({#VALUE!}, INDEX(_xlpm._isoDateTime, 1, 5)), NOT(CALENDAR.IS_NUMERIC_NULL(INDEX(_xlpm._isoDateTime, 1, 4))), _xlfn.HSTACK({#VALUE!}, INDEX(_xlpm._isoDateTime, 1, 5)), CALENDAR.IS_EMPTY(INDEX(_xlpm._isoDateTime, 1, 1)), _xlfn.HSTACK({#VALUE!}, INDEX(_xlpm._isoDateTime, 1, 5)), TRUE, _xlfn.LET(_xlpm._MJDate, CALENDAR.MODIFIED_JULIAN_DATE(INDEX(_xlpm._isoDateTime, 1, 1), INDEX(_xlpm._isoDateTime, 1, 2), INDEX(_xlpm._isoDateTime, 1, 3), INDEX(_xlpm._isoDateTime, 1, 4), _xlpm.JulianCalendar), _xlfn.HSTACK(_xlpm._MJDate, INDEX(_xlpm._isoDateTime, 1, 5)))))))</definedName>
    <definedName name="CALENDAR.JDATE_TO_CALENDAR_DATE">_xlfn.LAMBDA(_xlpm.JDate,_xlop.JulianCalendar, _xlfn.IFS(_xlpm.JDate = "", {"","","",""}, NOT(ISNUMBER(_xlpm.JDate)), {#VALUE!,"","",""}, TRUE, _xlfn.LET(_xlpm._JDN, INT(_xlpm.JDate + 0.5), _xlpm._timeOfDay, _xlpm.JDate - _xlpm._JDN + 0.5, _xlpm._cDate, CALENDAR.JDN_TO_CALENDAR_DATE(_xlpm._JDN, _xlpm.JulianCalendar), _xlfn.HSTACK(_xlpm._cDate, _xlpm._timeOfDay))))</definedName>
    <definedName name="CALENDAR.JDATE_TO_MODIFIED">_xlfn.LAMBDA(_xlpm.JDate, IF(_xlpm.JDate = "", "", _xlpm.JDate - 2400000.5))</definedName>
    <definedName name="CALENDAR.JDN_TO_CALENDAR_DATE">_xlfn.LAMBDA(_xlpm.JDN,_xlop.JulianCalendar, _xlfn.IFS(_xlpm.JDN = "", {"","",""}, NOT(ISNUMBER(_xlpm.JDN)), {#VALUE!,"",""}, TRUE,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MODIFIED">_xlfn.LAMBDA(_xlpm.JDN, IF(_xlpm.JDN = "", "", INT(_xlpm.JDN) - 2400001))</definedName>
    <definedName name="CALENDAR.JULIAN_DATE">_xlfn.LAMBDA(_xlpm.YearCE,_xlpm.Month,_xlpm.Day,_xlop.Time,_xlop.JulianCalendar, _xlfn.LET(_xlpm._JDN, CALENDAR.JULIAN_DAY_NUMBER(_xlpm.YearCE, _xlpm.Month, _xlpm.Day, _xlpm.JulianCalendar), IF(NOT(ISNUMBER(_xlpm._JDN)), _xlpm._JDN, _xlfn.LET(_xlpm._timeAfterMidday, N(_xlpm.Time) - 0.5, _xlpm._JDN + _xlpm._timeAfterMidday))))</definedName>
    <definedName name="CALENDAR.JULIAN_DAY_NUMBER">_xlfn.LAMBDA(_xlpm.YearCE,_xlpm.Month,_xlpm.Day,_xlop.JulianCalendar, _xlfn.IFS((_xlpm.YearCE = "") * (_xlpm.Month = "") * (_xlpm.Day = ""), "", NOT(CALENDAR.IS_VALID_DATE(_xlpm.YearCE, _xlpm.Month, _xlpm.Day, _xlpm.JulianCalendar)), {#NUM!}, TRUE, _xlfn.LET(_xlpm._day, INT(_xlpm.Day), _xlpm._gregorian, N(_xlpm.JulianCalendar) = 0, _xlpm._YEAR4801BCE, -4800, _xlpm._G4801BCE_JD, -32045, _xlpm._J4801BCE_JD, -32083, _xlpm._DaysIn5MonthsFromMarch, 153, _xlpm._MarchShiftYear, INT((14 - _xlpm.Month) / 12), _xlpm._years, _xlpm.YearCE - _xlpm._YEAR4801BCE - _xlpm._MarchShiftYear, _xlpm._MarchShiftMonth, _xlpm.Month + (12 * _xlpm._MarchShiftYear) - 3, _xlpm._days, 365 * _xlpm._years + INT(_xlpm._years / 4) + INT((_xlpm._DaysIn5MonthsFromMarch * _xlpm._MarchShiftMonth + 2) / 5) + _xlpm._day, _xlpm._days + IF(_xlpm._gregorian, _xlpm._G4801BCE_JD - INT(_xlpm._years / 100) + INT(_xlpm._years / 400), _xlpm._J4801BCE_JD))))</definedName>
    <definedName name="CALENDAR.JULIAN_TO_GREGORIAN">_xlfn.LAMBDA(_xlpm.YearCE,_xlpm.Month,_xlpm.Day, _xlfn.LET(_xlpm._JDN, CALENDAR.JULIAN_DAY_NUMBER(_xlpm.YearCE, _xlpm.Month, _xlpm.Day, 1), _xlfn.IFS(ISERROR(_xlpm._JDN), {#VALUE!,"",""}, _xlpm._JDN = "", {"","",""}, TRUE, CALENDAR.JDN_TO_CALENDAR_DATE(_xlpm._JDN, 0))))</definedName>
    <definedName name="CALENDAR.MJDATE_ADDITION">_xlfn.LAMBDA(_xlpm.LocalMJDate,_xlop.AddTimeSpan,_xlop.AddWeeks,_xlop.AddMonths,_xlop.AddQuarters,_xlop.AddYears,_xlop.JulianCalendar, _xlfn.IFS(_xlpm.LocalMJDate = "", "", NOT(ISNUMBER(_xlpm.LocalMJDate)), {#VALUE!}, (N(_xlpm.AddTimeSpan) = 0) * (N(_xlpm.AddWeeks) = 0) * (N(_xlpm.AddMonths) = 0) * (N(_xlpm.AddQuarters) = 0) * (N(_xlpm.AddYears) = 0), _xlpm.LocalMJDate, TRUE, _xlfn.LET(_xlpm._hasDatePartsAdded, ((N(_xlpm.AddMonths) &lt;&gt; 0) + (N(_xlpm.AddQuarters) &lt;&gt; 0) + (N(_xlpm.AddYears) &lt;&gt; 0)) &lt;&gt; 0, _xlpm._baseMJDate, IF(NOT(_xlpm._hasDatePartsAdded), _xlpm.LocalMJDate, _xlfn.LET(_xlpm._decMonths, (N(_xlpm.AddYears) * 12) + (N(_xlpm.AddQuarters) * 3) + N(_xlpm.AddMonths), _xlpm._addTotalMonths, INT(_xlpm._decMonths), _xlpm._partialMonths, _xlpm._decMonths - _xlpm._addTotalMonths, _xlpm._startDate, CALENDAR.MJDATE_TO_CALENDAR_DATE(_xlpm.LocalMJDate, _xlpm.JulianCalendar), _xlpm._shiftMonths, INDEX(_xlpm._startDate, 1, 2) - 1 + _xlpm._addTotalMonths, _xlpm._resultYear, INDEX(_xlpm._startDate, 1, 1) + INT(_xlpm._shiftMonths / 12), _xlpm._resultMonth, MOD(_xlpm._shiftMonths, 12) + 1, _xlpm._MJDateMonth, CALENDAR.MODIFIED_JULIAN_DATE(_xlpm._resultYear, _xlpm._resultMonth, 1, 0, _xlpm.JulianCalendar) - 1, _xlpm._avgDaysMonth, IF(N(_xlpm.JulianCalendar), 30.4375, 30.436875), _xlpm._MJDateMonth + INDEX(_xlpm._startDate, 1, 3) + ROUND(_xlpm._partialMonths * _xlpm._avgDaysMonth, 0) + INDEX(_xlpm._startDate, 1, 4))), _xlpm._baseMJDate + N(_xlpm.AddTimeSpan) + ROUND(N(_xlpm.AddWeeks) * 7, 0))))</definedName>
    <definedName name="CALENDAR.MJDATE_TO_CALENDAR_DATE">_xlfn.LAMBDA(_xlpm.MJDate,_xlop.JulianCalendar, IF(_xlpm.MJDate = "", {"","","",""}, IF(NOT(ISNUMBER(_xlpm.MJDate)), {#VALUE!,"","",""}, _xlfn.LET(_xlpm._JDate, CALENDAR.MODIFIED_TO_JDATE(_xlpm.MJDate), CALENDAR.JDATE_TO_CALENDAR_DATE(_xlpm._JDate, _xlpm.JulianCalendar)))))</definedName>
    <definedName name="CALENDAR.MJDATE_TO_EXCELDATE">_xlfn.LAMBDA(_xlpm.MJDate, _xlfn.IFS(CALENDAR.IS_EMPTY(_xlpm.MJDate), "", NOT(ISNUMBER(_xlpm.MJDate)), {#VALUE!}, _xlpm.MJDate &lt; 15019, {#NUM!}, _xlpm.MJDate &gt;= 2973484, {#NUM!}, TRUE, _xlpm.MJDate - 15018))</definedName>
    <definedName name="CALENDAR.MJDATE_TO_ISO_DATETIME">_xlfn.LAMBDA(_xlpm.MJDate,_xlop.TimeZoneOffset,_xlop.Options,_xlop.JulianCalendar, _xlfn.IFS(CALENDAR.IS_EMPTY(_xlpm.MJDate), "", NOT(ISNUMBER(_xlpm.MJDate)), {#VALUE!}, TRUE, _xlfn.LET(_xlpm._cDate, CALENDAR.MJDATE_TO_CALENDAR_DATE(_xlpm.MJDate, _xlpm.JulianCalendar), CALENDAR.FORMAT_ISO_DATETIME(INDEX(_xlpm._cDate, 1, 1), INDEX(_xlpm._cDate, 1, 2), INDEX(_xlpm._cDate, 1, 3), INDEX(_xlpm._cDate, 1, 4), _xlpm.TimeZoneOffset, _xlpm.Options, _xlpm.JulianCalendar))))</definedName>
    <definedName name="CALENDAR.MJDATE_TO_ORDINAL_DATE">_xlfn.LAMBDA(_xlpm.MJDate,_xlop.JulianCalendar, _xlfn.IFS(_xlpm.MJDate = "", {"","","",""}, NOT(ISNUMBER(_xlpm.MJDate)), {#VALUE!,"","",""}, TRUE, _xlfn.LET(_xlpm._cDate, CALENDAR.MJDATE_TO_CALENDAR_DATE(_xlpm.MJDate,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_xlfn.LAMBDA(_xlpm.MJDate,_xlop.MonthOffset,_xlop.JulianCalendar, _xlfn.IFS(_xlpm.MJDate = "", {"","","","",""}, NOT(ISNUMBER(_xlpm.MJDate)), {#VALUE!,"","","",""}, TRUE, _xlfn.LET(_xlpm._monthOffset, ROUND(N(_xlpm.MonthOffset), 0), _xlfn.IFS(_xlpm._monthOffset &lt; -6, {#NUM!,"","","",""}, _xlpm._monthOffset &gt; 3, {#NUM!,"","","",""}, TRUE, _xlfn.LET(_xlpm._cDate, CALENDAR.MJDATE_TO_CALENDAR_DATE(_xlpm.MJDate,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_xlfn.LAMBDA(_xlpm.MJDate,_xlop.JulianCalendar, _xlfn.IFS(_xlpm.MJDate = "", {"","","","",""}, NOT(ISNUMBER(_xlpm.MJDate)), {#VALUE!,"","","",""}, TRUE, _xlfn.LET(_xlpm._cDate, CALENDAR.MJDATE_TO_CALENDAR_DATE(_xlpm.MJDate,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N_TO_CALENDAR_DATE">_xlfn.LAMBDA(_xlpm.MJDN,_xlop.JulianCalendar, _xlfn.LET(_xlpm._JDN, CALENDAR.MODIFIED_TO_JDN(_xlpm.MJDN), IF(NOT(ISNUMBER(_xlpm._JDN)), _xlpm._JDN, CALENDAR.JDN_TO_CALENDAR_DATE(_xlpm._JDN, _xlpm.JulianCalendar))))</definedName>
    <definedName name="CALENDAR.MODIFIED_JULIAN_DATE">_xlfn.LAMBDA(_xlpm.YearCE,_xlpm.Month,_xlpm.Day,_xlop.Time,_xlop.JulianCalendar, _xlfn.LET(_xlpm._MJDN, CALENDAR.MODIFIED_JULIAN_DAY_NUMBER(_xlpm.YearCE, _xlpm.Month, _xlpm.Day, _xlpm.JulianCalendar), IF(NOT(ISNUMBER(_xlpm._MJDN)), _xlpm._MJDN, _xlpm._MJDN + N(_xlpm.Time))))</definedName>
    <definedName name="CALENDAR.MODIFIED_JULIAN_DAY_NUMBER">_xlfn.LAMBDA(_xlpm.YearCE,_xlpm.Month,_xlpm.Day,_xlop.JulianCalendar, _xlfn.LET(_xlpm._JDN, CALENDAR.JULIAN_DAY_NUMBER(_xlpm.YearCE, _xlpm.Month, _xlpm.Day, _xlpm.JulianCalendar), IF(NOT(ISNUMBER(_xlpm._JDN)), _xlpm._JDN, CALENDAR.JDN_TO_MODIFIED(_xlpm._JDN))))</definedName>
    <definedName name="CALENDAR.MODIFIED_TO_JDATE">_xlfn.LAMBDA(_xlpm.MJDate, IF(_xlpm.MJDate = "", "", _xlpm.MJDate + 2400000.5))</definedName>
    <definedName name="CALENDAR.MODIFIED_TO_JDN">_xlfn.LAMBDA(_xlpm.MJDN, IF(_xlpm.MJDN = "", "", INT(_xlpm.MJDN) + 2400001))</definedName>
    <definedName name="CALENDAR.MONTH_NAME">_xlfn.LAMBDA(_xlpm.Month,_xlop.Short,_xlop.InternationalEnglish, _xlfn.IFS(_xlpm.Month = "", "", NOT(ISNUMBER(_xlpm.Month)), #VALUE!, TRUE,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NULLIFY">_xlfn.LAMBDA(_xlpm.Value, IF(ISBLANK(_xlpm.Value), "", _xlpm.Value))</definedName>
    <definedName name="CALENDAR.ORDINAL_DATE_TO_MJDATE">_xlfn.LAMBDA(_xlpm.YearCE,_xlpm.OrdinalDay,_xlop.Time,_xlop.JulianCalendar, _xlfn.IFS((_xlpm.YearCE = "") * (_xlpm.OrdinalDay = "") * (_xlpm.Time = ""), "", NOT(ISNUMBER(_xlpm.YearCE)) + NOT(ISNUMBER(_xlpm.OrdinalDay)), {#VALUE!}, TRUE, _xlfn.LET(_xlpm._ordinalDay, INT(_xlpm.OrdinalDay), _xlpm._MJDNYear, CALENDAR.MODIFIED_JULIAN_DAY_NUMBER(_xlpm.YearCE, 1, 1, _xlpm.JulianCalendar) - 1, _xlpm._MJDNYear + _xlpm._ordinalDay + N(_xlpm.Time))))</definedName>
    <definedName name="CALENDAR.PARSE_ISO_CALENDAR_DATE">_xlfn.LAMBDA(_xlpm.ISOCalendarDate,_xlop.JulianCalendar, _xlfn.IFS(_xlpm.ISOCalendarDate = "", {"","",""}, NOT(CALENDAR.VALIDATE_CHARSET("+-0123456789" &amp; _xlfn.UNICHAR(8722), _xlpm.ISOCalendarDate)), {#VALUE!,"",""}, TRUE, _xlfn.LET(_xlpm._firstChar, LEFT(_xlpm.ISOCalendarDate, 1), _xlpm._isSigned, _xlfn.IFS(_xlpm._firstChar = "+", TRUE, _xlpm._firstChar = "-", TRUE, _xlpm._firstChar = _xlfn.UNICHAR(8722), TRUE, TRUE, FALSE), _xlpm._sign, _xlfn.IFS(NOT(_xlpm._isSigned), 1, _xlpm._firstChar = "-", -1, _xlpm._firstChar = _xlfn.UNICHAR(8722), -1, TRUE, 1), _xlpm._unSigned, IF(_xlpm._isSigned, RIGHT(_xlpm.ISOCalendarDate, LEN(_xlpm.ISOCalendarDate) - 1), _xlpm.ISOCalendarDate), _xlpm._len, LEN(_xlpm._unSigned), _xlpm._pattern, CALENDAR.REPLACE_CHARS(_xlpm._unSigned, "0123456789", "_"), _xlpm._tryParse, _xlfn.IFS(_xlpm._len &gt;= 10, _xlfn.IFS(_xlpm._pattern = RIGHT("_______________-__-__", _xlpm._len), _xlfn.HSTACK(VALUE(LEFT(_xlpm._unSigned, _xlpm._len - 6)), VALUE(MID(_xlpm._unSigned, _xlpm._len - 4, 2)), VALUE(RIGHT(_xlpm._unSigned, 2))), _xlpm._pattern = RIGHT("_______________-__", _xlpm._len), _xlfn.HSTACK(VALUE(LEFT(_xlpm._unSigned, _xlpm._len - 3)), VALUE(RIGHT(_xlpm._unSigned, 2)), ""), _xlpm._pattern = RIGHT("___________________", _xlpm._len), _xlfn.HSTACK(VALUE(LEFT(_xlpm._unSigned, _xlpm._len - 4)), VALUE(MID(_xlpm._unSigned, _xlpm._len - 3, 2)), VALUE(RIGHT(_xlpm._unSigned, 2))), TRUE, ""), _xlpm._len &gt;= 8, _xlfn.IFS(_xlpm._pattern = RIGHT("______-__", _xlpm._len), _xlfn.HSTACK(VALUE(LEFT(_xlpm._unSigned, _xlpm._len - 3)), VALUE(RIGHT(_xlpm._unSigned, 2)), ""), _xlpm._pattern = RIGHT("_________", _xlpm._len), _xlfn.HSTACK(VALUE(LEFT(_xlpm._unSigned, _xlpm._len - 4)), VALUE(MID(_xlpm._unSigned, _xlpm._len - 3, 2)), VALUE(RIGHT(_xlpm._unSigned, 2))), TRUE, ""), _xlpm._len = 7, IF(_xlpm._pattern = "____-__", _xlfn.HSTACK(VALUE(LEFT(_xlpm._unSigned, 4)), VALUE(RIGHT(_xlpm._unSigned, 2)), ""), ""), (_xlpm._len &gt;= 4) * (_xlpm._len &lt;= 5), IF(_xlpm._pattern = RIGHT("_____", _xlpm._len), _xlfn.HSTACK(VALUE(_xlpm._unSigned), "", ""), ""), TRUE, ""), IF(INDEX(_xlpm._tryParse, 1, 1) = "", {#VALUE!,"",""}, _xlfn.LET(_xlpm._year, _xlpm._sign * INDEX(_xlpm._tryParse, 1, 1), _xlpm._month, INDEX(_xlpm._tryParse, 1, 2), _xlfn.IFS(_xlpm._month = "", _xlfn.HSTACK(_xlpm._year, "", ""), (_xlpm._month &lt; 1) + (_xlpm._month &gt; 12), _xlfn.HSTACK(_xlpm._year, {#NUM!}, ""), TRUE, _xlfn.LET(_xlpm._day, INDEX(_xlpm._tryParse, 1, 3), IF(_xlpm._day = "", _xlfn.HSTACK(_xlpm._year, _xlpm._month, ""), IF(CALENDAR.IS_VALID_DATE(_xlpm._year, _xlpm._month, _xlpm._day, _xlpm.JulianCalendar), _xlfn.HSTACK(_xlpm._year, _xlpm._month, _xlpm._day), _xlfn.HSTACK(_xlpm._year, _xlpm._month, {#NUM!}))))))))))</definedName>
    <definedName name="CALENDAR.PARSE_ISO_DATETIME">_xlfn.LAMBDA(_xlpm.ISODateTime,_xlop.AllowMixedStyles,_xlop.JulianCalendar, _xlfn.IFS(CALENDAR.IS_EMPTY(_xlpm.ISODateTime), {"","","","",""}, NOT(CALENDAR.VALIDATE_CHARSET("+,-.0123456789:TWZ" &amp; _xlfn.UNICHAR(8722), _xlpm.ISODateTime)), {#VALUE!,"","","",""}, TRUE, _xlfn.LET(_xlpm._Tpos, IFERROR(FIND("T", _xlpm.ISODateTime), 0), _xlpm._parts, IF(_xlpm._Tpos = 0, _xlfn.HSTACK(_xlpm.ISODateTime, "", ""), _xlfn.LET(_xlpm._len, LEN(_xlpm.ISODateTime), _xlpm._datePart, LEFT(_xlpm.ISODateTime, _xlpm._Tpos - 1), _xlpm._TZpos, CALENDAR.FIND_NTH_CHAR("Z+-" &amp; _xlfn.UNICHAR(8722), _xlpm.ISODateTime,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IF(N(_xlpm.AllowMixedStyles) &lt;&gt; 0,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CALENDAR.PARSE_ISO_TIME(INDEX(_xlpm._parts,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definedName>
    <definedName name="CALENDAR.PARSE_ISO_ORDINAL_DATE">_xlfn.LAMBDA(_xlpm.ISOOrdinalDate,_xlop.JulianCalendar, _xlfn.IFS(CALENDAR.IS_EMPTY(_xlpm.ISOOrdinalDate), {"",""}, NOT(CALENDAR.VALIDATE_CHARSET("+-0123456789" &amp; _xlfn.UNICHAR(8722), _xlpm.ISOOrdinalDate)), {#VALUE!,""}, TRUE, _xlfn.LET(_xlpm._firstChar, LEFT(_xlpm.ISOOrdinalDate, 1), _xlpm._isSigned, _xlfn.IFS(_xlpm._firstChar = "+", TRUE, _xlpm._firstChar = "-", TRUE, _xlpm._firstChar = _xlfn.UNICHAR(8722), TRUE, TRUE, FALSE), _xlpm._sign, _xlfn.IFS(NOT(_xlpm._isSigned), 1, _xlpm._firstChar = "-", -1, _xlpm._firstChar = _xlfn.UNICHAR(8722), -1, TRUE, 1), _xlpm._unSigned, IF(_xlpm._isSigned, RIGHT(_xlpm.ISOOrdinalDate, LEN(_xlpm.ISOOrdinalDate) - 1), _xlpm.ISOOrdinalDate), _xlpm._len, LEN(_xlpm._unSigned), _xlpm._pattern, CALENDAR.REPLACE_CHARS(_xlpm._unSigned, "0123456789", "_"), _xlpm._tryParse, _xlfn.IFS(_xlpm._len &gt;= 8, IF(_xlpm._pattern = RIGHT("_______________-___", _xlpm._len), _xlfn.HSTACK(VALUE(LEFT(_xlpm._unSigned, _xlpm._len - 4)), VALUE(RIGHT(_xlpm._unSigned, 3))), ""), _xlpm._len = 7, IF(_xlpm._pattern = "_______", _xlfn.HSTACK(VALUE(LEFT(_xlpm._unSigned, _xlpm._len - 3)), VALUE(RIGHT(_xlpm._unSigned, 3))), ""), (_xlpm._len &gt;= 4) * (_xlpm._len &lt;= 5), IF(_xlpm._pattern = RIGHT("_____", _xlpm._len), _xlfn.HSTACK(VALUE(_xlpm._unSigned), ""), ""), TRUE, #N/A), IF(ISERROR(INDEX(_xlpm._tryParse, 1, 1)), {#VALUE!,""}, _xlfn.LET(_xlpm._year, _xlpm._sign * INDEX(_xlpm._tryParse, 1, 1), _xlpm._ordinalDay, INDEX(_xlpm._tryParse, 1, 2), _xlfn.IFS(_xlpm._ordinalDay = "", _xlfn.HSTACK(_xlpm._year, ""), CALENDAR.IS_VALID_ORDINAL_DATE(_xlpm._year, _xlpm._ordinalDay, _xlpm.JulianCalendar), _xlfn.HSTACK(_xlpm._year, _xlpm._ordinalDay), TRUE, _xlfn.HSTACK(_xlpm._year, {#NUM!})))))))</definedName>
    <definedName name="CALENDAR.PARSE_ISO_TIME">_xlfn.LAMBDA(_xlpm.ISOTime,_xlop.AsComplication, IF(_xlpm.ISOTime = "", "", _xlfn.LET(_xlpm._asValue, N(_xlpm.AsComplication) = 0, IF(CODE(_xlpm.ISOTime) &lt;&gt; 84, IF(_xlpm._asValue, {#VALUE!}, {#VALUE!,"",""}), _xlfn.LET(_xlpm._len, LEN(_xlpm.ISOTime) - 1, _xlpm._timePart, RIGHT(_xlpm.ISOTime, _xlpm._len), _xlpm._pattern, CALENDAR.REPLACE_CHARS(_xlpm._timePart, "0123456789", "_"), _xlpm._tryParse, _xlfn.IFS(LEFT(_xlpm._pattern, 10) = "__:__:__._", _xlfn.LET(_xlpm._decimals, _xlpm._len - 9, _xlfn.HSTACK(VALUE(LEFT(_xlpm._timePart, 2)), VALUE(MID(_xlpm._timePart, 4, 2)), VALUE(MID(_xlpm._timePart, 7, 2)) + (VALUE(RIGHT(_xlpm._timePart, _xlpm._decimals)) / (10 ^ _xlpm._decimals)))), _xlpm._pattern = "__:__:__", _xlfn.HSTACK(VALUE(LEFT(_xlpm._timePart, 2)), VALUE(MID(_xlpm._timePart, 4, 2)), VALUE(RIGHT(_xlpm._timePart, 2))), _xlpm._pattern = "__:__", _xlfn.HSTACK(VALUE(LEFT(_xlpm._timePart, 2)), VALUE(RIGHT(_xlpm._timePart, 2)), 0), LEFT(_xlpm._pattern, 8) = "______._", _xlfn.LET(_xlpm._decimals, _xlpm._len - 7, _xlfn.HSTACK(VALUE(LEFT(_xlpm._timePart, 2)), VALUE(MID(_xlpm._timePart, 3, 2)), VALUE(MID(_xlpm._timePart, 5, 2)) + (VALUE(RIGHT(_xlpm._timePart, _xlpm._decimals)) / (10 ^ _xlpm._decimals)))), _xlpm._pattern = "______", _xlfn.HSTACK(VALUE(LEFT(_xlpm._timePart, 2)), VALUE(MID(_xlpm._timePart, 3, 2)), VALUE(RIGHT(_xlpm._timePart, 2))), _xlpm._pattern = "____", _xlfn.HSTACK(VALUE(LEFT(_xlpm._timePart, 2)), VALUE(RIGHT(_xlpm._timePart, 2)), 0), _xlpm._pattern = "__", _xlfn.HSTACK(VALUE(_xlpm._timePart), 0, 0), TRUE, {#VALUE!}), _xlfn.IFS(ISERROR(INDEX(_xlpm._tryParse, 1, 1)), IF(_xlpm._asValue, {#VALUE!}, {#VALUE!,"",""}), NOT(CALENDAR.IS_VALID_TIME_OF_DAY(INDEX(_xlpm._tryParse, 1, 1), INDEX(_xlpm._tryParse, 1, 2), INDEX(_xlpm._tryParse, 1, 3), 1)), IF(_xlpm._asValue, {#NUM!}, {#NUM!,"",""}), _xlpm._asValue, CALENDAR.TIMESPAN(1, 0, INDEX(_xlpm._tryParse, 1, 1), INDEX(_xlpm._tryParse, 1, 2), INDEX(_xlpm._tryParse, 1, 3)), TRUE, _xlfn.HSTACK(INDEX(_xlpm._tryParse, 1, 1), INDEX(_xlpm._tryParse, 1, 2), INDEX(_xlpm._tryParse, 1, 3))))))))</definedName>
    <definedName name="CALENDAR.PARSE_ISO_TZO">_xlfn.LAMBDA(_xlpm.ISOTimeZoneOffset,_xlop.AsComplication, IF(_xlpm.ISOTimeZoneOffset = "", "", _xlfn.LET(_xlpm._asValue, N(_xlpm.AsComplication) = 0, _xlpm._len, LEN(_xlpm.ISOTimeZoneOffset), IF((_xlpm._len = 1) * (CODE(_xlpm.ISOTimeZoneOffset) = 90), IF(_xlpm._asValue, 0, {0,0,0,0}), _xlfn.LET(_xlpm._sChar, LEFT(_xlpm.ISOTimeZoneOffset, 1), _xlpm._sign, _xlfn.IFS(_xlpm._sChar = "+", 1, _xlpm._sChar = "-", -1, _xlfn.UNICODE(_xlpm._sChar) = 8722, -1, TRUE, 0), IF(_xlpm._sign = 0, IF(_xlpm._asValue, {#VALUE!}, {#VALUE!,"","",""}), _xlfn.LET(_xlpm._tz, MID(_xlpm.ISOTimeZoneOffset, 2, _xlpm._len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IF(_xlpm._asValue, {#VALUE!}, {#VALUE!,"","",""}), NOT(CALENDAR.IS_VALID_TIME_OF_DAY(INDEX(_xlpm._tryParse, 1, 1), INDEX(_xlpm._tryParse, 1, 2), INDEX(_xlpm._tryParse, 1, 3))), IF(_xlpm._asValue, {#NUM!}, {#NUM!,"","",""}), TRUE, _xlfn.LET(_xlpm._absTZO, CALENDAR.TIMESPAN(1, 0, INDEX(_xlpm._tryParse, 1, 1), INDEX(_xlpm._tryParse, 1, 2), INDEX(_xlpm._tryParse, 1, 3)), IF(_xlpm._absTZO &gt; 0.625, IF(_xlpm._asValue, {#NUM!}, {#NUM!,"","",""}), IF(_xlpm._asValue, _xlpm._sign * _xlpm._absTZO, _xlfn.HSTACK(IF(_xlpm._absTZO = 0, 0, _xlpm._sign), INDEX(_xlpm._tryParse, 1, 1), INDEX(_xlpm._tryParse, 1, 2), INDEX(_xlpm._tryParse, 1, 3)))))))))))))</definedName>
    <definedName name="CALENDAR.PARSE_ISO_WEEK_DATE">_xlfn.LAMBDA(_xlpm.ISOWeekDate,_xlop.JulianCalendar, _xlfn.IFS(CALENDAR.IS_EMPTY(_xlpm.ISOWeekDate), {"","",""}, NOT(CALENDAR.VALIDATE_CHARSET("+-0123456789W" &amp; _xlfn.UNICHAR(8722), _xlpm.ISOWeekDate)), {#VALUE!,"",""}, TRUE, _xlfn.LET(_xlpm._firstChar, LEFT(_xlpm.ISOWeekDate, 1), _xlpm._isSigned, _xlfn.IFS(_xlpm._firstChar = "+", TRUE, _xlpm._firstChar = "-", TRUE, _xlpm._firstChar = _xlfn.UNICHAR(8722), TRUE, TRUE, FALSE), _xlpm._sign, _xlfn.IFS(NOT(_xlpm._isSigned), 1, _xlpm._firstChar = "-", -1, _xlpm._firstChar = _xlfn.UNICHAR(8722), -1, TRUE, 1), _xlpm._unSigned, IF(_xlpm._isSigned, RIGHT(_xlpm.ISOWeekDate, LEN(_xlpm.ISOWeekDate) - 1), _xlpm.ISOWeekDate), _xlpm._len, LEN(_xlpm._unSigned), _xlpm._pattern, CALENDAR.REPLACE_CHARS(_xlpm._unSigned, "0123456789", "_"), _xlpm._tryParse, _xlfn.IFS(_xlpm._len &gt;= 10, _xlfn.IFS(_xlpm._pattern = RIGHT("_______________-W__-_", _xlpm._len), _xlfn.HSTACK(VALUE(LEFT(_xlpm._unSigned, _xlpm._len - 6)), VALUE(MID(_xlpm._unSigned, _xlpm._len - 3, 2)), VALUE(RIGHT(_xlpm._unSigned, 1))), _xlpm._pattern = RIGHT("_______________-W__", _xlpm._len), _xlfn.HSTACK(VALUE(LEFT(_xlpm._unSigned, _xlpm._len - 4)), VALUE(RIGHT(_xlpm._unSigned, 2)), ""), _xlpm._pattern = RIGHT("_______________W___", _xlpm._len), _xlfn.HSTACK(VALUE(LEFT(_xlpm._unSigned, _xlpm._len - 4)), VALUE(MID(_xlpm._unSigned, _xlpm._len - 2, 2)), VALUE(RIGHT(_xlpm._unSigned, 1))), _xlpm._pattern = RIGHT("_______________W__", _xlpm._len), _xlfn.HSTACK(VALUE(LEFT(_xlpm._unSigned, _xlpm._len - 3)), VALUE(RIGHT(_xlpm._unSigned, 2)), ""), TRUE, ""), _xlpm._len &gt;= 8, _xlfn.IFS(_xlpm._pattern = RIGHT("_____-W__", _xlpm._len), _xlfn.HSTACK(VALUE(LEFT(_xlpm._unSigned, _xlpm._len - 4)), VALUE(RIGHT(_xlpm._unSigned, 2)), ""), _xlpm._pattern = RIGHT("_____W___", _xlpm._len), _xlfn.HSTACK(VALUE(LEFT(_xlpm._unSigned, _xlpm._len - 4)), VALUE(MID(_xlpm._unSigned, _xlpm._len - 2, 2)), VALUE(RIGHT(_xlpm._unSigned, 1))), _xlpm._pattern = RIGHT("______W__", _xlpm._len), _xlfn.HSTACK(VALUE(LEFT(_xlpm._unSigned, _xlpm._len - 3)), VALUE(RIGHT(_xlpm._unSigned, 2)), ""), TRUE, ""), _xlpm._len = 7, IF(_xlpm._pattern = "____W__", _xlfn.HSTACK(VALUE(LEFT(_xlpm._unSigned, _xlpm._len - 3)), VALUE(RIGHT(_xlpm._unSigned, 2)), ""), ""), (_xlpm._len &gt;= 4) * (_xlpm._len &lt;= 5), IF(_xlpm._pattern = RIGHT("_____", _xlpm._len), _xlfn.HSTACK(VALUE(_xlpm._unSigned), "", ""), ""), TRUE, #N/A), IF(ISERROR(INDEX(_xlpm._tryParse, 1, 1)), {#VALUE!,"",""}, _xlfn.LET(_xlpm._year, _xlpm._sign * INDEX(_xlpm._tryParse, 1, 1), _xlpm._week, INDEX(_xlpm._tryParse, 1, 2), IF(_xlpm._week = "", _xlfn.HSTACK(_xlpm._year, "", ""), _xlfn.LET(_xlpm._invalidWeek, _xlfn.IFS(_xlpm._week &lt; 1, TRUE, _xlpm._week &lt;= 52, FALSE, _xlpm._week &gt; 53, TRUE, TRUE, CALENDAR.WEEKS_IN_YEAR(_xlpm._year, _xlpm.JulianCalendar) &lt; 53), IF(_xlpm._invalidWeek, _xlfn.HSTACK(_xlpm._year, {#NUM!}, ""), _xlfn.LET(_xlpm._day, INDEX(_xlpm._tryParse, 1, 3), IF(_xlpm._day = "", _xlfn.HSTACK(_xlpm._year, _xlpm._week, ""), IF((_xlpm._day &gt;= 1) * (_xlpm._day &lt;= 7), _xlfn.HSTACK(_xlpm._year, _xlpm._week, _xlpm._day), _xlfn.HSTACK(_xlpm._year, _xlpm._week, {#NUM!}))))))))))))</definedName>
    <definedName name="CALENDAR.PARSE_LITERARY_DATE">_xlfn.LAMBDA(_xlpm.LiteraryDate,_xlop.JulianCalendar, IF(CALENDAR.IS_EMPTY(_xlpm.LiteraryDate), {"","","",""}, _xlfn.LET(_xlpm.fnParseTime, _xlfn.LAMBDA(_xlpm._timePart, _xlfn.LET(_xlpm._tryTime, DATEVALUE(_xlpm._timePart) + TIMEVALUE(_xlpm._timePart), _xlfn.IFS(ISERROR(_xlpm._tryTime), "", _xlpm._tryTime &gt; 1, {#NUM!}, TRUE, _xlpm._tryTime))), _xlpm.fnParseDay, _xlfn.LAMBDA(_xlpm._dayPart,_xlpm._year,_xlpm._month, _xlfn.LET(_xlpm._day, INT(VALUE(_xlpm._dayPart)), _xlfn.IFS(_xlpm._day &lt;= 0, {#NUM!}, _xlpm._day &lt;= CALENDAR.DAYS_IN_MONTH(_xlpm._month, _xlpm._year, _xlpm.JulianCalendar), _xlpm._day, TRUE, {#NUM!}))), _xlpm._parts, TRIM(_xlfn.TEXTSPLIT(_xlpm.LiteraryDate,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IFERROR(FIND("C", _xlpm._remain), 0) &gt; 0, _xlpm._val, IF(_xlpm._denotedYear, CALENDAR.PARSE_LITERARY_YEAR(_xlpm._remain), INT(VALUE(_xlpm._remain))),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definedName>
    <definedName name="CALENDAR.PARSE_LITERARY_YEAR">_xlfn.LAMBDA(_xlpm.LiteraryYear, _xlfn.IFS(CALENDAR.IS_EMPTY(_xlpm.LiteraryYear), "", NOT(CALENDAR.VALIDATE_CHARSET(" -+0123456789BCE" &amp; _xlfn.UNICHAR(8722), _xlpm.LiteraryYear)), {#VALUE!}, TRUE,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IF(CALENDAR.IS_EMPTY(_xlpm.DTG), {"","","","",""}, _xlfn.LET(_xlpm._DTG, SUBSTITUTE(_xlpm.DTG, " ", ""), IF(NOT(CALENDAR.VALIDATE_CHARSET("0123456789ABCDEFGHIJKLMNOPQRSTUVWXYZ", _xlpm._DTG)), {#VALUE!,"","","",""}, _xlfn.LET(_xlpm.fnYear, _xlfn.LAMBDA(_xlpm._sYear, _xlfn.LET(_xlpm._yy, VALUE(_xlpm._sYear), IF(_xlpm._yy &lt; 51, 2000 + _xlpm._yy, 1900 + _xlpm._yy))), _xlpm.fnTime, _xlfn.LAMBDA(_xlpm._hour,_xlpm._minute,_xlpm._second, IF(NOT(CALENDAR.IS_VALID_TIME_OF_DAY(_xlpm._hour, _xlpm._minute, _xlpm._second, 0)), {#NUM!}, CALENDAR.TIMESPAN(1, 0, _xlpm._hour, _xlpm._minute, _xlpm._second))), _xlpm.fnParseTZ, _xlfn.LAMBDA(_xlpm._tzChar, _xlfn.LET(_xlpm._code, CODE(_xlpm._tzChar) - 64, _xlfn.IFS(_xlpm._code = 26, 0, _xlpm._code = 10, "", _xlpm._code &lt;= 0, {#VALUE!}, _xlpm._code &lt;= 9, _xlpm._code / 24, _xlpm._code &lt;= 13, (_xlpm._code - 1) / 24, _xlpm._code &lt;= 25, (13 - _xlpm._code) / 24, TRUE, {#VALUE!}))), _xlpm.fnParseFull, _xlfn.LAMBDA(_xlpm._DTG, _xlfn.LET(_xlpm._day, VALUE(LEFT(_xlpm._DTG, 2)), _xlpm._month, CALENDAR.PARSE_MONTH(MID(_xlpm._DTG, 10, 3)), _xlpm._year, _xlpm.fnYear(RIGHT(_xlpm._DTG, 2)), IF(NOT(CALENDAR.IS_VALID_DATE(_xlpm._year, _xlpm._month, _xlpm._day, 0)), {#VALUE!,"","","",""}, _xlfn.LET(_xlpm._hour, VALUE(MID(_xlpm._DTG, 3, 2)), _xlpm._minute, VALUE(MID(_xlpm._DTG, 5, 2)), _xlpm._second, VALUE(MID(_xlpm._DTG, 7, 2)), _xlpm._time, _xlpm.fnTime(_xlpm._hour, _xlpm._minute, _xlpm._second), _xlpm._tz, _xlpm.fnParseTZ(MID(_xlpm._DTG, 9, 1)),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 _xlfn.LET(_xlpm._hour, VALUE(MID(_xlpm._DTG, 3, 2)), _xlpm._minute, VALUE(MID(_xlpm._DTG, 5, 2)), _xlpm._time, _xlpm.fnTime(_xlpm._hour, _xlpm._minute, 0), _xlpm._tz, _xlpm.fnParseTZ(MID(_xlpm._DTG, 7, 1)), _xlfn.HSTACK(_xlpm._year, _xlpm._month, _xlpm._day, _xlpm._time, _xlpm._tz))))), _xlpm.fnParsePlan, _xlfn.LAMBDA(_xlpm._DTG, _xlfn.LET(_xlpm._day, VALUE(LEFT(_xlpm._DTG, 2)), _xlpm._hour, VALUE(MID(_xlpm._DTG, 3, 2)), _xlpm._minute, VALUE(MID(_xlpm._DTG, 5, 2)), _xlpm._time, _xlpm.fnTime(_xlpm._hour, _xlpm._minute, 0), _xlpm._tz, _xlpm.fnParseTZ(MID(_xlpm._DTG, 7, 1)), _xlfn.HSTACK("", "", _xlpm._day, _xlpm._time, _xlpm._tz))), _xlpm._len, LEN(_xlpm._DTG), _xlpm._fmt, _xlfn.IFS(_xlpm._len = 14, 1, _xlpm._len = 12, 2, _xlpm._len = 7, 3, TRUE, 0), IF(_xlpm._fmt = 0, {#VALUE!,"","","",""}, _xlfn.IFS(_xlpm._fmt = 1, _xlpm.fnParseFull(_xlpm._DTG), _xlpm._fmt = 2, _xlpm.fnParseShort(_xlpm._DTG), _xlpm._fmt = 3, _xlpm.fnParsePlan(_xlpm._DTG))))))))</definedName>
    <definedName name="CALENDAR.PARSE_MONTH">_xlfn.LAMBDA(_xlpm.MonthText, IF(_xlpm.MonthText = "", "", MONTH(DATEVALUE(_xlpm.MonthText &amp; " 2000"))))</definedName>
    <definedName name="CALENDAR.PARSE_TIMESPAN">_xlfn.LAMBDA(_xlpm.TimeSpanText,_xlop.AsComplication, _xlfn.LET(_xlpm._asValue, N(_xlpm.AsComplication) = 0, _xlfn.IFS(_xlpm.TimeSpanText = "", IF(_xlpm._asValue, "", {"","","","",""}), _xlpm._asValue * ISNUMBER(_xlpm.TimeSpanText), _xlpm.TimeSpanText, TRUE, _xlfn.LET(_xlpm.fnParseModernFmt, _xlfn.LAMBDA(_xlpm._text, _xlfn.LET(_xlpm._split, CALENDAR.SPLIT_AROUND_CHARS("0123456789", _xlpm._text), _xlpm._pattern, INDEX(_xlpm._split, 1), _xlfn.IFS(_xlpm._pattern = ".::.", _xlfn.LET(_xlpm._decimals, MIN(LEN(INDEX(_xlpm._split, 6)), 9), _xlfn.HSTACK(VALUE(INDEX(_xlpm._split, 2)), VALUE(INDEX(_xlpm._split, 3)), VALUE(INDEX(_xlpm._split, 4)), VALUE(INDEX(_xlpm._split, 5)) + (VALUE(LEFT(INDEX(_xlpm._split, 6), _xlpm._decimals)) / (10 ^ _xlpm._decimals)))), _xlpm._pattern = ".::", _xlfn.HSTACK(VALUE(INDEX(_xlpm._split, 2)), VALUE(INDEX(_xlpm._split, 3)), VALUE(INDEX(_xlpm._split, 4)), VALUE(INDEX(_xlpm._split, 5))), _xlpm._pattern = ".:", _xlfn.HSTACK(VALUE(INDEX(_xlpm._split, 2)), VALUE(INDEX(_xlpm._split, 3)), VALUE(INDEX(_xlpm._split, 4)), ""), _xlpm._pattern = "::.", _xlfn.LET(_xlpm._decimals, MIN(LEN(INDEX(_xlpm._split, 5)), 9), _xlfn.HSTACK("", VALUE(INDEX(_xlpm._split, 2)), VALUE(INDEX(_xlpm._split, 3)), VALUE(INDEX(_xlpm._split, 4)) + (VALUE(LEFT(INDEX(_xlpm._split, 5), _xlpm._decimals)) / (10 ^ _xlpm._decimals)))), _xlpm._pattern = "::", _xlfn.HSTACK("", VALUE(INDEX(_xlpm._split, 2)), VALUE(INDEX(_xlpm._split, 3)), VALUE(INDEX(_xlpm._split, 4))), _xlpm._pattern = ":.", _xlfn.LET(_xlpm._decimals, MIN(LEN(INDEX(_xlpm._split, 4)), 9), _xlfn.HSTACK("", "", VALUE(INDEX(_xlpm._split, 2)), VALUE(INDEX(_xlpm._split, 3)) + (VALUE(LEFT(INDEX(_xlpm._split, 4), _xlpm._decimals)) / (10 ^ _xlpm._decimals)))), _xlpm._pattern = ":", _xlfn.HSTACK("", VALUE(INDEX(_xlpm._split, 2)), VALUE(INDEX(_xlpm._split, 3)), ""), _xlpm._pattern = ".", _xlfn.LET(_xlpm._decimals, MIN(LEN(INDEX(_xlpm._split, 3)), 9), _xlfn.HSTACK(VALUE(INDEX(_xlpm._split, 2)) + (VALUE(LEFT(INDEX(_xlpm._split, 3), _xlpm._decimals)) / (10 ^ _xlpm._decimals)), "", "", "")), TRUE, {#VALUE!}))), _xlpm.fnParseTraditionalFmt, _xlfn.LAMBDA(_xlpm._text, _xlfn.LET(_xlpm._text1, SUBSTITUTE(_xlpm._text, " ", ""), _xlpm._split, CALENDAR.SPLIT_AROUND_CHARS("0123456789", _xlpm._text1), _xlpm._pattern, INDEX(_xlpm._split, 1), _xlfn.IFS(_xlpm._pattern = "dh'.""", _xlfn.LET(_xlpm._decimals, MIN(LEN(INDEX(_xlpm._split, 6)), 9), _xlfn.HSTACK(VALUE(INDEX(_xlpm._split, 2)), VALUE(INDEX(_xlpm._split, 3)), VALUE(INDEX(_xlpm._split, 4)), VALUE(INDEX(_xlpm._split, 5)) + (VALUE(LEFT(INDEX(_xlpm._split, 6), _xlpm._decimals)) / (10 ^ _xlpm._decimals)))), _xlpm._pattern = "dh'""", _xlfn.HSTACK(VALUE(INDEX(_xlpm._split, 2)), VALUE(INDEX(_xlpm._split, 3)), VALUE(INDEX(_xlpm._split, 4)), VALUE(INDEX(_xlpm._split, 5))), _xlpm._pattern = "dh.'", _xlfn.LET(_xlpm._decimals, MIN(LEN(INDEX(_xlpm._split, 5)), 9), _xlfn.HSTACK(VALUE(INDEX(_xlpm._split, 2)), VALUE(INDEX(_xlpm._split, 3)), VALUE(INDEX(_xlpm._split, 4)) + (VALUE(LEFT(INDEX(_xlpm._split, 5), _xlpm._decimals)) / (10 ^ _xlpm._decimals)), "")), _xlpm._pattern = "dh'", _xlfn.HSTACK(VALUE(INDEX(_xlpm._split, 2)), VALUE(INDEX(_xlpm._split, 3)), VALUE(INDEX(_xlpm._split, 4)), ""), _xlpm._pattern = "d.h", _xlfn.LET(_xlpm._decimals, MIN(LEN(INDEX(_xlpm._split, 4)), 9), _xlfn.HSTACK(VALUE(INDEX(_xlpm._split, 2)), VALUE(INDEX(_xlpm._split, 3)) + (VALUE(LEFT(INDEX(_xlpm._split, 4), _xlpm._decimals)) / (10 ^ _xlpm._decimals)), "", "")), _xlpm._pattern = "dh", _xlfn.HSTACK(VALUE(INDEX(_xlpm._split, 2)), VALUE(INDEX(_xlpm._split, 3)), "", ""), _xlpm._pattern = ".d", _xlfn.LET(_xlpm._decimals, MIN(LEN(INDEX(_xlpm._split, 3)), 9), _xlfn.HSTACK(VALUE(INDEX(_xlpm._split, 2)) + (VALUE(LEFT(INDEX(_xlpm._split, 3), _xlpm._decimals)) / (10 ^ _xlpm._decimals)), "", "", "")), _xlpm._pattern = "d", _xlfn.HSTACK(VALUE(INDEX(_xlpm._split, 2)), "", "", ""), _xlpm._pattern = "h'.""", _xlfn.LET(_xlpm._decimals, MIN(LEN(INDEX(_xlpm._split, 5)), 9), _xlfn.HSTACK("", VALUE(INDEX(_xlpm._split, 2)), VALUE(INDEX(_xlpm._split, 3)), VALUE(INDEX(_xlpm._split, 4)) + (VALUE(LEFT(INDEX(_xlpm._split, 5), _xlpm._decimals)) / (10 ^ _xlpm._decimals)))), _xlpm._pattern = "h'""", _xlfn.HSTACK("", VALUE(INDEX(_xlpm._split, 2)), VALUE(INDEX(_xlpm._split, 3)), VALUE(INDEX(_xlpm._split, 4))), _xlpm._pattern = "h.'", _xlfn.LET(_xlpm._decimals, MIN(LEN(INDEX(_xlpm._split, 4)), 9), _xlfn.HSTACK("", VALUE(INDEX(_xlpm._split, 2)), VALUE(INDEX(_xlpm._split, 3)) + (VALUE(LEFT(INDEX(_xlpm._split, 4), _xlpm._decimals)) / (10 ^ _xlpm._decimals)), "")), _xlpm._pattern = "h'", _xlfn.HSTACK("", VALUE(INDEX(_xlpm._split, 2)), VALUE(INDEX(_xlpm._split, 3)), ""), _xlpm._pattern = ".h", _xlfn.LET(_xlpm._decimals, MIN(LEN(INDEX(_xlpm._split, 3)), 9), _xlfn.HSTACK("", VALUE(INDEX(_xlpm._split, 2)) + (VALUE(LEFT(INDEX(_xlpm._split, 3), _xlpm._decimals)) / (10 ^ _xlpm._decimals)), "", "")), _xlpm._pattern = "h", _xlfn.HSTACK("", VALUE(INDEX(_xlpm._split, 2)), "", ""), _xlpm._pattern = "'.""", _xlfn.LET(_xlpm._decimals, MIN(LEN(INDEX(_xlpm._split, 4)), 9), _xlfn.HSTACK("", "", VALUE(INDEX(_xlpm._split, 2)), VALUE(INDEX(_xlpm._split, 3)) + (VALUE(LEFT(INDEX(_xlpm._split, 4), _xlpm._decimals)) / (10 ^ _xlpm._decimals)))), _xlpm._pattern = "'""", _xlfn.HSTACK("", "", VALUE(INDEX(_xlpm._split, 2)), VALUE(INDEX(_xlpm._split, 3))), _xlpm._pattern = ".'", _xlfn.LET(_xlpm._decimals, MIN(LEN(INDEX(_xlpm._split, 3)), 9), _xlfn.HSTACK("", "", VALUE(INDEX(_xlpm._split, 2)) + (VALUE(LEFT(INDEX(_xlpm._split, 3), _xlpm._decimals)) / (10 ^ _xlpm._decimals)), "")), _xlpm._pattern = "'", _xlfn.HSTACK("", "", VALUE(INDEX(_xlpm._split, 2)), ""), _xlpm._pattern = ".""", _xlfn.LET(_xlpm._decimals, MIN(LEN(INDEX(_xlpm._split, 3)), 9), _xlfn.HSTACK("", "", "", VALUE(INDEX(_xlpm._split, 2)) + (VALUE(LEFT(INDEX(_xlpm._split, 3), _xlpm._decimals)) / (10 ^ _xlpm._decimals)))), _xlpm._pattern = """", _xlfn.HSTACK("", "", "", VALUE(INDEX(_xlpm._split, 2))), _xlpm._pattern = ".", _xlfn.LET(_xlpm._decimals, MIN(LEN(INDEX(_xlpm._split, 3)), 9), _xlfn.HSTACK(VALUE(INDEX(_xlpm._split, 2)) + (VALUE(LEFT(INDEX(_xlpm._split, 3), _xlpm._decimals)) / (10 ^ _xlpm._decimals)), "", "", "")), _xlpm._pattern = "", _xlfn.HSTACK(VALUE(INDEX(_xlpm._split, 2)), "", "", ""), TRUE, {#VALUE!}))), _xlpm._complication, IF(ISNUMBER(_xlpm.TimeSpanText), CALENDAR.RESOLVE_TIMESPAN(_xlpm.TimeSpanText), _xlfn.LET(_xlpm._isModernFmt, IFERROR(FIND(":", _xlpm.TimeSpanText), 0) &gt; 0, _xlpm._timeSpanText, IF(_xlpm._isModernFmt, _xlpm.TimeSpanText, SUBSTITUTE(_xlpm.TimeSpanText, " ", "")), _xlpm._firstChar, LEFT(_xlpm._timeSpanText, 1), _xlpm._hasSign, _xlfn.IFS(_xlpm._firstChar = "+", TRUE, _xlpm._firstChar = "-", TRUE, _xlpm._firstChar = _xlfn.UNICHAR(8722), TRUE, TRUE, FALSE), _xlpm._nominalSign, _xlfn.IFS(_xlpm._firstChar = "-", -1, _xlpm._firstChar = _xlfn.UNICHAR(8722), -1, TRUE, 1), _xlpm._uTimeSpan, IF(_xlpm._hasSign, MID(_xlpm._timeSpanText, 2, LEN(_xlpm._timeSpanText) - 1), _xlpm._timeSpanText), _xlpm._tryParse, IF(_xlpm._isModernFmt, _xlpm.fnParseModernFmt(_xlpm._uTimeSpan), _xlpm.fnParseTraditionalFmt(_xlpm._uTimeSpan)), IF(ISERROR(INDEX(_xlpm._tryParse, 1, 1)), {#VALUE!,"","","",""}, _xlfn.LET(_xlpm._sign, _xlfn.IFS(INDEX(_xlpm._tryParse, 1, 1) &gt; 0, _xlpm._nominalSign, INDEX(_xlpm._tryParse, 1, 2) &gt; 0, _xlpm._nominalSign, INDEX(_xlpm._tryParse, 1, 3) &gt; 0, _xlpm._nominalSign, INDEX(_xlpm._tryParse, 1, 4) &gt; 0, _xlpm._nominalSign, TRUE, 0), CALENDAR.VALIDATE_TIMESPAN(_xlpm._sign, INDEX(_xlpm._tryParse, 1, 1), INDEX(_xlpm._tryParse, 1, 2), INDEX(_xlpm._tryParse, 1, 3), INDEX(_xlpm._tryParse, 1, 4)))))), IF(_xlpm._asValue, CALENDAR.TIMESPAN(INDEX(_xlpm._complication, 1, 1), INDEX(_xlpm._complication, 1, 2), INDEX(_xlpm._complication, 1, 3), INDEX(_xlpm._complication, 1, 4), INDEX(_xlpm._complication, 1, 5)), _xlpm._complication)))))</definedName>
    <definedName name="CALENDAR.PARSE_US_DATE">_xlfn.LAMBDA(_xlpm.USDate,_xlop.JulianCalendar, _xlfn.IFS(CALENDAR.IS_EMPTY(_xlpm.USDate), {"","","",""}, NOT(CALENDAR.VALIDATE_CHARSET(" ,-./0123456789:AMPTamp_" &amp; _xlfn.UNICHAR(8722), _xlpm.USDate)), {#VALUE!}, TRUE, _xlfn.LET(_xlpm._tryDate, DATEVALUE(_xlpm.USDate), _xlpm._tryTime, TIMEVALUE(_xlpm.USDate), _xlpm._isTimeOnly, _xlfn.IFS(ISERROR(_xlpm._tryTime), FALSE, ISERROR(_xlpm._tryDate), FALSE, TRUE, ISNUMBER(_xlpm._tryTime) * (_xlpm._tryDate = 0)), IF(_xlpm._isTimeOnly, _xlfn.HSTACK("", "", "", _xlpm._tryTime), _xlfn.LET(_xlpm.fnYearValue, _xlfn.LAMBDA(_xlpm._text, _xlfn.LET(_xlpm._char1, LEFT(_xlpm._text, 1), _xlpm._sign, _xlfn.IFS(_xlpm._char1 = "+", 1, _xlpm._char1 = "-", -1, _xlfn.UNICODE(_xlpm._char1) = 8722, -1, TRUE, ""), IF(_xlpm._sign = "", INT(VALUE(_xlpm._text)), _xlpm._sign * INT(VALUE(RIGHT(_xlpm._text, LEN(_xlpm._text) - 1)))))), _xlpm._pos1, CALENDAR.FIND_NTH_CHAR(",./-_", _xlpm.USDate, 1), _xlpm._pos2, CALENDAR.FIND_NTH_CHAR(",./-_", _xlpm.USDate, 2), _xlpm._pos3, IF(_xlpm._pos2 = 0, 0, CALENDAR.FIND_NTH_CHAR(",./-_T ", _xlpm.USDate, 1, 0, _xlpm._pos2 + 2)), _xlpm._pos4, IF(_xlpm._pos3 = 0, 0, CALENDAR.FIND_NTH_CHAR("0123456789", _xlpm.USDate, 1, 0, MAX(_xlpm._pos2, _xlpm._pos3) + 1)), _xlpm._month, IF(_xlpm._pos1 = 0, {#VALUE!}, INT(VALUE(LEFT(_xlpm.USDate, _xlpm._pos1 - 1)))), _xlpm._year, IF(ISERROR(_xlpm._month), {#VALUE!}, _xlpm.fnYearValue(IF(_xlpm._pos3 = 0, RIGHT(_xlpm.USDate, LEN(_xlpm.USDate) - _xlpm._pos2), MID(_xlpm.USDate, _xlpm._pos2 + 1, _xlpm._pos3 - _xlpm._pos2 - 1)))), _xlpm._time, IF(_xlpm._pos4 = 0, "", _xlfn.LET(_xlpm._timePart, RIGHT(_xlpm.USDate, LEN(_xlpm.USDate) - _xlpm._pos4 + 1), _xlpm._timeVal, DATEVALUE(_xlpm._timePart) + TIMEVALUE(_xlpm._timePart), IF(_xlpm._timeVal &gt;= 1, {#NUM!}, _xlpm._timeVal))), _xlpm._day, IF(_xlpm._pos2 = 0, {#VALUE!}, _xlfn.LET(_xlpm._d, INT(VALUE(MID(_xlpm.USDate, _xlpm._pos1 + 1, _xlpm._pos2 - _xlpm._pos1 - 1))), IF(NOT(IFERROR(CALENDAR.IS_VALID_DATE(_xlpm._year, _xlpm._month, _xlpm._d, _xlpm.JulianCalendar), FALSE)), {#NUM!}, _xlpm._d))), _xlfn.HSTACK(_xlpm._year, _xlpm._month, _xlpm._day, _xlpm._time))))))</definedName>
    <definedName name="CALENDAR.PARSE_WEEKDAY">_xlfn.LAMBDA(_xlpm.DayOfWeekText,_xlop.Traditional, IF(_xlpm.DayOfWeekText = "", "", _xlfn.LET(_xlpm.fnMatchIntEng, _xlfn.LAMBDA(_xlpm.DoW, _xlfn.LET(_xlpm._dow, IF(LEN(_xlpm.DayOfWeekText) = 3, _xlfn.XMATCH(_xlpm.DayOfWeekText, {"Mon";"Tue";"Wed";"Thu";"Fri";"Sat";"Sun"}), _xlfn.XMATCH(_xlpm.DayOfWeekText, {"Monday";"Tuesday";"Wednesday";"Thursday";"Friday";"Saturday";"Sunday"})), _xlfn.IFNA(_xlpm._dow, 0))), _xlpm.fnMatchLocalLang, _xlfn.LAMBDA(_xlpm.DoW, _xlfn.LET(_xlpm._days, _xlfn.SEQUENCE(7, 1, 36528), _xlpm._dow, IF(LEN(_xlpm.DayOfWeekText) = 3, _xlfn.XMATCH(_xlpm.DayOfWeekText, TEXT(_xlpm._days, "ddd")), _xlfn.XMATCH(_xlpm.DayOfWeekText, TEXT(_xlpm._days, "dddd"))), _xlfn.IFNA(_xlpm._dow, 0))), _xlpm._ISOWeekday, _xlfn.LET(_xlpm._idx, _xlpm.fnMatchIntEng(_xlpm.DayOfWeekText), IF(_xlpm._idx &gt; 0, _xlpm._idx, _xlpm.fnMatchLocalLang(_xlpm.DayOfWeekText))), _xlfn.IFS(_xlpm._ISOWeekday = 0, {#VALUE!}, N(_xlpm.Traditional) = 0, _xlpm._ISOWeekday, TRUE, MOD(_xlpm._ISOWeekday, 7) + 1))))</definedName>
    <definedName name="CALENDAR.QUARTER_DATE_TO_MJDATE">_xlfn.LAMBDA(_xlpm.FiscalYearCE,_xlpm.Quarter,_xlpm.DayOfQuarter,_xlop.Time,_xlop.MonthOffset,_xlop.JulianCalendar, _xlfn.IFS((_xlpm.FiscalYearCE = "") * (_xlpm.Quarter = "") * (_xlpm.DayOfQuarter = ""), "", NOT(ISNUMBER(_xlpm.FiscalYearCE)), {#VALUE!}, NOT(ISNUMBER(_xlpm.Quarter)), {#VALUE!}, NOT(ISNUMBER(_xlpm.DayOfQuarter)), {#VALUE!}, NOT(CALENDAR.IS_INTEGER(_xlpm.Quarter)), {#NUM!}, TRUE,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_xlpm._MJDNQuarter, CALENDAR.MODIFIED_JULIAN_DAY_NUMBER(_xlpm._yearCE, _xlpm._month, 1, _xlpm.JulianCalendar) - 1, _xlpm._MJDNQuarter + INT(_xlpm.DayOfQuarter) + N(_xlpm.Time))))))</definedName>
    <definedName name="CALENDAR.REPLACE_CHARS">_xlfn.LAMBDA(_xlpm.Text,_xlpm.CharSet,_xlpm.CharReplaceWith, _xlfn.IFS(_xlpm.Text = "", "", _xlpm.CharSet = "", _xlpm.Text, TRUE, _xlfn.LET(_xlpm._charNew, LEFT(_xlpm.CharReplaceWith), _xlfn.REDUCE(_xlpm.Text, _xlfn.SEQUENCE(LEN(_xlpm.CharSet)), _xlfn.LAMBDA(_xlpm.acc,_xlpm.curr, SUBSTITUTE(_xlpm.acc, MID(_xlpm.CharSet, _xlpm.curr, 1), _xlpm._charNew))))))</definedName>
    <definedName name="CALENDAR.RESOLVE_MJDATE">_xlfn.LAMBDA(_xlpm.MJDate,_xlop.LowOrder,_xlop.Precision,_xlop.Truncate,_xlop.JulianCalendar, _xlfn.LET(_xlpm._lowOrder, _xlfn.IFS(NOT(ISNUMBER(_xlpm.LowOrder)), 6, _xlpm.LowOrder &lt; 1, 6, _xlpm.LowOrder &gt; 6, 6, TRUE, INT(_xlpm.LowOrder)), _xlpm._precision, _xlfn.IFS(NOT(ISNUMBER(_xlpm.Precision)), "", _xlpm.Precision &lt; 0, 0, _xlpm.Precision &gt; 9, 9, TRUE, INT(_xlpm.Precision)), _xlpm._truncate, N(_xlpm.Truncate) &lt;&gt; 0, _xlfn.IFS(_xlpm.MJDate = "", _xlfn.TAKE({"","","","","",""}, 1, _xlpm._lowOrder), NOT(ISNUMBER(_xlpm.MJDate)), _xlfn.TAKE({#VALUE!,"","","","",""}, 1, _xlpm._lowOrder), _xlpm._lowOrder = 1, _xlfn.LET(_xlpm._cDate, CALENDAR.MJDN_TO_CALENDAR_DATE(_xlpm.MJDate, _xlpm.JulianCalendar), IF(_xlpm._truncate, INDEX(_xlpm._cDate, 1, 1), INDEX(_xlpm._cDate, 1, 1) + N(INDEX(_xlpm._cDate, 1, 2) &gt; 6))), _xlpm._lowOrder = 2, _xlfn.LET(_xlpm._cDate, CALENDAR.MJDATE_TO_CALENDAR_DATE(_xlpm.MJDate, _xlpm.JulianCalendar), IF(_xlpm._truncate, _xlfn.TAKE(_xlpm._cDate, 1, 2), _xlfn.LET(_xlpm._daysInMonth, CALENDAR.DAYS_IN_MONTH(INDEX(_xlpm._cDate, 1, 2), INDEX(_xlpm._cDate, 1, 1)), _xlpm._carryMonth, ROUND(((INDEX(_xlpm._cDate, 1, 3) - 1 + INDEX(_xlpm._cDate, 1, 4)) / _xlpm._daysInMonth), 0), _xlfn.IFS(_xlpm._carryMonth = 0, _xlfn.TAKE(_xlpm._cDate, 1, 2), INDEX(_xlpm._cDate, 1, 2) = 12, _xlfn.HSTACK(INDEX(_xlpm._cDate, 1, 1) + 1, 1), TRUE, _xlfn.HSTACK(INDEX(_xlpm._cDate, 1, 1), INDEX(_xlpm._cDate, 1, 2) + 1))))), _xlpm._lowOrder = 3, _xlfn.LET(_xlpm._MJDN, INT(_xlpm.MJDate), _xlpm._time, _xlpm.MJDate - _xlpm._MJDN, _xlpm._rTime, _xlfn.IFS(_xlpm._precision = "", _xlpm._time, _xlpm._truncate, ROUNDDOWN(_xlpm._time, _xlpm._precision), TRUE, ROUND(_xlpm._time, _xlpm._precision)), IF(_xlpm._rTime = 1, CALENDAR.MJDN_TO_CALENDAR_DATE(_xlpm._MJDN + 1, _xlpm.JulianCalendar), _xlfn.LET(_xlpm._cDate, CALENDAR.MJDN_TO_CALENDAR_DATE(_xlpm._MJDN, _xlpm.JulianCalendar), _xlfn.HSTACK(INDEX(_xlpm._cDate, 1, 1), INDEX(_xlpm._cDate, 1, 2), INDEX(_xlpm._cDate, 1, 3) + _xlpm._rTime)))), TRUE, _xlfn.LET(_xlpm._MJDN, INT(_xlpm.MJDate), _xlpm._time, _xlpm.MJDate - _xlpm._MJDN, _xlpm._rTime, CALENDAR.RESOLVE_TIMESPAN(_xlpm._time, 1, _xlpm._lowOrder - 2, _xlpm._precision, _xlpm._truncate), _xlpm._carryDay, INDEX(_xlpm._rTime, 2), _xlpm._rDate, CALENDAR.MJDN_TO_CALENDAR_DATE(_xlpm._MJDN + _xlpm._carryDay, _xlpm.JulianCalendar), _xlfn.HSTACK(_xlpm._rDate, _xlfn.CHOOSECOLS(_xlpm._rTime, _xlfn.SEQUENCE(1, _xlpm._lowOrder - 3, 3)))))))</definedName>
    <definedName name="CALENDAR.RESOLVE_TIMESPAN">_xlfn.LAMBDA(_xlpm.TimeSpan,_xlop.HighOrder,_xlop.LowOrder,_xlop.Precision,_xlop.Truncate, _xlfn.LET(_xlpm._lowOrder,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_xlfn.IFS(_xlpm.TimeSpan = "", {"","","","",""}, NOT(ISNUMBER(_xlpm.TimeSpan)), {#VALUE!,"","","",""}, _xlpm.TimeSpan = 0, _xlfn.CHOOSECOLS({0,0,0,0,0,"","",""}, _xlfn.SEQUENCE(1, 5, 5 - _xlpm._lowOrder)), TRUE, _xlfn.LET(_xlpm._truncate, N(_xlpm.Truncate) &lt;&gt; 0, _xlpm._absTimeSpan, ABS(_xlpm.TimeSpan), _xlpm._sign, SIGN(_xlpm.TimeSpan), _xlpm._precision, _xlfn.IFS(_xlpm.Precision = "", "", _xlpm.Precision &lt; 0, 0, _xlpm.Precision &gt; 9, 9, TRUE, INT(_xlpm.Precision)), _xlfn.IFS(_xlpm._highOrder = 1, _xlfn.IFS(_xlpm._lowOrder = 4, _xlfn.LET(_xlpm._seconds, _xlpm._absTimeSpan * 86400, _xlpm._minutes, INT(_xlpm._seconds / 60), _xlpm._decSecond, _xlpm._seconds - (_xlpm._minutes * 60), _xlpm._hours, INT(_xlpm._minutes / 60), _xlpm._rMinute, _xlpm._minutes - (_xlpm._hours * 60), _xlpm._rDay, INT(_xlpm._hours / 24), _xlpm._rHour, _xlpm._hours - (_xlpm._rDay * 24), _xlpm._rSecond, _xlfn.IFS(_xlpm._precision = "", _xlpm._decSecond, _xlpm._truncate, ROUNDDOWN(_xlpm._decSecond, _xlpm._precision), TRUE, ROUND(_xlpm._decSecond, _xlpm._precision)), _xlpm._rSign, _xlfn.IFS(_xlpm._rSecond &gt; 0, _xlpm._sign, _xlpm._rMinute &gt; 0, _xlpm._sign, _xlpm._rHour &gt; 0, _xlpm._sign, _xlpm._rDay &gt; 0, _xlpm._sign, TRUE, 0),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_xlfn.LET(_xlpm._minutes, _xlpm._absTimeSpan * 1440, _xlpm._hours, INT(_xlpm._minutes / 60), _xlpm._decMinute, _xlpm._minutes - (_xlpm._hours * 60), _xlpm._rDay, INT(_xlpm._hours / 24), _xlpm._rHour, _xlpm._hours - (_xlpm._rDay * 24), _xlpm._rMinute, _xlfn.IFS(_xlpm._precision = "", _xlpm._decMinute, _xlpm._truncate, ROUNDDOWN(_xlpm._decMinute, _xlpm._precision), TRUE, ROUND(_xlpm._decMinute, _xlpm._precision)), _xlpm._rSign, _xlfn.IFS(_xlpm._rMinute &gt; 0, _xlpm._sign, _xlpm._rHour &gt; 0, _xlpm._sign, _xlpm._rDay &gt; 0, _xlpm._sign, TRUE, 0), _xlfn.IFS(_xlpm._rMinute &lt; 60, _xlfn.HSTACK(_xlpm._rSign, _xlpm._rDay, _xlpm._rHour, _xlpm._rMinute, ""), _xlpm._rHour &lt;= 22, _xlfn.HSTACK(_xlpm._rSign, _xlpm._rDay, _xlpm._rHour + 1, 0, ""), TRUE, _xlfn.HSTACK(_xlpm._rSign, _xlpm._rDay + 1, 0, 0, ""))), _xlpm._lowOrder = 2, _xlfn.LET(_xlpm._hours, _xlpm._absTimeSpan * 24, _xlpm._rDay, INT(_xlpm._hours / 24), _xlpm._decHour, _xlpm._hours - (_xlpm._rDay * 24), _xlpm._rHour, _xlfn.IFS(_xlpm._precision = "", _xlpm._decHour, _xlpm._truncate, ROUNDDOWN(_xlpm._decHour, _xlpm._precision), TRUE, ROUND(_xlpm._decHour, _xlpm._precision)), _xlpm._rSign, _xlfn.IFS(_xlpm._rHour &gt; 0, _xlpm._sign, _xlpm._rDay &gt; 0, _xlpm._sign, TRUE, 0), _xlfn.IFS(_xlpm._rHour &lt; 24, _xlfn.HSTACK(_xlpm._rSign, _xlpm._rDay, _xlpm._rHour, "", ""), TRUE, _xlfn.HSTACK(_xlpm._rSign, _xlpm._rDay + 1, 0, "", ""))), _xlpm._lowOrder = 1, _xlfn.LET(_xlpm._decDay, _xlpm._absTimeSpan, _xlpm._rDay, _xlfn.IFS(_xlpm._precision = "", _xlpm._decDay, _xlpm._truncate, ROUNDDOWN(_xlpm._decDay, _xlpm._precision), TRUE, ROUND(_xlpm._decDay, _xlpm._precision)), _xlpm._rSign, _xlfn.IFS(_xlpm._rDay &gt; 0, _xlpm._sign, TRUE, 0), _xlfn.HSTACK(_xlpm._rSign, _xlpm._rDay, "", "", ""))), _xlpm._highOrder = 2, _xlfn.IFS(_xlpm._lowOrder = 4, _xlfn.LET(_xlpm._seconds, _xlpm._absTimeSpan * 86400, _xlpm._minutes, INT(_xlpm._seconds / 60), _xlpm._decSecond, _xlpm._seconds - (_xlpm._minutes * 60), _xlpm._rHour, INT(_xlpm._minutes / 60), _xlpm._rMinute, _xlpm._minutes - (_xlpm._rHour * 60), _xlpm._rSecond, _xlfn.IFS(_xlpm._precision = "", _xlpm._decSecond, _xlpm._truncate, ROUNDDOWN(_xlpm._decSecond, _xlpm._precision), TRUE, ROUND(_xlpm._decSecond, _xlpm._precision)), _xlpm._rSign, _xlfn.IFS(_xlpm._rSecond &gt; 0, _xlpm._sign, _xlpm._rMinute &gt; 0, _xlpm._sign, _xlpm._rHour &gt; 0, _xlpm._sign, TRUE, 0), _xlfn.IFS(_xlpm._rSecond &lt; 60, _xlfn.HSTACK(_xlpm._rSign, "", _xlpm._rHour, _xlpm._rMinute, _xlpm._rSecond), _xlpm._rMinute &lt;= 58, _xlfn.HSTACK(_xlpm._rSign, "", _xlpm._rHour, _xlpm._rMinute + 1, 0), TRUE, _xlfn.HSTACK(_xlpm._rSign, "", _xlpm._rHour + 1, 0,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_xlpm._lowOrder = 2, _xlfn.LET(_xlpm._decHour, _xlpm._absTimeSpan * 24, _xlpm._rHour, _xlfn.IFS(_xlpm._precision = "", _xlpm._decHour, _xlpm._truncate, ROUNDDOWN(_xlpm._decHour, _xlpm._precision), TRUE, ROUND(_xlpm._decHour, _xlpm._precision)), _xlpm._rSign, IF(_xlpm._rHour &gt; 0, _xlpm._sign, 0), _xlfn.HSTACK(_xlpm._rSign, "", _xlpm._rHour, "", ""))), _xlpm._highOrder = 3, _xlfn.IFS(_xlpm._lowOrder = 4, _xlfn.LET(_xlpm._seconds, _xlpm._absTimeSpan * 86400, _xlpm._rMinute, INT(_xlpm._seconds / 60), _xlpm._decSecond, _xlpm._seconds - (_xlpm._rMinute * 60), _xlpm._rSecond, _xlfn.IFS(_xlpm._precision = "", _xlpm._decSecond, _xlpm._truncate, ROUNDDOWN(_xlpm._decSecond, _xlpm._precision), TRUE, ROUND(_xlpm._decSecond, _xlpm._precision)), _xlpm._rSign, _xlfn.IFS(_xlpm._rSecond &gt; 0, _xlpm._sign, _xlpm._rMinute &gt; 0, _xlpm._sign, TRUE, 0), IF(_xlpm._rSecond &lt; 60, _xlfn.HSTACK(_xlpm._rSign, "", "", _xlpm._rMinute, _xlpm._rSecond), _xlfn.HSTACK(_xlpm._rSign, "", "", _xlpm._rMinute + 1, 0))), _xlpm._lowOrder = 3, _xlfn.LET(_xlpm._minutes, _xlpm._absTimeSpan * 1440, _xlpm._rHour, INT(_xlpm._minutes / 60), _xlpm._decMinute, _xlpm._minutes - (_xlpm._rHour * 60), _xlpm._rMinute, _xlfn.IFS(_xlpm._precision = "", _xlpm._decMinute, _xlpm._truncate, ROUNDDOWN(_xlpm._decMinute, _xlpm._precision), TRUE, ROUND(_xlpm._decMinute, _xlpm._precision)), _xlpm._rSign, _xlfn.IFS(_xlpm._rMinute &gt; 0, _xlpm._sign, _xlpm._rHour &gt; 0, _xlpm._sign, TRUE, 0), IF(_xlpm._rMinute &lt; 60, _xlfn.HSTACK(_xlpm._rSign, "", _xlpm._rHour, _xlpm._rMinute, ""), _xlfn.HSTACK(_xlpm._rSign, "", _xlpm._rHour + 1, 0, "")))), _xlpm._highOrder = 4, _xlfn.IFS(_xlpm._lowOrder = 4, _xlfn.LET(_xlpm._decSecond, _xlpm._absTimeSpan * 86400, _xlpm._rSecond, _xlfn.IFS(_xlpm._precision = "", _xlpm._decSecond, _xlpm._truncate, ROUNDDOWN(_xlpm._decSecond, _xlpm._precision), TRUE, ROUND(_xlpm._decSecond, _xlpm._precision)), _xlpm._rSign, IF(_xlpm._rSecond &gt; 0, _xlpm._sign, 0), _xlfn.HSTACK(_xlpm._rSign, "", "", "", _xlpm._rSecond))))))))</definedName>
    <definedName name="CALENDAR.ROUND_TIMESPAN">_xlfn.LAMBDA(_xlpm.TimeSpan,_xlop.PrecisionLevel,_xlop.Truncate, _xlfn.IFS(_xlpm.TimeSpan = "", "", NOT(ISNUMBER(_xlpm.TimeSpan)), {#VALUE!}, _xlpm.TimeSpan = 0, 0, TRUE, _xlfn.LET(_xlpm._truncate, N(_xlpm.Truncate) &lt;&gt; 0, _xlpm._precision, _xlfn.IFS(NOT(ISNUMBER(_xlpm.PrecisionLevel)), "", _xlpm.PrecisionLevel &lt; -3, -3, _xlpm.PrecisionLevel &gt; 9, 9, TRUE, INT(_xlpm.PrecisionLevel)), _xlfn.IFS(_xlpm._precision = "", _xlpm.TimeSpan, _xlpm._truncate, _xlfn.IFS(_xlpm._precision = -3, ROUNDDOWN(_xlpm.TimeSpan, 0), _xlpm._precision = -2, ROUNDDOWN(_xlpm.TimeSpan * 24, 0) / 24, _xlpm._precision = -1, ROUNDDOWN(_xlpm.TimeSpan * 1440, 0) / 1440, TRUE, ROUNDDOWN(_xlpm.TimeSpan * 86400, _xlpm._precision) / 86400), TRUE, _xlfn.IFS(_xlpm._precision = -3, ROUND(_xlpm.TimeSpan, 0), _xlpm._precision = -2, ROUND(_xlpm.TimeSpan * 24, 0) / 24, _xlpm._precision = -1, ROUND(_xlpm.TimeSpan * 1440, 0) / 1440, TRUE, ROUND(_xlpm.TimeSpan * 86400, _xlpm._precision) / 86400)))))</definedName>
    <definedName name="CALENDAR.SEARCH_NTH_CHAR">_xlfn.LAMBDA(_xlpm.Chars,_xlpm.Text,_xlpm.N,_xlop.ReturnChar,_xlop.LowerPos,_xlop.UpperPos, _xlfn.LET(_xlpm._n, INT(N(_xlpm.N)), _xlpm._signN, SIGN(_xlpm._n), _xlpm._outChar, N(_xlpm.ReturnChar) &lt;&gt; 0, _xlpm._len, LEN(_xlpm.Text), _xlpm._startPos, _xlfn.IFS(NOT(ISNUMBER(_xlpm.LowerPos)), 1, _xlpm.LowerPos &gt; 0, _xlpm.LowerPos, _xlpm.LowerPos &lt; 0, _xlpm._len + _xlpm.LowerPos + 1, _xlpm.LowerPos = 0, 1), _xlpm._endPos, _xlfn.IFS(NOT(ISNUMBER(_xlpm.UpperPos)), _xlpm._len, _xlpm.UpperPos &gt; 0, _xlpm.UpperPos, _xlpm.UpperPos &lt; 0, _xlpm._len + _xlpm.UpperPos + 1, _xlpm.UpperPos = 0, 0), IF((_xlpm._startPos &gt; _xlpm._len) + (_xlpm._startPos &gt; _xlpm._endPos) + (_xlpm.Chars = "") + (_xlpm._n = 0), IF(_xlpm._outChar, {0,""}, 0), _xlfn.LET(_xlpm._text, MID(_xlpm.Text, _xlpm._startPos, _xlpm._endPos - _xlpm._startPos + 1), _xlpm._searchLen, LEN(_xlpm._text), _xlpm._searchText, UPPER(_xlpm._text), _xlpm._chars, UPPER(MID(_xlpm.Chars, _xlfn.SEQUENCE(1, LEN(_xlpm.Chars)), 1)), _xlpm._findCount, _xlfn.LET(_xlpm._removed, _xlfn.REDUCE(_xlpm._searchText, _xlpm._chars, _xlfn.LAMBDA(_xlpm._acc,_xlpm._curr, SUBSTITUTE(_xlpm._acc, _xlpm._curr, ""))), _xlpm._searchLen - LEN(_xlpm._removed)), IF(_xlpm._findCount &lt; ABS(_xlpm._n), IF(_xlpm._outChar, {0,""}, 0), _xlfn.LET(_xlpm._nth, IF(_xlpm._n &gt; 0, _xlpm._n, _xlpm._findCount + _xlpm._n + 1), _xlpm._nthPos, _xlfn.REDUCE(0, _xlfn.SEQUENCE(1, _xlpm._nth), _xlfn.LAMBDA(_xlpm._acc,_xlpm._curr, IF(_xlpm._acc &lt; 0, -1, _xlfn.LET(_xlpm._nextPosChars, IFERROR(FIND(_xlpm._chars, _xlpm._searchText, _xlpm._acc + 1), 0), _xlpm._nextPos, MIN(_xlfn._xlws.FILTER(_xlpm._nextPosChars, _xlpm._nextPosChars &gt; 0, 0)), IF(_xlpm._nextPos = 0, -1, _xlpm._nextPos))))), _xlpm._outPos, _xlpm._nthPos + _xlpm._startPos - 1, IF(_xlpm._outChar, IF(_xlpm._outPos = 0, {0,""}, _xlfn.HSTACK(_xlpm._outPos, MID(_xlpm._text, _xlpm._nthPos, 1))), _xlpm._outPos)))))))</definedName>
    <definedName name="CALENDAR.SECULAR_DIFFERENCE">_xlfn.LAMBDA(_xlpm.YearCE,_xlpm.Month,_xlpm.Day,_xlop.FromJulianCalendar, IF(N(_xlpm.FromJulianCalendar) = 0, _xlfn.LET(_xlpm._JDN_G, CALENDAR.JULIAN_DAY_NUMBER(_xlpm.YearCE, _xlpm.Month, _xlpm.Day, 0), IF(ISERROR(_xlpm._JDN_G), {#VALUE!}, IF(_xlpm._JDN_G = "", "", _xlfn.LET(_xlpm._JDN_J, IF((_xlpm.Month = 2) * (_xlpm.Day = 29), IF(CALENDAR.IS_LEAP_YEAR(_xlpm.YearCE, 1), CALENDAR.JULIAN_DAY_NUMBER(_xlpm.YearCE, 2, 29, 1), CALENDAR.JULIAN_DAY_NUMBER(_xlpm.YearCE, 2, 28, 1)), CALENDAR.JULIAN_DAY_NUMBER(_xlpm.YearCE, _xlpm.Month, _xlpm.Day, 1)), _xlpm._JDN_J - _xlpm._JDN_G)))), _xlfn.LET(_xlpm._date_G, CALENDAR.JULIAN_TO_GREGORIAN(_xlpm.YearCE, _xlpm.Month, _xlpm.Day), IF(ISERROR(INDEX(_xlpm._date_G, 1, 1)), {#VALUE!}, IF(INDEX(_xlpm._date_G, 1, 1) = "", "", CALENDAR.SECULAR_DIFFERENCE(INDEX(_xlpm._date_G, 1, 1), INDEX(_xlpm._date_G, 1, 2), INDEX(_xlpm._date_G, 1, 3), 0))))))</definedName>
    <definedName name="CALENDAR.SHIFT_TIMEZONE">_xlfn.LAMBDA(_xlpm.MJDate,_xlop.ReferenceTimeZoneOffset,_xlop.TranslateTimeZoneOffset, _xlfn.IFS(CALENDAR.IS_EMPTY(_xlpm.MJDate), "", NOT(ISNUMBER(_xlpm.MJDate)), {#VALUE!}, TRUE, _xlfn.LET(_xlpm._referenceTZ, N(_xlpm.ReferenceTimeZoneOffset), _xlpm._translateTZ, N(_xlpm.TranslateTimeZoneOffset), _xlpm._difference, _xlpm._translateTZ - _xlpm._referenceTZ, _xlfn.HSTACK(_xlpm.MJDate + _xlpm._difference, _xlpm._translateTZ))))</definedName>
    <definedName name="CALENDAR.SPLIT_AROUND_CHARS">_xlfn.LAMBDA(_xlpm.Chars,_xlpm.Text,_xlop.Limit, IF((_xlpm.Chars = "") + (_xlpm.Text = ""), _xlfn.VSTACK("", CALENDAR.NULLIFY(_xlpm.Text)), _xlfn.LET(_xlpm._chars, MID(_xlpm.Chars, _xlfn.SEQUENCE(1, LEN(_xlpm.Chars)), 1), _xlpm._limit, MAX(INT(N(_xlpm.Limit)), 0), _xlpm._len, LEN(_xlpm.Text), _xlpm._pos, _xlfn.VSTACK(_xlfn.REDUCE({0}, _xlfn.SEQUENCE(_xlpm._len), _xlfn.LAMBDA(_xlpm._acc,_xlpm._curr, _xlfn.LET(_xlpm._isMatch, MAX(N(CODE(MID(_xlpm.Text, _xlpm._curr, 1)) = CODE(_xlpm._chars))), IF(_xlpm._isMatch, _xlpm._acc, _xlfn.VSTACK(_xlpm._acc, _xlpm._curr)))))), _xlpm._count, IF(_xlpm._limit, MIN(_xlpm._limit, ROWS(_xlpm._pos) - 1), ROWS(_xlpm._pos) - 1), _xlpm._limitPos, _xlfn.VSTACK(IFERROR(_xlfn.TAKE(_xlpm._pos, _xlpm._count + 1), 0), _xlpm._len + 1), _xlpm._sift, _xlfn.CONCAT(IFERROR(MID(_xlpm.Text, _xlfn.DROP(_xlpm._limitPos, 1), 1), "")), _xlpm._idx, _xlfn.SEQUENCE(_xlpm._count + 1), _xlfn.VSTACK(_xlpm._sift, IFERROR(MID(_xlpm.Text, INDEX(_xlpm._limitPos, _xlpm._idx) + 1, INDEX(_xlpm._limitPos, _xlpm._idx + 1) - INDEX(_xlpm._limitPos, _xlpm._idx) - 1), _xlpm.Text)))))</definedName>
    <definedName name="CALENDAR.TIMESPAN">_xlfn.LAMBDA(_xlpm.Sign,_xlpm.Days,_xlop.Hours,_xlop.Minutes,_xlop.Seconds, _xlfn.IFS(CALENDAR.IS_EMPTY(_xlpm.Days) * CALENDAR.IS_EMPTY(_xlpm.Hours) * CALENDAR.IS_EMPTY(_xlpm.Minutes) * CALENDAR.IS_EMPTY(_xlpm.Seconds), "", ISERROR(_xlpm.Sign), _xlpm.Sign, ISERROR(_xlpm.Days), _xlpm.Days, ISERROR(_xlpm.Hours), _xlpm.Hours, ISERROR(_xlpm.Minutes), _xlpm.Minutes, ISERROR(_xlpm.Seconds), _xlpm.Seconds, NOT(CALENDAR.IS_NUMERIC_NULL(_xlpm.Sign)), {#VALUE!}, NOT(CALENDAR.IS_NUMERIC_NULL(_xlpm.Days)), {#VALUE!}, NOT(CALENDAR.IS_NUMERIC_NULL(_xlpm.Hours)), {#VALUE!}, NOT(CALENDAR.IS_NUMERIC_NULL(_xlpm.Minutes)), {#VALUE!}, NOT(CALENDAR.IS_NUMERIC_NULL(_xlpm.Seconds)), {#VALUE!}, TRUE, _xlfn.LET(_xlpm._sign, _xlfn.IFS(_xlpm.Sign = 0, 0, _xlpm.Sign &lt; 0, -1, TRUE, 1), _xlpm._sign * (N(_xlpm.Days) + (N(_xlpm.Hours) / 24) + (N(_xlpm.Minutes) / 1440) + (N(_xlpm.Seconds) / 86400)))))</definedName>
    <definedName name="CALENDAR.TIMESPAN_HIGH_ORDER">_xlfn.LAMBDA(_xlpm.Days,_xlop.Hours,_xlop.Minutes,_xlop.Seconds, _xlfn.IFS((_xlpm.Days = "") * (_xlpm.Hours = "") * (_xlpm.Minutes = "") * (_xlpm.Seconds = ""), "", ISNUMBER(_xlpm.Days) * CALENDAR.IS_EMPTY(_xlpm.Hours) * CALENDAR.IS_EMPTY(_xlpm.Minutes) * CALENDAR.IS_EMPTY(_xlpm.Seconds), _xlfn.LET(_xlpm._absTimeSpan, ABS(_xlpm.Days), _xlfn.IFS(_xlpm._absTimeSpan = 0, {#N/A}, _xlpm._absTimeSpan &gt;= 1, 1, _xlpm._absTimeSpan * 24 &gt;= 1, 2, _xlpm._absTimeSpan * 1440 &gt;= 1, 3, TRUE, 4)), ISNUMBER(_xlpm.Days) + ISNUMBER(_xlpm.Hours) + ISNUMBER(_xlpm.Minutes) + ISNUMBER(_xlpm.Seconds), _xlfn.IFS(ABS(N(_xlpm.Days)) &gt; 0, 1, ABS(N(_xlpm.Hours)) &gt; 0, 2, ABS(N(_xlpm.Minutes)) &gt; 0, 3, ABS(N(_xlpm.Seconds)) &gt; 0, 4, TRUE, {#N/A}), TRUE, {#VALUE!}))</definedName>
    <definedName name="CALENDAR.TIMESPAN_LOW_ORDER">_xlfn.LAMBDA(_xlpm.Days,_xlop.Hours,_xlop.Minutes,_xlop.Seconds, _xlfn.IFS((_xlpm.Days = "") * (_xlpm.Hours = "") * (_xlpm.Minutes = "") * (_xlpm.Seconds = ""), "", ISNUMBER(_xlpm.Days) * CALENDAR.IS_EMPTY(_xlpm.Hours) * CALENDAR.IS_EMPTY(_xlpm.Minutes) * CALENDAR.IS_EMPTY(_xlpm.Seconds), _xlfn.IFS(_xlpm.Days = 0, {#N/A}, NOT(CALENDAR.IS_INTEGER(_xlpm.Days * 1440)), 4, NOT(CALENDAR.IS_INTEGER(_xlpm.Days * 24)), 3, NOT(CALENDAR.IS_INTEGER(_xlpm.Days)), 2, ISNUMBER(_xlpm.Days), 1, TRUE, {#N/A}), ISNUMBER(_xlpm.Hours) + ISNUMBER(_xlpm.Minutes) + ISNUMBER(_xlpm.Seconds), _xlfn.IFS(ABS(N(_xlpm.Seconds)) &gt; 0, 4, ABS(N(_xlpm.Minutes)) &gt; 0, 3, ABS(N(_xlpm.Hours)) &gt; 0, 2, ABS(N(_xlpm.Days)) &gt; 0, 1, TRUE, {#N/A}), TRUE, {#VALUE!}))</definedName>
    <definedName name="CALENDAR.TIMESPAN_TO_EXCELTIME">_xlfn.LAMBDA(_xlpm.TimeSpan, _xlfn.IFS(CALENDAR.IS_EMPTY(_xlpm.TimeSpan), {"",""}, NOT(ISNUMBER(_xlpm.TimeSpan)), {#VALUE!,""}, TRUE, _xlfn.LET(_xlpm._absTimeSpan, ABS(_xlpm.TimeSpan), _xlpm._sign, SIGN(_xlpm.TimeSpan), IF(_xlpm._absTimeSpan &gt;= 2958466, _xlfn.HSTACK(_xlpm._sign, {#NUM!}), _xlfn.HSTACK(_xlpm._sign, _xlpm._absTimeSpan)))))</definedName>
    <definedName name="CALENDAR.USDATE_TO_EXCELDATE">_xlfn.LAMBDA(_xlpm.USDate, IF(CALENDAR.IS_EMPTY(_xlpm.USDate), "", _xlfn.LET(_xlpm._USDate, CALENDAR.PARSE_US_DATE(_xlpm.USDate), _xlpm._time, N(INDEX(_xlpm._USDate, 1, 4)), _xlpm._year, INDEX(_xlpm._USDate, 1, 1), _xlpm._excelDate, IF(CALENDAR.IS_EMPTY(_xlpm._year), 0, DATE(_xlpm._year, INDEX(_xlpm._USDate, 1, 2), INDEX(_xlpm._USDate, 1, 3))), _xlpm._excelDate + _xlpm._time)))</definedName>
    <definedName name="CALENDAR.VALIDATE_CHARSET">_xlfn.LAMBDA(_xlpm.CharSet,_xlpm.Text,_xlop.IgnoreCase, IF((_xlpm.CharSet = "") + (_xlpm.Text = ""), FALSE, _xlfn.LET(_xlpm._ignoreCase, N(_xlpm.IgnoreCase) &lt;&gt; 0, _xlpm._text, IF(_xlpm._ignoreCase, UPPER(_xlpm.Text), _xlpm.Text), _xlpm._chars, IF(_xlpm._ignoreCase, UPPER(_xlpm.CharSet), _xlpm.CharSet), _xlpm._escapeText, SUBSTITUTE(SUBSTITUTE(_xlpm._text, "&amp;", "&amp;amp;"), "&lt;", "&amp;lt;"), _xlpm._xml, "&lt;xml&gt;&lt;s&gt;" &amp; _xlpm._escapeText &amp; "&lt;/s&gt;&lt;/xml&gt;", _xlpm._xpath, "//s[translate(.,'" &amp; _xlpm._chars &amp; "','')='']", NOT(ISERROR(_xlfn.FILTERXML(_xlpm._xml, _xlpm._xpath))))))</definedName>
    <definedName name="CALENDAR.VALIDATE_TIMESPAN">_xlfn.LAMBDA(_xlpm.Sign,_xlpm.Days,_xlop.Hours,_xlop.Minutes,_xlop.Seconds, _xlfn.LET(_xlpm._high, _xlfn.IFS(ISNUMBER(_xlpm.Days), 1, ISNUMBER(_xlpm.Hours), 2, ISNUMBER(_xlpm.Minutes), 3, ISNUMBER(_xlpm.Seconds), 4, TRUE, 0), _xlpm._low, _xlfn.IFS(ISNUMBER(_xlpm.Seconds), 4, ISNUMBER(_xlpm.Minutes), 3, ISNUMBER(_xlpm.Hours), 2, ISNUMBER(_xlpm.Days), 1, TRUE, 0), _xlpm.fnCheckElement, _xlfn.LAMBDA(_xlpm._element,_xlpm._max,_xlpm._level,_xlpm._zeroSign, _xlfn.IFS(ISERROR(_xlpm._element), _xlpm._element, (_xlpm._element = "") * (_xlpm._high &lt; _xlpm._level) * (_xlpm._low &gt; _xlpm._level), {#VALUE!}, _xlpm._element = "", "", NOT(ISNUMBER(_xlpm._element)), {#VALUE!}, (_xlpm._low &gt; _xlpm._level) * NOT(CALENDAR.IS_INTEGER(_xlpm._element)), {#NUM!}, _xlpm._element &lt; 0, {#NUM!}, _xlpm._zeroSign * (_xlpm._element &gt; 0), {#NUM!}, IF(_xlpm._max = "", 0, (_xlpm._high &lt; _xlpm._level) * (_xlpm._element &gt;= _xlpm._max)), {#NUM!}, TRUE, _xlpm._element)), _xlpm._sign, _xlfn.IFS(NOT(ISNUMBER(_xlpm.Sign)), {#VALUE!}, _xlpm.Sign &lt; -1, {#NUM!}, _xlpm.Sign &gt; 1, {#NUM!}, NOT(CALENDAR.IS_INTEGER(_xlpm.Sign)), {#NUM!}, TRUE, _xlpm.Sign), _xlpm._zeroSign, IF(ISNUMBER(_xlpm._sign), _xlpm._sign = 0, FALSE), _xlpm._days, _xlpm.fnCheckElement(_xlpm.Days, "", 1, _xlpm._zeroSign), _xlpm._hours, _xlpm.fnCheckElement(_xlpm.Hours, 24, 2, _xlpm._zeroSign), _xlpm._minutes, _xlpm.fnCheckElement(_xlpm.Minutes, 60, 3, _xlpm._zeroSign), _xlpm._seconds, _xlpm.fnCheckElement(_xlpm.Seconds, 60, 4, _xlpm._zeroSign), IF(ISNUMBER(_xlpm._sign) * CALENDAR.IS_EMPTY(_xlpm._days) * CALENDAR.IS_EMPTY(_xlpm._hours) * CALENDAR.IS_EMPTY(_xlpm._minutes) * CALENDAR.IS_EMPTY(_xlpm._seconds), _xlfn.HSTACK(_xlpm._sign, {#VALUE!,#VALUE!,#VALUE!,#VALUE!}), _xlfn.HSTACK(_xlpm._sign, _xlpm._days, _xlpm._hours, _xlpm._minutes, _xlpm._seconds))))</definedName>
    <definedName name="CALENDAR.WEEK_DATE_TO_MJDATE">_xlfn.LAMBDA(_xlpm.YearCE,_xlpm.ISOWeek,_xlpm.ISOWeekDay,_xlop.Time,_xlop.JulianCalendar, _xlfn.IFS((_xlpm.YearCE = "") * (_xlpm.ISOWeek = "") * (_xlpm.ISOWeekDay = ""), "", NOT(ISNUMBER(_xlpm.YearCE)) + NOT(ISNUMBER(_xlpm.ISOWeek)) + NOT(ISNUMBER(_xlpm.ISOWeekDay)), {#VALUE!}, TRUE, _xlfn.LET(_xlpm._invalid, _xlfn.IFS(NOT(CALENDAR.IS_INTEGER(_xlpm.YearCE)), TRUE, NOT(CALENDAR.IS_INTEGER(_xlpm.ISOWeek)), TRUE, _xlpm.ISOWeek &lt; 1, TRUE, _xlpm.ISOWeek &gt; 53, TRUE, _xlpm.ISOWeek = 53, (CALENDAR.WEEKS_IN_YEAR(_xlpm.YearCE, _xlpm.JulianCalendar) &lt; 53), TRUE, FALSE), IF(_xlpm._invalid, {#NUM!}, _xlfn.LET(_xlpm._shiftByWeeks, (_xlpm.ISOWeek - 1) * 7, _xlpm._shiftDayOfWeek, MOD(INT(_xlpm.ISOWeekDay) - 1, 7), _xlpm._firstDayYear, CALENDAR.MODIFIED_JULIAN_DAY_NUMBER(_xlpm.YearCE, 1, 1, _xlpm.JulianCalendar), _xlpm._firstWeekDay, CALENDAR.DAY_OF_WEEK(_xlpm._firstDayYear), _xlpm._yearCorrection, MOD(4 - _xlpm._firstWeekDay, 7) - 3, _xlpm._firstDayYear + _xlpm._yearCorrection + _xlpm._shiftByWeeks + _xlpm._shiftDayOfWeek + N(_xlpm.Time))))))</definedName>
    <definedName name="CALENDAR.WEEK_NUMBER">_xlfn.LAMBDA(_xlpm.MJDate,_xlop.JulianCalendar, _xlfn.IFS(_xlpm.MJDate = "", "", NOT(ISNUMBER(_xlpm.MJDate)), {#VALUE!}, TRUE, _xlfn.LET(_xlpm._weekDate, CALENDAR.MJDATE_TO_WEEK_DATE(_xlpm.MJDate, _xlpm.JulianCalendar), _xlfn.CHOOSECOLS(_xlpm._weekDate, 2))))</definedName>
    <definedName name="CALENDAR.WEEKDAY_NAME">_xlfn.LAMBDA(_xlpm.ISOWeekDay,_xlop.Short,_xlop.InternationalEnglish, _xlfn.IFS(_xlpm.ISOWeekDay = "", "", NOT(ISNUMBER(_xlpm.ISOWeekDay)), {#VALUE!}, TRUE,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_xlfn.LAMBDA(_xlpm.YearCE,_xlpm.Month,_xlpm.WeekOfMonth,_xlpm.ISOWeekDay,_xlop.Time,_xlop.JulianCalendar, _xlfn.IFS((_xlpm.YearCE = "") * (_xlpm.Month = "") * (_xlpm.WeekOfMonth = "") * (_xlpm.ISOWeekDay = ""), "", NOT(ISNUMBER(_xlpm.YearCE)) + NOT(ISNUMBER(_xlpm.Month)) + NOT(ISNUMBER(_xlpm.WeekOfMonth)) + NOT(ISNUMBER(_xlpm.ISOWeekDay)), {#VALUE!}, NOT(CALENDAR.IS_INTEGER(_xlpm.YearCE) * CALENDAR.IS_INTEGER(_xlpm.Month) * CALENDAR.IS_INTEGER(_xlpm.WeekOfMonth) * CALENDAR.IS_INTEGER(_xlpm.ISOWeekDay)), {#NUM!}, (_xlpm.WeekOfMonth &lt; -4) + (_xlpm.WeekOfMonth &gt; 5), {#NUM!}, TRUE, _xlfn.LET(_xlpm._month, _xlpm.Month + N(_xlpm.WeekOfMonth &lt; 0), _xlpm._weekOffset, _xlpm.WeekOfMonth - N(_xlpm.WeekOfMonth &gt;= 0), _xlpm._isoDoW, MOD(_xlpm.ISOWeekDay - 1, 7) + 1, _xlpm._firstOfMonth, CALENDAR.MODIFIED_JULIAN_DATE(_xlpm.YearCE, _xlpm._month, 1, 0, _xlpm.JulianCalendar), _xlpm._firstDoW, CALENDAR.DAY_OF_WEEK(_xlpm._firstOfMonth), _xlpm._firstOfMonth + (_xlpm._weekOffset * 7) + MOD(_xlpm._isoDoW - _xlpm._firstDoW, 7) + N(_xlpm.Time))))</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_xlfn.IFS(_xlpm.Year = "", "", NOT(ISNUMBER(_xlpm.Year)), {#VALUE!}, TRUE,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9" i="8" l="1" a="1"/>
  <c r="G59" i="8" s="1"/>
  <c r="G57" i="8" a="1"/>
  <c r="G57" i="8" s="1"/>
  <c r="G56" i="8" a="1"/>
  <c r="G56" i="8" s="1"/>
  <c r="G55" i="8" a="1"/>
  <c r="G55" i="8" s="1"/>
  <c r="E60" i="8" a="1"/>
  <c r="E60" i="8" s="1"/>
  <c r="G60" i="8" s="1" a="1"/>
  <c r="G60" i="8" s="1"/>
  <c r="E59" i="8" a="1"/>
  <c r="E59" i="8" s="1"/>
  <c r="E58" i="8" a="1"/>
  <c r="E58" i="8" s="1"/>
  <c r="G58" i="8" s="1" a="1"/>
  <c r="G58" i="8" s="1"/>
  <c r="E57" i="8" a="1"/>
  <c r="E57" i="8" s="1"/>
  <c r="E56" i="8" a="1"/>
  <c r="E56" i="8" s="1"/>
  <c r="E55" i="8" a="1"/>
  <c r="E55" i="8" s="1"/>
  <c r="B60" i="8" a="1"/>
  <c r="B60" i="8" s="1"/>
  <c r="B59" i="8" a="1"/>
  <c r="B59" i="8" s="1"/>
  <c r="B58" i="8" a="1"/>
  <c r="B58" i="8" s="1"/>
  <c r="B57" i="8" a="1"/>
  <c r="B57" i="8" s="1"/>
  <c r="B56" i="8" a="1"/>
  <c r="B56" i="8" s="1"/>
  <c r="B55" i="8" a="1"/>
  <c r="B55" i="8" s="1"/>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4" i="8" a="1"/>
  <c r="B24" i="8" s="1"/>
  <c r="D24" i="8" s="1" a="1"/>
  <c r="D24" i="8" s="1"/>
  <c r="B25" i="8" a="1"/>
  <c r="B25" i="8" s="1"/>
  <c r="D25" i="8" s="1" a="1"/>
  <c r="D25" i="8" s="1"/>
  <c r="B26" i="8" a="1"/>
  <c r="B26" i="8" s="1"/>
  <c r="D26" i="8" s="1" a="1"/>
  <c r="D26" i="8" s="1"/>
  <c r="B27" i="8" a="1"/>
  <c r="B27" i="8" s="1"/>
  <c r="D27" i="8" s="1" a="1"/>
  <c r="D27" i="8" s="1"/>
  <c r="B18" i="8" a="1"/>
  <c r="B18" i="8" s="1"/>
  <c r="C18" i="8" s="1" a="1"/>
  <c r="C18" i="8" s="1"/>
  <c r="B15" i="8" a="1"/>
  <c r="B15" i="8" s="1"/>
  <c r="C15" i="8" s="1" a="1"/>
  <c r="C15" i="8" s="1"/>
  <c r="B16" i="8" a="1"/>
  <c r="B16" i="8" s="1"/>
  <c r="C16" i="8" s="1" a="1"/>
  <c r="C16" i="8" s="1"/>
  <c r="B17" i="8" a="1"/>
  <c r="B17" i="8" s="1"/>
  <c r="C17" i="8" s="1" a="1"/>
  <c r="C17" i="8" s="1"/>
  <c r="B9" i="8" a="1"/>
  <c r="B8" i="8" a="1"/>
  <c r="B8" i="8" s="1"/>
  <c r="D8" i="8" s="1" a="1"/>
  <c r="D8" i="8" s="1"/>
  <c r="B7" i="8" a="1"/>
  <c r="B6" i="8" a="1"/>
  <c r="B6" i="8" s="1"/>
  <c r="B5" i="8" a="1"/>
  <c r="B4" i="8" a="1"/>
  <c r="B4" i="8" s="1"/>
  <c r="D4" i="8" s="1" a="1"/>
  <c r="D4" i="8" s="1"/>
  <c r="B200" i="6" a="1"/>
  <c r="B200" i="6" s="1"/>
  <c r="G200" i="6" s="1" a="1"/>
  <c r="G200" i="6" s="1"/>
  <c r="B201" i="6" a="1"/>
  <c r="B201" i="6" s="1"/>
  <c r="G201" i="6" s="1" a="1"/>
  <c r="G201" i="6" s="1"/>
  <c r="B202" i="6" a="1"/>
  <c r="B202" i="6" s="1"/>
  <c r="G202" i="6" s="1" a="1"/>
  <c r="G202" i="6" s="1"/>
  <c r="B203" i="6" a="1"/>
  <c r="B203" i="6" s="1"/>
  <c r="G203" i="6" s="1" a="1"/>
  <c r="G203" i="6" s="1"/>
  <c r="B204" i="6" a="1"/>
  <c r="B204" i="6" s="1"/>
  <c r="G204" i="6" s="1" a="1"/>
  <c r="G204" i="6" s="1"/>
  <c r="B205" i="6" a="1"/>
  <c r="B205" i="6" s="1"/>
  <c r="G205" i="6" s="1" a="1"/>
  <c r="G205" i="6" s="1"/>
  <c r="B206" i="6" a="1"/>
  <c r="B206" i="6" s="1"/>
  <c r="G206" i="6" s="1" a="1"/>
  <c r="G206" i="6" s="1"/>
  <c r="B207" i="6" a="1"/>
  <c r="B207" i="6" s="1"/>
  <c r="G207" i="6" s="1" a="1"/>
  <c r="G207" i="6" s="1"/>
  <c r="B208" i="6" a="1"/>
  <c r="B208" i="6" s="1"/>
  <c r="G208" i="6" s="1" a="1"/>
  <c r="G208" i="6" s="1"/>
  <c r="B209" i="6" a="1"/>
  <c r="B209" i="6" s="1"/>
  <c r="G209" i="6" s="1" a="1"/>
  <c r="G209" i="6" s="1"/>
  <c r="B215" i="6" a="1"/>
  <c r="B215" i="6" s="1"/>
  <c r="H215" i="6" s="1" a="1"/>
  <c r="H215" i="6" s="1"/>
  <c r="B216" i="6" a="1"/>
  <c r="B216" i="6" s="1"/>
  <c r="H216" i="6" s="1" a="1"/>
  <c r="H216" i="6" s="1"/>
  <c r="B217" i="6" a="1"/>
  <c r="B217" i="6" s="1"/>
  <c r="H217" i="6" s="1" a="1"/>
  <c r="H217" i="6" s="1"/>
  <c r="B218" i="6" a="1"/>
  <c r="B218" i="6" s="1"/>
  <c r="H218" i="6" s="1" a="1"/>
  <c r="H218" i="6" s="1"/>
  <c r="B219" i="6" a="1"/>
  <c r="B219" i="6" s="1"/>
  <c r="H219" i="6" s="1" a="1"/>
  <c r="H219" i="6" s="1"/>
  <c r="B220" i="6" a="1"/>
  <c r="B220" i="6" s="1"/>
  <c r="H220" i="6" s="1" a="1"/>
  <c r="H220" i="6" s="1"/>
  <c r="B221" i="6" a="1"/>
  <c r="B221" i="6" s="1"/>
  <c r="H221" i="6" s="1" a="1"/>
  <c r="H221" i="6" s="1"/>
  <c r="B222" i="6" a="1"/>
  <c r="B222" i="6" s="1"/>
  <c r="H222" i="6" s="1" a="1"/>
  <c r="H222" i="6" s="1"/>
  <c r="B178" i="6" a="1"/>
  <c r="B178" i="6" s="1"/>
  <c r="G178" i="6" s="1" a="1"/>
  <c r="G178" i="6" s="1"/>
  <c r="B179" i="6" a="1"/>
  <c r="B179" i="6" s="1"/>
  <c r="G179" i="6" s="1" a="1"/>
  <c r="G179" i="6" s="1"/>
  <c r="B180" i="6" a="1"/>
  <c r="B180" i="6" s="1"/>
  <c r="G180" i="6" s="1" a="1"/>
  <c r="G180" i="6" s="1"/>
  <c r="B181" i="6" a="1"/>
  <c r="B181" i="6" s="1"/>
  <c r="G181" i="6" s="1" a="1"/>
  <c r="G181" i="6" s="1"/>
  <c r="B182" i="6" a="1"/>
  <c r="B182" i="6" s="1"/>
  <c r="G182" i="6" s="1" a="1"/>
  <c r="G182" i="6" s="1"/>
  <c r="B183" i="6" a="1"/>
  <c r="B183" i="6" s="1"/>
  <c r="G183" i="6" s="1" a="1"/>
  <c r="G183" i="6" s="1"/>
  <c r="B184" i="6" a="1"/>
  <c r="B184" i="6" s="1"/>
  <c r="G184" i="6" s="1" a="1"/>
  <c r="G184" i="6" s="1"/>
  <c r="B185" i="6" a="1"/>
  <c r="B185" i="6" s="1"/>
  <c r="G185" i="6" s="1" a="1"/>
  <c r="G185" i="6" s="1"/>
  <c r="B186" i="6" a="1"/>
  <c r="B186" i="6" s="1"/>
  <c r="G186" i="6" s="1" a="1"/>
  <c r="G186" i="6" s="1"/>
  <c r="B187" i="6" a="1"/>
  <c r="B187" i="6" s="1"/>
  <c r="G187" i="6" s="1" a="1"/>
  <c r="G187" i="6" s="1"/>
  <c r="B188" i="6" a="1"/>
  <c r="B188" i="6" s="1"/>
  <c r="G188" i="6" s="1" a="1"/>
  <c r="G188" i="6" s="1"/>
  <c r="B189" i="6" a="1"/>
  <c r="B189" i="6" s="1"/>
  <c r="G189" i="6" s="1" a="1"/>
  <c r="G189" i="6" s="1"/>
  <c r="B190" i="6" a="1"/>
  <c r="B190" i="6" s="1"/>
  <c r="G190" i="6" s="1" a="1"/>
  <c r="G190" i="6" s="1"/>
  <c r="B191" i="6" a="1"/>
  <c r="B191" i="6" s="1"/>
  <c r="G191" i="6" s="1" a="1"/>
  <c r="G191" i="6" s="1"/>
  <c r="B192" i="6" a="1"/>
  <c r="B192" i="6" s="1"/>
  <c r="G192" i="6" s="1" a="1"/>
  <c r="G192" i="6" s="1"/>
  <c r="B193" i="6" a="1"/>
  <c r="B193" i="6" s="1"/>
  <c r="G193" i="6" s="1" a="1"/>
  <c r="G193" i="6" s="1"/>
  <c r="B194" i="6" a="1"/>
  <c r="B194" i="6" s="1"/>
  <c r="G194" i="6" s="1" a="1"/>
  <c r="G194" i="6" s="1"/>
  <c r="B159" i="6" a="1"/>
  <c r="B159" i="6" s="1"/>
  <c r="D159" i="6" s="1" a="1"/>
  <c r="D159" i="6" s="1"/>
  <c r="B160" i="6" a="1"/>
  <c r="B160" i="6" s="1"/>
  <c r="D160" i="6" s="1" a="1"/>
  <c r="D160" i="6" s="1"/>
  <c r="B161" i="6" a="1"/>
  <c r="B161" i="6" s="1"/>
  <c r="D161" i="6" s="1" a="1"/>
  <c r="D161" i="6" s="1"/>
  <c r="B162" i="6" a="1"/>
  <c r="B162" i="6" s="1"/>
  <c r="D162" i="6" s="1" a="1"/>
  <c r="D162" i="6" s="1"/>
  <c r="B163" i="6" a="1"/>
  <c r="B163" i="6" s="1"/>
  <c r="D163" i="6" s="1" a="1"/>
  <c r="D163" i="6" s="1"/>
  <c r="B164" i="6" a="1"/>
  <c r="B164" i="6" s="1"/>
  <c r="D164" i="6" s="1" a="1"/>
  <c r="D164" i="6" s="1"/>
  <c r="B165" i="6" a="1"/>
  <c r="B165" i="6" s="1"/>
  <c r="D165" i="6" s="1" a="1"/>
  <c r="D165" i="6" s="1"/>
  <c r="B166" i="6" a="1"/>
  <c r="B166" i="6" s="1"/>
  <c r="D166" i="6" s="1" a="1"/>
  <c r="D166" i="6" s="1"/>
  <c r="B167" i="6" a="1"/>
  <c r="B167" i="6" s="1"/>
  <c r="D167" i="6" s="1" a="1"/>
  <c r="D167" i="6" s="1"/>
  <c r="B168" i="6" a="1"/>
  <c r="B168" i="6" s="1"/>
  <c r="D168" i="6" s="1" a="1"/>
  <c r="D168" i="6" s="1"/>
  <c r="B169" i="6" a="1"/>
  <c r="B169" i="6" s="1"/>
  <c r="D169" i="6" s="1" a="1"/>
  <c r="D169" i="6" s="1"/>
  <c r="B170" i="6" a="1"/>
  <c r="B170" i="6" s="1"/>
  <c r="D170" i="6" s="1" a="1"/>
  <c r="D170" i="6" s="1"/>
  <c r="B171" i="6" a="1"/>
  <c r="B171" i="6" s="1"/>
  <c r="D171" i="6" s="1" a="1"/>
  <c r="D171" i="6" s="1"/>
  <c r="B172" i="6" a="1"/>
  <c r="B172" i="6" s="1"/>
  <c r="D172" i="6" s="1" a="1"/>
  <c r="D172" i="6" s="1"/>
  <c r="C97" i="4" a="1"/>
  <c r="C97" i="4" s="1"/>
  <c r="G97" i="4" s="1" a="1"/>
  <c r="G97" i="4" s="1"/>
  <c r="C98" i="4" a="1"/>
  <c r="C98" i="4" s="1"/>
  <c r="G98" i="4" s="1" a="1"/>
  <c r="G98" i="4" s="1"/>
  <c r="C99" i="4" a="1"/>
  <c r="C99" i="4" s="1"/>
  <c r="G99" i="4" s="1" a="1"/>
  <c r="G99" i="4" s="1"/>
  <c r="C100" i="4" a="1"/>
  <c r="C100" i="4" s="1"/>
  <c r="G100" i="4" s="1" a="1"/>
  <c r="G100" i="4" s="1"/>
  <c r="C101" i="4" a="1"/>
  <c r="C101" i="4" s="1"/>
  <c r="G101" i="4" s="1" a="1"/>
  <c r="G101" i="4" s="1"/>
  <c r="C102" i="4" a="1"/>
  <c r="C102" i="4" s="1"/>
  <c r="G102" i="4" s="1" a="1"/>
  <c r="G102" i="4" s="1"/>
  <c r="C103" i="4" a="1"/>
  <c r="C103" i="4" s="1"/>
  <c r="G103" i="4" s="1" a="1"/>
  <c r="G103" i="4" s="1"/>
  <c r="C104" i="4" a="1"/>
  <c r="C104" i="4" s="1"/>
  <c r="G104" i="4" s="1" a="1"/>
  <c r="G104" i="4" s="1"/>
  <c r="C105" i="4" a="1"/>
  <c r="C105" i="4" s="1"/>
  <c r="G105" i="4" s="1" a="1"/>
  <c r="G105" i="4"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140" i="6" a="1"/>
  <c r="D140" i="6" s="1"/>
  <c r="J140" i="6" s="1" a="1"/>
  <c r="J140" i="6" s="1"/>
  <c r="D141" i="6" a="1"/>
  <c r="D141" i="6" s="1"/>
  <c r="J141" i="6" s="1" a="1"/>
  <c r="J141" i="6" s="1"/>
  <c r="D142" i="6" a="1"/>
  <c r="D142" i="6" s="1"/>
  <c r="J142" i="6" s="1" a="1"/>
  <c r="J142" i="6" s="1"/>
  <c r="D143" i="6" a="1"/>
  <c r="D143" i="6" s="1"/>
  <c r="J143" i="6" s="1" a="1"/>
  <c r="J143" i="6" s="1"/>
  <c r="D144" i="6" a="1"/>
  <c r="D144" i="6" s="1"/>
  <c r="J144" i="6" s="1" a="1"/>
  <c r="J144" i="6" s="1"/>
  <c r="D145" i="6" a="1"/>
  <c r="D145" i="6" s="1"/>
  <c r="J145" i="6" s="1" a="1"/>
  <c r="J145" i="6" s="1"/>
  <c r="D146" i="6" a="1"/>
  <c r="D146" i="6" s="1"/>
  <c r="J146" i="6" s="1" a="1"/>
  <c r="J146" i="6" s="1"/>
  <c r="D147" i="6" a="1"/>
  <c r="D147" i="6" s="1"/>
  <c r="J147" i="6" s="1" a="1"/>
  <c r="J147" i="6" s="1"/>
  <c r="D148" i="6" a="1"/>
  <c r="D148" i="6" s="1"/>
  <c r="J148" i="6" s="1" a="1"/>
  <c r="J148" i="6" s="1"/>
  <c r="D149" i="6" a="1"/>
  <c r="D149" i="6" s="1"/>
  <c r="J149" i="6" s="1" a="1"/>
  <c r="J149" i="6" s="1"/>
  <c r="D150" i="6" a="1"/>
  <c r="D150" i="6" s="1"/>
  <c r="J150" i="6" s="1" a="1"/>
  <c r="J150" i="6" s="1"/>
  <c r="D151" i="6" a="1"/>
  <c r="D151" i="6" s="1"/>
  <c r="J151" i="6" s="1" a="1"/>
  <c r="J151" i="6" s="1"/>
  <c r="D152" i="6" a="1"/>
  <c r="D152" i="6" s="1"/>
  <c r="J152" i="6" s="1" a="1"/>
  <c r="J152" i="6" s="1"/>
  <c r="D153" i="6" a="1"/>
  <c r="D153" i="6" s="1"/>
  <c r="J153" i="6" s="1" a="1"/>
  <c r="J153" i="6" s="1"/>
  <c r="B91" i="3" a="1"/>
  <c r="B91" i="3" s="1"/>
  <c r="B90" i="3" a="1"/>
  <c r="B90" i="3" s="1"/>
  <c r="B89" i="3" a="1"/>
  <c r="B89" i="3" s="1"/>
  <c r="B88" i="3" a="1"/>
  <c r="B88" i="3" s="1"/>
  <c r="B87" i="3" a="1"/>
  <c r="B87" i="3" s="1"/>
  <c r="B86" i="3" a="1"/>
  <c r="B86" i="3" s="1"/>
  <c r="B85" i="3" a="1"/>
  <c r="B85" i="3" s="1"/>
  <c r="B84" i="3" a="1"/>
  <c r="B84" i="3" s="1"/>
  <c r="B83" i="3" a="1"/>
  <c r="B83" i="3" s="1"/>
  <c r="C104" i="3" a="1"/>
  <c r="C104" i="3" s="1"/>
  <c r="G104" i="3" s="1" a="1"/>
  <c r="G104" i="3" s="1"/>
  <c r="C103" i="3" a="1"/>
  <c r="C103" i="3" s="1"/>
  <c r="G103" i="3" s="1" a="1"/>
  <c r="G103" i="3" s="1"/>
  <c r="C102" i="3" a="1"/>
  <c r="C102" i="3" s="1"/>
  <c r="G102" i="3" s="1" a="1"/>
  <c r="G102" i="3" s="1"/>
  <c r="C101" i="3" a="1"/>
  <c r="C101" i="3" s="1"/>
  <c r="G101" i="3" s="1" a="1"/>
  <c r="G101" i="3" s="1"/>
  <c r="C100" i="3" a="1"/>
  <c r="C100" i="3" s="1"/>
  <c r="G100" i="3" s="1" a="1"/>
  <c r="G100" i="3" s="1"/>
  <c r="C99" i="3" a="1"/>
  <c r="C99" i="3" s="1"/>
  <c r="G99" i="3" s="1" a="1"/>
  <c r="G99" i="3" s="1"/>
  <c r="C98" i="3" a="1"/>
  <c r="C98" i="3" s="1"/>
  <c r="G98" i="3" s="1" a="1"/>
  <c r="G98" i="3" s="1"/>
  <c r="C97" i="3" a="1"/>
  <c r="C97" i="3" s="1"/>
  <c r="G97" i="3" s="1" a="1"/>
  <c r="G97" i="3" s="1"/>
  <c r="B128" i="6" a="1"/>
  <c r="B128" i="6" s="1"/>
  <c r="D128" i="6" s="1" a="1"/>
  <c r="D128" i="6" s="1"/>
  <c r="B129" i="6" a="1"/>
  <c r="B129" i="6" s="1"/>
  <c r="D129" i="6" s="1" a="1"/>
  <c r="D129" i="6" s="1"/>
  <c r="B130" i="6" a="1"/>
  <c r="B130" i="6" s="1"/>
  <c r="D130" i="6" s="1" a="1"/>
  <c r="D130" i="6" s="1"/>
  <c r="B131" i="6" a="1"/>
  <c r="B131" i="6" s="1"/>
  <c r="D131" i="6" s="1" a="1"/>
  <c r="D131" i="6" s="1"/>
  <c r="B132" i="6" a="1"/>
  <c r="B132" i="6" s="1"/>
  <c r="D132" i="6" s="1" a="1"/>
  <c r="D132" i="6" s="1"/>
  <c r="B133" i="6" a="1"/>
  <c r="B133" i="6" s="1"/>
  <c r="D133" i="6" s="1" a="1"/>
  <c r="D133" i="6" s="1"/>
  <c r="B134" i="6" a="1"/>
  <c r="B134" i="6" s="1"/>
  <c r="D134" i="6" s="1" a="1"/>
  <c r="D134" i="6" s="1"/>
  <c r="B116" i="6" a="1"/>
  <c r="B116" i="6" s="1"/>
  <c r="D116" i="6" s="1" a="1"/>
  <c r="D116" i="6" s="1"/>
  <c r="B117" i="6" a="1"/>
  <c r="B117" i="6" s="1"/>
  <c r="D117" i="6" s="1" a="1"/>
  <c r="D117" i="6" s="1"/>
  <c r="B118" i="6" a="1"/>
  <c r="B118" i="6" s="1"/>
  <c r="D118" i="6" s="1" a="1"/>
  <c r="D118" i="6" s="1"/>
  <c r="B119" i="6" a="1"/>
  <c r="B119" i="6" s="1"/>
  <c r="D119" i="6" s="1" a="1"/>
  <c r="D119" i="6" s="1"/>
  <c r="B120" i="6" a="1"/>
  <c r="B120" i="6" s="1"/>
  <c r="D120" i="6" s="1" a="1"/>
  <c r="D120" i="6" s="1"/>
  <c r="B121" i="6" a="1"/>
  <c r="B121" i="6" s="1"/>
  <c r="D121" i="6" s="1" a="1"/>
  <c r="D121" i="6" s="1"/>
  <c r="B122" i="6" a="1"/>
  <c r="B122" i="6" s="1"/>
  <c r="D122" i="6" s="1" a="1"/>
  <c r="D122" i="6" s="1"/>
  <c r="C29" i="4" a="1"/>
  <c r="C29" i="4" s="1"/>
  <c r="D29" i="4" s="1" a="1"/>
  <c r="D29" i="4" s="1"/>
  <c r="G29" i="4" s="1" a="1"/>
  <c r="G29" i="4" s="1"/>
  <c r="C30" i="4" a="1"/>
  <c r="C30" i="4" s="1"/>
  <c r="D30" i="4" s="1" a="1"/>
  <c r="D30" i="4" s="1"/>
  <c r="G30" i="4" s="1" a="1"/>
  <c r="G30" i="4" s="1"/>
  <c r="C31" i="4" a="1"/>
  <c r="C31" i="4" s="1"/>
  <c r="D31" i="4" s="1" a="1"/>
  <c r="D31" i="4" s="1"/>
  <c r="G31" i="4" s="1" a="1"/>
  <c r="G31" i="4" s="1"/>
  <c r="C32" i="4" a="1"/>
  <c r="C32" i="4" s="1"/>
  <c r="D32" i="4" s="1" a="1"/>
  <c r="D32" i="4" s="1"/>
  <c r="G32" i="4" s="1" a="1"/>
  <c r="G32" i="4" s="1"/>
  <c r="C33" i="4" a="1"/>
  <c r="C33" i="4" s="1"/>
  <c r="D33" i="4" s="1" a="1"/>
  <c r="D33" i="4" s="1"/>
  <c r="G33" i="4" s="1" a="1"/>
  <c r="G33" i="4" s="1"/>
  <c r="C34" i="4" a="1"/>
  <c r="C34" i="4" s="1"/>
  <c r="D34" i="4" s="1" a="1"/>
  <c r="D34" i="4" s="1"/>
  <c r="G34" i="4" s="1" a="1"/>
  <c r="G34" i="4" s="1"/>
  <c r="C35" i="4" a="1"/>
  <c r="C35" i="4" s="1"/>
  <c r="D35" i="4" s="1" a="1"/>
  <c r="D35" i="4" s="1"/>
  <c r="G35" i="4" s="1" a="1"/>
  <c r="G35" i="4" s="1"/>
  <c r="C36" i="4" a="1"/>
  <c r="C36" i="4" s="1"/>
  <c r="D36" i="4" s="1" a="1"/>
  <c r="D36" i="4" s="1"/>
  <c r="G36" i="4" s="1" a="1"/>
  <c r="G36" i="4" s="1"/>
  <c r="E67" i="4" a="1"/>
  <c r="E67" i="4" s="1"/>
  <c r="E68" i="4" a="1"/>
  <c r="E68" i="4" s="1"/>
  <c r="E69" i="4" a="1"/>
  <c r="E69" i="4" s="1"/>
  <c r="E70" i="4" a="1"/>
  <c r="E70" i="4" s="1"/>
  <c r="E71" i="4" a="1"/>
  <c r="E71" i="4" s="1"/>
  <c r="E72" i="4" a="1"/>
  <c r="E72" i="4" s="1"/>
  <c r="E73" i="4" a="1"/>
  <c r="E73" i="4" s="1"/>
  <c r="E74" i="4" a="1"/>
  <c r="E74" i="4" s="1"/>
  <c r="D8" i="31" a="1"/>
  <c r="D8" i="31" s="1"/>
  <c r="D7" i="31" a="1"/>
  <c r="D7" i="31" s="1"/>
  <c r="D6" i="31" a="1"/>
  <c r="D6" i="31" s="1"/>
  <c r="D5" i="31" a="1"/>
  <c r="D5" i="31" s="1"/>
  <c r="D4" i="31" a="1"/>
  <c r="D4" i="31" s="1"/>
  <c r="F19" i="6" a="1"/>
  <c r="F19" i="6" s="1"/>
  <c r="F20" i="6" a="1"/>
  <c r="F20" i="6" s="1"/>
  <c r="F21" i="6" a="1"/>
  <c r="F21" i="6" s="1"/>
  <c r="F22" i="6" a="1"/>
  <c r="F22" i="6" s="1"/>
  <c r="F23" i="6" a="1"/>
  <c r="F23" i="6" s="1"/>
  <c r="F24" i="6" a="1"/>
  <c r="F24" i="6" s="1"/>
  <c r="F25" i="6" a="1"/>
  <c r="F25" i="6" s="1"/>
  <c r="F26" i="6" a="1"/>
  <c r="F26" i="6" s="1"/>
  <c r="E13" i="6" a="1"/>
  <c r="E13" i="6" s="1"/>
  <c r="E12" i="6" a="1"/>
  <c r="E12" i="6" s="1"/>
  <c r="E11" i="6" a="1"/>
  <c r="E11" i="6" s="1"/>
  <c r="E10" i="6" a="1"/>
  <c r="E10" i="6" s="1"/>
  <c r="E9" i="6" a="1"/>
  <c r="E9" i="6" s="1"/>
  <c r="E8" i="6" a="1"/>
  <c r="E8" i="6" s="1"/>
  <c r="E7" i="6" a="1"/>
  <c r="E7" i="6" s="1"/>
  <c r="E6" i="6" a="1"/>
  <c r="E6" i="6" s="1"/>
  <c r="E5" i="6" a="1"/>
  <c r="E5" i="6" s="1"/>
  <c r="E4" i="6" a="1"/>
  <c r="E4" i="6" s="1"/>
  <c r="E45" i="3" a="1"/>
  <c r="E45" i="3" s="1"/>
  <c r="E46" i="3" a="1"/>
  <c r="E46" i="3" s="1"/>
  <c r="E47" i="3" a="1"/>
  <c r="E47" i="3" s="1"/>
  <c r="E48" i="3" a="1"/>
  <c r="E48" i="3" s="1"/>
  <c r="E49" i="3" a="1"/>
  <c r="E49" i="3" s="1"/>
  <c r="E50" i="3" a="1"/>
  <c r="E50" i="3" s="1"/>
  <c r="E51" i="3" a="1"/>
  <c r="E51" i="3" s="1"/>
  <c r="E52" i="3" a="1"/>
  <c r="E52" i="3" s="1"/>
  <c r="E53" i="3" a="1"/>
  <c r="E53" i="3" s="1"/>
  <c r="E54" i="3" a="1"/>
  <c r="E54"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B17" i="3" a="1"/>
  <c r="B17" i="3" s="1"/>
  <c r="E17" i="3" s="1" a="1"/>
  <c r="E17" i="3" s="1"/>
  <c r="B18" i="3" a="1"/>
  <c r="B18" i="3" s="1"/>
  <c r="E18" i="3" s="1" a="1"/>
  <c r="E18" i="3" s="1"/>
  <c r="B19" i="3" a="1"/>
  <c r="B19" i="3" s="1"/>
  <c r="E19" i="3" s="1" a="1"/>
  <c r="E19" i="3" s="1"/>
  <c r="B20" i="3" a="1"/>
  <c r="B20" i="3" s="1"/>
  <c r="E20" i="3" s="1" a="1"/>
  <c r="E20" i="3" s="1"/>
  <c r="B21" i="3" a="1"/>
  <c r="B21" i="3" s="1"/>
  <c r="E21" i="3" s="1" a="1"/>
  <c r="E21" i="3" s="1"/>
  <c r="B22" i="3" a="1"/>
  <c r="B22" i="3" s="1"/>
  <c r="E22" i="3" s="1" a="1"/>
  <c r="E22" i="3" s="1"/>
  <c r="B23" i="3" a="1"/>
  <c r="B23" i="3" s="1"/>
  <c r="E23" i="3" s="1" a="1"/>
  <c r="E23" i="3" s="1"/>
  <c r="D125" i="26" a="1"/>
  <c r="D125" i="26" s="1"/>
  <c r="D119" i="26" a="1"/>
  <c r="D119" i="26" s="1"/>
  <c r="B15" i="26" a="1"/>
  <c r="B15" i="26" s="1"/>
  <c r="B16" i="26" a="1"/>
  <c r="B16" i="26" s="1"/>
  <c r="B17" i="26" a="1"/>
  <c r="B17" i="26" s="1"/>
  <c r="B18" i="26" a="1"/>
  <c r="B18" i="26" s="1"/>
  <c r="B19" i="26" a="1"/>
  <c r="B19" i="26" s="1"/>
  <c r="B20" i="26" a="1"/>
  <c r="B20" i="26" s="1"/>
  <c r="I310" i="29" a="1"/>
  <c r="I310" i="29" s="1"/>
  <c r="I309" i="29" a="1"/>
  <c r="I309" i="29" s="1"/>
  <c r="I308" i="29" a="1"/>
  <c r="I308" i="29" s="1"/>
  <c r="I307" i="29" a="1"/>
  <c r="I307" i="29" s="1"/>
  <c r="I306" i="29" a="1"/>
  <c r="I306" i="29" s="1"/>
  <c r="I305" i="29" a="1"/>
  <c r="I305" i="29" s="1"/>
  <c r="I304" i="29" a="1"/>
  <c r="I304" i="29" s="1"/>
  <c r="I303" i="29" a="1"/>
  <c r="I303" i="29" s="1"/>
  <c r="I302" i="29" a="1"/>
  <c r="I302" i="29" s="1"/>
  <c r="I301" i="29" a="1"/>
  <c r="I301" i="29" s="1"/>
  <c r="I300" i="29" a="1"/>
  <c r="I300" i="29" s="1"/>
  <c r="I299" i="29" a="1"/>
  <c r="I299" i="29" s="1"/>
  <c r="I298" i="29" a="1"/>
  <c r="I298" i="29" s="1"/>
  <c r="I297" i="29" a="1"/>
  <c r="I297" i="29" s="1"/>
  <c r="I296" i="29" a="1"/>
  <c r="I296" i="29" s="1"/>
  <c r="I295" i="29" a="1"/>
  <c r="I295" i="29" s="1"/>
  <c r="I294" i="29" a="1"/>
  <c r="I294" i="29" s="1"/>
  <c r="I293" i="29" a="1"/>
  <c r="I293" i="29" s="1"/>
  <c r="I292" i="29" a="1"/>
  <c r="I292" i="29" s="1"/>
  <c r="I291" i="29" a="1"/>
  <c r="I291" i="29" s="1"/>
  <c r="I290" i="29" a="1"/>
  <c r="I290" i="29" s="1"/>
  <c r="I289" i="29" a="1"/>
  <c r="I289" i="29" s="1"/>
  <c r="I288" i="29" a="1"/>
  <c r="I288" i="29" s="1"/>
  <c r="I287" i="29" a="1"/>
  <c r="I287" i="29" s="1"/>
  <c r="I286" i="29" a="1"/>
  <c r="I286" i="29" s="1"/>
  <c r="I285" i="29" a="1"/>
  <c r="I285" i="29" s="1"/>
  <c r="I284" i="29" a="1"/>
  <c r="I284" i="29" s="1"/>
  <c r="I283" i="29" a="1"/>
  <c r="I283" i="29" s="1"/>
  <c r="I282" i="29" a="1"/>
  <c r="I282" i="29" s="1"/>
  <c r="I281" i="29" a="1"/>
  <c r="I281" i="29" s="1"/>
  <c r="I280" i="29" a="1"/>
  <c r="I280" i="29" s="1"/>
  <c r="I279" i="29" a="1"/>
  <c r="I279" i="29" s="1"/>
  <c r="I278" i="29" a="1"/>
  <c r="I278" i="29" s="1"/>
  <c r="I277" i="29" a="1"/>
  <c r="I277" i="29" s="1"/>
  <c r="I276" i="29" a="1"/>
  <c r="I276" i="29" s="1"/>
  <c r="I275" i="29" a="1"/>
  <c r="I275" i="29" s="1"/>
  <c r="I274" i="29" a="1"/>
  <c r="I274" i="29" s="1"/>
  <c r="I273" i="29" a="1"/>
  <c r="I273" i="29" s="1"/>
  <c r="I272" i="29" a="1"/>
  <c r="I272" i="29" s="1"/>
  <c r="I271" i="29" a="1"/>
  <c r="I271" i="29" s="1"/>
  <c r="I270" i="29" a="1"/>
  <c r="I270" i="29" s="1"/>
  <c r="I269" i="29" a="1"/>
  <c r="I269" i="29" s="1"/>
  <c r="I268" i="29" a="1"/>
  <c r="I268" i="29" s="1"/>
  <c r="I267" i="29" a="1"/>
  <c r="I267" i="29" s="1"/>
  <c r="I266" i="29" a="1"/>
  <c r="I266" i="29" s="1"/>
  <c r="I265" i="29" a="1"/>
  <c r="I265" i="29" s="1"/>
  <c r="I264" i="29" a="1"/>
  <c r="I264" i="29" s="1"/>
  <c r="I263" i="29" a="1"/>
  <c r="I263" i="29" s="1"/>
  <c r="I262" i="29" a="1"/>
  <c r="I262" i="29" s="1"/>
  <c r="I261" i="29" a="1"/>
  <c r="I261" i="29" s="1"/>
  <c r="I260" i="29" a="1"/>
  <c r="I260" i="29" s="1"/>
  <c r="I259" i="29" a="1"/>
  <c r="I259" i="29" s="1"/>
  <c r="I258" i="29" a="1"/>
  <c r="I258" i="29" s="1"/>
  <c r="I257" i="29" a="1"/>
  <c r="I257" i="29" s="1"/>
  <c r="I256" i="29" a="1"/>
  <c r="I256" i="29" s="1"/>
  <c r="I255" i="29" a="1"/>
  <c r="I255" i="29" s="1"/>
  <c r="I254" i="29" a="1"/>
  <c r="I254" i="29" s="1"/>
  <c r="I253" i="29" a="1"/>
  <c r="I253" i="29" s="1"/>
  <c r="I252" i="29" a="1"/>
  <c r="I252" i="29" s="1"/>
  <c r="I251" i="29" a="1"/>
  <c r="I251" i="29" s="1"/>
  <c r="I250" i="29" a="1"/>
  <c r="I250" i="29" s="1"/>
  <c r="I249" i="29" a="1"/>
  <c r="I249" i="29" s="1"/>
  <c r="I248" i="29" a="1"/>
  <c r="I248" i="29" s="1"/>
  <c r="I247" i="29" a="1"/>
  <c r="I247" i="29" s="1"/>
  <c r="I246" i="29" a="1"/>
  <c r="I246" i="29" s="1"/>
  <c r="I245" i="29" a="1"/>
  <c r="I245" i="29" s="1"/>
  <c r="I244" i="29" a="1"/>
  <c r="I244" i="29" s="1"/>
  <c r="I243" i="29" a="1"/>
  <c r="I243" i="29" s="1"/>
  <c r="I242" i="29" a="1"/>
  <c r="I242" i="29" s="1"/>
  <c r="I241" i="29" a="1"/>
  <c r="I241" i="29" s="1"/>
  <c r="I240" i="29" a="1"/>
  <c r="I240" i="29" s="1"/>
  <c r="I239" i="29" a="1"/>
  <c r="I239" i="29" s="1"/>
  <c r="I238" i="29" a="1"/>
  <c r="I238" i="29" s="1"/>
  <c r="I237" i="29" a="1"/>
  <c r="I237" i="29" s="1"/>
  <c r="I236" i="29" a="1"/>
  <c r="I236" i="29" s="1"/>
  <c r="I235" i="29" a="1"/>
  <c r="I235" i="29" s="1"/>
  <c r="I234" i="29" a="1"/>
  <c r="I234" i="29" s="1"/>
  <c r="I233" i="29" a="1"/>
  <c r="I233" i="29" s="1"/>
  <c r="I232" i="29" a="1"/>
  <c r="I232" i="29" s="1"/>
  <c r="I231" i="29" a="1"/>
  <c r="I231" i="29" s="1"/>
  <c r="I230" i="29" a="1"/>
  <c r="I230" i="29" s="1"/>
  <c r="I229" i="29" a="1"/>
  <c r="I229" i="29" s="1"/>
  <c r="I228" i="29" a="1"/>
  <c r="I228" i="29" s="1"/>
  <c r="I227" i="29" a="1"/>
  <c r="I227" i="29" s="1"/>
  <c r="I226" i="29" a="1"/>
  <c r="I226" i="29" s="1"/>
  <c r="I225" i="29" a="1"/>
  <c r="I225" i="29" s="1"/>
  <c r="I224" i="29" a="1"/>
  <c r="I224" i="29" s="1"/>
  <c r="I223" i="29" a="1"/>
  <c r="I223" i="29" s="1"/>
  <c r="I222" i="29" a="1"/>
  <c r="I222" i="29" s="1"/>
  <c r="I221" i="29" a="1"/>
  <c r="I221" i="29" s="1"/>
  <c r="I220" i="29" a="1"/>
  <c r="I220" i="29" s="1"/>
  <c r="I219" i="29" a="1"/>
  <c r="I219" i="29" s="1"/>
  <c r="I218" i="29" a="1"/>
  <c r="I218" i="29" s="1"/>
  <c r="I217" i="29" a="1"/>
  <c r="I217" i="29" s="1"/>
  <c r="I216" i="29" a="1"/>
  <c r="I216" i="29" s="1"/>
  <c r="I215" i="29" a="1"/>
  <c r="I215" i="29" s="1"/>
  <c r="I214" i="29" a="1"/>
  <c r="I214" i="29" s="1"/>
  <c r="I213" i="29" a="1"/>
  <c r="I213" i="29" s="1"/>
  <c r="I212" i="29" a="1"/>
  <c r="I212" i="29" s="1"/>
  <c r="I211" i="29" a="1"/>
  <c r="I211" i="29" s="1"/>
  <c r="I210" i="29" a="1"/>
  <c r="I210" i="29" s="1"/>
  <c r="I209" i="29" a="1"/>
  <c r="I209" i="29" s="1"/>
  <c r="I208" i="29" a="1"/>
  <c r="I208" i="29" s="1"/>
  <c r="I207" i="29" a="1"/>
  <c r="I207" i="29" s="1"/>
  <c r="I206" i="29" a="1"/>
  <c r="I206" i="29" s="1"/>
  <c r="I205" i="29" a="1"/>
  <c r="I205" i="29" s="1"/>
  <c r="I204" i="29" a="1"/>
  <c r="I204" i="29" s="1"/>
  <c r="I203" i="29" a="1"/>
  <c r="I203" i="29" s="1"/>
  <c r="I202" i="29" a="1"/>
  <c r="I202" i="29" s="1"/>
  <c r="I201" i="29" a="1"/>
  <c r="I201" i="29" s="1"/>
  <c r="I200" i="29" a="1"/>
  <c r="I200" i="29" s="1"/>
  <c r="I199" i="29" a="1"/>
  <c r="I199" i="29" s="1"/>
  <c r="I198" i="29" a="1"/>
  <c r="I198" i="29" s="1"/>
  <c r="I197" i="29" a="1"/>
  <c r="I197" i="29" s="1"/>
  <c r="I196" i="29" a="1"/>
  <c r="I196" i="29" s="1"/>
  <c r="I195" i="29" a="1"/>
  <c r="I195" i="29" s="1"/>
  <c r="I194" i="29" a="1"/>
  <c r="I194" i="29" s="1"/>
  <c r="I193" i="29" a="1"/>
  <c r="I193" i="29" s="1"/>
  <c r="I192" i="29" a="1"/>
  <c r="I192" i="29" s="1"/>
  <c r="I191" i="29" a="1"/>
  <c r="I191" i="29" s="1"/>
  <c r="I190" i="29" a="1"/>
  <c r="I190" i="29" s="1"/>
  <c r="I189" i="29" a="1"/>
  <c r="I189" i="29" s="1"/>
  <c r="I188" i="29" a="1"/>
  <c r="I188" i="29" s="1"/>
  <c r="I187" i="29" a="1"/>
  <c r="I187" i="29" s="1"/>
  <c r="I186" i="29" a="1"/>
  <c r="I186" i="29" s="1"/>
  <c r="I185" i="29" a="1"/>
  <c r="I185" i="29" s="1"/>
  <c r="I184" i="29" a="1"/>
  <c r="I184" i="29" s="1"/>
  <c r="I183" i="29" a="1"/>
  <c r="I183" i="29" s="1"/>
  <c r="I182" i="29" a="1"/>
  <c r="I182" i="29" s="1"/>
  <c r="I181" i="29" a="1"/>
  <c r="I181" i="29" s="1"/>
  <c r="I180" i="29" a="1"/>
  <c r="I180" i="29" s="1"/>
  <c r="I179" i="29" a="1"/>
  <c r="I179" i="29" s="1"/>
  <c r="I178" i="29" a="1"/>
  <c r="I178" i="29" s="1"/>
  <c r="I177" i="29" a="1"/>
  <c r="I177" i="29" s="1"/>
  <c r="I176" i="29" a="1"/>
  <c r="I176" i="29" s="1"/>
  <c r="I175" i="29" a="1"/>
  <c r="I175" i="29" s="1"/>
  <c r="I174" i="29" a="1"/>
  <c r="I174" i="29" s="1"/>
  <c r="I173" i="29" a="1"/>
  <c r="I173" i="29" s="1"/>
  <c r="I172" i="29" a="1"/>
  <c r="I172" i="29" s="1"/>
  <c r="I171" i="29" a="1"/>
  <c r="I171" i="29" s="1"/>
  <c r="I170" i="29" a="1"/>
  <c r="I170" i="29" s="1"/>
  <c r="I169" i="29" a="1"/>
  <c r="I169" i="29" s="1"/>
  <c r="I168" i="29" a="1"/>
  <c r="I168" i="29" s="1"/>
  <c r="I167" i="29" a="1"/>
  <c r="I167" i="29" s="1"/>
  <c r="D310" i="29" a="1"/>
  <c r="D310" i="29" s="1"/>
  <c r="D309" i="29" a="1"/>
  <c r="D309" i="29" s="1"/>
  <c r="D308" i="29" a="1"/>
  <c r="D308" i="29" s="1"/>
  <c r="D307" i="29" a="1"/>
  <c r="D307" i="29" s="1"/>
  <c r="D306" i="29" a="1"/>
  <c r="D306" i="29" s="1"/>
  <c r="D305" i="29" a="1"/>
  <c r="D305" i="29" s="1"/>
  <c r="D304" i="29" a="1"/>
  <c r="D304" i="29" s="1"/>
  <c r="D303" i="29" a="1"/>
  <c r="D303" i="29" s="1"/>
  <c r="D302" i="29" a="1"/>
  <c r="D302" i="29" s="1"/>
  <c r="D301" i="29" a="1"/>
  <c r="D301" i="29" s="1"/>
  <c r="D300" i="29" a="1"/>
  <c r="D300" i="29" s="1"/>
  <c r="D299" i="29" a="1"/>
  <c r="D299" i="29" s="1"/>
  <c r="D298" i="29" a="1"/>
  <c r="D298" i="29" s="1"/>
  <c r="D297" i="29" a="1"/>
  <c r="D297" i="29" s="1"/>
  <c r="D296" i="29" a="1"/>
  <c r="D296" i="29" s="1"/>
  <c r="D295" i="29" a="1"/>
  <c r="D295" i="29" s="1"/>
  <c r="D294" i="29" a="1"/>
  <c r="D294" i="29" s="1"/>
  <c r="D293" i="29" a="1"/>
  <c r="D293" i="29" s="1"/>
  <c r="D292" i="29" a="1"/>
  <c r="D292" i="29" s="1"/>
  <c r="D291" i="29" a="1"/>
  <c r="D291" i="29" s="1"/>
  <c r="D290" i="29" a="1"/>
  <c r="D290" i="29" s="1"/>
  <c r="D289" i="29" a="1"/>
  <c r="D289" i="29" s="1"/>
  <c r="D288" i="29" a="1"/>
  <c r="D288" i="29" s="1"/>
  <c r="D287" i="29" a="1"/>
  <c r="D287" i="29" s="1"/>
  <c r="D286" i="29" a="1"/>
  <c r="D286" i="29" s="1"/>
  <c r="D285" i="29" a="1"/>
  <c r="D285" i="29" s="1"/>
  <c r="D284" i="29" a="1"/>
  <c r="D284" i="29" s="1"/>
  <c r="D283" i="29" a="1"/>
  <c r="D283" i="29" s="1"/>
  <c r="D282" i="29" a="1"/>
  <c r="D282" i="29" s="1"/>
  <c r="D281" i="29" a="1"/>
  <c r="D281" i="29" s="1"/>
  <c r="D280" i="29" a="1"/>
  <c r="D280" i="29" s="1"/>
  <c r="D279" i="29" a="1"/>
  <c r="D279" i="29" s="1"/>
  <c r="D278" i="29" a="1"/>
  <c r="D278" i="29" s="1"/>
  <c r="D277" i="29" a="1"/>
  <c r="D277" i="29" s="1"/>
  <c r="D276" i="29" a="1"/>
  <c r="D276" i="29" s="1"/>
  <c r="D275" i="29" a="1"/>
  <c r="D275" i="29" s="1"/>
  <c r="D274" i="29" a="1"/>
  <c r="D274" i="29" s="1"/>
  <c r="D273" i="29" a="1"/>
  <c r="D273" i="29" s="1"/>
  <c r="D272" i="29" a="1"/>
  <c r="D272" i="29" s="1"/>
  <c r="D271" i="29" a="1"/>
  <c r="D271" i="29" s="1"/>
  <c r="D270" i="29" a="1"/>
  <c r="D270" i="29" s="1"/>
  <c r="D269" i="29" a="1"/>
  <c r="D269" i="29" s="1"/>
  <c r="D268" i="29" a="1"/>
  <c r="D268" i="29" s="1"/>
  <c r="D267" i="29" a="1"/>
  <c r="D267" i="29" s="1"/>
  <c r="D266" i="29" a="1"/>
  <c r="D266" i="29" s="1"/>
  <c r="D265" i="29" a="1"/>
  <c r="D265" i="29" s="1"/>
  <c r="D264" i="29" a="1"/>
  <c r="D264" i="29" s="1"/>
  <c r="D263" i="29" a="1"/>
  <c r="D263" i="29" s="1"/>
  <c r="D262" i="29" a="1"/>
  <c r="D262" i="29" s="1"/>
  <c r="D261" i="29" a="1"/>
  <c r="D261" i="29" s="1"/>
  <c r="D260" i="29" a="1"/>
  <c r="D260" i="29" s="1"/>
  <c r="D259" i="29" a="1"/>
  <c r="D259" i="29" s="1"/>
  <c r="D258" i="29" a="1"/>
  <c r="D258" i="29" s="1"/>
  <c r="D257" i="29" a="1"/>
  <c r="D257" i="29" s="1"/>
  <c r="D256" i="29" a="1"/>
  <c r="D256" i="29" s="1"/>
  <c r="D255" i="29" a="1"/>
  <c r="D255" i="29" s="1"/>
  <c r="D254" i="29" a="1"/>
  <c r="D254" i="29" s="1"/>
  <c r="D253" i="29" a="1"/>
  <c r="D253" i="29" s="1"/>
  <c r="D252" i="29" a="1"/>
  <c r="D252" i="29" s="1"/>
  <c r="D251" i="29" a="1"/>
  <c r="D251" i="29" s="1"/>
  <c r="D250" i="29" a="1"/>
  <c r="D250" i="29" s="1"/>
  <c r="D249" i="29" a="1"/>
  <c r="D249" i="29" s="1"/>
  <c r="D248" i="29" a="1"/>
  <c r="D248" i="29" s="1"/>
  <c r="D247" i="29" a="1"/>
  <c r="D247" i="29" s="1"/>
  <c r="D246" i="29" a="1"/>
  <c r="D246" i="29" s="1"/>
  <c r="D245" i="29" a="1"/>
  <c r="D245" i="29" s="1"/>
  <c r="D244" i="29" a="1"/>
  <c r="D244" i="29" s="1"/>
  <c r="D243" i="29" a="1"/>
  <c r="D243" i="29" s="1"/>
  <c r="D242" i="29" a="1"/>
  <c r="D242" i="29" s="1"/>
  <c r="D241" i="29" a="1"/>
  <c r="D241" i="29" s="1"/>
  <c r="D240" i="29" a="1"/>
  <c r="D240" i="29" s="1"/>
  <c r="D239" i="29" a="1"/>
  <c r="D239" i="29" s="1"/>
  <c r="D238" i="29" a="1"/>
  <c r="D238" i="29" s="1"/>
  <c r="D237" i="29" a="1"/>
  <c r="D237" i="29" s="1"/>
  <c r="D236" i="29" a="1"/>
  <c r="D236" i="29" s="1"/>
  <c r="D235" i="29" a="1"/>
  <c r="D235" i="29" s="1"/>
  <c r="D234" i="29" a="1"/>
  <c r="D234" i="29" s="1"/>
  <c r="D233" i="29" a="1"/>
  <c r="D233" i="29" s="1"/>
  <c r="D232" i="29" a="1"/>
  <c r="D232" i="29" s="1"/>
  <c r="D231" i="29" a="1"/>
  <c r="D231" i="29" s="1"/>
  <c r="D230" i="29" a="1"/>
  <c r="D230" i="29" s="1"/>
  <c r="D229" i="29" a="1"/>
  <c r="D229" i="29" s="1"/>
  <c r="D228" i="29" a="1"/>
  <c r="D228" i="29" s="1"/>
  <c r="D227" i="29" a="1"/>
  <c r="D227" i="29" s="1"/>
  <c r="D226" i="29" a="1"/>
  <c r="D226" i="29" s="1"/>
  <c r="D225" i="29" a="1"/>
  <c r="D225" i="29" s="1"/>
  <c r="D224" i="29" a="1"/>
  <c r="D224" i="29" s="1"/>
  <c r="D223" i="29" a="1"/>
  <c r="D223" i="29" s="1"/>
  <c r="D222" i="29" a="1"/>
  <c r="D222" i="29" s="1"/>
  <c r="D221" i="29" a="1"/>
  <c r="D221" i="29" s="1"/>
  <c r="D220" i="29" a="1"/>
  <c r="D220" i="29" s="1"/>
  <c r="D219" i="29" a="1"/>
  <c r="D219" i="29" s="1"/>
  <c r="D218" i="29" a="1"/>
  <c r="D218" i="29" s="1"/>
  <c r="D217" i="29" a="1"/>
  <c r="D217" i="29" s="1"/>
  <c r="D216" i="29" a="1"/>
  <c r="D216" i="29" s="1"/>
  <c r="D215" i="29" a="1"/>
  <c r="D215" i="29" s="1"/>
  <c r="D214" i="29" a="1"/>
  <c r="D214" i="29" s="1"/>
  <c r="D213" i="29" a="1"/>
  <c r="D213" i="29" s="1"/>
  <c r="D212" i="29" a="1"/>
  <c r="D212" i="29" s="1"/>
  <c r="D211" i="29" a="1"/>
  <c r="D211" i="29" s="1"/>
  <c r="D210" i="29" a="1"/>
  <c r="D210" i="29" s="1"/>
  <c r="F114" i="29" a="1"/>
  <c r="F114" i="29" s="1"/>
  <c r="F113" i="29" a="1"/>
  <c r="F113" i="29" s="1"/>
  <c r="F112" i="29" a="1"/>
  <c r="F112" i="29" s="1"/>
  <c r="F111" i="29" a="1"/>
  <c r="F111" i="29" s="1"/>
  <c r="F110" i="29" a="1"/>
  <c r="F110" i="29" s="1"/>
  <c r="F109" i="29" a="1"/>
  <c r="F109" i="29" s="1"/>
  <c r="F108" i="29" a="1"/>
  <c r="F108" i="29" s="1"/>
  <c r="F107" i="29" a="1"/>
  <c r="F107" i="29" s="1"/>
  <c r="D209" i="29" a="1"/>
  <c r="D209" i="29" s="1"/>
  <c r="D208" i="29" a="1"/>
  <c r="D208" i="29" s="1"/>
  <c r="D207" i="29" a="1"/>
  <c r="D207" i="29" s="1"/>
  <c r="D206" i="29" a="1"/>
  <c r="D206" i="29" s="1"/>
  <c r="D205" i="29" a="1"/>
  <c r="D205" i="29" s="1"/>
  <c r="D204" i="29" a="1"/>
  <c r="D204" i="29" s="1"/>
  <c r="D203" i="29" a="1"/>
  <c r="D203" i="29" s="1"/>
  <c r="D202" i="29" a="1"/>
  <c r="D202" i="29" s="1"/>
  <c r="D201" i="29" a="1"/>
  <c r="D201" i="29" s="1"/>
  <c r="D200" i="29" a="1"/>
  <c r="D200" i="29" s="1"/>
  <c r="D199" i="29" a="1"/>
  <c r="D199" i="29" s="1"/>
  <c r="D198" i="29" a="1"/>
  <c r="D198" i="29" s="1"/>
  <c r="D197" i="29" a="1"/>
  <c r="D197" i="29" s="1"/>
  <c r="D196" i="29" a="1"/>
  <c r="D196" i="29" s="1"/>
  <c r="D195" i="29" a="1"/>
  <c r="D195" i="29" s="1"/>
  <c r="D194" i="29" a="1"/>
  <c r="D194" i="29" s="1"/>
  <c r="D193" i="29" a="1"/>
  <c r="D193" i="29" s="1"/>
  <c r="D192" i="29" a="1"/>
  <c r="D192" i="29" s="1"/>
  <c r="D191" i="29" a="1"/>
  <c r="D191" i="29" s="1"/>
  <c r="D190" i="29" a="1"/>
  <c r="D190" i="29" s="1"/>
  <c r="D189" i="29" a="1"/>
  <c r="D189" i="29" s="1"/>
  <c r="D188" i="29" a="1"/>
  <c r="D188" i="29" s="1"/>
  <c r="D187" i="29" a="1"/>
  <c r="D187" i="29" s="1"/>
  <c r="D186" i="29" a="1"/>
  <c r="D186" i="29" s="1"/>
  <c r="D185" i="29" a="1"/>
  <c r="D185" i="29" s="1"/>
  <c r="D184" i="29" a="1"/>
  <c r="D184" i="29" s="1"/>
  <c r="D183" i="29" a="1"/>
  <c r="D183" i="29" s="1"/>
  <c r="D182" i="29" a="1"/>
  <c r="D182" i="29" s="1"/>
  <c r="D181" i="29" a="1"/>
  <c r="D181" i="29" s="1"/>
  <c r="D180" i="29" a="1"/>
  <c r="D180" i="29" s="1"/>
  <c r="D179" i="29" a="1"/>
  <c r="D179" i="29" s="1"/>
  <c r="D178" i="29" a="1"/>
  <c r="D178" i="29" s="1"/>
  <c r="D177" i="29" a="1"/>
  <c r="D177" i="29" s="1"/>
  <c r="D176" i="29" a="1"/>
  <c r="D176" i="29" s="1"/>
  <c r="D175" i="29" a="1"/>
  <c r="D175" i="29" s="1"/>
  <c r="D174" i="29" a="1"/>
  <c r="D174" i="29" s="1"/>
  <c r="D173" i="29" a="1"/>
  <c r="D173" i="29" s="1"/>
  <c r="D172" i="29" a="1"/>
  <c r="D172" i="29" s="1"/>
  <c r="D171" i="29" a="1"/>
  <c r="D171" i="29" s="1"/>
  <c r="D170" i="29" a="1"/>
  <c r="D170" i="29" s="1"/>
  <c r="D169" i="29" a="1"/>
  <c r="D169" i="29" s="1"/>
  <c r="D168" i="29" a="1"/>
  <c r="D168" i="29" s="1"/>
  <c r="D167" i="29" a="1"/>
  <c r="D167" i="29" s="1"/>
  <c r="G122" i="29" a="1"/>
  <c r="G122" i="29" s="1"/>
  <c r="G161" i="29" a="1"/>
  <c r="G161" i="29" s="1"/>
  <c r="G160" i="29" a="1"/>
  <c r="G160" i="29" s="1"/>
  <c r="G159" i="29" a="1"/>
  <c r="G159" i="29" s="1"/>
  <c r="G158" i="29" a="1"/>
  <c r="G158" i="29" s="1"/>
  <c r="G157" i="29" a="1"/>
  <c r="G157" i="29" s="1"/>
  <c r="G156" i="29" a="1"/>
  <c r="G156" i="29" s="1"/>
  <c r="G155" i="29" a="1"/>
  <c r="G155" i="29" s="1"/>
  <c r="G154" i="29" a="1"/>
  <c r="G154" i="29" s="1"/>
  <c r="G153" i="29" a="1"/>
  <c r="G153" i="29" s="1"/>
  <c r="G152" i="29" a="1"/>
  <c r="G152" i="29" s="1"/>
  <c r="G151" i="29" a="1"/>
  <c r="G151" i="29" s="1"/>
  <c r="G150" i="29" a="1"/>
  <c r="G150" i="29" s="1"/>
  <c r="G149" i="29" a="1"/>
  <c r="G149" i="29" s="1"/>
  <c r="G148" i="29" a="1"/>
  <c r="G148" i="29" s="1"/>
  <c r="G147" i="29" a="1"/>
  <c r="G147" i="29" s="1"/>
  <c r="G146" i="29" a="1"/>
  <c r="G146" i="29" s="1"/>
  <c r="G145" i="29" a="1"/>
  <c r="G145" i="29" s="1"/>
  <c r="G144" i="29" a="1"/>
  <c r="G144" i="29" s="1"/>
  <c r="G143" i="29" a="1"/>
  <c r="G143" i="29" s="1"/>
  <c r="G142" i="29" a="1"/>
  <c r="G142" i="29" s="1"/>
  <c r="G141" i="29" a="1"/>
  <c r="G141" i="29" s="1"/>
  <c r="G140" i="29" a="1"/>
  <c r="G140" i="29" s="1"/>
  <c r="G139" i="29" a="1"/>
  <c r="G139" i="29" s="1"/>
  <c r="G138" i="29" a="1"/>
  <c r="G138" i="29" s="1"/>
  <c r="G137" i="29" a="1"/>
  <c r="G137" i="29" s="1"/>
  <c r="G136" i="29" a="1"/>
  <c r="G136" i="29" s="1"/>
  <c r="G135" i="29" a="1"/>
  <c r="G135" i="29" s="1"/>
  <c r="G134" i="29" a="1"/>
  <c r="G134" i="29" s="1"/>
  <c r="G133" i="29" a="1"/>
  <c r="G133" i="29" s="1"/>
  <c r="G132" i="29" a="1"/>
  <c r="G132" i="29" s="1"/>
  <c r="G131" i="29" a="1"/>
  <c r="G131" i="29" s="1"/>
  <c r="G130" i="29" a="1"/>
  <c r="G130" i="29" s="1"/>
  <c r="G129" i="29" a="1"/>
  <c r="G129" i="29" s="1"/>
  <c r="G128" i="29" a="1"/>
  <c r="G128" i="29" s="1"/>
  <c r="G127" i="29" a="1"/>
  <c r="G127" i="29" s="1"/>
  <c r="G126" i="29" a="1"/>
  <c r="G126" i="29" s="1"/>
  <c r="G125" i="29" a="1"/>
  <c r="G125" i="29" s="1"/>
  <c r="G124" i="29" a="1"/>
  <c r="G124" i="29" s="1"/>
  <c r="G123" i="29" a="1"/>
  <c r="G123" i="29" s="1"/>
  <c r="G121" i="29" a="1"/>
  <c r="G121" i="29" s="1"/>
  <c r="G120" i="29" a="1"/>
  <c r="G120" i="29" s="1"/>
  <c r="B161" i="29" a="1"/>
  <c r="B161" i="29" s="1"/>
  <c r="B160" i="29" a="1"/>
  <c r="B160" i="29" s="1"/>
  <c r="B159" i="29" a="1"/>
  <c r="B159" i="29" s="1"/>
  <c r="B158" i="29" a="1"/>
  <c r="B158" i="29" s="1"/>
  <c r="B157" i="29" a="1"/>
  <c r="B157" i="29" s="1"/>
  <c r="B156" i="29" a="1"/>
  <c r="B156" i="29" s="1"/>
  <c r="B155" i="29" a="1"/>
  <c r="B155" i="29" s="1"/>
  <c r="B154" i="29" a="1"/>
  <c r="B154" i="29" s="1"/>
  <c r="B153" i="29" a="1"/>
  <c r="B153" i="29" s="1"/>
  <c r="B152" i="29" a="1"/>
  <c r="B152" i="29" s="1"/>
  <c r="B151" i="29" a="1"/>
  <c r="B151" i="29" s="1"/>
  <c r="B150" i="29" a="1"/>
  <c r="B150" i="29" s="1"/>
  <c r="B149" i="29" a="1"/>
  <c r="B149" i="29" s="1"/>
  <c r="B148" i="29" a="1"/>
  <c r="B148" i="29" s="1"/>
  <c r="B147" i="29" a="1"/>
  <c r="B147" i="29" s="1"/>
  <c r="B146" i="29" a="1"/>
  <c r="B146" i="29" s="1"/>
  <c r="B145" i="29" a="1"/>
  <c r="B145" i="29" s="1"/>
  <c r="B144" i="29" a="1"/>
  <c r="B144" i="29" s="1"/>
  <c r="B143" i="29" a="1"/>
  <c r="B143" i="29" s="1"/>
  <c r="B142" i="29" a="1"/>
  <c r="B142" i="29" s="1"/>
  <c r="B141" i="29" a="1"/>
  <c r="B141" i="29" s="1"/>
  <c r="B140" i="29" a="1"/>
  <c r="B140" i="29" s="1"/>
  <c r="B139" i="29" a="1"/>
  <c r="B139" i="29" s="1"/>
  <c r="B138" i="29" a="1"/>
  <c r="B138" i="29" s="1"/>
  <c r="B137" i="29" a="1"/>
  <c r="B137" i="29" s="1"/>
  <c r="B136" i="29" a="1"/>
  <c r="B136" i="29" s="1"/>
  <c r="B135" i="29" a="1"/>
  <c r="B135" i="29" s="1"/>
  <c r="B134" i="29" a="1"/>
  <c r="B134" i="29" s="1"/>
  <c r="B133" i="29" a="1"/>
  <c r="B133" i="29" s="1"/>
  <c r="B132" i="29" a="1"/>
  <c r="B132" i="29" s="1"/>
  <c r="B131" i="29" a="1"/>
  <c r="B131" i="29" s="1"/>
  <c r="B130" i="29" a="1"/>
  <c r="B130" i="29" s="1"/>
  <c r="B129" i="29" a="1"/>
  <c r="B129" i="29" s="1"/>
  <c r="B128" i="29" a="1"/>
  <c r="B128" i="29" s="1"/>
  <c r="B127" i="29" a="1"/>
  <c r="B127" i="29" s="1"/>
  <c r="B126" i="29" a="1"/>
  <c r="B126" i="29" s="1"/>
  <c r="B125" i="29" a="1"/>
  <c r="B125" i="29" s="1"/>
  <c r="B124" i="29" a="1"/>
  <c r="B124" i="29" s="1"/>
  <c r="B123" i="29" a="1"/>
  <c r="B123" i="29" s="1"/>
  <c r="B122" i="29" a="1"/>
  <c r="B122" i="29" s="1"/>
  <c r="B121" i="29" a="1"/>
  <c r="B121" i="29" s="1"/>
  <c r="B120" i="29" a="1"/>
  <c r="B120" i="29" s="1"/>
  <c r="D6" i="8" l="1" a="1"/>
  <c r="D6" i="8" s="1"/>
  <c r="B5" i="8"/>
  <c r="D5" i="8" s="1" a="1"/>
  <c r="D5" i="8" s="1"/>
  <c r="B7" i="8"/>
  <c r="D7" i="8" s="1" a="1"/>
  <c r="D7" i="8" s="1"/>
  <c r="B9" i="8"/>
  <c r="D9" i="8" s="1" a="1"/>
  <c r="D9" i="8" s="1"/>
  <c r="G46" i="29" a="1"/>
  <c r="G46" i="29" s="1"/>
  <c r="F46" i="29" a="1"/>
  <c r="F46" i="29" s="1"/>
  <c r="G45" i="29" a="1"/>
  <c r="G45" i="29" s="1"/>
  <c r="F45" i="29" a="1"/>
  <c r="F45" i="29" s="1"/>
  <c r="N7" i="29"/>
  <c r="M4" i="29"/>
  <c r="N4" i="29" s="1"/>
  <c r="G44" i="29" a="1"/>
  <c r="G44" i="29" s="1"/>
  <c r="G43" i="29" a="1"/>
  <c r="G43" i="29" s="1"/>
  <c r="G42" i="29" a="1"/>
  <c r="G42" i="29" s="1"/>
  <c r="G41" i="29" a="1"/>
  <c r="G41" i="29" s="1"/>
  <c r="G40" i="29" a="1"/>
  <c r="G40" i="29" s="1"/>
  <c r="G39" i="29" a="1"/>
  <c r="G39" i="29" s="1"/>
  <c r="G38" i="29" a="1"/>
  <c r="G38" i="29" s="1"/>
  <c r="G37" i="29" a="1"/>
  <c r="G37" i="29" s="1"/>
  <c r="G36" i="29" a="1"/>
  <c r="G36" i="29" s="1"/>
  <c r="G35" i="29" a="1"/>
  <c r="G35" i="29" s="1"/>
  <c r="G34" i="29" a="1"/>
  <c r="G34" i="29" s="1"/>
  <c r="G33" i="29" a="1"/>
  <c r="G33" i="29" s="1"/>
  <c r="G32" i="29" a="1"/>
  <c r="G32" i="29" s="1"/>
  <c r="G31" i="29" a="1"/>
  <c r="G31" i="29" s="1"/>
  <c r="G30" i="29" a="1"/>
  <c r="G30" i="29" s="1"/>
  <c r="G29" i="29" a="1"/>
  <c r="G29" i="29" s="1"/>
  <c r="G28" i="29" a="1"/>
  <c r="G28" i="29" s="1"/>
  <c r="G27" i="29" a="1"/>
  <c r="G27" i="29" s="1"/>
  <c r="G26" i="29" a="1"/>
  <c r="G26" i="29" s="1"/>
  <c r="G25" i="29" a="1"/>
  <c r="G25" i="29" s="1"/>
  <c r="G24" i="29" a="1"/>
  <c r="G24" i="29" s="1"/>
  <c r="G23" i="29" a="1"/>
  <c r="G23" i="29" s="1"/>
  <c r="G22" i="29" a="1"/>
  <c r="G22" i="29" s="1"/>
  <c r="G21" i="29" a="1"/>
  <c r="G21" i="29" s="1"/>
  <c r="G20" i="29" a="1"/>
  <c r="G20" i="29" s="1"/>
  <c r="G19" i="29" a="1"/>
  <c r="G19" i="29" s="1"/>
  <c r="G18" i="29" a="1"/>
  <c r="G18" i="29" s="1"/>
  <c r="G17" i="29" a="1"/>
  <c r="G17" i="29" s="1"/>
  <c r="G16" i="29" a="1"/>
  <c r="G16" i="29" s="1"/>
  <c r="G15" i="29" a="1"/>
  <c r="G15" i="29" s="1"/>
  <c r="G14" i="29" a="1"/>
  <c r="G14" i="29" s="1"/>
  <c r="G13" i="29" a="1"/>
  <c r="G13" i="29" s="1"/>
  <c r="G12" i="29" a="1"/>
  <c r="G12" i="29" s="1"/>
  <c r="G11" i="29" a="1"/>
  <c r="G11" i="29" s="1"/>
  <c r="G10" i="29" a="1"/>
  <c r="G10" i="29" s="1"/>
  <c r="G9" i="29" a="1"/>
  <c r="G9" i="29" s="1"/>
  <c r="G8" i="29" a="1"/>
  <c r="G8" i="29" s="1"/>
  <c r="G7" i="29" a="1"/>
  <c r="G7" i="29" s="1"/>
  <c r="G6" i="29" a="1"/>
  <c r="G6" i="29" s="1"/>
  <c r="G5" i="29" a="1"/>
  <c r="G5" i="29" s="1"/>
  <c r="G4" i="29" a="1"/>
  <c r="G4" i="29" s="1"/>
  <c r="B4" i="26" a="1"/>
  <c r="B4" i="26" s="1"/>
  <c r="B5" i="26" a="1"/>
  <c r="B5" i="26" s="1"/>
  <c r="B6" i="26" a="1"/>
  <c r="B6" i="26" s="1"/>
  <c r="B7" i="26" a="1"/>
  <c r="B7" i="26" s="1"/>
  <c r="B8" i="26" a="1"/>
  <c r="B8" i="26" s="1"/>
  <c r="B9" i="26" a="1"/>
  <c r="B9" i="26" s="1"/>
  <c r="F4" i="29" a="1"/>
  <c r="F4" i="29" s="1"/>
  <c r="F5" i="29" a="1"/>
  <c r="F5" i="29" s="1"/>
  <c r="F6" i="29" a="1"/>
  <c r="F6" i="29" s="1"/>
  <c r="F7" i="29" a="1"/>
  <c r="F7" i="29" s="1"/>
  <c r="F8" i="29" a="1"/>
  <c r="F8" i="29" s="1"/>
  <c r="F9" i="29" a="1"/>
  <c r="F9" i="29" s="1"/>
  <c r="F10" i="29" a="1"/>
  <c r="F10" i="29" s="1"/>
  <c r="F11" i="29" a="1"/>
  <c r="F11" i="29" s="1"/>
  <c r="F12" i="29" a="1"/>
  <c r="F12" i="29" s="1"/>
  <c r="F13" i="29" a="1"/>
  <c r="F13" i="29" s="1"/>
  <c r="F14" i="29" a="1"/>
  <c r="F14" i="29" s="1"/>
  <c r="F15" i="29" a="1"/>
  <c r="F15" i="29" s="1"/>
  <c r="F16" i="29" a="1"/>
  <c r="F16" i="29" s="1"/>
  <c r="F17" i="29" a="1"/>
  <c r="F17" i="29" s="1"/>
  <c r="F18" i="29" a="1"/>
  <c r="F18" i="29" s="1"/>
  <c r="F19" i="29" a="1"/>
  <c r="F19" i="29" s="1"/>
  <c r="F20" i="29" a="1"/>
  <c r="F20" i="29" s="1"/>
  <c r="F21" i="29" a="1"/>
  <c r="F21" i="29" s="1"/>
  <c r="F22" i="29" a="1"/>
  <c r="F22" i="29" s="1"/>
  <c r="F23" i="29" a="1"/>
  <c r="F23" i="29" s="1"/>
  <c r="F24" i="29" a="1"/>
  <c r="F24" i="29" s="1"/>
  <c r="F25" i="29" a="1"/>
  <c r="F25" i="29" s="1"/>
  <c r="F26" i="29" a="1"/>
  <c r="F26" i="29" s="1"/>
  <c r="F27" i="29" a="1"/>
  <c r="F27" i="29" s="1"/>
  <c r="F28" i="29" a="1"/>
  <c r="F28" i="29" s="1"/>
  <c r="F29" i="29" a="1"/>
  <c r="F29" i="29" s="1"/>
  <c r="F30" i="29" a="1"/>
  <c r="F30" i="29" s="1"/>
  <c r="F31" i="29" a="1"/>
  <c r="F31" i="29" s="1"/>
  <c r="F32" i="29" a="1"/>
  <c r="F32" i="29" s="1"/>
  <c r="F33" i="29" a="1"/>
  <c r="F33" i="29" s="1"/>
  <c r="F34" i="29" a="1"/>
  <c r="F34" i="29" s="1"/>
  <c r="F35" i="29" a="1"/>
  <c r="F35" i="29" s="1"/>
  <c r="F36" i="29" a="1"/>
  <c r="F36" i="29" s="1"/>
  <c r="F37" i="29" a="1"/>
  <c r="F37" i="29" s="1"/>
  <c r="F38" i="29" a="1"/>
  <c r="F38" i="29" s="1"/>
  <c r="F39" i="29" a="1"/>
  <c r="F39" i="29" s="1"/>
  <c r="F40" i="29" a="1"/>
  <c r="F40" i="29" s="1"/>
  <c r="F41" i="29" a="1"/>
  <c r="F41" i="29" s="1"/>
  <c r="F42" i="29" a="1"/>
  <c r="F42" i="29" s="1"/>
  <c r="F43" i="29" a="1"/>
  <c r="F43" i="29" s="1"/>
  <c r="F44" i="29" a="1"/>
  <c r="F44" i="29" s="1"/>
  <c r="B37" i="26" a="1"/>
  <c r="B37" i="26" s="1"/>
  <c r="B38" i="26" a="1"/>
  <c r="B38" i="26" s="1"/>
  <c r="B39" i="26" a="1"/>
  <c r="B39" i="26" s="1"/>
  <c r="B40" i="26" a="1"/>
  <c r="B40" i="26" s="1"/>
  <c r="B41" i="26" a="1"/>
  <c r="B41" i="26" s="1"/>
  <c r="B42" i="26" a="1"/>
  <c r="B42" i="26" s="1"/>
  <c r="B54" i="26" a="1"/>
  <c r="B54" i="26" s="1"/>
  <c r="B48" i="26" a="1"/>
  <c r="B48" i="26" s="1"/>
  <c r="B49" i="26" a="1"/>
  <c r="B49" i="26" s="1"/>
  <c r="B50" i="26" a="1"/>
  <c r="B50" i="26" s="1"/>
  <c r="B51" i="26" a="1"/>
  <c r="B51" i="26" s="1"/>
  <c r="B52" i="26" a="1"/>
  <c r="B52" i="26" s="1"/>
  <c r="B53" i="26" a="1"/>
  <c r="B53" i="26" s="1"/>
  <c r="B31" i="26" a="1"/>
  <c r="B31" i="26" s="1"/>
  <c r="B26" i="26" a="1"/>
  <c r="B26" i="26" s="1"/>
  <c r="B27" i="26" a="1"/>
  <c r="B27" i="26" s="1"/>
  <c r="B28" i="26" a="1"/>
  <c r="B28" i="26" s="1"/>
  <c r="B29" i="26" a="1"/>
  <c r="B29" i="26" s="1"/>
  <c r="B30" i="26" a="1"/>
  <c r="B30" i="26" s="1"/>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C46" i="31" a="1"/>
  <c r="C46" i="31" s="1"/>
  <c r="C45" i="31" a="1"/>
  <c r="C45" i="31" s="1"/>
  <c r="C44" i="31" a="1"/>
  <c r="C44" i="31" s="1"/>
  <c r="C43" i="31" a="1"/>
  <c r="C43" i="31" s="1"/>
  <c r="C42" i="31" a="1"/>
  <c r="C42" i="31" s="1"/>
  <c r="C41" i="31" a="1"/>
  <c r="C41" i="31" s="1"/>
  <c r="C40" i="31" a="1"/>
  <c r="C40" i="31" s="1"/>
  <c r="H100" i="6" a="1"/>
  <c r="H100" i="6" s="1"/>
  <c r="H99" i="6" a="1"/>
  <c r="H99" i="6" s="1"/>
  <c r="F93" i="6" a="1"/>
  <c r="F93" i="6" s="1"/>
  <c r="F92" i="6" a="1"/>
  <c r="F92" i="6" s="1"/>
  <c r="F91" i="6" a="1"/>
  <c r="F91" i="6" s="1"/>
  <c r="F90" i="6" a="1"/>
  <c r="F90" i="6" s="1"/>
  <c r="F89" i="6" a="1"/>
  <c r="F89" i="6" s="1"/>
  <c r="F88" i="6" a="1"/>
  <c r="F88" i="6" s="1"/>
  <c r="F87" i="6" a="1"/>
  <c r="F87" i="6" s="1"/>
  <c r="F86" i="6" a="1"/>
  <c r="F86" i="6" s="1"/>
  <c r="F85" i="6" a="1"/>
  <c r="F85" i="6" s="1"/>
  <c r="F84" i="6" a="1"/>
  <c r="F84" i="6" s="1"/>
  <c r="F83" i="6" a="1"/>
  <c r="F83" i="6" s="1"/>
  <c r="F82" i="6" a="1"/>
  <c r="F82" i="6" s="1"/>
  <c r="F81" i="6" a="1"/>
  <c r="F81" i="6" s="1"/>
  <c r="F80" i="6" a="1"/>
  <c r="F80" i="6" s="1"/>
  <c r="F79" i="6" a="1"/>
  <c r="F79" i="6" s="1"/>
  <c r="E34" i="31" a="1"/>
  <c r="E34" i="31" s="1"/>
  <c r="E33" i="31" a="1"/>
  <c r="E33" i="31" s="1"/>
  <c r="E32" i="31" a="1"/>
  <c r="E32" i="31" s="1"/>
  <c r="E31" i="31" a="1"/>
  <c r="E31" i="31" s="1"/>
  <c r="E30" i="31" a="1"/>
  <c r="E30" i="31" s="1"/>
  <c r="E29" i="31" a="1"/>
  <c r="E29" i="31" s="1"/>
  <c r="E28" i="31" a="1"/>
  <c r="E28" i="31" s="1"/>
  <c r="C73" i="6" a="1"/>
  <c r="C73" i="6" s="1"/>
  <c r="C72" i="6" a="1"/>
  <c r="C72" i="6" s="1"/>
  <c r="C71" i="6" a="1"/>
  <c r="C71" i="6" s="1"/>
  <c r="C70" i="6" a="1"/>
  <c r="C70" i="6" s="1"/>
  <c r="C69" i="6" a="1"/>
  <c r="C69" i="6" s="1"/>
  <c r="C68" i="6" a="1"/>
  <c r="C68" i="6" s="1"/>
  <c r="C67" i="6" a="1"/>
  <c r="C67" i="6" s="1"/>
  <c r="C61" i="6" a="1"/>
  <c r="C61" i="6" s="1"/>
  <c r="C60" i="6" a="1"/>
  <c r="C60" i="6" s="1"/>
  <c r="C59" i="6" a="1"/>
  <c r="C59" i="6" s="1"/>
  <c r="C58" i="6" a="1"/>
  <c r="C58" i="6" s="1"/>
  <c r="C57" i="6" a="1"/>
  <c r="C57" i="6" s="1"/>
  <c r="C56" i="6" a="1"/>
  <c r="C56" i="6" s="1"/>
  <c r="C55" i="6" a="1"/>
  <c r="C55" i="6" s="1"/>
  <c r="F32" i="6" a="1"/>
  <c r="F32" i="6" s="1"/>
  <c r="F33" i="6" a="1"/>
  <c r="F33" i="6" s="1"/>
  <c r="F34" i="6" a="1"/>
  <c r="F34" i="6" s="1"/>
  <c r="F35" i="6" a="1"/>
  <c r="F35" i="6" s="1"/>
  <c r="F36" i="6" a="1"/>
  <c r="F36" i="6" s="1"/>
  <c r="F37" i="6" a="1"/>
  <c r="F37" i="6" s="1"/>
  <c r="F38" i="6" a="1"/>
  <c r="F38" i="6" s="1"/>
  <c r="F39" i="6" a="1"/>
  <c r="F39" i="6" s="1"/>
  <c r="B45" i="6" a="1"/>
  <c r="B45" i="6" s="1"/>
  <c r="B46" i="6" a="1"/>
  <c r="B46" i="6" s="1"/>
  <c r="B47" i="6" a="1"/>
  <c r="B47" i="6" s="1"/>
  <c r="B48" i="6" a="1"/>
  <c r="B48" i="6" s="1"/>
  <c r="B49" i="6" a="1"/>
  <c r="B49" i="6" s="1"/>
  <c r="E45" i="6" a="1"/>
  <c r="E45" i="6" s="1"/>
  <c r="E46" i="6" a="1"/>
  <c r="E46" i="6" s="1"/>
  <c r="E47" i="6" a="1"/>
  <c r="E47" i="6" s="1"/>
  <c r="E48" i="6" a="1"/>
  <c r="E48" i="6" s="1"/>
  <c r="E49" i="6" a="1"/>
  <c r="E49" i="6" s="1"/>
  <c r="E65" i="29" a="1"/>
  <c r="E65" i="29" s="1"/>
  <c r="E66" i="29" a="1"/>
  <c r="E66" i="29" s="1"/>
  <c r="E67" i="29" a="1"/>
  <c r="E67" i="29" s="1"/>
  <c r="E68" i="29" a="1"/>
  <c r="E68" i="29" s="1"/>
  <c r="E69" i="29" a="1"/>
  <c r="E69" i="29" s="1"/>
  <c r="E70" i="29" a="1"/>
  <c r="E70" i="29" s="1"/>
  <c r="E71" i="29" a="1"/>
  <c r="E71" i="29" s="1"/>
  <c r="E72" i="29" a="1"/>
  <c r="E72" i="29" s="1"/>
  <c r="E52" i="29" a="1"/>
  <c r="E52" i="29" s="1"/>
  <c r="E53" i="29" a="1"/>
  <c r="E53" i="29" s="1"/>
  <c r="E54" i="29" a="1"/>
  <c r="E54" i="29" s="1"/>
  <c r="E55" i="29" a="1"/>
  <c r="E55" i="29" s="1"/>
  <c r="E56" i="29" a="1"/>
  <c r="E56" i="29" s="1"/>
  <c r="E57" i="29" a="1"/>
  <c r="E57" i="29" s="1"/>
  <c r="E58" i="29" a="1"/>
  <c r="E58" i="29" s="1"/>
  <c r="E59" i="29" a="1"/>
  <c r="E59" i="29" s="1"/>
  <c r="C173" i="3" a="1"/>
  <c r="C173" i="3" s="1"/>
  <c r="C172" i="3" a="1"/>
  <c r="C172" i="3" s="1"/>
  <c r="C171" i="3" a="1"/>
  <c r="C171" i="3" s="1"/>
  <c r="C170" i="3" a="1"/>
  <c r="C170" i="3" s="1"/>
  <c r="C169" i="3" a="1"/>
  <c r="C169" i="3" s="1"/>
  <c r="C168" i="3" a="1"/>
  <c r="C168" i="3" s="1"/>
  <c r="C167" i="3" a="1"/>
  <c r="C167" i="3" s="1"/>
  <c r="E147" i="3" a="1"/>
  <c r="E147" i="3" s="1"/>
  <c r="E148" i="3" a="1"/>
  <c r="E148" i="3" s="1"/>
  <c r="E149" i="3" a="1"/>
  <c r="E149" i="3" s="1"/>
  <c r="B147" i="3" a="1"/>
  <c r="B147" i="3" s="1"/>
  <c r="B148" i="3" a="1"/>
  <c r="B148" i="3" s="1"/>
  <c r="B149" i="3" a="1"/>
  <c r="B149" i="3" s="1"/>
  <c r="E137" i="3" a="1"/>
  <c r="E137" i="3" s="1"/>
  <c r="E138" i="3" a="1"/>
  <c r="E138" i="3" s="1"/>
  <c r="E139" i="3" a="1"/>
  <c r="E139" i="3" s="1"/>
  <c r="E140" i="3" a="1"/>
  <c r="E140" i="3" s="1"/>
  <c r="E141" i="3" a="1"/>
  <c r="E141" i="3" s="1"/>
  <c r="D97" i="29" a="1"/>
  <c r="D97" i="29" s="1"/>
  <c r="D94" i="29" a="1"/>
  <c r="D94" i="29" s="1"/>
  <c r="D95" i="29" a="1"/>
  <c r="D95" i="29" s="1"/>
  <c r="D96" i="29" a="1"/>
  <c r="D96" i="29" s="1"/>
  <c r="D98" i="29" a="1"/>
  <c r="D98" i="29" s="1"/>
  <c r="D99" i="29" a="1"/>
  <c r="D99" i="29" s="1"/>
  <c r="D100" i="29" a="1"/>
  <c r="D100" i="29" s="1"/>
  <c r="D101" i="29" a="1"/>
  <c r="D101" i="29" s="1"/>
  <c r="F78" i="29" a="1"/>
  <c r="F78" i="29" s="1"/>
  <c r="F79" i="29" a="1"/>
  <c r="F79" i="29" s="1"/>
  <c r="F80" i="29" a="1"/>
  <c r="F80" i="29" s="1"/>
  <c r="F81" i="29" a="1"/>
  <c r="F81" i="29" s="1"/>
  <c r="F82" i="29" a="1"/>
  <c r="F82" i="29" s="1"/>
  <c r="F83" i="29" a="1"/>
  <c r="F83" i="29" s="1"/>
  <c r="F84" i="29" a="1"/>
  <c r="F84" i="29" s="1"/>
  <c r="F85" i="29" a="1"/>
  <c r="F85" i="29" s="1"/>
  <c r="F86" i="29" a="1"/>
  <c r="F86" i="29" s="1"/>
  <c r="F87" i="29" a="1"/>
  <c r="F87" i="29" s="1"/>
  <c r="F88" i="29" a="1"/>
  <c r="F88" i="29" s="1"/>
  <c r="J140" i="16" a="1"/>
  <c r="J140" i="16" s="1"/>
  <c r="C131" i="16" a="1"/>
  <c r="C131" i="16" s="1"/>
  <c r="D131" i="16" a="1"/>
  <c r="D131" i="16" s="1"/>
  <c r="B66" i="26" a="1"/>
  <c r="B66" i="26" s="1"/>
  <c r="A64" i="26"/>
  <c r="B64" i="26" s="1" a="1"/>
  <c r="B64" i="26" s="1"/>
  <c r="B60" i="26" a="1"/>
  <c r="B60" i="26" s="1"/>
  <c r="B61" i="26" a="1"/>
  <c r="B61" i="26" s="1"/>
  <c r="B62" i="26" a="1"/>
  <c r="B62" i="26" s="1"/>
  <c r="B63" i="26" a="1"/>
  <c r="B63" i="26" s="1"/>
  <c r="B65" i="26" a="1"/>
  <c r="B65" i="26" s="1"/>
  <c r="G113" i="26" a="1"/>
  <c r="G113" i="26" s="1"/>
  <c r="G112" i="26" a="1"/>
  <c r="G112" i="26" s="1"/>
  <c r="G111" i="26" a="1"/>
  <c r="G111" i="26" s="1"/>
  <c r="G110" i="26" a="1"/>
  <c r="G110" i="26" s="1"/>
  <c r="G109" i="26" a="1"/>
  <c r="G109" i="26" s="1"/>
  <c r="G108" i="26" a="1"/>
  <c r="G108" i="26" s="1"/>
  <c r="G107" i="26" a="1"/>
  <c r="G107" i="26" s="1"/>
  <c r="G106" i="26" a="1"/>
  <c r="G106" i="26" s="1"/>
  <c r="G96" i="26" a="1"/>
  <c r="G96" i="26" s="1"/>
  <c r="G100" i="26" a="1"/>
  <c r="G100" i="26" s="1"/>
  <c r="G99" i="26" a="1"/>
  <c r="G99" i="26" s="1"/>
  <c r="G98" i="26" a="1"/>
  <c r="G98" i="26" s="1"/>
  <c r="G97" i="26" a="1"/>
  <c r="G97" i="26" s="1"/>
  <c r="G95" i="26" a="1"/>
  <c r="G95" i="26" s="1"/>
  <c r="G94" i="26" a="1"/>
  <c r="G94" i="26" s="1"/>
  <c r="G93" i="26" a="1"/>
  <c r="G93" i="26" s="1"/>
  <c r="D83" i="26" a="1"/>
  <c r="D83" i="26" s="1"/>
  <c r="D84" i="26" a="1"/>
  <c r="D84" i="26" s="1"/>
  <c r="D85" i="26" a="1"/>
  <c r="D85" i="26" s="1"/>
  <c r="D86" i="26" a="1"/>
  <c r="D86" i="26" s="1"/>
  <c r="D87" i="26" a="1"/>
  <c r="D87" i="26" s="1"/>
  <c r="E131" i="16" l="1" a="1"/>
  <c r="E131" i="16" s="1"/>
  <c r="D72" i="26" a="1"/>
  <c r="D72" i="26" s="1"/>
  <c r="D73" i="26" a="1"/>
  <c r="D73" i="26" s="1"/>
  <c r="D74" i="26" a="1"/>
  <c r="D74" i="26" s="1"/>
  <c r="D75" i="26" a="1"/>
  <c r="D75" i="26" s="1"/>
  <c r="D76" i="26" a="1"/>
  <c r="D76" i="26" s="1"/>
  <c r="D77" i="26" a="1"/>
  <c r="D77" i="26" s="1"/>
  <c r="D44" i="21" a="1"/>
  <c r="D44" i="21" s="1"/>
  <c r="C44" i="21" a="1"/>
  <c r="C44" i="21" s="1"/>
  <c r="D43" i="21" a="1"/>
  <c r="D43" i="21" s="1"/>
  <c r="C43" i="21" a="1"/>
  <c r="C43" i="21" s="1"/>
  <c r="D42" i="21" a="1"/>
  <c r="D42" i="21" s="1"/>
  <c r="C42" i="21" a="1"/>
  <c r="C42" i="21" s="1"/>
  <c r="D41" i="21" a="1"/>
  <c r="D41" i="21" s="1"/>
  <c r="C41" i="21" a="1"/>
  <c r="C41" i="21" s="1"/>
  <c r="D35" i="21" a="1"/>
  <c r="D35" i="21" s="1"/>
  <c r="C35" i="21" a="1"/>
  <c r="C35" i="21" s="1"/>
  <c r="D34" i="21" a="1"/>
  <c r="D34" i="21" s="1"/>
  <c r="C34" i="21" a="1"/>
  <c r="C34" i="21" s="1"/>
  <c r="D33" i="21" a="1"/>
  <c r="D33" i="21" s="1"/>
  <c r="C33" i="21" a="1"/>
  <c r="C33" i="21" s="1"/>
  <c r="D32" i="21" a="1"/>
  <c r="D32" i="21" s="1"/>
  <c r="C32" i="21" a="1"/>
  <c r="C32" i="21" s="1"/>
  <c r="D31" i="21" a="1"/>
  <c r="D31" i="21" s="1"/>
  <c r="C31" i="21" a="1"/>
  <c r="C31" i="21" s="1"/>
  <c r="D30" i="21" a="1"/>
  <c r="D30" i="21" s="1"/>
  <c r="C30" i="21" a="1"/>
  <c r="C30" i="21" s="1"/>
  <c r="D24" i="21" a="1"/>
  <c r="D24" i="21" s="1"/>
  <c r="C24" i="21" a="1"/>
  <c r="C24" i="21" s="1"/>
  <c r="D23" i="21" a="1"/>
  <c r="D23" i="21" s="1"/>
  <c r="C23" i="21" a="1"/>
  <c r="C23" i="21" s="1"/>
  <c r="D22" i="21" a="1"/>
  <c r="D22" i="21" s="1"/>
  <c r="C22" i="21" a="1"/>
  <c r="C22" i="21" s="1"/>
  <c r="D21" i="21" a="1"/>
  <c r="D21" i="21" s="1"/>
  <c r="C21" i="21" a="1"/>
  <c r="C21" i="21" s="1"/>
  <c r="D15" i="21" a="1"/>
  <c r="D15" i="21" s="1"/>
  <c r="C15" i="21" a="1"/>
  <c r="C15" i="21" s="1"/>
  <c r="D14" i="21" a="1"/>
  <c r="D14" i="21" s="1"/>
  <c r="C14" i="21" a="1"/>
  <c r="C14" i="21" s="1"/>
  <c r="D13" i="21" a="1"/>
  <c r="D13" i="21" s="1"/>
  <c r="C13" i="21" a="1"/>
  <c r="C13" i="21" s="1"/>
  <c r="D12" i="21" a="1"/>
  <c r="D12" i="21" s="1"/>
  <c r="C12" i="21" a="1"/>
  <c r="C12" i="21" s="1"/>
  <c r="D6" i="21" a="1"/>
  <c r="D6" i="21" s="1"/>
  <c r="C6" i="21" a="1"/>
  <c r="C6" i="21" s="1"/>
  <c r="D5" i="21" a="1"/>
  <c r="D5" i="21" s="1"/>
  <c r="C5" i="21" a="1"/>
  <c r="C5" i="21" s="1"/>
  <c r="D4" i="21" a="1"/>
  <c r="D4" i="21" s="1"/>
  <c r="C4" i="21" a="1"/>
  <c r="C4" i="21" s="1"/>
  <c r="D147" i="16" a="1"/>
  <c r="D147" i="16" s="1"/>
  <c r="P147" i="16" s="1" a="1"/>
  <c r="P147" i="16" s="1"/>
  <c r="C147" i="16" a="1"/>
  <c r="C147" i="16" s="1"/>
  <c r="K147" i="16" s="1" a="1"/>
  <c r="K147" i="16" s="1"/>
  <c r="D146" i="16" a="1"/>
  <c r="D146" i="16" s="1"/>
  <c r="P146" i="16" s="1" a="1"/>
  <c r="P146" i="16" s="1"/>
  <c r="C146" i="16" a="1"/>
  <c r="C146" i="16" s="1"/>
  <c r="K146" i="16" s="1" a="1"/>
  <c r="K146" i="16" s="1"/>
  <c r="D145" i="16" a="1"/>
  <c r="D145" i="16" s="1"/>
  <c r="P145" i="16" s="1" a="1"/>
  <c r="P145" i="16" s="1"/>
  <c r="C145" i="16" a="1"/>
  <c r="C145" i="16" s="1"/>
  <c r="K145" i="16" s="1" a="1"/>
  <c r="K145" i="16" s="1"/>
  <c r="D144" i="16" a="1"/>
  <c r="D144" i="16" s="1"/>
  <c r="P144" i="16" s="1" a="1"/>
  <c r="P144" i="16" s="1"/>
  <c r="C144" i="16" a="1"/>
  <c r="C144" i="16" s="1"/>
  <c r="K144" i="16" s="1" a="1"/>
  <c r="K144" i="16" s="1"/>
  <c r="D143" i="16" a="1"/>
  <c r="D143" i="16" s="1"/>
  <c r="P143" i="16" s="1" a="1"/>
  <c r="P143" i="16" s="1"/>
  <c r="C143" i="16" a="1"/>
  <c r="C143" i="16" s="1"/>
  <c r="K143" i="16" s="1" a="1"/>
  <c r="K143" i="16" s="1"/>
  <c r="D142" i="16" a="1"/>
  <c r="D142" i="16" s="1"/>
  <c r="P142" i="16" s="1" a="1"/>
  <c r="C142" i="16" a="1"/>
  <c r="C142" i="16" s="1"/>
  <c r="K142" i="16" s="1" a="1"/>
  <c r="K142" i="16" s="1"/>
  <c r="D141" i="16" a="1"/>
  <c r="D141" i="16" s="1"/>
  <c r="P141" i="16" s="1" a="1"/>
  <c r="P141" i="16" s="1"/>
  <c r="C141" i="16" a="1"/>
  <c r="C141" i="16" s="1"/>
  <c r="K141" i="16" s="1" a="1"/>
  <c r="K141" i="16" s="1"/>
  <c r="D140" i="16" a="1"/>
  <c r="D140" i="16" s="1"/>
  <c r="P140" i="16" s="1" a="1"/>
  <c r="P140" i="16" s="1"/>
  <c r="C140" i="16" a="1"/>
  <c r="C140" i="16"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D134" i="16" a="1"/>
  <c r="D134" i="16" s="1"/>
  <c r="C134" i="16" a="1"/>
  <c r="C134" i="16" s="1"/>
  <c r="D133" i="16" a="1"/>
  <c r="D133" i="16" s="1"/>
  <c r="C133" i="16" a="1"/>
  <c r="C133" i="16" s="1"/>
  <c r="D132" i="16" a="1"/>
  <c r="D132" i="16" s="1"/>
  <c r="C132" i="16" a="1"/>
  <c r="C132" i="16" s="1"/>
  <c r="D130" i="16" a="1"/>
  <c r="D130" i="16" s="1"/>
  <c r="C130" i="16" a="1"/>
  <c r="C130" i="16" s="1"/>
  <c r="D129" i="16" a="1"/>
  <c r="D129" i="16" s="1"/>
  <c r="C129" i="16" a="1"/>
  <c r="C129" i="16" s="1"/>
  <c r="D128" i="16" a="1"/>
  <c r="D128" i="16" s="1"/>
  <c r="C128" i="16" a="1"/>
  <c r="C128" i="16" s="1"/>
  <c r="D127" i="16" a="1"/>
  <c r="D127" i="16" s="1"/>
  <c r="C127" i="16" a="1"/>
  <c r="C127" i="16" s="1"/>
  <c r="J114" i="16" a="1"/>
  <c r="J114" i="16" s="1"/>
  <c r="D121" i="16" a="1"/>
  <c r="D121" i="16" s="1"/>
  <c r="P121" i="16" s="1" a="1"/>
  <c r="P121" i="16" s="1"/>
  <c r="C121" i="16" a="1"/>
  <c r="C121" i="16" s="1"/>
  <c r="D120" i="16" a="1"/>
  <c r="D120" i="16" s="1"/>
  <c r="P120" i="16" s="1" a="1"/>
  <c r="P120" i="16" s="1"/>
  <c r="C120" i="16" a="1"/>
  <c r="C120" i="16" s="1"/>
  <c r="D119" i="16" a="1"/>
  <c r="D119" i="16" s="1"/>
  <c r="P119" i="16" s="1" a="1"/>
  <c r="P119" i="16" s="1"/>
  <c r="C119" i="16" a="1"/>
  <c r="C119" i="16" s="1"/>
  <c r="K119" i="16" s="1" a="1"/>
  <c r="K119" i="16" s="1"/>
  <c r="D118" i="16" a="1"/>
  <c r="D118" i="16" s="1"/>
  <c r="P118" i="16" s="1" a="1"/>
  <c r="P118" i="16" s="1"/>
  <c r="C118" i="16" a="1"/>
  <c r="C118" i="16" s="1"/>
  <c r="D117" i="16" a="1"/>
  <c r="D117" i="16" s="1"/>
  <c r="P117" i="16" s="1" a="1"/>
  <c r="P117" i="16" s="1"/>
  <c r="C117" i="16" a="1"/>
  <c r="C117" i="16" s="1"/>
  <c r="D116" i="16" a="1"/>
  <c r="D116" i="16" s="1"/>
  <c r="P116" i="16" s="1" a="1"/>
  <c r="P116" i="16" s="1"/>
  <c r="C116" i="16" a="1"/>
  <c r="C116" i="16" s="1"/>
  <c r="D115" i="16" a="1"/>
  <c r="D115" i="16" s="1"/>
  <c r="P115" i="16" s="1" a="1"/>
  <c r="P115" i="16" s="1"/>
  <c r="C115" i="16" a="1"/>
  <c r="C115" i="16" s="1"/>
  <c r="D114" i="16" a="1"/>
  <c r="D114" i="16" s="1"/>
  <c r="P114" i="16" s="1" a="1"/>
  <c r="P114" i="16" s="1"/>
  <c r="C114" i="16" a="1"/>
  <c r="C114" i="16" s="1"/>
  <c r="I108" i="16" a="1"/>
  <c r="I108" i="16" s="1"/>
  <c r="J108" i="16" s="1"/>
  <c r="L108" i="16" s="1"/>
  <c r="I107" i="16" a="1"/>
  <c r="I107" i="16" s="1"/>
  <c r="J107" i="16" s="1"/>
  <c r="K107" i="16" s="1"/>
  <c r="I106" i="16" a="1"/>
  <c r="I106" i="16" s="1"/>
  <c r="J106" i="16" s="1"/>
  <c r="I105" i="16" a="1"/>
  <c r="I105" i="16" s="1"/>
  <c r="J105" i="16" s="1"/>
  <c r="I104" i="16" a="1"/>
  <c r="I104" i="16" s="1"/>
  <c r="J104" i="16" s="1"/>
  <c r="I103" i="16" a="1"/>
  <c r="I103" i="16" s="1"/>
  <c r="J103" i="16" s="1"/>
  <c r="D108" i="16" a="1"/>
  <c r="D108" i="16" s="1"/>
  <c r="C108" i="16" a="1"/>
  <c r="C108" i="16" s="1"/>
  <c r="D107" i="16" a="1"/>
  <c r="D107" i="16" s="1"/>
  <c r="C107" i="16" a="1"/>
  <c r="C107" i="16" s="1"/>
  <c r="D106" i="16" a="1"/>
  <c r="D106" i="16" s="1"/>
  <c r="C106" i="16" a="1"/>
  <c r="C106" i="16" s="1"/>
  <c r="D105" i="16" a="1"/>
  <c r="D105" i="16" s="1"/>
  <c r="C105" i="16" a="1"/>
  <c r="C105" i="16" s="1"/>
  <c r="D104" i="16" a="1"/>
  <c r="D104" i="16" s="1"/>
  <c r="C104" i="16" a="1"/>
  <c r="C104" i="16" s="1"/>
  <c r="D103" i="16" a="1"/>
  <c r="D103" i="16" s="1"/>
  <c r="C103" i="16" a="1"/>
  <c r="C103" i="16" s="1"/>
  <c r="W81" i="16"/>
  <c r="S92" i="16"/>
  <c r="F93" i="16" a="1"/>
  <c r="F93" i="16" s="1"/>
  <c r="F92" i="16" a="1"/>
  <c r="F92" i="16" s="1"/>
  <c r="D97" i="16" a="1"/>
  <c r="D97" i="16" s="1"/>
  <c r="K97" i="16" s="1" a="1"/>
  <c r="K97" i="16" s="1"/>
  <c r="C97" i="16" a="1"/>
  <c r="C97" i="16" s="1"/>
  <c r="G97" i="16" s="1" a="1"/>
  <c r="G97" i="16" s="1"/>
  <c r="D96" i="16" a="1"/>
  <c r="D96" i="16" s="1"/>
  <c r="K96" i="16" s="1" a="1"/>
  <c r="K96" i="16" s="1"/>
  <c r="C96" i="16" a="1"/>
  <c r="C96" i="16" s="1"/>
  <c r="G96" i="16" s="1" a="1"/>
  <c r="G96" i="16" s="1"/>
  <c r="D95" i="16" a="1"/>
  <c r="D95" i="16" s="1"/>
  <c r="K95" i="16" s="1" a="1"/>
  <c r="K95" i="16" s="1"/>
  <c r="C95" i="16" a="1"/>
  <c r="C95" i="16" s="1"/>
  <c r="G95" i="16" s="1" a="1"/>
  <c r="G95" i="16" s="1"/>
  <c r="D94" i="16" a="1"/>
  <c r="D94" i="16" s="1"/>
  <c r="K94" i="16" s="1" a="1"/>
  <c r="K94" i="16" s="1"/>
  <c r="C94" i="16" a="1"/>
  <c r="C94" i="16" s="1"/>
  <c r="G94" i="16" s="1" a="1"/>
  <c r="G94" i="16" s="1"/>
  <c r="D93" i="16" a="1"/>
  <c r="D93" i="16" s="1"/>
  <c r="K93" i="16" s="1" a="1"/>
  <c r="K93" i="16" s="1"/>
  <c r="C93" i="16" a="1"/>
  <c r="C93" i="16" s="1"/>
  <c r="G93" i="16" s="1" a="1"/>
  <c r="G93" i="16" s="1"/>
  <c r="D92" i="16" a="1"/>
  <c r="D92" i="16" s="1"/>
  <c r="K92" i="16" s="1" a="1"/>
  <c r="K92" i="16" s="1"/>
  <c r="C92" i="16" a="1"/>
  <c r="C92" i="16" s="1"/>
  <c r="G92" i="16" s="1" a="1"/>
  <c r="G92" i="16" s="1"/>
  <c r="W86" i="16"/>
  <c r="W85" i="16"/>
  <c r="W84" i="16"/>
  <c r="W83" i="16"/>
  <c r="W82" i="16"/>
  <c r="D86" i="16" a="1"/>
  <c r="D86" i="16" s="1"/>
  <c r="M86" i="16" s="1" a="1"/>
  <c r="C86" i="16" a="1"/>
  <c r="C86" i="16" s="1"/>
  <c r="H86" i="16" s="1" a="1"/>
  <c r="H86" i="16" s="1"/>
  <c r="D85" i="16" a="1"/>
  <c r="D85" i="16" s="1"/>
  <c r="M85" i="16" s="1" a="1"/>
  <c r="C85" i="16" a="1"/>
  <c r="C85" i="16" s="1"/>
  <c r="H85" i="16" s="1" a="1"/>
  <c r="D84" i="16" a="1"/>
  <c r="D84" i="16" s="1"/>
  <c r="M84" i="16" s="1" a="1"/>
  <c r="C84" i="16" a="1"/>
  <c r="C84" i="16" s="1"/>
  <c r="H84" i="16" s="1" a="1"/>
  <c r="D83" i="16" a="1"/>
  <c r="D83" i="16" s="1"/>
  <c r="M83" i="16" s="1" a="1"/>
  <c r="C83" i="16" a="1"/>
  <c r="C83" i="16" s="1"/>
  <c r="H83" i="16" s="1" a="1"/>
  <c r="D82" i="16" a="1"/>
  <c r="D82" i="16" s="1"/>
  <c r="M82" i="16" s="1" a="1"/>
  <c r="C82" i="16" a="1"/>
  <c r="C82" i="16" s="1"/>
  <c r="H82" i="16" s="1" a="1"/>
  <c r="D81" i="16" a="1"/>
  <c r="D81" i="16" s="1"/>
  <c r="M81" i="16" s="1" a="1"/>
  <c r="C81" i="16" a="1"/>
  <c r="C81" i="16" s="1"/>
  <c r="H81" i="16" s="1" a="1"/>
  <c r="H81" i="16" s="1"/>
  <c r="D75" i="16" a="1"/>
  <c r="D75" i="16" s="1"/>
  <c r="C75" i="16" a="1"/>
  <c r="C75" i="16" s="1"/>
  <c r="D74" i="16" a="1"/>
  <c r="D74" i="16" s="1"/>
  <c r="C74" i="16" a="1"/>
  <c r="C74" i="16" s="1"/>
  <c r="D73" i="16" a="1"/>
  <c r="D73" i="16" s="1"/>
  <c r="C73" i="16" a="1"/>
  <c r="C73" i="16" s="1"/>
  <c r="D72" i="16" a="1"/>
  <c r="D72" i="16" s="1"/>
  <c r="C72" i="16" a="1"/>
  <c r="C72" i="16" s="1"/>
  <c r="D71" i="16" a="1"/>
  <c r="D71" i="16" s="1"/>
  <c r="C71" i="16" a="1"/>
  <c r="C71" i="16" s="1"/>
  <c r="D70" i="16" a="1"/>
  <c r="D70" i="16" s="1"/>
  <c r="C70" i="16" a="1"/>
  <c r="C70" i="16" s="1"/>
  <c r="E64" i="16" a="1"/>
  <c r="E64" i="16" s="1"/>
  <c r="D64" i="16" a="1"/>
  <c r="D64" i="16" s="1"/>
  <c r="E63" i="16" a="1"/>
  <c r="E63" i="16" s="1"/>
  <c r="D63" i="16" a="1"/>
  <c r="D63" i="16" s="1"/>
  <c r="E62" i="16" a="1"/>
  <c r="E62" i="16" s="1"/>
  <c r="D62" i="16" a="1"/>
  <c r="D62" i="16" s="1"/>
  <c r="E61" i="16" a="1"/>
  <c r="E61" i="16" s="1"/>
  <c r="D61" i="16" a="1"/>
  <c r="D61" i="16" s="1"/>
  <c r="E60" i="16" a="1"/>
  <c r="E60" i="16" s="1"/>
  <c r="D60" i="16" a="1"/>
  <c r="D60" i="16" s="1"/>
  <c r="E59" i="16" a="1"/>
  <c r="E59" i="16" s="1"/>
  <c r="D59" i="16" a="1"/>
  <c r="D59" i="16" s="1"/>
  <c r="E53" i="16" a="1"/>
  <c r="E53" i="16" s="1"/>
  <c r="D53" i="16" a="1"/>
  <c r="D53" i="16" s="1"/>
  <c r="E52" i="16" a="1"/>
  <c r="E52" i="16" s="1"/>
  <c r="D52" i="16" a="1"/>
  <c r="D52" i="16" s="1"/>
  <c r="E51" i="16" a="1"/>
  <c r="E51" i="16" s="1"/>
  <c r="D51" i="16" a="1"/>
  <c r="D51" i="16" s="1"/>
  <c r="E50" i="16" a="1"/>
  <c r="E50" i="16" s="1"/>
  <c r="D50" i="16" a="1"/>
  <c r="D50" i="16" s="1"/>
  <c r="E49" i="16" a="1"/>
  <c r="E49" i="16" s="1"/>
  <c r="D49" i="16" a="1"/>
  <c r="D49" i="16" s="1"/>
  <c r="E48" i="16" a="1"/>
  <c r="E48" i="16" s="1"/>
  <c r="D48" i="16" a="1"/>
  <c r="D48" i="16" s="1"/>
  <c r="J42" i="16" a="1"/>
  <c r="J42" i="16" s="1"/>
  <c r="I42" i="16" a="1"/>
  <c r="I42" i="16" s="1"/>
  <c r="J41" i="16" a="1"/>
  <c r="J41" i="16" s="1"/>
  <c r="I41" i="16" a="1"/>
  <c r="I41" i="16" s="1"/>
  <c r="J40" i="16" a="1"/>
  <c r="J40" i="16" s="1"/>
  <c r="I40" i="16" a="1"/>
  <c r="I40" i="16" s="1"/>
  <c r="J39" i="16" a="1"/>
  <c r="J39" i="16" s="1"/>
  <c r="I39" i="16" a="1"/>
  <c r="I39" i="16" s="1"/>
  <c r="J38" i="16" a="1"/>
  <c r="J38" i="16" s="1"/>
  <c r="I38" i="16" a="1"/>
  <c r="I38" i="16" s="1"/>
  <c r="J37" i="16" a="1"/>
  <c r="J37" i="16" s="1"/>
  <c r="I37" i="16" a="1"/>
  <c r="I37" i="16" s="1"/>
  <c r="E31" i="16" a="1"/>
  <c r="E31" i="16" s="1"/>
  <c r="D31" i="16" a="1"/>
  <c r="D31" i="16" s="1"/>
  <c r="E30" i="16" a="1"/>
  <c r="E30" i="16" s="1"/>
  <c r="D30" i="16" a="1"/>
  <c r="D30" i="16" s="1"/>
  <c r="E29" i="16" a="1"/>
  <c r="E29" i="16" s="1"/>
  <c r="D29" i="16" a="1"/>
  <c r="D29" i="16" s="1"/>
  <c r="E28" i="16" a="1"/>
  <c r="E28" i="16" s="1"/>
  <c r="D28" i="16" a="1"/>
  <c r="D28" i="16" s="1"/>
  <c r="E27" i="16" a="1"/>
  <c r="E27" i="16" s="1"/>
  <c r="D27" i="16" a="1"/>
  <c r="D27" i="16" s="1"/>
  <c r="E26" i="16" a="1"/>
  <c r="E26" i="16" s="1"/>
  <c r="D26" i="16" a="1"/>
  <c r="D26" i="16" s="1"/>
  <c r="E20" i="16" a="1"/>
  <c r="E20" i="16" s="1"/>
  <c r="D20" i="16" a="1"/>
  <c r="D20" i="16" s="1"/>
  <c r="E19" i="16" a="1"/>
  <c r="E19" i="16" s="1"/>
  <c r="D19" i="16" a="1"/>
  <c r="D19" i="16" s="1"/>
  <c r="E18" i="16" a="1"/>
  <c r="E18" i="16" s="1"/>
  <c r="D18" i="16" a="1"/>
  <c r="D18" i="16" s="1"/>
  <c r="E17" i="16" a="1"/>
  <c r="E17" i="16" s="1"/>
  <c r="D17" i="16" a="1"/>
  <c r="D17" i="16" s="1"/>
  <c r="E16" i="16" a="1"/>
  <c r="E16" i="16" s="1"/>
  <c r="D16" i="16" a="1"/>
  <c r="D16" i="16" s="1"/>
  <c r="E15" i="16" a="1"/>
  <c r="E15" i="16" s="1"/>
  <c r="D15" i="16" a="1"/>
  <c r="D15" i="16" s="1"/>
  <c r="E9" i="16" a="1"/>
  <c r="E9" i="16" s="1"/>
  <c r="D9" i="16" a="1"/>
  <c r="D9" i="16" s="1"/>
  <c r="E8" i="16" a="1"/>
  <c r="E8" i="16" s="1"/>
  <c r="D8" i="16" a="1"/>
  <c r="D8" i="16" s="1"/>
  <c r="E7" i="16" a="1"/>
  <c r="E7" i="16" s="1"/>
  <c r="D7" i="16" a="1"/>
  <c r="D7" i="16" s="1"/>
  <c r="E6" i="16" a="1"/>
  <c r="E6" i="16" s="1"/>
  <c r="D6" i="16" a="1"/>
  <c r="D6" i="16" s="1"/>
  <c r="E5" i="16" a="1"/>
  <c r="E5" i="16" s="1"/>
  <c r="D5" i="16" a="1"/>
  <c r="D5" i="16" s="1"/>
  <c r="E4" i="16" a="1"/>
  <c r="E4" i="16" s="1"/>
  <c r="D4" i="16" a="1"/>
  <c r="D4" i="16" s="1"/>
  <c r="B110" i="6" a="1"/>
  <c r="B110" i="6" s="1"/>
  <c r="K38" i="16" l="1" a="1"/>
  <c r="K38" i="16" s="1"/>
  <c r="K42" i="16" a="1"/>
  <c r="K42" i="16" s="1"/>
  <c r="K39" i="16" a="1"/>
  <c r="K39" i="16" s="1"/>
  <c r="K40" i="16" a="1"/>
  <c r="K40" i="16" s="1"/>
  <c r="K37" i="16" a="1"/>
  <c r="K37" i="16" s="1"/>
  <c r="K41" i="16" a="1"/>
  <c r="K41" i="16" s="1"/>
  <c r="F48" i="16" a="1"/>
  <c r="F48" i="16" s="1"/>
  <c r="F52" i="16" a="1"/>
  <c r="F52" i="16" s="1"/>
  <c r="F51" i="16" a="1"/>
  <c r="F51" i="16" s="1"/>
  <c r="F49" i="16" a="1"/>
  <c r="F49" i="16" s="1"/>
  <c r="F53" i="16" a="1"/>
  <c r="F53" i="16" s="1"/>
  <c r="F50" i="16" a="1"/>
  <c r="F50" i="16" s="1"/>
  <c r="H110" i="6" a="1"/>
  <c r="H110" i="6" s="1"/>
  <c r="I110" i="6" s="1"/>
  <c r="P142" i="16"/>
  <c r="F140" i="16" a="1"/>
  <c r="F140" i="16" s="1"/>
  <c r="K140" i="16" a="1"/>
  <c r="K140" i="16" s="1"/>
  <c r="N108" i="16"/>
  <c r="M108" i="16"/>
  <c r="F34" i="21" a="1"/>
  <c r="F34" i="21" s="1"/>
  <c r="E43" i="21" a="1"/>
  <c r="E43" i="21" s="1"/>
  <c r="F35" i="21" a="1"/>
  <c r="F35" i="21" s="1"/>
  <c r="E44" i="21" a="1"/>
  <c r="E44" i="21" s="1"/>
  <c r="E41" i="21" a="1"/>
  <c r="E41" i="21" s="1"/>
  <c r="E42" i="21" a="1"/>
  <c r="E42" i="21" s="1"/>
  <c r="F32" i="21" a="1"/>
  <c r="F32" i="21" s="1"/>
  <c r="E24" i="21" a="1"/>
  <c r="E24" i="21" s="1"/>
  <c r="F33" i="21" a="1"/>
  <c r="F33" i="21" s="1"/>
  <c r="F30" i="21" a="1"/>
  <c r="F30" i="21" s="1"/>
  <c r="F31" i="21" a="1"/>
  <c r="F31" i="21" s="1"/>
  <c r="E21" i="21" a="1"/>
  <c r="E21" i="21" s="1"/>
  <c r="E22" i="21" a="1"/>
  <c r="E22" i="21" s="1"/>
  <c r="E23" i="21" a="1"/>
  <c r="E23" i="21" s="1"/>
  <c r="E5" i="21" a="1"/>
  <c r="E5" i="21" s="1"/>
  <c r="E14" i="21" a="1"/>
  <c r="E14" i="21" s="1"/>
  <c r="E15" i="21" a="1"/>
  <c r="E15" i="21" s="1"/>
  <c r="E4" i="21" a="1"/>
  <c r="E4" i="21" s="1"/>
  <c r="E13" i="21" a="1"/>
  <c r="E13" i="21" s="1"/>
  <c r="E12" i="21" a="1"/>
  <c r="E12" i="21" s="1"/>
  <c r="E6" i="21" a="1"/>
  <c r="E6" i="21" s="1"/>
  <c r="G154" i="16" a="1"/>
  <c r="G154" i="16" s="1"/>
  <c r="G158" i="16" a="1"/>
  <c r="G158" i="16" s="1"/>
  <c r="G162" i="16" a="1"/>
  <c r="G162" i="16" s="1"/>
  <c r="G166" i="16" a="1"/>
  <c r="G166" i="16" s="1"/>
  <c r="G170" i="16" a="1"/>
  <c r="G170" i="16" s="1"/>
  <c r="G153" i="16" a="1"/>
  <c r="G153" i="16" s="1"/>
  <c r="G160" i="16" a="1"/>
  <c r="G160" i="16" s="1"/>
  <c r="G168" i="16" a="1"/>
  <c r="G168" i="16" s="1"/>
  <c r="G157" i="16" a="1"/>
  <c r="G157" i="16" s="1"/>
  <c r="G161" i="16" a="1"/>
  <c r="G161" i="16" s="1"/>
  <c r="G165" i="16" a="1"/>
  <c r="G165" i="16" s="1"/>
  <c r="G169" i="16" a="1"/>
  <c r="G169" i="16" s="1"/>
  <c r="F146" i="16" a="1"/>
  <c r="F146" i="16" s="1"/>
  <c r="F141" i="16" a="1"/>
  <c r="F141" i="16" s="1"/>
  <c r="F142" i="16" a="1"/>
  <c r="F142" i="16" s="1"/>
  <c r="F143" i="16" a="1"/>
  <c r="F143" i="16" s="1"/>
  <c r="F144" i="16" a="1"/>
  <c r="F144" i="16" s="1"/>
  <c r="F145" i="16" a="1"/>
  <c r="F145" i="16" s="1"/>
  <c r="F147" i="16" a="1"/>
  <c r="F147" i="16" s="1"/>
  <c r="E129" i="16" a="1"/>
  <c r="E129" i="16" s="1"/>
  <c r="E133" i="16" a="1"/>
  <c r="E133" i="16" s="1"/>
  <c r="G155" i="16" a="1"/>
  <c r="G155" i="16" s="1"/>
  <c r="G159" i="16" a="1"/>
  <c r="G159" i="16" s="1"/>
  <c r="G163" i="16" a="1"/>
  <c r="G163" i="16" s="1"/>
  <c r="G167" i="16" a="1"/>
  <c r="G167" i="16" s="1"/>
  <c r="G156" i="16" a="1"/>
  <c r="G156" i="16" s="1"/>
  <c r="G164" i="16" a="1"/>
  <c r="G164" i="16" s="1"/>
  <c r="E130" i="16" a="1"/>
  <c r="E130" i="16" s="1"/>
  <c r="E134" i="16" a="1"/>
  <c r="E134" i="16" s="1"/>
  <c r="E128" i="16" a="1"/>
  <c r="E128" i="16" s="1"/>
  <c r="E132" i="16" a="1"/>
  <c r="E132" i="16" s="1"/>
  <c r="E127" i="16" a="1"/>
  <c r="E127" i="16" s="1"/>
  <c r="E116" i="16" a="1"/>
  <c r="E116" i="16" s="1"/>
  <c r="E120" i="16" a="1"/>
  <c r="E120" i="16" s="1"/>
  <c r="E117" i="16" a="1"/>
  <c r="E117" i="16" s="1"/>
  <c r="E121" i="16" a="1"/>
  <c r="E121" i="16" s="1"/>
  <c r="E114" i="16" a="1"/>
  <c r="E114" i="16" s="1"/>
  <c r="E118" i="16" a="1"/>
  <c r="E118" i="16" s="1"/>
  <c r="K114" i="16" a="1"/>
  <c r="K114" i="16" s="1"/>
  <c r="U114" i="16" s="1"/>
  <c r="E115" i="16" a="1"/>
  <c r="E115" i="16" s="1"/>
  <c r="K115" i="16" a="1"/>
  <c r="K115" i="16" s="1"/>
  <c r="K116" i="16" a="1"/>
  <c r="K116" i="16" s="1"/>
  <c r="K117" i="16" a="1"/>
  <c r="K117" i="16" s="1"/>
  <c r="K118" i="16" a="1"/>
  <c r="K118" i="16" s="1"/>
  <c r="K120" i="16" a="1"/>
  <c r="K120" i="16" s="1"/>
  <c r="E119" i="16" a="1"/>
  <c r="E119" i="16" s="1"/>
  <c r="K121" i="16" a="1"/>
  <c r="K121" i="16" s="1"/>
  <c r="K103" i="16"/>
  <c r="L103" i="16"/>
  <c r="K105" i="16"/>
  <c r="L105" i="16"/>
  <c r="K106" i="16"/>
  <c r="L106" i="16"/>
  <c r="L104" i="16"/>
  <c r="K104" i="16"/>
  <c r="K108" i="16"/>
  <c r="L107" i="16"/>
  <c r="E103" i="16" a="1"/>
  <c r="E103" i="16" s="1"/>
  <c r="E97" i="16" a="1"/>
  <c r="E97" i="16" s="1"/>
  <c r="O93" i="16"/>
  <c r="E96" i="16" a="1"/>
  <c r="E96" i="16" s="1"/>
  <c r="O92" i="16"/>
  <c r="P92" i="16"/>
  <c r="P93" i="16"/>
  <c r="E92" i="16" a="1"/>
  <c r="E92" i="16" s="1"/>
  <c r="E93" i="16" a="1"/>
  <c r="E93" i="16" s="1"/>
  <c r="Q92" i="16"/>
  <c r="E94" i="16" a="1"/>
  <c r="E94" i="16" s="1"/>
  <c r="Q93" i="16"/>
  <c r="E95" i="16" a="1"/>
  <c r="E95" i="16" s="1"/>
  <c r="F81" i="16" a="1"/>
  <c r="F81" i="16" s="1"/>
  <c r="F86" i="16" a="1"/>
  <c r="F86" i="16" s="1"/>
  <c r="E74" i="16" a="1"/>
  <c r="E74" i="16" s="1"/>
  <c r="F82" i="16" a="1"/>
  <c r="F82" i="16" s="1"/>
  <c r="F83" i="16" a="1"/>
  <c r="F83" i="16" s="1"/>
  <c r="F84" i="16" a="1"/>
  <c r="F84" i="16" s="1"/>
  <c r="F85" i="16" a="1"/>
  <c r="F85" i="16" s="1"/>
  <c r="H85" i="16"/>
  <c r="M84" i="16"/>
  <c r="M85" i="16"/>
  <c r="H82" i="16"/>
  <c r="H84" i="16"/>
  <c r="M82" i="16"/>
  <c r="M86" i="16"/>
  <c r="M83" i="16"/>
  <c r="M81" i="16"/>
  <c r="H83" i="16"/>
  <c r="E71" i="16" a="1"/>
  <c r="E71" i="16" s="1"/>
  <c r="E75" i="16" a="1"/>
  <c r="E75" i="16" s="1"/>
  <c r="E72" i="16" a="1"/>
  <c r="E72" i="16" s="1"/>
  <c r="E73" i="16" a="1"/>
  <c r="E73" i="16" s="1"/>
  <c r="E70" i="16" a="1"/>
  <c r="E70" i="16" s="1"/>
  <c r="I100" i="6"/>
  <c r="I99" i="6"/>
  <c r="B109" i="6" a="1"/>
  <c r="B109" i="6" s="1"/>
  <c r="B108" i="6" a="1"/>
  <c r="B108" i="6" s="1"/>
  <c r="B107" i="6" a="1"/>
  <c r="B107" i="6" s="1"/>
  <c r="B106" i="6" a="1"/>
  <c r="B106" i="6" s="1"/>
  <c r="B105" i="6" a="1"/>
  <c r="B105" i="6" s="1"/>
  <c r="B104" i="6" a="1"/>
  <c r="B104" i="6" s="1"/>
  <c r="B103" i="6" a="1"/>
  <c r="B103" i="6" s="1"/>
  <c r="B102" i="6" a="1"/>
  <c r="B102" i="6" s="1"/>
  <c r="B101" i="6" a="1"/>
  <c r="B101" i="6"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C133" i="4" a="1"/>
  <c r="C133" i="4" s="1"/>
  <c r="C132" i="4" a="1"/>
  <c r="C132" i="4" s="1"/>
  <c r="C131" i="4" a="1"/>
  <c r="C131" i="4" s="1"/>
  <c r="C130" i="4" a="1"/>
  <c r="C130" i="4" s="1"/>
  <c r="C129" i="4" a="1"/>
  <c r="C129" i="4" s="1"/>
  <c r="C128" i="4" a="1"/>
  <c r="C128" i="4" s="1"/>
  <c r="C127" i="4" a="1"/>
  <c r="C127" i="4" s="1"/>
  <c r="C126" i="4" a="1"/>
  <c r="C126" i="4" s="1"/>
  <c r="F120" i="4" a="1"/>
  <c r="F120" i="4" s="1"/>
  <c r="I120" i="4" s="1" a="1"/>
  <c r="I120" i="4" s="1"/>
  <c r="F119" i="4" a="1"/>
  <c r="F119" i="4" s="1"/>
  <c r="I119" i="4" s="1" a="1"/>
  <c r="I119" i="4" s="1"/>
  <c r="F118" i="4" a="1"/>
  <c r="F118" i="4" s="1"/>
  <c r="I118" i="4" s="1" a="1"/>
  <c r="I118" i="4" s="1"/>
  <c r="F117" i="4" a="1"/>
  <c r="F117" i="4" s="1"/>
  <c r="I117" i="4" s="1" a="1"/>
  <c r="I117" i="4" s="1"/>
  <c r="F116" i="4" a="1"/>
  <c r="F116" i="4" s="1"/>
  <c r="I116" i="4" s="1" a="1"/>
  <c r="I116" i="4" s="1"/>
  <c r="F115" i="4" a="1"/>
  <c r="F115" i="4" s="1"/>
  <c r="I115" i="4" s="1" a="1"/>
  <c r="I115" i="4" s="1"/>
  <c r="F114" i="4" a="1"/>
  <c r="F114" i="4" s="1"/>
  <c r="I114" i="4" s="1" a="1"/>
  <c r="I114" i="4" s="1"/>
  <c r="F113" i="4" a="1"/>
  <c r="F113" i="4" s="1"/>
  <c r="I113" i="4" s="1" a="1"/>
  <c r="I113" i="4" s="1"/>
  <c r="F112" i="4" a="1"/>
  <c r="F112" i="4" s="1"/>
  <c r="I112" i="4" s="1" a="1"/>
  <c r="I112" i="4" s="1"/>
  <c r="F111" i="4" a="1"/>
  <c r="F111" i="4" s="1"/>
  <c r="I111" i="4" s="1" a="1"/>
  <c r="I111" i="4" s="1"/>
  <c r="G61" i="4" a="1"/>
  <c r="G61" i="4" s="1"/>
  <c r="G60" i="4" a="1"/>
  <c r="G60" i="4" s="1"/>
  <c r="G59" i="4" a="1"/>
  <c r="G59" i="4" s="1"/>
  <c r="G58" i="4" a="1"/>
  <c r="G58" i="4" s="1"/>
  <c r="H58" i="4" s="1" a="1"/>
  <c r="H58" i="4" s="1"/>
  <c r="G57" i="4" a="1"/>
  <c r="G57" i="4" s="1"/>
  <c r="G56" i="4" a="1"/>
  <c r="G56" i="4" s="1"/>
  <c r="B50" i="4" a="1"/>
  <c r="B50" i="4" s="1"/>
  <c r="B49" i="4" a="1"/>
  <c r="B49" i="4" s="1"/>
  <c r="B48" i="4" a="1"/>
  <c r="B48" i="4" s="1"/>
  <c r="B47" i="4" a="1"/>
  <c r="B47" i="4" s="1"/>
  <c r="B46" i="4" a="1"/>
  <c r="B46" i="4" s="1"/>
  <c r="B45" i="4" a="1"/>
  <c r="B45" i="4" s="1"/>
  <c r="B44" i="4" a="1"/>
  <c r="B44" i="4" s="1"/>
  <c r="H106" i="6" l="1" a="1"/>
  <c r="H106" i="6" s="1"/>
  <c r="I106" i="6" s="1"/>
  <c r="H105" i="6" a="1"/>
  <c r="H105" i="6" s="1"/>
  <c r="I105" i="6" s="1"/>
  <c r="H107" i="6" a="1"/>
  <c r="H107" i="6" s="1"/>
  <c r="I107" i="6" s="1"/>
  <c r="H108" i="6" a="1"/>
  <c r="H108" i="6" s="1"/>
  <c r="I108" i="6" s="1"/>
  <c r="H101" i="6" a="1"/>
  <c r="H101" i="6" s="1"/>
  <c r="I101" i="6" s="1"/>
  <c r="H109" i="6" a="1"/>
  <c r="H109" i="6" s="1"/>
  <c r="I109" i="6" s="1"/>
  <c r="H102" i="6" a="1"/>
  <c r="H102" i="6" s="1"/>
  <c r="I102" i="6" s="1"/>
  <c r="H103" i="6" a="1"/>
  <c r="H103" i="6" s="1"/>
  <c r="I103" i="6" s="1"/>
  <c r="H104" i="6" a="1"/>
  <c r="H104" i="6" s="1"/>
  <c r="I104" i="6" s="1"/>
  <c r="N105" i="16"/>
  <c r="M105" i="16"/>
  <c r="N106" i="16"/>
  <c r="M106" i="16"/>
  <c r="N107" i="16"/>
  <c r="M107" i="16"/>
  <c r="N103" i="16"/>
  <c r="M103" i="16"/>
  <c r="N104" i="16"/>
  <c r="M104" i="16"/>
  <c r="H61" i="4" a="1"/>
  <c r="H61" i="4" s="1"/>
  <c r="L61" i="4" s="1"/>
  <c r="H56" i="4" a="1"/>
  <c r="H56" i="4" s="1"/>
  <c r="L56" i="4" s="1"/>
  <c r="H57" i="4" a="1"/>
  <c r="H57" i="4" s="1"/>
  <c r="L57" i="4" s="1"/>
  <c r="H60" i="4" a="1"/>
  <c r="H60" i="4" s="1"/>
  <c r="L60" i="4" s="1"/>
  <c r="H59" i="4" a="1"/>
  <c r="H59" i="4" s="1"/>
  <c r="L59" i="4" s="1"/>
  <c r="G114" i="4"/>
  <c r="G117" i="4"/>
  <c r="G116" i="4"/>
  <c r="G119" i="4"/>
  <c r="G111" i="4"/>
  <c r="G112" i="4"/>
  <c r="G120" i="4"/>
  <c r="G115" i="4"/>
  <c r="G113" i="4"/>
  <c r="V114" i="16"/>
  <c r="W114" i="16"/>
  <c r="AB114" i="16" s="1"/>
  <c r="R93" i="16"/>
  <c r="U93" i="16" s="1"/>
  <c r="R92" i="16"/>
  <c r="G118" i="4"/>
  <c r="O103" i="16" l="1"/>
  <c r="AD114" i="16"/>
  <c r="AC114" i="16"/>
  <c r="X114" i="16"/>
  <c r="T92" i="16"/>
  <c r="U92" i="16"/>
  <c r="J99" i="6"/>
  <c r="K99" i="6" s="1"/>
  <c r="M99" i="6" s="1"/>
  <c r="J110" i="6"/>
  <c r="J109" i="6"/>
  <c r="K109" i="6" s="1"/>
  <c r="J108" i="6"/>
  <c r="J107" i="6"/>
  <c r="K107" i="6" s="1"/>
  <c r="J106" i="6"/>
  <c r="J105" i="6"/>
  <c r="K105" i="6" s="1"/>
  <c r="J104" i="6"/>
  <c r="J103" i="6"/>
  <c r="K103" i="6" s="1"/>
  <c r="J101" i="6"/>
  <c r="K101" i="6" s="1"/>
  <c r="M101" i="6" s="1"/>
  <c r="J100" i="6"/>
  <c r="K100" i="6" s="1"/>
  <c r="M100" i="6" s="1"/>
  <c r="J102" i="6"/>
  <c r="K102" i="6" s="1"/>
  <c r="M102" i="6" s="1"/>
  <c r="F44" i="21" a="1"/>
  <c r="F44" i="21" s="1"/>
  <c r="G44" i="21" s="1"/>
  <c r="F43" i="21" a="1"/>
  <c r="F43" i="21" s="1"/>
  <c r="G43" i="21" s="1"/>
  <c r="F42" i="21" a="1"/>
  <c r="F42" i="21" s="1"/>
  <c r="G42" i="21" s="1"/>
  <c r="F41" i="21" a="1"/>
  <c r="F41" i="21" s="1"/>
  <c r="G41" i="21" s="1"/>
  <c r="G35" i="21" a="1"/>
  <c r="G35" i="21" s="1"/>
  <c r="L35" i="21" s="1"/>
  <c r="M35" i="21" s="1"/>
  <c r="G34" i="21" a="1"/>
  <c r="G34" i="21" s="1"/>
  <c r="G33" i="21" a="1"/>
  <c r="G33" i="21" s="1"/>
  <c r="G32" i="21" a="1"/>
  <c r="G32" i="21" s="1"/>
  <c r="G31" i="21" a="1"/>
  <c r="G31" i="21" s="1"/>
  <c r="G30" i="21" a="1"/>
  <c r="G30" i="21" s="1"/>
  <c r="L30" i="21" s="1"/>
  <c r="F24" i="21" a="1"/>
  <c r="F24" i="21" s="1"/>
  <c r="G24" i="21" s="1"/>
  <c r="F23" i="21" a="1"/>
  <c r="F23" i="21" s="1"/>
  <c r="G23" i="21" s="1"/>
  <c r="F22" i="21" a="1"/>
  <c r="F22" i="21" s="1"/>
  <c r="G22" i="21" s="1"/>
  <c r="F21" i="21" a="1"/>
  <c r="F21" i="21" s="1"/>
  <c r="G21" i="21" s="1"/>
  <c r="F15" i="21" a="1"/>
  <c r="F15" i="21" s="1"/>
  <c r="G15" i="21" s="1"/>
  <c r="F14" i="21" a="1"/>
  <c r="F14" i="21" s="1"/>
  <c r="G14" i="21" s="1"/>
  <c r="F13" i="21" a="1"/>
  <c r="F13" i="21" s="1"/>
  <c r="G13" i="21" s="1"/>
  <c r="F12" i="21" a="1"/>
  <c r="F12" i="21" s="1"/>
  <c r="G12" i="21" s="1"/>
  <c r="F6" i="21" a="1"/>
  <c r="F6" i="21" s="1"/>
  <c r="G6" i="21" s="1"/>
  <c r="F5" i="21" a="1"/>
  <c r="F5" i="21" s="1"/>
  <c r="G5" i="21" s="1"/>
  <c r="F4" i="21" a="1"/>
  <c r="F4" i="21" s="1"/>
  <c r="G4" i="21" s="1"/>
  <c r="J147" i="16" a="1"/>
  <c r="J147" i="16" s="1"/>
  <c r="J146" i="16" a="1"/>
  <c r="J146" i="16" s="1"/>
  <c r="J145" i="16" a="1"/>
  <c r="J145" i="16" s="1"/>
  <c r="J144" i="16" a="1"/>
  <c r="J144" i="16" s="1"/>
  <c r="J143" i="16" a="1"/>
  <c r="J143" i="16" s="1"/>
  <c r="J142" i="16" a="1"/>
  <c r="J142" i="16" s="1"/>
  <c r="V142" i="16" s="1"/>
  <c r="J141" i="16" a="1"/>
  <c r="J141" i="16" s="1"/>
  <c r="I134" i="16" a="1"/>
  <c r="I134" i="16" s="1"/>
  <c r="K134" i="16" s="1"/>
  <c r="I133" i="16" a="1"/>
  <c r="I133" i="16" s="1"/>
  <c r="K133" i="16" s="1"/>
  <c r="I132" i="16" a="1"/>
  <c r="I132" i="16" s="1"/>
  <c r="K132" i="16" s="1"/>
  <c r="I131" i="16" a="1"/>
  <c r="I131" i="16" s="1"/>
  <c r="K131" i="16" s="1"/>
  <c r="I130" i="16" a="1"/>
  <c r="I130" i="16" s="1"/>
  <c r="K130" i="16" s="1"/>
  <c r="I129" i="16" a="1"/>
  <c r="I129" i="16" s="1"/>
  <c r="K129" i="16" s="1"/>
  <c r="I128" i="16" a="1"/>
  <c r="I128" i="16" s="1"/>
  <c r="K128" i="16" s="1"/>
  <c r="I127" i="16" a="1"/>
  <c r="I127" i="16" s="1"/>
  <c r="K127" i="16" s="1"/>
  <c r="F75" i="16" a="1"/>
  <c r="F75" i="16" s="1"/>
  <c r="F74" i="16" a="1"/>
  <c r="F74" i="16" s="1"/>
  <c r="I74" i="16" s="1" a="1"/>
  <c r="I74" i="16" s="1"/>
  <c r="K74" i="16" s="1"/>
  <c r="F73" i="16" a="1"/>
  <c r="F73" i="16" s="1"/>
  <c r="H73" i="16" s="1"/>
  <c r="F72" i="16" a="1"/>
  <c r="F72" i="16" s="1"/>
  <c r="J72" i="16" s="1" a="1"/>
  <c r="J72" i="16" s="1"/>
  <c r="F71" i="16" a="1"/>
  <c r="F71" i="16" s="1"/>
  <c r="F70" i="16" a="1"/>
  <c r="F70" i="16" s="1"/>
  <c r="I70" i="16" s="1" a="1"/>
  <c r="I70" i="16" s="1"/>
  <c r="K70" i="16" s="1"/>
  <c r="G86" i="16" a="1"/>
  <c r="G86" i="16" s="1"/>
  <c r="G85" i="16" a="1"/>
  <c r="G85" i="16" s="1"/>
  <c r="G84" i="16" a="1"/>
  <c r="G84" i="16" s="1"/>
  <c r="G83" i="16" a="1"/>
  <c r="G83" i="16" s="1"/>
  <c r="G82" i="16" a="1"/>
  <c r="G82" i="16" s="1"/>
  <c r="G81" i="16" a="1"/>
  <c r="G81" i="16" s="1"/>
  <c r="F97" i="16" a="1"/>
  <c r="F97" i="16" s="1"/>
  <c r="F96" i="16" a="1"/>
  <c r="F96" i="16" s="1"/>
  <c r="F95" i="16" a="1"/>
  <c r="F95" i="16" s="1"/>
  <c r="F94" i="16" a="1"/>
  <c r="F94" i="16" s="1"/>
  <c r="J121" i="16" a="1"/>
  <c r="J121" i="16" s="1"/>
  <c r="J120" i="16" a="1"/>
  <c r="J120" i="16" s="1"/>
  <c r="J119" i="16" a="1"/>
  <c r="J119" i="16" s="1"/>
  <c r="J118" i="16" a="1"/>
  <c r="J118" i="16" s="1"/>
  <c r="J117" i="16" a="1"/>
  <c r="J117" i="16" s="1"/>
  <c r="J116" i="16" a="1"/>
  <c r="J116" i="16" s="1"/>
  <c r="J115" i="16" a="1"/>
  <c r="J115" i="16" s="1"/>
  <c r="G42" i="16" a="1"/>
  <c r="G42" i="16" s="1"/>
  <c r="G41" i="16" a="1"/>
  <c r="G41" i="16" s="1"/>
  <c r="G40" i="16" a="1"/>
  <c r="G40" i="16" s="1"/>
  <c r="G39" i="16" a="1"/>
  <c r="G39" i="16" s="1"/>
  <c r="G38" i="16" a="1"/>
  <c r="G38" i="16" s="1"/>
  <c r="G37" i="16" a="1"/>
  <c r="G37" i="16" s="1"/>
  <c r="S97" i="16"/>
  <c r="S96" i="16"/>
  <c r="S95" i="16"/>
  <c r="S94" i="16"/>
  <c r="S93" i="16"/>
  <c r="T93" i="16" s="1"/>
  <c r="C64" i="16"/>
  <c r="C63" i="16"/>
  <c r="C62" i="16"/>
  <c r="C61" i="16"/>
  <c r="C60" i="16"/>
  <c r="C59" i="16"/>
  <c r="C53" i="16"/>
  <c r="C52" i="16"/>
  <c r="C51" i="16"/>
  <c r="C50" i="16"/>
  <c r="C49" i="16"/>
  <c r="C48" i="16"/>
  <c r="H42" i="16"/>
  <c r="H41" i="16"/>
  <c r="H40" i="16"/>
  <c r="H39" i="16"/>
  <c r="H38" i="16"/>
  <c r="C31" i="16"/>
  <c r="C30" i="16"/>
  <c r="C29" i="16"/>
  <c r="C28" i="16"/>
  <c r="C27" i="16"/>
  <c r="C20" i="16"/>
  <c r="C19" i="16"/>
  <c r="C18" i="16"/>
  <c r="C17" i="16"/>
  <c r="C16" i="16"/>
  <c r="C9" i="16"/>
  <c r="C8" i="16"/>
  <c r="C7" i="16"/>
  <c r="C6" i="16"/>
  <c r="C5" i="16"/>
  <c r="H37" i="16"/>
  <c r="E19" i="18" a="1"/>
  <c r="E19" i="18" s="1"/>
  <c r="E18" i="18" a="1"/>
  <c r="E18" i="18" s="1"/>
  <c r="E17" i="18" a="1"/>
  <c r="E17" i="18" s="1"/>
  <c r="E16" i="18" a="1"/>
  <c r="E16" i="18" s="1"/>
  <c r="E14" i="18" a="1"/>
  <c r="E14" i="18" s="1"/>
  <c r="E15" i="18" a="1"/>
  <c r="E15" i="18" s="1"/>
  <c r="E4" i="18" a="1"/>
  <c r="E4" i="18" s="1"/>
  <c r="E5" i="18" a="1"/>
  <c r="E5" i="18" s="1"/>
  <c r="E6" i="18" a="1"/>
  <c r="E6" i="18" s="1"/>
  <c r="E7" i="18" a="1"/>
  <c r="E7" i="18" s="1"/>
  <c r="E8" i="18" a="1"/>
  <c r="E8" i="18" s="1"/>
  <c r="E9" i="18" a="1"/>
  <c r="E9" i="18" s="1"/>
  <c r="E10" i="18" a="1"/>
  <c r="E10" i="18" s="1"/>
  <c r="E11" i="18" a="1"/>
  <c r="E11" i="18" s="1"/>
  <c r="E12" i="18" a="1"/>
  <c r="E12" i="18" s="1"/>
  <c r="E13" i="18" a="1"/>
  <c r="E13" i="18" s="1"/>
  <c r="C26" i="16"/>
  <c r="C15" i="16"/>
  <c r="C4" i="16"/>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C50" i="4" a="1"/>
  <c r="C50" i="4" s="1"/>
  <c r="C49" i="4" a="1"/>
  <c r="C49" i="4" s="1"/>
  <c r="C48" i="4" a="1"/>
  <c r="C48" i="4" s="1"/>
  <c r="C47" i="4" a="1"/>
  <c r="C47" i="4" s="1"/>
  <c r="C46" i="4" a="1"/>
  <c r="C46" i="4" s="1"/>
  <c r="C45" i="4" a="1"/>
  <c r="C45" i="4" s="1"/>
  <c r="C44" i="4" a="1"/>
  <c r="C44" i="4" s="1"/>
  <c r="C43" i="4" a="1"/>
  <c r="C43" i="4" s="1"/>
  <c r="C42" i="4" a="1"/>
  <c r="C42"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22" i="3" a="1"/>
  <c r="E222" i="3" s="1"/>
  <c r="E221" i="3" a="1"/>
  <c r="E221" i="3" s="1"/>
  <c r="E220" i="3" a="1"/>
  <c r="E220" i="3" s="1"/>
  <c r="E219" i="3" a="1"/>
  <c r="E219" i="3" s="1"/>
  <c r="E218" i="3" a="1"/>
  <c r="E218" i="3" s="1"/>
  <c r="E217" i="3" a="1"/>
  <c r="E217" i="3" s="1"/>
  <c r="E216" i="3" a="1"/>
  <c r="E216" i="3" s="1"/>
  <c r="E215" i="3" a="1"/>
  <c r="E215" i="3" s="1"/>
  <c r="E214" i="3" a="1"/>
  <c r="E214" i="3" s="1"/>
  <c r="E213" i="3" a="1"/>
  <c r="E213" i="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D191" i="3" a="1"/>
  <c r="D191" i="3" s="1"/>
  <c r="D190" i="3" a="1"/>
  <c r="D190" i="3" s="1"/>
  <c r="D189" i="3" a="1"/>
  <c r="D189" i="3" s="1"/>
  <c r="D188" i="3" a="1"/>
  <c r="D188" i="3" s="1"/>
  <c r="D182" i="3" a="1"/>
  <c r="D182" i="3" s="1"/>
  <c r="D181" i="3" a="1"/>
  <c r="D181" i="3" s="1"/>
  <c r="D180" i="3" a="1"/>
  <c r="D180" i="3" s="1"/>
  <c r="D179" i="3" a="1"/>
  <c r="D179" i="3" s="1"/>
  <c r="C161" i="3" a="1"/>
  <c r="C161" i="3" s="1"/>
  <c r="C160" i="3" a="1"/>
  <c r="C160" i="3" s="1"/>
  <c r="C159" i="3" a="1"/>
  <c r="C159" i="3" s="1"/>
  <c r="C158" i="3" a="1"/>
  <c r="C158" i="3" s="1"/>
  <c r="C157" i="3" a="1"/>
  <c r="C157" i="3" s="1"/>
  <c r="C156" i="3" a="1"/>
  <c r="C156" i="3" s="1"/>
  <c r="C155" i="3" a="1"/>
  <c r="C155" i="3" s="1"/>
  <c r="E131" i="3" a="1"/>
  <c r="E131" i="3" s="1"/>
  <c r="E130" i="3" a="1"/>
  <c r="E130" i="3" s="1"/>
  <c r="E129" i="3" a="1"/>
  <c r="E129" i="3" s="1"/>
  <c r="E128" i="3" a="1"/>
  <c r="E128" i="3" s="1"/>
  <c r="E127" i="3" a="1"/>
  <c r="E127" i="3" s="1"/>
  <c r="E126" i="3" a="1"/>
  <c r="E126" i="3" s="1"/>
  <c r="E125" i="3" a="1"/>
  <c r="E125" i="3" s="1"/>
  <c r="E124" i="3" a="1"/>
  <c r="E124" i="3" s="1"/>
  <c r="D77" i="3" a="1"/>
  <c r="D77" i="3" s="1"/>
  <c r="D76" i="3" a="1"/>
  <c r="D76" i="3" s="1"/>
  <c r="D75" i="3" a="1"/>
  <c r="D75" i="3" s="1"/>
  <c r="D74" i="3" a="1"/>
  <c r="D74" i="3" s="1"/>
  <c r="D73" i="3" a="1"/>
  <c r="D73" i="3" s="1"/>
  <c r="D72" i="3" a="1"/>
  <c r="D72" i="3" s="1"/>
  <c r="D71" i="3" a="1"/>
  <c r="D71" i="3" s="1"/>
  <c r="D70" i="3" a="1"/>
  <c r="D70" i="3" s="1"/>
  <c r="C64" i="3" a="1"/>
  <c r="C64" i="3" s="1"/>
  <c r="C63" i="3" a="1"/>
  <c r="C63" i="3" s="1"/>
  <c r="C62" i="3" a="1"/>
  <c r="C62" i="3" s="1"/>
  <c r="C61" i="3" a="1"/>
  <c r="C61" i="3" s="1"/>
  <c r="C60" i="3" a="1"/>
  <c r="C60" i="3" s="1"/>
  <c r="C11" i="3" a="1"/>
  <c r="C11" i="3" s="1"/>
  <c r="C10" i="3" a="1"/>
  <c r="C10" i="3" s="1"/>
  <c r="C9" i="3" a="1"/>
  <c r="C9" i="3" s="1"/>
  <c r="C8" i="3" a="1"/>
  <c r="C8" i="3" s="1"/>
  <c r="C7" i="3" a="1"/>
  <c r="C7" i="3" s="1"/>
  <c r="C6" i="3" a="1"/>
  <c r="C6" i="3" s="1"/>
  <c r="C5" i="3" a="1"/>
  <c r="C5" i="3" s="1"/>
  <c r="C4" i="3" a="1"/>
  <c r="C4" i="3" s="1"/>
  <c r="V146" i="16" l="1"/>
  <c r="X146" i="16" s="1"/>
  <c r="U146" i="16"/>
  <c r="V147" i="16"/>
  <c r="X147" i="16" s="1"/>
  <c r="U147" i="16"/>
  <c r="V140" i="16"/>
  <c r="X140" i="16" s="1"/>
  <c r="U140" i="16"/>
  <c r="V141" i="16"/>
  <c r="X141" i="16" s="1"/>
  <c r="U141" i="16"/>
  <c r="X142" i="16"/>
  <c r="U142" i="16"/>
  <c r="V143" i="16"/>
  <c r="X143" i="16" s="1"/>
  <c r="U143" i="16"/>
  <c r="V144" i="16"/>
  <c r="X144" i="16" s="1"/>
  <c r="U144" i="16"/>
  <c r="V145" i="16"/>
  <c r="X145" i="16" s="1"/>
  <c r="U145" i="16"/>
  <c r="L130" i="16" a="1"/>
  <c r="L130" i="16" s="1"/>
  <c r="N130" i="16"/>
  <c r="J130" i="16"/>
  <c r="M130" i="16" s="1"/>
  <c r="L131" i="16" a="1"/>
  <c r="L131" i="16" s="1"/>
  <c r="N131" i="16"/>
  <c r="J131" i="16"/>
  <c r="M131" i="16" s="1"/>
  <c r="J132" i="16"/>
  <c r="M132" i="16" s="1"/>
  <c r="L132" i="16" a="1"/>
  <c r="L132" i="16" s="1"/>
  <c r="N132" i="16"/>
  <c r="J133" i="16"/>
  <c r="L133" i="16" a="1"/>
  <c r="L133" i="16" s="1"/>
  <c r="N133" i="16" s="1"/>
  <c r="L129" i="16" a="1"/>
  <c r="L129" i="16" s="1"/>
  <c r="N129" i="16"/>
  <c r="J129" i="16"/>
  <c r="M129" i="16" s="1"/>
  <c r="J134" i="16"/>
  <c r="M134" i="16" s="1"/>
  <c r="L134" i="16" a="1"/>
  <c r="L134" i="16" s="1"/>
  <c r="N134" i="16"/>
  <c r="L127" i="16" a="1"/>
  <c r="L127" i="16" s="1"/>
  <c r="J127" i="16"/>
  <c r="M127" i="16" s="1"/>
  <c r="L128" i="16" a="1"/>
  <c r="L128" i="16" s="1"/>
  <c r="N128" i="16" s="1"/>
  <c r="J128" i="16"/>
  <c r="Y114" i="16"/>
  <c r="Z114" i="16" s="1"/>
  <c r="V115" i="16"/>
  <c r="W115" i="16"/>
  <c r="AB115" i="16" s="1"/>
  <c r="U115" i="16"/>
  <c r="U117" i="16"/>
  <c r="W117" i="16"/>
  <c r="AB117" i="16" s="1"/>
  <c r="V117" i="16"/>
  <c r="U118" i="16"/>
  <c r="W118" i="16"/>
  <c r="AB118" i="16" s="1"/>
  <c r="V118" i="16"/>
  <c r="U119" i="16"/>
  <c r="W119" i="16"/>
  <c r="AB119" i="16" s="1"/>
  <c r="V119" i="16"/>
  <c r="U120" i="16"/>
  <c r="W120" i="16"/>
  <c r="AB120" i="16" s="1"/>
  <c r="V120" i="16"/>
  <c r="U116" i="16"/>
  <c r="W116" i="16"/>
  <c r="AB116" i="16" s="1"/>
  <c r="V116" i="16"/>
  <c r="U121" i="16"/>
  <c r="W121" i="16"/>
  <c r="AB121" i="16" s="1"/>
  <c r="V121" i="16"/>
  <c r="Q94" i="16"/>
  <c r="P94" i="16"/>
  <c r="O94" i="16"/>
  <c r="Q95" i="16"/>
  <c r="P95" i="16"/>
  <c r="O95" i="16"/>
  <c r="Q96" i="16"/>
  <c r="O96" i="16"/>
  <c r="P96" i="16"/>
  <c r="Q97" i="16"/>
  <c r="O97" i="16"/>
  <c r="P97" i="16"/>
  <c r="U86" i="16"/>
  <c r="T86" i="16"/>
  <c r="T84" i="16"/>
  <c r="U84" i="16"/>
  <c r="U81" i="16"/>
  <c r="T81" i="16"/>
  <c r="T82" i="16"/>
  <c r="U82" i="16"/>
  <c r="U85" i="16"/>
  <c r="T85" i="16"/>
  <c r="T83" i="16"/>
  <c r="U83" i="16"/>
  <c r="R85" i="16"/>
  <c r="S85" i="16"/>
  <c r="R81" i="16"/>
  <c r="S81" i="16"/>
  <c r="S84" i="16"/>
  <c r="R84" i="16"/>
  <c r="R86" i="16"/>
  <c r="S86" i="16"/>
  <c r="S82" i="16"/>
  <c r="R82" i="16"/>
  <c r="S83" i="16"/>
  <c r="R83" i="16"/>
  <c r="L102" i="6"/>
  <c r="N102" i="6" s="1"/>
  <c r="L103" i="6"/>
  <c r="M103" i="6"/>
  <c r="N103" i="6" s="1"/>
  <c r="M107" i="6"/>
  <c r="L107" i="6"/>
  <c r="L105" i="6"/>
  <c r="M105" i="6"/>
  <c r="N105" i="6" s="1"/>
  <c r="M109" i="6"/>
  <c r="L109" i="6"/>
  <c r="K104" i="6"/>
  <c r="M104" i="6" s="1"/>
  <c r="K106" i="6"/>
  <c r="M106" i="6" s="1"/>
  <c r="K108" i="6"/>
  <c r="M108" i="6" s="1"/>
  <c r="K110" i="6"/>
  <c r="M110" i="6" s="1"/>
  <c r="L99" i="6"/>
  <c r="L100" i="6"/>
  <c r="N100" i="6" s="1"/>
  <c r="L101" i="6"/>
  <c r="N101" i="6" s="1"/>
  <c r="H42" i="21"/>
  <c r="H44" i="21"/>
  <c r="H43" i="21"/>
  <c r="H41" i="21"/>
  <c r="N35" i="21"/>
  <c r="O35" i="21"/>
  <c r="M30" i="21"/>
  <c r="O30" i="21" s="1"/>
  <c r="L31" i="21"/>
  <c r="M31" i="21" s="1"/>
  <c r="L32" i="21"/>
  <c r="M32" i="21" s="1"/>
  <c r="O32" i="21" s="1"/>
  <c r="L33" i="21"/>
  <c r="M33" i="21" s="1"/>
  <c r="L34" i="21"/>
  <c r="M34" i="21" s="1"/>
  <c r="O34" i="21" s="1"/>
  <c r="H35" i="21"/>
  <c r="I35" i="21" s="1"/>
  <c r="K35" i="21" s="1"/>
  <c r="H31" i="21"/>
  <c r="I31" i="21" s="1"/>
  <c r="K31" i="21" s="1"/>
  <c r="H32" i="21"/>
  <c r="I32" i="21" s="1"/>
  <c r="K32" i="21" s="1"/>
  <c r="H33" i="21"/>
  <c r="I33" i="21" s="1"/>
  <c r="K33" i="21" s="1"/>
  <c r="H34" i="21"/>
  <c r="I34" i="21" s="1"/>
  <c r="K34" i="21" s="1"/>
  <c r="H30" i="21"/>
  <c r="I30" i="21" s="1"/>
  <c r="K30" i="21" s="1"/>
  <c r="H22" i="21"/>
  <c r="H24" i="21"/>
  <c r="H21" i="21"/>
  <c r="H23" i="21"/>
  <c r="H15" i="21"/>
  <c r="H12" i="21"/>
  <c r="H14" i="21"/>
  <c r="H6" i="21"/>
  <c r="H4" i="21"/>
  <c r="H5" i="21"/>
  <c r="E104" i="16" a="1"/>
  <c r="E104" i="16" s="1"/>
  <c r="O104" i="16" s="1"/>
  <c r="E108" i="16" a="1"/>
  <c r="E108" i="16" s="1"/>
  <c r="O108" i="16" s="1"/>
  <c r="E106" i="16" a="1"/>
  <c r="E106" i="16" s="1"/>
  <c r="O106" i="16" s="1"/>
  <c r="E105" i="16" a="1"/>
  <c r="E105" i="16" s="1"/>
  <c r="O105" i="16" s="1"/>
  <c r="E107" i="16" a="1"/>
  <c r="E107" i="16" s="1"/>
  <c r="O107" i="16" s="1"/>
  <c r="J74" i="16" a="1"/>
  <c r="J74" i="16" s="1"/>
  <c r="L74" i="16" s="1"/>
  <c r="G73" i="16"/>
  <c r="I73" i="16" a="1"/>
  <c r="I73" i="16" s="1"/>
  <c r="K73" i="16" s="1"/>
  <c r="J73" i="16" a="1"/>
  <c r="J73" i="16" s="1"/>
  <c r="L73" i="16" s="1"/>
  <c r="J70" i="16" a="1"/>
  <c r="J70" i="16" s="1"/>
  <c r="L70" i="16" s="1"/>
  <c r="G72" i="16"/>
  <c r="H72" i="16"/>
  <c r="I72" i="16" a="1"/>
  <c r="I72" i="16" s="1"/>
  <c r="K72" i="16" s="1"/>
  <c r="G74" i="16"/>
  <c r="H74" i="16"/>
  <c r="L72" i="16"/>
  <c r="H71" i="16"/>
  <c r="H75" i="16"/>
  <c r="G75" i="16"/>
  <c r="I71" i="16" a="1"/>
  <c r="I71" i="16" s="1"/>
  <c r="K71" i="16" s="1"/>
  <c r="I75" i="16" a="1"/>
  <c r="I75" i="16" s="1"/>
  <c r="K75" i="16" s="1"/>
  <c r="J71" i="16" a="1"/>
  <c r="J71" i="16" s="1"/>
  <c r="L71" i="16" s="1"/>
  <c r="J75" i="16" a="1"/>
  <c r="J75" i="16" s="1"/>
  <c r="L75" i="16" s="1"/>
  <c r="G71" i="16"/>
  <c r="G70" i="16"/>
  <c r="H70" i="16"/>
  <c r="G48" i="16"/>
  <c r="F59" i="16" a="1"/>
  <c r="F59" i="16" s="1"/>
  <c r="G59" i="16" s="1"/>
  <c r="F64" i="16" a="1"/>
  <c r="F64" i="16" s="1"/>
  <c r="G64" i="16" s="1"/>
  <c r="F60" i="16" a="1"/>
  <c r="F60" i="16" s="1"/>
  <c r="G60" i="16" s="1"/>
  <c r="F63" i="16" a="1"/>
  <c r="F63" i="16" s="1"/>
  <c r="G63" i="16" s="1"/>
  <c r="F61" i="16" a="1"/>
  <c r="F61" i="16" s="1"/>
  <c r="G61" i="16" s="1"/>
  <c r="F62" i="16" a="1"/>
  <c r="F62" i="16" s="1"/>
  <c r="G62" i="16" s="1"/>
  <c r="G53" i="16"/>
  <c r="G51" i="16"/>
  <c r="G52" i="16"/>
  <c r="G49" i="16"/>
  <c r="G50" i="16"/>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N107" i="6" l="1"/>
  <c r="O107" i="6" s="1"/>
  <c r="N109" i="6"/>
  <c r="O109" i="6" s="1"/>
  <c r="O100" i="6"/>
  <c r="N99" i="6"/>
  <c r="O99" i="6" s="1"/>
  <c r="Z145" i="16"/>
  <c r="Y145" i="16"/>
  <c r="Z141" i="16"/>
  <c r="Y141" i="16"/>
  <c r="Z144" i="16"/>
  <c r="Y144" i="16"/>
  <c r="Z143" i="16"/>
  <c r="Y143" i="16"/>
  <c r="Z147" i="16"/>
  <c r="Y147" i="16"/>
  <c r="Z142" i="16"/>
  <c r="Y142" i="16"/>
  <c r="Z146" i="16"/>
  <c r="Y146" i="16"/>
  <c r="Z140" i="16"/>
  <c r="Y140" i="16"/>
  <c r="P134" i="16"/>
  <c r="O134" i="16"/>
  <c r="P132" i="16"/>
  <c r="O132" i="16"/>
  <c r="P128" i="16"/>
  <c r="O128" i="16"/>
  <c r="P129" i="16"/>
  <c r="O129" i="16"/>
  <c r="P133" i="16"/>
  <c r="O133" i="16"/>
  <c r="P131" i="16"/>
  <c r="O131" i="16"/>
  <c r="P130" i="16"/>
  <c r="O130" i="16"/>
  <c r="AD116" i="16"/>
  <c r="AC116" i="16"/>
  <c r="AD118" i="16"/>
  <c r="AC118" i="16"/>
  <c r="AD120" i="16"/>
  <c r="AC120" i="16"/>
  <c r="AD117" i="16"/>
  <c r="AC117" i="16"/>
  <c r="AD121" i="16"/>
  <c r="AC121" i="16"/>
  <c r="AD119" i="16"/>
  <c r="AC119" i="16"/>
  <c r="AD115" i="16"/>
  <c r="AC115" i="16"/>
  <c r="W145" i="16"/>
  <c r="W141" i="16"/>
  <c r="W142" i="16"/>
  <c r="W146" i="16"/>
  <c r="W144" i="16"/>
  <c r="W140" i="16"/>
  <c r="W143" i="16"/>
  <c r="W147" i="16"/>
  <c r="X116" i="16"/>
  <c r="Y116" i="16" s="1"/>
  <c r="AA116" i="16" s="1"/>
  <c r="M128" i="16"/>
  <c r="N127" i="16"/>
  <c r="M133" i="16"/>
  <c r="X119" i="16"/>
  <c r="Y119" i="16" s="1"/>
  <c r="Z119" i="16" s="1"/>
  <c r="X121" i="16"/>
  <c r="Y121" i="16" s="1"/>
  <c r="AA121" i="16" s="1"/>
  <c r="AA114" i="16"/>
  <c r="AE114" i="16" s="1"/>
  <c r="X117" i="16"/>
  <c r="X120" i="16"/>
  <c r="X118" i="16"/>
  <c r="X115" i="16"/>
  <c r="R97" i="16"/>
  <c r="R94" i="16"/>
  <c r="R96" i="16"/>
  <c r="R95" i="16"/>
  <c r="V86" i="16"/>
  <c r="X86" i="16" s="1"/>
  <c r="V85" i="16"/>
  <c r="X85" i="16" s="1"/>
  <c r="V81" i="16"/>
  <c r="X81" i="16" s="1"/>
  <c r="V82" i="16"/>
  <c r="X82" i="16" s="1"/>
  <c r="V84" i="16"/>
  <c r="X84" i="16" s="1"/>
  <c r="V83" i="16"/>
  <c r="X83" i="16" s="1"/>
  <c r="L104" i="6"/>
  <c r="N104" i="6" s="1"/>
  <c r="O102" i="6"/>
  <c r="O103" i="6"/>
  <c r="O101" i="6"/>
  <c r="O105" i="6"/>
  <c r="L110" i="6"/>
  <c r="L106" i="6"/>
  <c r="L108" i="6"/>
  <c r="N108" i="6" s="1"/>
  <c r="N34" i="21"/>
  <c r="N32" i="21"/>
  <c r="J32" i="21"/>
  <c r="N30" i="21"/>
  <c r="J31" i="21"/>
  <c r="N33" i="21"/>
  <c r="O33" i="21"/>
  <c r="N31" i="21"/>
  <c r="O31" i="21"/>
  <c r="J33" i="21"/>
  <c r="J34" i="21"/>
  <c r="P34" i="21" s="1"/>
  <c r="Q34" i="21" s="1"/>
  <c r="J35" i="21"/>
  <c r="P35" i="21" s="1"/>
  <c r="Q35" i="21" s="1"/>
  <c r="J30" i="21"/>
  <c r="M73" i="16"/>
  <c r="N73" i="16" s="1"/>
  <c r="M70" i="16"/>
  <c r="N70" i="16" s="1"/>
  <c r="M72" i="16"/>
  <c r="N72" i="16" s="1"/>
  <c r="M75" i="16"/>
  <c r="N75" i="16" s="1"/>
  <c r="M74" i="16"/>
  <c r="N74" i="16" s="1"/>
  <c r="M71" i="16"/>
  <c r="N71" i="16" s="1"/>
  <c r="O108" i="6" l="1"/>
  <c r="O104" i="6"/>
  <c r="N106" i="6"/>
  <c r="O106" i="6" s="1"/>
  <c r="N110" i="6"/>
  <c r="O110" i="6" s="1"/>
  <c r="Q129" i="16"/>
  <c r="AA141" i="16"/>
  <c r="AA146" i="16"/>
  <c r="AA142" i="16"/>
  <c r="AA145" i="16"/>
  <c r="AA147" i="16"/>
  <c r="AA140" i="16"/>
  <c r="AA143" i="16"/>
  <c r="AA144" i="16"/>
  <c r="Q130" i="16"/>
  <c r="Q128" i="16"/>
  <c r="Q131" i="16"/>
  <c r="Q132" i="16"/>
  <c r="Q133" i="16"/>
  <c r="Q134" i="16"/>
  <c r="P127" i="16"/>
  <c r="O127" i="16"/>
  <c r="P32" i="21"/>
  <c r="Q32" i="21" s="1"/>
  <c r="Z121" i="16"/>
  <c r="AE121" i="16" s="1"/>
  <c r="AA119" i="16"/>
  <c r="AE119" i="16" s="1"/>
  <c r="Z116" i="16"/>
  <c r="AE116" i="16" s="1"/>
  <c r="Y118" i="16"/>
  <c r="Z118" i="16" s="1"/>
  <c r="Y120" i="16"/>
  <c r="Z120" i="16" s="1"/>
  <c r="Y115" i="16"/>
  <c r="Z115" i="16" s="1"/>
  <c r="Y117" i="16"/>
  <c r="Z117" i="16" s="1"/>
  <c r="T95" i="16"/>
  <c r="U95" i="16"/>
  <c r="T96" i="16"/>
  <c r="U96" i="16"/>
  <c r="T94" i="16"/>
  <c r="U94" i="16"/>
  <c r="T97" i="16"/>
  <c r="U97" i="16"/>
  <c r="P30" i="21"/>
  <c r="Q30" i="21" s="1"/>
  <c r="P31" i="21"/>
  <c r="Q31" i="21" s="1"/>
  <c r="P33" i="21"/>
  <c r="Q33" i="21" s="1"/>
  <c r="Q127" i="16" l="1"/>
  <c r="AA115" i="16"/>
  <c r="AE115" i="16" s="1"/>
  <c r="AA117" i="16"/>
  <c r="AE117" i="16" s="1"/>
  <c r="AA120" i="16"/>
  <c r="AE120" i="16" s="1"/>
  <c r="AA118" i="16"/>
  <c r="AE118" i="16" s="1"/>
  <c r="Y81" i="16"/>
  <c r="Y86" i="16"/>
  <c r="Y82" i="16"/>
  <c r="Y85" i="16"/>
  <c r="Y84" i="16"/>
  <c r="Y83" i="16"/>
  <c r="H13" i="2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<sst xmlns="http://schemas.openxmlformats.org/spreadsheetml/2006/main" count="1637" uniqueCount="609">
  <si>
    <t>IS_LEAP_YEAR(YearCE)</t>
  </si>
  <si>
    <t>YearCE</t>
  </si>
  <si>
    <t>Returns</t>
  </si>
  <si>
    <t>Text</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</si>
  <si>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</si>
  <si>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</si>
  <si>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</si>
  <si>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</si>
  <si>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</si>
  <si>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</si>
  <si>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</si>
  <si>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</si>
  <si>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</si>
  <si>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</si>
  <si>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</si>
  <si>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</si>
  <si>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</si>
  <si>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</si>
  <si>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</si>
  <si>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</si>
  <si>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</si>
  <si>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</si>
  <si>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</si>
  <si>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</si>
  <si>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</si>
  <si>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</si>
  <si>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</si>
  <si>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</si>
  <si>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</si>
  <si>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</si>
  <si>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</si>
  <si>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</si>
  <si>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</si>
  <si>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</si>
  <si>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</si>
  <si>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</si>
  <si>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</si>
  <si>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</si>
  <si>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</si>
  <si>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</si>
  <si>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</si>
  <si>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</si>
  <si>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</si>
  <si>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</si>
  <si>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</si>
  <si>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</si>
  <si>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</si>
  <si>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</si>
  <si>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</si>
  <si>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Feb 1, 2020, 10 am</t>
  </si>
  <si>
    <t>Nov 20, 4 pm</t>
  </si>
  <si>
    <t>Mar, 2023</t>
  </si>
  <si>
    <t>Mar 2023</t>
  </si>
  <si>
    <t>Nov, 4</t>
  </si>
  <si>
    <t>Mar, 5 pm</t>
  </si>
  <si>
    <t>USDate</t>
  </si>
  <si>
    <t>1/10/2023</t>
  </si>
  <si>
    <t>1-10-2023</t>
  </si>
  <si>
    <t>ISODate</t>
  </si>
  <si>
    <t>−0327-10-01</t>
  </si>
  <si>
    <t>2000-02-29</t>
  </si>
  <si>
    <t>1900-02-29</t>
  </si>
  <si>
    <t>Out: TZ</t>
  </si>
  <si>
    <t>2000-02-01T36:30:20+09:30</t>
  </si>
  <si>
    <t>2000-02-29T18Z</t>
  </si>
  <si>
    <t>Time</t>
  </si>
  <si>
    <t>AddMonths</t>
  </si>
  <si>
    <t>AddYears</t>
  </si>
  <si>
    <t>Out: JDate</t>
  </si>
  <si>
    <t>Days</t>
  </si>
  <si>
    <t>Hour</t>
  </si>
  <si>
    <t>Minute</t>
  </si>
  <si>
    <t>Second</t>
  </si>
  <si>
    <t>12 15 30 45 B MAY 23</t>
  </si>
  <si>
    <t>DTG</t>
  </si>
  <si>
    <t>05064515KJUN00</t>
  </si>
  <si>
    <t>150745IDEC23</t>
  </si>
  <si>
    <t>150600Z</t>
  </si>
  <si>
    <t>150745IDEC84</t>
  </si>
  <si>
    <t>PARSE_MIL_DTG(DTG)</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</si>
  <si>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</si>
  <si>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</si>
  <si>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</si>
  <si>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</si>
  <si>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</si>
  <si>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</si>
  <si>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</si>
  <si>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</si>
  <si>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</si>
  <si>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</si>
  <si>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</si>
  <si>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</si>
  <si>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</si>
  <si>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</si>
  <si>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</si>
  <si>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</si>
  <si>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</si>
  <si>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</si>
  <si>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</si>
  <si>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</si>
  <si>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</si>
  <si>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</si>
  <si>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</si>
  <si>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</si>
  <si>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</si>
  <si>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</si>
  <si>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</si>
  <si>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</si>
  <si>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</si>
  <si>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</si>
  <si>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</si>
  <si>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</si>
  <si>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</si>
  <si>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</si>
  <si>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</si>
  <si>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</si>
  <si>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</si>
  <si>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</si>
  <si>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</si>
  <si>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</si>
  <si>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</si>
  <si>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</si>
  <si>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</si>
  <si>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</si>
  <si>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</si>
  <si>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</si>
  <si>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</si>
  <si>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</si>
  <si>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</si>
  <si>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</si>
  <si>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</si>
  <si>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</si>
  <si>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</si>
  <si>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</si>
  <si>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</si>
  <si>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</si>
  <si>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</si>
  <si>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</si>
  <si>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</si>
  <si>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</si>
  <si>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</si>
  <si>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</si>
  <si>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</si>
  <si>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</si>
  <si>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</si>
  <si>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</si>
  <si>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</si>
  <si>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</si>
  <si>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</si>
  <si>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</si>
  <si>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</si>
  <si>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</si>
  <si>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</si>
  <si>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</si>
  <si>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</si>
  <si>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</si>
  <si>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</si>
  <si>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</si>
  <si>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</si>
  <si>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</si>
  <si>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</si>
  <si>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</si>
  <si>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</si>
  <si>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</si>
  <si>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</si>
  <si>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</si>
  <si>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</si>
  <si>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</si>
  <si>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</si>
  <si>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</si>
  <si>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</si>
  <si>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</si>
  <si>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</si>
  <si>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</si>
  <si>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</si>
  <si>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</si>
  <si>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</si>
  <si>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</si>
  <si>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</si>
  <si>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</si>
  <si>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</si>
  <si>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</si>
  <si>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</si>
  <si>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</si>
  <si>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</si>
  <si>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</si>
  <si>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</si>
  <si>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AddQuarters</t>
  </si>
  <si>
    <t>AddWeeks</t>
  </si>
  <si>
    <t>xlResult</t>
  </si>
  <si>
    <t>xlDecMonths</t>
  </si>
  <si>
    <t>xlAddMonths</t>
  </si>
  <si>
    <t>xlPartialMonths</t>
  </si>
  <si>
    <t>xlShiftMonths</t>
  </si>
  <si>
    <t>Out: IsLeapYear</t>
  </si>
  <si>
    <t>Out: IsValid</t>
  </si>
  <si>
    <t>Out: DaysInYear</t>
  </si>
  <si>
    <t>Out: DaysInMonth</t>
  </si>
  <si>
    <t>Test</t>
  </si>
  <si>
    <t>Out: MJDate</t>
  </si>
  <si>
    <t>JDATE_TO_MODIFIED(Jdate)</t>
  </si>
  <si>
    <t>MJDate</t>
  </si>
  <si>
    <t>MODIFIED_TO_JDATE(MJDate)</t>
  </si>
  <si>
    <t>JULIAN_DATE(YearCE, Month, Day, Time, [JulianCalendar])</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</si>
  <si>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</si>
  <si>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</si>
  <si>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</si>
  <si>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</si>
  <si>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</si>
  <si>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</si>
  <si>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</si>
  <si>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</si>
  <si>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</si>
  <si>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</si>
  <si>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</si>
  <si>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</si>
  <si>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</si>
  <si>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</si>
  <si>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</si>
  <si>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</si>
  <si>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</si>
  <si>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</si>
  <si>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</si>
  <si>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</si>
  <si>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</si>
  <si>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</si>
  <si>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</si>
  <si>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</si>
  <si>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</si>
  <si>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</si>
  <si>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</si>
  <si>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</si>
  <si>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</si>
  <si>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</si>
  <si>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</si>
  <si>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</si>
  <si>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</si>
  <si>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</si>
  <si>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</si>
  <si>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</si>
  <si>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</si>
  <si>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</si>
  <si>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</si>
  <si>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</si>
  <si>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</si>
  <si>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</si>
  <si>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</si>
  <si>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</si>
  <si>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</si>
  <si>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</si>
  <si>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</si>
  <si>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</si>
  <si>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</si>
  <si>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</si>
  <si>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</si>
  <si>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</si>
  <si>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</si>
  <si>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</si>
  <si>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</si>
  <si>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</si>
  <si>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</si>
  <si>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</si>
  <si>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</si>
  <si>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</si>
  <si>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</si>
  <si>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</si>
  <si>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</si>
  <si>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</si>
  <si>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</si>
  <si>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</si>
  <si>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</si>
  <si>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</si>
  <si>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</si>
  <si>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</si>
  <si>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</si>
  <si>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</si>
  <si>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</si>
  <si>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</si>
  <si>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</si>
  <si>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</si>
  <si>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</si>
  <si>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</si>
  <si>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</si>
  <si>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</si>
  <si>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</si>
  <si>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</si>
  <si>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</si>
  <si>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</si>
  <si>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</si>
  <si>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</si>
  <si>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</si>
  <si>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</si>
  <si>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</si>
  <si>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</si>
  <si>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</si>
  <si>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</si>
  <si>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</si>
  <si>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</si>
  <si>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</si>
  <si>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</si>
  <si>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</si>
  <si>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</si>
  <si>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</si>
  <si>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</si>
  <si>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</si>
  <si>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T+09:30</t>
  </si>
  <si>
    <t>1-10-2023 24:00</t>
  </si>
  <si>
    <t>152400Z</t>
  </si>
  <si>
    <t>Out: WeekDay</t>
  </si>
  <si>
    <t>Truncate</t>
  </si>
  <si>
    <t>Out: TimeSpan</t>
  </si>
  <si>
    <t>Out: ISODate</t>
  </si>
  <si>
    <t>Options</t>
  </si>
  <si>
    <t>ROUND_TIMESPAN(TimeSpan, [Precision], [Truncate])</t>
  </si>
  <si>
    <t>Chars</t>
  </si>
  <si>
    <t>ReturnChar</t>
  </si>
  <si>
    <t>AB</t>
  </si>
  <si>
    <t>CharSet</t>
  </si>
  <si>
    <t>Out: Valid</t>
  </si>
  <si>
    <t>ABCDEFGHIJKLMNOPQRSTUVWXYZ</t>
  </si>
  <si>
    <t>IgnoreCase</t>
  </si>
  <si>
    <t>abc</t>
  </si>
  <si>
    <t>ZDE</t>
  </si>
  <si>
    <t>&lt;&amp;:/\</t>
  </si>
  <si>
    <t>&lt;&amp;\:/</t>
  </si>
  <si>
    <t>Out: Char</t>
  </si>
  <si>
    <t>1234_A_B_A_0</t>
  </si>
  <si>
    <t>ab</t>
  </si>
  <si>
    <t>Z</t>
  </si>
  <si>
    <t>VALIDATE_CHARSET(CharSet, Text, [IgnoreCase])</t>
  </si>
  <si>
    <t>REPLACE_CHARS(Text, CharSet, CharReplaceWith)</t>
  </si>
  <si>
    <t>CharReplaceWith</t>
  </si>
  <si>
    <t>Out: Text</t>
  </si>
  <si>
    <t>*</t>
  </si>
  <si>
    <t>ABCPQR</t>
  </si>
  <si>
    <t>BCDEFGJKLMNOP</t>
  </si>
  <si>
    <t>FIND_NTH_CHAR(Chars, Text, N, [ReturnChar], [LowerPos], [UpperPos])</t>
  </si>
  <si>
    <t>LowerPos</t>
  </si>
  <si>
    <t>UpperPos</t>
  </si>
  <si>
    <t>Out: Pos</t>
  </si>
  <si>
    <t>SEARCH_NTH_CHAR(Chars, Text, N, [ReturnChar], [LowerPos], [UpperPos])</t>
  </si>
  <si>
    <t>IS_VALID_ORDINAL_DATE(YearCE, OrdinalDay, [JulianCalendar])</t>
  </si>
  <si>
    <t>IS_VALID_WEEK_DATE(YearCE, ISOWeek, [ISOWeekDay], [JulianCalendar])</t>
  </si>
  <si>
    <t>IS_VALID_DATE(YearCE, Month, Day, [JulianCalendar])</t>
  </si>
  <si>
    <t>Accept24Hour</t>
  </si>
  <si>
    <t>MODIFIED_JULIAN_DATE(YearCE, Month, Day, Time, [JulianCalendar])</t>
  </si>
  <si>
    <t>DAY_OF_WEEK(MJDate)</t>
  </si>
  <si>
    <t>Convert WeekDay</t>
  </si>
  <si>
    <t>Out: Month Name</t>
  </si>
  <si>
    <t>PARSE_ISO_TIME(ISOTime)</t>
  </si>
  <si>
    <t>ISOTime</t>
  </si>
  <si>
    <t>T12:35:23.765</t>
  </si>
  <si>
    <t>T123523.765</t>
  </si>
  <si>
    <t>T123523.76</t>
  </si>
  <si>
    <t>T11</t>
  </si>
  <si>
    <t>T11:21</t>
  </si>
  <si>
    <t>T</t>
  </si>
  <si>
    <t>Out: ISOTime</t>
  </si>
  <si>
    <t>B</t>
  </si>
  <si>
    <t>FORMAT_ISO_TIME(Time, [Options])</t>
  </si>
  <si>
    <t>PARSE_ISO_TZO(ISOTimeZoneOffset)</t>
  </si>
  <si>
    <t>ISOTmeZoneOffset</t>
  </si>
  <si>
    <t>+09:00</t>
  </si>
  <si>
    <t>+09:14:22</t>
  </si>
  <si>
    <t>-08</t>
  </si>
  <si>
    <t>Out: ISOTimeZoneOffset</t>
  </si>
  <si>
    <t>−0600</t>
  </si>
  <si>
    <t>−07:00</t>
  </si>
  <si>
    <t>FORMAT_ISO_TZO(TimeZoneOffset, [Options])</t>
  </si>
  <si>
    <t>2023W10</t>
  </si>
  <si>
    <t>FORMAT_ISO_ORDINAL_DATE(YearCE, OrdinalDay, [Basic], [JulianCalendar])</t>
  </si>
  <si>
    <t>FORMAT_ISO_WEEK_DATE(YearCE, ISOWeek, [ISOWeekDay], [Basic], [JulianCalendar])</t>
  </si>
  <si>
    <t>FORMAT_ISO_YEAR(YearCE)</t>
  </si>
  <si>
    <t>ISODateTime</t>
  </si>
  <si>
    <t>2023</t>
  </si>
  <si>
    <t>Out: ISOCalendarDate</t>
  </si>
  <si>
    <t>Basic</t>
  </si>
  <si>
    <t>FORMAT_ISO_CALENDAR_DATE(YearCE, Month, Day, [Basic], [JulianCalendar])</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</si>
  <si>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</si>
  <si>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</si>
  <si>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</si>
  <si>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</si>
  <si>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</si>
  <si>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</si>
  <si>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</si>
  <si>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</si>
  <si>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</si>
  <si>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</si>
  <si>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</si>
  <si>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</si>
  <si>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</si>
  <si>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</si>
  <si>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</si>
  <si>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</si>
  <si>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</si>
  <si>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</si>
  <si>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ISOYear</t>
  </si>
  <si>
    <t>Out: Literary Year</t>
  </si>
  <si>
    <t>1024</t>
  </si>
  <si>
    <t>Out: LiteraryDate</t>
  </si>
  <si>
    <t>AllowMixedStyles</t>
  </si>
  <si>
    <t>2023-02-18T05:34+0900</t>
  </si>
  <si>
    <t>FORMAT_ISO_DATETIME(YearCE, Month, Day, [Time], [TimeZoneOffset], [Options], [JulianCalendar])</t>
  </si>
  <si>
    <t>TIMESPAN(Sign, Days, Hours, Minutes, Seconds)</t>
  </si>
  <si>
    <t>Hours</t>
  </si>
  <si>
    <t>Minutes</t>
  </si>
  <si>
    <t>Seconds</t>
  </si>
  <si>
    <t>IS_VALID_TIME_OF_DAY(Hour, Minute, Second, [Accept24Hour])</t>
  </si>
  <si>
    <t>DeltaTime</t>
  </si>
  <si>
    <t>RemDays</t>
  </si>
  <si>
    <t>DaltaTime</t>
  </si>
  <si>
    <t>DeltaDay</t>
  </si>
  <si>
    <t>12023</t>
  </si>
  <si>
    <t>PARSE_ISO_DATETIME(ISODateTime, [AllowMixedStyles], [JulianCalendar])</t>
  </si>
  <si>
    <t>T00:00:00.576890879</t>
  </si>
  <si>
    <t>d</t>
  </si>
  <si>
    <t>h</t>
  </si>
  <si>
    <t>m</t>
  </si>
  <si>
    <t>E</t>
  </si>
  <si>
    <t>RESOLVE_TIMESPAN(TimeSpan, [LowOrder], [Precision], [Truncate])</t>
  </si>
  <si>
    <t>LowOrder</t>
  </si>
  <si>
    <t>Out: Hour</t>
  </si>
  <si>
    <t>TIMESPAN_LOW_ORDER(TimeSpan)</t>
  </si>
  <si>
    <t>Out: LowOrder</t>
  </si>
  <si>
    <t>TIMESPAN_HIGH_ORDER(TimeSpan)</t>
  </si>
  <si>
    <t>Out: HighOrder</t>
  </si>
  <si>
    <t>MODIFIED_JULIAN_DAY_NUMBER(Year, Month, Day, [JulianCalendar])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</si>
  <si>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</si>
  <si>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</si>
  <si>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</si>
  <si>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</si>
  <si>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</si>
  <si>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</si>
  <si>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</si>
  <si>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</si>
  <si>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</si>
  <si>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JDATE_TO_CALENDAR_DATE(JDate, [JulianCalendar])</t>
  </si>
  <si>
    <t>MJDATE_TO_CALENDAR_DATE(MJDate, [JulianCalendar])</t>
  </si>
  <si>
    <t>RESOLVE_MJDATE(MJDate, [LowOrder], [Precision], [Truncate], [JulianCalendar])</t>
  </si>
  <si>
    <t>Out:Month</t>
  </si>
  <si>
    <t>Out: Second</t>
  </si>
  <si>
    <t>MJDATE_ADDITION(LocalMJDate, [AddTimeSpan], [AddWeeks], [AddMonths], [AddQuarters], [AddYears], [JulianCalendar])</t>
  </si>
  <si>
    <t>AddTimeSpan</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</si>
  <si>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</si>
  <si>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</si>
  <si>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</si>
  <si>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</si>
  <si>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</si>
  <si>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</si>
  <si>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</si>
  <si>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</si>
  <si>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</si>
  <si>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</si>
  <si>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</si>
  <si>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</si>
  <si>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</si>
  <si>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</si>
  <si>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</si>
  <si>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</si>
  <si>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</si>
  <si>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</si>
  <si>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</si>
  <si>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</si>
  <si>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</si>
  <si>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</si>
  <si>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</si>
  <si>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</si>
  <si>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</si>
  <si>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</si>
  <si>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</si>
  <si>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</si>
  <si>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</si>
  <si>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</si>
  <si>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</si>
  <si>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</si>
  <si>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</si>
  <si>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</si>
  <si>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</si>
  <si>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</si>
  <si>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</si>
  <si>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</si>
  <si>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IS_NON_ZERO(N)</t>
  </si>
  <si>
    <t>Out: NonZero</t>
  </si>
  <si>
    <t>4</t>
  </si>
  <si>
    <t>IS_INTEGER(N)</t>
  </si>
  <si>
    <t>Out: Integer</t>
  </si>
  <si>
    <t>DECIMALS(N)</t>
  </si>
  <si>
    <t>Out: Decimals</t>
  </si>
  <si>
    <t>Out: ValidTimeSpan</t>
  </si>
  <si>
    <t>IS_VALID_TIMESPAN(Sign, Days, [Hours], [Minutes], [Seconds])</t>
  </si>
  <si>
    <t>IS_NON_NEGATIVE(N)</t>
  </si>
  <si>
    <t>Out: NonNegative</t>
  </si>
  <si>
    <t>IS_EMPTY(Value)</t>
  </si>
  <si>
    <t>Out: IsEmpty</t>
  </si>
  <si>
    <t>VALIDATE_TIMESPAN(Sign, Days, [Hours], [Minutes], [Seconds])</t>
  </si>
  <si>
    <t>Out:Sign</t>
  </si>
  <si>
    <t>Out:Seconds</t>
  </si>
  <si>
    <t>100.65d</t>
  </si>
  <si>
    <t>100d23h45'56.2123456789"</t>
  </si>
  <si>
    <t>100d23h45.123'</t>
  </si>
  <si>
    <t>100d23.12h</t>
  </si>
  <si>
    <t>100h45.645'</t>
  </si>
  <si>
    <t>100.65h</t>
  </si>
  <si>
    <t>100.234'</t>
  </si>
  <si>
    <t>56.487"</t>
  </si>
  <si>
    <t>0.0</t>
  </si>
  <si>
    <t>100.24:00:00.0000</t>
  </si>
  <si>
    <t>100.22:61:00</t>
  </si>
  <si>
    <t>PARSE_TIMESPAN(TimeSpanText, [AsComplication])</t>
  </si>
  <si>
    <t>HighOrder</t>
  </si>
  <si>
    <t>P</t>
  </si>
  <si>
    <t>Zero</t>
  </si>
  <si>
    <t>Negative</t>
  </si>
  <si>
    <t>dh</t>
  </si>
  <si>
    <t>dhm</t>
  </si>
  <si>
    <t>dhms</t>
  </si>
  <si>
    <t>dhms.000</t>
  </si>
  <si>
    <t>hm</t>
  </si>
  <si>
    <t>hms</t>
  </si>
  <si>
    <t>hms.000</t>
  </si>
  <si>
    <t>ms</t>
  </si>
  <si>
    <t>ms.000</t>
  </si>
  <si>
    <t>s.000</t>
  </si>
  <si>
    <t>Value magnitude</t>
  </si>
  <si>
    <t>+~</t>
  </si>
  <si>
    <t>FORMAT_TIMESPAN = LAMBDA(TimeSpan, [Options])</t>
  </si>
  <si>
    <t>Modern</t>
  </si>
  <si>
    <t>HM</t>
  </si>
  <si>
    <t>~HS</t>
  </si>
  <si>
    <t>HS&lt;</t>
  </si>
  <si>
    <t>DM&lt;</t>
  </si>
  <si>
    <t>~HM</t>
  </si>
  <si>
    <t>~HS2</t>
  </si>
  <si>
    <t>TP</t>
  </si>
  <si>
    <t>T+~</t>
  </si>
  <si>
    <t>THM</t>
  </si>
  <si>
    <t>T~HS2</t>
  </si>
  <si>
    <t>T~HS</t>
  </si>
  <si>
    <t>TDM&lt;</t>
  </si>
  <si>
    <t>D&lt;</t>
  </si>
  <si>
    <t>~DM</t>
  </si>
  <si>
    <t>~HS0</t>
  </si>
  <si>
    <t>TIMESPAN_TO_EXCELTIME(TimeSpan)</t>
  </si>
  <si>
    <t>Out: ExcelTime</t>
  </si>
  <si>
    <t>EXCELTIME_TO_TIMESPAN(Sign, ExcelTime)</t>
  </si>
  <si>
    <t>IS_NUMERIC_NULL(Value)</t>
  </si>
  <si>
    <t>Out: NumericOrNull</t>
  </si>
  <si>
    <t>SPLIT_AROUND_CHARS(Chars, Text, [Limit])</t>
  </si>
  <si>
    <t>Limit</t>
  </si>
  <si>
    <t>.01234567890</t>
  </si>
  <si>
    <t>1d21h35m45.789</t>
  </si>
  <si>
    <t>01</t>
  </si>
  <si>
    <t>01a01b01c01d01</t>
  </si>
  <si>
    <t>DELTA_DHMS(MJDateStart, MJDateEnd, [HighOrder], [LowOrder], [Precision], [Truncate])</t>
  </si>
  <si>
    <t>T000000.001</t>
  </si>
  <si>
    <t>&lt;</t>
  </si>
  <si>
    <t>3</t>
  </si>
  <si>
    <t>1</t>
  </si>
  <si>
    <t>BM</t>
  </si>
  <si>
    <t>T~DM</t>
  </si>
  <si>
    <t>T~HM</t>
  </si>
  <si>
    <t>T~HS0</t>
  </si>
  <si>
    <t>THS&lt;</t>
  </si>
  <si>
    <t>20231015</t>
  </si>
  <si>
    <t>2021-10-15</t>
  </si>
  <si>
    <t>2021-10</t>
  </si>
  <si>
    <t>PARSE_ISO_CALENDAR_DATE(ISODate, [JulianCalendar])</t>
  </si>
  <si>
    <t>T16:50+16:00</t>
  </si>
  <si>
    <t>2000-02-29T24:00</t>
  </si>
  <si>
    <t>FORMAT_LITERARY_YEAR(YearCE, [AlwaysShowEra])</t>
  </si>
  <si>
    <t>FORMAT_LITERARY_DATE(YearCE, Month, Day, [Time], [Options], [JulianCalendar])</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</si>
  <si>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</si>
  <si>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</si>
  <si>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</si>
  <si>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</si>
  <si>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</si>
  <si>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</si>
  <si>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</si>
  <si>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</si>
  <si>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</si>
  <si>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</si>
  <si>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</si>
  <si>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</si>
  <si>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</si>
  <si>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</si>
  <si>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</si>
  <si>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</si>
  <si>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</si>
  <si>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01:35</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</si>
  <si>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</si>
  <si>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</si>
  <si>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</si>
  <si>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</si>
  <si>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</si>
  <si>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</si>
  <si>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</si>
  <si>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</si>
  <si>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</si>
  <si>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</si>
  <si>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</si>
  <si>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</si>
  <si>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Out: TRanslateTimeZoneOffset</t>
  </si>
  <si>
    <t>ReferenceTimeZoneOffset</t>
  </si>
  <si>
    <t>TranslateTimeZoneOffset</t>
  </si>
  <si>
    <t>2023-05-25T14:35+09:00</t>
  </si>
  <si>
    <t>2023-05-25T14:35+09:30</t>
  </si>
  <si>
    <t>2023-05-25T14:35Z</t>
  </si>
  <si>
    <t>2023-05-25T14:35-07:00</t>
  </si>
  <si>
    <t>2023-05-25T14:35+12:00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</si>
</sst>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6" formatCode="ddd\ d/mm/yyyy\ hh:mm:ss"/>
    <numFmt numFmtId="177" formatCode="0.000000000"/>
    <numFmt numFmtId="178" formatCode="[h]:mm:ss.000"/>
    <numFmt numFmtId="179" formatCode="0.000000000000000000000"/>
    <numFmt numFmtId="181" formatCode="0.0000000000000000000000000000000000000000E+00"/>
    <numFmt numFmtId="182" formatCode="0.0000000000"/>
    <numFmt numFmtId="191" formatCode="0.000000"/>
  </numFmts>
  <fonts count="5"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46">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29">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168" fontId="0" fillId="0" borderId="9" xfId="0" applyNumberFormat="1" applyBorder="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6" fontId="0" fillId="3" borderId="2" xfId="0" applyNumberFormat="1" applyFill="1" applyBorder="1"/>
    <xf numFmtId="176" fontId="0" fillId="3" borderId="3" xfId="0" applyNumberFormat="1" applyFill="1" applyBorder="1"/>
    <xf numFmtId="176" fontId="0" fillId="0" borderId="2" xfId="0" applyNumberFormat="1" applyBorder="1"/>
    <xf numFmtId="176" fontId="0" fillId="0" borderId="3" xfId="0" applyNumberFormat="1" applyBorder="1"/>
    <xf numFmtId="176" fontId="0" fillId="0" borderId="5" xfId="0" applyNumberFormat="1" applyBorder="1"/>
    <xf numFmtId="176" fontId="0" fillId="0" borderId="6" xfId="0" applyNumberFormat="1" applyBorder="1"/>
    <xf numFmtId="176" fontId="0" fillId="3" borderId="8" xfId="0" applyNumberFormat="1" applyFill="1" applyBorder="1"/>
    <xf numFmtId="176"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8" fontId="0" fillId="3" borderId="3" xfId="0" applyNumberFormat="1" applyFill="1" applyBorder="1"/>
    <xf numFmtId="178" fontId="0" fillId="0" borderId="3" xfId="0" applyNumberFormat="1" applyBorder="1"/>
    <xf numFmtId="178" fontId="0" fillId="0" borderId="6" xfId="0" applyNumberFormat="1" applyBorder="1"/>
    <xf numFmtId="178" fontId="0" fillId="3" borderId="9" xfId="0" applyNumberFormat="1" applyFill="1" applyBorder="1"/>
    <xf numFmtId="178" fontId="0" fillId="0" borderId="0" xfId="0" applyNumberFormat="1"/>
    <xf numFmtId="176" fontId="0" fillId="0" borderId="8" xfId="0" applyNumberFormat="1" applyBorder="1"/>
    <xf numFmtId="176" fontId="0" fillId="0" borderId="9" xfId="0" applyNumberFormat="1" applyBorder="1"/>
    <xf numFmtId="169" fontId="0" fillId="0" borderId="9" xfId="0" applyNumberFormat="1" applyBorder="1"/>
    <xf numFmtId="172" fontId="0" fillId="0" borderId="16" xfId="0" applyNumberFormat="1" applyBorder="1"/>
    <xf numFmtId="178" fontId="0" fillId="0" borderId="9" xfId="0" applyNumberFormat="1" applyBorder="1"/>
    <xf numFmtId="166" fontId="0" fillId="0" borderId="9" xfId="0" applyNumberFormat="1" applyBorder="1"/>
    <xf numFmtId="176" fontId="0" fillId="3" borderId="11" xfId="0" applyNumberFormat="1" applyFill="1" applyBorder="1"/>
    <xf numFmtId="176"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6" fontId="0" fillId="3" borderId="6" xfId="0" applyNumberFormat="1" applyFill="1" applyBorder="1"/>
    <xf numFmtId="176" fontId="0" fillId="0" borderId="0" xfId="0" applyNumberFormat="1"/>
    <xf numFmtId="176" fontId="0" fillId="3" borderId="15" xfId="0" applyNumberFormat="1" applyFill="1" applyBorder="1"/>
    <xf numFmtId="176" fontId="0" fillId="0" borderId="15" xfId="0" applyNumberFormat="1" applyBorder="1"/>
    <xf numFmtId="176" fontId="0" fillId="3" borderId="14" xfId="0" applyNumberFormat="1" applyFill="1" applyBorder="1"/>
    <xf numFmtId="176" fontId="0" fillId="0" borderId="16" xfId="0" applyNumberFormat="1" applyBorder="1"/>
    <xf numFmtId="177" fontId="0" fillId="3" borderId="2" xfId="0" applyNumberFormat="1" applyFill="1" applyBorder="1"/>
    <xf numFmtId="177" fontId="0" fillId="0" borderId="2" xfId="0" applyNumberFormat="1" applyBorder="1"/>
    <xf numFmtId="177" fontId="0" fillId="0" borderId="5" xfId="0" applyNumberFormat="1" applyBorder="1"/>
    <xf numFmtId="177"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77" fontId="0" fillId="3" borderId="3" xfId="0" quotePrefix="1" applyNumberFormat="1" applyFill="1" applyBorder="1"/>
    <xf numFmtId="177" fontId="0" fillId="0" borderId="3" xfId="0" applyNumberFormat="1" applyBorder="1"/>
    <xf numFmtId="177" fontId="0" fillId="3" borderId="3" xfId="0" applyNumberFormat="1" applyFill="1" applyBorder="1"/>
    <xf numFmtId="177" fontId="0" fillId="0" borderId="6" xfId="0" applyNumberFormat="1" applyBorder="1"/>
    <xf numFmtId="177" fontId="0" fillId="3" borderId="9" xfId="0" applyNumberFormat="1" applyFill="1" applyBorder="1"/>
    <xf numFmtId="0" fontId="3" fillId="2" borderId="34" xfId="0" applyFont="1" applyFill="1" applyBorder="1"/>
    <xf numFmtId="168" fontId="0" fillId="3" borderId="9" xfId="0" applyNumberFormat="1" applyFill="1" applyBorder="1"/>
    <xf numFmtId="168" fontId="0" fillId="3" borderId="0" xfId="0" applyNumberFormat="1" applyFill="1"/>
    <xf numFmtId="168" fontId="0" fillId="0" borderId="0" xfId="0" applyNumberFormat="1"/>
    <xf numFmtId="177" fontId="0" fillId="0" borderId="3" xfId="0" quotePrefix="1" applyNumberFormat="1" applyBorder="1"/>
    <xf numFmtId="177" fontId="0" fillId="0" borderId="6" xfId="0" quotePrefix="1" applyNumberFormat="1" applyBorder="1"/>
    <xf numFmtId="177" fontId="0" fillId="3" borderId="9" xfId="0" quotePrefix="1" applyNumberFormat="1" applyFill="1" applyBorder="1"/>
    <xf numFmtId="0" fontId="0" fillId="0" borderId="17" xfId="0" applyBorder="1"/>
    <xf numFmtId="0" fontId="3" fillId="2" borderId="15" xfId="0" applyFont="1" applyFill="1" applyBorder="1" applyAlignment="1">
      <alignment horizontal="right"/>
    </xf>
    <xf numFmtId="0" fontId="3" fillId="2" borderId="17" xfId="0" applyFont="1" applyFill="1" applyBorder="1" applyAlignment="1">
      <alignment horizontal="right"/>
    </xf>
    <xf numFmtId="179"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81"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7"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2" fontId="0" fillId="0" borderId="4" xfId="0" applyNumberFormat="1" applyBorder="1"/>
    <xf numFmtId="182" fontId="0" fillId="3" borderId="4" xfId="0" applyNumberFormat="1" applyFill="1" applyBorder="1"/>
    <xf numFmtId="182" fontId="0" fillId="3" borderId="7" xfId="0" applyNumberFormat="1" applyFill="1" applyBorder="1"/>
    <xf numFmtId="182" fontId="0" fillId="0" borderId="10" xfId="0" applyNumberFormat="1" applyBorder="1"/>
    <xf numFmtId="11" fontId="0" fillId="3" borderId="3" xfId="0" applyNumberFormat="1" applyFill="1" applyBorder="1"/>
    <xf numFmtId="176" fontId="0" fillId="3" borderId="12" xfId="0" applyNumberFormat="1" applyFill="1" applyBorder="1"/>
    <xf numFmtId="176" fontId="0" fillId="3" borderId="28" xfId="0" applyNumberFormat="1" applyFill="1" applyBorder="1"/>
    <xf numFmtId="176" fontId="0" fillId="0" borderId="12" xfId="0" applyNumberFormat="1" applyBorder="1"/>
    <xf numFmtId="176" fontId="0" fillId="0" borderId="28" xfId="0" applyNumberFormat="1" applyBorder="1"/>
    <xf numFmtId="0" fontId="0" fillId="0" borderId="0" xfId="0" quotePrefix="1" applyBorder="1"/>
    <xf numFmtId="0" fontId="0" fillId="0" borderId="0" xfId="0" applyBorder="1"/>
    <xf numFmtId="2" fontId="0" fillId="0" borderId="0" xfId="0" applyNumberFormat="1" applyBorder="1"/>
    <xf numFmtId="182" fontId="0" fillId="0" borderId="0" xfId="0" applyNumberFormat="1" applyBorder="1"/>
    <xf numFmtId="171" fontId="0" fillId="3" borderId="2" xfId="0" applyNumberFormat="1" applyFont="1" applyFill="1" applyBorder="1"/>
    <xf numFmtId="171" fontId="0" fillId="0" borderId="2" xfId="0" applyNumberFormat="1" applyFont="1" applyBorder="1"/>
    <xf numFmtId="171" fontId="0" fillId="0" borderId="3" xfId="0" applyNumberFormat="1" applyFont="1" applyBorder="1"/>
    <xf numFmtId="171" fontId="0" fillId="3" borderId="3" xfId="0" applyNumberFormat="1" applyFont="1" applyFill="1" applyBorder="1"/>
    <xf numFmtId="0" fontId="0" fillId="3" borderId="3" xfId="0" applyNumberFormat="1" applyFont="1" applyFill="1" applyBorder="1"/>
    <xf numFmtId="0" fontId="0" fillId="0" borderId="3" xfId="0" applyNumberFormat="1" applyFont="1" applyBorder="1"/>
    <xf numFmtId="0" fontId="0" fillId="0" borderId="12" xfId="0" applyNumberFormat="1" applyFont="1" applyBorder="1"/>
    <xf numFmtId="178" fontId="0" fillId="3" borderId="4" xfId="0" applyNumberFormat="1" applyFont="1" applyFill="1" applyBorder="1"/>
    <xf numFmtId="178" fontId="0" fillId="0" borderId="4" xfId="0" applyNumberFormat="1" applyFont="1" applyBorder="1"/>
    <xf numFmtId="178" fontId="0" fillId="0" borderId="29" xfId="0" applyNumberFormat="1" applyFont="1" applyBorder="1"/>
    <xf numFmtId="171" fontId="0" fillId="3" borderId="4" xfId="0" applyNumberFormat="1" applyFont="1" applyFill="1" applyBorder="1"/>
    <xf numFmtId="171" fontId="0" fillId="0" borderId="4" xfId="0" applyNumberFormat="1" applyFont="1" applyBorder="1"/>
    <xf numFmtId="171" fontId="0" fillId="0" borderId="29" xfId="0" applyNumberFormat="1" applyFont="1" applyBorder="1"/>
    <xf numFmtId="0" fontId="3" fillId="2" borderId="40" xfId="0" applyFont="1" applyFill="1" applyBorder="1"/>
    <xf numFmtId="171" fontId="0" fillId="3" borderId="40" xfId="0" applyNumberFormat="1" applyFont="1" applyFill="1" applyBorder="1"/>
    <xf numFmtId="171" fontId="0" fillId="0" borderId="40" xfId="0" applyNumberFormat="1" applyFont="1" applyBorder="1"/>
    <xf numFmtId="171" fontId="0" fillId="0" borderId="39" xfId="0" applyNumberFormat="1" applyFont="1" applyBorder="1"/>
    <xf numFmtId="1" fontId="0" fillId="3" borderId="15" xfId="0" applyNumberFormat="1" applyFill="1" applyBorder="1"/>
    <xf numFmtId="1" fontId="0" fillId="0" borderId="15" xfId="0" applyNumberFormat="1" applyBorder="1"/>
    <xf numFmtId="0" fontId="0" fillId="3" borderId="3" xfId="0" applyNumberFormat="1" applyFill="1" applyBorder="1"/>
    <xf numFmtId="0" fontId="0" fillId="0" borderId="3" xfId="0" applyNumberFormat="1" applyBorder="1"/>
    <xf numFmtId="0" fontId="0" fillId="0" borderId="6" xfId="0" applyNumberFormat="1" applyBorder="1"/>
    <xf numFmtId="0" fontId="0" fillId="3" borderId="9" xfId="0" applyNumberFormat="1" applyFill="1" applyBorder="1"/>
    <xf numFmtId="0" fontId="0" fillId="0" borderId="9" xfId="0" applyNumberFormat="1" applyBorder="1"/>
    <xf numFmtId="0" fontId="0" fillId="0" borderId="0" xfId="0" applyFont="1"/>
    <xf numFmtId="0" fontId="0" fillId="0" borderId="0" xfId="0" applyNumberFormat="1"/>
    <xf numFmtId="0" fontId="0" fillId="3" borderId="0" xfId="0" applyNumberFormat="1" applyFill="1"/>
    <xf numFmtId="0" fontId="0" fillId="3" borderId="0" xfId="0" quotePrefix="1" applyNumberFormat="1" applyFill="1"/>
    <xf numFmtId="0" fontId="0" fillId="0" borderId="0" xfId="0" quotePrefix="1" applyNumberFormat="1"/>
    <xf numFmtId="0" fontId="3" fillId="2" borderId="0" xfId="0" applyFont="1" applyFill="1" applyBorder="1"/>
    <xf numFmtId="173" fontId="0" fillId="3" borderId="41" xfId="0" applyNumberFormat="1" applyFont="1" applyFill="1" applyBorder="1"/>
    <xf numFmtId="173" fontId="0" fillId="0" borderId="41" xfId="0" applyNumberFormat="1" applyFont="1" applyBorder="1"/>
    <xf numFmtId="173" fontId="0" fillId="0" borderId="30" xfId="0" applyNumberFormat="1" applyBorder="1"/>
    <xf numFmtId="0" fontId="0" fillId="0" borderId="34" xfId="0" applyBorder="1"/>
    <xf numFmtId="171" fontId="0" fillId="0" borderId="15" xfId="0" applyNumberFormat="1" applyFont="1" applyFill="1" applyBorder="1"/>
    <xf numFmtId="173" fontId="0" fillId="0" borderId="34" xfId="0" applyNumberFormat="1" applyBorder="1"/>
    <xf numFmtId="171" fontId="0" fillId="0" borderId="15" xfId="0" quotePrefix="1" applyNumberFormat="1" applyFont="1" applyFill="1" applyBorder="1"/>
    <xf numFmtId="173" fontId="0" fillId="3" borderId="44" xfId="0" applyNumberFormat="1" applyFont="1" applyFill="1" applyBorder="1"/>
    <xf numFmtId="173" fontId="0" fillId="0" borderId="44" xfId="0" applyNumberFormat="1" applyFont="1" applyBorder="1"/>
    <xf numFmtId="173" fontId="0" fillId="3" borderId="44" xfId="0" quotePrefix="1" applyNumberFormat="1" applyFont="1" applyFill="1" applyBorder="1"/>
    <xf numFmtId="0" fontId="3" fillId="2" borderId="44" xfId="0" applyFont="1" applyFill="1" applyBorder="1"/>
    <xf numFmtId="171" fontId="0" fillId="0" borderId="5" xfId="0" applyNumberFormat="1" applyFont="1" applyBorder="1"/>
    <xf numFmtId="173" fontId="0" fillId="0" borderId="43" xfId="0" applyNumberFormat="1" applyFont="1" applyBorder="1"/>
    <xf numFmtId="0" fontId="0" fillId="0" borderId="7" xfId="0" applyFont="1" applyBorder="1"/>
    <xf numFmtId="171" fontId="0" fillId="3" borderId="2" xfId="0" quotePrefix="1" applyNumberFormat="1" applyFont="1" applyFill="1" applyBorder="1"/>
    <xf numFmtId="0" fontId="0" fillId="0" borderId="6" xfId="0" applyNumberFormat="1" applyFont="1" applyBorder="1"/>
    <xf numFmtId="21" fontId="0" fillId="3" borderId="3" xfId="0" applyNumberFormat="1" applyFont="1" applyFill="1" applyBorder="1"/>
    <xf numFmtId="21" fontId="0" fillId="0" borderId="3" xfId="0" applyNumberFormat="1" applyFont="1" applyBorder="1"/>
    <xf numFmtId="21" fontId="0" fillId="0" borderId="6" xfId="0" applyNumberFormat="1" applyFont="1" applyBorder="1"/>
    <xf numFmtId="21" fontId="0" fillId="3" borderId="15" xfId="0" applyNumberFormat="1" applyFont="1" applyFill="1" applyBorder="1"/>
    <xf numFmtId="21" fontId="0" fillId="0" borderId="15" xfId="0" applyNumberFormat="1" applyFont="1" applyBorder="1"/>
    <xf numFmtId="21" fontId="0" fillId="0" borderId="14" xfId="0" applyNumberFormat="1" applyFont="1" applyBorder="1"/>
    <xf numFmtId="171" fontId="0" fillId="3" borderId="8" xfId="0" applyNumberFormat="1" applyFont="1" applyFill="1" applyBorder="1"/>
    <xf numFmtId="0" fontId="0" fillId="3" borderId="9" xfId="0" applyNumberFormat="1" applyFont="1" applyFill="1" applyBorder="1"/>
    <xf numFmtId="173" fontId="0" fillId="3" borderId="45" xfId="0" applyNumberFormat="1" applyFont="1" applyFill="1" applyBorder="1"/>
    <xf numFmtId="21" fontId="0" fillId="3" borderId="16" xfId="0" applyNumberFormat="1" applyFont="1" applyFill="1" applyBorder="1"/>
    <xf numFmtId="21" fontId="0" fillId="3" borderId="9" xfId="0" applyNumberFormat="1" applyFont="1" applyFill="1" applyBorder="1"/>
    <xf numFmtId="171" fontId="0" fillId="3" borderId="10" xfId="0" applyNumberFormat="1" applyFont="1" applyFill="1" applyBorder="1"/>
    <xf numFmtId="2" fontId="0" fillId="3" borderId="44" xfId="0" applyNumberFormat="1" applyFont="1" applyFill="1" applyBorder="1"/>
    <xf numFmtId="2" fontId="0" fillId="0" borderId="44" xfId="0" applyNumberFormat="1" applyFont="1" applyBorder="1"/>
    <xf numFmtId="2" fontId="0" fillId="0" borderId="43" xfId="0" applyNumberFormat="1" applyFont="1" applyBorder="1"/>
    <xf numFmtId="2" fontId="0" fillId="3" borderId="45" xfId="0" applyNumberFormat="1" applyFont="1" applyFill="1" applyBorder="1"/>
    <xf numFmtId="0" fontId="3" fillId="2" borderId="41" xfId="0" applyFont="1" applyFill="1" applyBorder="1"/>
    <xf numFmtId="191" fontId="0" fillId="3" borderId="44" xfId="0" applyNumberFormat="1" applyFont="1" applyFill="1" applyBorder="1"/>
    <xf numFmtId="191" fontId="0" fillId="0" borderId="44" xfId="0" applyNumberFormat="1" applyFont="1" applyBorder="1"/>
    <xf numFmtId="191" fontId="0" fillId="0" borderId="43" xfId="0" applyNumberFormat="1" applyFont="1" applyBorder="1"/>
    <xf numFmtId="191" fontId="0" fillId="3" borderId="45" xfId="0" applyNumberFormat="1" applyFont="1" applyFill="1" applyBorder="1"/>
    <xf numFmtId="177" fontId="0" fillId="0" borderId="15" xfId="0" applyNumberFormat="1" applyFont="1" applyBorder="1"/>
    <xf numFmtId="182" fontId="0" fillId="3" borderId="15" xfId="0" applyNumberFormat="1" applyFont="1" applyFill="1" applyBorder="1"/>
    <xf numFmtId="182" fontId="0" fillId="3" borderId="41" xfId="0" applyNumberFormat="1" applyFont="1" applyFill="1" applyBorder="1"/>
    <xf numFmtId="182" fontId="0" fillId="0" borderId="15" xfId="0" applyNumberFormat="1" applyFont="1" applyBorder="1"/>
    <xf numFmtId="182" fontId="0" fillId="0" borderId="41" xfId="0" applyNumberFormat="1" applyFont="1" applyBorder="1"/>
    <xf numFmtId="182" fontId="0" fillId="0" borderId="14" xfId="0" applyNumberFormat="1" applyFont="1" applyBorder="1"/>
    <xf numFmtId="182" fontId="0" fillId="0" borderId="42" xfId="0" applyNumberFormat="1" applyFont="1" applyBorder="1"/>
    <xf numFmtId="182" fontId="0" fillId="3" borderId="16" xfId="0" applyNumberFormat="1" applyFont="1" applyFill="1" applyBorder="1"/>
    <xf numFmtId="182" fontId="0" fillId="3" borderId="31" xfId="0" applyNumberFormat="1" applyFont="1" applyFill="1" applyBorder="1"/>
  </cellXfs>
  <cellStyles count="2">
    <cellStyle name="Heading 1" xfId="1" builtinId="16"/>
    <cellStyle name="Normal" xfId="0" builtinId="0"/>
  </cellStyles>
  <dxfs count="111">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fill>
        <patternFill patternType="none">
          <fgColor indexed="64"/>
          <bgColor auto="1"/>
        </patternFill>
      </fill>
      <border outline="0">
        <right style="thin">
          <color indexed="64"/>
        </right>
      </border>
    </dxf>
    <dxf>
      <numFmt numFmtId="173" formatCode="d/mm/yyyy\ hh:mm:ss"/>
      <border diagonalUp="0" diagonalDown="0" outline="0">
        <left style="thin">
          <color indexed="64"/>
        </left>
        <right style="thin">
          <color indexed="64"/>
        </right>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left style="thin">
          <color theme="1"/>
        </left>
        <right style="thin">
          <color theme="1"/>
        </right>
        <top style="thin">
          <color theme="1"/>
        </top>
        <bottom style="thin">
          <color indexed="64"/>
        </bottom>
      </border>
    </dxf>
    <dxf>
      <border diagonalUp="0" diagonalDown="0">
        <left/>
        <right style="thin">
          <color indexed="64"/>
        </right>
        <top/>
        <bottom/>
        <vertical/>
        <horizontal/>
      </border>
    </dxf>
    <dxf>
      <border outline="0">
        <left style="thin">
          <color theme="1"/>
        </left>
        <top style="thin">
          <color theme="1"/>
        </top>
      </border>
    </dxf>
    <dxf>
      <numFmt numFmtId="0" formatCode="General"/>
      <border diagonalUp="0" diagonalDown="0">
        <left/>
        <right/>
        <top style="thin">
          <color theme="1"/>
        </top>
        <bottom style="thin">
          <color indexed="64"/>
        </bottom>
        <vertical/>
        <horizontal/>
      </border>
    </dxf>
    <dxf>
      <border diagonalUp="0" diagonalDown="0">
        <left/>
        <right/>
        <top style="thin">
          <color theme="1"/>
        </top>
        <bottom style="thin">
          <color indexed="64"/>
        </bottom>
        <vertical/>
        <horizontal/>
      </border>
    </dxf>
    <dxf>
      <border outline="0">
        <left style="thin">
          <color theme="1"/>
        </left>
        <right style="thin">
          <color theme="1"/>
        </right>
        <top style="thin">
          <color theme="1"/>
        </top>
        <bottom style="thin">
          <color indexed="64"/>
        </bottom>
      </border>
    </dxf>
    <dxf>
      <numFmt numFmtId="0" formatCode="General"/>
    </dxf>
    <dxf>
      <numFmt numFmtId="168" formatCode="0.000000000000"/>
      <fill>
        <patternFill patternType="solid">
          <fgColor theme="0" tint="-0.14999847407452621"/>
          <bgColor theme="0" tint="-0.14999847407452621"/>
        </patternFill>
      </fill>
    </dxf>
    <dxf>
      <numFmt numFmtId="168" formatCode="0.000000000000"/>
      <border diagonalUp="0" diagonalDown="0">
        <left/>
        <right/>
        <top style="thin">
          <color indexed="64"/>
        </top>
        <bottom style="thin">
          <color indexed="64"/>
        </bottom>
      </border>
    </dxf>
    <dxf>
      <numFmt numFmtId="177"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0" formatCode="General"/>
      <fill>
        <patternFill patternType="solid">
          <fgColor theme="0" tint="-0.14999847407452621"/>
          <bgColor theme="0" tint="-0.14999847407452621"/>
        </patternFill>
      </fill>
    </dxf>
    <dxf>
      <numFmt numFmtId="168" formatCode="0.000000000000"/>
      <border diagonalUp="0" diagonalDown="0" outline="0">
        <left/>
        <right/>
        <top style="thin">
          <color indexed="64"/>
        </top>
        <bottom style="thin">
          <color indexed="64"/>
        </bottom>
      </border>
    </dxf>
    <dxf>
      <numFmt numFmtId="177" formatCode="0.000000000"/>
      <border diagonalUp="0" diagonalDown="0" outline="0">
        <left/>
        <right/>
        <top style="thin">
          <color theme="1"/>
        </top>
        <bottom style="thin">
          <color indexed="64"/>
        </bottom>
      </border>
    </dxf>
    <dxf>
      <border outline="0">
        <left style="thin">
          <color theme="1"/>
        </left>
        <right style="thin">
          <color indexed="64"/>
        </right>
        <bottom style="thin">
          <color theme="1"/>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71" formatCode="0.0000000"/>
    </dxf>
    <dxf>
      <font>
        <b val="0"/>
        <i val="0"/>
        <strike val="0"/>
        <condense val="0"/>
        <extend val="0"/>
        <outline val="0"/>
        <shadow val="0"/>
        <u val="none"/>
        <vertAlign val="baseline"/>
        <sz val="11"/>
        <color theme="1"/>
        <name val="Calibri"/>
        <family val="2"/>
        <scheme val="minor"/>
      </font>
    </dxf>
    <dxf>
      <numFmt numFmtId="167" formatCode="0.00000000000"/>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2</v>
    <v>2</v>
    <v>19</v>
  </rv>
  <rv s="1">
    <v>2</v>
    <v>1</v>
  </rv>
</rvData>
</file>

<file path=xl/richData/rdrichvaluestructure.xml><?xml version="1.0" encoding="utf-8"?>
<rvStructures xmlns="http://schemas.microsoft.com/office/spreadsheetml/2017/richdata" count="2">
  <s t="_error">
    <k n="errorType" t="i"/>
    <k n="argument" t="s"/>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EDC3F3A-727E-4D1C-AAEB-32AFCABE8675}" name="Table217" displayName="Table217" ref="A71:D77" totalsRowShown="0" headerRowDxfId="110">
  <tableColumns count="4">
    <tableColumn id="1" xr3:uid="{29A072E5-46CA-48DB-8BE5-ED57F6897CE0}" name="CharSet"/>
    <tableColumn id="4" xr3:uid="{1EC2817D-965B-4BDF-822B-67ACDD768C6E}" name="Text" dataDxfId="109"/>
    <tableColumn id="3" xr3:uid="{CD7DBD95-616A-4D72-8BEB-8EE744445F79}" name="IgnoreCase" dataDxfId="108"/>
    <tableColumn id="2" xr3:uid="{8D309FDC-E626-41A8-A10A-3CC63F0B342E}" name="Out: Valid" dataDxfId="107">
      <calculatedColumnFormula array="1">CALENDAR.VALIDATE_CHARSET(Table217[[#This Row],[CharSet]],Table217[[#This Row],[Text]],Table217[[#This Row],[IgnoreCase]])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E4590D1-831F-431D-A40A-782A1FF6062F}" name="Table21720" displayName="Table21720" ref="A82:D87" totalsRowShown="0" headerRowDxfId="106">
  <tableColumns count="4">
    <tableColumn id="1" xr3:uid="{E23BABD5-7513-4D4E-B228-BAEF0E5C7EC7}" name="Text"/>
    <tableColumn id="4" xr3:uid="{3A3403D8-242C-4FFE-8C99-0A6F66B57DE2}" name="CharSet" dataDxfId="105"/>
    <tableColumn id="3" xr3:uid="{307E32FB-4ED9-4D6C-84DC-E91F3878D6D0}" name="CharReplaceWith" dataDxfId="104"/>
    <tableColumn id="2" xr3:uid="{9785BA04-17E2-4E24-9AD2-7A4B0EDF557D}" name="Out: Text" dataDxfId="103">
      <calculatedColumnFormula array="1">CALENDAR.REPLACE_CHARS(Table21720[[#This Row],[Text]],Table21720[[#This Row],[CharSet]],Table21720[[#This Row],[CharReplaceWith]])</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37FF107-3EC5-4DED-917B-AC4150D2F9BC}" name="Table21729" displayName="Table21729" ref="A59:B66" totalsRowShown="0" headerRowDxfId="102">
  <tableColumns count="2">
    <tableColumn id="1" xr3:uid="{5F4D3238-A632-4FC1-ACDE-BEB0E5B1E812}" name="N"/>
    <tableColumn id="2" xr3:uid="{8848634D-203C-4EA9-BA2D-0D6A6BB15006}" name="Out: Decimals" dataDxfId="101">
      <calculatedColumnFormula array="1">CALENDAR.DECIMALS(Table21729[[#This Row],[N]])</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AC10A94-8B4F-4AE7-8237-8AA17D14B72B}" name="Table2172926" displayName="Table2172926" ref="A14:B20" totalsRowShown="0" headerRowDxfId="100">
  <tableColumns count="2">
    <tableColumn id="1" xr3:uid="{642C4683-4E3E-424A-8D71-A859382C8577}" name="Value"/>
    <tableColumn id="2" xr3:uid="{6AD32494-B1A5-45F9-8C58-9A4DB984961F}" name="Out: NumericOrNull" dataDxfId="46">
      <calculatedColumnFormula array="1">CALENDAR.IS_NUMERIC_NULL(Table2172926[[#This Row],[Value]])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611DF3A-C0F2-4D2F-B8E7-82A7F8446062}" name="Table217292627" displayName="Table217292627" ref="A25:B31" totalsRowShown="0" headerRowDxfId="99">
  <tableColumns count="2">
    <tableColumn id="1" xr3:uid="{81C724FB-C325-46D2-9FC4-E9C1CE240ED2}" name="N"/>
    <tableColumn id="2" xr3:uid="{A43B278F-5940-47CD-8ECD-404B5A05BA3B}" name="Out: NonZero" dataDxfId="98">
      <calculatedColumnFormula array="1">CALENDAR.IS_NON_ZERO(Table217292627[[#This Row],[N]])</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43DB4A2-60D9-4F47-960B-20EB6580D3E3}" name="Table21729262728" displayName="Table21729262728" ref="A47:B54" totalsRowShown="0" headerRowDxfId="97">
  <tableColumns count="2">
    <tableColumn id="1" xr3:uid="{BA933DCF-1C0A-4912-8C8F-BD227CB612EB}" name="N"/>
    <tableColumn id="2" xr3:uid="{165930A6-E592-411A-88C5-9AE75133F27A}" name="Out: Integer" dataDxfId="96">
      <calculatedColumnFormula array="1">CALENDAR.IS_INTEGER(Table21729262728[[#This Row],[N]])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FAE1509-13CA-4032-AAA8-380939649C56}" name="Table21729262733" displayName="Table21729262733" ref="A36:B42" totalsRowShown="0" headerRowDxfId="95">
  <tableColumns count="2">
    <tableColumn id="1" xr3:uid="{D36E4793-1E65-42CD-B671-19F6713AD64D}" name="N"/>
    <tableColumn id="2" xr3:uid="{E5F066E6-2BD3-4B4E-BB37-E1AB50D11118}" name="Out: NonNegative" dataDxfId="94">
      <calculatedColumnFormula array="1">CALENDAR.IS_NON_NEGATIVE(Table21729262733[[#This Row],[N]])</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6123E7-DF38-4D49-87C9-DF483E9FD2A2}" name="Table217292638" displayName="Table217292638" ref="A3:B9" totalsRowShown="0" headerRowDxfId="93">
  <tableColumns count="2">
    <tableColumn id="1" xr3:uid="{69866752-8D70-439C-B19F-A791887CF72E}" name="Value"/>
    <tableColumn id="2" xr3:uid="{83B1B8C4-AE2A-4C8C-8975-42AAC73F200A}" name="Out: IsEmpty" dataDxfId="92">
      <calculatedColumnFormula array="1">CALENDAR.IS_EMPTY(Table217292638[[#This Row],[Value]])</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C302BB-AF2A-42CE-A9AC-781D7B62D9CA}" name="Table28" displayName="Table28" ref="A77:F88" totalsRowShown="0" headerRowDxfId="91">
  <tableColumns count="6">
    <tableColumn id="1" xr3:uid="{13E7770B-2A9E-4206-A7CE-50D68D1C6383}" name="Sign"/>
    <tableColumn id="3" xr3:uid="{804D4769-A14F-4B90-949A-8F51845B4FFB}" name="Days" dataDxfId="90"/>
    <tableColumn id="2" xr3:uid="{B6FDB6AA-28C0-42D9-9BFE-5D4AB040C144}" name="Hours" dataDxfId="89"/>
    <tableColumn id="4" xr3:uid="{53685F23-02D6-420E-B664-21C96508CA20}" name="Minutes"/>
    <tableColumn id="5" xr3:uid="{A369319C-2DC6-4C32-99FD-2495F0622F78}" name="Seconds"/>
    <tableColumn id="6" xr3:uid="{A8401580-4983-4FA8-95AB-B8B602090EB9}" name="Out: TimeSpan" dataDxfId="88">
      <calculatedColumnFormula array="1">CALENDAR.TIMESPAN(Table28[[#This Row],[Sign]],Table28[[#This Row],[Days]],Table28[[#This Row],[Hours]],Table28[[#This Row],[Minutes]],Table28[[#This Row],[Seconds]])</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65F6927-E922-455E-9219-6BD75D09D891}" name="Table2830" displayName="Table2830" ref="A93:D101" totalsRowShown="0" headerRowDxfId="87">
  <tableColumns count="4">
    <tableColumn id="1" xr3:uid="{89ACDA95-5109-4CEE-850B-EAB0BAF8959E}" name="TimeSpan"/>
    <tableColumn id="3" xr3:uid="{3C19A111-791D-44ED-8C50-B8C07FE0C570}" name="Precision" dataDxfId="86"/>
    <tableColumn id="2" xr3:uid="{F2AD2497-532A-4C67-A636-46082C8421E4}" name="Truncate" dataDxfId="85"/>
    <tableColumn id="6" xr3:uid="{7FAF93F6-3416-4F49-A081-A56DD5C8BA17}" name="Out: TimeSpan" dataDxfId="84">
      <calculatedColumnFormula array="1">CALENDAR.ROUND_TIMESPAN(Table2830[[#This Row],[TimeSpan]],Table2830[[#This Row],[Precision]],Table2830[[#This Row],[Truncate]])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F8FD860-139C-4F2D-8D65-2DD43058010C}" name="Table283032" displayName="Table283032" ref="A51:E59" totalsRowShown="0" headerRowDxfId="83">
  <tableColumns count="5">
    <tableColumn id="1" xr3:uid="{4C19B565-5547-4C17-A752-84FEC3E3A049}" name="Days" dataDxfId="82"/>
    <tableColumn id="6" xr3:uid="{0F13AA57-021A-483D-B84F-8AD6768EC52F}" name="Hours" dataDxfId="81"/>
    <tableColumn id="7" xr3:uid="{CB24BE09-2842-4FA4-AA8F-1456D0A2971E}" name="Minute"/>
    <tableColumn id="8" xr3:uid="{9D3011EE-32D2-45E1-97B2-A694A845B768}" name="Seconds"/>
    <tableColumn id="9" xr3:uid="{385D6A3E-E21E-42E8-90F3-1623B1FC547F}" name="Out: LowOrder" dataDxfId="80">
      <calculatedColumnFormula array="1">CALENDAR.TIMESPAN_LOW_ORDER(Table283032[[#This Row],[Days]],Table283032[[#This Row],[Hours]],Table283032[[#This Row],[Minute]],Table283032[[#This Row],[Seconds]])</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528BBAB9-18DA-4C7F-BF19-B55CCA874B3A}" name="Table28303237" displayName="Table28303237" ref="A64:E72" totalsRowShown="0" headerRowDxfId="79">
  <tableColumns count="5">
    <tableColumn id="1" xr3:uid="{FE14841B-9991-4A54-B81C-6C559F325BEF}" name="Days" dataDxfId="78"/>
    <tableColumn id="6" xr3:uid="{A317DA93-4846-4ADA-8911-1F47D260FE27}" name="Hours" dataDxfId="77"/>
    <tableColumn id="7" xr3:uid="{F42F77F7-5C8B-4DA1-B624-0E73E6C10955}" name="Minute"/>
    <tableColumn id="8" xr3:uid="{C0ED2BEB-7A0A-4622-89E4-BF7D10EE93BD}" name="Seconds"/>
    <tableColumn id="9" xr3:uid="{B0E447D8-5482-4827-B280-E0F373432F5B}" name="Out: HighOrder" dataDxfId="76">
      <calculatedColumnFormula array="1">CALENDAR.TIMESPAN_HIGH_ORDER(Table28303237[[#This Row],[Days]],Table28303237[[#This Row],[Hours]],Table28303237[[#This Row],[Minute]],Table28303237[[#This Row],[Seconds]])</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75">
  <tableColumns count="3">
    <tableColumn id="1" xr3:uid="{C8845596-4A37-4E34-AE9E-4D67D5719A81}" name="Year"/>
    <tableColumn id="3" xr3:uid="{8BBB058A-2AF7-4747-8356-541A2F3162F5}" name="BCE" dataDxfId="74"/>
    <tableColumn id="2" xr3:uid="{515945D9-309B-49DA-B6F6-902C7C9B73B3}" name="Out: YearCE" dataDxfId="73">
      <calculatedColumnFormula array="1">CALENDAR.YEAR_COMMON_ERA(Table24[[#This Row],[Year]],Table24[[#This Row],[BCE]])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23:F131" totalsRowShown="0" headerRowDxfId="72">
  <tableColumns count="6">
    <tableColumn id="1" xr3:uid="{E31D1499-D0EA-4619-A1EA-DE18DB16FAAF}" name="Year"/>
    <tableColumn id="3" xr3:uid="{3D2818D4-27A2-4B24-8773-D44B573B739B}" name="Month" dataDxfId="71"/>
    <tableColumn id="2" xr3:uid="{DC63E276-8E23-46C8-89B1-37141E4E2A20}" name="Day" dataDxfId="70"/>
    <tableColumn id="4" xr3:uid="{5DCE0E62-14F5-468E-BD14-154B5EE1C894}" name="JulianCalendar"/>
    <tableColumn id="5" xr3:uid="{6869B385-3230-42E0-A235-670F3F5BDE8E}" name="Out: JDN" dataDxfId="69">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59:C64" totalsRowShown="0">
  <tableColumns count="3">
    <tableColumn id="1" xr3:uid="{A1930D8F-00F0-4489-91D6-BA0484CEC1B9}" name="YearCE"/>
    <tableColumn id="2" xr3:uid="{212E0AA5-860C-49DF-8803-0E2C266A3C00}" name="JulianCalendar"/>
    <tableColumn id="4" xr3:uid="{253A3CF4-A421-4565-8C24-3910E7B4B4FF}" name="Out: DaysInYear" dataDxfId="68">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69:D77"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67">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36:F141" totalsRowShown="0" headerRowDxfId="66">
  <tableColumns count="6">
    <tableColumn id="1" xr3:uid="{06D1922F-F471-43D1-B6E6-62B5B2D13950}" name="Year"/>
    <tableColumn id="3" xr3:uid="{188A275F-E7EC-4FCF-9B15-CF83A05C6B09}" name="Month" dataDxfId="65"/>
    <tableColumn id="2" xr3:uid="{8C400855-949A-44C3-BD88-FB8125CEBBDA}" name="Day" dataDxfId="64"/>
    <tableColumn id="4" xr3:uid="{93E9BE69-C7C5-42D3-805A-28FA8C006108}" name="JulianCalendar"/>
    <tableColumn id="5" xr3:uid="{C7DF11E9-82E1-417E-ABEE-18E612C4AF97}" name="Out: MJDN" dataDxfId="63">
      <calculatedColumnFormula array="1">CALENDAR.MODIFIED_JULIAN_DAY_NUMBER(Table24534[[#This Row],[Year]],Table24534[[#This Row],[Month]],Table24534[[#This Row],[Day]],Table24534[[#This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46:B149" totalsRowShown="0" headerRowDxfId="62">
  <tableColumns count="2">
    <tableColumn id="1" xr3:uid="{D2F6D834-1A63-4D1D-B5E7-62F34A12E791}" name="JDN"/>
    <tableColumn id="5" xr3:uid="{071D2DD1-66F7-424D-A8E2-645BFE130EFD}" name="Out: MJDN" dataDxfId="61">
      <calculatedColumnFormula array="1">CALENDAR.JDN_TO_MODIFIED(Table2453435[[#This Row],[JDN]])</calculatedColumnFormula>
    </tableColumn>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46:E149" totalsRowShown="0" headerRowDxfId="60">
  <tableColumns count="2">
    <tableColumn id="1" xr3:uid="{898DD085-03E4-4BF5-8ABD-3EEB6EF374A0}" name="MJDN"/>
    <tableColumn id="5" xr3:uid="{455F8551-F67F-4BF8-8C8C-0500BC8E368E}" name="Out: JDN" dataDxfId="59">
      <calculatedColumnFormula array="1">CALENDAR.MODIFIED_TO_JDN(Table245343536[[#This Row],[MJDN]])</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45">
  <tableColumns count="5">
    <tableColumn id="1" xr3:uid="{16BE3648-210D-422C-9331-7EFF10E3D424}" name="MonthText"/>
    <tableColumn id="2" xr3:uid="{A8DFFCFF-6D7F-4EB8-8F48-D98E65A84584}" name="Out: Month" dataDxfId="44"/>
    <tableColumn id="3" xr3:uid="{87ECBF77-626A-4D1B-A246-873923E960A1}" name="Short" dataDxfId="43"/>
    <tableColumn id="4" xr3:uid="{9F6096C4-978F-49CF-A982-ECAEBF3DEA07}" name="InternationalEnglish" dataDxfId="42"/>
    <tableColumn id="5" xr3:uid="{D0EC8AC3-C06F-4FC3-931F-7C8BAFE92D70}" name="Out: Month Name" dataDxfId="41"/>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40">
  <tableColumns count="3">
    <tableColumn id="1" xr3:uid="{9745EE81-4146-418A-9B06-D2B9E74B5E0E}" name="YearCE"/>
    <tableColumn id="3" xr3:uid="{5697268B-3D6C-4C0B-82C9-44AB471AD2E4}" name="JulianCalendar" dataDxfId="39"/>
    <tableColumn id="2" xr3:uid="{067C233E-F63D-4501-B962-1A883DA82915}" name="Out: IsLeapYear" dataDxfId="38">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44:E54" totalsRowShown="0" headerRowDxfId="37">
  <tableColumns count="5">
    <tableColumn id="1" xr3:uid="{0F002978-378B-4F51-A8BB-CB28579FC0CB}" name="YearCE"/>
    <tableColumn id="2" xr3:uid="{21A5D259-501A-4A43-A9D6-D8C6DAF9DF6E}" name="Month" dataDxfId="36"/>
    <tableColumn id="3" xr3:uid="{8EED2AAD-208B-45BC-98F6-BC404A2FE7DF}" name="Day"/>
    <tableColumn id="4" xr3:uid="{55A969C0-7925-436B-92BD-6EFBEE6F7FD4}" name="JulianCalendar"/>
    <tableColumn id="5" xr3:uid="{474862FF-2E3E-4391-AD0E-0EECC5B310A2}" name="Out: IsValid" dataDxfId="35">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3646D61-97D2-427F-8E5B-55547EABA256}" name="Table17" displayName="Table17" ref="A82:B91" totalsRowShown="0" tableBorderDxfId="15">
  <tableColumns count="2">
    <tableColumn id="1" xr3:uid="{213A982F-2648-4FA6-9F6A-59FDAA74FF33}" name="YearCE" dataDxfId="14"/>
    <tableColumn id="3" xr3:uid="{CC1582C9-1E9F-4C30-802E-A2BD988A9E1A}" name="Out: ISOYear" dataDxfId="13">
      <calculatedColumnFormula array="1">CALENDAR.FORMAT_ISO_YEAR(A83)</calculatedColumnFormula>
    </tableColumn>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3ADB77-8029-463D-B3B0-2DA572851FC3}" name="Table791213" displayName="Table791213" ref="A31:F39" totalsRowShown="0">
  <tableColumns count="6">
    <tableColumn id="1" xr3:uid="{E59F89E6-A8CF-4428-ACD8-72F94628242C}" name="YearCE"/>
    <tableColumn id="5" xr3:uid="{BC39F11A-AC0C-4ECD-AAED-FA572A54D78B}" name="Month"/>
    <tableColumn id="2" xr3:uid="{F12C8431-3238-4C2E-B46F-E84BE7387484}" name="Day"/>
    <tableColumn id="6" xr3:uid="{865A0DB6-5AF8-4FCC-8B1B-0DFB7D1FB486}" name="Time"/>
    <tableColumn id="3" xr3:uid="{B0584847-7ABA-4B4D-8CA3-682B18A165AB}" name="JulianCalendar"/>
    <tableColumn id="4" xr3:uid="{04EE5211-6677-470F-891D-194BD1042274}" name="Out: MJDate" dataDxfId="58">
      <calculatedColumnFormula array="1">CALENDAR.MODIFIED_JULIAN_DATE(Table791213[[#This Row],[YearCE]],Table791213[[#This Row],[Month]],Table791213[[#This Row],[Day]],Table791213[[#This Row],[Time]],Table791213[[#This Row],[JulianCalendar]])</calculatedColumnFormula>
    </tableColumn>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4:B49" totalsRowShown="0" dataDxfId="57">
  <tableColumns count="2">
    <tableColumn id="1" xr3:uid="{FC6453E7-AE6D-4F9E-B75F-01E7FD70A7A2}" name="JDate" dataDxfId="56"/>
    <tableColumn id="4" xr3:uid="{668B7A50-D2B2-47ED-8C33-F88478865A3F}" name="Out: MJDate" dataDxfId="55">
      <calculatedColumnFormula array="1">CALENDAR.JDATE_TO_MODIFIED(Table79121314[[#This Row],[JDate]])</calculatedColumnFormula>
    </tableColumn>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4:E49" totalsRowShown="0" dataDxfId="54">
  <tableColumns count="2">
    <tableColumn id="1" xr3:uid="{D8855EB3-84D9-4210-AC51-31F8DFA4D714}" name="MJDate" dataDxfId="53"/>
    <tableColumn id="4" xr3:uid="{30DFF042-AFA2-4929-BA78-3FDD5CD2E45B}" name="Out: JDate" dataDxfId="52">
      <calculatedColumnFormula array="1">CALENDAR.MODIFIED_TO_JDATE(Table7912131416[[#This Row],[MJDate]])</calculatedColumnFormula>
    </tableColumn>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E13" totalsRowShown="0" headerRowDxfId="34">
  <tableColumns count="5">
    <tableColumn id="1" xr3:uid="{6E26D0CE-BB0E-4E7A-8B75-C68810886E54}" name="Hour"/>
    <tableColumn id="2" xr3:uid="{02E009F1-55D3-4106-B91D-78625AC21BEC}" name="Minute" dataDxfId="33"/>
    <tableColumn id="3" xr3:uid="{137FE6B1-D573-4A38-81C5-2288EDDA20CB}" name="Second"/>
    <tableColumn id="4" xr3:uid="{997F41DA-9DE5-4AF5-BE3E-9B3D48A668D9}" name="Accept24Hour"/>
    <tableColumn id="5" xr3:uid="{0875CDEF-E763-4D98-AA23-F511B648DC9B}" name="Out: IsValid" dataDxfId="32">
      <calculatedColumnFormula array="1">CALENDAR.IS_VALID_TIME_OF_DAY(Table237[[#This Row],[Hour]],Table237[[#This Row],[Minute]],Table237[[#This Row],[Second]],Table237[[#This Row],[Accept24Hour]])</calculatedColumnFormula>
    </tableColumn>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8998AB9-4BC9-476A-9446-9E626B572FAB}" name="Table79121339" displayName="Table79121339" ref="A18:F26" totalsRowShown="0">
  <tableColumns count="6">
    <tableColumn id="1" xr3:uid="{6265105F-ED37-4707-93E6-D7065C2711BB}" name="YearCE"/>
    <tableColumn id="5" xr3:uid="{022DF8DB-B102-47ED-A260-7B31EC2EC649}" name="Month"/>
    <tableColumn id="2" xr3:uid="{BD111262-75D3-45C8-9744-D55F53D88971}" name="Day"/>
    <tableColumn id="6" xr3:uid="{B2850841-3718-49F6-B60D-AC8A5BF9D598}" name="Time"/>
    <tableColumn id="3" xr3:uid="{48558A7E-677F-4279-B442-310D846B0019}" name="JulianCalendar"/>
    <tableColumn id="4" xr3:uid="{0E55F73D-29B4-463E-84F7-5377996284DE}" name="Out: JDate" dataDxfId="31">
      <calculatedColumnFormula array="1">CALENDAR.JULIAN_DATE(Table79121339[[#This Row],[YearCE]],Table79121339[[#This Row],[Month]],Table79121339[[#This Row],[Day]],Table79121339[[#This Row],[Time]],Table79121339[[#This Row],[JulianCalendar]])</calculatedColumnFormula>
    </tableColumn>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82FC88-683C-4404-8177-3A21F7894E00}" name="Table22" displayName="Table22" ref="A115:D122" totalsRowShown="0" tableBorderDxfId="25">
  <tableColumns count="4">
    <tableColumn id="1" xr3:uid="{5C912A4C-F3D2-44BB-9F09-8DFB687E30C1}" name="ISOTime" dataDxfId="24"/>
    <tableColumn id="2" xr3:uid="{240707AE-0F9E-4137-BBD3-45FAA80CCF6A}" name="Out: TimeSpan" dataDxfId="23">
      <calculatedColumnFormula array="1">CALENDAR.PARSE_ISO_TIME(A116)</calculatedColumnFormula>
    </tableColumn>
    <tableColumn id="4" xr3:uid="{DEDA2E3F-4FBB-4480-A611-6CBED8464801}" name="Options" dataDxfId="22"/>
    <tableColumn id="3" xr3:uid="{096F9EF3-D64E-4A9C-8A39-1A1A64054035}" name="Out: ISOTime" dataDxfId="21">
      <calculatedColumnFormula array="1">CALENDAR.FORMAT_ISO_TIME(Table22[[#This Row],[Out: TimeSpan]],Table22[[#This Row],[Options]])</calculatedColumnFormula>
    </tableColumn>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B3721EB-82CD-49F7-BD7A-B683A60CC3F4}" name="Table2224" displayName="Table2224" ref="A127:D134" totalsRowShown="0" tableBorderDxfId="20">
  <autoFilter ref="A127:D134" xr:uid="{1B3721EB-82CD-49F7-BD7A-B683A60CC3F4}"/>
  <tableColumns count="4">
    <tableColumn id="1" xr3:uid="{987045C6-E05B-490B-BAE1-475C2A3F7DC5}" name="ISOTmeZoneOffset" dataDxfId="19"/>
    <tableColumn id="2" xr3:uid="{846DF785-69DB-4557-B1DC-696F2D879316}" name="Out: TZO" dataDxfId="18">
      <calculatedColumnFormula array="1">CALENDAR.PARSE_ISO_TZO(A128)</calculatedColumnFormula>
    </tableColumn>
    <tableColumn id="4" xr3:uid="{83AB5065-796A-44EF-930F-9D2461027B15}" name="Options" dataDxfId="17"/>
    <tableColumn id="3" xr3:uid="{A8946B99-7A69-49F5-B62D-5D8798E519FB}" name="Out: ISOTimeZoneOffset" dataDxfId="16">
      <calculatedColumnFormula array="1">CALENDAR.FORMAT_ISO_TZO(Table2224[[#This Row],[Out: TZO]],Table2224[[#This Row],[Options]])</calculatedColumnFormula>
    </tableColumn>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DCF8F56-FEB1-4714-A2D6-BD6D4029CE7E}" name="Table25" displayName="Table25" ref="A158:D172" totalsRowShown="0" tableBorderDxfId="12">
  <autoFilter ref="A158:D172" xr:uid="{EDCF8F56-FEB1-4714-A2D6-BD6D4029CE7E}"/>
  <tableColumns count="4">
    <tableColumn id="1" xr3:uid="{70DEDB12-B883-42A6-AC49-9B45410D18D4}" name="LiteraryYear"/>
    <tableColumn id="2" xr3:uid="{6A69EAE6-7229-4932-BBD3-6106A05C579A}" name="Out: YearCE" dataDxfId="11">
      <calculatedColumnFormula array="1">CALENDAR.PARSE_LITERARY_YEAR(Table25[[#This Row],[LiteraryYear]])</calculatedColumnFormula>
    </tableColumn>
    <tableColumn id="3" xr3:uid="{235B36A5-3D6E-433C-8C08-24C129A16AB2}" name="AlwaysShowEra"/>
    <tableColumn id="4" xr3:uid="{6B4D2E3B-D9E8-4AD5-A522-DF12C168962E}" name="Out: Literary Year">
      <calculatedColumnFormula array="1">CALENDAR.FORMAT_LITERARY_YEAR(Table25[[#This Row],[Out: YearCE]],Table25[[#This Row],[AlwaysShowEra]])</calculatedColumnFormula>
    </tableColumn>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30">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29">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51">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50">
  <tableColumns count="3">
    <tableColumn id="1" xr3:uid="{3F96874F-2248-4C44-9416-D0A4465DE228}" name="DayOfWeek"/>
    <tableColumn id="2" xr3:uid="{D294B606-19B8-4A85-A370-67CB8BDDA11A}" name="ISOtoTraditional"/>
    <tableColumn id="3" xr3:uid="{4BFBA4F7-9955-4869-9D33-3BDB57E855A5}" name="Out: WeekdayNumber" dataDxfId="49">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28">
  <tableColumns count="5">
    <tableColumn id="1" xr3:uid="{0C6CF333-555F-4DF5-B035-26D4C8A8EC5C}" name="YearCE"/>
    <tableColumn id="2" xr3:uid="{D1F1A151-3CA3-436F-B446-76F4B0E03459}" name="ISOWeek" dataDxfId="27"/>
    <tableColumn id="3" xr3:uid="{2DE138D0-9583-44DF-8191-8288401188BE}" name="ISOWeekDay"/>
    <tableColumn id="4" xr3:uid="{DA3E32AA-958C-443E-A1C2-58BBCA19C245}" name="JulianCalendar"/>
    <tableColumn id="5" xr3:uid="{C08B51E6-496D-4F28-A012-489D922B5E3F}" name="Out: IsValid" dataDxfId="26">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48">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47"/>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9" tableBorderDxfId="10">
  <tableColumns count="3">
    <tableColumn id="1" xr3:uid="{2B80A01B-8873-472A-AB49-DF8FC898472B}" name="MJDATE" dataDxfId="7"/>
    <tableColumn id="2" xr3:uid="{075AD26A-F421-4B1C-A41C-75928F5E496D}" name="Out: ExcelDate" dataDxfId="8">
      <calculatedColumnFormula array="1">CALENDAR.MJDATE_TO_EXCELDATE(Table39[[#This Row],[MJDATE]])</calculatedColumnFormula>
    </tableColumn>
    <tableColumn id="3" xr3:uid="{E34377A2-C6C5-4E9C-BB8F-EB9FA4B8FC26}" name="Out: MJDate" dataDxfId="6">
      <calculatedColumnFormula array="1">CALENDAR.EXCELDATE_TO_MJDATE(Table39[[#This Row],[Out: ExcelDate]])</calculatedColumnFormula>
    </tableColumn>
  </tableColumns>
  <tableStyleInfo name="TableStyleMedium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5" tableBorderDxfId="4">
  <tableColumns count="4">
    <tableColumn id="1" xr3:uid="{180DCA52-6E21-41C7-903C-FF601B2DA413}" name="USDate" dataDxfId="3"/>
    <tableColumn id="2" xr3:uid="{C4A2816B-3A37-4D1F-91C6-B14E42C1786F}" name="Out: ExcelDate" dataDxfId="2">
      <calculatedColumnFormula array="1">CALENDAR.USDATE_TO_EXCELDATE(Table3941[[#This Row],[USDate]])</calculatedColumnFormula>
    </tableColumn>
    <tableColumn id="4" xr3:uid="{266977D9-CF5B-4FE3-9CF4-8F7841082A30}" name="Options" dataDxfId="1"/>
    <tableColumn id="3" xr3:uid="{A1F4CDB5-947B-41EB-955F-8EC52C95648E}" name="Out: USDate" dataDxfId="0">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bin"/><Relationship Id="rId5" Type="http://schemas.openxmlformats.org/officeDocument/2006/relationships/table" Target="../tables/table12.xml"/><Relationship Id="rId4"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12" Type="http://schemas.openxmlformats.org/officeDocument/2006/relationships/table" Target="../tables/table23.xml"/><Relationship Id="rId2" Type="http://schemas.openxmlformats.org/officeDocument/2006/relationships/table" Target="../tables/table13.xml"/><Relationship Id="rId1" Type="http://schemas.openxmlformats.org/officeDocument/2006/relationships/printerSettings" Target="../printerSettings/printerSettings2.bin"/><Relationship Id="rId6" Type="http://schemas.openxmlformats.org/officeDocument/2006/relationships/table" Target="../tables/table17.xml"/><Relationship Id="rId11" Type="http://schemas.openxmlformats.org/officeDocument/2006/relationships/table" Target="../tables/table22.xml"/><Relationship Id="rId5" Type="http://schemas.openxmlformats.org/officeDocument/2006/relationships/table" Target="../tables/table16.xml"/><Relationship Id="rId10" Type="http://schemas.openxmlformats.org/officeDocument/2006/relationships/table" Target="../tables/table21.xml"/><Relationship Id="rId4" Type="http://schemas.openxmlformats.org/officeDocument/2006/relationships/table" Target="../tables/table15.xml"/><Relationship Id="rId9"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8" Type="http://schemas.openxmlformats.org/officeDocument/2006/relationships/table" Target="../tables/table30.xml"/><Relationship Id="rId3" Type="http://schemas.openxmlformats.org/officeDocument/2006/relationships/table" Target="../tables/table25.xml"/><Relationship Id="rId7" Type="http://schemas.openxmlformats.org/officeDocument/2006/relationships/table" Target="../tables/table29.xml"/><Relationship Id="rId2" Type="http://schemas.openxmlformats.org/officeDocument/2006/relationships/table" Target="../tables/table24.xml"/><Relationship Id="rId1" Type="http://schemas.openxmlformats.org/officeDocument/2006/relationships/printerSettings" Target="../printerSettings/printerSettings3.bin"/><Relationship Id="rId6" Type="http://schemas.openxmlformats.org/officeDocument/2006/relationships/table" Target="../tables/table28.xml"/><Relationship Id="rId5" Type="http://schemas.openxmlformats.org/officeDocument/2006/relationships/table" Target="../tables/table27.xml"/><Relationship Id="rId4" Type="http://schemas.openxmlformats.org/officeDocument/2006/relationships/table" Target="../tables/table26.xml"/><Relationship Id="rId9" Type="http://schemas.openxmlformats.org/officeDocument/2006/relationships/table" Target="../tables/table3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4.bin"/><Relationship Id="rId4" Type="http://schemas.openxmlformats.org/officeDocument/2006/relationships/table" Target="../tables/table3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M128"/>
  <sheetViews>
    <sheetView tabSelected="1" workbookViewId="0">
      <selection activeCell="B1" sqref="B1"/>
    </sheetView>
  </sheetViews>
  <sheetFormatPr defaultRowHeight="15" x14ac:dyDescent="0.25"/>
  <cols>
    <col min="1" max="1" width="33.140625" customWidth="1"/>
    <col min="2" max="2" width="20.42578125" customWidth="1"/>
    <col min="3" max="3" width="9.85546875" bestFit="1" customWidth="1"/>
    <col min="4" max="4" width="25" bestFit="1" customWidth="1"/>
    <col min="5" max="5" width="30.7109375" customWidth="1"/>
    <col min="6" max="6" width="10" bestFit="1"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492</v>
      </c>
      <c r="B1" s="1"/>
    </row>
    <row r="3" spans="1:2" x14ac:dyDescent="0.25">
      <c r="A3" t="s">
        <v>480</v>
      </c>
      <c r="B3" t="s">
        <v>493</v>
      </c>
    </row>
    <row r="4" spans="1:2" x14ac:dyDescent="0.25">
      <c r="B4" t="b" cm="1">
        <f t="array" ref="B4">CALENDAR.IS_EMPTY(Table217292638[[#This Row],[Value]])</f>
        <v>1</v>
      </c>
    </row>
    <row r="5" spans="1:2" x14ac:dyDescent="0.25">
      <c r="A5" t="s">
        <v>3</v>
      </c>
      <c r="B5" t="b" cm="1">
        <f t="array" ref="B5">CALENDAR.IS_EMPTY(Table217292638[[#This Row],[Value]])</f>
        <v>0</v>
      </c>
    </row>
    <row r="6" spans="1:2" x14ac:dyDescent="0.25">
      <c r="A6" t="e">
        <v>#VALUE!</v>
      </c>
      <c r="B6" t="b" cm="1">
        <f t="array" ref="B6">CALENDAR.IS_EMPTY(Table217292638[[#This Row],[Value]])</f>
        <v>0</v>
      </c>
    </row>
    <row r="7" spans="1:2" x14ac:dyDescent="0.25">
      <c r="A7">
        <v>1</v>
      </c>
      <c r="B7" t="b" cm="1">
        <f t="array" ref="B7">CALENDAR.IS_EMPTY(Table217292638[[#This Row],[Value]])</f>
        <v>0</v>
      </c>
    </row>
    <row r="8" spans="1:2" x14ac:dyDescent="0.25">
      <c r="A8" s="48">
        <v>44927</v>
      </c>
      <c r="B8" t="b" cm="1">
        <f t="array" ref="B8">CALENDAR.IS_EMPTY(Table217292638[[#This Row],[Value]])</f>
        <v>0</v>
      </c>
    </row>
    <row r="9" spans="1:2" x14ac:dyDescent="0.25">
      <c r="A9" s="232" t="s">
        <v>483</v>
      </c>
      <c r="B9" t="b" cm="1">
        <f t="array" ref="B9">CALENDAR.IS_EMPTY(Table217292638[[#This Row],[Value]])</f>
        <v>0</v>
      </c>
    </row>
    <row r="12" spans="1:2" ht="19.5" x14ac:dyDescent="0.3">
      <c r="A12" s="1" t="s">
        <v>545</v>
      </c>
      <c r="B12" s="1"/>
    </row>
    <row r="14" spans="1:2" x14ac:dyDescent="0.25">
      <c r="A14" t="s">
        <v>480</v>
      </c>
      <c r="B14" t="s">
        <v>546</v>
      </c>
    </row>
    <row r="15" spans="1:2" x14ac:dyDescent="0.25">
      <c r="B15" t="b" cm="1">
        <f t="array" ref="B15">CALENDAR.IS_NUMERIC_NULL(Table2172926[[#This Row],[Value]])</f>
        <v>1</v>
      </c>
    </row>
    <row r="16" spans="1:2" x14ac:dyDescent="0.25">
      <c r="A16" t="s">
        <v>3</v>
      </c>
      <c r="B16" t="b" cm="1">
        <f t="array" ref="B16">CALENDAR.IS_NUMERIC_NULL(Table2172926[[#This Row],[Value]])</f>
        <v>0</v>
      </c>
    </row>
    <row r="17" spans="1:2" x14ac:dyDescent="0.25">
      <c r="A17" t="e">
        <v>#VALUE!</v>
      </c>
      <c r="B17" t="b" cm="1">
        <f t="array" ref="B17">CALENDAR.IS_NUMERIC_NULL(Table2172926[[#This Row],[Value]])</f>
        <v>0</v>
      </c>
    </row>
    <row r="18" spans="1:2" x14ac:dyDescent="0.25">
      <c r="A18">
        <v>1</v>
      </c>
      <c r="B18" t="b" cm="1">
        <f t="array" ref="B18">CALENDAR.IS_NUMERIC_NULL(Table2172926[[#This Row],[Value]])</f>
        <v>1</v>
      </c>
    </row>
    <row r="19" spans="1:2" x14ac:dyDescent="0.25">
      <c r="A19" s="48">
        <v>44927</v>
      </c>
      <c r="B19" t="b" cm="1">
        <f t="array" ref="B19">CALENDAR.IS_NUMERIC_NULL(Table2172926[[#This Row],[Value]])</f>
        <v>1</v>
      </c>
    </row>
    <row r="20" spans="1:2" x14ac:dyDescent="0.25">
      <c r="A20" s="232" t="s">
        <v>483</v>
      </c>
      <c r="B20" t="b" cm="1">
        <f t="array" ref="B20">CALENDAR.IS_NUMERIC_NULL(Table2172926[[#This Row],[Value]])</f>
        <v>0</v>
      </c>
    </row>
    <row r="23" spans="1:2" ht="19.5" x14ac:dyDescent="0.3">
      <c r="A23" s="1" t="s">
        <v>481</v>
      </c>
      <c r="B23" s="1"/>
    </row>
    <row r="25" spans="1:2" x14ac:dyDescent="0.25">
      <c r="A25" t="s">
        <v>146</v>
      </c>
      <c r="B25" t="s">
        <v>482</v>
      </c>
    </row>
    <row r="26" spans="1:2" x14ac:dyDescent="0.25">
      <c r="B26" t="b" cm="1">
        <f t="array" ref="B26">CALENDAR.IS_NON_ZERO(Table217292627[[#This Row],[N]])</f>
        <v>0</v>
      </c>
    </row>
    <row r="27" spans="1:2" x14ac:dyDescent="0.25">
      <c r="A27" t="s">
        <v>3</v>
      </c>
      <c r="B27" t="b" cm="1">
        <f t="array" ref="B27">CALENDAR.IS_NON_ZERO(Table217292627[[#This Row],[N]])</f>
        <v>1</v>
      </c>
    </row>
    <row r="28" spans="1:2" x14ac:dyDescent="0.25">
      <c r="A28" t="e">
        <v>#VALUE!</v>
      </c>
      <c r="B28" t="b" cm="1">
        <f t="array" ref="B28">CALENDAR.IS_NON_ZERO(Table217292627[[#This Row],[N]])</f>
        <v>1</v>
      </c>
    </row>
    <row r="29" spans="1:2" x14ac:dyDescent="0.25">
      <c r="A29">
        <v>0</v>
      </c>
      <c r="B29" t="b" cm="1">
        <f t="array" ref="B29">CALENDAR.IS_NON_ZERO(Table217292627[[#This Row],[N]])</f>
        <v>0</v>
      </c>
    </row>
    <row r="30" spans="1:2" x14ac:dyDescent="0.25">
      <c r="A30">
        <v>1</v>
      </c>
      <c r="B30" t="b" cm="1">
        <f t="array" ref="B30">CALENDAR.IS_NON_ZERO(Table217292627[[#This Row],[N]])</f>
        <v>1</v>
      </c>
    </row>
    <row r="31" spans="1:2" x14ac:dyDescent="0.25">
      <c r="A31" s="49" t="s">
        <v>483</v>
      </c>
      <c r="B31" t="b" cm="1">
        <f t="array" ref="B31">CALENDAR.IS_NON_ZERO(Table217292627[[#This Row],[N]])</f>
        <v>1</v>
      </c>
    </row>
    <row r="34" spans="1:2" ht="19.5" x14ac:dyDescent="0.3">
      <c r="A34" s="1" t="s">
        <v>490</v>
      </c>
      <c r="B34" s="1"/>
    </row>
    <row r="36" spans="1:2" x14ac:dyDescent="0.25">
      <c r="A36" t="s">
        <v>146</v>
      </c>
      <c r="B36" t="s">
        <v>491</v>
      </c>
    </row>
    <row r="37" spans="1:2" x14ac:dyDescent="0.25">
      <c r="B37" t="b" cm="1">
        <f t="array" ref="B37">CALENDAR.IS_NON_NEGATIVE(Table21729262733[[#This Row],[N]])</f>
        <v>0</v>
      </c>
    </row>
    <row r="38" spans="1:2" x14ac:dyDescent="0.25">
      <c r="A38" t="s">
        <v>3</v>
      </c>
      <c r="B38" t="b" cm="1">
        <f t="array" ref="B38">CALENDAR.IS_NON_NEGATIVE(Table21729262733[[#This Row],[N]])</f>
        <v>0</v>
      </c>
    </row>
    <row r="39" spans="1:2" x14ac:dyDescent="0.25">
      <c r="A39" t="e">
        <v>#VALUE!</v>
      </c>
      <c r="B39" t="b" cm="1">
        <f t="array" ref="B39">CALENDAR.IS_NON_NEGATIVE(Table21729262733[[#This Row],[N]])</f>
        <v>0</v>
      </c>
    </row>
    <row r="40" spans="1:2" x14ac:dyDescent="0.25">
      <c r="A40">
        <v>0</v>
      </c>
      <c r="B40" t="b" cm="1">
        <f t="array" ref="B40">CALENDAR.IS_NON_NEGATIVE(Table21729262733[[#This Row],[N]])</f>
        <v>1</v>
      </c>
    </row>
    <row r="41" spans="1:2" x14ac:dyDescent="0.25">
      <c r="A41">
        <v>1</v>
      </c>
      <c r="B41" t="b" cm="1">
        <f t="array" ref="B41">CALENDAR.IS_NON_NEGATIVE(Table21729262733[[#This Row],[N]])</f>
        <v>1</v>
      </c>
    </row>
    <row r="42" spans="1:2" x14ac:dyDescent="0.25">
      <c r="A42" s="49" t="s">
        <v>483</v>
      </c>
      <c r="B42" t="b" cm="1">
        <f t="array" ref="B42">CALENDAR.IS_NON_NEGATIVE(Table21729262733[[#This Row],[N]])</f>
        <v>0</v>
      </c>
    </row>
    <row r="45" spans="1:2" ht="19.5" x14ac:dyDescent="0.3">
      <c r="A45" s="1" t="s">
        <v>484</v>
      </c>
      <c r="B45" s="1"/>
    </row>
    <row r="47" spans="1:2" x14ac:dyDescent="0.25">
      <c r="A47" t="s">
        <v>146</v>
      </c>
      <c r="B47" t="s">
        <v>485</v>
      </c>
    </row>
    <row r="48" spans="1:2" x14ac:dyDescent="0.25">
      <c r="B48" t="e" cm="1">
        <f t="array" ref="B48">CALENDAR.IS_INTEGER(Table21729262728[[#This Row],[N]])</f>
        <v>#VALUE!</v>
      </c>
    </row>
    <row r="49" spans="1:13" x14ac:dyDescent="0.25">
      <c r="A49" t="s">
        <v>3</v>
      </c>
      <c r="B49" t="e" cm="1">
        <f t="array" ref="B49">CALENDAR.IS_INTEGER(Table21729262728[[#This Row],[N]])</f>
        <v>#VALUE!</v>
      </c>
    </row>
    <row r="50" spans="1:13" x14ac:dyDescent="0.25">
      <c r="A50" t="e">
        <v>#VALUE!</v>
      </c>
      <c r="B50" t="e" cm="1">
        <f t="array" ref="B50">CALENDAR.IS_INTEGER(Table21729262728[[#This Row],[N]])</f>
        <v>#VALUE!</v>
      </c>
    </row>
    <row r="51" spans="1:13" x14ac:dyDescent="0.25">
      <c r="A51">
        <v>0</v>
      </c>
      <c r="B51" t="b" cm="1">
        <f t="array" ref="B51">CALENDAR.IS_INTEGER(Table21729262728[[#This Row],[N]])</f>
        <v>1</v>
      </c>
    </row>
    <row r="52" spans="1:13" x14ac:dyDescent="0.25">
      <c r="A52">
        <v>1</v>
      </c>
      <c r="B52" t="b" cm="1">
        <f t="array" ref="B52">CALENDAR.IS_INTEGER(Table21729262728[[#This Row],[N]])</f>
        <v>1</v>
      </c>
    </row>
    <row r="53" spans="1:13" x14ac:dyDescent="0.25">
      <c r="A53" s="49">
        <v>1.5</v>
      </c>
      <c r="B53" t="b" cm="1">
        <f t="array" ref="B53">CALENDAR.IS_INTEGER(Table21729262728[[#This Row],[N]])</f>
        <v>0</v>
      </c>
    </row>
    <row r="54" spans="1:13" x14ac:dyDescent="0.25">
      <c r="A54" s="49" t="s">
        <v>483</v>
      </c>
      <c r="B54" t="e" cm="1">
        <f t="array" ref="B54">CALENDAR.IS_INTEGER(Table21729262728[[#This Row],[N]])</f>
        <v>#VALUE!</v>
      </c>
    </row>
    <row r="57" spans="1:13" ht="19.5" x14ac:dyDescent="0.3">
      <c r="A57" s="1" t="s">
        <v>486</v>
      </c>
      <c r="B57" s="1"/>
      <c r="C57" s="1"/>
    </row>
    <row r="59" spans="1:13" x14ac:dyDescent="0.25">
      <c r="A59" t="s">
        <v>146</v>
      </c>
      <c r="B59" t="s">
        <v>487</v>
      </c>
    </row>
    <row r="60" spans="1:13" x14ac:dyDescent="0.25">
      <c r="B60" t="str" cm="1">
        <f t="array" ref="B60">CALENDAR.DECIMALS(Table21729[[#This Row],[N]])</f>
        <v/>
      </c>
    </row>
    <row r="61" spans="1:13" x14ac:dyDescent="0.25">
      <c r="A61" t="s">
        <v>3</v>
      </c>
      <c r="B61" t="e" cm="1">
        <f t="array" ref="B61">CALENDAR.DECIMALS(Table21729[[#This Row],[N]])</f>
        <v>#VALUE!</v>
      </c>
    </row>
    <row r="62" spans="1:13" x14ac:dyDescent="0.25">
      <c r="A62">
        <v>100000.0012</v>
      </c>
      <c r="B62" cm="1">
        <f t="array" ref="B62">CALENDAR.DECIMALS(Table21729[[#This Row],[N]])</f>
        <v>4</v>
      </c>
    </row>
    <row r="63" spans="1:13" x14ac:dyDescent="0.25">
      <c r="A63">
        <v>1.23456789012345E-6</v>
      </c>
      <c r="B63" cm="1">
        <f t="array" ref="B63">CALENDAR.DECIMALS(Table21729[[#This Row],[N]])</f>
        <v>20</v>
      </c>
      <c r="J63" s="184"/>
      <c r="K63" s="184"/>
      <c r="L63" s="184"/>
      <c r="M63" s="184"/>
    </row>
    <row r="64" spans="1:13" x14ac:dyDescent="0.25">
      <c r="A64" s="165">
        <f>1/3</f>
        <v>0.33333333333333331</v>
      </c>
      <c r="B64" cm="1">
        <f t="array" ref="B64">CALENDAR.DECIMALS(Table21729[[#This Row],[N]])</f>
        <v>15</v>
      </c>
      <c r="J64" s="184"/>
      <c r="K64" s="203"/>
      <c r="L64" s="184"/>
      <c r="M64" s="184"/>
    </row>
    <row r="65" spans="1:13" x14ac:dyDescent="0.25">
      <c r="A65">
        <v>9.9999999999999995E-7</v>
      </c>
      <c r="B65" cm="1">
        <f t="array" ref="B65">CALENDAR.DECIMALS(Table21729[[#This Row],[N]])</f>
        <v>6</v>
      </c>
      <c r="J65" s="184"/>
      <c r="K65" s="184"/>
      <c r="L65" s="184"/>
      <c r="M65" s="184"/>
    </row>
    <row r="66" spans="1:13" x14ac:dyDescent="0.25">
      <c r="A66">
        <v>0</v>
      </c>
      <c r="B66" cm="1">
        <f t="array" ref="B66">CALENDAR.DECIMALS(Table21729[[#This Row],[N]])</f>
        <v>0</v>
      </c>
      <c r="J66" s="184"/>
      <c r="K66" s="184"/>
      <c r="L66" s="184"/>
      <c r="M66" s="184"/>
    </row>
    <row r="69" spans="1:13" ht="19.5" x14ac:dyDescent="0.3">
      <c r="A69" s="1" t="s">
        <v>329</v>
      </c>
      <c r="B69" s="1"/>
      <c r="C69" s="1"/>
    </row>
    <row r="71" spans="1:13" x14ac:dyDescent="0.25">
      <c r="A71" t="s">
        <v>317</v>
      </c>
      <c r="B71" t="s">
        <v>3</v>
      </c>
      <c r="C71" t="s">
        <v>320</v>
      </c>
      <c r="D71" t="s">
        <v>318</v>
      </c>
    </row>
    <row r="72" spans="1:13" x14ac:dyDescent="0.25">
      <c r="D72" t="b" cm="1">
        <f t="array" ref="D72">CALENDAR.VALIDATE_CHARSET(Table217[[#This Row],[CharSet]],Table217[[#This Row],[Text]],Table217[[#This Row],[IgnoreCase]])</f>
        <v>0</v>
      </c>
    </row>
    <row r="73" spans="1:13" x14ac:dyDescent="0.25">
      <c r="B73" t="s">
        <v>3</v>
      </c>
      <c r="D73" t="b" cm="1">
        <f t="array" ref="D73">CALENDAR.VALIDATE_CHARSET(Table217[[#This Row],[CharSet]],Table217[[#This Row],[Text]],Table217[[#This Row],[IgnoreCase]])</f>
        <v>0</v>
      </c>
    </row>
    <row r="74" spans="1:13" x14ac:dyDescent="0.25">
      <c r="A74" t="s">
        <v>319</v>
      </c>
      <c r="B74" t="s">
        <v>321</v>
      </c>
      <c r="D74" t="b" cm="1">
        <f t="array" ref="D74">CALENDAR.VALIDATE_CHARSET(Table217[[#This Row],[CharSet]],Table217[[#This Row],[Text]],Table217[[#This Row],[IgnoreCase]])</f>
        <v>0</v>
      </c>
    </row>
    <row r="75" spans="1:13" x14ac:dyDescent="0.25">
      <c r="A75" t="s">
        <v>319</v>
      </c>
      <c r="B75" t="s">
        <v>321</v>
      </c>
      <c r="C75">
        <v>1</v>
      </c>
      <c r="D75" t="b" cm="1">
        <f t="array" ref="D75">CALENDAR.VALIDATE_CHARSET(Table217[[#This Row],[CharSet]],Table217[[#This Row],[Text]],Table217[[#This Row],[IgnoreCase]])</f>
        <v>1</v>
      </c>
    </row>
    <row r="76" spans="1:13" x14ac:dyDescent="0.25">
      <c r="A76" t="s">
        <v>319</v>
      </c>
      <c r="B76" t="s">
        <v>322</v>
      </c>
      <c r="C76" s="3"/>
      <c r="D76" t="b" cm="1">
        <f t="array" ref="D76">CALENDAR.VALIDATE_CHARSET(Table217[[#This Row],[CharSet]],Table217[[#This Row],[Text]],Table217[[#This Row],[IgnoreCase]])</f>
        <v>1</v>
      </c>
    </row>
    <row r="77" spans="1:13" x14ac:dyDescent="0.25">
      <c r="A77" t="s">
        <v>323</v>
      </c>
      <c r="B77" t="s">
        <v>324</v>
      </c>
      <c r="D77" t="b" cm="1">
        <f t="array" ref="D77">CALENDAR.VALIDATE_CHARSET(Table217[[#This Row],[CharSet]],Table217[[#This Row],[Text]],Table217[[#This Row],[IgnoreCase]])</f>
        <v>1</v>
      </c>
    </row>
    <row r="80" spans="1:13" ht="19.5" x14ac:dyDescent="0.3">
      <c r="A80" s="1" t="s">
        <v>330</v>
      </c>
      <c r="B80" s="1"/>
      <c r="C80" s="1"/>
    </row>
    <row r="82" spans="1:8" x14ac:dyDescent="0.25">
      <c r="A82" t="s">
        <v>3</v>
      </c>
      <c r="B82" t="s">
        <v>317</v>
      </c>
      <c r="C82" t="s">
        <v>331</v>
      </c>
      <c r="D82" t="s">
        <v>332</v>
      </c>
    </row>
    <row r="83" spans="1:8" x14ac:dyDescent="0.25">
      <c r="D83" t="str" cm="1">
        <f t="array" ref="D83">CALENDAR.REPLACE_CHARS(Table21720[[#This Row],[Text]],Table21720[[#This Row],[CharSet]],Table21720[[#This Row],[CharReplaceWith]])</f>
        <v/>
      </c>
    </row>
    <row r="84" spans="1:8" x14ac:dyDescent="0.25">
      <c r="B84" t="s">
        <v>314</v>
      </c>
      <c r="D84" t="str" cm="1">
        <f t="array" ref="D84">CALENDAR.REPLACE_CHARS(Table21720[[#This Row],[Text]],Table21720[[#This Row],[CharSet]],Table21720[[#This Row],[CharReplaceWith]])</f>
        <v/>
      </c>
    </row>
    <row r="85" spans="1:8" x14ac:dyDescent="0.25">
      <c r="A85" t="s">
        <v>3</v>
      </c>
      <c r="D85" t="str" cm="1">
        <f t="array" ref="D85">CALENDAR.REPLACE_CHARS(Table21720[[#This Row],[Text]],Table21720[[#This Row],[CharSet]],Table21720[[#This Row],[CharReplaceWith]])</f>
        <v>Text</v>
      </c>
    </row>
    <row r="86" spans="1:8" x14ac:dyDescent="0.25">
      <c r="A86" t="s">
        <v>319</v>
      </c>
      <c r="B86" t="s">
        <v>334</v>
      </c>
      <c r="C86" t="s">
        <v>333</v>
      </c>
      <c r="D86" t="str" cm="1">
        <f t="array" ref="D86">CALENDAR.REPLACE_CHARS(Table21720[[#This Row],[Text]],Table21720[[#This Row],[CharSet]],Table21720[[#This Row],[CharReplaceWith]])</f>
        <v>***DEFGHIJKLMNO***STUVWXYZ</v>
      </c>
    </row>
    <row r="87" spans="1:8" x14ac:dyDescent="0.25">
      <c r="A87" t="s">
        <v>319</v>
      </c>
      <c r="B87" t="s">
        <v>335</v>
      </c>
      <c r="C87" s="3"/>
      <c r="D87" t="str" cm="1">
        <f t="array" ref="D87">CALENDAR.REPLACE_CHARS(Table21720[[#This Row],[Text]],Table21720[[#This Row],[CharSet]],Table21720[[#This Row],[CharReplaceWith]])</f>
        <v>AHIQRSTUVWXYZ</v>
      </c>
    </row>
    <row r="90" spans="1:8" ht="19.5" x14ac:dyDescent="0.3">
      <c r="A90" s="1" t="s">
        <v>336</v>
      </c>
      <c r="B90" s="1"/>
      <c r="C90" s="1"/>
    </row>
    <row r="92" spans="1:8" x14ac:dyDescent="0.25">
      <c r="A92" s="5" t="s">
        <v>314</v>
      </c>
      <c r="B92" s="6" t="s">
        <v>3</v>
      </c>
      <c r="C92" s="6" t="s">
        <v>146</v>
      </c>
      <c r="D92" s="6" t="s">
        <v>315</v>
      </c>
      <c r="E92" s="6" t="s">
        <v>337</v>
      </c>
      <c r="F92" s="6" t="s">
        <v>338</v>
      </c>
      <c r="G92" s="6" t="s">
        <v>339</v>
      </c>
      <c r="H92" s="7" t="s">
        <v>325</v>
      </c>
    </row>
    <row r="93" spans="1:8" x14ac:dyDescent="0.25">
      <c r="A93" s="8"/>
      <c r="B93" s="9"/>
      <c r="C93" s="9"/>
      <c r="D93" s="9"/>
      <c r="E93" s="9"/>
      <c r="F93" s="9"/>
      <c r="G93" s="9" cm="1">
        <f t="array" ref="G93">CALENDAR.FIND_NTH_CHAR(A93,B93,C93,D93,E93,F93)</f>
        <v>0</v>
      </c>
      <c r="H93" s="10"/>
    </row>
    <row r="94" spans="1:8" x14ac:dyDescent="0.25">
      <c r="A94" s="11" t="s">
        <v>316</v>
      </c>
      <c r="B94" s="12" t="s">
        <v>326</v>
      </c>
      <c r="C94" s="12">
        <v>1</v>
      </c>
      <c r="D94" s="12"/>
      <c r="E94" s="12"/>
      <c r="F94" s="12"/>
      <c r="G94" s="12" cm="1">
        <f t="array" ref="G94">CALENDAR.FIND_NTH_CHAR(A94,B94,C94,D94,E94,F94)</f>
        <v>6</v>
      </c>
      <c r="H94" s="13"/>
    </row>
    <row r="95" spans="1:8" x14ac:dyDescent="0.25">
      <c r="A95" s="8" t="s">
        <v>316</v>
      </c>
      <c r="B95" s="9" t="s">
        <v>326</v>
      </c>
      <c r="C95" s="9">
        <v>2</v>
      </c>
      <c r="D95" s="9">
        <v>1</v>
      </c>
      <c r="E95" s="9">
        <v>7</v>
      </c>
      <c r="F95" s="9"/>
      <c r="G95" s="9" cm="1">
        <f t="array" ref="G95:H95">CALENDAR.FIND_NTH_CHAR(A95,B95,C95,D95,E95,F95)</f>
        <v>10</v>
      </c>
      <c r="H95" s="10" t="str">
        <v>A</v>
      </c>
    </row>
    <row r="96" spans="1:8" x14ac:dyDescent="0.25">
      <c r="A96" s="11" t="s">
        <v>316</v>
      </c>
      <c r="B96" s="12" t="s">
        <v>326</v>
      </c>
      <c r="C96" s="12">
        <v>-2</v>
      </c>
      <c r="D96" s="12">
        <v>1</v>
      </c>
      <c r="E96" s="12">
        <v>-6</v>
      </c>
      <c r="F96" s="12">
        <v>-3</v>
      </c>
      <c r="G96" s="12" cm="1">
        <f t="array" ref="G96:H96">CALENDAR.FIND_NTH_CHAR(A96,B96,C96,D96,E96,F96)</f>
        <v>8</v>
      </c>
      <c r="H96" s="13" t="str">
        <v>B</v>
      </c>
    </row>
    <row r="97" spans="1:8" x14ac:dyDescent="0.25">
      <c r="A97" s="8" t="s">
        <v>316</v>
      </c>
      <c r="B97" s="9" t="s">
        <v>326</v>
      </c>
      <c r="C97" s="9">
        <v>-1</v>
      </c>
      <c r="D97" s="33">
        <v>1</v>
      </c>
      <c r="E97" s="33">
        <v>8</v>
      </c>
      <c r="F97" s="9">
        <v>-5</v>
      </c>
      <c r="G97" s="9" cm="1">
        <f t="array" ref="G97:H97">CALENDAR.FIND_NTH_CHAR(A97,B97,C97,D97,E97,F97)</f>
        <v>8</v>
      </c>
      <c r="H97" s="10" t="str">
        <v>B</v>
      </c>
    </row>
    <row r="98" spans="1:8" x14ac:dyDescent="0.25">
      <c r="A98" s="11" t="s">
        <v>316</v>
      </c>
      <c r="B98" s="12" t="s">
        <v>326</v>
      </c>
      <c r="C98" s="12">
        <v>3</v>
      </c>
      <c r="D98" s="34">
        <v>1</v>
      </c>
      <c r="E98" s="34"/>
      <c r="F98" s="12"/>
      <c r="G98" s="12" cm="1">
        <f t="array" ref="G98:H98">CALENDAR.FIND_NTH_CHAR(A98,B98,C98,D98,E98,F98)</f>
        <v>10</v>
      </c>
      <c r="H98" s="13" t="str">
        <v>A</v>
      </c>
    </row>
    <row r="99" spans="1:8" x14ac:dyDescent="0.25">
      <c r="A99" s="8" t="s">
        <v>316</v>
      </c>
      <c r="B99" s="9" t="s">
        <v>326</v>
      </c>
      <c r="C99" s="9">
        <v>4</v>
      </c>
      <c r="D99" s="9">
        <v>1</v>
      </c>
      <c r="E99" s="9"/>
      <c r="F99" s="33"/>
      <c r="G99" s="33" cm="1">
        <f t="array" ref="G99:H99">CALENDAR.FIND_NTH_CHAR(A99,B99,C99,D99,E99,F99)</f>
        <v>0</v>
      </c>
      <c r="H99" s="10" t="str">
        <v/>
      </c>
    </row>
    <row r="100" spans="1:8" x14ac:dyDescent="0.25">
      <c r="A100" s="178" t="s">
        <v>316</v>
      </c>
      <c r="B100" s="179" t="s">
        <v>326</v>
      </c>
      <c r="C100" s="179">
        <v>-3</v>
      </c>
      <c r="D100" s="179">
        <v>1</v>
      </c>
      <c r="E100" s="179"/>
      <c r="F100" s="179"/>
      <c r="G100" s="179" cm="1">
        <f t="array" ref="G100:H100">CALENDAR.FIND_NTH_CHAR(A100,B100,C100,D100,E100,F100)</f>
        <v>6</v>
      </c>
      <c r="H100" s="180" t="str">
        <v>A</v>
      </c>
    </row>
    <row r="103" spans="1:8" ht="19.5" x14ac:dyDescent="0.3">
      <c r="A103" s="1" t="s">
        <v>340</v>
      </c>
      <c r="B103" s="1"/>
      <c r="C103" s="1"/>
    </row>
    <row r="105" spans="1:8" x14ac:dyDescent="0.25">
      <c r="A105" s="5" t="s">
        <v>314</v>
      </c>
      <c r="B105" s="6" t="s">
        <v>3</v>
      </c>
      <c r="C105" s="6" t="s">
        <v>146</v>
      </c>
      <c r="D105" s="6" t="s">
        <v>315</v>
      </c>
      <c r="E105" s="6" t="s">
        <v>337</v>
      </c>
      <c r="F105" s="6" t="s">
        <v>338</v>
      </c>
      <c r="G105" s="6" t="s">
        <v>339</v>
      </c>
      <c r="H105" s="7" t="s">
        <v>325</v>
      </c>
    </row>
    <row r="106" spans="1:8" x14ac:dyDescent="0.25">
      <c r="A106" s="8"/>
      <c r="B106" s="9"/>
      <c r="C106" s="9"/>
      <c r="D106" s="9"/>
      <c r="E106" s="9"/>
      <c r="F106" s="9"/>
      <c r="G106" s="9" cm="1">
        <f t="array" ref="G106">CALENDAR.SEARCH_NTH_CHAR(A106,B106,C106,D106,E106,F106)</f>
        <v>0</v>
      </c>
      <c r="H106" s="10"/>
    </row>
    <row r="107" spans="1:8" x14ac:dyDescent="0.25">
      <c r="A107" s="11" t="s">
        <v>327</v>
      </c>
      <c r="B107" s="12" t="s">
        <v>326</v>
      </c>
      <c r="C107" s="12">
        <v>1</v>
      </c>
      <c r="D107" s="12"/>
      <c r="E107" s="12"/>
      <c r="F107" s="12"/>
      <c r="G107" s="12" cm="1">
        <f t="array" ref="G107">CALENDAR.SEARCH_NTH_CHAR(A107,B107,C107,D107,E107,F107)</f>
        <v>6</v>
      </c>
      <c r="H107" s="13"/>
    </row>
    <row r="108" spans="1:8" x14ac:dyDescent="0.25">
      <c r="A108" s="8" t="s">
        <v>327</v>
      </c>
      <c r="B108" s="9" t="s">
        <v>326</v>
      </c>
      <c r="C108" s="9">
        <v>2</v>
      </c>
      <c r="D108" s="9">
        <v>1</v>
      </c>
      <c r="E108" s="9">
        <v>7</v>
      </c>
      <c r="F108" s="9"/>
      <c r="G108" s="9" cm="1">
        <f t="array" ref="G108:H108">CALENDAR.SEARCH_NTH_CHAR(A108,B108,C108,D108,E108,F108)</f>
        <v>10</v>
      </c>
      <c r="H108" s="10" t="str">
        <v>A</v>
      </c>
    </row>
    <row r="109" spans="1:8" x14ac:dyDescent="0.25">
      <c r="A109" s="11" t="s">
        <v>327</v>
      </c>
      <c r="B109" s="12" t="s">
        <v>326</v>
      </c>
      <c r="C109" s="12">
        <v>-2</v>
      </c>
      <c r="D109" s="12">
        <v>1</v>
      </c>
      <c r="E109" s="12">
        <v>-6</v>
      </c>
      <c r="F109" s="12">
        <v>-3</v>
      </c>
      <c r="G109" s="12" cm="1">
        <f t="array" ref="G109:H109">CALENDAR.SEARCH_NTH_CHAR(A109,B109,C109,D109,E109,F109)</f>
        <v>8</v>
      </c>
      <c r="H109" s="13" t="str">
        <v>B</v>
      </c>
    </row>
    <row r="110" spans="1:8" x14ac:dyDescent="0.25">
      <c r="A110" s="8" t="s">
        <v>327</v>
      </c>
      <c r="B110" s="9" t="s">
        <v>326</v>
      </c>
      <c r="C110" s="9">
        <v>-1</v>
      </c>
      <c r="D110" s="33">
        <v>1</v>
      </c>
      <c r="E110" s="33">
        <v>8</v>
      </c>
      <c r="F110" s="33">
        <v>-5</v>
      </c>
      <c r="G110" s="9" cm="1">
        <f t="array" ref="G110:H110">CALENDAR.SEARCH_NTH_CHAR(A110,B110,C110,D110,E110,F110)</f>
        <v>8</v>
      </c>
      <c r="H110" s="10" t="str">
        <v>B</v>
      </c>
    </row>
    <row r="111" spans="1:8" x14ac:dyDescent="0.25">
      <c r="A111" s="11" t="s">
        <v>327</v>
      </c>
      <c r="B111" s="12" t="s">
        <v>326</v>
      </c>
      <c r="C111" s="12">
        <v>3</v>
      </c>
      <c r="D111" s="34">
        <v>1</v>
      </c>
      <c r="E111" s="34"/>
      <c r="F111" s="34"/>
      <c r="G111" s="12" cm="1">
        <f t="array" ref="G111:H111">CALENDAR.SEARCH_NTH_CHAR(A111,B111,C111,D111,E111,F111)</f>
        <v>10</v>
      </c>
      <c r="H111" s="13" t="str">
        <v>A</v>
      </c>
    </row>
    <row r="112" spans="1:8" x14ac:dyDescent="0.25">
      <c r="A112" s="8" t="s">
        <v>327</v>
      </c>
      <c r="B112" s="9" t="s">
        <v>326</v>
      </c>
      <c r="C112" s="9">
        <v>4</v>
      </c>
      <c r="D112" s="9">
        <v>1</v>
      </c>
      <c r="E112" s="33"/>
      <c r="F112" s="33"/>
      <c r="G112" s="33" cm="1">
        <f t="array" ref="G112:H112">CALENDAR.SEARCH_NTH_CHAR(A112,B112,C112,D112,E112,F112)</f>
        <v>0</v>
      </c>
      <c r="H112" s="10" t="str">
        <v/>
      </c>
    </row>
    <row r="113" spans="1:8" x14ac:dyDescent="0.25">
      <c r="A113" s="178" t="s">
        <v>327</v>
      </c>
      <c r="B113" s="179" t="s">
        <v>326</v>
      </c>
      <c r="C113" s="179">
        <v>-3</v>
      </c>
      <c r="D113" s="179">
        <v>1</v>
      </c>
      <c r="E113" s="179"/>
      <c r="F113" s="179"/>
      <c r="G113" s="179" cm="1">
        <f t="array" ref="G113:H113">CALENDAR.SEARCH_NTH_CHAR(A113,B113,C113,D113,E113,F113)</f>
        <v>6</v>
      </c>
      <c r="H113" s="180" t="str">
        <v>A</v>
      </c>
    </row>
    <row r="116" spans="1:8" ht="19.5" x14ac:dyDescent="0.3">
      <c r="A116" s="1" t="s">
        <v>547</v>
      </c>
      <c r="B116" s="1"/>
      <c r="C116" s="1"/>
    </row>
    <row r="118" spans="1:8" x14ac:dyDescent="0.25">
      <c r="A118" s="5" t="s">
        <v>314</v>
      </c>
      <c r="B118" s="6" t="s">
        <v>3</v>
      </c>
      <c r="C118" s="6" t="s">
        <v>548</v>
      </c>
      <c r="D118" s="81" t="s">
        <v>37</v>
      </c>
    </row>
    <row r="119" spans="1:8" x14ac:dyDescent="0.25">
      <c r="A119" s="47" t="s">
        <v>549</v>
      </c>
      <c r="B119" s="9" t="s">
        <v>550</v>
      </c>
      <c r="C119" s="9"/>
      <c r="D119" s="82" t="str" cm="1">
        <f t="array" ref="D119:D123">CALENDAR.SPLIT_AROUND_CHARS(A119,B119)</f>
        <v>dhm</v>
      </c>
    </row>
    <row r="120" spans="1:8" x14ac:dyDescent="0.25">
      <c r="A120" s="11"/>
      <c r="B120" s="12"/>
      <c r="C120" s="12"/>
      <c r="D120" s="83" t="str">
        <v>1</v>
      </c>
    </row>
    <row r="121" spans="1:8" x14ac:dyDescent="0.25">
      <c r="A121" s="8"/>
      <c r="B121" s="9"/>
      <c r="C121" s="9"/>
      <c r="D121" s="82" t="str">
        <v>21</v>
      </c>
    </row>
    <row r="122" spans="1:8" x14ac:dyDescent="0.25">
      <c r="A122" s="11"/>
      <c r="B122" s="12"/>
      <c r="C122" s="12"/>
      <c r="D122" s="83" t="str">
        <v>35</v>
      </c>
    </row>
    <row r="123" spans="1:8" x14ac:dyDescent="0.25">
      <c r="A123" s="8"/>
      <c r="B123" s="9"/>
      <c r="C123" s="9"/>
      <c r="D123" s="270" t="str">
        <v>45.789</v>
      </c>
    </row>
    <row r="124" spans="1:8" x14ac:dyDescent="0.25">
      <c r="A124" s="44"/>
      <c r="B124" s="45"/>
      <c r="C124" s="12"/>
      <c r="D124" s="271"/>
    </row>
    <row r="125" spans="1:8" x14ac:dyDescent="0.25">
      <c r="A125" s="8" t="s">
        <v>551</v>
      </c>
      <c r="B125" s="9" t="s">
        <v>552</v>
      </c>
      <c r="C125" s="9">
        <v>2</v>
      </c>
      <c r="D125" s="82" t="str" cm="1">
        <f t="array" ref="D125:D128">CALENDAR.SPLIT_AROUND_CHARS(A125,B125,C125)</f>
        <v>ab</v>
      </c>
    </row>
    <row r="126" spans="1:8" x14ac:dyDescent="0.25">
      <c r="A126" s="178"/>
      <c r="B126" s="179"/>
      <c r="C126" s="179"/>
      <c r="D126" s="212" t="str">
        <v>01</v>
      </c>
    </row>
    <row r="127" spans="1:8" x14ac:dyDescent="0.25">
      <c r="A127" s="8"/>
      <c r="B127" s="9"/>
      <c r="C127" s="9"/>
      <c r="D127" s="82" t="str">
        <v>01</v>
      </c>
    </row>
    <row r="128" spans="1:8" x14ac:dyDescent="0.25">
      <c r="A128" s="178"/>
      <c r="B128" s="179"/>
      <c r="C128" s="179"/>
      <c r="D128" s="212" t="str">
        <v>01c01d01</v>
      </c>
    </row>
  </sheetData>
  <phoneticPr fontId="2"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N317"/>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1.42578125" customWidth="1"/>
    <col min="6" max="6" width="18.28515625" customWidth="1"/>
    <col min="7" max="7" width="14.42578125" customWidth="1"/>
    <col min="8" max="8" width="9.140625" customWidth="1"/>
    <col min="9" max="9" width="14.140625" bestFit="1" customWidth="1"/>
    <col min="11" max="11" width="15.85546875" bestFit="1" customWidth="1"/>
  </cols>
  <sheetData>
    <row r="1" spans="1:14" ht="19.5" x14ac:dyDescent="0.3">
      <c r="A1" s="1" t="s">
        <v>489</v>
      </c>
      <c r="G1" s="1" t="s">
        <v>494</v>
      </c>
    </row>
    <row r="3" spans="1:14" x14ac:dyDescent="0.25">
      <c r="A3" s="5" t="s">
        <v>113</v>
      </c>
      <c r="B3" s="6" t="s">
        <v>69</v>
      </c>
      <c r="C3" s="6" t="s">
        <v>404</v>
      </c>
      <c r="D3" s="6" t="s">
        <v>405</v>
      </c>
      <c r="E3" s="6" t="s">
        <v>406</v>
      </c>
      <c r="F3" s="233" t="s">
        <v>488</v>
      </c>
      <c r="G3" s="6" t="s">
        <v>495</v>
      </c>
      <c r="H3" s="6" t="s">
        <v>141</v>
      </c>
      <c r="I3" s="6" t="s">
        <v>133</v>
      </c>
      <c r="J3" s="6" t="s">
        <v>163</v>
      </c>
      <c r="K3" s="81" t="s">
        <v>496</v>
      </c>
    </row>
    <row r="4" spans="1:14" x14ac:dyDescent="0.25">
      <c r="A4" s="8"/>
      <c r="B4" s="9"/>
      <c r="C4" s="9"/>
      <c r="D4" s="9"/>
      <c r="E4" s="9"/>
      <c r="F4" s="234" t="b" cm="1">
        <f t="array" ref="F4">CALENDAR.IS_VALID_TIMESPAN(A4,B4,C4,D4,E4)</f>
        <v>0</v>
      </c>
      <c r="G4" s="9" t="e" cm="1">
        <f t="array" ref="G4:K4">CALENDAR.VALIDATE_TIMESPAN(A4,B4,C4,D4,E4)</f>
        <v>#VALUE!</v>
      </c>
      <c r="H4" s="9" t="str">
        <v/>
      </c>
      <c r="I4" s="9" t="str">
        <v/>
      </c>
      <c r="J4" s="9" t="str">
        <v/>
      </c>
      <c r="K4" s="82" t="str">
        <v/>
      </c>
      <c r="M4" t="b">
        <f>IFERROR(""=0,0)</f>
        <v>0</v>
      </c>
      <c r="N4">
        <f>(IFERROR(M4="",1)=0)*(1&gt;0)</f>
        <v>0</v>
      </c>
    </row>
    <row r="5" spans="1:14" x14ac:dyDescent="0.25">
      <c r="A5" s="11">
        <v>1</v>
      </c>
      <c r="B5" s="12"/>
      <c r="C5" s="12"/>
      <c r="D5" s="12"/>
      <c r="E5" s="12"/>
      <c r="F5" s="235" t="b" cm="1">
        <f t="array" ref="F5">CALENDAR.IS_VALID_TIMESPAN(A5,B5,C5,D5,E5)</f>
        <v>0</v>
      </c>
      <c r="G5" s="12" cm="1">
        <f t="array" ref="G5:K5">CALENDAR.VALIDATE_TIMESPAN(A5,B5,C5,D5,E5)</f>
        <v>1</v>
      </c>
      <c r="H5" s="12" t="e">
        <v>#VALUE!</v>
      </c>
      <c r="I5" s="12" t="e">
        <v>#VALUE!</v>
      </c>
      <c r="J5" s="12" t="e">
        <v>#VALUE!</v>
      </c>
      <c r="K5" s="83" t="e">
        <v>#VALUE!</v>
      </c>
    </row>
    <row r="6" spans="1:14" x14ac:dyDescent="0.25">
      <c r="A6" s="8">
        <v>0</v>
      </c>
      <c r="B6" s="9"/>
      <c r="C6" s="9"/>
      <c r="D6" s="9">
        <v>1</v>
      </c>
      <c r="E6" s="9">
        <v>1</v>
      </c>
      <c r="F6" s="234" t="b" cm="1">
        <f t="array" ref="F6">CALENDAR.IS_VALID_TIMESPAN(A6,B6,C6,D6,E6)</f>
        <v>0</v>
      </c>
      <c r="G6" s="9" cm="1">
        <f t="array" ref="G6:K6">CALENDAR.VALIDATE_TIMESPAN(A6,B6,C6,D6,E6)</f>
        <v>0</v>
      </c>
      <c r="H6" s="9" t="str">
        <v/>
      </c>
      <c r="I6" s="9" t="str">
        <v/>
      </c>
      <c r="J6" s="9" t="e">
        <v>#NUM!</v>
      </c>
      <c r="K6" s="82" t="e">
        <v>#NUM!</v>
      </c>
    </row>
    <row r="7" spans="1:14" x14ac:dyDescent="0.25">
      <c r="A7" s="11">
        <v>0</v>
      </c>
      <c r="B7" s="12">
        <v>0</v>
      </c>
      <c r="C7" s="12"/>
      <c r="D7" s="12"/>
      <c r="E7" s="12"/>
      <c r="F7" s="235" t="b" cm="1">
        <f t="array" ref="F7">CALENDAR.IS_VALID_TIMESPAN(A7,B7,C7,D7,E7)</f>
        <v>1</v>
      </c>
      <c r="G7" s="12" cm="1">
        <f t="array" ref="G7:K7">CALENDAR.VALIDATE_TIMESPAN(A7,B7,C7,D7,E7)</f>
        <v>0</v>
      </c>
      <c r="H7" s="12">
        <v>0</v>
      </c>
      <c r="I7" s="12" t="str">
        <v/>
      </c>
      <c r="J7" s="12" t="str">
        <v/>
      </c>
      <c r="K7" s="83" t="str">
        <v/>
      </c>
      <c r="N7" t="b">
        <f>ISNUMBER("")</f>
        <v>0</v>
      </c>
    </row>
    <row r="8" spans="1:14" x14ac:dyDescent="0.25">
      <c r="A8" s="8">
        <v>0</v>
      </c>
      <c r="B8" s="9">
        <v>0</v>
      </c>
      <c r="C8" s="9"/>
      <c r="D8" s="9"/>
      <c r="E8" s="9">
        <v>0</v>
      </c>
      <c r="F8" s="234" t="b" cm="1">
        <f t="array" ref="F8">CALENDAR.IS_VALID_TIMESPAN(A8,B8,C8,D8,E8)</f>
        <v>0</v>
      </c>
      <c r="G8" s="9" cm="1">
        <f t="array" ref="G8:K8">CALENDAR.VALIDATE_TIMESPAN(A8,B8,C8,D8,E8)</f>
        <v>0</v>
      </c>
      <c r="H8" s="9">
        <v>0</v>
      </c>
      <c r="I8" s="9" t="e">
        <v>#VALUE!</v>
      </c>
      <c r="J8" s="9" t="e">
        <v>#VALUE!</v>
      </c>
      <c r="K8" s="82">
        <v>0</v>
      </c>
    </row>
    <row r="9" spans="1:14" x14ac:dyDescent="0.25">
      <c r="A9" s="11">
        <v>0</v>
      </c>
      <c r="B9" s="12">
        <v>0</v>
      </c>
      <c r="C9" s="12">
        <v>0</v>
      </c>
      <c r="D9" s="12">
        <v>0</v>
      </c>
      <c r="E9" s="12">
        <v>0</v>
      </c>
      <c r="F9" s="235" t="b" cm="1">
        <f t="array" ref="F9">CALENDAR.IS_VALID_TIMESPAN(A9,B9,C9,D9,E9)</f>
        <v>1</v>
      </c>
      <c r="G9" s="12" cm="1">
        <f t="array" ref="G9:K9">CALENDAR.VALIDATE_TIMESPAN(A9,B9,C9,D9,E9)</f>
        <v>0</v>
      </c>
      <c r="H9" s="12">
        <v>0</v>
      </c>
      <c r="I9" s="12">
        <v>0</v>
      </c>
      <c r="J9" s="12">
        <v>0</v>
      </c>
      <c r="K9" s="83">
        <v>0</v>
      </c>
    </row>
    <row r="10" spans="1:14" x14ac:dyDescent="0.25">
      <c r="A10" s="8">
        <v>-1</v>
      </c>
      <c r="B10" s="9">
        <v>0</v>
      </c>
      <c r="C10" s="9">
        <v>0</v>
      </c>
      <c r="D10" s="9">
        <v>0</v>
      </c>
      <c r="E10" s="9">
        <v>0</v>
      </c>
      <c r="F10" s="234" t="b" cm="1">
        <f t="array" ref="F10">CALENDAR.IS_VALID_TIMESPAN(A10,B10,C10,D10,E10)</f>
        <v>1</v>
      </c>
      <c r="G10" s="9" cm="1">
        <f t="array" ref="G10:K10">CALENDAR.VALIDATE_TIMESPAN(A10,B10,C10,D10,E10)</f>
        <v>-1</v>
      </c>
      <c r="H10" s="9">
        <v>0</v>
      </c>
      <c r="I10" s="9">
        <v>0</v>
      </c>
      <c r="J10" s="9">
        <v>0</v>
      </c>
      <c r="K10" s="82">
        <v>0</v>
      </c>
    </row>
    <row r="11" spans="1:14" x14ac:dyDescent="0.25">
      <c r="A11" s="11">
        <v>1</v>
      </c>
      <c r="B11" s="12">
        <v>0</v>
      </c>
      <c r="C11" s="12">
        <v>0</v>
      </c>
      <c r="D11" s="12">
        <v>0</v>
      </c>
      <c r="E11" s="12">
        <v>0</v>
      </c>
      <c r="F11" s="235" t="b" cm="1">
        <f t="array" ref="F11">CALENDAR.IS_VALID_TIMESPAN(A11,B11,C11,D11,E11)</f>
        <v>1</v>
      </c>
      <c r="G11" s="12" cm="1">
        <f t="array" ref="G11:K11">CALENDAR.VALIDATE_TIMESPAN(A11,B11,C11,D11,E11)</f>
        <v>1</v>
      </c>
      <c r="H11" s="12">
        <v>0</v>
      </c>
      <c r="I11" s="12">
        <v>0</v>
      </c>
      <c r="J11" s="12">
        <v>0</v>
      </c>
      <c r="K11" s="83">
        <v>0</v>
      </c>
    </row>
    <row r="12" spans="1:14" x14ac:dyDescent="0.25">
      <c r="A12" s="8">
        <v>1</v>
      </c>
      <c r="B12" s="9">
        <v>1.5</v>
      </c>
      <c r="C12" s="9"/>
      <c r="D12" s="9"/>
      <c r="E12" s="9"/>
      <c r="F12" s="234" t="b" cm="1">
        <f t="array" ref="F12">CALENDAR.IS_VALID_TIMESPAN(A12,B12,C12,D12,E12)</f>
        <v>1</v>
      </c>
      <c r="G12" s="9" cm="1">
        <f t="array" ref="G12:K12">CALENDAR.VALIDATE_TIMESPAN(A12,B12,C12,D12,E12)</f>
        <v>1</v>
      </c>
      <c r="H12" s="9">
        <v>1.5</v>
      </c>
      <c r="I12" s="9" t="str">
        <v/>
      </c>
      <c r="J12" s="9" t="str">
        <v/>
      </c>
      <c r="K12" s="82" t="str">
        <v/>
      </c>
    </row>
    <row r="13" spans="1:14" x14ac:dyDescent="0.25">
      <c r="A13" s="11">
        <v>1</v>
      </c>
      <c r="B13" s="12">
        <v>1.5</v>
      </c>
      <c r="C13" s="12">
        <v>0</v>
      </c>
      <c r="D13" s="12"/>
      <c r="E13" s="12"/>
      <c r="F13" s="235" t="b" cm="1">
        <f t="array" ref="F13">CALENDAR.IS_VALID_TIMESPAN(A13,B13,C13,D13,E13)</f>
        <v>0</v>
      </c>
      <c r="G13" s="12" cm="1">
        <f t="array" ref="G13:K13">CALENDAR.VALIDATE_TIMESPAN(A13,B13,C13,D13,E13)</f>
        <v>1</v>
      </c>
      <c r="H13" s="12" t="e">
        <v>#NUM!</v>
      </c>
      <c r="I13" s="12">
        <v>0</v>
      </c>
      <c r="J13" s="12" t="str">
        <v/>
      </c>
      <c r="K13" s="83" t="str">
        <v/>
      </c>
    </row>
    <row r="14" spans="1:14" x14ac:dyDescent="0.25">
      <c r="A14" s="8">
        <v>1</v>
      </c>
      <c r="B14" s="9">
        <v>2</v>
      </c>
      <c r="C14" s="9">
        <v>1.5</v>
      </c>
      <c r="D14" s="9"/>
      <c r="E14" s="9"/>
      <c r="F14" s="234" t="b" cm="1">
        <f t="array" ref="F14">CALENDAR.IS_VALID_TIMESPAN(A14,B14,C14,D14,E14)</f>
        <v>1</v>
      </c>
      <c r="G14" s="9" cm="1">
        <f t="array" ref="G14:K14">CALENDAR.VALIDATE_TIMESPAN(A14,B14,C14,D14,E14)</f>
        <v>1</v>
      </c>
      <c r="H14" s="9">
        <v>2</v>
      </c>
      <c r="I14" s="9">
        <v>1.5</v>
      </c>
      <c r="J14" s="9" t="str">
        <v/>
      </c>
      <c r="K14" s="82" t="str">
        <v/>
      </c>
    </row>
    <row r="15" spans="1:14" x14ac:dyDescent="0.25">
      <c r="A15" s="11">
        <v>1</v>
      </c>
      <c r="B15" s="12">
        <v>2</v>
      </c>
      <c r="C15" s="12">
        <v>1.5</v>
      </c>
      <c r="D15" s="12">
        <v>1</v>
      </c>
      <c r="E15" s="12"/>
      <c r="F15" s="235" t="b" cm="1">
        <f t="array" ref="F15">CALENDAR.IS_VALID_TIMESPAN(A15,B15,C15,D15,E15)</f>
        <v>0</v>
      </c>
      <c r="G15" s="12" cm="1">
        <f t="array" ref="G15:K15">CALENDAR.VALIDATE_TIMESPAN(A15,B15,C15,D15,E15)</f>
        <v>1</v>
      </c>
      <c r="H15" s="12">
        <v>2</v>
      </c>
      <c r="I15" s="12" t="e">
        <v>#NUM!</v>
      </c>
      <c r="J15" s="12">
        <v>1</v>
      </c>
      <c r="K15" s="83" t="str">
        <v/>
      </c>
    </row>
    <row r="16" spans="1:14" x14ac:dyDescent="0.25">
      <c r="A16" s="8">
        <v>1</v>
      </c>
      <c r="B16" s="9">
        <v>2</v>
      </c>
      <c r="C16" s="9">
        <v>3</v>
      </c>
      <c r="D16" s="9">
        <v>1.5</v>
      </c>
      <c r="E16" s="9"/>
      <c r="F16" s="234" t="b" cm="1">
        <f t="array" ref="F16">CALENDAR.IS_VALID_TIMESPAN(A16,B16,C16,D16,E16)</f>
        <v>1</v>
      </c>
      <c r="G16" s="9" cm="1">
        <f t="array" ref="G16:K16">CALENDAR.VALIDATE_TIMESPAN(A16,B16,C16,D16,E16)</f>
        <v>1</v>
      </c>
      <c r="H16" s="9">
        <v>2</v>
      </c>
      <c r="I16" s="9">
        <v>3</v>
      </c>
      <c r="J16" s="9">
        <v>1.5</v>
      </c>
      <c r="K16" s="82" t="str">
        <v/>
      </c>
    </row>
    <row r="17" spans="1:11" x14ac:dyDescent="0.25">
      <c r="A17" s="11">
        <v>1</v>
      </c>
      <c r="B17" s="12">
        <v>2</v>
      </c>
      <c r="C17" s="12">
        <v>3</v>
      </c>
      <c r="D17" s="12">
        <v>1.5</v>
      </c>
      <c r="E17" s="12">
        <v>1</v>
      </c>
      <c r="F17" s="235" t="b" cm="1">
        <f t="array" ref="F17">CALENDAR.IS_VALID_TIMESPAN(A17,B17,C17,D17,E17)</f>
        <v>0</v>
      </c>
      <c r="G17" s="12" cm="1">
        <f t="array" ref="G17:K17">CALENDAR.VALIDATE_TIMESPAN(A17,B17,C17,D17,E17)</f>
        <v>1</v>
      </c>
      <c r="H17" s="12">
        <v>2</v>
      </c>
      <c r="I17" s="12">
        <v>3</v>
      </c>
      <c r="J17" s="12" t="e">
        <v>#NUM!</v>
      </c>
      <c r="K17" s="83">
        <v>1</v>
      </c>
    </row>
    <row r="18" spans="1:11" x14ac:dyDescent="0.25">
      <c r="A18" s="8">
        <v>1</v>
      </c>
      <c r="B18" s="9">
        <v>2</v>
      </c>
      <c r="C18" s="9">
        <v>3</v>
      </c>
      <c r="D18" s="9">
        <v>4</v>
      </c>
      <c r="E18" s="9">
        <v>1.5</v>
      </c>
      <c r="F18" s="234" t="b" cm="1">
        <f t="array" ref="F18">CALENDAR.IS_VALID_TIMESPAN(A18,B18,C18,D18,E18)</f>
        <v>1</v>
      </c>
      <c r="G18" s="9" cm="1">
        <f t="array" ref="G18:K18">CALENDAR.VALIDATE_TIMESPAN(A18,B18,C18,D18,E18)</f>
        <v>1</v>
      </c>
      <c r="H18" s="9">
        <v>2</v>
      </c>
      <c r="I18" s="9">
        <v>3</v>
      </c>
      <c r="J18" s="9">
        <v>4</v>
      </c>
      <c r="K18" s="82">
        <v>1.5</v>
      </c>
    </row>
    <row r="19" spans="1:11" x14ac:dyDescent="0.25">
      <c r="A19" s="11">
        <v>1</v>
      </c>
      <c r="B19" s="12">
        <v>2</v>
      </c>
      <c r="C19" s="12">
        <v>3</v>
      </c>
      <c r="D19" s="12">
        <v>4</v>
      </c>
      <c r="E19" s="12">
        <v>5</v>
      </c>
      <c r="F19" s="235" t="b" cm="1">
        <f t="array" ref="F19">CALENDAR.IS_VALID_TIMESPAN(A19,B19,C19,D19,E19)</f>
        <v>1</v>
      </c>
      <c r="G19" s="12" cm="1">
        <f t="array" ref="G19:K19">CALENDAR.VALIDATE_TIMESPAN(A19,B19,C19,D19,E19)</f>
        <v>1</v>
      </c>
      <c r="H19" s="12">
        <v>2</v>
      </c>
      <c r="I19" s="12">
        <v>3</v>
      </c>
      <c r="J19" s="12">
        <v>4</v>
      </c>
      <c r="K19" s="83">
        <v>5</v>
      </c>
    </row>
    <row r="20" spans="1:11" x14ac:dyDescent="0.25">
      <c r="A20" s="8">
        <v>1</v>
      </c>
      <c r="B20" s="9"/>
      <c r="C20" s="9">
        <v>1.5</v>
      </c>
      <c r="D20" s="9"/>
      <c r="E20" s="9"/>
      <c r="F20" s="234" t="b" cm="1">
        <f t="array" ref="F20">CALENDAR.IS_VALID_TIMESPAN(A20,B20,C20,D20,E20)</f>
        <v>1</v>
      </c>
      <c r="G20" s="9" cm="1">
        <f t="array" ref="G20:K20">CALENDAR.VALIDATE_TIMESPAN(A20,B20,C20,D20,E20)</f>
        <v>1</v>
      </c>
      <c r="H20" s="9" t="str">
        <v/>
      </c>
      <c r="I20" s="9">
        <v>1.5</v>
      </c>
      <c r="J20" s="9" t="str">
        <v/>
      </c>
      <c r="K20" s="82" t="str">
        <v/>
      </c>
    </row>
    <row r="21" spans="1:11" x14ac:dyDescent="0.25">
      <c r="A21" s="11">
        <v>1</v>
      </c>
      <c r="B21" s="12"/>
      <c r="C21" s="12">
        <v>1.5</v>
      </c>
      <c r="D21" s="12">
        <v>1</v>
      </c>
      <c r="E21" s="12"/>
      <c r="F21" s="235" t="b" cm="1">
        <f t="array" ref="F21">CALENDAR.IS_VALID_TIMESPAN(A21,B21,C21,D21,E21)</f>
        <v>0</v>
      </c>
      <c r="G21" s="12" cm="1">
        <f t="array" ref="G21:K21">CALENDAR.VALIDATE_TIMESPAN(A21,B21,C21,D21,E21)</f>
        <v>1</v>
      </c>
      <c r="H21" s="12" t="str">
        <v/>
      </c>
      <c r="I21" s="12" t="e">
        <v>#NUM!</v>
      </c>
      <c r="J21" s="12">
        <v>1</v>
      </c>
      <c r="K21" s="83" t="str">
        <v/>
      </c>
    </row>
    <row r="22" spans="1:11" x14ac:dyDescent="0.25">
      <c r="A22" s="8">
        <v>1</v>
      </c>
      <c r="B22" s="9"/>
      <c r="C22" s="9">
        <v>2</v>
      </c>
      <c r="D22" s="9">
        <v>1.5</v>
      </c>
      <c r="E22" s="9"/>
      <c r="F22" s="234" t="b" cm="1">
        <f t="array" ref="F22">CALENDAR.IS_VALID_TIMESPAN(A22,B22,C22,D22,E22)</f>
        <v>1</v>
      </c>
      <c r="G22" s="9" cm="1">
        <f t="array" ref="G22:K22">CALENDAR.VALIDATE_TIMESPAN(A22,B22,C22,D22,E22)</f>
        <v>1</v>
      </c>
      <c r="H22" s="9" t="str">
        <v/>
      </c>
      <c r="I22" s="9">
        <v>2</v>
      </c>
      <c r="J22" s="9">
        <v>1.5</v>
      </c>
      <c r="K22" s="82" t="str">
        <v/>
      </c>
    </row>
    <row r="23" spans="1:11" x14ac:dyDescent="0.25">
      <c r="A23" s="11">
        <v>1</v>
      </c>
      <c r="B23" s="12"/>
      <c r="C23" s="12">
        <v>2</v>
      </c>
      <c r="D23" s="12">
        <v>1.5</v>
      </c>
      <c r="E23" s="12">
        <v>1</v>
      </c>
      <c r="F23" s="235" t="b" cm="1">
        <f t="array" ref="F23">CALENDAR.IS_VALID_TIMESPAN(A23,B23,C23,D23,E23)</f>
        <v>0</v>
      </c>
      <c r="G23" s="12" cm="1">
        <f t="array" ref="G23:K23">CALENDAR.VALIDATE_TIMESPAN(A23,B23,C23,D23,E23)</f>
        <v>1</v>
      </c>
      <c r="H23" s="12" t="str">
        <v/>
      </c>
      <c r="I23" s="12">
        <v>2</v>
      </c>
      <c r="J23" s="12" t="e">
        <v>#NUM!</v>
      </c>
      <c r="K23" s="83">
        <v>1</v>
      </c>
    </row>
    <row r="24" spans="1:11" x14ac:dyDescent="0.25">
      <c r="A24" s="8">
        <v>1</v>
      </c>
      <c r="B24" s="9"/>
      <c r="C24" s="9">
        <v>2</v>
      </c>
      <c r="D24" s="9">
        <v>3</v>
      </c>
      <c r="E24" s="9"/>
      <c r="F24" s="234" t="b" cm="1">
        <f t="array" ref="F24">CALENDAR.IS_VALID_TIMESPAN(A24,B24,C24,D24,E24)</f>
        <v>1</v>
      </c>
      <c r="G24" s="9" cm="1">
        <f t="array" ref="G24:K24">CALENDAR.VALIDATE_TIMESPAN(A24,B24,C24,D24,E24)</f>
        <v>1</v>
      </c>
      <c r="H24" s="9" t="str">
        <v/>
      </c>
      <c r="I24" s="9">
        <v>2</v>
      </c>
      <c r="J24" s="9">
        <v>3</v>
      </c>
      <c r="K24" s="82" t="str">
        <v/>
      </c>
    </row>
    <row r="25" spans="1:11" x14ac:dyDescent="0.25">
      <c r="A25" s="11">
        <v>1</v>
      </c>
      <c r="B25" s="12"/>
      <c r="C25" s="12">
        <v>2</v>
      </c>
      <c r="D25" s="12">
        <v>3</v>
      </c>
      <c r="E25" s="12">
        <v>4.5</v>
      </c>
      <c r="F25" s="235" t="b" cm="1">
        <f t="array" ref="F25">CALENDAR.IS_VALID_TIMESPAN(A25,B25,C25,D25,E25)</f>
        <v>1</v>
      </c>
      <c r="G25" s="12" cm="1">
        <f t="array" ref="G25:K25">CALENDAR.VALIDATE_TIMESPAN(A25,B25,C25,D25,E25)</f>
        <v>1</v>
      </c>
      <c r="H25" s="12" t="str">
        <v/>
      </c>
      <c r="I25" s="12">
        <v>2</v>
      </c>
      <c r="J25" s="12">
        <v>3</v>
      </c>
      <c r="K25" s="83">
        <v>4.5</v>
      </c>
    </row>
    <row r="26" spans="1:11" x14ac:dyDescent="0.25">
      <c r="A26" s="8">
        <v>1</v>
      </c>
      <c r="B26" s="9"/>
      <c r="C26" s="9">
        <v>2</v>
      </c>
      <c r="D26" s="9">
        <v>3</v>
      </c>
      <c r="E26" s="9">
        <v>4</v>
      </c>
      <c r="F26" s="234" t="b" cm="1">
        <f t="array" ref="F26">CALENDAR.IS_VALID_TIMESPAN(A26,B26,C26,D26,E26)</f>
        <v>1</v>
      </c>
      <c r="G26" s="9" cm="1">
        <f t="array" ref="G26:K26">CALENDAR.VALIDATE_TIMESPAN(A26,B26,C26,D26,E26)</f>
        <v>1</v>
      </c>
      <c r="H26" s="9" t="str">
        <v/>
      </c>
      <c r="I26" s="9">
        <v>2</v>
      </c>
      <c r="J26" s="9">
        <v>3</v>
      </c>
      <c r="K26" s="82">
        <v>4</v>
      </c>
    </row>
    <row r="27" spans="1:11" x14ac:dyDescent="0.25">
      <c r="A27" s="11">
        <v>1</v>
      </c>
      <c r="B27" s="12"/>
      <c r="C27" s="12"/>
      <c r="D27" s="12">
        <v>3.5</v>
      </c>
      <c r="E27" s="12"/>
      <c r="F27" s="235" t="b" cm="1">
        <f t="array" ref="F27">CALENDAR.IS_VALID_TIMESPAN(A27,B27,C27,D27,E27)</f>
        <v>1</v>
      </c>
      <c r="G27" s="12" cm="1">
        <f t="array" ref="G27:K27">CALENDAR.VALIDATE_TIMESPAN(A27,B27,C27,D27,E27)</f>
        <v>1</v>
      </c>
      <c r="H27" s="12" t="str">
        <v/>
      </c>
      <c r="I27" s="12" t="str">
        <v/>
      </c>
      <c r="J27" s="12">
        <v>3.5</v>
      </c>
      <c r="K27" s="83" t="str">
        <v/>
      </c>
    </row>
    <row r="28" spans="1:11" x14ac:dyDescent="0.25">
      <c r="A28" s="8">
        <v>1</v>
      </c>
      <c r="B28" s="9"/>
      <c r="C28" s="9"/>
      <c r="D28" s="9">
        <v>3.5</v>
      </c>
      <c r="E28" s="9">
        <v>4</v>
      </c>
      <c r="F28" s="234" t="b" cm="1">
        <f t="array" ref="F28">CALENDAR.IS_VALID_TIMESPAN(A28,B28,C28,D28,E28)</f>
        <v>0</v>
      </c>
      <c r="G28" s="9" cm="1">
        <f t="array" ref="G28:K28">CALENDAR.VALIDATE_TIMESPAN(A28,B28,C28,D28,E28)</f>
        <v>1</v>
      </c>
      <c r="H28" s="9" t="str">
        <v/>
      </c>
      <c r="I28" s="9" t="str">
        <v/>
      </c>
      <c r="J28" s="9" t="e">
        <v>#NUM!</v>
      </c>
      <c r="K28" s="82">
        <v>4</v>
      </c>
    </row>
    <row r="29" spans="1:11" x14ac:dyDescent="0.25">
      <c r="A29" s="11">
        <v>1</v>
      </c>
      <c r="B29" s="12"/>
      <c r="C29" s="12"/>
      <c r="D29" s="12">
        <v>3</v>
      </c>
      <c r="E29" s="12">
        <v>4.5</v>
      </c>
      <c r="F29" s="235" t="b" cm="1">
        <f t="array" ref="F29">CALENDAR.IS_VALID_TIMESPAN(A29,B29,C29,D29,E29)</f>
        <v>1</v>
      </c>
      <c r="G29" s="12" cm="1">
        <f t="array" ref="G29:K29">CALENDAR.VALIDATE_TIMESPAN(A29,B29,C29,D29,E29)</f>
        <v>1</v>
      </c>
      <c r="H29" s="12" t="str">
        <v/>
      </c>
      <c r="I29" s="12" t="str">
        <v/>
      </c>
      <c r="J29" s="12">
        <v>3</v>
      </c>
      <c r="K29" s="83">
        <v>4.5</v>
      </c>
    </row>
    <row r="30" spans="1:11" x14ac:dyDescent="0.25">
      <c r="A30" s="8">
        <v>1</v>
      </c>
      <c r="B30" s="9"/>
      <c r="C30" s="9"/>
      <c r="D30" s="9">
        <v>3</v>
      </c>
      <c r="E30" s="9">
        <v>4</v>
      </c>
      <c r="F30" s="234" t="b" cm="1">
        <f t="array" ref="F30">CALENDAR.IS_VALID_TIMESPAN(A30,B30,C30,D30,E30)</f>
        <v>1</v>
      </c>
      <c r="G30" s="9" cm="1">
        <f t="array" ref="G30:K30">CALENDAR.VALIDATE_TIMESPAN(A30,B30,C30,D30,E30)</f>
        <v>1</v>
      </c>
      <c r="H30" s="9" t="str">
        <v/>
      </c>
      <c r="I30" s="9" t="str">
        <v/>
      </c>
      <c r="J30" s="9">
        <v>3</v>
      </c>
      <c r="K30" s="82">
        <v>4</v>
      </c>
    </row>
    <row r="31" spans="1:11" x14ac:dyDescent="0.25">
      <c r="A31" s="11">
        <v>1</v>
      </c>
      <c r="B31" s="12"/>
      <c r="C31" s="12"/>
      <c r="D31" s="12">
        <v>3</v>
      </c>
      <c r="E31" s="12"/>
      <c r="F31" s="235" t="b" cm="1">
        <f t="array" ref="F31">CALENDAR.IS_VALID_TIMESPAN(A31,B31,C31,D31,E31)</f>
        <v>1</v>
      </c>
      <c r="G31" s="12" cm="1">
        <f t="array" ref="G31:K31">CALENDAR.VALIDATE_TIMESPAN(A31,B31,C31,D31,E31)</f>
        <v>1</v>
      </c>
      <c r="H31" s="12" t="str">
        <v/>
      </c>
      <c r="I31" s="12" t="str">
        <v/>
      </c>
      <c r="J31" s="12">
        <v>3</v>
      </c>
      <c r="K31" s="83" t="str">
        <v/>
      </c>
    </row>
    <row r="32" spans="1:11" x14ac:dyDescent="0.25">
      <c r="A32" s="8">
        <v>1</v>
      </c>
      <c r="B32" s="9"/>
      <c r="C32" s="9"/>
      <c r="D32" s="9"/>
      <c r="E32" s="9">
        <v>4</v>
      </c>
      <c r="F32" s="234" t="b" cm="1">
        <f t="array" ref="F32">CALENDAR.IS_VALID_TIMESPAN(A32,B32,C32,D32,E32)</f>
        <v>1</v>
      </c>
      <c r="G32" s="9" cm="1">
        <f t="array" ref="G32:K32">CALENDAR.VALIDATE_TIMESPAN(A32,B32,C32,D32,E32)</f>
        <v>1</v>
      </c>
      <c r="H32" s="9" t="str">
        <v/>
      </c>
      <c r="I32" s="9" t="str">
        <v/>
      </c>
      <c r="J32" s="9" t="str">
        <v/>
      </c>
      <c r="K32" s="82">
        <v>4</v>
      </c>
    </row>
    <row r="33" spans="1:11" x14ac:dyDescent="0.25">
      <c r="A33" s="11">
        <v>1</v>
      </c>
      <c r="B33" s="12"/>
      <c r="C33" s="12"/>
      <c r="D33" s="12"/>
      <c r="E33" s="12">
        <v>4.5</v>
      </c>
      <c r="F33" s="235" t="b" cm="1">
        <f t="array" ref="F33">CALENDAR.IS_VALID_TIMESPAN(A33,B33,C33,D33,E33)</f>
        <v>1</v>
      </c>
      <c r="G33" s="12" cm="1">
        <f t="array" ref="G33:K33">CALENDAR.VALIDATE_TIMESPAN(A33,B33,C33,D33,E33)</f>
        <v>1</v>
      </c>
      <c r="H33" s="12" t="str">
        <v/>
      </c>
      <c r="I33" s="12" t="str">
        <v/>
      </c>
      <c r="J33" s="12" t="str">
        <v/>
      </c>
      <c r="K33" s="83">
        <v>4.5</v>
      </c>
    </row>
    <row r="34" spans="1:11" x14ac:dyDescent="0.25">
      <c r="A34" s="8">
        <v>1</v>
      </c>
      <c r="B34" s="9">
        <v>100</v>
      </c>
      <c r="C34" s="9">
        <v>24</v>
      </c>
      <c r="D34" s="9"/>
      <c r="E34" s="9"/>
      <c r="F34" s="234" t="b" cm="1">
        <f t="array" ref="F34">CALENDAR.IS_VALID_TIMESPAN(A34,B34,C34,D34,E34)</f>
        <v>0</v>
      </c>
      <c r="G34" s="9" cm="1">
        <f t="array" ref="G34:K34">CALENDAR.VALIDATE_TIMESPAN(A34,B34,C34,D34,E34)</f>
        <v>1</v>
      </c>
      <c r="H34" s="9">
        <v>100</v>
      </c>
      <c r="I34" s="9" t="e">
        <v>#NUM!</v>
      </c>
      <c r="J34" s="9" t="str">
        <v/>
      </c>
      <c r="K34" s="82" t="str">
        <v/>
      </c>
    </row>
    <row r="35" spans="1:11" x14ac:dyDescent="0.25">
      <c r="A35" s="11">
        <v>1</v>
      </c>
      <c r="B35" s="12">
        <v>100</v>
      </c>
      <c r="C35" s="12">
        <v>23</v>
      </c>
      <c r="D35" s="12">
        <v>60</v>
      </c>
      <c r="E35" s="12"/>
      <c r="F35" s="235" t="b" cm="1">
        <f t="array" ref="F35">CALENDAR.IS_VALID_TIMESPAN(A35,B35,C35,D35,E35)</f>
        <v>0</v>
      </c>
      <c r="G35" s="12" cm="1">
        <f t="array" ref="G35:K35">CALENDAR.VALIDATE_TIMESPAN(A35,B35,C35,D35,E35)</f>
        <v>1</v>
      </c>
      <c r="H35" s="12">
        <v>100</v>
      </c>
      <c r="I35" s="12">
        <v>23</v>
      </c>
      <c r="J35" s="12" t="e">
        <v>#NUM!</v>
      </c>
      <c r="K35" s="83" t="str">
        <v/>
      </c>
    </row>
    <row r="36" spans="1:11" x14ac:dyDescent="0.25">
      <c r="A36" s="8">
        <v>1</v>
      </c>
      <c r="B36" s="9">
        <v>100</v>
      </c>
      <c r="C36" s="9">
        <v>23</v>
      </c>
      <c r="D36" s="9">
        <v>59</v>
      </c>
      <c r="E36" s="9"/>
      <c r="F36" s="234" t="b" cm="1">
        <f t="array" ref="F36">CALENDAR.IS_VALID_TIMESPAN(A36,B36,C36,D36,E36)</f>
        <v>1</v>
      </c>
      <c r="G36" s="9" cm="1">
        <f t="array" ref="G36:K36">CALENDAR.VALIDATE_TIMESPAN(A36,B36,C36,D36,E36)</f>
        <v>1</v>
      </c>
      <c r="H36" s="9">
        <v>100</v>
      </c>
      <c r="I36" s="9">
        <v>23</v>
      </c>
      <c r="J36" s="9">
        <v>59</v>
      </c>
      <c r="K36" s="82" t="str">
        <v/>
      </c>
    </row>
    <row r="37" spans="1:11" x14ac:dyDescent="0.25">
      <c r="A37" s="11">
        <v>1</v>
      </c>
      <c r="B37" s="12">
        <v>100</v>
      </c>
      <c r="C37" s="12">
        <v>23</v>
      </c>
      <c r="D37" s="12">
        <v>59</v>
      </c>
      <c r="E37" s="12">
        <v>60</v>
      </c>
      <c r="F37" s="235" t="b" cm="1">
        <f t="array" ref="F37">CALENDAR.IS_VALID_TIMESPAN(A37,B37,C37,D37,E37)</f>
        <v>0</v>
      </c>
      <c r="G37" s="12" cm="1">
        <f t="array" ref="G37:K37">CALENDAR.VALIDATE_TIMESPAN(A37,B37,C37,D37,E37)</f>
        <v>1</v>
      </c>
      <c r="H37" s="12">
        <v>100</v>
      </c>
      <c r="I37" s="12">
        <v>23</v>
      </c>
      <c r="J37" s="12">
        <v>59</v>
      </c>
      <c r="K37" s="83" t="e">
        <v>#NUM!</v>
      </c>
    </row>
    <row r="38" spans="1:11" x14ac:dyDescent="0.25">
      <c r="A38" s="8">
        <v>1</v>
      </c>
      <c r="B38" s="9">
        <v>100</v>
      </c>
      <c r="C38" s="9">
        <v>23</v>
      </c>
      <c r="D38" s="9">
        <v>59</v>
      </c>
      <c r="E38" s="9">
        <v>59.999000000000002</v>
      </c>
      <c r="F38" s="234" t="b" cm="1">
        <f t="array" ref="F38">CALENDAR.IS_VALID_TIMESPAN(A38,B38,C38,D38,E38)</f>
        <v>1</v>
      </c>
      <c r="G38" s="9" cm="1">
        <f t="array" ref="G38:K38">CALENDAR.VALIDATE_TIMESPAN(A38,B38,C38,D38,E38)</f>
        <v>1</v>
      </c>
      <c r="H38" s="9">
        <v>100</v>
      </c>
      <c r="I38" s="9">
        <v>23</v>
      </c>
      <c r="J38" s="9">
        <v>59</v>
      </c>
      <c r="K38" s="82">
        <v>59.999000000000002</v>
      </c>
    </row>
    <row r="39" spans="1:11" x14ac:dyDescent="0.25">
      <c r="A39" s="11">
        <v>1</v>
      </c>
      <c r="B39" s="12" t="e">
        <v>#N/A</v>
      </c>
      <c r="C39" s="12">
        <v>24</v>
      </c>
      <c r="D39" s="12"/>
      <c r="E39" s="12"/>
      <c r="F39" s="235" t="b" cm="1">
        <f t="array" ref="F39">CALENDAR.IS_VALID_TIMESPAN(A39,B39,C39,D39,E39)</f>
        <v>0</v>
      </c>
      <c r="G39" s="12" cm="1">
        <f t="array" ref="G39:K39">CALENDAR.VALIDATE_TIMESPAN(A39,B39,C39,D39,E39)</f>
        <v>1</v>
      </c>
      <c r="H39" s="12" t="e">
        <v>#N/A</v>
      </c>
      <c r="I39" s="12">
        <v>24</v>
      </c>
      <c r="J39" s="12" t="str">
        <v/>
      </c>
      <c r="K39" s="83" t="str">
        <v/>
      </c>
    </row>
    <row r="40" spans="1:11" x14ac:dyDescent="0.25">
      <c r="A40" s="8">
        <v>1</v>
      </c>
      <c r="B40" s="9"/>
      <c r="C40" s="9">
        <v>25</v>
      </c>
      <c r="D40" s="9">
        <v>59</v>
      </c>
      <c r="E40" s="9"/>
      <c r="F40" s="234" t="b" cm="1">
        <f t="array" ref="F40">CALENDAR.IS_VALID_TIMESPAN(A40,B40,C40,D40,E40)</f>
        <v>1</v>
      </c>
      <c r="G40" s="9" cm="1">
        <f t="array" ref="G40:K40">CALENDAR.VALIDATE_TIMESPAN(A40,B40,C40,D40,E40)</f>
        <v>1</v>
      </c>
      <c r="H40" s="9" t="str">
        <v/>
      </c>
      <c r="I40" s="9">
        <v>25</v>
      </c>
      <c r="J40" s="9">
        <v>59</v>
      </c>
      <c r="K40" s="82" t="str">
        <v/>
      </c>
    </row>
    <row r="41" spans="1:11" x14ac:dyDescent="0.25">
      <c r="A41" s="11">
        <v>1</v>
      </c>
      <c r="B41" s="12"/>
      <c r="C41" s="12">
        <v>25</v>
      </c>
      <c r="D41" s="12">
        <v>59</v>
      </c>
      <c r="E41" s="12">
        <v>59.999899999999997</v>
      </c>
      <c r="F41" s="235" t="b" cm="1">
        <f t="array" ref="F41">CALENDAR.IS_VALID_TIMESPAN(A41,B41,C41,D41,E41)</f>
        <v>1</v>
      </c>
      <c r="G41" s="12" cm="1">
        <f t="array" ref="G41:K41">CALENDAR.VALIDATE_TIMESPAN(A41,B41,C41,D41,E41)</f>
        <v>1</v>
      </c>
      <c r="H41" s="12" t="str">
        <v/>
      </c>
      <c r="I41" s="12">
        <v>25</v>
      </c>
      <c r="J41" s="12">
        <v>59</v>
      </c>
      <c r="K41" s="83">
        <v>59.999899999999997</v>
      </c>
    </row>
    <row r="42" spans="1:11" x14ac:dyDescent="0.25">
      <c r="A42" s="8">
        <v>1</v>
      </c>
      <c r="B42" s="9"/>
      <c r="C42" s="9">
        <v>25</v>
      </c>
      <c r="D42" s="9">
        <v>59</v>
      </c>
      <c r="E42" s="9">
        <v>60</v>
      </c>
      <c r="F42" s="234" t="b" cm="1">
        <f t="array" ref="F42">CALENDAR.IS_VALID_TIMESPAN(A42,B42,C42,D42,E42)</f>
        <v>0</v>
      </c>
      <c r="G42" s="9" cm="1">
        <f t="array" ref="G42:K42">CALENDAR.VALIDATE_TIMESPAN(A42,B42,C42,D42,E42)</f>
        <v>1</v>
      </c>
      <c r="H42" s="9" t="str">
        <v/>
      </c>
      <c r="I42" s="9">
        <v>25</v>
      </c>
      <c r="J42" s="9">
        <v>59</v>
      </c>
      <c r="K42" s="82" t="e">
        <v>#NUM!</v>
      </c>
    </row>
    <row r="43" spans="1:11" x14ac:dyDescent="0.25">
      <c r="A43" s="11">
        <v>1</v>
      </c>
      <c r="B43" s="12"/>
      <c r="C43" s="12"/>
      <c r="D43" s="12">
        <v>100</v>
      </c>
      <c r="E43" s="12">
        <v>59</v>
      </c>
      <c r="F43" s="235" t="b" cm="1">
        <f t="array" ref="F43">CALENDAR.IS_VALID_TIMESPAN(A43,B43,C43,D43,E43)</f>
        <v>1</v>
      </c>
      <c r="G43" s="12" cm="1">
        <f t="array" ref="G43:K43">CALENDAR.VALIDATE_TIMESPAN(A43,B43,C43,D43,E43)</f>
        <v>1</v>
      </c>
      <c r="H43" s="12" t="str">
        <v/>
      </c>
      <c r="I43" s="12" t="str">
        <v/>
      </c>
      <c r="J43" s="12">
        <v>100</v>
      </c>
      <c r="K43" s="83">
        <v>59</v>
      </c>
    </row>
    <row r="44" spans="1:11" x14ac:dyDescent="0.25">
      <c r="A44" s="185">
        <v>1</v>
      </c>
      <c r="B44" s="148"/>
      <c r="C44" s="148"/>
      <c r="D44" s="148">
        <v>100</v>
      </c>
      <c r="E44" s="148">
        <v>60</v>
      </c>
      <c r="F44" s="236" t="b" cm="1">
        <f t="array" ref="F44">CALENDAR.IS_VALID_TIMESPAN(A44,B44,C44,D44,E44)</f>
        <v>0</v>
      </c>
      <c r="G44" s="148" cm="1">
        <f t="array" ref="G44:K44">CALENDAR.VALIDATE_TIMESPAN(A44,B44,C44,D44,E44)</f>
        <v>1</v>
      </c>
      <c r="H44" s="148" t="str">
        <v/>
      </c>
      <c r="I44" s="148" t="str">
        <v/>
      </c>
      <c r="J44" s="148">
        <v>100</v>
      </c>
      <c r="K44" s="237" t="e">
        <v>#NUM!</v>
      </c>
    </row>
    <row r="45" spans="1:11" x14ac:dyDescent="0.25">
      <c r="A45" s="60">
        <v>1</v>
      </c>
      <c r="B45" s="37"/>
      <c r="C45" s="37"/>
      <c r="D45" s="37">
        <v>100</v>
      </c>
      <c r="E45" s="37">
        <v>59.999000000000002</v>
      </c>
      <c r="F45" s="238" t="b" cm="1">
        <f t="array" ref="F45">CALENDAR.IS_VALID_TIMESPAN(A45,B45,C45,D45,E45)</f>
        <v>1</v>
      </c>
      <c r="G45" s="37" cm="1">
        <f t="array" ref="G45:K45">CALENDAR.VALIDATE_TIMESPAN(A45,B45,C45,D45,E45)</f>
        <v>1</v>
      </c>
      <c r="H45" s="37" t="str">
        <v/>
      </c>
      <c r="I45" s="37" t="str">
        <v/>
      </c>
      <c r="J45" s="37">
        <v>100</v>
      </c>
      <c r="K45" s="175">
        <v>59.999000000000002</v>
      </c>
    </row>
    <row r="46" spans="1:11" x14ac:dyDescent="0.25">
      <c r="A46" s="185" t="e">
        <v>#N/A</v>
      </c>
      <c r="B46" s="148"/>
      <c r="C46" s="148"/>
      <c r="D46" s="148"/>
      <c r="E46" s="148">
        <v>100</v>
      </c>
      <c r="F46" s="236" t="b" cm="1">
        <f t="array" ref="F46">CALENDAR.IS_VALID_TIMESPAN(A46,B46,C46,D46,E46)</f>
        <v>0</v>
      </c>
      <c r="G46" s="148" t="e" cm="1">
        <f t="array" ref="G46:K46">CALENDAR.VALIDATE_TIMESPAN(A46,B46,C46,D46,E46)</f>
        <v>#VALUE!</v>
      </c>
      <c r="H46" s="148" t="str">
        <v/>
      </c>
      <c r="I46" s="148" t="str">
        <v/>
      </c>
      <c r="J46" s="148" t="str">
        <v/>
      </c>
      <c r="K46" s="237">
        <v>100</v>
      </c>
    </row>
    <row r="49" spans="1:5" ht="19.5" x14ac:dyDescent="0.3">
      <c r="A49" s="1" t="s">
        <v>422</v>
      </c>
      <c r="B49" s="1"/>
      <c r="C49" s="1"/>
    </row>
    <row r="51" spans="1:5" x14ac:dyDescent="0.25">
      <c r="A51" t="s">
        <v>69</v>
      </c>
      <c r="B51" t="s">
        <v>404</v>
      </c>
      <c r="C51" t="s">
        <v>71</v>
      </c>
      <c r="D51" t="s">
        <v>406</v>
      </c>
      <c r="E51" t="s">
        <v>423</v>
      </c>
    </row>
    <row r="52" spans="1:5" x14ac:dyDescent="0.25">
      <c r="A52" s="66">
        <v>0</v>
      </c>
      <c r="E52" t="e" cm="1">
        <f t="array" ref="E52">CALENDAR.TIMESPAN_LOW_ORDER(Table283032[[#This Row],[Days]],Table283032[[#This Row],[Hours]],Table283032[[#This Row],[Minute]],Table283032[[#This Row],[Seconds]])</f>
        <v>#N/A</v>
      </c>
    </row>
    <row r="53" spans="1:5" x14ac:dyDescent="0.25">
      <c r="A53" s="66">
        <v>1</v>
      </c>
      <c r="E53" cm="1">
        <f t="array" ref="E53">CALENDAR.TIMESPAN_LOW_ORDER(Table283032[[#This Row],[Days]],Table283032[[#This Row],[Hours]],Table283032[[#This Row],[Minute]],Table283032[[#This Row],[Seconds]])</f>
        <v>1</v>
      </c>
    </row>
    <row r="54" spans="1:5" x14ac:dyDescent="0.25">
      <c r="A54" s="66">
        <v>-1</v>
      </c>
      <c r="E54" cm="1">
        <f t="array" ref="E54">CALENDAR.TIMESPAN_LOW_ORDER(Table283032[[#This Row],[Days]],Table283032[[#This Row],[Hours]],Table283032[[#This Row],[Minute]],Table283032[[#This Row],[Seconds]])</f>
        <v>1</v>
      </c>
    </row>
    <row r="55" spans="1:5" x14ac:dyDescent="0.25">
      <c r="A55" s="66">
        <v>1.5</v>
      </c>
      <c r="E55" cm="1">
        <f t="array" ref="E55">CALENDAR.TIMESPAN_LOW_ORDER(Table283032[[#This Row],[Days]],Table283032[[#This Row],[Hours]],Table283032[[#This Row],[Minute]],Table283032[[#This Row],[Seconds]])</f>
        <v>2</v>
      </c>
    </row>
    <row r="56" spans="1:5" x14ac:dyDescent="0.25">
      <c r="A56" s="66">
        <v>1.04</v>
      </c>
      <c r="E56" cm="1">
        <f t="array" ref="E56">CALENDAR.TIMESPAN_LOW_ORDER(Table283032[[#This Row],[Days]],Table283032[[#This Row],[Hours]],Table283032[[#This Row],[Minute]],Table283032[[#This Row],[Seconds]])</f>
        <v>4</v>
      </c>
    </row>
    <row r="57" spans="1:5" x14ac:dyDescent="0.25">
      <c r="A57" s="66">
        <v>0</v>
      </c>
      <c r="B57">
        <v>1</v>
      </c>
      <c r="C57">
        <v>1</v>
      </c>
      <c r="E57" cm="1">
        <f t="array" ref="E57">CALENDAR.TIMESPAN_LOW_ORDER(Table283032[[#This Row],[Days]],Table283032[[#This Row],[Hours]],Table283032[[#This Row],[Minute]],Table283032[[#This Row],[Seconds]])</f>
        <v>3</v>
      </c>
    </row>
    <row r="58" spans="1:5" x14ac:dyDescent="0.25">
      <c r="A58" s="66">
        <v>0</v>
      </c>
      <c r="D58">
        <v>1</v>
      </c>
      <c r="E58" cm="1">
        <f t="array" ref="E58">CALENDAR.TIMESPAN_LOW_ORDER(Table283032[[#This Row],[Days]],Table283032[[#This Row],[Hours]],Table283032[[#This Row],[Minute]],Table283032[[#This Row],[Seconds]])</f>
        <v>4</v>
      </c>
    </row>
    <row r="59" spans="1:5" x14ac:dyDescent="0.25">
      <c r="A59" s="66"/>
      <c r="C59">
        <v>1</v>
      </c>
      <c r="E59" cm="1">
        <f t="array" ref="E59">CALENDAR.TIMESPAN_LOW_ORDER(Table283032[[#This Row],[Days]],Table283032[[#This Row],[Hours]],Table283032[[#This Row],[Minute]],Table283032[[#This Row],[Seconds]])</f>
        <v>3</v>
      </c>
    </row>
    <row r="62" spans="1:5" ht="19.5" x14ac:dyDescent="0.3">
      <c r="A62" s="1" t="s">
        <v>424</v>
      </c>
      <c r="B62" s="1"/>
    </row>
    <row r="64" spans="1:5" x14ac:dyDescent="0.25">
      <c r="A64" t="s">
        <v>69</v>
      </c>
      <c r="B64" t="s">
        <v>404</v>
      </c>
      <c r="C64" t="s">
        <v>71</v>
      </c>
      <c r="D64" t="s">
        <v>406</v>
      </c>
      <c r="E64" t="s">
        <v>425</v>
      </c>
    </row>
    <row r="65" spans="1:6" x14ac:dyDescent="0.25">
      <c r="A65" s="66">
        <v>0</v>
      </c>
      <c r="E65" t="e" cm="1">
        <f t="array" ref="E65">CALENDAR.TIMESPAN_HIGH_ORDER(Table28303237[[#This Row],[Days]],Table28303237[[#This Row],[Hours]],Table28303237[[#This Row],[Minute]],Table28303237[[#This Row],[Seconds]])</f>
        <v>#N/A</v>
      </c>
    </row>
    <row r="66" spans="1:6" x14ac:dyDescent="0.25">
      <c r="A66" s="66">
        <v>1</v>
      </c>
      <c r="E66" cm="1">
        <f t="array" ref="E66">CALENDAR.TIMESPAN_HIGH_ORDER(Table28303237[[#This Row],[Days]],Table28303237[[#This Row],[Hours]],Table28303237[[#This Row],[Minute]],Table28303237[[#This Row],[Seconds]])</f>
        <v>1</v>
      </c>
    </row>
    <row r="67" spans="1:6" x14ac:dyDescent="0.25">
      <c r="A67" s="66">
        <v>-1</v>
      </c>
      <c r="E67" cm="1">
        <f t="array" ref="E67">CALENDAR.TIMESPAN_HIGH_ORDER(Table28303237[[#This Row],[Days]],Table28303237[[#This Row],[Hours]],Table28303237[[#This Row],[Minute]],Table28303237[[#This Row],[Seconds]])</f>
        <v>1</v>
      </c>
    </row>
    <row r="68" spans="1:6" x14ac:dyDescent="0.25">
      <c r="A68" s="66">
        <v>1.5</v>
      </c>
      <c r="E68" cm="1">
        <f t="array" ref="E68">CALENDAR.TIMESPAN_HIGH_ORDER(Table28303237[[#This Row],[Days]],Table28303237[[#This Row],[Hours]],Table28303237[[#This Row],[Minute]],Table28303237[[#This Row],[Seconds]])</f>
        <v>1</v>
      </c>
    </row>
    <row r="69" spans="1:6" x14ac:dyDescent="0.25">
      <c r="A69" s="66">
        <v>1.04</v>
      </c>
      <c r="E69" cm="1">
        <f t="array" ref="E69">CALENDAR.TIMESPAN_HIGH_ORDER(Table28303237[[#This Row],[Days]],Table28303237[[#This Row],[Hours]],Table28303237[[#This Row],[Minute]],Table28303237[[#This Row],[Seconds]])</f>
        <v>1</v>
      </c>
    </row>
    <row r="70" spans="1:6" x14ac:dyDescent="0.25">
      <c r="A70" s="66">
        <v>0</v>
      </c>
      <c r="B70">
        <v>1</v>
      </c>
      <c r="C70">
        <v>1</v>
      </c>
      <c r="E70" cm="1">
        <f t="array" ref="E70">CALENDAR.TIMESPAN_HIGH_ORDER(Table28303237[[#This Row],[Days]],Table28303237[[#This Row],[Hours]],Table28303237[[#This Row],[Minute]],Table28303237[[#This Row],[Seconds]])</f>
        <v>2</v>
      </c>
    </row>
    <row r="71" spans="1:6" x14ac:dyDescent="0.25">
      <c r="A71" s="66">
        <v>0</v>
      </c>
      <c r="D71">
        <v>1</v>
      </c>
      <c r="E71" cm="1">
        <f t="array" ref="E71">CALENDAR.TIMESPAN_HIGH_ORDER(Table28303237[[#This Row],[Days]],Table28303237[[#This Row],[Hours]],Table28303237[[#This Row],[Minute]],Table28303237[[#This Row],[Seconds]])</f>
        <v>4</v>
      </c>
    </row>
    <row r="72" spans="1:6" x14ac:dyDescent="0.25">
      <c r="A72" s="66"/>
      <c r="C72">
        <v>1</v>
      </c>
      <c r="E72" cm="1">
        <f t="array" ref="E72">CALENDAR.TIMESPAN_HIGH_ORDER(Table28303237[[#This Row],[Days]],Table28303237[[#This Row],[Hours]],Table28303237[[#This Row],[Minute]],Table28303237[[#This Row],[Seconds]])</f>
        <v>3</v>
      </c>
    </row>
    <row r="75" spans="1:6" ht="19.5" x14ac:dyDescent="0.3">
      <c r="A75" s="1" t="s">
        <v>403</v>
      </c>
      <c r="B75" s="1"/>
      <c r="C75" s="1"/>
    </row>
    <row r="77" spans="1:6" x14ac:dyDescent="0.25">
      <c r="A77" t="s">
        <v>113</v>
      </c>
      <c r="B77" t="s">
        <v>69</v>
      </c>
      <c r="C77" t="s">
        <v>404</v>
      </c>
      <c r="D77" t="s">
        <v>405</v>
      </c>
      <c r="E77" t="s">
        <v>406</v>
      </c>
      <c r="F77" t="s">
        <v>310</v>
      </c>
    </row>
    <row r="78" spans="1:6" x14ac:dyDescent="0.25">
      <c r="F78" t="str" cm="1">
        <f t="array" ref="F78">CALENDAR.TIMESPAN(Table28[[#This Row],[Sign]],Table28[[#This Row],[Days]],Table28[[#This Row],[Hours]],Table28[[#This Row],[Minutes]],Table28[[#This Row],[Seconds]])</f>
        <v/>
      </c>
    </row>
    <row r="79" spans="1:6" x14ac:dyDescent="0.25">
      <c r="B79" t="s">
        <v>3</v>
      </c>
      <c r="F79" t="e" cm="1">
        <f t="array" ref="F79">CALENDAR.TIMESPAN(Table28[[#This Row],[Sign]],Table28[[#This Row],[Days]],Table28[[#This Row],[Hours]],Table28[[#This Row],[Minutes]],Table28[[#This Row],[Seconds]])</f>
        <v>#VALUE!</v>
      </c>
    </row>
    <row r="80" spans="1:6" x14ac:dyDescent="0.25">
      <c r="A80">
        <v>1</v>
      </c>
      <c r="B80">
        <v>1</v>
      </c>
      <c r="D80">
        <v>1</v>
      </c>
      <c r="F80" cm="1">
        <f t="array" ref="F80">CALENDAR.TIMESPAN(Table28[[#This Row],[Sign]],Table28[[#This Row],[Days]],Table28[[#This Row],[Hours]],Table28[[#This Row],[Minutes]],Table28[[#This Row],[Seconds]])</f>
        <v>1.0006944444444446</v>
      </c>
    </row>
    <row r="81" spans="1:6" x14ac:dyDescent="0.25">
      <c r="A81">
        <v>1</v>
      </c>
      <c r="C81">
        <v>1</v>
      </c>
      <c r="F81" cm="1">
        <f t="array" ref="F81">CALENDAR.TIMESPAN(Table28[[#This Row],[Sign]],Table28[[#This Row],[Days]],Table28[[#This Row],[Hours]],Table28[[#This Row],[Minutes]],Table28[[#This Row],[Seconds]])</f>
        <v>4.1666666666666664E-2</v>
      </c>
    </row>
    <row r="82" spans="1:6" x14ac:dyDescent="0.25">
      <c r="A82">
        <v>1</v>
      </c>
      <c r="B82" s="3"/>
      <c r="D82">
        <v>1</v>
      </c>
      <c r="F82" cm="1">
        <f t="array" ref="F82">CALENDAR.TIMESPAN(Table28[[#This Row],[Sign]],Table28[[#This Row],[Days]],Table28[[#This Row],[Hours]],Table28[[#This Row],[Minutes]],Table28[[#This Row],[Seconds]])</f>
        <v>6.9444444444444447E-4</v>
      </c>
    </row>
    <row r="83" spans="1:6" x14ac:dyDescent="0.25">
      <c r="A83">
        <v>1</v>
      </c>
      <c r="E83">
        <v>0.1</v>
      </c>
      <c r="F83" cm="1">
        <f t="array" ref="F83">CALENDAR.TIMESPAN(Table28[[#This Row],[Sign]],Table28[[#This Row],[Days]],Table28[[#This Row],[Hours]],Table28[[#This Row],[Minutes]],Table28[[#This Row],[Seconds]])</f>
        <v>1.1574074074074074E-6</v>
      </c>
    </row>
    <row r="84" spans="1:6" x14ac:dyDescent="0.25">
      <c r="A84">
        <v>1</v>
      </c>
      <c r="B84">
        <v>1</v>
      </c>
      <c r="C84">
        <v>36</v>
      </c>
      <c r="D84">
        <v>120</v>
      </c>
      <c r="E84">
        <v>-60</v>
      </c>
      <c r="F84" cm="1">
        <f t="array" ref="F84">CALENDAR.TIMESPAN(Table28[[#This Row],[Sign]],Table28[[#This Row],[Days]],Table28[[#This Row],[Hours]],Table28[[#This Row],[Minutes]],Table28[[#This Row],[Seconds]])</f>
        <v>2.5826388888888889</v>
      </c>
    </row>
    <row r="85" spans="1:6" x14ac:dyDescent="0.25">
      <c r="A85">
        <v>0</v>
      </c>
      <c r="B85">
        <v>1</v>
      </c>
      <c r="C85">
        <v>1</v>
      </c>
      <c r="D85">
        <v>1</v>
      </c>
      <c r="E85">
        <v>1</v>
      </c>
      <c r="F85" cm="1">
        <f t="array" ref="F85">CALENDAR.TIMESPAN(Table28[[#This Row],[Sign]],Table28[[#This Row],[Days]],Table28[[#This Row],[Hours]],Table28[[#This Row],[Minutes]],Table28[[#This Row],[Seconds]])</f>
        <v>0</v>
      </c>
    </row>
    <row r="86" spans="1:6" x14ac:dyDescent="0.25">
      <c r="A86" s="3">
        <v>-1</v>
      </c>
      <c r="B86" s="3"/>
      <c r="E86">
        <v>86400</v>
      </c>
      <c r="F86" cm="1">
        <f t="array" ref="F86">CALENDAR.TIMESPAN(Table28[[#This Row],[Sign]],Table28[[#This Row],[Days]],Table28[[#This Row],[Hours]],Table28[[#This Row],[Minutes]],Table28[[#This Row],[Seconds]])</f>
        <v>-1</v>
      </c>
    </row>
    <row r="87" spans="1:6" x14ac:dyDescent="0.25">
      <c r="A87" s="3">
        <v>-1</v>
      </c>
      <c r="B87" s="3"/>
      <c r="E87">
        <v>-86400</v>
      </c>
      <c r="F87" cm="1">
        <f t="array" ref="F87">CALENDAR.TIMESPAN(Table28[[#This Row],[Sign]],Table28[[#This Row],[Days]],Table28[[#This Row],[Hours]],Table28[[#This Row],[Minutes]],Table28[[#This Row],[Seconds]])</f>
        <v>1</v>
      </c>
    </row>
    <row r="88" spans="1:6" x14ac:dyDescent="0.25">
      <c r="A88" s="3">
        <v>-1</v>
      </c>
      <c r="B88" s="3">
        <v>1</v>
      </c>
      <c r="C88">
        <v>-24</v>
      </c>
      <c r="D88">
        <v>1440</v>
      </c>
      <c r="E88">
        <v>-86400</v>
      </c>
      <c r="F88" cm="1">
        <f t="array" ref="F88">CALENDAR.TIMESPAN(Table28[[#This Row],[Sign]],Table28[[#This Row],[Days]],Table28[[#This Row],[Hours]],Table28[[#This Row],[Minutes]],Table28[[#This Row],[Seconds]])</f>
        <v>0</v>
      </c>
    </row>
    <row r="91" spans="1:6" ht="19.5" x14ac:dyDescent="0.3">
      <c r="A91" s="1" t="s">
        <v>313</v>
      </c>
      <c r="B91" s="1"/>
      <c r="C91" s="1"/>
    </row>
    <row r="93" spans="1:6" x14ac:dyDescent="0.25">
      <c r="A93" t="s">
        <v>222</v>
      </c>
      <c r="B93" t="s">
        <v>38</v>
      </c>
      <c r="C93" t="s">
        <v>309</v>
      </c>
      <c r="D93" t="s">
        <v>310</v>
      </c>
    </row>
    <row r="94" spans="1:6" x14ac:dyDescent="0.25">
      <c r="D94" s="46" t="str" cm="1">
        <f t="array" ref="D94">CALENDAR.ROUND_TIMESPAN(Table2830[[#This Row],[TimeSpan]],Table2830[[#This Row],[Precision]],Table2830[[#This Row],[Truncate]])</f>
        <v/>
      </c>
    </row>
    <row r="95" spans="1:6" x14ac:dyDescent="0.25">
      <c r="A95" t="s">
        <v>3</v>
      </c>
      <c r="D95" s="46" t="e" cm="1">
        <f t="array" ref="D95">CALENDAR.ROUND_TIMESPAN(Table2830[[#This Row],[TimeSpan]],Table2830[[#This Row],[Precision]],Table2830[[#This Row],[Truncate]])</f>
        <v>#VALUE!</v>
      </c>
    </row>
    <row r="96" spans="1:6" x14ac:dyDescent="0.25">
      <c r="A96">
        <v>1</v>
      </c>
      <c r="D96" s="46" cm="1">
        <f t="array" ref="D96">CALENDAR.ROUND_TIMESPAN(Table2830[[#This Row],[TimeSpan]],Table2830[[#This Row],[Precision]],Table2830[[#This Row],[Truncate]])</f>
        <v>1</v>
      </c>
    </row>
    <row r="97" spans="1:10" x14ac:dyDescent="0.25">
      <c r="A97">
        <v>6.7900000000000002E-2</v>
      </c>
      <c r="B97">
        <v>-2</v>
      </c>
      <c r="D97" s="46" cm="1">
        <f t="array" ref="D97">CALENDAR.ROUND_TIMESPAN(Table2830[[#This Row],[TimeSpan]],Table2830[[#This Row],[Precision]],Table2830[[#This Row],[Truncate]])</f>
        <v>8.3333333333333329E-2</v>
      </c>
    </row>
    <row r="98" spans="1:10" x14ac:dyDescent="0.25">
      <c r="A98">
        <v>6.7900000000000002E-2</v>
      </c>
      <c r="B98" s="3">
        <v>-2</v>
      </c>
      <c r="C98">
        <v>1</v>
      </c>
      <c r="D98" s="46" cm="1">
        <f t="array" ref="D98">CALENDAR.ROUND_TIMESPAN(Table2830[[#This Row],[TimeSpan]],Table2830[[#This Row],[Precision]],Table2830[[#This Row],[Truncate]])</f>
        <v>4.1666666666666664E-2</v>
      </c>
    </row>
    <row r="99" spans="1:10" x14ac:dyDescent="0.25">
      <c r="A99">
        <v>6.9444444444444447E-4</v>
      </c>
      <c r="B99">
        <v>2</v>
      </c>
      <c r="D99" s="46" cm="1">
        <f t="array" ref="D99">CALENDAR.ROUND_TIMESPAN(Table2830[[#This Row],[TimeSpan]],Table2830[[#This Row],[Precision]],Table2830[[#This Row],[Truncate]])</f>
        <v>6.9444444444444447E-4</v>
      </c>
    </row>
    <row r="100" spans="1:10" x14ac:dyDescent="0.25">
      <c r="A100" s="108">
        <v>6.1574074074074101E-6</v>
      </c>
      <c r="B100">
        <v>0</v>
      </c>
      <c r="D100" s="46" cm="1">
        <f t="array" ref="D100">CALENDAR.ROUND_TIMESPAN(Table2830[[#This Row],[TimeSpan]],Table2830[[#This Row],[Precision]],Table2830[[#This Row],[Truncate]])</f>
        <v>1.1574074074074073E-5</v>
      </c>
      <c r="F100" s="108"/>
      <c r="G100" s="108"/>
      <c r="H100" s="210"/>
    </row>
    <row r="101" spans="1:10" x14ac:dyDescent="0.25">
      <c r="A101">
        <v>2.5826388888888889</v>
      </c>
      <c r="B101">
        <v>-2</v>
      </c>
      <c r="C101">
        <v>1</v>
      </c>
      <c r="D101" s="46" cm="1">
        <f t="array" ref="D101">CALENDAR.ROUND_TIMESPAN(Table2830[[#This Row],[TimeSpan]],Table2830[[#This Row],[Precision]],Table2830[[#This Row],[Truncate]])</f>
        <v>2.5416666666666665</v>
      </c>
      <c r="H101" s="210"/>
    </row>
    <row r="102" spans="1:10" x14ac:dyDescent="0.25">
      <c r="A102" s="3"/>
      <c r="B102" s="3"/>
      <c r="D102" s="46"/>
    </row>
    <row r="103" spans="1:10" x14ac:dyDescent="0.25">
      <c r="A103" s="3"/>
      <c r="B103" s="3"/>
      <c r="D103" s="46"/>
    </row>
    <row r="104" spans="1:10" ht="19.5" x14ac:dyDescent="0.3">
      <c r="A104" s="1" t="s">
        <v>419</v>
      </c>
      <c r="B104" s="1"/>
      <c r="C104" s="1"/>
    </row>
    <row r="106" spans="1:10" x14ac:dyDescent="0.25">
      <c r="A106" s="5" t="s">
        <v>222</v>
      </c>
      <c r="B106" s="6" t="s">
        <v>509</v>
      </c>
      <c r="C106" s="6" t="s">
        <v>420</v>
      </c>
      <c r="D106" s="6" t="s">
        <v>38</v>
      </c>
      <c r="E106" s="81" t="s">
        <v>309</v>
      </c>
      <c r="F106" s="6" t="s">
        <v>135</v>
      </c>
      <c r="G106" s="6" t="s">
        <v>141</v>
      </c>
      <c r="H106" s="6" t="s">
        <v>133</v>
      </c>
      <c r="I106" s="6" t="s">
        <v>163</v>
      </c>
      <c r="J106" s="6" t="s">
        <v>134</v>
      </c>
    </row>
    <row r="107" spans="1:10" x14ac:dyDescent="0.25">
      <c r="A107" s="8">
        <v>0</v>
      </c>
      <c r="B107" s="9"/>
      <c r="C107" s="9">
        <v>1</v>
      </c>
      <c r="D107" s="9"/>
      <c r="E107" s="82"/>
      <c r="F107" s="9" cm="1">
        <f t="array" ref="F107:J107">CALENDAR.RESOLVE_TIMESPAN(A107,B107,C107,D107,E107)</f>
        <v>0</v>
      </c>
      <c r="G107" s="9">
        <v>0</v>
      </c>
      <c r="H107" s="73" t="str">
        <v/>
      </c>
      <c r="I107" s="73" t="str">
        <v/>
      </c>
      <c r="J107" s="213" t="str">
        <v/>
      </c>
    </row>
    <row r="108" spans="1:10" x14ac:dyDescent="0.25">
      <c r="A108" s="11">
        <v>0.12499305555555557</v>
      </c>
      <c r="B108" s="12"/>
      <c r="C108" s="12">
        <v>3</v>
      </c>
      <c r="D108" s="12">
        <v>2</v>
      </c>
      <c r="E108" s="83"/>
      <c r="F108" s="12" cm="1">
        <f t="array" ref="F108:J108">CALENDAR.RESOLVE_TIMESPAN(A108,B108,C108,D108,E108)</f>
        <v>1</v>
      </c>
      <c r="G108" s="12">
        <v>0</v>
      </c>
      <c r="H108" s="74">
        <v>2</v>
      </c>
      <c r="I108" s="74">
        <v>59.99</v>
      </c>
      <c r="J108" s="214" t="str">
        <v/>
      </c>
    </row>
    <row r="109" spans="1:10" x14ac:dyDescent="0.25">
      <c r="A109" s="8">
        <v>0.12499305555555557</v>
      </c>
      <c r="B109" s="9"/>
      <c r="C109" s="9">
        <v>3</v>
      </c>
      <c r="D109" s="9">
        <v>1</v>
      </c>
      <c r="E109" s="82"/>
      <c r="F109" s="9" cm="1">
        <f t="array" ref="F109:J109">CALENDAR.RESOLVE_TIMESPAN(A109,B109,C109,D109,E109)</f>
        <v>1</v>
      </c>
      <c r="G109" s="9">
        <v>0</v>
      </c>
      <c r="H109" s="73">
        <v>3</v>
      </c>
      <c r="I109" s="73">
        <v>0</v>
      </c>
      <c r="J109" s="213" t="str">
        <v/>
      </c>
    </row>
    <row r="110" spans="1:10" x14ac:dyDescent="0.25">
      <c r="A110" s="11">
        <v>0.36234499999999997</v>
      </c>
      <c r="B110" s="12"/>
      <c r="C110" s="12">
        <v>2</v>
      </c>
      <c r="D110" s="12">
        <v>0</v>
      </c>
      <c r="E110" s="83"/>
      <c r="F110" s="12" cm="1">
        <f t="array" ref="F110:J110">CALENDAR.RESOLVE_TIMESPAN(A110,B110,C110,D110,E110)</f>
        <v>1</v>
      </c>
      <c r="G110" s="12">
        <v>0</v>
      </c>
      <c r="H110" s="74">
        <v>9</v>
      </c>
      <c r="I110" s="74" t="str">
        <v/>
      </c>
      <c r="J110" s="214" t="str">
        <v/>
      </c>
    </row>
    <row r="111" spans="1:10" x14ac:dyDescent="0.25">
      <c r="A111" s="8">
        <v>0.36234499999999997</v>
      </c>
      <c r="B111" s="9"/>
      <c r="C111" s="33">
        <v>2</v>
      </c>
      <c r="D111" s="9">
        <v>0</v>
      </c>
      <c r="E111" s="82">
        <v>1</v>
      </c>
      <c r="F111" s="9" cm="1">
        <f t="array" ref="F111:J111">CALENDAR.RESOLVE_TIMESPAN(A111,B111,C111,D111,E111)</f>
        <v>1</v>
      </c>
      <c r="G111" s="9">
        <v>0</v>
      </c>
      <c r="H111" s="73">
        <v>8</v>
      </c>
      <c r="I111" s="73" t="str">
        <v/>
      </c>
      <c r="J111" s="213" t="str">
        <v/>
      </c>
    </row>
    <row r="112" spans="1:10" x14ac:dyDescent="0.25">
      <c r="A112" s="11">
        <v>6.9444444444444447E-4</v>
      </c>
      <c r="B112" s="12">
        <v>2</v>
      </c>
      <c r="C112" s="12">
        <v>3</v>
      </c>
      <c r="D112" s="12"/>
      <c r="E112" s="83"/>
      <c r="F112" s="12" cm="1">
        <f t="array" ref="F112:J112">CALENDAR.RESOLVE_TIMESPAN(A112,B112,C112,D112,E112)</f>
        <v>1</v>
      </c>
      <c r="G112" s="12" t="str">
        <v/>
      </c>
      <c r="H112" s="74">
        <v>0</v>
      </c>
      <c r="I112" s="74">
        <v>1</v>
      </c>
      <c r="J112" s="214" t="str">
        <v/>
      </c>
    </row>
    <row r="113" spans="1:10" x14ac:dyDescent="0.25">
      <c r="A113" s="211">
        <v>6.1574074074074101E-6</v>
      </c>
      <c r="B113" s="244"/>
      <c r="C113" s="9"/>
      <c r="D113" s="9"/>
      <c r="E113" s="82"/>
      <c r="F113" s="9" cm="1">
        <f t="array" ref="F113:J113">CALENDAR.RESOLVE_TIMESPAN(A113,B113,C113,D113,E113)</f>
        <v>1</v>
      </c>
      <c r="G113" s="9">
        <v>0</v>
      </c>
      <c r="H113" s="73">
        <v>0</v>
      </c>
      <c r="I113" s="73">
        <v>0</v>
      </c>
      <c r="J113" s="213">
        <v>0.53200000000000025</v>
      </c>
    </row>
    <row r="114" spans="1:10" x14ac:dyDescent="0.25">
      <c r="A114" s="178">
        <v>2.5826388888888889</v>
      </c>
      <c r="B114" s="179"/>
      <c r="C114" s="179"/>
      <c r="D114" s="179">
        <v>1</v>
      </c>
      <c r="E114" s="212"/>
      <c r="F114" s="179" cm="1">
        <f t="array" ref="F114:J114">CALENDAR.RESOLVE_TIMESPAN(A114,B114,C114,D114,E114)</f>
        <v>1</v>
      </c>
      <c r="G114" s="179">
        <v>2</v>
      </c>
      <c r="H114" s="215">
        <v>13</v>
      </c>
      <c r="I114" s="215">
        <v>59</v>
      </c>
      <c r="J114" s="216">
        <v>0</v>
      </c>
    </row>
    <row r="117" spans="1:10" ht="19.5" x14ac:dyDescent="0.3">
      <c r="A117" s="1" t="s">
        <v>508</v>
      </c>
    </row>
    <row r="119" spans="1:10" x14ac:dyDescent="0.25">
      <c r="A119" s="90" t="s">
        <v>222</v>
      </c>
      <c r="B119" s="77" t="s">
        <v>135</v>
      </c>
      <c r="C119" s="77" t="s">
        <v>141</v>
      </c>
      <c r="D119" s="77" t="s">
        <v>133</v>
      </c>
      <c r="E119" s="77" t="s">
        <v>163</v>
      </c>
      <c r="F119" s="186" t="s">
        <v>134</v>
      </c>
      <c r="G119" s="186" t="s">
        <v>310</v>
      </c>
    </row>
    <row r="120" spans="1:10" x14ac:dyDescent="0.25">
      <c r="A120" s="82"/>
      <c r="B120" s="9" t="str" cm="1">
        <f t="array" ref="B120:F120">CALENDAR.PARSE_TIMESPAN(A120,1)</f>
        <v/>
      </c>
      <c r="C120" s="31" t="str">
        <v/>
      </c>
      <c r="D120" s="9" t="str">
        <v/>
      </c>
      <c r="E120" s="9" t="str">
        <v/>
      </c>
      <c r="F120" s="10" t="str">
        <v/>
      </c>
      <c r="G120" s="241" t="str" cm="1">
        <f t="array" ref="G120">CALENDAR.PARSE_TIMESPAN(A120)</f>
        <v/>
      </c>
    </row>
    <row r="121" spans="1:10" x14ac:dyDescent="0.25">
      <c r="A121" s="83" t="s">
        <v>3</v>
      </c>
      <c r="B121" s="12" t="e" cm="1">
        <f t="array" ref="B121:F121">CALENDAR.PARSE_TIMESPAN(A121,1)</f>
        <v>#VALUE!</v>
      </c>
      <c r="C121" s="62" t="str">
        <v/>
      </c>
      <c r="D121" s="12" t="str">
        <v/>
      </c>
      <c r="E121" s="12" t="str">
        <v/>
      </c>
      <c r="F121" s="13" t="str">
        <v/>
      </c>
      <c r="G121" s="240" t="str" cm="1">
        <f t="array" ref="G121">CALENDAR.PARSE_TIMESPAN(A121)</f>
        <v/>
      </c>
    </row>
    <row r="122" spans="1:10" x14ac:dyDescent="0.25">
      <c r="A122" s="227" t="s">
        <v>506</v>
      </c>
      <c r="B122" s="9" cm="1">
        <f t="array" ref="B122:F122">CALENDAR.PARSE_TIMESPAN(A122,1)</f>
        <v>1</v>
      </c>
      <c r="C122" s="31">
        <v>100</v>
      </c>
      <c r="D122" s="9" t="e">
        <v>#NUM!</v>
      </c>
      <c r="E122" s="9">
        <v>0</v>
      </c>
      <c r="F122" s="10">
        <v>0</v>
      </c>
      <c r="G122" s="241" t="e" cm="1">
        <f t="array" ref="G122">CALENDAR.PARSE_TIMESPAN(A122)</f>
        <v>#NUM!</v>
      </c>
    </row>
    <row r="123" spans="1:10" x14ac:dyDescent="0.25">
      <c r="A123" s="228" t="s">
        <v>507</v>
      </c>
      <c r="B123" s="12" cm="1">
        <f t="array" ref="B123:F123">CALENDAR.PARSE_TIMESPAN(A123,1)</f>
        <v>1</v>
      </c>
      <c r="C123" s="62">
        <v>100</v>
      </c>
      <c r="D123" s="12">
        <v>22</v>
      </c>
      <c r="E123" s="12" t="e">
        <v>#NUM!</v>
      </c>
      <c r="F123" s="13">
        <v>0</v>
      </c>
      <c r="G123" s="240" t="e" cm="1">
        <f t="array" ref="G123">CALENDAR.PARSE_TIMESPAN(A123)</f>
        <v>#NUM!</v>
      </c>
    </row>
    <row r="124" spans="1:10" x14ac:dyDescent="0.25">
      <c r="A124" s="227" t="s">
        <v>453</v>
      </c>
      <c r="B124" s="9" cm="1">
        <f t="array" ref="B124:F124">CALENDAR.PARSE_TIMESPAN(A124,1)</f>
        <v>0</v>
      </c>
      <c r="C124" s="31">
        <v>0</v>
      </c>
      <c r="D124" s="9">
        <v>0</v>
      </c>
      <c r="E124" s="9">
        <v>0</v>
      </c>
      <c r="F124" s="10">
        <v>0</v>
      </c>
      <c r="G124" s="241" cm="1">
        <f t="array" ref="G124">CALENDAR.PARSE_TIMESPAN(A124)</f>
        <v>0</v>
      </c>
    </row>
    <row r="125" spans="1:10" x14ac:dyDescent="0.25">
      <c r="A125" s="228" t="s">
        <v>454</v>
      </c>
      <c r="B125" s="12" cm="1">
        <f t="array" ref="B125:F125">CALENDAR.PARSE_TIMESPAN(A125,1)</f>
        <v>1</v>
      </c>
      <c r="C125" s="62">
        <v>1</v>
      </c>
      <c r="D125" s="12">
        <v>0</v>
      </c>
      <c r="E125" s="12">
        <v>0</v>
      </c>
      <c r="F125" s="13">
        <v>0</v>
      </c>
      <c r="G125" s="240" cm="1">
        <f t="array" ref="G125">CALENDAR.PARSE_TIMESPAN(A125)</f>
        <v>1</v>
      </c>
    </row>
    <row r="126" spans="1:10" x14ac:dyDescent="0.25">
      <c r="A126" s="229" t="s">
        <v>455</v>
      </c>
      <c r="B126" s="15" cm="1">
        <f t="array" ref="B126:F126">CALENDAR.PARSE_TIMESPAN(A126,1)</f>
        <v>-1</v>
      </c>
      <c r="C126" s="239">
        <v>1</v>
      </c>
      <c r="D126" s="15">
        <v>0</v>
      </c>
      <c r="E126" s="15">
        <v>0</v>
      </c>
      <c r="F126" s="17">
        <v>0</v>
      </c>
      <c r="G126" s="242" cm="1">
        <f t="array" ref="G126">CALENDAR.PARSE_TIMESPAN(A126)</f>
        <v>-1</v>
      </c>
    </row>
    <row r="127" spans="1:10" x14ac:dyDescent="0.25">
      <c r="A127" s="228" t="s">
        <v>456</v>
      </c>
      <c r="B127" s="12" cm="1">
        <f t="array" ref="B127:F127">CALENDAR.PARSE_TIMESPAN(A127,1)</f>
        <v>-1</v>
      </c>
      <c r="C127" s="62">
        <v>1</v>
      </c>
      <c r="D127" s="12">
        <v>0</v>
      </c>
      <c r="E127" s="12">
        <v>0</v>
      </c>
      <c r="F127" s="13">
        <v>0</v>
      </c>
      <c r="G127" s="240" cm="1">
        <f t="array" ref="G127">CALENDAR.PARSE_TIMESPAN(A127)</f>
        <v>-1</v>
      </c>
    </row>
    <row r="128" spans="1:10" x14ac:dyDescent="0.25">
      <c r="A128" s="229" t="s">
        <v>459</v>
      </c>
      <c r="B128" s="15" cm="1">
        <f t="array" ref="B128:F128">CALENDAR.PARSE_TIMESPAN(A128,1)</f>
        <v>1</v>
      </c>
      <c r="C128" s="239">
        <v>100</v>
      </c>
      <c r="D128" s="15">
        <v>23</v>
      </c>
      <c r="E128" s="15">
        <v>45</v>
      </c>
      <c r="F128" s="17">
        <v>56.789000000000001</v>
      </c>
      <c r="G128" s="242" cm="1">
        <f t="array" ref="G128">CALENDAR.PARSE_TIMESPAN(A128)</f>
        <v>100.99024061342593</v>
      </c>
    </row>
    <row r="129" spans="1:7" x14ac:dyDescent="0.25">
      <c r="A129" s="228" t="s">
        <v>458</v>
      </c>
      <c r="B129" s="12" cm="1">
        <f t="array" ref="B129:F129">CALENDAR.PARSE_TIMESPAN(A129,1)</f>
        <v>1</v>
      </c>
      <c r="C129" s="62">
        <v>100</v>
      </c>
      <c r="D129" s="12">
        <v>23</v>
      </c>
      <c r="E129" s="12">
        <v>45</v>
      </c>
      <c r="F129" s="13">
        <v>56</v>
      </c>
      <c r="G129" s="240" cm="1">
        <f t="array" ref="G129">CALENDAR.PARSE_TIMESPAN(A129)</f>
        <v>100.99023148148147</v>
      </c>
    </row>
    <row r="130" spans="1:7" x14ac:dyDescent="0.25">
      <c r="A130" s="229" t="s">
        <v>463</v>
      </c>
      <c r="B130" s="15" cm="1">
        <f t="array" ref="B130:F130">CALENDAR.PARSE_TIMESPAN(A130,1)</f>
        <v>1</v>
      </c>
      <c r="C130" s="239">
        <v>100</v>
      </c>
      <c r="D130" s="15">
        <v>23</v>
      </c>
      <c r="E130" s="15">
        <v>45</v>
      </c>
      <c r="F130" s="17" t="str">
        <v/>
      </c>
      <c r="G130" s="242" cm="1">
        <f t="array" ref="G130">CALENDAR.PARSE_TIMESPAN(A130)</f>
        <v>100.98958333333333</v>
      </c>
    </row>
    <row r="131" spans="1:7" x14ac:dyDescent="0.25">
      <c r="A131" s="228" t="s">
        <v>457</v>
      </c>
      <c r="B131" s="12" cm="1">
        <f t="array" ref="B131:F131">CALENDAR.PARSE_TIMESPAN(A131,1)</f>
        <v>1</v>
      </c>
      <c r="C131" s="62" t="str">
        <v/>
      </c>
      <c r="D131" s="12">
        <v>100</v>
      </c>
      <c r="E131" s="12">
        <v>45</v>
      </c>
      <c r="F131" s="13">
        <v>56</v>
      </c>
      <c r="G131" s="240" cm="1">
        <f t="array" ref="G131">CALENDAR.PARSE_TIMESPAN(A131)</f>
        <v>4.1985648148148149</v>
      </c>
    </row>
    <row r="132" spans="1:7" x14ac:dyDescent="0.25">
      <c r="A132" s="229" t="s">
        <v>460</v>
      </c>
      <c r="B132" s="15" cm="1">
        <f t="array" ref="B132:F132">CALENDAR.PARSE_TIMESPAN(A132,1)</f>
        <v>1</v>
      </c>
      <c r="C132" s="239" t="str">
        <v/>
      </c>
      <c r="D132" s="15">
        <v>100</v>
      </c>
      <c r="E132" s="15">
        <v>45</v>
      </c>
      <c r="F132" s="17">
        <v>56.789000000000001</v>
      </c>
      <c r="G132" s="242" cm="1">
        <f t="array" ref="G132">CALENDAR.PARSE_TIMESPAN(A132)</f>
        <v>4.19857394675926</v>
      </c>
    </row>
    <row r="133" spans="1:7" x14ac:dyDescent="0.25">
      <c r="A133" s="228" t="s">
        <v>461</v>
      </c>
      <c r="B133" s="12" cm="1">
        <f t="array" ref="B133:F133">CALENDAR.PARSE_TIMESPAN(A133,1)</f>
        <v>1</v>
      </c>
      <c r="C133" s="62" t="str">
        <v/>
      </c>
      <c r="D133" s="12">
        <v>100</v>
      </c>
      <c r="E133" s="12">
        <v>45</v>
      </c>
      <c r="F133" s="13">
        <v>56</v>
      </c>
      <c r="G133" s="240" cm="1">
        <f t="array" ref="G133">CALENDAR.PARSE_TIMESPAN(A133)</f>
        <v>4.1985648148148149</v>
      </c>
    </row>
    <row r="134" spans="1:7" x14ac:dyDescent="0.25">
      <c r="A134" s="229" t="s">
        <v>462</v>
      </c>
      <c r="B134" s="15" cm="1">
        <f t="array" ref="B134:F134">CALENDAR.PARSE_TIMESPAN(A134,1)</f>
        <v>1</v>
      </c>
      <c r="C134" s="239" t="str">
        <v/>
      </c>
      <c r="D134" s="15">
        <v>100</v>
      </c>
      <c r="E134" s="15">
        <v>45</v>
      </c>
      <c r="F134" s="17" t="str">
        <v/>
      </c>
      <c r="G134" s="242" cm="1">
        <f t="array" ref="G134">CALENDAR.PARSE_TIMESPAN(A134)</f>
        <v>4.197916666666667</v>
      </c>
    </row>
    <row r="135" spans="1:7" x14ac:dyDescent="0.25">
      <c r="A135" s="228" t="s">
        <v>465</v>
      </c>
      <c r="B135" s="12" cm="1">
        <f t="array" ref="B135:F135">CALENDAR.PARSE_TIMESPAN(A135,1)</f>
        <v>1</v>
      </c>
      <c r="C135" s="62" t="str">
        <v/>
      </c>
      <c r="D135" s="12" t="str">
        <v/>
      </c>
      <c r="E135" s="12">
        <v>100</v>
      </c>
      <c r="F135" s="13">
        <v>56</v>
      </c>
      <c r="G135" s="240" cm="1">
        <f t="array" ref="G135">CALENDAR.PARSE_TIMESPAN(A135)</f>
        <v>7.0092592592592595E-2</v>
      </c>
    </row>
    <row r="136" spans="1:7" x14ac:dyDescent="0.25">
      <c r="A136" s="229" t="s">
        <v>464</v>
      </c>
      <c r="B136" s="15" cm="1">
        <f t="array" ref="B136:F136">CALENDAR.PARSE_TIMESPAN(A136,1)</f>
        <v>1</v>
      </c>
      <c r="C136" s="239" t="str">
        <v/>
      </c>
      <c r="D136" s="15" t="str">
        <v/>
      </c>
      <c r="E136" s="15">
        <v>100</v>
      </c>
      <c r="F136" s="17">
        <v>56.789000000000001</v>
      </c>
      <c r="G136" s="242" cm="1">
        <f t="array" ref="G136">CALENDAR.PARSE_TIMESPAN(A136)</f>
        <v>7.0101724537037044E-2</v>
      </c>
    </row>
    <row r="137" spans="1:7" x14ac:dyDescent="0.25">
      <c r="A137" s="145" t="s">
        <v>466</v>
      </c>
      <c r="B137" s="12" cm="1">
        <f t="array" ref="B137:F137">CALENDAR.PARSE_TIMESPAN(A137,1)</f>
        <v>1</v>
      </c>
      <c r="C137" s="62">
        <v>100</v>
      </c>
      <c r="D137" s="12" t="str">
        <v/>
      </c>
      <c r="E137" s="12" t="str">
        <v/>
      </c>
      <c r="F137" s="13" t="str">
        <v/>
      </c>
      <c r="G137" s="240" cm="1">
        <f t="array" ref="G137">CALENDAR.PARSE_TIMESPAN(A137)</f>
        <v>100</v>
      </c>
    </row>
    <row r="138" spans="1:7" x14ac:dyDescent="0.25">
      <c r="A138" s="230" t="s">
        <v>467</v>
      </c>
      <c r="B138" s="15" cm="1">
        <f t="array" ref="B138:F138">CALENDAR.PARSE_TIMESPAN(A138,1)</f>
        <v>1</v>
      </c>
      <c r="C138" s="239">
        <v>100.789</v>
      </c>
      <c r="D138" s="15" t="str">
        <v/>
      </c>
      <c r="E138" s="15" t="str">
        <v/>
      </c>
      <c r="F138" s="17" t="str">
        <v/>
      </c>
      <c r="G138" s="242" cm="1">
        <f t="array" ref="G138">CALENDAR.PARSE_TIMESPAN(A138)</f>
        <v>100.789</v>
      </c>
    </row>
    <row r="139" spans="1:7" x14ac:dyDescent="0.25">
      <c r="A139" s="228">
        <v>100</v>
      </c>
      <c r="B139" s="12" cm="1">
        <f t="array" ref="B139:F139">CALENDAR.PARSE_TIMESPAN(A139,1)</f>
        <v>1</v>
      </c>
      <c r="C139" s="62">
        <v>100</v>
      </c>
      <c r="D139" s="12">
        <v>0</v>
      </c>
      <c r="E139" s="12">
        <v>0</v>
      </c>
      <c r="F139" s="13">
        <v>0</v>
      </c>
      <c r="G139" s="240" cm="1">
        <f t="array" ref="G139">CALENDAR.PARSE_TIMESPAN(A139)</f>
        <v>100</v>
      </c>
    </row>
    <row r="140" spans="1:7" x14ac:dyDescent="0.25">
      <c r="A140" s="229">
        <v>100.789</v>
      </c>
      <c r="B140" s="15" cm="1">
        <f t="array" ref="B140:F140">CALENDAR.PARSE_TIMESPAN(A140,1)</f>
        <v>1</v>
      </c>
      <c r="C140" s="239">
        <v>100</v>
      </c>
      <c r="D140" s="15">
        <v>18</v>
      </c>
      <c r="E140" s="15">
        <v>56</v>
      </c>
      <c r="F140" s="17">
        <v>9.599999999627471</v>
      </c>
      <c r="G140" s="242" cm="1">
        <f t="array" ref="G140">CALENDAR.PARSE_TIMESPAN(A140)</f>
        <v>100.789</v>
      </c>
    </row>
    <row r="141" spans="1:7" x14ac:dyDescent="0.25">
      <c r="A141" s="228" t="s">
        <v>498</v>
      </c>
      <c r="B141" s="12" cm="1">
        <f t="array" ref="B141:F141">CALENDAR.PARSE_TIMESPAN(A141,1)</f>
        <v>1</v>
      </c>
      <c r="C141" s="62">
        <v>100</v>
      </c>
      <c r="D141" s="12">
        <v>23</v>
      </c>
      <c r="E141" s="12">
        <v>45</v>
      </c>
      <c r="F141" s="13">
        <v>56.212345677999998</v>
      </c>
      <c r="G141" s="240" cm="1">
        <f t="array" ref="G141">CALENDAR.PARSE_TIMESPAN(A141)</f>
        <v>100.99023393918608</v>
      </c>
    </row>
    <row r="142" spans="1:7" x14ac:dyDescent="0.25">
      <c r="A142" s="229" t="s">
        <v>468</v>
      </c>
      <c r="B142" s="15" cm="1">
        <f t="array" ref="B142:F142">CALENDAR.PARSE_TIMESPAN(A142,1)</f>
        <v>1</v>
      </c>
      <c r="C142" s="239">
        <v>100</v>
      </c>
      <c r="D142" s="15">
        <v>23</v>
      </c>
      <c r="E142" s="15">
        <v>45</v>
      </c>
      <c r="F142" s="17">
        <v>56</v>
      </c>
      <c r="G142" s="242" cm="1">
        <f t="array" ref="G142">CALENDAR.PARSE_TIMESPAN(A142)</f>
        <v>100.99023148148147</v>
      </c>
    </row>
    <row r="143" spans="1:7" x14ac:dyDescent="0.25">
      <c r="A143" s="228" t="s">
        <v>499</v>
      </c>
      <c r="B143" s="12" cm="1">
        <f t="array" ref="B143:F143">CALENDAR.PARSE_TIMESPAN(A143,1)</f>
        <v>1</v>
      </c>
      <c r="C143" s="62">
        <v>100</v>
      </c>
      <c r="D143" s="12">
        <v>23</v>
      </c>
      <c r="E143" s="12">
        <v>45.122999999999998</v>
      </c>
      <c r="F143" s="13" t="str">
        <v/>
      </c>
      <c r="G143" s="240" cm="1">
        <f t="array" ref="G143">CALENDAR.PARSE_TIMESPAN(A143)</f>
        <v>100.98966874999999</v>
      </c>
    </row>
    <row r="144" spans="1:7" x14ac:dyDescent="0.25">
      <c r="A144" s="229" t="s">
        <v>469</v>
      </c>
      <c r="B144" s="15" cm="1">
        <f t="array" ref="B144:F144">CALENDAR.PARSE_TIMESPAN(A144,1)</f>
        <v>1</v>
      </c>
      <c r="C144" s="239">
        <v>100</v>
      </c>
      <c r="D144" s="15">
        <v>23</v>
      </c>
      <c r="E144" s="15">
        <v>45</v>
      </c>
      <c r="F144" s="17" t="str">
        <v/>
      </c>
      <c r="G144" s="242" cm="1">
        <f t="array" ref="G144">CALENDAR.PARSE_TIMESPAN(A144)</f>
        <v>100.98958333333333</v>
      </c>
    </row>
    <row r="145" spans="1:7" x14ac:dyDescent="0.25">
      <c r="A145" s="228" t="s">
        <v>500</v>
      </c>
      <c r="B145" s="12" cm="1">
        <f t="array" ref="B145:F145">CALENDAR.PARSE_TIMESPAN(A145,1)</f>
        <v>1</v>
      </c>
      <c r="C145" s="62">
        <v>100</v>
      </c>
      <c r="D145" s="12">
        <v>23.12</v>
      </c>
      <c r="E145" s="12" t="str">
        <v/>
      </c>
      <c r="F145" s="13" t="str">
        <v/>
      </c>
      <c r="G145" s="240" cm="1">
        <f t="array" ref="G145">CALENDAR.PARSE_TIMESPAN(A145)</f>
        <v>100.96333333333334</v>
      </c>
    </row>
    <row r="146" spans="1:7" x14ac:dyDescent="0.25">
      <c r="A146" s="229" t="s">
        <v>473</v>
      </c>
      <c r="B146" s="15" cm="1">
        <f t="array" ref="B146:F146">CALENDAR.PARSE_TIMESPAN(A146,1)</f>
        <v>1</v>
      </c>
      <c r="C146" s="239">
        <v>100</v>
      </c>
      <c r="D146" s="15">
        <v>23</v>
      </c>
      <c r="E146" s="15" t="str">
        <v/>
      </c>
      <c r="F146" s="17" t="str">
        <v/>
      </c>
      <c r="G146" s="242" cm="1">
        <f t="array" ref="G146">CALENDAR.PARSE_TIMESPAN(A146)</f>
        <v>100.95833333333333</v>
      </c>
    </row>
    <row r="147" spans="1:7" x14ac:dyDescent="0.25">
      <c r="A147" s="231" t="s">
        <v>497</v>
      </c>
      <c r="B147" s="19" cm="1">
        <f t="array" ref="B147:F147">CALENDAR.PARSE_TIMESPAN(A147,1)</f>
        <v>1</v>
      </c>
      <c r="C147" s="166">
        <v>100.65</v>
      </c>
      <c r="D147" s="19" t="str">
        <v/>
      </c>
      <c r="E147" s="19" t="str">
        <v/>
      </c>
      <c r="F147" s="20" t="str">
        <v/>
      </c>
      <c r="G147" s="243" cm="1">
        <f t="array" ref="G147">CALENDAR.PARSE_TIMESPAN(A147)</f>
        <v>100.65</v>
      </c>
    </row>
    <row r="148" spans="1:7" x14ac:dyDescent="0.25">
      <c r="A148" s="229" t="s">
        <v>474</v>
      </c>
      <c r="B148" s="15" cm="1">
        <f t="array" ref="B148:F148">CALENDAR.PARSE_TIMESPAN(A148,1)</f>
        <v>1</v>
      </c>
      <c r="C148" s="239">
        <v>100</v>
      </c>
      <c r="D148" s="15" t="str">
        <v/>
      </c>
      <c r="E148" s="15" t="str">
        <v/>
      </c>
      <c r="F148" s="17" t="str">
        <v/>
      </c>
      <c r="G148" s="242" cm="1">
        <f t="array" ref="G148">CALENDAR.PARSE_TIMESPAN(A148)</f>
        <v>100</v>
      </c>
    </row>
    <row r="149" spans="1:7" x14ac:dyDescent="0.25">
      <c r="A149" s="231" t="s">
        <v>470</v>
      </c>
      <c r="B149" s="19" cm="1">
        <f t="array" ref="B149:F149">CALENDAR.PARSE_TIMESPAN(A149,1)</f>
        <v>1</v>
      </c>
      <c r="C149" s="166" t="str">
        <v/>
      </c>
      <c r="D149" s="19">
        <v>100</v>
      </c>
      <c r="E149" s="19">
        <v>45</v>
      </c>
      <c r="F149" s="20">
        <v>56.789000000000001</v>
      </c>
      <c r="G149" s="243" cm="1">
        <f t="array" ref="G149">CALENDAR.PARSE_TIMESPAN(A149)</f>
        <v>4.19857394675926</v>
      </c>
    </row>
    <row r="150" spans="1:7" x14ac:dyDescent="0.25">
      <c r="A150" s="229" t="s">
        <v>471</v>
      </c>
      <c r="B150" s="15" cm="1">
        <f t="array" ref="B150:F150">CALENDAR.PARSE_TIMESPAN(A150,1)</f>
        <v>1</v>
      </c>
      <c r="C150" s="239" t="str">
        <v/>
      </c>
      <c r="D150" s="15">
        <v>100</v>
      </c>
      <c r="E150" s="15">
        <v>45</v>
      </c>
      <c r="F150" s="17">
        <v>56</v>
      </c>
      <c r="G150" s="242" cm="1">
        <f t="array" ref="G150">CALENDAR.PARSE_TIMESPAN(A150)</f>
        <v>4.1985648148148149</v>
      </c>
    </row>
    <row r="151" spans="1:7" x14ac:dyDescent="0.25">
      <c r="A151" s="231" t="s">
        <v>501</v>
      </c>
      <c r="B151" s="19" cm="1">
        <f t="array" ref="B151:F151">CALENDAR.PARSE_TIMESPAN(A151,1)</f>
        <v>1</v>
      </c>
      <c r="C151" s="166" t="str">
        <v/>
      </c>
      <c r="D151" s="19">
        <v>100</v>
      </c>
      <c r="E151" s="19">
        <v>45.645000000000003</v>
      </c>
      <c r="F151" s="20" t="str">
        <v/>
      </c>
      <c r="G151" s="243" cm="1">
        <f t="array" ref="G151">CALENDAR.PARSE_TIMESPAN(A151)</f>
        <v>4.1983645833333334</v>
      </c>
    </row>
    <row r="152" spans="1:7" x14ac:dyDescent="0.25">
      <c r="A152" s="229" t="s">
        <v>472</v>
      </c>
      <c r="B152" s="15" cm="1">
        <f t="array" ref="B152:F152">CALENDAR.PARSE_TIMESPAN(A152,1)</f>
        <v>1</v>
      </c>
      <c r="C152" s="239" t="str">
        <v/>
      </c>
      <c r="D152" s="15">
        <v>100</v>
      </c>
      <c r="E152" s="15">
        <v>45</v>
      </c>
      <c r="F152" s="17" t="str">
        <v/>
      </c>
      <c r="G152" s="242" cm="1">
        <f t="array" ref="G152">CALENDAR.PARSE_TIMESPAN(A152)</f>
        <v>4.197916666666667</v>
      </c>
    </row>
    <row r="153" spans="1:7" x14ac:dyDescent="0.25">
      <c r="A153" s="231" t="s">
        <v>502</v>
      </c>
      <c r="B153" s="19" cm="1">
        <f t="array" ref="B153:F153">CALENDAR.PARSE_TIMESPAN(A153,1)</f>
        <v>1</v>
      </c>
      <c r="C153" s="166" t="str">
        <v/>
      </c>
      <c r="D153" s="19">
        <v>100.65</v>
      </c>
      <c r="E153" s="19" t="str">
        <v/>
      </c>
      <c r="F153" s="20" t="str">
        <v/>
      </c>
      <c r="G153" s="243" cm="1">
        <f t="array" ref="G153">CALENDAR.PARSE_TIMESPAN(A153)</f>
        <v>4.1937500000000005</v>
      </c>
    </row>
    <row r="154" spans="1:7" x14ac:dyDescent="0.25">
      <c r="A154" s="229" t="s">
        <v>475</v>
      </c>
      <c r="B154" s="15" cm="1">
        <f t="array" ref="B154:F154">CALENDAR.PARSE_TIMESPAN(A154,1)</f>
        <v>1</v>
      </c>
      <c r="C154" s="239" t="str">
        <v/>
      </c>
      <c r="D154" s="15">
        <v>100</v>
      </c>
      <c r="E154" s="15" t="str">
        <v/>
      </c>
      <c r="F154" s="17" t="str">
        <v/>
      </c>
      <c r="G154" s="242" cm="1">
        <f t="array" ref="G154">CALENDAR.PARSE_TIMESPAN(A154)</f>
        <v>4.166666666666667</v>
      </c>
    </row>
    <row r="155" spans="1:7" x14ac:dyDescent="0.25">
      <c r="A155" s="231" t="s">
        <v>476</v>
      </c>
      <c r="B155" s="19" cm="1">
        <f t="array" ref="B155:F155">CALENDAR.PARSE_TIMESPAN(A155,1)</f>
        <v>1</v>
      </c>
      <c r="C155" s="166" t="str">
        <v/>
      </c>
      <c r="D155" s="19" t="str">
        <v/>
      </c>
      <c r="E155" s="19">
        <v>100</v>
      </c>
      <c r="F155" s="20">
        <v>56.789000000000001</v>
      </c>
      <c r="G155" s="243" cm="1">
        <f t="array" ref="G155">CALENDAR.PARSE_TIMESPAN(A155)</f>
        <v>7.0101724537037044E-2</v>
      </c>
    </row>
    <row r="156" spans="1:7" x14ac:dyDescent="0.25">
      <c r="A156" s="229" t="s">
        <v>477</v>
      </c>
      <c r="B156" s="15" cm="1">
        <f t="array" ref="B156:F156">CALENDAR.PARSE_TIMESPAN(A156,1)</f>
        <v>1</v>
      </c>
      <c r="C156" s="239" t="str">
        <v/>
      </c>
      <c r="D156" s="15" t="str">
        <v/>
      </c>
      <c r="E156" s="15">
        <v>100</v>
      </c>
      <c r="F156" s="17">
        <v>56</v>
      </c>
      <c r="G156" s="242" cm="1">
        <f t="array" ref="G156">CALENDAR.PARSE_TIMESPAN(A156)</f>
        <v>7.0092592592592595E-2</v>
      </c>
    </row>
    <row r="157" spans="1:7" x14ac:dyDescent="0.25">
      <c r="A157" s="231" t="s">
        <v>503</v>
      </c>
      <c r="B157" s="19" cm="1">
        <f t="array" ref="B157:F157">CALENDAR.PARSE_TIMESPAN(A157,1)</f>
        <v>1</v>
      </c>
      <c r="C157" s="166" t="str">
        <v/>
      </c>
      <c r="D157" s="19" t="str">
        <v/>
      </c>
      <c r="E157" s="19">
        <v>100.23399999999999</v>
      </c>
      <c r="F157" s="20" t="str">
        <v/>
      </c>
      <c r="G157" s="243" cm="1">
        <f t="array" ref="G157">CALENDAR.PARSE_TIMESPAN(A157)</f>
        <v>6.9606944444444444E-2</v>
      </c>
    </row>
    <row r="158" spans="1:7" x14ac:dyDescent="0.25">
      <c r="A158" s="229" t="s">
        <v>478</v>
      </c>
      <c r="B158" s="15" cm="1">
        <f t="array" ref="B158:F158">CALENDAR.PARSE_TIMESPAN(A158,1)</f>
        <v>1</v>
      </c>
      <c r="C158" s="239" t="str">
        <v/>
      </c>
      <c r="D158" s="15" t="str">
        <v/>
      </c>
      <c r="E158" s="15">
        <v>100</v>
      </c>
      <c r="F158" s="17" t="str">
        <v/>
      </c>
      <c r="G158" s="242" cm="1">
        <f t="array" ref="G158">CALENDAR.PARSE_TIMESPAN(A158)</f>
        <v>6.9444444444444448E-2</v>
      </c>
    </row>
    <row r="159" spans="1:7" x14ac:dyDescent="0.25">
      <c r="A159" s="231" t="s">
        <v>504</v>
      </c>
      <c r="B159" s="19" cm="1">
        <f t="array" ref="B159:F159">CALENDAR.PARSE_TIMESPAN(A159,1)</f>
        <v>1</v>
      </c>
      <c r="C159" s="166" t="str">
        <v/>
      </c>
      <c r="D159" s="19" t="str">
        <v/>
      </c>
      <c r="E159" s="19" t="str">
        <v/>
      </c>
      <c r="F159" s="20">
        <v>56.487000000000002</v>
      </c>
      <c r="G159" s="243" cm="1">
        <f t="array" ref="G159">CALENDAR.PARSE_TIMESPAN(A159)</f>
        <v>6.5378472222222227E-4</v>
      </c>
    </row>
    <row r="160" spans="1:7" x14ac:dyDescent="0.25">
      <c r="A160" s="229" t="s">
        <v>479</v>
      </c>
      <c r="B160" s="15" cm="1">
        <f t="array" ref="B160:F160">CALENDAR.PARSE_TIMESPAN(A160,1)</f>
        <v>1</v>
      </c>
      <c r="C160" s="239" t="str">
        <v/>
      </c>
      <c r="D160" s="15" t="str">
        <v/>
      </c>
      <c r="E160" s="15" t="str">
        <v/>
      </c>
      <c r="F160" s="17">
        <v>56</v>
      </c>
      <c r="G160" s="242" cm="1">
        <f t="array" ref="G160">CALENDAR.PARSE_TIMESPAN(A160)</f>
        <v>6.4814814814814813E-4</v>
      </c>
    </row>
    <row r="161" spans="1:9" x14ac:dyDescent="0.25">
      <c r="A161" s="231" t="s">
        <v>505</v>
      </c>
      <c r="B161" s="19" cm="1">
        <f t="array" ref="B161:F161">CALENDAR.PARSE_TIMESPAN(A161,1)</f>
        <v>1</v>
      </c>
      <c r="C161" s="166">
        <v>0</v>
      </c>
      <c r="D161" s="19" t="str">
        <v/>
      </c>
      <c r="E161" s="19" t="str">
        <v/>
      </c>
      <c r="F161" s="20" t="str">
        <v/>
      </c>
      <c r="G161" s="243" cm="1">
        <f t="array" ref="G161">CALENDAR.PARSE_TIMESPAN(A161)</f>
        <v>0</v>
      </c>
    </row>
    <row r="162" spans="1:9" x14ac:dyDescent="0.25">
      <c r="A162" s="249"/>
      <c r="B162" s="250"/>
      <c r="C162" s="251"/>
      <c r="D162" s="250"/>
      <c r="E162" s="250"/>
      <c r="F162" s="250"/>
      <c r="G162" s="252"/>
    </row>
    <row r="164" spans="1:9" ht="19.5" x14ac:dyDescent="0.3">
      <c r="A164" s="1" t="s">
        <v>525</v>
      </c>
      <c r="F164" s="1" t="s">
        <v>525</v>
      </c>
    </row>
    <row r="165" spans="1:9" x14ac:dyDescent="0.25">
      <c r="A165" t="s">
        <v>526</v>
      </c>
      <c r="F165" t="s">
        <v>291</v>
      </c>
    </row>
    <row r="166" spans="1:9" x14ac:dyDescent="0.25">
      <c r="A166" s="22" t="s">
        <v>222</v>
      </c>
      <c r="B166" s="23" t="s">
        <v>312</v>
      </c>
      <c r="C166" s="78" t="s">
        <v>523</v>
      </c>
      <c r="D166" s="181" t="s">
        <v>310</v>
      </c>
      <c r="F166" s="22" t="s">
        <v>222</v>
      </c>
      <c r="G166" s="23" t="s">
        <v>312</v>
      </c>
      <c r="H166" s="78" t="s">
        <v>523</v>
      </c>
      <c r="I166" s="181" t="s">
        <v>310</v>
      </c>
    </row>
    <row r="167" spans="1:9" x14ac:dyDescent="0.25">
      <c r="A167" s="161">
        <v>0</v>
      </c>
      <c r="B167" s="9"/>
      <c r="C167" s="182" t="s">
        <v>511</v>
      </c>
      <c r="D167" s="182" t="str" cm="1">
        <f t="array" ref="D167">CALENDAR.FORMAT_TIMESPAN(A167,B167)</f>
        <v>0.00:00:00</v>
      </c>
      <c r="F167" s="161">
        <v>0</v>
      </c>
      <c r="G167" s="9" t="s">
        <v>356</v>
      </c>
      <c r="H167" s="182" t="s">
        <v>511</v>
      </c>
      <c r="I167" s="182" t="str" cm="1">
        <f t="array" ref="I167">CALENDAR.FORMAT_TIMESPAN(F167,G167)</f>
        <v>0d0h0'0"</v>
      </c>
    </row>
    <row r="168" spans="1:9" x14ac:dyDescent="0.25">
      <c r="A168" s="162">
        <v>-1</v>
      </c>
      <c r="B168" s="45"/>
      <c r="C168" s="183" t="s">
        <v>512</v>
      </c>
      <c r="D168" s="183" t="str" cm="1">
        <f t="array" ref="D168">CALENDAR.FORMAT_TIMESPAN(A168,B168)</f>
        <v>−1.00:00:00</v>
      </c>
      <c r="F168" s="162">
        <v>-1</v>
      </c>
      <c r="G168" s="45" t="s">
        <v>356</v>
      </c>
      <c r="H168" s="183" t="s">
        <v>512</v>
      </c>
      <c r="I168" s="183" t="str" cm="1">
        <f t="array" ref="I168">CALENDAR.FORMAT_TIMESPAN(F168,G168)</f>
        <v>−1d0h0'0"</v>
      </c>
    </row>
    <row r="169" spans="1:9" x14ac:dyDescent="0.25">
      <c r="A169" s="161">
        <v>1</v>
      </c>
      <c r="B169" s="68"/>
      <c r="C169" s="182" t="s">
        <v>415</v>
      </c>
      <c r="D169" s="182" t="str" cm="1">
        <f t="array" ref="D169">CALENDAR.FORMAT_TIMESPAN(A169,B169)</f>
        <v>1.00:00:00</v>
      </c>
      <c r="F169" s="161">
        <v>1</v>
      </c>
      <c r="G169" s="68" t="s">
        <v>356</v>
      </c>
      <c r="H169" s="182" t="s">
        <v>415</v>
      </c>
      <c r="I169" s="182" t="str" cm="1">
        <f t="array" ref="I169">CALENDAR.FORMAT_TIMESPAN(F169,G169)</f>
        <v>1d0h0'0"</v>
      </c>
    </row>
    <row r="170" spans="1:9" x14ac:dyDescent="0.25">
      <c r="A170" s="163">
        <v>1.5416666666666665</v>
      </c>
      <c r="B170" s="177"/>
      <c r="C170" s="183" t="s">
        <v>513</v>
      </c>
      <c r="D170" s="183" t="str" cm="1">
        <f t="array" ref="D170">CALENDAR.FORMAT_TIMESPAN(A170,B170)</f>
        <v>1.13:00:00</v>
      </c>
      <c r="F170" s="163">
        <v>1.5416666666666665</v>
      </c>
      <c r="G170" s="177" t="s">
        <v>356</v>
      </c>
      <c r="H170" s="183" t="s">
        <v>513</v>
      </c>
      <c r="I170" s="183" t="str" cm="1">
        <f t="array" ref="I170">CALENDAR.FORMAT_TIMESPAN(F170,G170)</f>
        <v>1d13h0'0"</v>
      </c>
    </row>
    <row r="171" spans="1:9" x14ac:dyDescent="0.25">
      <c r="A171" s="164">
        <v>1.5729166666666665</v>
      </c>
      <c r="B171" s="72"/>
      <c r="C171" s="182" t="s">
        <v>514</v>
      </c>
      <c r="D171" s="182" t="str" cm="1">
        <f t="array" ref="D171">CALENDAR.FORMAT_TIMESPAN(A171,B171)</f>
        <v>1.13:45:00</v>
      </c>
      <c r="F171" s="164">
        <v>1.5729166666666665</v>
      </c>
      <c r="G171" s="72" t="s">
        <v>356</v>
      </c>
      <c r="H171" s="182" t="s">
        <v>514</v>
      </c>
      <c r="I171" s="182" t="str" cm="1">
        <f t="array" ref="I171">CALENDAR.FORMAT_TIMESPAN(F171,G171)</f>
        <v>1d13h45'0"</v>
      </c>
    </row>
    <row r="172" spans="1:9" x14ac:dyDescent="0.25">
      <c r="A172" s="162">
        <v>1.5735648148148147</v>
      </c>
      <c r="B172" s="45"/>
      <c r="C172" s="183" t="s">
        <v>515</v>
      </c>
      <c r="D172" s="183" t="str" cm="1">
        <f t="array" ref="D172">CALENDAR.FORMAT_TIMESPAN(A172,B172)</f>
        <v>1.13:45:56</v>
      </c>
      <c r="F172" s="162">
        <v>1.5735648148148147</v>
      </c>
      <c r="G172" s="45" t="s">
        <v>356</v>
      </c>
      <c r="H172" s="183" t="s">
        <v>515</v>
      </c>
      <c r="I172" s="183" t="str" cm="1">
        <f t="array" ref="I172">CALENDAR.FORMAT_TIMESPAN(F172,G172)</f>
        <v>1d13h45'56"</v>
      </c>
    </row>
    <row r="173" spans="1:9" x14ac:dyDescent="0.25">
      <c r="A173" s="161">
        <v>1.5735739467592591</v>
      </c>
      <c r="B173" s="9"/>
      <c r="C173" s="182" t="s">
        <v>516</v>
      </c>
      <c r="D173" s="182" t="str" cm="1">
        <f t="array" ref="D173">CALENDAR.FORMAT_TIMESPAN(A173,B173)</f>
        <v>1.13:45:57</v>
      </c>
      <c r="F173" s="161">
        <v>1.5735739467592591</v>
      </c>
      <c r="G173" s="9" t="s">
        <v>356</v>
      </c>
      <c r="H173" s="182" t="s">
        <v>516</v>
      </c>
      <c r="I173" s="182" t="str" cm="1">
        <f t="array" ref="I173">CALENDAR.FORMAT_TIMESPAN(F173,G173)</f>
        <v>1d13h45'57"</v>
      </c>
    </row>
    <row r="174" spans="1:9" x14ac:dyDescent="0.25">
      <c r="A174" s="163">
        <v>0.54166666666666996</v>
      </c>
      <c r="B174" s="37"/>
      <c r="C174" s="183" t="s">
        <v>416</v>
      </c>
      <c r="D174" s="183" t="str" cm="1">
        <f t="array" ref="D174">CALENDAR.FORMAT_TIMESPAN(A174,B174)</f>
        <v>0.13:00:00</v>
      </c>
      <c r="F174" s="163">
        <v>0.54166666666666996</v>
      </c>
      <c r="G174" s="37" t="s">
        <v>356</v>
      </c>
      <c r="H174" s="183" t="s">
        <v>416</v>
      </c>
      <c r="I174" s="183" t="str" cm="1">
        <f t="array" ref="I174">CALENDAR.FORMAT_TIMESPAN(F174,G174)</f>
        <v>0d13h0'0"</v>
      </c>
    </row>
    <row r="175" spans="1:9" x14ac:dyDescent="0.25">
      <c r="A175" s="164">
        <v>0.57291666666666996</v>
      </c>
      <c r="B175" s="40"/>
      <c r="C175" s="182" t="s">
        <v>517</v>
      </c>
      <c r="D175" s="182" t="str" cm="1">
        <f t="array" ref="D175">CALENDAR.FORMAT_TIMESPAN(A175,B175)</f>
        <v>0.13:45:00</v>
      </c>
      <c r="F175" s="164">
        <v>0.57291666666666996</v>
      </c>
      <c r="G175" s="40" t="s">
        <v>356</v>
      </c>
      <c r="H175" s="182" t="s">
        <v>517</v>
      </c>
      <c r="I175" s="182" t="str" cm="1">
        <f t="array" ref="I175">CALENDAR.FORMAT_TIMESPAN(F175,G175)</f>
        <v>0d13h45'0"</v>
      </c>
    </row>
    <row r="176" spans="1:9" x14ac:dyDescent="0.25">
      <c r="A176" s="163">
        <v>0.57356481481481003</v>
      </c>
      <c r="B176" s="37"/>
      <c r="C176" s="183" t="s">
        <v>518</v>
      </c>
      <c r="D176" s="183" t="str" cm="1">
        <f t="array" ref="D176">CALENDAR.FORMAT_TIMESPAN(A176,B176)</f>
        <v>0.13:45:56</v>
      </c>
      <c r="F176" s="163">
        <v>0.57356481481481003</v>
      </c>
      <c r="G176" s="37" t="s">
        <v>356</v>
      </c>
      <c r="H176" s="183" t="s">
        <v>518</v>
      </c>
      <c r="I176" s="183" t="str" cm="1">
        <f t="array" ref="I176">CALENDAR.FORMAT_TIMESPAN(F176,G176)</f>
        <v>0d13h45'56"</v>
      </c>
    </row>
    <row r="177" spans="1:9" x14ac:dyDescent="0.25">
      <c r="A177" s="161">
        <v>0.57357394675925999</v>
      </c>
      <c r="B177" s="9"/>
      <c r="C177" s="182" t="s">
        <v>519</v>
      </c>
      <c r="D177" s="182" t="str" cm="1">
        <f t="array" ref="D177">CALENDAR.FORMAT_TIMESPAN(A177,B177)</f>
        <v>0.13:45:57</v>
      </c>
      <c r="F177" s="161">
        <v>0.57357394675925999</v>
      </c>
      <c r="G177" s="9" t="s">
        <v>356</v>
      </c>
      <c r="H177" s="182" t="s">
        <v>519</v>
      </c>
      <c r="I177" s="182" t="str" cm="1">
        <f t="array" ref="I177">CALENDAR.FORMAT_TIMESPAN(F177,G177)</f>
        <v>0d13h45'57"</v>
      </c>
    </row>
    <row r="178" spans="1:9" x14ac:dyDescent="0.25">
      <c r="A178" s="162">
        <v>3.125E-2</v>
      </c>
      <c r="B178" s="45"/>
      <c r="C178" s="183" t="s">
        <v>417</v>
      </c>
      <c r="D178" s="183" t="str" cm="1">
        <f t="array" ref="D178">CALENDAR.FORMAT_TIMESPAN(A178,B178)</f>
        <v>0.00:45:00</v>
      </c>
      <c r="F178" s="162">
        <v>3.125E-2</v>
      </c>
      <c r="G178" s="45" t="s">
        <v>356</v>
      </c>
      <c r="H178" s="183" t="s">
        <v>417</v>
      </c>
      <c r="I178" s="183" t="str" cm="1">
        <f t="array" ref="I178">CALENDAR.FORMAT_TIMESPAN(F178,G178)</f>
        <v>0d0h45'0"</v>
      </c>
    </row>
    <row r="179" spans="1:9" x14ac:dyDescent="0.25">
      <c r="A179" s="161">
        <v>3.1898148148148148E-2</v>
      </c>
      <c r="B179" s="68"/>
      <c r="C179" s="182" t="s">
        <v>520</v>
      </c>
      <c r="D179" s="182" t="str" cm="1">
        <f t="array" ref="D179">CALENDAR.FORMAT_TIMESPAN(A179,B179)</f>
        <v>0.00:45:56</v>
      </c>
      <c r="F179" s="161">
        <v>3.1898148148148148E-2</v>
      </c>
      <c r="G179" s="68" t="s">
        <v>356</v>
      </c>
      <c r="H179" s="182" t="s">
        <v>520</v>
      </c>
      <c r="I179" s="182" t="str" cm="1">
        <f t="array" ref="I179">CALENDAR.FORMAT_TIMESPAN(F179,G179)</f>
        <v>0d0h45'56"</v>
      </c>
    </row>
    <row r="180" spans="1:9" x14ac:dyDescent="0.25">
      <c r="A180" s="163">
        <v>3.190728009259259E-2</v>
      </c>
      <c r="B180" s="177"/>
      <c r="C180" s="183" t="s">
        <v>521</v>
      </c>
      <c r="D180" s="183" t="str" cm="1">
        <f t="array" ref="D180">CALENDAR.FORMAT_TIMESPAN(A180,B180)</f>
        <v>0.00:45:57</v>
      </c>
      <c r="F180" s="163">
        <v>3.190728009259259E-2</v>
      </c>
      <c r="G180" s="177" t="s">
        <v>356</v>
      </c>
      <c r="H180" s="183" t="s">
        <v>521</v>
      </c>
      <c r="I180" s="183" t="str" cm="1">
        <f t="array" ref="I180">CALENDAR.FORMAT_TIMESPAN(F180,G180)</f>
        <v>0d0h45'57"</v>
      </c>
    </row>
    <row r="181" spans="1:9" x14ac:dyDescent="0.25">
      <c r="A181" s="164">
        <v>6.4814814814814813E-4</v>
      </c>
      <c r="B181" s="72"/>
      <c r="C181" s="182" t="s">
        <v>435</v>
      </c>
      <c r="D181" s="182" t="str" cm="1">
        <f t="array" ref="D181">CALENDAR.FORMAT_TIMESPAN(A181,B181)</f>
        <v>0.00:00:56</v>
      </c>
      <c r="F181" s="164">
        <v>6.4814814814814813E-4</v>
      </c>
      <c r="G181" s="72" t="s">
        <v>356</v>
      </c>
      <c r="H181" s="182" t="s">
        <v>435</v>
      </c>
      <c r="I181" s="182" t="str" cm="1">
        <f t="array" ref="I181">CALENDAR.FORMAT_TIMESPAN(F181,G181)</f>
        <v>0d0h0'56"</v>
      </c>
    </row>
    <row r="182" spans="1:9" x14ac:dyDescent="0.25">
      <c r="A182" s="162">
        <v>6.5728009259259266E-4</v>
      </c>
      <c r="B182" s="45"/>
      <c r="C182" s="183" t="s">
        <v>522</v>
      </c>
      <c r="D182" s="183" t="str" cm="1">
        <f t="array" ref="D182">CALENDAR.FORMAT_TIMESPAN(A182,B182)</f>
        <v>0.00:00:57</v>
      </c>
      <c r="F182" s="162">
        <v>6.5728009259259266E-4</v>
      </c>
      <c r="G182" s="45" t="s">
        <v>356</v>
      </c>
      <c r="H182" s="183" t="s">
        <v>522</v>
      </c>
      <c r="I182" s="183" t="str" cm="1">
        <f t="array" ref="I182">CALENDAR.FORMAT_TIMESPAN(F182,G182)</f>
        <v>0d0h0'57"</v>
      </c>
    </row>
    <row r="183" spans="1:9" x14ac:dyDescent="0.25">
      <c r="A183" s="161">
        <v>0</v>
      </c>
      <c r="B183" s="9" t="s">
        <v>510</v>
      </c>
      <c r="C183" s="182" t="s">
        <v>511</v>
      </c>
      <c r="D183" s="182" t="str" cm="1">
        <f t="array" ref="D183">CALENDAR.FORMAT_TIMESPAN(A183,B183)</f>
        <v>00.00:00:00</v>
      </c>
      <c r="F183" s="161">
        <v>0</v>
      </c>
      <c r="G183" s="9" t="s">
        <v>533</v>
      </c>
      <c r="H183" s="182" t="s">
        <v>511</v>
      </c>
      <c r="I183" s="182" t="str" cm="1">
        <f t="array" ref="I183">CALENDAR.FORMAT_TIMESPAN(F183,G183)</f>
        <v>00d00h00'00"</v>
      </c>
    </row>
    <row r="184" spans="1:9" x14ac:dyDescent="0.25">
      <c r="A184" s="163">
        <v>-1</v>
      </c>
      <c r="B184" s="37" t="s">
        <v>510</v>
      </c>
      <c r="C184" s="183" t="s">
        <v>512</v>
      </c>
      <c r="D184" s="183" t="str" cm="1">
        <f t="array" ref="D184">CALENDAR.FORMAT_TIMESPAN(A184,B184)</f>
        <v>−01.00:00:00</v>
      </c>
      <c r="F184" s="163">
        <v>-1</v>
      </c>
      <c r="G184" s="37" t="s">
        <v>533</v>
      </c>
      <c r="H184" s="183" t="s">
        <v>512</v>
      </c>
      <c r="I184" s="183" t="str" cm="1">
        <f t="array" ref="I184">CALENDAR.FORMAT_TIMESPAN(F184,G184)</f>
        <v>−01d00h00'00"</v>
      </c>
    </row>
    <row r="185" spans="1:9" x14ac:dyDescent="0.25">
      <c r="A185" s="164">
        <v>1</v>
      </c>
      <c r="B185" s="40" t="s">
        <v>510</v>
      </c>
      <c r="C185" s="182" t="s">
        <v>415</v>
      </c>
      <c r="D185" s="182" t="str" cm="1">
        <f t="array" ref="D185">CALENDAR.FORMAT_TIMESPAN(A185,B185)</f>
        <v>01.00:00:00</v>
      </c>
      <c r="F185" s="164">
        <v>1</v>
      </c>
      <c r="G185" s="40" t="s">
        <v>533</v>
      </c>
      <c r="H185" s="182" t="s">
        <v>415</v>
      </c>
      <c r="I185" s="182" t="str" cm="1">
        <f t="array" ref="I185">CALENDAR.FORMAT_TIMESPAN(F185,G185)</f>
        <v>01d00h00'00"</v>
      </c>
    </row>
    <row r="186" spans="1:9" x14ac:dyDescent="0.25">
      <c r="A186" s="163">
        <v>1.5416666666666665</v>
      </c>
      <c r="B186" s="37" t="s">
        <v>510</v>
      </c>
      <c r="C186" s="183" t="s">
        <v>513</v>
      </c>
      <c r="D186" s="183" t="str" cm="1">
        <f t="array" ref="D186">CALENDAR.FORMAT_TIMESPAN(A186,B186)</f>
        <v>01.13:00:00</v>
      </c>
      <c r="F186" s="163">
        <v>1.5416666666666665</v>
      </c>
      <c r="G186" s="37" t="s">
        <v>533</v>
      </c>
      <c r="H186" s="183" t="s">
        <v>513</v>
      </c>
      <c r="I186" s="183" t="str" cm="1">
        <f t="array" ref="I186">CALENDAR.FORMAT_TIMESPAN(F186,G186)</f>
        <v>01d13h00'00"</v>
      </c>
    </row>
    <row r="187" spans="1:9" x14ac:dyDescent="0.25">
      <c r="A187" s="161">
        <v>1.5729166666666665</v>
      </c>
      <c r="B187" s="9" t="s">
        <v>510</v>
      </c>
      <c r="C187" s="182" t="s">
        <v>514</v>
      </c>
      <c r="D187" s="182" t="str" cm="1">
        <f t="array" ref="D187">CALENDAR.FORMAT_TIMESPAN(A187,B187)</f>
        <v>01.13:45:00</v>
      </c>
      <c r="F187" s="161">
        <v>1.5729166666666665</v>
      </c>
      <c r="G187" s="9" t="s">
        <v>533</v>
      </c>
      <c r="H187" s="182" t="s">
        <v>514</v>
      </c>
      <c r="I187" s="182" t="str" cm="1">
        <f t="array" ref="I187">CALENDAR.FORMAT_TIMESPAN(F187,G187)</f>
        <v>01d13h45'00"</v>
      </c>
    </row>
    <row r="188" spans="1:9" x14ac:dyDescent="0.25">
      <c r="A188" s="162">
        <v>1.5735648148148147</v>
      </c>
      <c r="B188" s="45" t="s">
        <v>510</v>
      </c>
      <c r="C188" s="183" t="s">
        <v>515</v>
      </c>
      <c r="D188" s="183" t="str" cm="1">
        <f t="array" ref="D188">CALENDAR.FORMAT_TIMESPAN(A188,B188)</f>
        <v>01.13:45:56</v>
      </c>
      <c r="F188" s="162">
        <v>1.5735648148148147</v>
      </c>
      <c r="G188" s="45" t="s">
        <v>533</v>
      </c>
      <c r="H188" s="183" t="s">
        <v>515</v>
      </c>
      <c r="I188" s="183" t="str" cm="1">
        <f t="array" ref="I188">CALENDAR.FORMAT_TIMESPAN(F188,G188)</f>
        <v>01d13h45'56"</v>
      </c>
    </row>
    <row r="189" spans="1:9" x14ac:dyDescent="0.25">
      <c r="A189" s="161">
        <v>1.5735739467592591</v>
      </c>
      <c r="B189" s="68" t="s">
        <v>510</v>
      </c>
      <c r="C189" s="182" t="s">
        <v>516</v>
      </c>
      <c r="D189" s="182" t="str" cm="1">
        <f t="array" ref="D189">CALENDAR.FORMAT_TIMESPAN(A189,B189)</f>
        <v>01.13:45:57</v>
      </c>
      <c r="F189" s="161">
        <v>1.5735739467592591</v>
      </c>
      <c r="G189" s="68" t="s">
        <v>533</v>
      </c>
      <c r="H189" s="182" t="s">
        <v>516</v>
      </c>
      <c r="I189" s="182" t="str" cm="1">
        <f t="array" ref="I189">CALENDAR.FORMAT_TIMESPAN(F189,G189)</f>
        <v>01d13h45'57"</v>
      </c>
    </row>
    <row r="190" spans="1:9" x14ac:dyDescent="0.25">
      <c r="A190" s="163">
        <v>0.54166666666666996</v>
      </c>
      <c r="B190" s="177" t="s">
        <v>510</v>
      </c>
      <c r="C190" s="183" t="s">
        <v>416</v>
      </c>
      <c r="D190" s="183" t="str" cm="1">
        <f t="array" ref="D190">CALENDAR.FORMAT_TIMESPAN(A190,B190)</f>
        <v>00.13:00:00</v>
      </c>
      <c r="F190" s="163">
        <v>0.54166666666666996</v>
      </c>
      <c r="G190" s="177" t="s">
        <v>533</v>
      </c>
      <c r="H190" s="183" t="s">
        <v>416</v>
      </c>
      <c r="I190" s="183" t="str" cm="1">
        <f t="array" ref="I190">CALENDAR.FORMAT_TIMESPAN(F190,G190)</f>
        <v>00d13h00'00"</v>
      </c>
    </row>
    <row r="191" spans="1:9" x14ac:dyDescent="0.25">
      <c r="A191" s="164">
        <v>0.57291666666666996</v>
      </c>
      <c r="B191" s="72" t="s">
        <v>510</v>
      </c>
      <c r="C191" s="182" t="s">
        <v>517</v>
      </c>
      <c r="D191" s="182" t="str" cm="1">
        <f t="array" ref="D191">CALENDAR.FORMAT_TIMESPAN(A191,B191)</f>
        <v>00.13:45:00</v>
      </c>
      <c r="F191" s="164">
        <v>0.57291666666666996</v>
      </c>
      <c r="G191" s="72" t="s">
        <v>533</v>
      </c>
      <c r="H191" s="182" t="s">
        <v>517</v>
      </c>
      <c r="I191" s="182" t="str" cm="1">
        <f t="array" ref="I191">CALENDAR.FORMAT_TIMESPAN(F191,G191)</f>
        <v>00d13h45'00"</v>
      </c>
    </row>
    <row r="192" spans="1:9" x14ac:dyDescent="0.25">
      <c r="A192" s="162">
        <v>0.57356481481481003</v>
      </c>
      <c r="B192" s="45" t="s">
        <v>510</v>
      </c>
      <c r="C192" s="183" t="s">
        <v>518</v>
      </c>
      <c r="D192" s="183" t="str" cm="1">
        <f t="array" ref="D192">CALENDAR.FORMAT_TIMESPAN(A192,B192)</f>
        <v>00.13:45:56</v>
      </c>
      <c r="F192" s="162">
        <v>0.57356481481481003</v>
      </c>
      <c r="G192" s="45" t="s">
        <v>533</v>
      </c>
      <c r="H192" s="183" t="s">
        <v>518</v>
      </c>
      <c r="I192" s="183" t="str" cm="1">
        <f t="array" ref="I192">CALENDAR.FORMAT_TIMESPAN(F192,G192)</f>
        <v>00d13h45'56"</v>
      </c>
    </row>
    <row r="193" spans="1:9" x14ac:dyDescent="0.25">
      <c r="A193" s="161">
        <v>0.57357394675925999</v>
      </c>
      <c r="B193" s="9" t="s">
        <v>510</v>
      </c>
      <c r="C193" s="182" t="s">
        <v>519</v>
      </c>
      <c r="D193" s="182" t="str" cm="1">
        <f t="array" ref="D193">CALENDAR.FORMAT_TIMESPAN(A193,B193)</f>
        <v>00.13:45:57</v>
      </c>
      <c r="F193" s="161">
        <v>0.57357394675925999</v>
      </c>
      <c r="G193" s="9" t="s">
        <v>533</v>
      </c>
      <c r="H193" s="182" t="s">
        <v>519</v>
      </c>
      <c r="I193" s="182" t="str" cm="1">
        <f t="array" ref="I193">CALENDAR.FORMAT_TIMESPAN(F193,G193)</f>
        <v>00d13h45'57"</v>
      </c>
    </row>
    <row r="194" spans="1:9" x14ac:dyDescent="0.25">
      <c r="A194" s="163">
        <v>3.125E-2</v>
      </c>
      <c r="B194" s="37" t="s">
        <v>510</v>
      </c>
      <c r="C194" s="183" t="s">
        <v>417</v>
      </c>
      <c r="D194" s="183" t="str" cm="1">
        <f t="array" ref="D194">CALENDAR.FORMAT_TIMESPAN(A194,B194)</f>
        <v>00.00:45:00</v>
      </c>
      <c r="F194" s="163">
        <v>3.125E-2</v>
      </c>
      <c r="G194" s="37" t="s">
        <v>533</v>
      </c>
      <c r="H194" s="183" t="s">
        <v>417</v>
      </c>
      <c r="I194" s="183" t="str" cm="1">
        <f t="array" ref="I194">CALENDAR.FORMAT_TIMESPAN(F194,G194)</f>
        <v>00d00h45'00"</v>
      </c>
    </row>
    <row r="195" spans="1:9" x14ac:dyDescent="0.25">
      <c r="A195" s="164">
        <v>3.1898148148148148E-2</v>
      </c>
      <c r="B195" s="40" t="s">
        <v>510</v>
      </c>
      <c r="C195" s="182" t="s">
        <v>520</v>
      </c>
      <c r="D195" s="182" t="str" cm="1">
        <f t="array" ref="D195">CALENDAR.FORMAT_TIMESPAN(A195,B195)</f>
        <v>00.00:45:56</v>
      </c>
      <c r="F195" s="164">
        <v>3.1898148148148148E-2</v>
      </c>
      <c r="G195" s="40" t="s">
        <v>533</v>
      </c>
      <c r="H195" s="182" t="s">
        <v>520</v>
      </c>
      <c r="I195" s="182" t="str" cm="1">
        <f t="array" ref="I195">CALENDAR.FORMAT_TIMESPAN(F195,G195)</f>
        <v>00d00h45'56"</v>
      </c>
    </row>
    <row r="196" spans="1:9" x14ac:dyDescent="0.25">
      <c r="A196" s="163">
        <v>3.190728009259259E-2</v>
      </c>
      <c r="B196" s="37" t="s">
        <v>510</v>
      </c>
      <c r="C196" s="183" t="s">
        <v>521</v>
      </c>
      <c r="D196" s="183" t="str" cm="1">
        <f t="array" ref="D196">CALENDAR.FORMAT_TIMESPAN(A196,B196)</f>
        <v>00.00:45:57</v>
      </c>
      <c r="F196" s="163">
        <v>3.190728009259259E-2</v>
      </c>
      <c r="G196" s="37" t="s">
        <v>533</v>
      </c>
      <c r="H196" s="183" t="s">
        <v>521</v>
      </c>
      <c r="I196" s="183" t="str" cm="1">
        <f t="array" ref="I196">CALENDAR.FORMAT_TIMESPAN(F196,G196)</f>
        <v>00d00h45'57"</v>
      </c>
    </row>
    <row r="197" spans="1:9" x14ac:dyDescent="0.25">
      <c r="A197" s="161">
        <v>6.4814814814814813E-4</v>
      </c>
      <c r="B197" s="9" t="s">
        <v>510</v>
      </c>
      <c r="C197" s="182" t="s">
        <v>435</v>
      </c>
      <c r="D197" s="182" t="str" cm="1">
        <f t="array" ref="D197">CALENDAR.FORMAT_TIMESPAN(A197,B197)</f>
        <v>00.00:00:56</v>
      </c>
      <c r="F197" s="161">
        <v>6.4814814814814813E-4</v>
      </c>
      <c r="G197" s="9" t="s">
        <v>533</v>
      </c>
      <c r="H197" s="182" t="s">
        <v>435</v>
      </c>
      <c r="I197" s="182" t="str" cm="1">
        <f t="array" ref="I197">CALENDAR.FORMAT_TIMESPAN(F197,G197)</f>
        <v>00d00h00'56"</v>
      </c>
    </row>
    <row r="198" spans="1:9" x14ac:dyDescent="0.25">
      <c r="A198" s="162">
        <v>6.5728009259259266E-4</v>
      </c>
      <c r="B198" s="45" t="s">
        <v>510</v>
      </c>
      <c r="C198" s="183" t="s">
        <v>522</v>
      </c>
      <c r="D198" s="183" t="str" cm="1">
        <f t="array" ref="D198">CALENDAR.FORMAT_TIMESPAN(A198,B198)</f>
        <v>00.00:00:57</v>
      </c>
      <c r="F198" s="162">
        <v>6.5728009259259266E-4</v>
      </c>
      <c r="G198" s="45" t="s">
        <v>533</v>
      </c>
      <c r="H198" s="183" t="s">
        <v>522</v>
      </c>
      <c r="I198" s="183" t="str" cm="1">
        <f t="array" ref="I198">CALENDAR.FORMAT_TIMESPAN(F198,G198)</f>
        <v>00d00h00'57"</v>
      </c>
    </row>
    <row r="199" spans="1:9" x14ac:dyDescent="0.25">
      <c r="A199" s="161">
        <v>0</v>
      </c>
      <c r="B199" s="68" t="s">
        <v>524</v>
      </c>
      <c r="C199" s="182" t="s">
        <v>511</v>
      </c>
      <c r="D199" s="182" t="str" cm="1">
        <f t="array" ref="D199">CALENDAR.FORMAT_TIMESPAN(A199,B199)</f>
        <v>+0:00</v>
      </c>
      <c r="F199" s="161">
        <v>0</v>
      </c>
      <c r="G199" s="68" t="s">
        <v>534</v>
      </c>
      <c r="H199" s="182" t="s">
        <v>511</v>
      </c>
      <c r="I199" s="182" t="str" cm="1">
        <f t="array" ref="I199">CALENDAR.FORMAT_TIMESPAN(F199,G199)</f>
        <v>+0"</v>
      </c>
    </row>
    <row r="200" spans="1:9" x14ac:dyDescent="0.25">
      <c r="A200" s="163">
        <v>-1</v>
      </c>
      <c r="B200" s="177" t="s">
        <v>524</v>
      </c>
      <c r="C200" s="183" t="s">
        <v>512</v>
      </c>
      <c r="D200" s="183" t="str" cm="1">
        <f t="array" ref="D200">CALENDAR.FORMAT_TIMESPAN(A200,B200)</f>
        <v>−1.00:00</v>
      </c>
      <c r="F200" s="163">
        <v>-1</v>
      </c>
      <c r="G200" s="177" t="s">
        <v>534</v>
      </c>
      <c r="H200" s="183" t="s">
        <v>512</v>
      </c>
      <c r="I200" s="183" t="str" cm="1">
        <f t="array" ref="I200">CALENDAR.FORMAT_TIMESPAN(F200,G200)</f>
        <v>−1d</v>
      </c>
    </row>
    <row r="201" spans="1:9" x14ac:dyDescent="0.25">
      <c r="A201" s="164">
        <v>1</v>
      </c>
      <c r="B201" s="72" t="s">
        <v>524</v>
      </c>
      <c r="C201" s="182" t="s">
        <v>415</v>
      </c>
      <c r="D201" s="182" t="str" cm="1">
        <f t="array" ref="D201">CALENDAR.FORMAT_TIMESPAN(A201,B201)</f>
        <v>+1.00:00</v>
      </c>
      <c r="F201" s="164">
        <v>1</v>
      </c>
      <c r="G201" s="72" t="s">
        <v>534</v>
      </c>
      <c r="H201" s="182" t="s">
        <v>415</v>
      </c>
      <c r="I201" s="182" t="str" cm="1">
        <f t="array" ref="I201">CALENDAR.FORMAT_TIMESPAN(F201,G201)</f>
        <v>+1d</v>
      </c>
    </row>
    <row r="202" spans="1:9" x14ac:dyDescent="0.25">
      <c r="A202" s="162">
        <v>1.5416666666666665</v>
      </c>
      <c r="B202" s="45" t="s">
        <v>524</v>
      </c>
      <c r="C202" s="183" t="s">
        <v>513</v>
      </c>
      <c r="D202" s="183" t="str" cm="1">
        <f t="array" ref="D202">CALENDAR.FORMAT_TIMESPAN(A202,B202)</f>
        <v>+1.13:00</v>
      </c>
      <c r="F202" s="162">
        <v>1.5416666666666665</v>
      </c>
      <c r="G202" s="45" t="s">
        <v>534</v>
      </c>
      <c r="H202" s="183" t="s">
        <v>513</v>
      </c>
      <c r="I202" s="183" t="str" cm="1">
        <f t="array" ref="I202">CALENDAR.FORMAT_TIMESPAN(F202,G202)</f>
        <v>+1d13h</v>
      </c>
    </row>
    <row r="203" spans="1:9" x14ac:dyDescent="0.25">
      <c r="A203" s="161">
        <v>1.5729166666666665</v>
      </c>
      <c r="B203" s="9" t="s">
        <v>524</v>
      </c>
      <c r="C203" s="182" t="s">
        <v>514</v>
      </c>
      <c r="D203" s="182" t="str" cm="1">
        <f t="array" ref="D203">CALENDAR.FORMAT_TIMESPAN(A203,B203)</f>
        <v>+1.13:45</v>
      </c>
      <c r="F203" s="161">
        <v>1.5729166666666665</v>
      </c>
      <c r="G203" s="9" t="s">
        <v>534</v>
      </c>
      <c r="H203" s="182" t="s">
        <v>514</v>
      </c>
      <c r="I203" s="182" t="str" cm="1">
        <f t="array" ref="I203">CALENDAR.FORMAT_TIMESPAN(F203,G203)</f>
        <v>+1d13h45'</v>
      </c>
    </row>
    <row r="204" spans="1:9" x14ac:dyDescent="0.25">
      <c r="A204" s="163">
        <v>1.5735648148148147</v>
      </c>
      <c r="B204" s="37" t="s">
        <v>524</v>
      </c>
      <c r="C204" s="183" t="s">
        <v>515</v>
      </c>
      <c r="D204" s="183" t="str" cm="1">
        <f t="array" ref="D204">CALENDAR.FORMAT_TIMESPAN(A204,B204)</f>
        <v>+1.13:45:56</v>
      </c>
      <c r="F204" s="163">
        <v>1.5735648148148147</v>
      </c>
      <c r="G204" s="37" t="s">
        <v>534</v>
      </c>
      <c r="H204" s="183" t="s">
        <v>515</v>
      </c>
      <c r="I204" s="183" t="str" cm="1">
        <f t="array" ref="I204">CALENDAR.FORMAT_TIMESPAN(F204,G204)</f>
        <v>+1d13h45'56"</v>
      </c>
    </row>
    <row r="205" spans="1:9" x14ac:dyDescent="0.25">
      <c r="A205" s="164">
        <v>1.5735739467592591</v>
      </c>
      <c r="B205" s="40" t="s">
        <v>524</v>
      </c>
      <c r="C205" s="182" t="s">
        <v>516</v>
      </c>
      <c r="D205" s="182" t="str" cm="1">
        <f t="array" ref="D205">CALENDAR.FORMAT_TIMESPAN(A205,B205)</f>
        <v>+1.13:45:56.789</v>
      </c>
      <c r="F205" s="164">
        <v>1.5735739467592591</v>
      </c>
      <c r="G205" s="40" t="s">
        <v>534</v>
      </c>
      <c r="H205" s="182" t="s">
        <v>516</v>
      </c>
      <c r="I205" s="182" t="str" cm="1">
        <f t="array" ref="I205">CALENDAR.FORMAT_TIMESPAN(F205,G205)</f>
        <v>+1d13h45'56.789"</v>
      </c>
    </row>
    <row r="206" spans="1:9" x14ac:dyDescent="0.25">
      <c r="A206" s="163">
        <v>0.54166666666666996</v>
      </c>
      <c r="B206" s="37" t="s">
        <v>524</v>
      </c>
      <c r="C206" s="183" t="s">
        <v>416</v>
      </c>
      <c r="D206" s="183" t="str" cm="1">
        <f t="array" ref="D206">CALENDAR.FORMAT_TIMESPAN(A206,B206)</f>
        <v>+13:00</v>
      </c>
      <c r="F206" s="163">
        <v>0.54166666666666996</v>
      </c>
      <c r="G206" s="37" t="s">
        <v>534</v>
      </c>
      <c r="H206" s="183" t="s">
        <v>416</v>
      </c>
      <c r="I206" s="183" t="str" cm="1">
        <f t="array" ref="I206">CALENDAR.FORMAT_TIMESPAN(F206,G206)</f>
        <v>+13h</v>
      </c>
    </row>
    <row r="207" spans="1:9" x14ac:dyDescent="0.25">
      <c r="A207" s="161">
        <v>0.57291666666666996</v>
      </c>
      <c r="B207" s="9" t="s">
        <v>524</v>
      </c>
      <c r="C207" s="182" t="s">
        <v>517</v>
      </c>
      <c r="D207" s="182" t="str" cm="1">
        <f t="array" ref="D207">CALENDAR.FORMAT_TIMESPAN(A207,B207)</f>
        <v>+13:45</v>
      </c>
      <c r="F207" s="161">
        <v>0.57291666666666996</v>
      </c>
      <c r="G207" s="9" t="s">
        <v>534</v>
      </c>
      <c r="H207" s="182" t="s">
        <v>517</v>
      </c>
      <c r="I207" s="182" t="str" cm="1">
        <f t="array" ref="I207">CALENDAR.FORMAT_TIMESPAN(F207,G207)</f>
        <v>+13h45'</v>
      </c>
    </row>
    <row r="208" spans="1:9" x14ac:dyDescent="0.25">
      <c r="A208" s="163">
        <v>0.57356481481481003</v>
      </c>
      <c r="B208" s="37" t="s">
        <v>524</v>
      </c>
      <c r="C208" s="183" t="s">
        <v>518</v>
      </c>
      <c r="D208" s="183" t="str" cm="1">
        <f t="array" ref="D208">CALENDAR.FORMAT_TIMESPAN(A208,B208)</f>
        <v>+13:45:56</v>
      </c>
      <c r="F208" s="163">
        <v>0.57356481481481003</v>
      </c>
      <c r="G208" s="37" t="s">
        <v>534</v>
      </c>
      <c r="H208" s="183" t="s">
        <v>518</v>
      </c>
      <c r="I208" s="183" t="str" cm="1">
        <f t="array" ref="I208">CALENDAR.FORMAT_TIMESPAN(F208,G208)</f>
        <v>+13h45'56"</v>
      </c>
    </row>
    <row r="209" spans="1:9" x14ac:dyDescent="0.25">
      <c r="A209" s="164">
        <v>0.57357394675925999</v>
      </c>
      <c r="B209" s="40" t="s">
        <v>524</v>
      </c>
      <c r="C209" s="182" t="s">
        <v>519</v>
      </c>
      <c r="D209" s="182" t="str" cm="1">
        <f t="array" ref="D209">CALENDAR.FORMAT_TIMESPAN(A209,B209)</f>
        <v>+13:45:56.789</v>
      </c>
      <c r="F209" s="164">
        <v>0.57357394675925999</v>
      </c>
      <c r="G209" s="40" t="s">
        <v>534</v>
      </c>
      <c r="H209" s="182" t="s">
        <v>519</v>
      </c>
      <c r="I209" s="182" t="str" cm="1">
        <f t="array" ref="I209">CALENDAR.FORMAT_TIMESPAN(F209,G209)</f>
        <v>+13h45'56.789"</v>
      </c>
    </row>
    <row r="210" spans="1:9" x14ac:dyDescent="0.25">
      <c r="A210" s="163">
        <v>3.125E-2</v>
      </c>
      <c r="B210" s="37" t="s">
        <v>524</v>
      </c>
      <c r="C210" s="183" t="s">
        <v>417</v>
      </c>
      <c r="D210" s="183" t="str" cm="1">
        <f t="array" ref="D210">CALENDAR.FORMAT_TIMESPAN(A210,B210)</f>
        <v>+0:45</v>
      </c>
      <c r="F210" s="163">
        <v>3.125E-2</v>
      </c>
      <c r="G210" s="37" t="s">
        <v>534</v>
      </c>
      <c r="H210" s="183" t="s">
        <v>417</v>
      </c>
      <c r="I210" s="183" t="str" cm="1">
        <f t="array" ref="I210">CALENDAR.FORMAT_TIMESPAN(F210,G210)</f>
        <v>+45'</v>
      </c>
    </row>
    <row r="211" spans="1:9" x14ac:dyDescent="0.25">
      <c r="A211" s="161">
        <v>3.1898148148148148E-2</v>
      </c>
      <c r="B211" s="9" t="s">
        <v>524</v>
      </c>
      <c r="C211" s="182" t="s">
        <v>520</v>
      </c>
      <c r="D211" s="182" t="str" cm="1">
        <f t="array" ref="D211">CALENDAR.FORMAT_TIMESPAN(A211,B211)</f>
        <v>+0:45:56</v>
      </c>
      <c r="F211" s="161">
        <v>3.1898148148148148E-2</v>
      </c>
      <c r="G211" s="9" t="s">
        <v>534</v>
      </c>
      <c r="H211" s="182" t="s">
        <v>520</v>
      </c>
      <c r="I211" s="182" t="str" cm="1">
        <f t="array" ref="I211">CALENDAR.FORMAT_TIMESPAN(F211,G211)</f>
        <v>+45'56"</v>
      </c>
    </row>
    <row r="212" spans="1:9" x14ac:dyDescent="0.25">
      <c r="A212" s="163">
        <v>3.190728009259259E-2</v>
      </c>
      <c r="B212" s="37" t="s">
        <v>524</v>
      </c>
      <c r="C212" s="183" t="s">
        <v>521</v>
      </c>
      <c r="D212" s="183" t="str" cm="1">
        <f t="array" ref="D212">CALENDAR.FORMAT_TIMESPAN(A212,B212)</f>
        <v>+0:45:56.789</v>
      </c>
      <c r="F212" s="163">
        <v>3.190728009259259E-2</v>
      </c>
      <c r="G212" s="37" t="s">
        <v>534</v>
      </c>
      <c r="H212" s="183" t="s">
        <v>521</v>
      </c>
      <c r="I212" s="183" t="str" cm="1">
        <f t="array" ref="I212">CALENDAR.FORMAT_TIMESPAN(F212,G212)</f>
        <v>+45'56.789"</v>
      </c>
    </row>
    <row r="213" spans="1:9" x14ac:dyDescent="0.25">
      <c r="A213" s="164">
        <v>6.4814814814814813E-4</v>
      </c>
      <c r="B213" s="40" t="s">
        <v>524</v>
      </c>
      <c r="C213" s="182" t="s">
        <v>435</v>
      </c>
      <c r="D213" s="182" t="str" cm="1">
        <f t="array" ref="D213">CALENDAR.FORMAT_TIMESPAN(A213,B213)</f>
        <v>+0:00:56</v>
      </c>
      <c r="F213" s="164">
        <v>6.4814814814814813E-4</v>
      </c>
      <c r="G213" s="40" t="s">
        <v>534</v>
      </c>
      <c r="H213" s="182" t="s">
        <v>435</v>
      </c>
      <c r="I213" s="182" t="str" cm="1">
        <f t="array" ref="I213">CALENDAR.FORMAT_TIMESPAN(F213,G213)</f>
        <v>+56"</v>
      </c>
    </row>
    <row r="214" spans="1:9" x14ac:dyDescent="0.25">
      <c r="A214" s="163">
        <v>6.5728009259259266E-4</v>
      </c>
      <c r="B214" s="37" t="s">
        <v>524</v>
      </c>
      <c r="C214" s="183" t="s">
        <v>522</v>
      </c>
      <c r="D214" s="183" t="str" cm="1">
        <f t="array" ref="D214">CALENDAR.FORMAT_TIMESPAN(A214,B214)</f>
        <v>+0:00:56.789</v>
      </c>
      <c r="F214" s="163">
        <v>6.5728009259259266E-4</v>
      </c>
      <c r="G214" s="37" t="s">
        <v>534</v>
      </c>
      <c r="H214" s="183" t="s">
        <v>522</v>
      </c>
      <c r="I214" s="183" t="str" cm="1">
        <f t="array" ref="I214">CALENDAR.FORMAT_TIMESPAN(F214,G214)</f>
        <v>+56.789"</v>
      </c>
    </row>
    <row r="215" spans="1:9" x14ac:dyDescent="0.25">
      <c r="A215" s="161">
        <v>0</v>
      </c>
      <c r="B215" s="68" t="s">
        <v>527</v>
      </c>
      <c r="C215" s="182" t="s">
        <v>511</v>
      </c>
      <c r="D215" s="182" t="str" cm="1">
        <f t="array" ref="D215">CALENDAR.FORMAT_TIMESPAN(A215,B215)</f>
        <v>0:00</v>
      </c>
      <c r="F215" s="161">
        <v>0</v>
      </c>
      <c r="G215" s="68" t="s">
        <v>535</v>
      </c>
      <c r="H215" s="182" t="s">
        <v>511</v>
      </c>
      <c r="I215" s="182" t="str" cm="1">
        <f t="array" ref="I215">CALENDAR.FORMAT_TIMESPAN(F215,G215)</f>
        <v>0h0'</v>
      </c>
    </row>
    <row r="216" spans="1:9" x14ac:dyDescent="0.25">
      <c r="A216" s="163">
        <v>-1</v>
      </c>
      <c r="B216" s="177" t="s">
        <v>527</v>
      </c>
      <c r="C216" s="183" t="s">
        <v>512</v>
      </c>
      <c r="D216" s="183" t="str" cm="1">
        <f t="array" ref="D216">CALENDAR.FORMAT_TIMESPAN(A216,B216)</f>
        <v>−24:00</v>
      </c>
      <c r="F216" s="163">
        <v>-1</v>
      </c>
      <c r="G216" s="177" t="s">
        <v>535</v>
      </c>
      <c r="H216" s="183" t="s">
        <v>512</v>
      </c>
      <c r="I216" s="183" t="str" cm="1">
        <f t="array" ref="I216">CALENDAR.FORMAT_TIMESPAN(F216,G216)</f>
        <v>−24h0'</v>
      </c>
    </row>
    <row r="217" spans="1:9" x14ac:dyDescent="0.25">
      <c r="A217" s="164">
        <v>1</v>
      </c>
      <c r="B217" s="72" t="s">
        <v>527</v>
      </c>
      <c r="C217" s="182" t="s">
        <v>415</v>
      </c>
      <c r="D217" s="182" t="str" cm="1">
        <f t="array" ref="D217">CALENDAR.FORMAT_TIMESPAN(A217,B217)</f>
        <v>24:00</v>
      </c>
      <c r="F217" s="164">
        <v>1</v>
      </c>
      <c r="G217" s="72" t="s">
        <v>535</v>
      </c>
      <c r="H217" s="182" t="s">
        <v>415</v>
      </c>
      <c r="I217" s="182" t="str" cm="1">
        <f t="array" ref="I217">CALENDAR.FORMAT_TIMESPAN(F217,G217)</f>
        <v>24h0'</v>
      </c>
    </row>
    <row r="218" spans="1:9" x14ac:dyDescent="0.25">
      <c r="A218" s="162">
        <v>1.5416666666666665</v>
      </c>
      <c r="B218" s="45" t="s">
        <v>527</v>
      </c>
      <c r="C218" s="183" t="s">
        <v>513</v>
      </c>
      <c r="D218" s="183" t="str" cm="1">
        <f t="array" ref="D218">CALENDAR.FORMAT_TIMESPAN(A218,B218)</f>
        <v>37:00</v>
      </c>
      <c r="F218" s="162">
        <v>1.5416666666666665</v>
      </c>
      <c r="G218" s="45" t="s">
        <v>535</v>
      </c>
      <c r="H218" s="183" t="s">
        <v>513</v>
      </c>
      <c r="I218" s="183" t="str" cm="1">
        <f t="array" ref="I218">CALENDAR.FORMAT_TIMESPAN(F218,G218)</f>
        <v>37h0'</v>
      </c>
    </row>
    <row r="219" spans="1:9" x14ac:dyDescent="0.25">
      <c r="A219" s="161">
        <v>1.5729166666666665</v>
      </c>
      <c r="B219" s="9" t="s">
        <v>527</v>
      </c>
      <c r="C219" s="182" t="s">
        <v>514</v>
      </c>
      <c r="D219" s="182" t="str" cm="1">
        <f t="array" ref="D219">CALENDAR.FORMAT_TIMESPAN(A219,B219)</f>
        <v>37:45</v>
      </c>
      <c r="F219" s="161">
        <v>1.5729166666666665</v>
      </c>
      <c r="G219" s="9" t="s">
        <v>535</v>
      </c>
      <c r="H219" s="182" t="s">
        <v>514</v>
      </c>
      <c r="I219" s="182" t="str" cm="1">
        <f t="array" ref="I219">CALENDAR.FORMAT_TIMESPAN(F219,G219)</f>
        <v>37h45'</v>
      </c>
    </row>
    <row r="220" spans="1:9" x14ac:dyDescent="0.25">
      <c r="A220" s="163">
        <v>1.5735648148148147</v>
      </c>
      <c r="B220" s="37" t="s">
        <v>527</v>
      </c>
      <c r="C220" s="183" t="s">
        <v>515</v>
      </c>
      <c r="D220" s="183" t="str" cm="1">
        <f t="array" ref="D220">CALENDAR.FORMAT_TIMESPAN(A220,B220)</f>
        <v>37:46</v>
      </c>
      <c r="F220" s="163">
        <v>1.5735648148148147</v>
      </c>
      <c r="G220" s="37" t="s">
        <v>535</v>
      </c>
      <c r="H220" s="183" t="s">
        <v>515</v>
      </c>
      <c r="I220" s="183" t="str" cm="1">
        <f t="array" ref="I220">CALENDAR.FORMAT_TIMESPAN(F220,G220)</f>
        <v>37h46'</v>
      </c>
    </row>
    <row r="221" spans="1:9" x14ac:dyDescent="0.25">
      <c r="A221" s="164">
        <v>1.5735739467592591</v>
      </c>
      <c r="B221" s="40" t="s">
        <v>527</v>
      </c>
      <c r="C221" s="182" t="s">
        <v>516</v>
      </c>
      <c r="D221" s="182" t="str" cm="1">
        <f t="array" ref="D221">CALENDAR.FORMAT_TIMESPAN(A221,B221)</f>
        <v>37:46</v>
      </c>
      <c r="F221" s="164">
        <v>1.5735739467592591</v>
      </c>
      <c r="G221" s="40" t="s">
        <v>535</v>
      </c>
      <c r="H221" s="182" t="s">
        <v>516</v>
      </c>
      <c r="I221" s="182" t="str" cm="1">
        <f t="array" ref="I221">CALENDAR.FORMAT_TIMESPAN(F221,G221)</f>
        <v>37h46'</v>
      </c>
    </row>
    <row r="222" spans="1:9" x14ac:dyDescent="0.25">
      <c r="A222" s="163">
        <v>0.54166666666666996</v>
      </c>
      <c r="B222" s="37" t="s">
        <v>527</v>
      </c>
      <c r="C222" s="183" t="s">
        <v>416</v>
      </c>
      <c r="D222" s="183" t="str" cm="1">
        <f t="array" ref="D222">CALENDAR.FORMAT_TIMESPAN(A222,B222)</f>
        <v>13:00</v>
      </c>
      <c r="F222" s="163">
        <v>0.54166666666666996</v>
      </c>
      <c r="G222" s="37" t="s">
        <v>535</v>
      </c>
      <c r="H222" s="183" t="s">
        <v>416</v>
      </c>
      <c r="I222" s="183" t="str" cm="1">
        <f t="array" ref="I222">CALENDAR.FORMAT_TIMESPAN(F222,G222)</f>
        <v>13h0'</v>
      </c>
    </row>
    <row r="223" spans="1:9" x14ac:dyDescent="0.25">
      <c r="A223" s="161">
        <v>0.57291666666666996</v>
      </c>
      <c r="B223" s="9" t="s">
        <v>527</v>
      </c>
      <c r="C223" s="182" t="s">
        <v>517</v>
      </c>
      <c r="D223" s="182" t="str" cm="1">
        <f t="array" ref="D223">CALENDAR.FORMAT_TIMESPAN(A223,B223)</f>
        <v>13:45</v>
      </c>
      <c r="F223" s="161">
        <v>0.57291666666666996</v>
      </c>
      <c r="G223" s="9" t="s">
        <v>535</v>
      </c>
      <c r="H223" s="182" t="s">
        <v>517</v>
      </c>
      <c r="I223" s="182" t="str" cm="1">
        <f t="array" ref="I223">CALENDAR.FORMAT_TIMESPAN(F223,G223)</f>
        <v>13h45'</v>
      </c>
    </row>
    <row r="224" spans="1:9" x14ac:dyDescent="0.25">
      <c r="A224" s="163">
        <v>0.57356481481481003</v>
      </c>
      <c r="B224" s="37" t="s">
        <v>527</v>
      </c>
      <c r="C224" s="183" t="s">
        <v>518</v>
      </c>
      <c r="D224" s="183" t="str" cm="1">
        <f t="array" ref="D224">CALENDAR.FORMAT_TIMESPAN(A224,B224)</f>
        <v>13:46</v>
      </c>
      <c r="F224" s="163">
        <v>0.57356481481481003</v>
      </c>
      <c r="G224" s="37" t="s">
        <v>535</v>
      </c>
      <c r="H224" s="183" t="s">
        <v>518</v>
      </c>
      <c r="I224" s="183" t="str" cm="1">
        <f t="array" ref="I224">CALENDAR.FORMAT_TIMESPAN(F224,G224)</f>
        <v>13h46'</v>
      </c>
    </row>
    <row r="225" spans="1:9" x14ac:dyDescent="0.25">
      <c r="A225" s="164">
        <v>0.57357394675925999</v>
      </c>
      <c r="B225" s="40" t="s">
        <v>527</v>
      </c>
      <c r="C225" s="182" t="s">
        <v>519</v>
      </c>
      <c r="D225" s="182" t="str" cm="1">
        <f t="array" ref="D225">CALENDAR.FORMAT_TIMESPAN(A225,B225)</f>
        <v>13:46</v>
      </c>
      <c r="F225" s="164">
        <v>0.57357394675925999</v>
      </c>
      <c r="G225" s="40" t="s">
        <v>535</v>
      </c>
      <c r="H225" s="182" t="s">
        <v>519</v>
      </c>
      <c r="I225" s="182" t="str" cm="1">
        <f t="array" ref="I225">CALENDAR.FORMAT_TIMESPAN(F225,G225)</f>
        <v>13h46'</v>
      </c>
    </row>
    <row r="226" spans="1:9" x14ac:dyDescent="0.25">
      <c r="A226" s="163">
        <v>3.125E-2</v>
      </c>
      <c r="B226" s="37" t="s">
        <v>527</v>
      </c>
      <c r="C226" s="183" t="s">
        <v>417</v>
      </c>
      <c r="D226" s="183" t="str" cm="1">
        <f t="array" ref="D226">CALENDAR.FORMAT_TIMESPAN(A226,B226)</f>
        <v>0:45</v>
      </c>
      <c r="F226" s="163">
        <v>3.125E-2</v>
      </c>
      <c r="G226" s="37" t="s">
        <v>535</v>
      </c>
      <c r="H226" s="183" t="s">
        <v>417</v>
      </c>
      <c r="I226" s="183" t="str" cm="1">
        <f t="array" ref="I226">CALENDAR.FORMAT_TIMESPAN(F226,G226)</f>
        <v>0h45'</v>
      </c>
    </row>
    <row r="227" spans="1:9" x14ac:dyDescent="0.25">
      <c r="A227" s="161">
        <v>3.1898148148148148E-2</v>
      </c>
      <c r="B227" s="9" t="s">
        <v>527</v>
      </c>
      <c r="C227" s="182" t="s">
        <v>520</v>
      </c>
      <c r="D227" s="182" t="str" cm="1">
        <f t="array" ref="D227">CALENDAR.FORMAT_TIMESPAN(A227,B227)</f>
        <v>0:46</v>
      </c>
      <c r="F227" s="161">
        <v>3.1898148148148148E-2</v>
      </c>
      <c r="G227" s="9" t="s">
        <v>535</v>
      </c>
      <c r="H227" s="182" t="s">
        <v>520</v>
      </c>
      <c r="I227" s="182" t="str" cm="1">
        <f t="array" ref="I227">CALENDAR.FORMAT_TIMESPAN(F227,G227)</f>
        <v>0h46'</v>
      </c>
    </row>
    <row r="228" spans="1:9" x14ac:dyDescent="0.25">
      <c r="A228" s="163">
        <v>3.190728009259259E-2</v>
      </c>
      <c r="B228" s="37" t="s">
        <v>527</v>
      </c>
      <c r="C228" s="183" t="s">
        <v>521</v>
      </c>
      <c r="D228" s="183" t="str" cm="1">
        <f t="array" ref="D228">CALENDAR.FORMAT_TIMESPAN(A228,B228)</f>
        <v>0:46</v>
      </c>
      <c r="F228" s="163">
        <v>3.190728009259259E-2</v>
      </c>
      <c r="G228" s="37" t="s">
        <v>535</v>
      </c>
      <c r="H228" s="183" t="s">
        <v>521</v>
      </c>
      <c r="I228" s="183" t="str" cm="1">
        <f t="array" ref="I228">CALENDAR.FORMAT_TIMESPAN(F228,G228)</f>
        <v>0h46'</v>
      </c>
    </row>
    <row r="229" spans="1:9" x14ac:dyDescent="0.25">
      <c r="A229" s="164">
        <v>6.4814814814814813E-4</v>
      </c>
      <c r="B229" s="40" t="s">
        <v>527</v>
      </c>
      <c r="C229" s="182" t="s">
        <v>435</v>
      </c>
      <c r="D229" s="182" t="str" cm="1">
        <f t="array" ref="D229">CALENDAR.FORMAT_TIMESPAN(A229,B229)</f>
        <v>0:01</v>
      </c>
      <c r="F229" s="164">
        <v>6.4814814814814813E-4</v>
      </c>
      <c r="G229" s="40" t="s">
        <v>535</v>
      </c>
      <c r="H229" s="182" t="s">
        <v>435</v>
      </c>
      <c r="I229" s="182" t="str" cm="1">
        <f t="array" ref="I229">CALENDAR.FORMAT_TIMESPAN(F229,G229)</f>
        <v>0h1'</v>
      </c>
    </row>
    <row r="230" spans="1:9" x14ac:dyDescent="0.25">
      <c r="A230" s="163">
        <v>6.5728009259259266E-4</v>
      </c>
      <c r="B230" s="37" t="s">
        <v>527</v>
      </c>
      <c r="C230" s="183" t="s">
        <v>522</v>
      </c>
      <c r="D230" s="183" t="str" cm="1">
        <f t="array" ref="D230">CALENDAR.FORMAT_TIMESPAN(A230,B230)</f>
        <v>0:01</v>
      </c>
      <c r="F230" s="163">
        <v>6.5728009259259266E-4</v>
      </c>
      <c r="G230" s="37" t="s">
        <v>535</v>
      </c>
      <c r="H230" s="183" t="s">
        <v>522</v>
      </c>
      <c r="I230" s="183" t="str" cm="1">
        <f t="array" ref="I230">CALENDAR.FORMAT_TIMESPAN(F230,G230)</f>
        <v>0h1'</v>
      </c>
    </row>
    <row r="231" spans="1:9" x14ac:dyDescent="0.25">
      <c r="A231" s="161">
        <v>0</v>
      </c>
      <c r="B231" s="68" t="s">
        <v>532</v>
      </c>
      <c r="C231" s="182" t="s">
        <v>511</v>
      </c>
      <c r="D231" s="182" t="str" cm="1">
        <f t="array" ref="D231">CALENDAR.FORMAT_TIMESPAN(A231,B231)</f>
        <v>0:00</v>
      </c>
      <c r="F231" s="161">
        <v>0</v>
      </c>
      <c r="G231" s="68" t="s">
        <v>536</v>
      </c>
      <c r="H231" s="182" t="s">
        <v>511</v>
      </c>
      <c r="I231" s="182" t="str" cm="1">
        <f t="array" ref="I231">CALENDAR.FORMAT_TIMESPAN(F231,G231)</f>
        <v>0"</v>
      </c>
    </row>
    <row r="232" spans="1:9" x14ac:dyDescent="0.25">
      <c r="A232" s="163">
        <v>-1</v>
      </c>
      <c r="B232" s="177" t="s">
        <v>532</v>
      </c>
      <c r="C232" s="183" t="s">
        <v>512</v>
      </c>
      <c r="D232" s="183" t="str" cm="1">
        <f t="array" ref="D232">CALENDAR.FORMAT_TIMESPAN(A232,B232)</f>
        <v>−24:00</v>
      </c>
      <c r="F232" s="163">
        <v>-1</v>
      </c>
      <c r="G232" s="177" t="s">
        <v>536</v>
      </c>
      <c r="H232" s="183" t="s">
        <v>512</v>
      </c>
      <c r="I232" s="183" t="str" cm="1">
        <f t="array" ref="I232">CALENDAR.FORMAT_TIMESPAN(F232,G232)</f>
        <v>−24h</v>
      </c>
    </row>
    <row r="233" spans="1:9" x14ac:dyDescent="0.25">
      <c r="A233" s="164">
        <v>1</v>
      </c>
      <c r="B233" s="72" t="s">
        <v>532</v>
      </c>
      <c r="C233" s="182" t="s">
        <v>415</v>
      </c>
      <c r="D233" s="182" t="str" cm="1">
        <f t="array" ref="D233">CALENDAR.FORMAT_TIMESPAN(A233,B233)</f>
        <v>24:00</v>
      </c>
      <c r="F233" s="164">
        <v>1</v>
      </c>
      <c r="G233" s="72" t="s">
        <v>536</v>
      </c>
      <c r="H233" s="182" t="s">
        <v>415</v>
      </c>
      <c r="I233" s="182" t="str" cm="1">
        <f t="array" ref="I233">CALENDAR.FORMAT_TIMESPAN(F233,G233)</f>
        <v>24h</v>
      </c>
    </row>
    <row r="234" spans="1:9" x14ac:dyDescent="0.25">
      <c r="A234" s="162">
        <v>1.5416666666666665</v>
      </c>
      <c r="B234" s="45" t="s">
        <v>532</v>
      </c>
      <c r="C234" s="183" t="s">
        <v>513</v>
      </c>
      <c r="D234" s="183" t="str" cm="1">
        <f t="array" ref="D234">CALENDAR.FORMAT_TIMESPAN(A234,B234)</f>
        <v>37:00</v>
      </c>
      <c r="F234" s="162">
        <v>1.5416666666666665</v>
      </c>
      <c r="G234" s="45" t="s">
        <v>536</v>
      </c>
      <c r="H234" s="183" t="s">
        <v>513</v>
      </c>
      <c r="I234" s="183" t="str" cm="1">
        <f t="array" ref="I234">CALENDAR.FORMAT_TIMESPAN(F234,G234)</f>
        <v>37h</v>
      </c>
    </row>
    <row r="235" spans="1:9" x14ac:dyDescent="0.25">
      <c r="A235" s="161">
        <v>1.5729166666666665</v>
      </c>
      <c r="B235" s="9" t="s">
        <v>532</v>
      </c>
      <c r="C235" s="182" t="s">
        <v>514</v>
      </c>
      <c r="D235" s="182" t="str" cm="1">
        <f t="array" ref="D235">CALENDAR.FORMAT_TIMESPAN(A235,B235)</f>
        <v>37:45</v>
      </c>
      <c r="F235" s="161">
        <v>1.5729166666666665</v>
      </c>
      <c r="G235" s="9" t="s">
        <v>536</v>
      </c>
      <c r="H235" s="182" t="s">
        <v>514</v>
      </c>
      <c r="I235" s="182" t="str" cm="1">
        <f t="array" ref="I235">CALENDAR.FORMAT_TIMESPAN(F235,G235)</f>
        <v>37h45'</v>
      </c>
    </row>
    <row r="236" spans="1:9" x14ac:dyDescent="0.25">
      <c r="A236" s="163">
        <v>1.5735648148148147</v>
      </c>
      <c r="B236" s="37" t="s">
        <v>532</v>
      </c>
      <c r="C236" s="183" t="s">
        <v>515</v>
      </c>
      <c r="D236" s="183" t="str" cm="1">
        <f t="array" ref="D236">CALENDAR.FORMAT_TIMESPAN(A236,B236)</f>
        <v>37:45:56</v>
      </c>
      <c r="F236" s="163">
        <v>1.5735648148148147</v>
      </c>
      <c r="G236" s="37" t="s">
        <v>536</v>
      </c>
      <c r="H236" s="183" t="s">
        <v>515</v>
      </c>
      <c r="I236" s="183" t="str" cm="1">
        <f t="array" ref="I236">CALENDAR.FORMAT_TIMESPAN(F236,G236)</f>
        <v>37h45'56"</v>
      </c>
    </row>
    <row r="237" spans="1:9" x14ac:dyDescent="0.25">
      <c r="A237" s="164">
        <v>1.5735739467592591</v>
      </c>
      <c r="B237" s="40" t="s">
        <v>532</v>
      </c>
      <c r="C237" s="182" t="s">
        <v>516</v>
      </c>
      <c r="D237" s="182" t="str" cm="1">
        <f t="array" ref="D237">CALENDAR.FORMAT_TIMESPAN(A237,B237)</f>
        <v>37:45:56.79</v>
      </c>
      <c r="F237" s="164">
        <v>1.5735739467592591</v>
      </c>
      <c r="G237" s="40" t="s">
        <v>536</v>
      </c>
      <c r="H237" s="182" t="s">
        <v>516</v>
      </c>
      <c r="I237" s="182" t="str" cm="1">
        <f t="array" ref="I237">CALENDAR.FORMAT_TIMESPAN(F237,G237)</f>
        <v>37h45'56.79"</v>
      </c>
    </row>
    <row r="238" spans="1:9" x14ac:dyDescent="0.25">
      <c r="A238" s="163">
        <v>0.54166666666666996</v>
      </c>
      <c r="B238" s="37" t="s">
        <v>532</v>
      </c>
      <c r="C238" s="183" t="s">
        <v>416</v>
      </c>
      <c r="D238" s="183" t="str" cm="1">
        <f t="array" ref="D238">CALENDAR.FORMAT_TIMESPAN(A238,B238)</f>
        <v>13:00</v>
      </c>
      <c r="F238" s="163">
        <v>0.54166666666666996</v>
      </c>
      <c r="G238" s="37" t="s">
        <v>536</v>
      </c>
      <c r="H238" s="183" t="s">
        <v>416</v>
      </c>
      <c r="I238" s="183" t="str" cm="1">
        <f t="array" ref="I238">CALENDAR.FORMAT_TIMESPAN(F238,G238)</f>
        <v>13h</v>
      </c>
    </row>
    <row r="239" spans="1:9" x14ac:dyDescent="0.25">
      <c r="A239" s="161">
        <v>0.57291666666666996</v>
      </c>
      <c r="B239" s="9" t="s">
        <v>532</v>
      </c>
      <c r="C239" s="182" t="s">
        <v>517</v>
      </c>
      <c r="D239" s="182" t="str" cm="1">
        <f t="array" ref="D239">CALENDAR.FORMAT_TIMESPAN(A239,B239)</f>
        <v>13:45</v>
      </c>
      <c r="F239" s="161">
        <v>0.57291666666666996</v>
      </c>
      <c r="G239" s="9" t="s">
        <v>536</v>
      </c>
      <c r="H239" s="182" t="s">
        <v>517</v>
      </c>
      <c r="I239" s="182" t="str" cm="1">
        <f t="array" ref="I239">CALENDAR.FORMAT_TIMESPAN(F239,G239)</f>
        <v>13h45'</v>
      </c>
    </row>
    <row r="240" spans="1:9" x14ac:dyDescent="0.25">
      <c r="A240" s="163">
        <v>0.57356481481481003</v>
      </c>
      <c r="B240" s="37" t="s">
        <v>532</v>
      </c>
      <c r="C240" s="183" t="s">
        <v>518</v>
      </c>
      <c r="D240" s="183" t="str" cm="1">
        <f t="array" ref="D240">CALENDAR.FORMAT_TIMESPAN(A240,B240)</f>
        <v>13:45:56</v>
      </c>
      <c r="F240" s="163">
        <v>0.57356481481481003</v>
      </c>
      <c r="G240" s="37" t="s">
        <v>536</v>
      </c>
      <c r="H240" s="183" t="s">
        <v>518</v>
      </c>
      <c r="I240" s="183" t="str" cm="1">
        <f t="array" ref="I240">CALENDAR.FORMAT_TIMESPAN(F240,G240)</f>
        <v>13h45'56"</v>
      </c>
    </row>
    <row r="241" spans="1:9" x14ac:dyDescent="0.25">
      <c r="A241" s="164">
        <v>0.57357394675925999</v>
      </c>
      <c r="B241" s="40" t="s">
        <v>532</v>
      </c>
      <c r="C241" s="182" t="s">
        <v>519</v>
      </c>
      <c r="D241" s="182" t="str" cm="1">
        <f t="array" ref="D241">CALENDAR.FORMAT_TIMESPAN(A241,B241)</f>
        <v>13:45:56.79</v>
      </c>
      <c r="F241" s="164">
        <v>0.57357394675925999</v>
      </c>
      <c r="G241" s="40" t="s">
        <v>536</v>
      </c>
      <c r="H241" s="182" t="s">
        <v>519</v>
      </c>
      <c r="I241" s="182" t="str" cm="1">
        <f t="array" ref="I241">CALENDAR.FORMAT_TIMESPAN(F241,G241)</f>
        <v>13h45'56.79"</v>
      </c>
    </row>
    <row r="242" spans="1:9" x14ac:dyDescent="0.25">
      <c r="A242" s="163">
        <v>3.125E-2</v>
      </c>
      <c r="B242" s="37" t="s">
        <v>532</v>
      </c>
      <c r="C242" s="183" t="s">
        <v>417</v>
      </c>
      <c r="D242" s="183" t="str" cm="1">
        <f t="array" ref="D242">CALENDAR.FORMAT_TIMESPAN(A242,B242)</f>
        <v>0:45</v>
      </c>
      <c r="F242" s="163">
        <v>3.125E-2</v>
      </c>
      <c r="G242" s="37" t="s">
        <v>536</v>
      </c>
      <c r="H242" s="183" t="s">
        <v>417</v>
      </c>
      <c r="I242" s="183" t="str" cm="1">
        <f t="array" ref="I242">CALENDAR.FORMAT_TIMESPAN(F242,G242)</f>
        <v>45'</v>
      </c>
    </row>
    <row r="243" spans="1:9" x14ac:dyDescent="0.25">
      <c r="A243" s="161">
        <v>3.1898148148148148E-2</v>
      </c>
      <c r="B243" s="9" t="s">
        <v>532</v>
      </c>
      <c r="C243" s="182" t="s">
        <v>520</v>
      </c>
      <c r="D243" s="182" t="str" cm="1">
        <f t="array" ref="D243">CALENDAR.FORMAT_TIMESPAN(A243,B243)</f>
        <v>0:45:56</v>
      </c>
      <c r="F243" s="161">
        <v>3.1898148148148148E-2</v>
      </c>
      <c r="G243" s="9" t="s">
        <v>536</v>
      </c>
      <c r="H243" s="182" t="s">
        <v>520</v>
      </c>
      <c r="I243" s="182" t="str" cm="1">
        <f t="array" ref="I243">CALENDAR.FORMAT_TIMESPAN(F243,G243)</f>
        <v>45'56"</v>
      </c>
    </row>
    <row r="244" spans="1:9" x14ac:dyDescent="0.25">
      <c r="A244" s="163">
        <v>3.190728009259259E-2</v>
      </c>
      <c r="B244" s="37" t="s">
        <v>532</v>
      </c>
      <c r="C244" s="183" t="s">
        <v>521</v>
      </c>
      <c r="D244" s="183" t="str" cm="1">
        <f t="array" ref="D244">CALENDAR.FORMAT_TIMESPAN(A244,B244)</f>
        <v>0:45:56.79</v>
      </c>
      <c r="F244" s="163">
        <v>3.190728009259259E-2</v>
      </c>
      <c r="G244" s="37" t="s">
        <v>536</v>
      </c>
      <c r="H244" s="183" t="s">
        <v>521</v>
      </c>
      <c r="I244" s="183" t="str" cm="1">
        <f t="array" ref="I244">CALENDAR.FORMAT_TIMESPAN(F244,G244)</f>
        <v>45'56.79"</v>
      </c>
    </row>
    <row r="245" spans="1:9" x14ac:dyDescent="0.25">
      <c r="A245" s="164">
        <v>6.4814814814814813E-4</v>
      </c>
      <c r="B245" s="40" t="s">
        <v>532</v>
      </c>
      <c r="C245" s="182" t="s">
        <v>435</v>
      </c>
      <c r="D245" s="182" t="str" cm="1">
        <f t="array" ref="D245">CALENDAR.FORMAT_TIMESPAN(A245,B245)</f>
        <v>0:00:56</v>
      </c>
      <c r="F245" s="164">
        <v>6.4814814814814813E-4</v>
      </c>
      <c r="G245" s="40" t="s">
        <v>536</v>
      </c>
      <c r="H245" s="182" t="s">
        <v>435</v>
      </c>
      <c r="I245" s="182" t="str" cm="1">
        <f t="array" ref="I245">CALENDAR.FORMAT_TIMESPAN(F245,G245)</f>
        <v>56"</v>
      </c>
    </row>
    <row r="246" spans="1:9" x14ac:dyDescent="0.25">
      <c r="A246" s="163">
        <v>6.5728009259259266E-4</v>
      </c>
      <c r="B246" s="37" t="s">
        <v>532</v>
      </c>
      <c r="C246" s="183" t="s">
        <v>522</v>
      </c>
      <c r="D246" s="183" t="str" cm="1">
        <f t="array" ref="D246">CALENDAR.FORMAT_TIMESPAN(A246,B246)</f>
        <v>0:00:56.79</v>
      </c>
      <c r="F246" s="163">
        <v>6.5728009259259266E-4</v>
      </c>
      <c r="G246" s="37" t="s">
        <v>536</v>
      </c>
      <c r="H246" s="183" t="s">
        <v>522</v>
      </c>
      <c r="I246" s="183" t="str" cm="1">
        <f t="array" ref="I246">CALENDAR.FORMAT_TIMESPAN(F246,G246)</f>
        <v>56.79"</v>
      </c>
    </row>
    <row r="247" spans="1:9" x14ac:dyDescent="0.25">
      <c r="A247" s="161">
        <v>0</v>
      </c>
      <c r="B247" s="68" t="s">
        <v>528</v>
      </c>
      <c r="C247" s="182" t="s">
        <v>511</v>
      </c>
      <c r="D247" s="182" t="str" cm="1">
        <f t="array" ref="D247">CALENDAR.FORMAT_TIMESPAN(A247,B247)</f>
        <v>0:00</v>
      </c>
      <c r="F247" s="161">
        <v>0</v>
      </c>
      <c r="G247" s="68" t="s">
        <v>537</v>
      </c>
      <c r="H247" s="182" t="s">
        <v>511</v>
      </c>
      <c r="I247" s="182" t="str" cm="1">
        <f t="array" ref="I247">CALENDAR.FORMAT_TIMESPAN(F247,G247)</f>
        <v>0"</v>
      </c>
    </row>
    <row r="248" spans="1:9" x14ac:dyDescent="0.25">
      <c r="A248" s="163">
        <v>-1</v>
      </c>
      <c r="B248" s="177" t="s">
        <v>528</v>
      </c>
      <c r="C248" s="183" t="s">
        <v>512</v>
      </c>
      <c r="D248" s="183" t="str" cm="1">
        <f t="array" ref="D248">CALENDAR.FORMAT_TIMESPAN(A248,B248)</f>
        <v>−24:00</v>
      </c>
      <c r="F248" s="163">
        <v>-1</v>
      </c>
      <c r="G248" s="177" t="s">
        <v>537</v>
      </c>
      <c r="H248" s="183" t="s">
        <v>512</v>
      </c>
      <c r="I248" s="183" t="str" cm="1">
        <f t="array" ref="I248">CALENDAR.FORMAT_TIMESPAN(F248,G248)</f>
        <v>−24h</v>
      </c>
    </row>
    <row r="249" spans="1:9" x14ac:dyDescent="0.25">
      <c r="A249" s="164">
        <v>1</v>
      </c>
      <c r="B249" s="72" t="s">
        <v>528</v>
      </c>
      <c r="C249" s="182" t="s">
        <v>415</v>
      </c>
      <c r="D249" s="182" t="str" cm="1">
        <f t="array" ref="D249">CALENDAR.FORMAT_TIMESPAN(A249,B249)</f>
        <v>24:00</v>
      </c>
      <c r="F249" s="164">
        <v>1</v>
      </c>
      <c r="G249" s="72" t="s">
        <v>537</v>
      </c>
      <c r="H249" s="182" t="s">
        <v>415</v>
      </c>
      <c r="I249" s="182" t="str" cm="1">
        <f t="array" ref="I249">CALENDAR.FORMAT_TIMESPAN(F249,G249)</f>
        <v>24h</v>
      </c>
    </row>
    <row r="250" spans="1:9" x14ac:dyDescent="0.25">
      <c r="A250" s="162">
        <v>1.5416666666666665</v>
      </c>
      <c r="B250" s="45" t="s">
        <v>528</v>
      </c>
      <c r="C250" s="183" t="s">
        <v>513</v>
      </c>
      <c r="D250" s="183" t="str" cm="1">
        <f t="array" ref="D250">CALENDAR.FORMAT_TIMESPAN(A250,B250)</f>
        <v>37:00</v>
      </c>
      <c r="F250" s="162">
        <v>1.5416666666666665</v>
      </c>
      <c r="G250" s="45" t="s">
        <v>537</v>
      </c>
      <c r="H250" s="183" t="s">
        <v>513</v>
      </c>
      <c r="I250" s="183" t="str" cm="1">
        <f t="array" ref="I250">CALENDAR.FORMAT_TIMESPAN(F250,G250)</f>
        <v>37h</v>
      </c>
    </row>
    <row r="251" spans="1:9" x14ac:dyDescent="0.25">
      <c r="A251" s="161">
        <v>1.5729166666666665</v>
      </c>
      <c r="B251" s="9" t="s">
        <v>540</v>
      </c>
      <c r="C251" s="182" t="s">
        <v>514</v>
      </c>
      <c r="D251" s="182" t="str" cm="1">
        <f t="array" ref="D251">CALENDAR.FORMAT_TIMESPAN(A251,B251)</f>
        <v>1.13:45</v>
      </c>
      <c r="F251" s="161">
        <v>1.5729166666666665</v>
      </c>
      <c r="G251" s="9" t="s">
        <v>559</v>
      </c>
      <c r="H251" s="182" t="s">
        <v>514</v>
      </c>
      <c r="I251" s="182" t="str" cm="1">
        <f t="array" ref="I251">CALENDAR.FORMAT_TIMESPAN(F251,G251)</f>
        <v>1d13h45'</v>
      </c>
    </row>
    <row r="252" spans="1:9" x14ac:dyDescent="0.25">
      <c r="A252" s="163">
        <v>1.5735648148148147</v>
      </c>
      <c r="B252" s="37" t="s">
        <v>528</v>
      </c>
      <c r="C252" s="183" t="s">
        <v>515</v>
      </c>
      <c r="D252" s="183" t="str" cm="1">
        <f t="array" ref="D252">CALENDAR.FORMAT_TIMESPAN(A252,B252)</f>
        <v>37:45:56</v>
      </c>
      <c r="F252" s="163">
        <v>1.5735648148148147</v>
      </c>
      <c r="G252" s="37" t="s">
        <v>537</v>
      </c>
      <c r="H252" s="183" t="s">
        <v>515</v>
      </c>
      <c r="I252" s="183" t="str" cm="1">
        <f t="array" ref="I252">CALENDAR.FORMAT_TIMESPAN(F252,G252)</f>
        <v>37h45'56"</v>
      </c>
    </row>
    <row r="253" spans="1:9" x14ac:dyDescent="0.25">
      <c r="A253" s="164">
        <v>1.5735739467592591</v>
      </c>
      <c r="B253" s="40" t="s">
        <v>531</v>
      </c>
      <c r="C253" s="182" t="s">
        <v>516</v>
      </c>
      <c r="D253" s="182" t="str" cm="1">
        <f t="array" ref="D253">CALENDAR.FORMAT_TIMESPAN(A253,B253)</f>
        <v>37:46</v>
      </c>
      <c r="F253" s="164">
        <v>1.5735739467592591</v>
      </c>
      <c r="G253" s="40" t="s">
        <v>560</v>
      </c>
      <c r="H253" s="182" t="s">
        <v>516</v>
      </c>
      <c r="I253" s="182" t="str" cm="1">
        <f t="array" ref="I253">CALENDAR.FORMAT_TIMESPAN(F253,G253)</f>
        <v>37h45.946483333'</v>
      </c>
    </row>
    <row r="254" spans="1:9" x14ac:dyDescent="0.25">
      <c r="A254" s="163">
        <v>0.54166666666666996</v>
      </c>
      <c r="B254" s="37" t="s">
        <v>528</v>
      </c>
      <c r="C254" s="183" t="s">
        <v>416</v>
      </c>
      <c r="D254" s="183" t="str" cm="1">
        <f t="array" ref="D254">CALENDAR.FORMAT_TIMESPAN(A254,B254)</f>
        <v>13:00</v>
      </c>
      <c r="F254" s="163">
        <v>0.54166666666666996</v>
      </c>
      <c r="G254" s="37" t="s">
        <v>537</v>
      </c>
      <c r="H254" s="183" t="s">
        <v>416</v>
      </c>
      <c r="I254" s="183" t="str" cm="1">
        <f t="array" ref="I254">CALENDAR.FORMAT_TIMESPAN(F254,G254)</f>
        <v>13h</v>
      </c>
    </row>
    <row r="255" spans="1:9" x14ac:dyDescent="0.25">
      <c r="A255" s="161">
        <v>0.57291666666666996</v>
      </c>
      <c r="B255" s="9" t="s">
        <v>528</v>
      </c>
      <c r="C255" s="182" t="s">
        <v>517</v>
      </c>
      <c r="D255" s="182" t="str" cm="1">
        <f t="array" ref="D255">CALENDAR.FORMAT_TIMESPAN(A255,B255)</f>
        <v>13:45</v>
      </c>
      <c r="F255" s="161">
        <v>0.57291666666666996</v>
      </c>
      <c r="G255" s="9" t="s">
        <v>537</v>
      </c>
      <c r="H255" s="182" t="s">
        <v>517</v>
      </c>
      <c r="I255" s="182" t="str" cm="1">
        <f t="array" ref="I255">CALENDAR.FORMAT_TIMESPAN(F255,G255)</f>
        <v>13h45'</v>
      </c>
    </row>
    <row r="256" spans="1:9" x14ac:dyDescent="0.25">
      <c r="A256" s="163">
        <v>0.57356481481481003</v>
      </c>
      <c r="B256" s="37" t="s">
        <v>528</v>
      </c>
      <c r="C256" s="183" t="s">
        <v>518</v>
      </c>
      <c r="D256" s="183" t="str" cm="1">
        <f t="array" ref="D256">CALENDAR.FORMAT_TIMESPAN(A256,B256)</f>
        <v>13:45:56</v>
      </c>
      <c r="F256" s="163">
        <v>0.57356481481481003</v>
      </c>
      <c r="G256" s="37" t="s">
        <v>537</v>
      </c>
      <c r="H256" s="183" t="s">
        <v>518</v>
      </c>
      <c r="I256" s="183" t="str" cm="1">
        <f t="array" ref="I256">CALENDAR.FORMAT_TIMESPAN(F256,G256)</f>
        <v>13h45'56"</v>
      </c>
    </row>
    <row r="257" spans="1:9" x14ac:dyDescent="0.25">
      <c r="A257" s="164">
        <v>0.57357394675925999</v>
      </c>
      <c r="B257" s="40" t="s">
        <v>540</v>
      </c>
      <c r="C257" s="182" t="s">
        <v>519</v>
      </c>
      <c r="D257" s="182" t="str" cm="1">
        <f t="array" ref="D257">CALENDAR.FORMAT_TIMESPAN(A257,B257)</f>
        <v>13:46</v>
      </c>
      <c r="F257" s="164">
        <v>0.57357394675925999</v>
      </c>
      <c r="G257" s="40" t="s">
        <v>559</v>
      </c>
      <c r="H257" s="182" t="s">
        <v>519</v>
      </c>
      <c r="I257" s="182" t="str" cm="1">
        <f t="array" ref="I257">CALENDAR.FORMAT_TIMESPAN(F257,G257)</f>
        <v>13h45.946483333'</v>
      </c>
    </row>
    <row r="258" spans="1:9" x14ac:dyDescent="0.25">
      <c r="A258" s="163">
        <v>3.125E-2</v>
      </c>
      <c r="B258" s="37" t="s">
        <v>528</v>
      </c>
      <c r="C258" s="183" t="s">
        <v>417</v>
      </c>
      <c r="D258" s="183" t="str" cm="1">
        <f t="array" ref="D258">CALENDAR.FORMAT_TIMESPAN(A258,B258)</f>
        <v>0:45</v>
      </c>
      <c r="F258" s="163">
        <v>3.125E-2</v>
      </c>
      <c r="G258" s="37" t="s">
        <v>537</v>
      </c>
      <c r="H258" s="183" t="s">
        <v>417</v>
      </c>
      <c r="I258" s="183" t="str" cm="1">
        <f t="array" ref="I258">CALENDAR.FORMAT_TIMESPAN(F258,G258)</f>
        <v>45'</v>
      </c>
    </row>
    <row r="259" spans="1:9" x14ac:dyDescent="0.25">
      <c r="A259" s="161">
        <v>3.1898148148148148E-2</v>
      </c>
      <c r="B259" s="9" t="s">
        <v>528</v>
      </c>
      <c r="C259" s="182" t="s">
        <v>520</v>
      </c>
      <c r="D259" s="182" t="str" cm="1">
        <f t="array" ref="D259">CALENDAR.FORMAT_TIMESPAN(A259,B259)</f>
        <v>0:45:56</v>
      </c>
      <c r="F259" s="161">
        <v>3.1898148148148148E-2</v>
      </c>
      <c r="G259" s="9" t="s">
        <v>537</v>
      </c>
      <c r="H259" s="182" t="s">
        <v>520</v>
      </c>
      <c r="I259" s="182" t="str" cm="1">
        <f t="array" ref="I259">CALENDAR.FORMAT_TIMESPAN(F259,G259)</f>
        <v>45'56"</v>
      </c>
    </row>
    <row r="260" spans="1:9" x14ac:dyDescent="0.25">
      <c r="A260" s="163">
        <v>3.190728009259259E-2</v>
      </c>
      <c r="B260" s="37" t="s">
        <v>528</v>
      </c>
      <c r="C260" s="183" t="s">
        <v>521</v>
      </c>
      <c r="D260" s="183" t="str" cm="1">
        <f t="array" ref="D260">CALENDAR.FORMAT_TIMESPAN(A260,B260)</f>
        <v>0:45:56.789</v>
      </c>
      <c r="F260" s="163">
        <v>3.190728009259259E-2</v>
      </c>
      <c r="G260" s="37" t="s">
        <v>537</v>
      </c>
      <c r="H260" s="183" t="s">
        <v>521</v>
      </c>
      <c r="I260" s="183" t="str" cm="1">
        <f t="array" ref="I260">CALENDAR.FORMAT_TIMESPAN(F260,G260)</f>
        <v>45'56.789"</v>
      </c>
    </row>
    <row r="261" spans="1:9" x14ac:dyDescent="0.25">
      <c r="A261" s="164">
        <v>6.4814814814814813E-4</v>
      </c>
      <c r="B261" s="40" t="s">
        <v>528</v>
      </c>
      <c r="C261" s="182" t="s">
        <v>435</v>
      </c>
      <c r="D261" s="182" t="str" cm="1">
        <f t="array" ref="D261">CALENDAR.FORMAT_TIMESPAN(A261,B261)</f>
        <v>0:00:56</v>
      </c>
      <c r="F261" s="164">
        <v>6.4814814814814813E-4</v>
      </c>
      <c r="G261" s="40" t="s">
        <v>537</v>
      </c>
      <c r="H261" s="182" t="s">
        <v>435</v>
      </c>
      <c r="I261" s="182" t="str" cm="1">
        <f t="array" ref="I261">CALENDAR.FORMAT_TIMESPAN(F261,G261)</f>
        <v>56"</v>
      </c>
    </row>
    <row r="262" spans="1:9" x14ac:dyDescent="0.25">
      <c r="A262" s="163">
        <v>6.5728009259259266E-4</v>
      </c>
      <c r="B262" s="37" t="s">
        <v>541</v>
      </c>
      <c r="C262" s="183" t="s">
        <v>522</v>
      </c>
      <c r="D262" s="183" t="str" cm="1">
        <f t="array" ref="D262">CALENDAR.FORMAT_TIMESPAN(A262,B262)</f>
        <v>0:00:57</v>
      </c>
      <c r="F262" s="163">
        <v>6.5728009259259266E-4</v>
      </c>
      <c r="G262" s="37" t="s">
        <v>561</v>
      </c>
      <c r="H262" s="183" t="s">
        <v>522</v>
      </c>
      <c r="I262" s="183" t="str" cm="1">
        <f t="array" ref="I262">CALENDAR.FORMAT_TIMESPAN(F262,G262)</f>
        <v>57"</v>
      </c>
    </row>
    <row r="263" spans="1:9" x14ac:dyDescent="0.25">
      <c r="A263" s="161">
        <v>0</v>
      </c>
      <c r="B263" s="68" t="s">
        <v>529</v>
      </c>
      <c r="C263" s="182" t="s">
        <v>511</v>
      </c>
      <c r="D263" s="182" t="str" cm="1">
        <f t="array" ref="D263">CALENDAR.FORMAT_TIMESPAN(A263,B263)</f>
        <v>0:00:00</v>
      </c>
      <c r="F263" s="161">
        <v>0</v>
      </c>
      <c r="G263" s="68" t="s">
        <v>562</v>
      </c>
      <c r="H263" s="182" t="s">
        <v>511</v>
      </c>
      <c r="I263" s="182" t="str" cm="1">
        <f t="array" ref="I263">CALENDAR.FORMAT_TIMESPAN(F263,G263)</f>
        <v>0h0'0"</v>
      </c>
    </row>
    <row r="264" spans="1:9" x14ac:dyDescent="0.25">
      <c r="A264" s="163">
        <v>-1</v>
      </c>
      <c r="B264" s="177" t="s">
        <v>529</v>
      </c>
      <c r="C264" s="183" t="s">
        <v>512</v>
      </c>
      <c r="D264" s="183" t="str" cm="1">
        <f t="array" ref="D264">CALENDAR.FORMAT_TIMESPAN(A264,B264)</f>
        <v>−24:00:00</v>
      </c>
      <c r="F264" s="163">
        <v>-1</v>
      </c>
      <c r="G264" s="177" t="s">
        <v>562</v>
      </c>
      <c r="H264" s="183" t="s">
        <v>512</v>
      </c>
      <c r="I264" s="183" t="str" cm="1">
        <f t="array" ref="I264">CALENDAR.FORMAT_TIMESPAN(F264,G264)</f>
        <v>−24h0'0"</v>
      </c>
    </row>
    <row r="265" spans="1:9" x14ac:dyDescent="0.25">
      <c r="A265" s="164">
        <v>1</v>
      </c>
      <c r="B265" s="72" t="s">
        <v>529</v>
      </c>
      <c r="C265" s="182" t="s">
        <v>415</v>
      </c>
      <c r="D265" s="182" t="str" cm="1">
        <f t="array" ref="D265">CALENDAR.FORMAT_TIMESPAN(A265,B265)</f>
        <v>24:00:00</v>
      </c>
      <c r="F265" s="164">
        <v>1</v>
      </c>
      <c r="G265" s="72" t="s">
        <v>562</v>
      </c>
      <c r="H265" s="182" t="s">
        <v>415</v>
      </c>
      <c r="I265" s="182" t="str" cm="1">
        <f t="array" ref="I265">CALENDAR.FORMAT_TIMESPAN(F265,G265)</f>
        <v>24h0'0"</v>
      </c>
    </row>
    <row r="266" spans="1:9" x14ac:dyDescent="0.25">
      <c r="A266" s="162">
        <v>1.5416666666666665</v>
      </c>
      <c r="B266" s="45" t="s">
        <v>529</v>
      </c>
      <c r="C266" s="183" t="s">
        <v>513</v>
      </c>
      <c r="D266" s="183" t="str" cm="1">
        <f t="array" ref="D266">CALENDAR.FORMAT_TIMESPAN(A266,B266)</f>
        <v>37:00:00</v>
      </c>
      <c r="F266" s="162">
        <v>1.5416666666666665</v>
      </c>
      <c r="G266" s="45" t="s">
        <v>562</v>
      </c>
      <c r="H266" s="183" t="s">
        <v>513</v>
      </c>
      <c r="I266" s="183" t="str" cm="1">
        <f t="array" ref="I266">CALENDAR.FORMAT_TIMESPAN(F266,G266)</f>
        <v>37h0'0"</v>
      </c>
    </row>
    <row r="267" spans="1:9" x14ac:dyDescent="0.25">
      <c r="A267" s="161">
        <v>1.5729166666666665</v>
      </c>
      <c r="B267" s="9" t="s">
        <v>529</v>
      </c>
      <c r="C267" s="182" t="s">
        <v>514</v>
      </c>
      <c r="D267" s="182" t="str" cm="1">
        <f t="array" ref="D267">CALENDAR.FORMAT_TIMESPAN(A267,B267)</f>
        <v>37:45:00</v>
      </c>
      <c r="F267" s="161">
        <v>1.5729166666666665</v>
      </c>
      <c r="G267" s="9" t="s">
        <v>562</v>
      </c>
      <c r="H267" s="182" t="s">
        <v>514</v>
      </c>
      <c r="I267" s="182" t="str" cm="1">
        <f t="array" ref="I267">CALENDAR.FORMAT_TIMESPAN(F267,G267)</f>
        <v>37h45'0"</v>
      </c>
    </row>
    <row r="268" spans="1:9" x14ac:dyDescent="0.25">
      <c r="A268" s="163">
        <v>1.5735648148148147</v>
      </c>
      <c r="B268" s="37" t="s">
        <v>529</v>
      </c>
      <c r="C268" s="183" t="s">
        <v>515</v>
      </c>
      <c r="D268" s="183" t="str" cm="1">
        <f t="array" ref="D268">CALENDAR.FORMAT_TIMESPAN(A268,B268)</f>
        <v>37:45:56</v>
      </c>
      <c r="F268" s="163">
        <v>1.5735648148148147</v>
      </c>
      <c r="G268" s="37" t="s">
        <v>562</v>
      </c>
      <c r="H268" s="183" t="s">
        <v>515</v>
      </c>
      <c r="I268" s="183" t="str" cm="1">
        <f t="array" ref="I268">CALENDAR.FORMAT_TIMESPAN(F268,G268)</f>
        <v>37h45'56"</v>
      </c>
    </row>
    <row r="269" spans="1:9" x14ac:dyDescent="0.25">
      <c r="A269" s="164">
        <v>1.5735739467592591</v>
      </c>
      <c r="B269" s="40" t="s">
        <v>529</v>
      </c>
      <c r="C269" s="182" t="s">
        <v>516</v>
      </c>
      <c r="D269" s="182" t="str" cm="1">
        <f t="array" ref="D269">CALENDAR.FORMAT_TIMESPAN(A269,B269)</f>
        <v>37:45:56</v>
      </c>
      <c r="F269" s="164">
        <v>1.5735739467592591</v>
      </c>
      <c r="G269" s="40" t="s">
        <v>562</v>
      </c>
      <c r="H269" s="182" t="s">
        <v>516</v>
      </c>
      <c r="I269" s="182" t="str" cm="1">
        <f t="array" ref="I269">CALENDAR.FORMAT_TIMESPAN(F269,G269)</f>
        <v>37h45'56"</v>
      </c>
    </row>
    <row r="270" spans="1:9" x14ac:dyDescent="0.25">
      <c r="A270" s="163">
        <v>0.54166666666666996</v>
      </c>
      <c r="B270" s="37" t="s">
        <v>529</v>
      </c>
      <c r="C270" s="183" t="s">
        <v>416</v>
      </c>
      <c r="D270" s="183" t="str" cm="1">
        <f t="array" ref="D270">CALENDAR.FORMAT_TIMESPAN(A270,B270)</f>
        <v>13:00:00</v>
      </c>
      <c r="F270" s="163">
        <v>0.54166666666666996</v>
      </c>
      <c r="G270" s="37" t="s">
        <v>562</v>
      </c>
      <c r="H270" s="183" t="s">
        <v>416</v>
      </c>
      <c r="I270" s="183" t="str" cm="1">
        <f t="array" ref="I270">CALENDAR.FORMAT_TIMESPAN(F270,G270)</f>
        <v>13h0'0"</v>
      </c>
    </row>
    <row r="271" spans="1:9" x14ac:dyDescent="0.25">
      <c r="A271" s="161">
        <v>0.57291666666666996</v>
      </c>
      <c r="B271" s="9" t="s">
        <v>529</v>
      </c>
      <c r="C271" s="182" t="s">
        <v>517</v>
      </c>
      <c r="D271" s="182" t="str" cm="1">
        <f t="array" ref="D271">CALENDAR.FORMAT_TIMESPAN(A271,B271)</f>
        <v>13:45:00</v>
      </c>
      <c r="F271" s="161">
        <v>0.57291666666666996</v>
      </c>
      <c r="G271" s="9" t="s">
        <v>562</v>
      </c>
      <c r="H271" s="182" t="s">
        <v>517</v>
      </c>
      <c r="I271" s="182" t="str" cm="1">
        <f t="array" ref="I271">CALENDAR.FORMAT_TIMESPAN(F271,G271)</f>
        <v>13h45'0"</v>
      </c>
    </row>
    <row r="272" spans="1:9" x14ac:dyDescent="0.25">
      <c r="A272" s="163">
        <v>0.57356481481481003</v>
      </c>
      <c r="B272" s="37" t="s">
        <v>529</v>
      </c>
      <c r="C272" s="183" t="s">
        <v>518</v>
      </c>
      <c r="D272" s="183" t="str" cm="1">
        <f t="array" ref="D272">CALENDAR.FORMAT_TIMESPAN(A272,B272)</f>
        <v>13:45:55</v>
      </c>
      <c r="F272" s="163">
        <v>0.57356481481481003</v>
      </c>
      <c r="G272" s="37" t="s">
        <v>562</v>
      </c>
      <c r="H272" s="183" t="s">
        <v>518</v>
      </c>
      <c r="I272" s="183" t="str" cm="1">
        <f t="array" ref="I272">CALENDAR.FORMAT_TIMESPAN(F272,G272)</f>
        <v>13h45'55"</v>
      </c>
    </row>
    <row r="273" spans="1:9" x14ac:dyDescent="0.25">
      <c r="A273" s="164">
        <v>0.57357394675925999</v>
      </c>
      <c r="B273" s="40" t="s">
        <v>529</v>
      </c>
      <c r="C273" s="182" t="s">
        <v>519</v>
      </c>
      <c r="D273" s="182" t="str" cm="1">
        <f t="array" ref="D273">CALENDAR.FORMAT_TIMESPAN(A273,B273)</f>
        <v>13:45:56</v>
      </c>
      <c r="F273" s="164">
        <v>0.57357394675925999</v>
      </c>
      <c r="G273" s="40" t="s">
        <v>562</v>
      </c>
      <c r="H273" s="182" t="s">
        <v>519</v>
      </c>
      <c r="I273" s="182" t="str" cm="1">
        <f t="array" ref="I273">CALENDAR.FORMAT_TIMESPAN(F273,G273)</f>
        <v>13h45'56"</v>
      </c>
    </row>
    <row r="274" spans="1:9" x14ac:dyDescent="0.25">
      <c r="A274" s="163">
        <v>3.125E-2</v>
      </c>
      <c r="B274" s="37" t="s">
        <v>529</v>
      </c>
      <c r="C274" s="183" t="s">
        <v>417</v>
      </c>
      <c r="D274" s="183" t="str" cm="1">
        <f t="array" ref="D274">CALENDAR.FORMAT_TIMESPAN(A274,B274)</f>
        <v>0:45:00</v>
      </c>
      <c r="F274" s="163">
        <v>3.125E-2</v>
      </c>
      <c r="G274" s="37" t="s">
        <v>562</v>
      </c>
      <c r="H274" s="183" t="s">
        <v>417</v>
      </c>
      <c r="I274" s="183" t="str" cm="1">
        <f t="array" ref="I274">CALENDAR.FORMAT_TIMESPAN(F274,G274)</f>
        <v>0h45'0"</v>
      </c>
    </row>
    <row r="275" spans="1:9" x14ac:dyDescent="0.25">
      <c r="A275" s="161">
        <v>3.1898148148148148E-2</v>
      </c>
      <c r="B275" s="9" t="s">
        <v>529</v>
      </c>
      <c r="C275" s="182" t="s">
        <v>520</v>
      </c>
      <c r="D275" s="182" t="str" cm="1">
        <f t="array" ref="D275">CALENDAR.FORMAT_TIMESPAN(A275,B275)</f>
        <v>0:45:56</v>
      </c>
      <c r="F275" s="161">
        <v>3.1898148148148148E-2</v>
      </c>
      <c r="G275" s="9" t="s">
        <v>562</v>
      </c>
      <c r="H275" s="182" t="s">
        <v>520</v>
      </c>
      <c r="I275" s="182" t="str" cm="1">
        <f t="array" ref="I275">CALENDAR.FORMAT_TIMESPAN(F275,G275)</f>
        <v>0h45'56"</v>
      </c>
    </row>
    <row r="276" spans="1:9" x14ac:dyDescent="0.25">
      <c r="A276" s="163">
        <v>3.190728009259259E-2</v>
      </c>
      <c r="B276" s="37" t="s">
        <v>529</v>
      </c>
      <c r="C276" s="183" t="s">
        <v>521</v>
      </c>
      <c r="D276" s="183" t="str" cm="1">
        <f t="array" ref="D276">CALENDAR.FORMAT_TIMESPAN(A276,B276)</f>
        <v>0:45:56</v>
      </c>
      <c r="F276" s="163">
        <v>3.190728009259259E-2</v>
      </c>
      <c r="G276" s="37" t="s">
        <v>562</v>
      </c>
      <c r="H276" s="183" t="s">
        <v>521</v>
      </c>
      <c r="I276" s="183" t="str" cm="1">
        <f t="array" ref="I276">CALENDAR.FORMAT_TIMESPAN(F276,G276)</f>
        <v>0h45'56"</v>
      </c>
    </row>
    <row r="277" spans="1:9" x14ac:dyDescent="0.25">
      <c r="A277" s="164">
        <v>6.4814814814814813E-4</v>
      </c>
      <c r="B277" s="40" t="s">
        <v>529</v>
      </c>
      <c r="C277" s="182" t="s">
        <v>435</v>
      </c>
      <c r="D277" s="182" t="str" cm="1">
        <f t="array" ref="D277">CALENDAR.FORMAT_TIMESPAN(A277,B277)</f>
        <v>0:00:56</v>
      </c>
      <c r="F277" s="164">
        <v>6.4814814814814813E-4</v>
      </c>
      <c r="G277" s="40" t="s">
        <v>562</v>
      </c>
      <c r="H277" s="182" t="s">
        <v>435</v>
      </c>
      <c r="I277" s="182" t="str" cm="1">
        <f t="array" ref="I277">CALENDAR.FORMAT_TIMESPAN(F277,G277)</f>
        <v>0h0'56"</v>
      </c>
    </row>
    <row r="278" spans="1:9" x14ac:dyDescent="0.25">
      <c r="A278" s="163">
        <v>6.5728009259259266E-4</v>
      </c>
      <c r="B278" s="37" t="s">
        <v>529</v>
      </c>
      <c r="C278" s="183" t="s">
        <v>522</v>
      </c>
      <c r="D278" s="183" t="str" cm="1">
        <f t="array" ref="D278">CALENDAR.FORMAT_TIMESPAN(A278,B278)</f>
        <v>0:00:56</v>
      </c>
      <c r="F278" s="163">
        <v>6.5728009259259266E-4</v>
      </c>
      <c r="G278" s="37" t="s">
        <v>562</v>
      </c>
      <c r="H278" s="183" t="s">
        <v>522</v>
      </c>
      <c r="I278" s="183" t="str" cm="1">
        <f t="array" ref="I278">CALENDAR.FORMAT_TIMESPAN(F278,G278)</f>
        <v>0h0'56"</v>
      </c>
    </row>
    <row r="279" spans="1:9" x14ac:dyDescent="0.25">
      <c r="A279" s="161">
        <v>0</v>
      </c>
      <c r="B279" s="68" t="s">
        <v>530</v>
      </c>
      <c r="C279" s="182" t="s">
        <v>511</v>
      </c>
      <c r="D279" s="182" t="str" cm="1">
        <f t="array" ref="D279">CALENDAR.FORMAT_TIMESPAN(A279,B279)</f>
        <v>0.00:00</v>
      </c>
      <c r="F279" s="161">
        <v>0</v>
      </c>
      <c r="G279" s="68" t="s">
        <v>538</v>
      </c>
      <c r="H279" s="182" t="s">
        <v>511</v>
      </c>
      <c r="I279" s="182" t="str" cm="1">
        <f t="array" ref="I279">CALENDAR.FORMAT_TIMESPAN(F279,G279)</f>
        <v>0d0h0'</v>
      </c>
    </row>
    <row r="280" spans="1:9" x14ac:dyDescent="0.25">
      <c r="A280" s="163">
        <v>-1</v>
      </c>
      <c r="B280" s="177" t="s">
        <v>530</v>
      </c>
      <c r="C280" s="183" t="s">
        <v>512</v>
      </c>
      <c r="D280" s="183" t="str" cm="1">
        <f t="array" ref="D280">CALENDAR.FORMAT_TIMESPAN(A280,B280)</f>
        <v>−1.00:00</v>
      </c>
      <c r="F280" s="163">
        <v>-1</v>
      </c>
      <c r="G280" s="177" t="s">
        <v>538</v>
      </c>
      <c r="H280" s="183" t="s">
        <v>512</v>
      </c>
      <c r="I280" s="183" t="str" cm="1">
        <f t="array" ref="I280">CALENDAR.FORMAT_TIMESPAN(F280,G280)</f>
        <v>−1d0h0'</v>
      </c>
    </row>
    <row r="281" spans="1:9" x14ac:dyDescent="0.25">
      <c r="A281" s="164">
        <v>1</v>
      </c>
      <c r="B281" s="72" t="s">
        <v>530</v>
      </c>
      <c r="C281" s="182" t="s">
        <v>415</v>
      </c>
      <c r="D281" s="182" t="str" cm="1">
        <f t="array" ref="D281">CALENDAR.FORMAT_TIMESPAN(A281,B281)</f>
        <v>1.00:00</v>
      </c>
      <c r="F281" s="164">
        <v>1</v>
      </c>
      <c r="G281" s="72" t="s">
        <v>538</v>
      </c>
      <c r="H281" s="182" t="s">
        <v>415</v>
      </c>
      <c r="I281" s="182" t="str" cm="1">
        <f t="array" ref="I281">CALENDAR.FORMAT_TIMESPAN(F281,G281)</f>
        <v>1d0h0'</v>
      </c>
    </row>
    <row r="282" spans="1:9" x14ac:dyDescent="0.25">
      <c r="A282" s="162">
        <v>1.5416666666666665</v>
      </c>
      <c r="B282" s="45" t="s">
        <v>530</v>
      </c>
      <c r="C282" s="183" t="s">
        <v>513</v>
      </c>
      <c r="D282" s="183" t="str" cm="1">
        <f t="array" ref="D282">CALENDAR.FORMAT_TIMESPAN(A282,B282)</f>
        <v>1.13:00</v>
      </c>
      <c r="F282" s="162">
        <v>1.5416666666666665</v>
      </c>
      <c r="G282" s="45" t="s">
        <v>538</v>
      </c>
      <c r="H282" s="183" t="s">
        <v>513</v>
      </c>
      <c r="I282" s="183" t="str" cm="1">
        <f t="array" ref="I282">CALENDAR.FORMAT_TIMESPAN(F282,G282)</f>
        <v>1d13h0'</v>
      </c>
    </row>
    <row r="283" spans="1:9" x14ac:dyDescent="0.25">
      <c r="A283" s="161">
        <v>1.5729166666666665</v>
      </c>
      <c r="B283" s="9" t="s">
        <v>530</v>
      </c>
      <c r="C283" s="182" t="s">
        <v>514</v>
      </c>
      <c r="D283" s="182" t="str" cm="1">
        <f t="array" ref="D283">CALENDAR.FORMAT_TIMESPAN(A283,B283)</f>
        <v>1.13:45</v>
      </c>
      <c r="F283" s="161">
        <v>1.5729166666666665</v>
      </c>
      <c r="G283" s="9" t="s">
        <v>538</v>
      </c>
      <c r="H283" s="182" t="s">
        <v>514</v>
      </c>
      <c r="I283" s="182" t="str" cm="1">
        <f t="array" ref="I283">CALENDAR.FORMAT_TIMESPAN(F283,G283)</f>
        <v>1d13h45'</v>
      </c>
    </row>
    <row r="284" spans="1:9" x14ac:dyDescent="0.25">
      <c r="A284" s="163">
        <v>1.5735648148148147</v>
      </c>
      <c r="B284" s="37" t="s">
        <v>530</v>
      </c>
      <c r="C284" s="183" t="s">
        <v>515</v>
      </c>
      <c r="D284" s="183" t="str" cm="1">
        <f t="array" ref="D284">CALENDAR.FORMAT_TIMESPAN(A284,B284)</f>
        <v>1.13:45</v>
      </c>
      <c r="F284" s="163">
        <v>1.5735648148148147</v>
      </c>
      <c r="G284" s="37" t="s">
        <v>538</v>
      </c>
      <c r="H284" s="183" t="s">
        <v>515</v>
      </c>
      <c r="I284" s="183" t="str" cm="1">
        <f t="array" ref="I284">CALENDAR.FORMAT_TIMESPAN(F284,G284)</f>
        <v>1d13h45'</v>
      </c>
    </row>
    <row r="285" spans="1:9" x14ac:dyDescent="0.25">
      <c r="A285" s="164">
        <v>1.5735739467592591</v>
      </c>
      <c r="B285" s="40" t="s">
        <v>530</v>
      </c>
      <c r="C285" s="182" t="s">
        <v>516</v>
      </c>
      <c r="D285" s="182" t="str" cm="1">
        <f t="array" ref="D285">CALENDAR.FORMAT_TIMESPAN(A285,B285)</f>
        <v>1.13:45</v>
      </c>
      <c r="F285" s="164">
        <v>1.5735739467592591</v>
      </c>
      <c r="G285" s="40" t="s">
        <v>538</v>
      </c>
      <c r="H285" s="182" t="s">
        <v>516</v>
      </c>
      <c r="I285" s="182" t="str" cm="1">
        <f t="array" ref="I285">CALENDAR.FORMAT_TIMESPAN(F285,G285)</f>
        <v>1d13h45'</v>
      </c>
    </row>
    <row r="286" spans="1:9" x14ac:dyDescent="0.25">
      <c r="A286" s="163">
        <v>0.54166666666666996</v>
      </c>
      <c r="B286" s="37" t="s">
        <v>530</v>
      </c>
      <c r="C286" s="183" t="s">
        <v>416</v>
      </c>
      <c r="D286" s="183" t="str" cm="1">
        <f t="array" ref="D286">CALENDAR.FORMAT_TIMESPAN(A286,B286)</f>
        <v>0.13:00</v>
      </c>
      <c r="F286" s="163">
        <v>0.54166666666666996</v>
      </c>
      <c r="G286" s="37" t="s">
        <v>538</v>
      </c>
      <c r="H286" s="183" t="s">
        <v>416</v>
      </c>
      <c r="I286" s="183" t="str" cm="1">
        <f t="array" ref="I286">CALENDAR.FORMAT_TIMESPAN(F286,G286)</f>
        <v>0d13h0'</v>
      </c>
    </row>
    <row r="287" spans="1:9" x14ac:dyDescent="0.25">
      <c r="A287" s="161">
        <v>0.57291666666666996</v>
      </c>
      <c r="B287" s="9" t="s">
        <v>530</v>
      </c>
      <c r="C287" s="182" t="s">
        <v>517</v>
      </c>
      <c r="D287" s="182" t="str" cm="1">
        <f t="array" ref="D287">CALENDAR.FORMAT_TIMESPAN(A287,B287)</f>
        <v>0.13:45</v>
      </c>
      <c r="F287" s="161">
        <v>0.57291666666666996</v>
      </c>
      <c r="G287" s="9" t="s">
        <v>538</v>
      </c>
      <c r="H287" s="182" t="s">
        <v>517</v>
      </c>
      <c r="I287" s="182" t="str" cm="1">
        <f t="array" ref="I287">CALENDAR.FORMAT_TIMESPAN(F287,G287)</f>
        <v>0d13h45'</v>
      </c>
    </row>
    <row r="288" spans="1:9" x14ac:dyDescent="0.25">
      <c r="A288" s="163">
        <v>0.57356481481481003</v>
      </c>
      <c r="B288" s="37" t="s">
        <v>530</v>
      </c>
      <c r="C288" s="183" t="s">
        <v>518</v>
      </c>
      <c r="D288" s="183" t="str" cm="1">
        <f t="array" ref="D288">CALENDAR.FORMAT_TIMESPAN(A288,B288)</f>
        <v>0.13:45</v>
      </c>
      <c r="F288" s="163">
        <v>0.57356481481481003</v>
      </c>
      <c r="G288" s="37" t="s">
        <v>538</v>
      </c>
      <c r="H288" s="183" t="s">
        <v>518</v>
      </c>
      <c r="I288" s="183" t="str" cm="1">
        <f t="array" ref="I288">CALENDAR.FORMAT_TIMESPAN(F288,G288)</f>
        <v>0d13h45'</v>
      </c>
    </row>
    <row r="289" spans="1:9" x14ac:dyDescent="0.25">
      <c r="A289" s="164">
        <v>0.57357394675925999</v>
      </c>
      <c r="B289" s="40" t="s">
        <v>530</v>
      </c>
      <c r="C289" s="182" t="s">
        <v>519</v>
      </c>
      <c r="D289" s="182" t="str" cm="1">
        <f t="array" ref="D289">CALENDAR.FORMAT_TIMESPAN(A289,B289)</f>
        <v>0.13:45</v>
      </c>
      <c r="F289" s="164">
        <v>0.57357394675925999</v>
      </c>
      <c r="G289" s="40" t="s">
        <v>538</v>
      </c>
      <c r="H289" s="182" t="s">
        <v>519</v>
      </c>
      <c r="I289" s="182" t="str" cm="1">
        <f t="array" ref="I289">CALENDAR.FORMAT_TIMESPAN(F289,G289)</f>
        <v>0d13h45'</v>
      </c>
    </row>
    <row r="290" spans="1:9" x14ac:dyDescent="0.25">
      <c r="A290" s="163">
        <v>3.125E-2</v>
      </c>
      <c r="B290" s="37" t="s">
        <v>530</v>
      </c>
      <c r="C290" s="183" t="s">
        <v>417</v>
      </c>
      <c r="D290" s="183" t="str" cm="1">
        <f t="array" ref="D290">CALENDAR.FORMAT_TIMESPAN(A290,B290)</f>
        <v>0.00:45</v>
      </c>
      <c r="F290" s="163">
        <v>3.125E-2</v>
      </c>
      <c r="G290" s="37" t="s">
        <v>538</v>
      </c>
      <c r="H290" s="183" t="s">
        <v>417</v>
      </c>
      <c r="I290" s="183" t="str" cm="1">
        <f t="array" ref="I290">CALENDAR.FORMAT_TIMESPAN(F290,G290)</f>
        <v>0d0h45'</v>
      </c>
    </row>
    <row r="291" spans="1:9" x14ac:dyDescent="0.25">
      <c r="A291" s="161">
        <v>3.1898148148148148E-2</v>
      </c>
      <c r="B291" s="9" t="s">
        <v>530</v>
      </c>
      <c r="C291" s="182" t="s">
        <v>520</v>
      </c>
      <c r="D291" s="182" t="str" cm="1">
        <f t="array" ref="D291">CALENDAR.FORMAT_TIMESPAN(A291,B291)</f>
        <v>0.00:45</v>
      </c>
      <c r="F291" s="161">
        <v>3.1898148148148148E-2</v>
      </c>
      <c r="G291" s="9" t="s">
        <v>538</v>
      </c>
      <c r="H291" s="182" t="s">
        <v>520</v>
      </c>
      <c r="I291" s="182" t="str" cm="1">
        <f t="array" ref="I291">CALENDAR.FORMAT_TIMESPAN(F291,G291)</f>
        <v>0d0h45'</v>
      </c>
    </row>
    <row r="292" spans="1:9" x14ac:dyDescent="0.25">
      <c r="A292" s="163">
        <v>3.190728009259259E-2</v>
      </c>
      <c r="B292" s="37" t="s">
        <v>530</v>
      </c>
      <c r="C292" s="183" t="s">
        <v>521</v>
      </c>
      <c r="D292" s="183" t="str" cm="1">
        <f t="array" ref="D292">CALENDAR.FORMAT_TIMESPAN(A292,B292)</f>
        <v>0.00:45</v>
      </c>
      <c r="F292" s="163">
        <v>3.190728009259259E-2</v>
      </c>
      <c r="G292" s="37" t="s">
        <v>538</v>
      </c>
      <c r="H292" s="183" t="s">
        <v>521</v>
      </c>
      <c r="I292" s="183" t="str" cm="1">
        <f t="array" ref="I292">CALENDAR.FORMAT_TIMESPAN(F292,G292)</f>
        <v>0d0h45'</v>
      </c>
    </row>
    <row r="293" spans="1:9" x14ac:dyDescent="0.25">
      <c r="A293" s="164">
        <v>6.4814814814814813E-4</v>
      </c>
      <c r="B293" s="40" t="s">
        <v>530</v>
      </c>
      <c r="C293" s="182" t="s">
        <v>435</v>
      </c>
      <c r="D293" s="182" t="str" cm="1">
        <f t="array" ref="D293">CALENDAR.FORMAT_TIMESPAN(A293,B293)</f>
        <v>0.00:00</v>
      </c>
      <c r="F293" s="164">
        <v>6.4814814814814813E-4</v>
      </c>
      <c r="G293" s="40" t="s">
        <v>538</v>
      </c>
      <c r="H293" s="182" t="s">
        <v>435</v>
      </c>
      <c r="I293" s="182" t="str" cm="1">
        <f t="array" ref="I293">CALENDAR.FORMAT_TIMESPAN(F293,G293)</f>
        <v>0d0h0'</v>
      </c>
    </row>
    <row r="294" spans="1:9" x14ac:dyDescent="0.25">
      <c r="A294" s="163">
        <v>6.5728009259259266E-4</v>
      </c>
      <c r="B294" s="37" t="s">
        <v>530</v>
      </c>
      <c r="C294" s="183" t="s">
        <v>522</v>
      </c>
      <c r="D294" s="183" t="str" cm="1">
        <f t="array" ref="D294">CALENDAR.FORMAT_TIMESPAN(A294,B294)</f>
        <v>0.00:00</v>
      </c>
      <c r="F294" s="163">
        <v>6.5728009259259266E-4</v>
      </c>
      <c r="G294" s="37" t="s">
        <v>538</v>
      </c>
      <c r="H294" s="183" t="s">
        <v>522</v>
      </c>
      <c r="I294" s="183" t="str" cm="1">
        <f t="array" ref="I294">CALENDAR.FORMAT_TIMESPAN(F294,G294)</f>
        <v>0d0h0'</v>
      </c>
    </row>
    <row r="295" spans="1:9" x14ac:dyDescent="0.25">
      <c r="A295" s="161">
        <v>0</v>
      </c>
      <c r="B295" s="68" t="s">
        <v>527</v>
      </c>
      <c r="C295" s="182" t="s">
        <v>511</v>
      </c>
      <c r="D295" s="182" t="str" cm="1">
        <f t="array" ref="D295">CALENDAR.FORMAT_TIMESPAN(A295,B295)</f>
        <v>0:00</v>
      </c>
      <c r="F295" s="161">
        <v>0</v>
      </c>
      <c r="G295" s="68" t="s">
        <v>535</v>
      </c>
      <c r="H295" s="182" t="s">
        <v>511</v>
      </c>
      <c r="I295" s="182" t="str" cm="1">
        <f t="array" ref="I295">CALENDAR.FORMAT_TIMESPAN(F295,G295)</f>
        <v>0h0'</v>
      </c>
    </row>
    <row r="296" spans="1:9" x14ac:dyDescent="0.25">
      <c r="A296" s="163">
        <v>-1</v>
      </c>
      <c r="B296" s="177" t="s">
        <v>527</v>
      </c>
      <c r="C296" s="183" t="s">
        <v>512</v>
      </c>
      <c r="D296" s="183" t="str" cm="1">
        <f t="array" ref="D296">CALENDAR.FORMAT_TIMESPAN(A296,B296)</f>
        <v>−24:00</v>
      </c>
      <c r="F296" s="163">
        <v>-1</v>
      </c>
      <c r="G296" s="177" t="s">
        <v>535</v>
      </c>
      <c r="H296" s="183" t="s">
        <v>512</v>
      </c>
      <c r="I296" s="183" t="str" cm="1">
        <f t="array" ref="I296">CALENDAR.FORMAT_TIMESPAN(F296,G296)</f>
        <v>−24h0'</v>
      </c>
    </row>
    <row r="297" spans="1:9" x14ac:dyDescent="0.25">
      <c r="A297" s="164">
        <v>1</v>
      </c>
      <c r="B297" s="72" t="s">
        <v>527</v>
      </c>
      <c r="C297" s="182" t="s">
        <v>415</v>
      </c>
      <c r="D297" s="182" t="str" cm="1">
        <f t="array" ref="D297">CALENDAR.FORMAT_TIMESPAN(A297,B297)</f>
        <v>24:00</v>
      </c>
      <c r="F297" s="164">
        <v>1</v>
      </c>
      <c r="G297" s="72" t="s">
        <v>535</v>
      </c>
      <c r="H297" s="182" t="s">
        <v>415</v>
      </c>
      <c r="I297" s="182" t="str" cm="1">
        <f t="array" ref="I297">CALENDAR.FORMAT_TIMESPAN(F297,G297)</f>
        <v>24h0'</v>
      </c>
    </row>
    <row r="298" spans="1:9" x14ac:dyDescent="0.25">
      <c r="A298" s="162">
        <v>1.5416666666666665</v>
      </c>
      <c r="B298" s="45" t="s">
        <v>527</v>
      </c>
      <c r="C298" s="183" t="s">
        <v>513</v>
      </c>
      <c r="D298" s="183" t="str" cm="1">
        <f t="array" ref="D298">CALENDAR.FORMAT_TIMESPAN(A298,B298)</f>
        <v>37:00</v>
      </c>
      <c r="F298" s="162">
        <v>1.5416666666666665</v>
      </c>
      <c r="G298" s="45" t="s">
        <v>535</v>
      </c>
      <c r="H298" s="183" t="s">
        <v>513</v>
      </c>
      <c r="I298" s="183" t="str" cm="1">
        <f t="array" ref="I298">CALENDAR.FORMAT_TIMESPAN(F298,G298)</f>
        <v>37h0'</v>
      </c>
    </row>
    <row r="299" spans="1:9" x14ac:dyDescent="0.25">
      <c r="A299" s="161">
        <v>1.5729166666666665</v>
      </c>
      <c r="B299" s="9" t="s">
        <v>527</v>
      </c>
      <c r="C299" s="182" t="s">
        <v>514</v>
      </c>
      <c r="D299" s="182" t="str" cm="1">
        <f t="array" ref="D299">CALENDAR.FORMAT_TIMESPAN(A299,B299)</f>
        <v>37:45</v>
      </c>
      <c r="F299" s="161">
        <v>1.5729166666666665</v>
      </c>
      <c r="G299" s="9" t="s">
        <v>535</v>
      </c>
      <c r="H299" s="182" t="s">
        <v>514</v>
      </c>
      <c r="I299" s="182" t="str" cm="1">
        <f t="array" ref="I299">CALENDAR.FORMAT_TIMESPAN(F299,G299)</f>
        <v>37h45'</v>
      </c>
    </row>
    <row r="300" spans="1:9" x14ac:dyDescent="0.25">
      <c r="A300" s="163">
        <v>1.5735648148148147</v>
      </c>
      <c r="B300" s="37" t="s">
        <v>527</v>
      </c>
      <c r="C300" s="183" t="s">
        <v>515</v>
      </c>
      <c r="D300" s="183" t="str" cm="1">
        <f t="array" ref="D300">CALENDAR.FORMAT_TIMESPAN(A300,B300)</f>
        <v>37:46</v>
      </c>
      <c r="F300" s="163">
        <v>1.5735648148148147</v>
      </c>
      <c r="G300" s="37" t="s">
        <v>535</v>
      </c>
      <c r="H300" s="183" t="s">
        <v>515</v>
      </c>
      <c r="I300" s="183" t="str" cm="1">
        <f t="array" ref="I300">CALENDAR.FORMAT_TIMESPAN(F300,G300)</f>
        <v>37h46'</v>
      </c>
    </row>
    <row r="301" spans="1:9" x14ac:dyDescent="0.25">
      <c r="A301" s="164">
        <v>1.5735739467592591</v>
      </c>
      <c r="B301" s="40" t="s">
        <v>527</v>
      </c>
      <c r="C301" s="182" t="s">
        <v>516</v>
      </c>
      <c r="D301" s="182" t="str" cm="1">
        <f t="array" ref="D301">CALENDAR.FORMAT_TIMESPAN(A301,B301)</f>
        <v>37:46</v>
      </c>
      <c r="F301" s="164">
        <v>1.5735739467592591</v>
      </c>
      <c r="G301" s="40" t="s">
        <v>535</v>
      </c>
      <c r="H301" s="182" t="s">
        <v>516</v>
      </c>
      <c r="I301" s="182" t="str" cm="1">
        <f t="array" ref="I301">CALENDAR.FORMAT_TIMESPAN(F301,G301)</f>
        <v>37h46'</v>
      </c>
    </row>
    <row r="302" spans="1:9" x14ac:dyDescent="0.25">
      <c r="A302" s="163">
        <v>0.54166666666666996</v>
      </c>
      <c r="B302" s="37" t="s">
        <v>527</v>
      </c>
      <c r="C302" s="183" t="s">
        <v>416</v>
      </c>
      <c r="D302" s="183" t="str" cm="1">
        <f t="array" ref="D302">CALENDAR.FORMAT_TIMESPAN(A302,B302)</f>
        <v>13:00</v>
      </c>
      <c r="F302" s="163">
        <v>0.54166666666666996</v>
      </c>
      <c r="G302" s="37" t="s">
        <v>535</v>
      </c>
      <c r="H302" s="183" t="s">
        <v>416</v>
      </c>
      <c r="I302" s="183" t="str" cm="1">
        <f t="array" ref="I302">CALENDAR.FORMAT_TIMESPAN(F302,G302)</f>
        <v>13h0'</v>
      </c>
    </row>
    <row r="303" spans="1:9" x14ac:dyDescent="0.25">
      <c r="A303" s="161">
        <v>0.57291666666666996</v>
      </c>
      <c r="B303" s="9" t="s">
        <v>527</v>
      </c>
      <c r="C303" s="182" t="s">
        <v>517</v>
      </c>
      <c r="D303" s="182" t="str" cm="1">
        <f t="array" ref="D303">CALENDAR.FORMAT_TIMESPAN(A303,B303)</f>
        <v>13:45</v>
      </c>
      <c r="F303" s="161">
        <v>0.57291666666666996</v>
      </c>
      <c r="G303" s="9" t="s">
        <v>535</v>
      </c>
      <c r="H303" s="182" t="s">
        <v>517</v>
      </c>
      <c r="I303" s="182" t="str" cm="1">
        <f t="array" ref="I303">CALENDAR.FORMAT_TIMESPAN(F303,G303)</f>
        <v>13h45'</v>
      </c>
    </row>
    <row r="304" spans="1:9" x14ac:dyDescent="0.25">
      <c r="A304" s="163">
        <v>0.57356481481481003</v>
      </c>
      <c r="B304" s="37" t="s">
        <v>527</v>
      </c>
      <c r="C304" s="183" t="s">
        <v>518</v>
      </c>
      <c r="D304" s="183" t="str" cm="1">
        <f t="array" ref="D304">CALENDAR.FORMAT_TIMESPAN(A304,B304)</f>
        <v>13:46</v>
      </c>
      <c r="F304" s="163">
        <v>0.57356481481481003</v>
      </c>
      <c r="G304" s="37" t="s">
        <v>535</v>
      </c>
      <c r="H304" s="183" t="s">
        <v>518</v>
      </c>
      <c r="I304" s="183" t="str" cm="1">
        <f t="array" ref="I304">CALENDAR.FORMAT_TIMESPAN(F304,G304)</f>
        <v>13h46'</v>
      </c>
    </row>
    <row r="305" spans="1:9" x14ac:dyDescent="0.25">
      <c r="A305" s="164">
        <v>0.57357394675925999</v>
      </c>
      <c r="B305" s="40" t="s">
        <v>527</v>
      </c>
      <c r="C305" s="182" t="s">
        <v>519</v>
      </c>
      <c r="D305" s="182" t="str" cm="1">
        <f t="array" ref="D305">CALENDAR.FORMAT_TIMESPAN(A305,B305)</f>
        <v>13:46</v>
      </c>
      <c r="F305" s="164">
        <v>0.57357394675925999</v>
      </c>
      <c r="G305" s="40" t="s">
        <v>535</v>
      </c>
      <c r="H305" s="182" t="s">
        <v>519</v>
      </c>
      <c r="I305" s="182" t="str" cm="1">
        <f t="array" ref="I305">CALENDAR.FORMAT_TIMESPAN(F305,G305)</f>
        <v>13h46'</v>
      </c>
    </row>
    <row r="306" spans="1:9" x14ac:dyDescent="0.25">
      <c r="A306" s="163">
        <v>3.125E-2</v>
      </c>
      <c r="B306" s="37" t="s">
        <v>527</v>
      </c>
      <c r="C306" s="183" t="s">
        <v>417</v>
      </c>
      <c r="D306" s="183" t="str" cm="1">
        <f t="array" ref="D306">CALENDAR.FORMAT_TIMESPAN(A306,B306)</f>
        <v>0:45</v>
      </c>
      <c r="F306" s="163">
        <v>3.125E-2</v>
      </c>
      <c r="G306" s="37" t="s">
        <v>535</v>
      </c>
      <c r="H306" s="183" t="s">
        <v>417</v>
      </c>
      <c r="I306" s="183" t="str" cm="1">
        <f t="array" ref="I306">CALENDAR.FORMAT_TIMESPAN(F306,G306)</f>
        <v>0h45'</v>
      </c>
    </row>
    <row r="307" spans="1:9" x14ac:dyDescent="0.25">
      <c r="A307" s="161">
        <v>3.1898148148148148E-2</v>
      </c>
      <c r="B307" s="9" t="s">
        <v>527</v>
      </c>
      <c r="C307" s="182" t="s">
        <v>520</v>
      </c>
      <c r="D307" s="182" t="str" cm="1">
        <f t="array" ref="D307">CALENDAR.FORMAT_TIMESPAN(A307,B307)</f>
        <v>0:46</v>
      </c>
      <c r="F307" s="161">
        <v>3.1898148148148148E-2</v>
      </c>
      <c r="G307" s="9" t="s">
        <v>535</v>
      </c>
      <c r="H307" s="182" t="s">
        <v>520</v>
      </c>
      <c r="I307" s="182" t="str" cm="1">
        <f t="array" ref="I307">CALENDAR.FORMAT_TIMESPAN(F307,G307)</f>
        <v>0h46'</v>
      </c>
    </row>
    <row r="308" spans="1:9" x14ac:dyDescent="0.25">
      <c r="A308" s="163">
        <v>3.190728009259259E-2</v>
      </c>
      <c r="B308" s="37" t="s">
        <v>527</v>
      </c>
      <c r="C308" s="183" t="s">
        <v>521</v>
      </c>
      <c r="D308" s="183" t="str" cm="1">
        <f t="array" ref="D308">CALENDAR.FORMAT_TIMESPAN(A308,B308)</f>
        <v>0:46</v>
      </c>
      <c r="F308" s="163">
        <v>3.190728009259259E-2</v>
      </c>
      <c r="G308" s="37" t="s">
        <v>535</v>
      </c>
      <c r="H308" s="183" t="s">
        <v>521</v>
      </c>
      <c r="I308" s="183" t="str" cm="1">
        <f t="array" ref="I308">CALENDAR.FORMAT_TIMESPAN(F308,G308)</f>
        <v>0h46'</v>
      </c>
    </row>
    <row r="309" spans="1:9" x14ac:dyDescent="0.25">
      <c r="A309" s="164">
        <v>6.4814814814814813E-4</v>
      </c>
      <c r="B309" s="40" t="s">
        <v>527</v>
      </c>
      <c r="C309" s="182" t="s">
        <v>435</v>
      </c>
      <c r="D309" s="182" t="str" cm="1">
        <f t="array" ref="D309">CALENDAR.FORMAT_TIMESPAN(A309,B309)</f>
        <v>0:01</v>
      </c>
      <c r="F309" s="164">
        <v>6.4814814814814813E-4</v>
      </c>
      <c r="G309" s="40" t="s">
        <v>535</v>
      </c>
      <c r="H309" s="182" t="s">
        <v>435</v>
      </c>
      <c r="I309" s="182" t="str" cm="1">
        <f t="array" ref="I309">CALENDAR.FORMAT_TIMESPAN(F309,G309)</f>
        <v>0h1'</v>
      </c>
    </row>
    <row r="310" spans="1:9" x14ac:dyDescent="0.25">
      <c r="A310" s="163">
        <v>6.5728009259259266E-4</v>
      </c>
      <c r="B310" s="37" t="s">
        <v>527</v>
      </c>
      <c r="C310" s="183" t="s">
        <v>522</v>
      </c>
      <c r="D310" s="183" t="str" cm="1">
        <f t="array" ref="D310">CALENDAR.FORMAT_TIMESPAN(A310,B310)</f>
        <v>0:01</v>
      </c>
      <c r="F310" s="163">
        <v>6.5728009259259266E-4</v>
      </c>
      <c r="G310" s="37" t="s">
        <v>535</v>
      </c>
      <c r="H310" s="183" t="s">
        <v>522</v>
      </c>
      <c r="I310" s="183" t="str" cm="1">
        <f t="array" ref="I310">CALENDAR.FORMAT_TIMESPAN(F310,G310)</f>
        <v>0h1'</v>
      </c>
    </row>
    <row r="316" spans="1:9" x14ac:dyDescent="0.25">
      <c r="I316" s="61"/>
    </row>
    <row r="317" spans="1:9" x14ac:dyDescent="0.25">
      <c r="I317" s="165"/>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27"/>
  <sheetViews>
    <sheetView workbookViewId="0">
      <selection activeCell="A106" sqref="A106"/>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10</v>
      </c>
      <c r="B1" s="1"/>
    </row>
    <row r="3" spans="1:5" x14ac:dyDescent="0.25">
      <c r="A3" t="s">
        <v>7</v>
      </c>
      <c r="B3" t="s">
        <v>8</v>
      </c>
      <c r="C3" t="s">
        <v>15</v>
      </c>
    </row>
    <row r="4" spans="1:5" x14ac:dyDescent="0.25">
      <c r="C4" t="str" cm="1">
        <f t="array" ref="C4">CALENDAR.YEAR_COMMON_ERA(Table24[[#This Row],[Year]],Table24[[#This Row],[BCE]])</f>
        <v/>
      </c>
    </row>
    <row r="5" spans="1:5" x14ac:dyDescent="0.25">
      <c r="A5" t="s">
        <v>3</v>
      </c>
      <c r="C5" t="e" cm="1">
        <f t="array" ref="C5">CALENDAR.YEAR_COMMON_ERA(Table24[[#This Row],[Year]],Table24[[#This Row],[BCE]])</f>
        <v>#VALUE!</v>
      </c>
    </row>
    <row r="6" spans="1:5" x14ac:dyDescent="0.25">
      <c r="A6">
        <v>2023</v>
      </c>
      <c r="C6" cm="1">
        <f t="array" ref="C6">CALENDAR.YEAR_COMMON_ERA(Table24[[#This Row],[Year]],Table24[[#This Row],[BCE]])</f>
        <v>2023</v>
      </c>
    </row>
    <row r="7" spans="1:5" x14ac:dyDescent="0.25">
      <c r="A7">
        <v>2</v>
      </c>
      <c r="C7" cm="1">
        <f t="array" ref="C7">CALENDAR.YEAR_COMMON_ERA(Table24[[#This Row],[Year]],Table24[[#This Row],[BCE]])</f>
        <v>2</v>
      </c>
    </row>
    <row r="8" spans="1:5" x14ac:dyDescent="0.25">
      <c r="A8">
        <v>1</v>
      </c>
      <c r="C8" cm="1">
        <f t="array" ref="C8">CALENDAR.YEAR_COMMON_ERA(Table24[[#This Row],[Year]],Table24[[#This Row],[BCE]])</f>
        <v>1</v>
      </c>
    </row>
    <row r="9" spans="1:5" x14ac:dyDescent="0.25">
      <c r="A9">
        <v>0</v>
      </c>
      <c r="C9" t="e" cm="1">
        <f t="array" ref="C9">CALENDAR.YEAR_COMMON_ERA(Table24[[#This Row],[Year]],Table24[[#This Row],[BCE]])</f>
        <v>#NUM!</v>
      </c>
    </row>
    <row r="10" spans="1:5" x14ac:dyDescent="0.25">
      <c r="A10">
        <v>1</v>
      </c>
      <c r="B10">
        <v>1</v>
      </c>
      <c r="C10" cm="1">
        <f t="array" ref="C10">CALENDAR.YEAR_COMMON_ERA(Table24[[#This Row],[Year]],Table24[[#This Row],[BCE]])</f>
        <v>0</v>
      </c>
    </row>
    <row r="11" spans="1:5" x14ac:dyDescent="0.25">
      <c r="A11" s="3">
        <v>2</v>
      </c>
      <c r="B11" s="3">
        <v>1</v>
      </c>
      <c r="C11" cm="1">
        <f t="array" ref="C11">CALENDAR.YEAR_COMMON_ERA(Table24[[#This Row],[Year]],Table24[[#This Row],[BCE]])</f>
        <v>-1</v>
      </c>
    </row>
    <row r="12" spans="1:5" x14ac:dyDescent="0.25">
      <c r="A12" s="3"/>
      <c r="B12" s="3"/>
    </row>
    <row r="14" spans="1:5" ht="19.5" x14ac:dyDescent="0.3">
      <c r="A14" s="1" t="s">
        <v>450</v>
      </c>
      <c r="C14" s="1" t="s">
        <v>185</v>
      </c>
    </row>
    <row r="16" spans="1:5" x14ac:dyDescent="0.25">
      <c r="A16" s="77" t="s">
        <v>451</v>
      </c>
      <c r="B16" s="186" t="s">
        <v>16</v>
      </c>
      <c r="C16" s="187" t="s">
        <v>21</v>
      </c>
      <c r="D16" s="78" t="s">
        <v>39</v>
      </c>
      <c r="E16" s="78" t="s">
        <v>348</v>
      </c>
    </row>
    <row r="17" spans="1:5" x14ac:dyDescent="0.25">
      <c r="A17" s="9"/>
      <c r="B17" s="10" t="str" cm="1">
        <f t="array" ref="B17">CALENDAR.PARSE_MONTH(Table18[[#This Row],[MonthText]])</f>
        <v/>
      </c>
      <c r="C17" s="8"/>
      <c r="D17" s="9"/>
      <c r="E17" s="9" t="str" cm="1">
        <f t="array" ref="E17">CALENDAR.MONTH_NAME(Table18[[#This Row],[Out: Month]],Table18[[#This Row],[Short]],Table18[[#This Row],[InternationalEnglish]])</f>
        <v/>
      </c>
    </row>
    <row r="18" spans="1:5" x14ac:dyDescent="0.25">
      <c r="A18" s="12" t="s">
        <v>3</v>
      </c>
      <c r="B18" s="13" t="e" cm="1">
        <f t="array" ref="B18">CALENDAR.PARSE_MONTH(Table18[[#This Row],[MonthText]])</f>
        <v>#VALUE!</v>
      </c>
      <c r="C18" s="11"/>
      <c r="D18" s="12"/>
      <c r="E18" s="12" t="e" cm="1">
        <f t="array" ref="E18">CALENDAR.MONTH_NAME(Table18[[#This Row],[Out: Month]],Table18[[#This Row],[Short]],Table18[[#This Row],[InternationalEnglish]])</f>
        <v>#VALUE!</v>
      </c>
    </row>
    <row r="19" spans="1:5" x14ac:dyDescent="0.25">
      <c r="A19" s="9" t="s">
        <v>40</v>
      </c>
      <c r="B19" s="10" cm="1">
        <f t="array" ref="B19">CALENDAR.PARSE_MONTH(Table18[[#This Row],[MonthText]])</f>
        <v>1</v>
      </c>
      <c r="C19" s="8"/>
      <c r="D19" s="9"/>
      <c r="E19" s="9" t="str" cm="1">
        <f t="array" ref="E19">CALENDAR.MONTH_NAME(Table18[[#This Row],[Out: Month]],Table18[[#This Row],[Short]],Table18[[#This Row],[InternationalEnglish]])</f>
        <v>January</v>
      </c>
    </row>
    <row r="20" spans="1:5" x14ac:dyDescent="0.25">
      <c r="A20" s="12" t="s">
        <v>41</v>
      </c>
      <c r="B20" s="13" cm="1">
        <f t="array" ref="B20">CALENDAR.PARSE_MONTH(Table18[[#This Row],[MonthText]])</f>
        <v>1</v>
      </c>
      <c r="C20" s="11">
        <v>1</v>
      </c>
      <c r="D20" s="12"/>
      <c r="E20" s="12" t="str" cm="1">
        <f t="array" ref="E20">CALENDAR.MONTH_NAME(Table18[[#This Row],[Out: Month]],Table18[[#This Row],[Short]],Table18[[#This Row],[InternationalEnglish]])</f>
        <v>Jan</v>
      </c>
    </row>
    <row r="21" spans="1:5" x14ac:dyDescent="0.25">
      <c r="A21" s="9" t="s">
        <v>42</v>
      </c>
      <c r="B21" s="10" cm="1">
        <f t="array" ref="B21">CALENDAR.PARSE_MONTH(Table18[[#This Row],[MonthText]])</f>
        <v>2</v>
      </c>
      <c r="C21" s="8"/>
      <c r="D21" s="9"/>
      <c r="E21" s="9" t="str" cm="1">
        <f t="array" ref="E21">CALENDAR.MONTH_NAME(Table18[[#This Row],[Out: Month]],Table18[[#This Row],[Short]],Table18[[#This Row],[InternationalEnglish]])</f>
        <v>February</v>
      </c>
    </row>
    <row r="22" spans="1:5" x14ac:dyDescent="0.25">
      <c r="A22" s="12" t="s">
        <v>44</v>
      </c>
      <c r="B22" s="13" cm="1">
        <f t="array" ref="B22">CALENDAR.PARSE_MONTH(Table18[[#This Row],[MonthText]])</f>
        <v>1</v>
      </c>
      <c r="C22" s="11"/>
      <c r="D22" s="12"/>
      <c r="E22" s="12" t="str" cm="1">
        <f t="array" ref="E22">CALENDAR.MONTH_NAME(Table18[[#This Row],[Out: Month]],Table18[[#This Row],[Short]],Table18[[#This Row],[InternationalEnglish]])</f>
        <v>January</v>
      </c>
    </row>
    <row r="23" spans="1:5" x14ac:dyDescent="0.25">
      <c r="A23" s="15" t="s">
        <v>43</v>
      </c>
      <c r="B23" s="17" cm="1">
        <f t="array" ref="B23">CALENDAR.PARSE_MONTH(Table18[[#This Row],[MonthText]])</f>
        <v>5</v>
      </c>
      <c r="C23" s="185"/>
      <c r="D23" s="148"/>
      <c r="E23" s="148" t="str" cm="1">
        <f t="array" ref="E23">CALENDAR.MONTH_NAME(Table18[[#This Row],[Out: Month]],Table18[[#This Row],[Short]],Table18[[#This Row],[InternationalEnglish]])</f>
        <v>May</v>
      </c>
    </row>
    <row r="26" spans="1:5" ht="19.5" x14ac:dyDescent="0.3">
      <c r="A26" s="1" t="s">
        <v>0</v>
      </c>
      <c r="B26" s="1"/>
      <c r="C26" s="1"/>
    </row>
    <row r="28" spans="1:5" x14ac:dyDescent="0.25">
      <c r="A28" t="s">
        <v>1</v>
      </c>
      <c r="B28" t="s">
        <v>6</v>
      </c>
      <c r="C28" t="s">
        <v>194</v>
      </c>
    </row>
    <row r="29" spans="1:5" x14ac:dyDescent="0.25">
      <c r="C29" t="str" cm="1">
        <f t="array" ref="C29">CALENDAR.IS_LEAP_YEAR(Table2[[#This Row],[YearCE]],Table2[[#This Row],[JulianCalendar]])</f>
        <v/>
      </c>
    </row>
    <row r="30" spans="1:5" x14ac:dyDescent="0.25">
      <c r="A30" t="s">
        <v>3</v>
      </c>
      <c r="C30" t="e" cm="1">
        <f t="array" ref="C30">CALENDAR.IS_LEAP_YEAR(Table2[[#This Row],[YearCE]],Table2[[#This Row],[JulianCalendar]])</f>
        <v>#VALUE!</v>
      </c>
    </row>
    <row r="31" spans="1:5" x14ac:dyDescent="0.25">
      <c r="A31">
        <v>2023</v>
      </c>
      <c r="C31" t="b" cm="1">
        <f t="array" ref="C31">CALENDAR.IS_LEAP_YEAR(Table2[[#This Row],[YearCE]],Table2[[#This Row],[JulianCalendar]])</f>
        <v>0</v>
      </c>
    </row>
    <row r="32" spans="1:5" x14ac:dyDescent="0.25">
      <c r="A32">
        <v>2000</v>
      </c>
      <c r="C32" t="b" cm="1">
        <f t="array" ref="C32">CALENDAR.IS_LEAP_YEAR(Table2[[#This Row],[YearCE]],Table2[[#This Row],[JulianCalendar]])</f>
        <v>1</v>
      </c>
    </row>
    <row r="33" spans="1:5" x14ac:dyDescent="0.25">
      <c r="A33">
        <v>2100</v>
      </c>
      <c r="B33" s="3"/>
      <c r="C33" t="b" cm="1">
        <f t="array" ref="C33">CALENDAR.IS_LEAP_YEAR(Table2[[#This Row],[YearCE]],Table2[[#This Row],[JulianCalendar]])</f>
        <v>0</v>
      </c>
    </row>
    <row r="34" spans="1:5" x14ac:dyDescent="0.25">
      <c r="A34">
        <v>2100</v>
      </c>
      <c r="B34">
        <v>1</v>
      </c>
      <c r="C34" t="b" cm="1">
        <f t="array" ref="C34">CALENDAR.IS_LEAP_YEAR(Table2[[#This Row],[YearCE]],Table2[[#This Row],[JulianCalendar]])</f>
        <v>1</v>
      </c>
    </row>
    <row r="35" spans="1:5" x14ac:dyDescent="0.25">
      <c r="A35">
        <v>2400</v>
      </c>
      <c r="C35" t="b" cm="1">
        <f t="array" ref="C35">CALENDAR.IS_LEAP_YEAR(Table2[[#This Row],[YearCE]],Table2[[#This Row],[JulianCalendar]])</f>
        <v>1</v>
      </c>
    </row>
    <row r="36" spans="1:5" x14ac:dyDescent="0.25">
      <c r="A36">
        <v>2024</v>
      </c>
      <c r="C36" t="b" cm="1">
        <f t="array" ref="C36">CALENDAR.IS_LEAP_YEAR(Table2[[#This Row],[YearCE]],Table2[[#This Row],[JulianCalendar]])</f>
        <v>1</v>
      </c>
    </row>
    <row r="37" spans="1:5" x14ac:dyDescent="0.25">
      <c r="A37" s="3">
        <v>0</v>
      </c>
      <c r="B37" s="3"/>
      <c r="C37" t="b" cm="1">
        <f t="array" ref="C37">CALENDAR.IS_LEAP_YEAR(Table2[[#This Row],[YearCE]],Table2[[#This Row],[JulianCalendar]])</f>
        <v>1</v>
      </c>
    </row>
    <row r="38" spans="1:5" x14ac:dyDescent="0.25">
      <c r="A38" s="3">
        <v>-1</v>
      </c>
      <c r="B38" s="3"/>
      <c r="C38" t="b" cm="1">
        <f t="array" ref="C38">CALENDAR.IS_LEAP_YEAR(Table2[[#This Row],[YearCE]],Table2[[#This Row],[JulianCalendar]])</f>
        <v>0</v>
      </c>
    </row>
    <row r="39" spans="1:5" x14ac:dyDescent="0.25">
      <c r="A39" s="3">
        <v>-4</v>
      </c>
      <c r="B39" s="3"/>
      <c r="C39" t="b" cm="1">
        <f t="array" ref="C39">CALENDAR.IS_LEAP_YEAR(Table2[[#This Row],[YearCE]],Table2[[#This Row],[JulianCalendar]])</f>
        <v>1</v>
      </c>
    </row>
    <row r="40" spans="1:5" x14ac:dyDescent="0.25">
      <c r="A40" s="3"/>
      <c r="B40" s="3"/>
    </row>
    <row r="42" spans="1:5" ht="19.5" x14ac:dyDescent="0.3">
      <c r="A42" s="1" t="s">
        <v>343</v>
      </c>
      <c r="B42" s="1"/>
      <c r="C42" s="1"/>
      <c r="D42" s="1"/>
    </row>
    <row r="44" spans="1:5" x14ac:dyDescent="0.25">
      <c r="A44" t="s">
        <v>1</v>
      </c>
      <c r="B44" t="s">
        <v>4</v>
      </c>
      <c r="C44" t="s">
        <v>5</v>
      </c>
      <c r="D44" t="s">
        <v>6</v>
      </c>
      <c r="E44" t="s">
        <v>195</v>
      </c>
    </row>
    <row r="45" spans="1:5" x14ac:dyDescent="0.25">
      <c r="E45" t="b" cm="1">
        <f t="array" ref="E45">CALENDAR.IS_VALID_DATE(Table23[[#This Row],[YearCE]],Table23[[#This Row],[Month]],Table23[[#This Row],[Day]],Table23[[#This Row],[JulianCalendar]])</f>
        <v>0</v>
      </c>
    </row>
    <row r="46" spans="1:5" x14ac:dyDescent="0.25">
      <c r="A46">
        <v>2023</v>
      </c>
      <c r="B46">
        <v>1</v>
      </c>
      <c r="C46">
        <v>1</v>
      </c>
      <c r="E46" t="b" cm="1">
        <f t="array" ref="E46">CALENDAR.IS_VALID_DATE(Table23[[#This Row],[YearCE]],Table23[[#This Row],[Month]],Table23[[#This Row],[Day]],Table23[[#This Row],[JulianCalendar]])</f>
        <v>1</v>
      </c>
    </row>
    <row r="47" spans="1:5" x14ac:dyDescent="0.25">
      <c r="A47">
        <v>2024</v>
      </c>
      <c r="B47">
        <v>2</v>
      </c>
      <c r="C47">
        <v>29</v>
      </c>
      <c r="E47" t="b" cm="1">
        <f t="array" ref="E47">CALENDAR.IS_VALID_DATE(Table23[[#This Row],[YearCE]],Table23[[#This Row],[Month]],Table23[[#This Row],[Day]],Table23[[#This Row],[JulianCalendar]])</f>
        <v>1</v>
      </c>
    </row>
    <row r="48" spans="1:5" x14ac:dyDescent="0.25">
      <c r="A48">
        <v>2100</v>
      </c>
      <c r="B48">
        <v>2</v>
      </c>
      <c r="C48">
        <v>29</v>
      </c>
      <c r="E48" t="b" cm="1">
        <f t="array" ref="E48">CALENDAR.IS_VALID_DATE(Table23[[#This Row],[YearCE]],Table23[[#This Row],[Month]],Table23[[#This Row],[Day]],Table23[[#This Row],[JulianCalendar]])</f>
        <v>0</v>
      </c>
    </row>
    <row r="49" spans="1:5" x14ac:dyDescent="0.25">
      <c r="A49">
        <v>2100</v>
      </c>
      <c r="B49">
        <v>2</v>
      </c>
      <c r="C49">
        <v>29</v>
      </c>
      <c r="D49">
        <v>1</v>
      </c>
      <c r="E49" t="b" cm="1">
        <f t="array" ref="E49">CALENDAR.IS_VALID_DATE(Table23[[#This Row],[YearCE]],Table23[[#This Row],[Month]],Table23[[#This Row],[Day]],Table23[[#This Row],[JulianCalendar]])</f>
        <v>1</v>
      </c>
    </row>
    <row r="50" spans="1:5" x14ac:dyDescent="0.25">
      <c r="A50">
        <v>0</v>
      </c>
      <c r="B50">
        <v>1</v>
      </c>
      <c r="C50">
        <v>31</v>
      </c>
      <c r="E50" t="b" cm="1">
        <f t="array" ref="E50">CALENDAR.IS_VALID_DATE(Table23[[#This Row],[YearCE]],Table23[[#This Row],[Month]],Table23[[#This Row],[Day]],Table23[[#This Row],[JulianCalendar]])</f>
        <v>1</v>
      </c>
    </row>
    <row r="51" spans="1:5" x14ac:dyDescent="0.25">
      <c r="A51">
        <v>-1000000</v>
      </c>
      <c r="B51">
        <v>12</v>
      </c>
      <c r="C51">
        <v>31</v>
      </c>
      <c r="E51" t="b" cm="1">
        <f t="array" ref="E51">CALENDAR.IS_VALID_DATE(Table23[[#This Row],[YearCE]],Table23[[#This Row],[Month]],Table23[[#This Row],[Day]],Table23[[#This Row],[JulianCalendar]])</f>
        <v>1</v>
      </c>
    </row>
    <row r="52" spans="1:5" x14ac:dyDescent="0.25">
      <c r="A52" s="2">
        <v>2023.5</v>
      </c>
      <c r="B52">
        <v>1</v>
      </c>
      <c r="C52">
        <v>1</v>
      </c>
      <c r="E52" t="b" cm="1">
        <f t="array" ref="E52">CALENDAR.IS_VALID_DATE(Table23[[#This Row],[YearCE]],Table23[[#This Row],[Month]],Table23[[#This Row],[Day]],Table23[[#This Row],[JulianCalendar]])</f>
        <v>0</v>
      </c>
    </row>
    <row r="53" spans="1:5" x14ac:dyDescent="0.25">
      <c r="A53">
        <v>2023</v>
      </c>
      <c r="B53">
        <v>1.5</v>
      </c>
      <c r="C53">
        <v>1</v>
      </c>
      <c r="E53" t="b" cm="1">
        <f t="array" ref="E53">CALENDAR.IS_VALID_DATE(Table23[[#This Row],[YearCE]],Table23[[#This Row],[Month]],Table23[[#This Row],[Day]],Table23[[#This Row],[JulianCalendar]])</f>
        <v>0</v>
      </c>
    </row>
    <row r="54" spans="1:5" x14ac:dyDescent="0.25">
      <c r="A54">
        <v>2023</v>
      </c>
      <c r="B54">
        <v>1</v>
      </c>
      <c r="C54">
        <v>1.5</v>
      </c>
      <c r="E54" t="b" cm="1">
        <f t="array" ref="E54">CALENDAR.IS_VALID_DATE(Table23[[#This Row],[YearCE]],Table23[[#This Row],[Month]],Table23[[#This Row],[Day]],Table23[[#This Row],[JulianCalendar]])</f>
        <v>1</v>
      </c>
    </row>
    <row r="57" spans="1:5" ht="19.5" x14ac:dyDescent="0.3">
      <c r="A57" s="1" t="s">
        <v>102</v>
      </c>
      <c r="B57" s="1"/>
    </row>
    <row r="59" spans="1:5" x14ac:dyDescent="0.25">
      <c r="A59" t="s">
        <v>1</v>
      </c>
      <c r="B59" t="s">
        <v>6</v>
      </c>
      <c r="C59" t="s">
        <v>196</v>
      </c>
    </row>
    <row r="60" spans="1:5" x14ac:dyDescent="0.25">
      <c r="C60" t="str" cm="1">
        <f t="array" ref="C60">CALENDAR.DAYS_IN_YEAR(Table7[[#This Row],[YearCE]],Table7[[#This Row],[JulianCalendar]])</f>
        <v/>
      </c>
    </row>
    <row r="61" spans="1:5" x14ac:dyDescent="0.25">
      <c r="A61" t="s">
        <v>3</v>
      </c>
      <c r="C61" t="e" cm="1">
        <f t="array" ref="C61">CALENDAR.DAYS_IN_YEAR(Table7[[#This Row],[YearCE]],Table7[[#This Row],[JulianCalendar]])</f>
        <v>#VALUE!</v>
      </c>
    </row>
    <row r="62" spans="1:5" x14ac:dyDescent="0.25">
      <c r="A62">
        <v>2000</v>
      </c>
      <c r="C62" cm="1">
        <f t="array" ref="C62">CALENDAR.DAYS_IN_YEAR(Table7[[#This Row],[YearCE]],Table7[[#This Row],[JulianCalendar]])</f>
        <v>366</v>
      </c>
    </row>
    <row r="63" spans="1:5" x14ac:dyDescent="0.25">
      <c r="A63">
        <v>1900</v>
      </c>
      <c r="C63" cm="1">
        <f t="array" ref="C63">CALENDAR.DAYS_IN_YEAR(Table7[[#This Row],[YearCE]],Table7[[#This Row],[JulianCalendar]])</f>
        <v>365</v>
      </c>
    </row>
    <row r="64" spans="1:5" x14ac:dyDescent="0.25">
      <c r="A64">
        <v>1900</v>
      </c>
      <c r="B64">
        <v>1</v>
      </c>
      <c r="C64" cm="1">
        <f t="array" ref="C64">CALENDAR.DAYS_IN_YEAR(Table7[[#This Row],[YearCE]],Table7[[#This Row],[JulianCalendar]])</f>
        <v>366</v>
      </c>
    </row>
    <row r="67" spans="1:4" ht="19.5" x14ac:dyDescent="0.3">
      <c r="A67" s="1" t="s">
        <v>103</v>
      </c>
      <c r="B67" s="1"/>
    </row>
    <row r="69" spans="1:4" x14ac:dyDescent="0.25">
      <c r="A69" t="s">
        <v>4</v>
      </c>
      <c r="B69" t="s">
        <v>1</v>
      </c>
      <c r="C69" t="s">
        <v>6</v>
      </c>
      <c r="D69" t="s">
        <v>197</v>
      </c>
    </row>
    <row r="70" spans="1:4" x14ac:dyDescent="0.25">
      <c r="D70" t="str" cm="1">
        <f t="array" ref="D70">CALENDAR.DAYS_IN_MONTH(Table79[[#This Row],[Month]],Table79[[#This Row],[YearCE]],Table79[[#This Row],[JulianCalendar]])</f>
        <v/>
      </c>
    </row>
    <row r="71" spans="1:4" x14ac:dyDescent="0.25">
      <c r="A71" t="s">
        <v>3</v>
      </c>
      <c r="D71" t="e" cm="1">
        <f t="array" ref="D71">CALENDAR.DAYS_IN_MONTH(Table79[[#This Row],[Month]],Table79[[#This Row],[YearCE]],Table79[[#This Row],[JulianCalendar]])</f>
        <v>#VALUE!</v>
      </c>
    </row>
    <row r="72" spans="1:4" x14ac:dyDescent="0.25">
      <c r="A72">
        <v>2</v>
      </c>
      <c r="D72" cm="1">
        <f t="array" ref="D72">CALENDAR.DAYS_IN_MONTH(Table79[[#This Row],[Month]],Table79[[#This Row],[YearCE]],Table79[[#This Row],[JulianCalendar]])</f>
        <v>28</v>
      </c>
    </row>
    <row r="73" spans="1:4" x14ac:dyDescent="0.25">
      <c r="A73">
        <v>2</v>
      </c>
      <c r="B73">
        <v>1900</v>
      </c>
      <c r="D73" cm="1">
        <f t="array" ref="D73">CALENDAR.DAYS_IN_MONTH(Table79[[#This Row],[Month]],Table79[[#This Row],[YearCE]],Table79[[#This Row],[JulianCalendar]])</f>
        <v>28</v>
      </c>
    </row>
    <row r="74" spans="1:4" x14ac:dyDescent="0.25">
      <c r="A74">
        <v>2</v>
      </c>
      <c r="B74">
        <v>1900</v>
      </c>
      <c r="C74">
        <v>1</v>
      </c>
      <c r="D74" cm="1">
        <f t="array" ref="D74">CALENDAR.DAYS_IN_MONTH(Table79[[#This Row],[Month]],Table79[[#This Row],[YearCE]],Table79[[#This Row],[JulianCalendar]])</f>
        <v>29</v>
      </c>
    </row>
    <row r="75" spans="1:4" x14ac:dyDescent="0.25">
      <c r="A75">
        <v>6</v>
      </c>
      <c r="D75" cm="1">
        <f t="array" ref="D75">CALENDAR.DAYS_IN_MONTH(Table79[[#This Row],[Month]],Table79[[#This Row],[YearCE]],Table79[[#This Row],[JulianCalendar]])</f>
        <v>30</v>
      </c>
    </row>
    <row r="76" spans="1:4" x14ac:dyDescent="0.25">
      <c r="A76">
        <v>7</v>
      </c>
      <c r="D76" cm="1">
        <f t="array" ref="D76">CALENDAR.DAYS_IN_MONTH(Table79[[#This Row],[Month]],Table79[[#This Row],[YearCE]],Table79[[#This Row],[JulianCalendar]])</f>
        <v>31</v>
      </c>
    </row>
    <row r="77" spans="1:4" x14ac:dyDescent="0.25">
      <c r="A77">
        <v>8</v>
      </c>
      <c r="D77" cm="1">
        <f t="array" ref="D77">CALENDAR.DAYS_IN_MONTH(Table79[[#This Row],[Month]],Table79[[#This Row],[YearCE]],Table79[[#This Row],[JulianCalendar]])</f>
        <v>31</v>
      </c>
    </row>
    <row r="80" spans="1:4" ht="19.5" x14ac:dyDescent="0.3">
      <c r="A80" s="1" t="s">
        <v>372</v>
      </c>
    </row>
    <row r="82" spans="1:7" x14ac:dyDescent="0.25">
      <c r="A82" s="77" t="s">
        <v>1</v>
      </c>
      <c r="B82" s="79" t="s">
        <v>396</v>
      </c>
    </row>
    <row r="83" spans="1:7" x14ac:dyDescent="0.25">
      <c r="A83" s="9"/>
      <c r="B83" s="9" t="str" cm="1">
        <f t="array" ref="B83">CALENDAR.FORMAT_ISO_YEAR(A83)</f>
        <v/>
      </c>
    </row>
    <row r="84" spans="1:7" x14ac:dyDescent="0.25">
      <c r="A84" s="12" t="s">
        <v>3</v>
      </c>
      <c r="B84" s="12" t="e" cm="1">
        <f t="array" ref="B84">CALENDAR.FORMAT_ISO_YEAR(A84)</f>
        <v>#VALUE!</v>
      </c>
    </row>
    <row r="85" spans="1:7" x14ac:dyDescent="0.25">
      <c r="A85" s="9">
        <v>1</v>
      </c>
      <c r="B85" s="9" t="str" cm="1">
        <f t="array" ref="B85">CALENDAR.FORMAT_ISO_YEAR(A85)</f>
        <v>+0001</v>
      </c>
    </row>
    <row r="86" spans="1:7" x14ac:dyDescent="0.25">
      <c r="A86" s="12">
        <v>0</v>
      </c>
      <c r="B86" s="12" t="str" cm="1">
        <f t="array" ref="B86">CALENDAR.FORMAT_ISO_YEAR(A86)</f>
        <v>+0000</v>
      </c>
    </row>
    <row r="87" spans="1:7" x14ac:dyDescent="0.25">
      <c r="A87" s="9">
        <v>-1</v>
      </c>
      <c r="B87" s="9" t="str" cm="1">
        <f t="array" ref="B87">CALENDAR.FORMAT_ISO_YEAR(A87)</f>
        <v>−0001</v>
      </c>
    </row>
    <row r="88" spans="1:7" x14ac:dyDescent="0.25">
      <c r="A88" s="37">
        <v>999</v>
      </c>
      <c r="B88" s="37" t="str" cm="1">
        <f t="array" ref="B88">CALENDAR.FORMAT_ISO_YEAR(A88)</f>
        <v>+0999</v>
      </c>
    </row>
    <row r="89" spans="1:7" x14ac:dyDescent="0.25">
      <c r="A89" s="40">
        <v>1000</v>
      </c>
      <c r="B89" s="40" t="str" cm="1">
        <f t="array" ref="B89">CALENDAR.FORMAT_ISO_YEAR(A89)</f>
        <v>1000</v>
      </c>
    </row>
    <row r="90" spans="1:7" x14ac:dyDescent="0.25">
      <c r="A90" s="12">
        <v>9999</v>
      </c>
      <c r="B90" s="12" t="str" cm="1">
        <f t="array" ref="B90">CALENDAR.FORMAT_ISO_YEAR(A90)</f>
        <v>9999</v>
      </c>
    </row>
    <row r="91" spans="1:7" x14ac:dyDescent="0.25">
      <c r="A91" s="12">
        <v>12000</v>
      </c>
      <c r="B91" s="12" t="str" cm="1">
        <f t="array" ref="B91">CALENDAR.FORMAT_ISO_YEAR(A91)</f>
        <v>+12000</v>
      </c>
    </row>
    <row r="94" spans="1:7" ht="19.5" x14ac:dyDescent="0.3">
      <c r="A94" s="1" t="s">
        <v>566</v>
      </c>
      <c r="F94" s="1" t="s">
        <v>377</v>
      </c>
    </row>
    <row r="96" spans="1:7" x14ac:dyDescent="0.25">
      <c r="A96" s="22" t="s">
        <v>58</v>
      </c>
      <c r="B96" s="43" t="s">
        <v>6</v>
      </c>
      <c r="C96" s="43" t="s">
        <v>46</v>
      </c>
      <c r="D96" s="43" t="s">
        <v>16</v>
      </c>
      <c r="E96" s="24" t="s">
        <v>17</v>
      </c>
      <c r="F96" s="43" t="s">
        <v>376</v>
      </c>
      <c r="G96" s="24" t="s">
        <v>311</v>
      </c>
    </row>
    <row r="97" spans="1:7" x14ac:dyDescent="0.25">
      <c r="A97" s="8"/>
      <c r="B97" s="9"/>
      <c r="C97" s="9" t="str" cm="1">
        <f t="array" ref="C97:E97">CALENDAR.PARSE_ISO_CALENDAR_DATE(A97,B97)</f>
        <v/>
      </c>
      <c r="D97" s="9" t="str">
        <v/>
      </c>
      <c r="E97" s="10" t="str">
        <v/>
      </c>
      <c r="F97" s="9"/>
      <c r="G97" s="10" t="str" cm="1">
        <f t="array" ref="G97">CALENDAR.FORMAT_ISO_CALENDAR_DATE(C97,D97,E97,F97,B97)</f>
        <v/>
      </c>
    </row>
    <row r="98" spans="1:7" x14ac:dyDescent="0.25">
      <c r="A98" s="11" t="s">
        <v>3</v>
      </c>
      <c r="B98" s="12"/>
      <c r="C98" s="12" t="e" cm="1">
        <f t="array" ref="C98:E98">CALENDAR.PARSE_ISO_CALENDAR_DATE(A98,B98)</f>
        <v>#VALUE!</v>
      </c>
      <c r="D98" s="12" t="str">
        <v/>
      </c>
      <c r="E98" s="13" t="str">
        <v/>
      </c>
      <c r="F98" s="12"/>
      <c r="G98" s="13" t="e" cm="1">
        <f t="array" ref="G98">CALENDAR.FORMAT_ISO_CALENDAR_DATE(C98,D98,E98,F98,B98)</f>
        <v>#VALUE!</v>
      </c>
    </row>
    <row r="99" spans="1:7" x14ac:dyDescent="0.25">
      <c r="A99" s="52" t="s">
        <v>393</v>
      </c>
      <c r="B99" s="9"/>
      <c r="C99" s="9" cm="1">
        <f t="array" ref="C99:E99">CALENDAR.PARSE_ISO_CALENDAR_DATE(A99,B99)</f>
        <v>-327</v>
      </c>
      <c r="D99" s="9">
        <v>10</v>
      </c>
      <c r="E99" s="10">
        <v>15</v>
      </c>
      <c r="F99" s="9"/>
      <c r="G99" s="10" t="str" cm="1">
        <f t="array" ref="G99">CALENDAR.FORMAT_ISO_CALENDAR_DATE(C99,D99,E99,F99,B99)</f>
        <v>−0327-10-15</v>
      </c>
    </row>
    <row r="100" spans="1:7" x14ac:dyDescent="0.25">
      <c r="A100" s="44" t="s">
        <v>564</v>
      </c>
      <c r="B100" s="12"/>
      <c r="C100" s="12" cm="1">
        <f t="array" ref="C100:E100">CALENDAR.PARSE_ISO_CALENDAR_DATE(A100,B100)</f>
        <v>2021</v>
      </c>
      <c r="D100" s="12">
        <v>10</v>
      </c>
      <c r="E100" s="13">
        <v>15</v>
      </c>
      <c r="F100" s="12"/>
      <c r="G100" s="13" t="str" cm="1">
        <f t="array" ref="G100">CALENDAR.FORMAT_ISO_CALENDAR_DATE(C100,D100,E100,F100,B100)</f>
        <v>2021-10-15</v>
      </c>
    </row>
    <row r="101" spans="1:7" x14ac:dyDescent="0.25">
      <c r="A101" s="42" t="s">
        <v>563</v>
      </c>
      <c r="B101" s="9"/>
      <c r="C101" s="9" cm="1">
        <f t="array" ref="C101:E101">CALENDAR.PARSE_ISO_CALENDAR_DATE(A101,B101)</f>
        <v>2023</v>
      </c>
      <c r="D101" s="9">
        <v>10</v>
      </c>
      <c r="E101" s="10">
        <v>15</v>
      </c>
      <c r="F101" s="9">
        <v>1</v>
      </c>
      <c r="G101" s="10" t="str" cm="1">
        <f t="array" ref="G101">CALENDAR.FORMAT_ISO_CALENDAR_DATE(C101,D101,E101,F101,B101)</f>
        <v>20231015</v>
      </c>
    </row>
    <row r="102" spans="1:7" x14ac:dyDescent="0.25">
      <c r="A102" s="56" t="s">
        <v>565</v>
      </c>
      <c r="B102" s="37">
        <v>1</v>
      </c>
      <c r="C102" s="37" cm="1">
        <f t="array" ref="C102:E102">CALENDAR.PARSE_ISO_CALENDAR_DATE(A102,B102)</f>
        <v>2021</v>
      </c>
      <c r="D102" s="37">
        <v>10</v>
      </c>
      <c r="E102" s="57" t="str">
        <v/>
      </c>
      <c r="F102" s="37"/>
      <c r="G102" s="57" t="str" cm="1">
        <f t="array" ref="G102">CALENDAR.FORMAT_ISO_CALENDAR_DATE(C102,D102,E102,F102,B102)</f>
        <v>2021-10</v>
      </c>
    </row>
    <row r="103" spans="1:7" x14ac:dyDescent="0.25">
      <c r="A103" s="42" t="s">
        <v>374</v>
      </c>
      <c r="B103" s="9"/>
      <c r="C103" s="9" cm="1">
        <f t="array" ref="C103:E103">CALENDAR.PARSE_ISO_CALENDAR_DATE(A103,B103)</f>
        <v>2023</v>
      </c>
      <c r="D103" s="9" t="str">
        <v/>
      </c>
      <c r="E103" s="10" t="str">
        <v/>
      </c>
      <c r="F103" s="9"/>
      <c r="G103" s="10" t="str" cm="1">
        <f t="array" ref="G103">CALENDAR.FORMAT_ISO_CALENDAR_DATE(C103,D103,E103,F103,B103)</f>
        <v>2023</v>
      </c>
    </row>
    <row r="104" spans="1:7" x14ac:dyDescent="0.25">
      <c r="A104" s="56" t="s">
        <v>394</v>
      </c>
      <c r="B104" s="37"/>
      <c r="C104" s="37" t="e" cm="1">
        <f t="array" ref="C104:E104">CALENDAR.PARSE_ISO_CALENDAR_DATE(A104,B104)</f>
        <v>#VALUE!</v>
      </c>
      <c r="D104" s="37" t="str">
        <v/>
      </c>
      <c r="E104" s="57" t="str">
        <v/>
      </c>
      <c r="F104" s="37"/>
      <c r="G104" s="57" t="e" cm="1">
        <f t="array" ref="G104">CALENDAR.FORMAT_ISO_CALENDAR_DATE(C104,D104,E104,F104,B104)</f>
        <v>#VALUE!</v>
      </c>
    </row>
    <row r="121" spans="1:6" ht="19.5" x14ac:dyDescent="0.3">
      <c r="A121" s="1" t="s">
        <v>9</v>
      </c>
    </row>
    <row r="123" spans="1:6" x14ac:dyDescent="0.25">
      <c r="A123" t="s">
        <v>7</v>
      </c>
      <c r="B123" t="s">
        <v>4</v>
      </c>
      <c r="C123" t="s">
        <v>5</v>
      </c>
      <c r="D123" t="s">
        <v>6</v>
      </c>
      <c r="E123" t="s">
        <v>35</v>
      </c>
      <c r="F123" t="s">
        <v>11</v>
      </c>
    </row>
    <row r="124" spans="1:6" x14ac:dyDescent="0.25">
      <c r="E124" t="str" cm="1">
        <f t="array" ref="E124">CALENDAR.JULIAN_DAY_NUMBER(Table245[[#This Row],[Year]],Table245[[#This Row],[Month]],Table245[[#This Row],[Day]],Table245[[#This Row],[JulianCalendar]])</f>
        <v/>
      </c>
    </row>
    <row r="125" spans="1:6" x14ac:dyDescent="0.25">
      <c r="A125">
        <v>2023</v>
      </c>
      <c r="B125">
        <v>1</v>
      </c>
      <c r="E125" cm="1">
        <f t="array" ref="E125">CALENDAR.JULIAN_DAY_NUMBER(Table245[[#This Row],[Year]],Table245[[#This Row],[Month]],Table245[[#This Row],[Day]],Table245[[#This Row],[JulianCalendar]])</f>
        <v>2459945</v>
      </c>
    </row>
    <row r="126" spans="1:6" x14ac:dyDescent="0.25">
      <c r="A126">
        <v>2023</v>
      </c>
      <c r="B126">
        <v>1</v>
      </c>
      <c r="C126">
        <v>1</v>
      </c>
      <c r="E126" cm="1">
        <f t="array" ref="E126">CALENDAR.JULIAN_DAY_NUMBER(Table245[[#This Row],[Year]],Table245[[#This Row],[Month]],Table245[[#This Row],[Day]],Table245[[#This Row],[JulianCalendar]])</f>
        <v>2459946</v>
      </c>
    </row>
    <row r="127" spans="1:6" x14ac:dyDescent="0.25">
      <c r="A127">
        <v>2023</v>
      </c>
      <c r="B127">
        <v>1</v>
      </c>
      <c r="C127">
        <v>1</v>
      </c>
      <c r="D127">
        <v>1</v>
      </c>
      <c r="E127" cm="1">
        <f t="array" ref="E127">CALENDAR.JULIAN_DAY_NUMBER(Table245[[#This Row],[Year]],Table245[[#This Row],[Month]],Table245[[#This Row],[Day]],Table245[[#This Row],[JulianCalendar]])</f>
        <v>2459959</v>
      </c>
    </row>
    <row r="128" spans="1:6" x14ac:dyDescent="0.25">
      <c r="A128">
        <v>1582</v>
      </c>
      <c r="B128">
        <v>10</v>
      </c>
      <c r="C128">
        <v>4</v>
      </c>
      <c r="D128">
        <v>1</v>
      </c>
      <c r="E128" cm="1">
        <f t="array" ref="E128">CALENDAR.JULIAN_DAY_NUMBER(Table245[[#This Row],[Year]],Table245[[#This Row],[Month]],Table245[[#This Row],[Day]],Table245[[#This Row],[JulianCalendar]])</f>
        <v>2299160</v>
      </c>
    </row>
    <row r="129" spans="1:6" ht="120" x14ac:dyDescent="0.25">
      <c r="A129">
        <v>1582</v>
      </c>
      <c r="B129">
        <v>10</v>
      </c>
      <c r="C129">
        <v>15</v>
      </c>
      <c r="E129" cm="1">
        <f t="array" ref="E129">CALENDAR.JULIAN_DAY_NUMBER(Table245[[#This Row],[Year]],Table245[[#This Row],[Month]],Table245[[#This Row],[Day]],Table245[[#This Row],[JulianCalendar]])</f>
        <v>2299161</v>
      </c>
      <c r="F129" s="4" t="s">
        <v>82</v>
      </c>
    </row>
    <row r="130" spans="1:6" ht="30" x14ac:dyDescent="0.25">
      <c r="A130" s="3">
        <v>-4712</v>
      </c>
      <c r="B130" s="3">
        <v>1</v>
      </c>
      <c r="C130">
        <v>1</v>
      </c>
      <c r="D130">
        <v>1</v>
      </c>
      <c r="E130" cm="1">
        <f t="array" ref="E130">CALENDAR.JULIAN_DAY_NUMBER(Table245[[#This Row],[Year]],Table245[[#This Row],[Month]],Table245[[#This Row],[Day]],Table245[[#This Row],[JulianCalendar]])</f>
        <v>0</v>
      </c>
      <c r="F130" s="4" t="s">
        <v>12</v>
      </c>
    </row>
    <row r="131" spans="1:6" ht="30" x14ac:dyDescent="0.25">
      <c r="A131" s="3">
        <v>-4713</v>
      </c>
      <c r="B131" s="3">
        <v>11</v>
      </c>
      <c r="C131">
        <v>24</v>
      </c>
      <c r="E131" cm="1">
        <f t="array" ref="E131">CALENDAR.JULIAN_DAY_NUMBER(Table245[[#This Row],[Year]],Table245[[#This Row],[Month]],Table245[[#This Row],[Day]],Table245[[#This Row],[JulianCalendar]])</f>
        <v>0</v>
      </c>
      <c r="F131" s="4" t="s">
        <v>13</v>
      </c>
    </row>
    <row r="134" spans="1:6" ht="19.5" x14ac:dyDescent="0.3">
      <c r="A134" s="1" t="s">
        <v>426</v>
      </c>
    </row>
    <row r="136" spans="1:6" x14ac:dyDescent="0.25">
      <c r="A136" t="s">
        <v>7</v>
      </c>
      <c r="B136" t="s">
        <v>4</v>
      </c>
      <c r="C136" t="s">
        <v>5</v>
      </c>
      <c r="D136" t="s">
        <v>6</v>
      </c>
      <c r="E136" t="s">
        <v>427</v>
      </c>
      <c r="F136" t="s">
        <v>11</v>
      </c>
    </row>
    <row r="137" spans="1:6" x14ac:dyDescent="0.25">
      <c r="E137" t="str" cm="1">
        <f t="array" ref="E137">CALENDAR.MODIFIED_JULIAN_DAY_NUMBER(Table24534[[#This Row],[Year]],Table24534[[#This Row],[Month]],Table24534[[#This Row],[Day]],Table24534[[#This Row],[JulianCalendar]])</f>
        <v/>
      </c>
    </row>
    <row r="138" spans="1:6" x14ac:dyDescent="0.25">
      <c r="A138">
        <v>1858</v>
      </c>
      <c r="B138">
        <v>11</v>
      </c>
      <c r="C138">
        <v>17</v>
      </c>
      <c r="E138" cm="1">
        <f t="array" ref="E138">CALENDAR.MODIFIED_JULIAN_DAY_NUMBER(Table24534[[#This Row],[Year]],Table24534[[#This Row],[Month]],Table24534[[#This Row],[Day]],Table24534[[#This Row],[JulianCalendar]])</f>
        <v>0</v>
      </c>
      <c r="F138" t="s">
        <v>428</v>
      </c>
    </row>
    <row r="139" spans="1:6" x14ac:dyDescent="0.25">
      <c r="A139">
        <v>2023</v>
      </c>
      <c r="B139">
        <v>5</v>
      </c>
      <c r="C139">
        <v>1</v>
      </c>
      <c r="E139" cm="1">
        <f t="array" ref="E139">CALENDAR.MODIFIED_JULIAN_DAY_NUMBER(Table24534[[#This Row],[Year]],Table24534[[#This Row],[Month]],Table24534[[#This Row],[Day]],Table24534[[#This Row],[JulianCalendar]])</f>
        <v>60065</v>
      </c>
    </row>
    <row r="140" spans="1:6" ht="45" x14ac:dyDescent="0.25">
      <c r="A140" s="3">
        <v>-4712</v>
      </c>
      <c r="B140" s="3">
        <v>1</v>
      </c>
      <c r="C140">
        <v>1</v>
      </c>
      <c r="D140">
        <v>1</v>
      </c>
      <c r="E140" cm="1">
        <f t="array" ref="E140">CALENDAR.MODIFIED_JULIAN_DAY_NUMBER(Table24534[[#This Row],[Year]],Table24534[[#This Row],[Month]],Table24534[[#This Row],[Day]],Table24534[[#This Row],[JulianCalendar]])</f>
        <v>-2400001</v>
      </c>
      <c r="F140" s="4" t="s">
        <v>430</v>
      </c>
    </row>
    <row r="141" spans="1:6" ht="30" x14ac:dyDescent="0.25">
      <c r="A141" s="3">
        <v>-4713</v>
      </c>
      <c r="B141" s="3">
        <v>11</v>
      </c>
      <c r="C141">
        <v>24</v>
      </c>
      <c r="E141" cm="1">
        <f t="array" ref="E141">CALENDAR.MODIFIED_JULIAN_DAY_NUMBER(Table24534[[#This Row],[Year]],Table24534[[#This Row],[Month]],Table24534[[#This Row],[Day]],Table24534[[#This Row],[JulianCalendar]])</f>
        <v>-2400001</v>
      </c>
      <c r="F141" s="4" t="s">
        <v>429</v>
      </c>
    </row>
    <row r="144" spans="1:6" ht="19.5" x14ac:dyDescent="0.3">
      <c r="A144" s="1" t="s">
        <v>431</v>
      </c>
      <c r="D144" s="1" t="s">
        <v>432</v>
      </c>
    </row>
    <row r="146" spans="1:5" x14ac:dyDescent="0.25">
      <c r="A146" t="s">
        <v>14</v>
      </c>
      <c r="B146" t="s">
        <v>427</v>
      </c>
      <c r="D146" t="s">
        <v>433</v>
      </c>
      <c r="E146" t="s">
        <v>35</v>
      </c>
    </row>
    <row r="147" spans="1:5" x14ac:dyDescent="0.25">
      <c r="A147">
        <v>0</v>
      </c>
      <c r="B147" cm="1">
        <f t="array" ref="B147">CALENDAR.JDN_TO_MODIFIED(Table2453435[[#This Row],[JDN]])</f>
        <v>-2400001</v>
      </c>
      <c r="D147">
        <v>0</v>
      </c>
      <c r="E147" cm="1">
        <f t="array" ref="E147">CALENDAR.MODIFIED_TO_JDN(Table245343536[[#This Row],[MJDN]])</f>
        <v>2400001</v>
      </c>
    </row>
    <row r="148" spans="1:5" x14ac:dyDescent="0.25">
      <c r="A148">
        <v>2400001</v>
      </c>
      <c r="B148" cm="1">
        <f t="array" ref="B148">CALENDAR.JDN_TO_MODIFIED(Table2453435[[#This Row],[JDN]])</f>
        <v>0</v>
      </c>
      <c r="D148">
        <v>-2400001</v>
      </c>
      <c r="E148" cm="1">
        <f t="array" ref="E148">CALENDAR.MODIFIED_TO_JDN(Table245343536[[#This Row],[MJDN]])</f>
        <v>0</v>
      </c>
    </row>
    <row r="149" spans="1:5" x14ac:dyDescent="0.25">
      <c r="A149">
        <v>2460066</v>
      </c>
      <c r="B149" cm="1">
        <f t="array" ref="B149">CALENDAR.JDN_TO_MODIFIED(Table2453435[[#This Row],[JDN]])</f>
        <v>60065</v>
      </c>
      <c r="D149">
        <v>60065</v>
      </c>
      <c r="E149" cm="1">
        <f t="array" ref="E149">CALENDAR.MODIFIED_TO_JDN(Table245343536[[#This Row],[MJDN]])</f>
        <v>2460066</v>
      </c>
    </row>
    <row r="152" spans="1:5" ht="19.5" x14ac:dyDescent="0.3">
      <c r="A152" s="1" t="s">
        <v>18</v>
      </c>
    </row>
    <row r="154" spans="1:5" x14ac:dyDescent="0.25">
      <c r="A154" s="5" t="s">
        <v>14</v>
      </c>
      <c r="B154" s="81" t="s">
        <v>6</v>
      </c>
      <c r="C154" s="6" t="s">
        <v>15</v>
      </c>
      <c r="D154" s="6" t="s">
        <v>16</v>
      </c>
      <c r="E154" s="7" t="s">
        <v>17</v>
      </c>
    </row>
    <row r="155" spans="1:5" x14ac:dyDescent="0.25">
      <c r="A155" s="8"/>
      <c r="B155" s="82"/>
      <c r="C155" s="9" t="str" cm="1">
        <f t="array" ref="C155:E155">CALENDAR.JDN_TO_CALENDAR_DATE($A155,$B155)</f>
        <v/>
      </c>
      <c r="D155" s="9" t="str">
        <v/>
      </c>
      <c r="E155" s="10" t="str">
        <v/>
      </c>
    </row>
    <row r="156" spans="1:5" x14ac:dyDescent="0.25">
      <c r="A156" s="11">
        <v>2459946</v>
      </c>
      <c r="B156" s="83"/>
      <c r="C156" s="12" cm="1">
        <f t="array" ref="C156:E156">CALENDAR.JDN_TO_CALENDAR_DATE($A156,$B156)</f>
        <v>2023</v>
      </c>
      <c r="D156" s="12">
        <v>1</v>
      </c>
      <c r="E156" s="13">
        <v>1</v>
      </c>
    </row>
    <row r="157" spans="1:5" x14ac:dyDescent="0.25">
      <c r="A157" s="8">
        <v>2459959</v>
      </c>
      <c r="B157" s="82">
        <v>1</v>
      </c>
      <c r="C157" s="9" cm="1">
        <f t="array" ref="C157:E157">CALENDAR.JDN_TO_CALENDAR_DATE($A157,$B157)</f>
        <v>2023</v>
      </c>
      <c r="D157" s="9">
        <v>1</v>
      </c>
      <c r="E157" s="10">
        <v>1</v>
      </c>
    </row>
    <row r="158" spans="1:5" x14ac:dyDescent="0.25">
      <c r="A158" s="11">
        <v>2299160</v>
      </c>
      <c r="B158" s="83">
        <v>1</v>
      </c>
      <c r="C158" s="12" cm="1">
        <f t="array" ref="C158:E158">CALENDAR.JDN_TO_CALENDAR_DATE($A158,$B158)</f>
        <v>1582</v>
      </c>
      <c r="D158" s="12">
        <v>10</v>
      </c>
      <c r="E158" s="13">
        <v>4</v>
      </c>
    </row>
    <row r="159" spans="1:5" x14ac:dyDescent="0.25">
      <c r="A159" s="8">
        <v>2299161</v>
      </c>
      <c r="B159" s="82"/>
      <c r="C159" s="9" cm="1">
        <f t="array" ref="C159:E159">CALENDAR.JDN_TO_CALENDAR_DATE($A159,$B159)</f>
        <v>1582</v>
      </c>
      <c r="D159" s="9">
        <v>10</v>
      </c>
      <c r="E159" s="10">
        <v>15</v>
      </c>
    </row>
    <row r="160" spans="1:5" x14ac:dyDescent="0.25">
      <c r="A160" s="11">
        <v>0</v>
      </c>
      <c r="B160" s="83"/>
      <c r="C160" s="12" cm="1">
        <f t="array" ref="C160:E160">CALENDAR.JDN_TO_CALENDAR_DATE($A160,$B160)</f>
        <v>-4713</v>
      </c>
      <c r="D160" s="12">
        <v>11</v>
      </c>
      <c r="E160" s="13">
        <v>24</v>
      </c>
    </row>
    <row r="161" spans="1:5" x14ac:dyDescent="0.25">
      <c r="A161" s="218">
        <v>0.7</v>
      </c>
      <c r="B161" s="217">
        <v>1</v>
      </c>
      <c r="C161" s="16" cm="1">
        <f t="array" ref="C161:E161">CALENDAR.JDN_TO_CALENDAR_DATE($A161,$B161)</f>
        <v>-4712</v>
      </c>
      <c r="D161" s="16">
        <v>1</v>
      </c>
      <c r="E161" s="17">
        <v>1</v>
      </c>
    </row>
    <row r="164" spans="1:5" ht="19.5" x14ac:dyDescent="0.3">
      <c r="A164" s="1" t="s">
        <v>434</v>
      </c>
    </row>
    <row r="166" spans="1:5" x14ac:dyDescent="0.25">
      <c r="A166" s="5" t="s">
        <v>433</v>
      </c>
      <c r="B166" s="81" t="s">
        <v>6</v>
      </c>
      <c r="C166" s="6" t="s">
        <v>15</v>
      </c>
      <c r="D166" s="6" t="s">
        <v>16</v>
      </c>
      <c r="E166" s="7" t="s">
        <v>17</v>
      </c>
    </row>
    <row r="167" spans="1:5" x14ac:dyDescent="0.25">
      <c r="A167" s="8"/>
      <c r="B167" s="82"/>
      <c r="C167" s="9" t="str" cm="1">
        <f t="array" ref="C167">CALENDAR.MJDN_TO_CALENDAR_DATE($A167,$B167)</f>
        <v/>
      </c>
      <c r="D167" s="9"/>
      <c r="E167" s="10"/>
    </row>
    <row r="168" spans="1:5" x14ac:dyDescent="0.25">
      <c r="A168" s="11">
        <v>59945</v>
      </c>
      <c r="B168" s="83"/>
      <c r="C168" s="12" cm="1">
        <f t="array" ref="C168:E168">CALENDAR.MJDN_TO_CALENDAR_DATE($A168,$B168)</f>
        <v>2023</v>
      </c>
      <c r="D168" s="12">
        <v>1</v>
      </c>
      <c r="E168" s="13">
        <v>1</v>
      </c>
    </row>
    <row r="169" spans="1:5" x14ac:dyDescent="0.25">
      <c r="A169" s="8">
        <v>59958</v>
      </c>
      <c r="B169" s="82"/>
      <c r="C169" s="9" cm="1">
        <f t="array" ref="C169:E169">CALENDAR.MJDN_TO_CALENDAR_DATE($A169,$B169)</f>
        <v>2023</v>
      </c>
      <c r="D169" s="9">
        <v>1</v>
      </c>
      <c r="E169" s="10">
        <v>14</v>
      </c>
    </row>
    <row r="170" spans="1:5" x14ac:dyDescent="0.25">
      <c r="A170" s="11">
        <v>-100841</v>
      </c>
      <c r="B170" s="83">
        <v>1</v>
      </c>
      <c r="C170" s="12" cm="1">
        <f t="array" ref="C170:E170">CALENDAR.MJDN_TO_CALENDAR_DATE($A170,$B170)</f>
        <v>1582</v>
      </c>
      <c r="D170" s="12">
        <v>10</v>
      </c>
      <c r="E170" s="13">
        <v>4</v>
      </c>
    </row>
    <row r="171" spans="1:5" x14ac:dyDescent="0.25">
      <c r="A171" s="8">
        <v>-100840</v>
      </c>
      <c r="B171" s="82"/>
      <c r="C171" s="9" cm="1">
        <f t="array" ref="C171:E171">CALENDAR.MJDN_TO_CALENDAR_DATE($A171,$B171)</f>
        <v>1582</v>
      </c>
      <c r="D171" s="9">
        <v>10</v>
      </c>
      <c r="E171" s="10">
        <v>15</v>
      </c>
    </row>
    <row r="172" spans="1:5" x14ac:dyDescent="0.25">
      <c r="A172" s="11">
        <v>0</v>
      </c>
      <c r="B172" s="83"/>
      <c r="C172" s="12" cm="1">
        <f t="array" ref="C172:E172">CALENDAR.MJDN_TO_CALENDAR_DATE($A172,$B172)</f>
        <v>1858</v>
      </c>
      <c r="D172" s="12">
        <v>11</v>
      </c>
      <c r="E172" s="13">
        <v>17</v>
      </c>
    </row>
    <row r="173" spans="1:5" x14ac:dyDescent="0.25">
      <c r="A173" s="218">
        <v>0.8</v>
      </c>
      <c r="B173" s="217">
        <v>1</v>
      </c>
      <c r="C173" s="16" cm="1">
        <f t="array" ref="C173:E173">CALENDAR.MJDN_TO_CALENDAR_DATE($A173,$B173)</f>
        <v>1858</v>
      </c>
      <c r="D173" s="16">
        <v>11</v>
      </c>
      <c r="E173" s="17">
        <v>5</v>
      </c>
    </row>
    <row r="176" spans="1:5" ht="19.5" x14ac:dyDescent="0.3">
      <c r="A176" s="1" t="s">
        <v>80</v>
      </c>
    </row>
    <row r="178" spans="1:6" x14ac:dyDescent="0.25">
      <c r="A178" s="50" t="s">
        <v>7</v>
      </c>
      <c r="B178" s="51" t="s">
        <v>4</v>
      </c>
      <c r="C178" s="51" t="s">
        <v>5</v>
      </c>
      <c r="D178" s="6" t="s">
        <v>15</v>
      </c>
      <c r="E178" s="6" t="s">
        <v>16</v>
      </c>
      <c r="F178" s="7" t="s">
        <v>17</v>
      </c>
    </row>
    <row r="179" spans="1:6" x14ac:dyDescent="0.25">
      <c r="A179" s="8"/>
      <c r="B179" s="9"/>
      <c r="C179" s="9"/>
      <c r="D179" s="9" t="str" cm="1">
        <f t="array" ref="D179:F179">CALENDAR.GREGORIAN_TO_JULIAN(A179,B179,C179)</f>
        <v/>
      </c>
      <c r="E179" s="9" t="str">
        <v/>
      </c>
      <c r="F179" s="10" t="str">
        <v/>
      </c>
    </row>
    <row r="180" spans="1:6" x14ac:dyDescent="0.25">
      <c r="A180" s="11">
        <v>1900</v>
      </c>
      <c r="B180" s="12">
        <v>2</v>
      </c>
      <c r="C180" s="12">
        <v>29</v>
      </c>
      <c r="D180" s="12" t="e" cm="1">
        <f t="array" ref="D180:F180">CALENDAR.GREGORIAN_TO_JULIAN(A180,B180,C180)</f>
        <v>#VALUE!</v>
      </c>
      <c r="E180" s="12" t="str">
        <v/>
      </c>
      <c r="F180" s="13" t="str">
        <v/>
      </c>
    </row>
    <row r="181" spans="1:6" x14ac:dyDescent="0.25">
      <c r="A181" s="8">
        <v>2023</v>
      </c>
      <c r="B181" s="9">
        <v>1</v>
      </c>
      <c r="C181" s="9">
        <v>1</v>
      </c>
      <c r="D181" s="9" cm="1">
        <f t="array" ref="D181:F181">CALENDAR.GREGORIAN_TO_JULIAN(A181,B181,C181)</f>
        <v>2022</v>
      </c>
      <c r="E181" s="9">
        <v>12</v>
      </c>
      <c r="F181" s="10">
        <v>19</v>
      </c>
    </row>
    <row r="182" spans="1:6" x14ac:dyDescent="0.25">
      <c r="A182" s="60">
        <v>1582</v>
      </c>
      <c r="B182" s="37">
        <v>10</v>
      </c>
      <c r="C182" s="37">
        <v>15</v>
      </c>
      <c r="D182" s="37" cm="1">
        <f t="array" ref="D182:F182">CALENDAR.GREGORIAN_TO_JULIAN(A182,B182,C182)</f>
        <v>1582</v>
      </c>
      <c r="E182" s="37">
        <v>10</v>
      </c>
      <c r="F182" s="57">
        <v>5</v>
      </c>
    </row>
    <row r="185" spans="1:6" ht="19.5" x14ac:dyDescent="0.3">
      <c r="A185" s="1" t="s">
        <v>81</v>
      </c>
    </row>
    <row r="187" spans="1:6" x14ac:dyDescent="0.25">
      <c r="A187" s="50" t="s">
        <v>7</v>
      </c>
      <c r="B187" s="51" t="s">
        <v>4</v>
      </c>
      <c r="C187" s="51" t="s">
        <v>5</v>
      </c>
      <c r="D187" s="6" t="s">
        <v>15</v>
      </c>
      <c r="E187" s="6" t="s">
        <v>16</v>
      </c>
      <c r="F187" s="7" t="s">
        <v>17</v>
      </c>
    </row>
    <row r="188" spans="1:6" x14ac:dyDescent="0.25">
      <c r="A188" s="8"/>
      <c r="B188" s="9"/>
      <c r="C188" s="9"/>
      <c r="D188" s="9" t="str" cm="1">
        <f t="array" ref="D188:F188">CALENDAR.JULIAN_TO_GREGORIAN(A188,B188,C188)</f>
        <v/>
      </c>
      <c r="E188" s="9" t="str">
        <v/>
      </c>
      <c r="F188" s="10" t="str">
        <v/>
      </c>
    </row>
    <row r="189" spans="1:6" x14ac:dyDescent="0.25">
      <c r="A189" s="11">
        <v>1900</v>
      </c>
      <c r="B189" s="12">
        <v>2</v>
      </c>
      <c r="C189" s="12">
        <v>29</v>
      </c>
      <c r="D189" s="12" cm="1">
        <f t="array" ref="D189:F189">CALENDAR.JULIAN_TO_GREGORIAN(A189,B189,C189)</f>
        <v>1900</v>
      </c>
      <c r="E189" s="12">
        <v>3</v>
      </c>
      <c r="F189" s="13">
        <v>13</v>
      </c>
    </row>
    <row r="190" spans="1:6" x14ac:dyDescent="0.25">
      <c r="A190" s="8">
        <v>2023</v>
      </c>
      <c r="B190" s="9">
        <v>1</v>
      </c>
      <c r="C190" s="9">
        <v>1</v>
      </c>
      <c r="D190" s="9" cm="1">
        <f t="array" ref="D190:F190">CALENDAR.JULIAN_TO_GREGORIAN(A190,B190,C190)</f>
        <v>2023</v>
      </c>
      <c r="E190" s="9">
        <v>1</v>
      </c>
      <c r="F190" s="10">
        <v>14</v>
      </c>
    </row>
    <row r="191" spans="1:6" x14ac:dyDescent="0.25">
      <c r="A191" s="60">
        <v>1582</v>
      </c>
      <c r="B191" s="37">
        <v>10</v>
      </c>
      <c r="C191" s="37">
        <v>5</v>
      </c>
      <c r="D191" s="37" cm="1">
        <f t="array" ref="D191:F191">CALENDAR.JULIAN_TO_GREGORIAN(A191,B191,C191)</f>
        <v>1582</v>
      </c>
      <c r="E191" s="37">
        <v>10</v>
      </c>
      <c r="F191" s="57">
        <v>15</v>
      </c>
    </row>
    <row r="194" spans="1:5" ht="19.5" x14ac:dyDescent="0.3">
      <c r="A194" s="1" t="s">
        <v>84</v>
      </c>
    </row>
    <row r="196" spans="1:5" x14ac:dyDescent="0.25">
      <c r="A196" s="50" t="s">
        <v>7</v>
      </c>
      <c r="B196" s="51" t="s">
        <v>4</v>
      </c>
      <c r="C196" s="51" t="s">
        <v>5</v>
      </c>
      <c r="D196" s="6" t="s">
        <v>83</v>
      </c>
      <c r="E196" s="7" t="s">
        <v>37</v>
      </c>
    </row>
    <row r="197" spans="1:5" x14ac:dyDescent="0.25">
      <c r="A197" s="8"/>
      <c r="B197" s="9"/>
      <c r="C197" s="9"/>
      <c r="D197" s="9"/>
      <c r="E197" s="10" t="str" cm="1">
        <f t="array" ref="E197">CALENDAR.SECULAR_DIFFERENCE(A197,B197,C197,D197)</f>
        <v/>
      </c>
    </row>
    <row r="198" spans="1:5" x14ac:dyDescent="0.25">
      <c r="A198" s="11" t="s">
        <v>3</v>
      </c>
      <c r="B198" s="12"/>
      <c r="C198" s="12"/>
      <c r="D198" s="12"/>
      <c r="E198" s="13" t="e" cm="1">
        <f t="array" ref="E198">CALENDAR.SECULAR_DIFFERENCE(A198,B198,C198,D198)</f>
        <v>#VALUE!</v>
      </c>
    </row>
    <row r="199" spans="1:5" x14ac:dyDescent="0.25">
      <c r="A199" s="8">
        <v>2023</v>
      </c>
      <c r="B199" s="9">
        <v>2</v>
      </c>
      <c r="C199" s="9">
        <v>29</v>
      </c>
      <c r="D199" s="9"/>
      <c r="E199" s="10" t="e" cm="1">
        <f t="array" ref="E199">CALENDAR.SECULAR_DIFFERENCE(A199,B199,C199,D199)</f>
        <v>#VALUE!</v>
      </c>
    </row>
    <row r="200" spans="1:5" x14ac:dyDescent="0.25">
      <c r="A200" s="60">
        <v>1582</v>
      </c>
      <c r="B200" s="37">
        <v>10</v>
      </c>
      <c r="C200" s="37">
        <v>15</v>
      </c>
      <c r="D200" s="37"/>
      <c r="E200" s="57" cm="1">
        <f t="array" ref="E200">CALENDAR.SECULAR_DIFFERENCE(A200,B200,C200,D200)</f>
        <v>10</v>
      </c>
    </row>
    <row r="201" spans="1:5" x14ac:dyDescent="0.25">
      <c r="A201" s="8">
        <v>1700</v>
      </c>
      <c r="B201" s="9">
        <v>2</v>
      </c>
      <c r="C201" s="9">
        <v>28</v>
      </c>
      <c r="D201" s="9"/>
      <c r="E201" s="10" cm="1">
        <f t="array" ref="E201">CALENDAR.SECULAR_DIFFERENCE(A201,B201,C201,D201)</f>
        <v>10</v>
      </c>
    </row>
    <row r="202" spans="1:5" x14ac:dyDescent="0.25">
      <c r="A202" s="11">
        <v>1700</v>
      </c>
      <c r="B202" s="12">
        <v>3</v>
      </c>
      <c r="C202" s="12">
        <v>1</v>
      </c>
      <c r="D202" s="12"/>
      <c r="E202" s="13" cm="1">
        <f t="array" ref="E202">CALENDAR.SECULAR_DIFFERENCE(A202,B202,C202,D202)</f>
        <v>11</v>
      </c>
    </row>
    <row r="203" spans="1:5" x14ac:dyDescent="0.25">
      <c r="A203" s="8">
        <v>1800</v>
      </c>
      <c r="B203" s="9">
        <v>2</v>
      </c>
      <c r="C203" s="9">
        <v>28</v>
      </c>
      <c r="D203" s="9"/>
      <c r="E203" s="10" cm="1">
        <f t="array" ref="E203">CALENDAR.SECULAR_DIFFERENCE(A203,B203,C203,D203)</f>
        <v>11</v>
      </c>
    </row>
    <row r="204" spans="1:5" x14ac:dyDescent="0.25">
      <c r="A204" s="60">
        <v>1800</v>
      </c>
      <c r="B204" s="37">
        <v>3</v>
      </c>
      <c r="C204" s="37">
        <v>1</v>
      </c>
      <c r="D204" s="37"/>
      <c r="E204" s="57" cm="1">
        <f t="array" ref="E204">CALENDAR.SECULAR_DIFFERENCE(A204,B204,C204,D204)</f>
        <v>12</v>
      </c>
    </row>
    <row r="205" spans="1:5" x14ac:dyDescent="0.25">
      <c r="A205" s="8">
        <v>1900</v>
      </c>
      <c r="B205" s="9">
        <v>2</v>
      </c>
      <c r="C205" s="9">
        <v>28</v>
      </c>
      <c r="D205" s="9"/>
      <c r="E205" s="10" cm="1">
        <f t="array" ref="E205">CALENDAR.SECULAR_DIFFERENCE(A205,B205,C205,D205)</f>
        <v>12</v>
      </c>
    </row>
    <row r="206" spans="1:5" x14ac:dyDescent="0.25">
      <c r="A206" s="11">
        <v>1900</v>
      </c>
      <c r="B206" s="12">
        <v>3</v>
      </c>
      <c r="C206" s="12">
        <v>1</v>
      </c>
      <c r="D206" s="12"/>
      <c r="E206" s="13" cm="1">
        <f t="array" ref="E206">CALENDAR.SECULAR_DIFFERENCE(A206,B206,C206,D206)</f>
        <v>13</v>
      </c>
    </row>
    <row r="207" spans="1:5" x14ac:dyDescent="0.25">
      <c r="A207" s="8">
        <v>2100</v>
      </c>
      <c r="B207" s="9">
        <v>2</v>
      </c>
      <c r="C207" s="9">
        <v>28</v>
      </c>
      <c r="D207" s="9"/>
      <c r="E207" s="10" cm="1">
        <f t="array" ref="E207">CALENDAR.SECULAR_DIFFERENCE(A207,B207,C207,D207)</f>
        <v>13</v>
      </c>
    </row>
    <row r="208" spans="1:5" x14ac:dyDescent="0.25">
      <c r="A208" s="60">
        <v>2100</v>
      </c>
      <c r="B208" s="37">
        <v>3</v>
      </c>
      <c r="C208" s="37">
        <v>1</v>
      </c>
      <c r="D208" s="37"/>
      <c r="E208" s="57" cm="1">
        <f t="array" ref="E208">CALENDAR.SECULAR_DIFFERENCE(A208,B208,C208,D208)</f>
        <v>14</v>
      </c>
    </row>
    <row r="209" spans="1:5" x14ac:dyDescent="0.25">
      <c r="A209" s="8">
        <v>2200</v>
      </c>
      <c r="B209" s="9">
        <v>2</v>
      </c>
      <c r="C209" s="9">
        <v>28</v>
      </c>
      <c r="D209" s="9"/>
      <c r="E209" s="10" cm="1">
        <f t="array" ref="E209">CALENDAR.SECULAR_DIFFERENCE(A209,B209,C209,D209)</f>
        <v>14</v>
      </c>
    </row>
    <row r="210" spans="1:5" x14ac:dyDescent="0.25">
      <c r="A210" s="60">
        <v>2200</v>
      </c>
      <c r="B210" s="37">
        <v>3</v>
      </c>
      <c r="C210" s="37">
        <v>1</v>
      </c>
      <c r="D210" s="37"/>
      <c r="E210" s="57" cm="1">
        <f t="array" ref="E210">CALENDAR.SECULAR_DIFFERENCE(A210,B210,C210,D210)</f>
        <v>15</v>
      </c>
    </row>
    <row r="211" spans="1:5" x14ac:dyDescent="0.25">
      <c r="A211" s="8">
        <v>2400</v>
      </c>
      <c r="B211" s="9">
        <v>2</v>
      </c>
      <c r="C211" s="9">
        <v>29</v>
      </c>
      <c r="D211" s="9"/>
      <c r="E211" s="10" cm="1">
        <f t="array" ref="E211">CALENDAR.SECULAR_DIFFERENCE(A211,B211,C211,D211)</f>
        <v>16</v>
      </c>
    </row>
    <row r="212" spans="1:5" x14ac:dyDescent="0.25">
      <c r="A212" s="11">
        <v>2400</v>
      </c>
      <c r="B212" s="12">
        <v>3</v>
      </c>
      <c r="C212" s="12">
        <v>1</v>
      </c>
      <c r="D212" s="12"/>
      <c r="E212" s="13" cm="1">
        <f t="array" ref="E212">CALENDAR.SECULAR_DIFFERENCE(A212,B212,C212,D212)</f>
        <v>16</v>
      </c>
    </row>
    <row r="213" spans="1:5" x14ac:dyDescent="0.25">
      <c r="A213" s="8">
        <v>1582</v>
      </c>
      <c r="B213" s="9">
        <v>10</v>
      </c>
      <c r="C213" s="9">
        <v>5</v>
      </c>
      <c r="D213" s="9">
        <v>1</v>
      </c>
      <c r="E213" s="10" cm="1">
        <f t="array" ref="E213">CALENDAR.SECULAR_DIFFERENCE(A213,B213,C213,D213)</f>
        <v>10</v>
      </c>
    </row>
    <row r="214" spans="1:5" x14ac:dyDescent="0.25">
      <c r="A214" s="60">
        <v>1700</v>
      </c>
      <c r="B214" s="37">
        <v>2</v>
      </c>
      <c r="C214" s="37">
        <v>18</v>
      </c>
      <c r="D214" s="37">
        <v>1</v>
      </c>
      <c r="E214" s="57" cm="1">
        <f t="array" ref="E214">CALENDAR.SECULAR_DIFFERENCE(A214,B214,C214,D214)</f>
        <v>10</v>
      </c>
    </row>
    <row r="215" spans="1:5" x14ac:dyDescent="0.25">
      <c r="A215" s="8">
        <v>1700</v>
      </c>
      <c r="B215" s="9">
        <v>2</v>
      </c>
      <c r="C215" s="9">
        <v>19</v>
      </c>
      <c r="D215" s="9">
        <v>1</v>
      </c>
      <c r="E215" s="10" cm="1">
        <f t="array" ref="E215">CALENDAR.SECULAR_DIFFERENCE(A215,B215,C215,D215)</f>
        <v>11</v>
      </c>
    </row>
    <row r="216" spans="1:5" x14ac:dyDescent="0.25">
      <c r="A216" s="11">
        <v>1800</v>
      </c>
      <c r="B216" s="12">
        <v>2</v>
      </c>
      <c r="C216" s="12">
        <v>17</v>
      </c>
      <c r="D216" s="12">
        <v>1</v>
      </c>
      <c r="E216" s="13" cm="1">
        <f t="array" ref="E216">CALENDAR.SECULAR_DIFFERENCE(A216,B216,C216,D216)</f>
        <v>11</v>
      </c>
    </row>
    <row r="217" spans="1:5" x14ac:dyDescent="0.25">
      <c r="A217" s="8">
        <v>1800</v>
      </c>
      <c r="B217" s="9">
        <v>2</v>
      </c>
      <c r="C217" s="9">
        <v>18</v>
      </c>
      <c r="D217" s="9">
        <v>1</v>
      </c>
      <c r="E217" s="10" cm="1">
        <f t="array" ref="E217">CALENDAR.SECULAR_DIFFERENCE(A217,B217,C217,D217)</f>
        <v>12</v>
      </c>
    </row>
    <row r="218" spans="1:5" x14ac:dyDescent="0.25">
      <c r="A218" s="60">
        <v>1900</v>
      </c>
      <c r="B218" s="37">
        <v>2</v>
      </c>
      <c r="C218" s="37">
        <v>16</v>
      </c>
      <c r="D218" s="37">
        <v>1</v>
      </c>
      <c r="E218" s="57" cm="1">
        <f t="array" ref="E218">CALENDAR.SECULAR_DIFFERENCE(A218,B218,C218,D218)</f>
        <v>12</v>
      </c>
    </row>
    <row r="219" spans="1:5" x14ac:dyDescent="0.25">
      <c r="A219" s="8">
        <v>1900</v>
      </c>
      <c r="B219" s="9">
        <v>2</v>
      </c>
      <c r="C219" s="9">
        <v>17</v>
      </c>
      <c r="D219" s="9">
        <v>1</v>
      </c>
      <c r="E219" s="10" cm="1">
        <f t="array" ref="E219">CALENDAR.SECULAR_DIFFERENCE(A219,B219,C219,D219)</f>
        <v>13</v>
      </c>
    </row>
    <row r="220" spans="1:5" x14ac:dyDescent="0.25">
      <c r="A220" s="60">
        <v>2100</v>
      </c>
      <c r="B220" s="37">
        <v>2</v>
      </c>
      <c r="C220" s="37">
        <v>15</v>
      </c>
      <c r="D220" s="37">
        <v>1</v>
      </c>
      <c r="E220" s="57" cm="1">
        <f t="array" ref="E220">CALENDAR.SECULAR_DIFFERENCE(A220,B220,C220,D220)</f>
        <v>13</v>
      </c>
    </row>
    <row r="221" spans="1:5" x14ac:dyDescent="0.25">
      <c r="A221" s="8">
        <v>48902</v>
      </c>
      <c r="B221" s="9">
        <v>1</v>
      </c>
      <c r="C221" s="9">
        <v>1</v>
      </c>
      <c r="D221" s="9"/>
      <c r="E221" s="10" cm="1">
        <f t="array" ref="E221">CALENDAR.SECULAR_DIFFERENCE(A221,B221,C221,D221)</f>
        <v>365</v>
      </c>
    </row>
    <row r="222" spans="1:5" x14ac:dyDescent="0.25">
      <c r="A222" s="60">
        <v>-48401</v>
      </c>
      <c r="B222" s="37">
        <v>1</v>
      </c>
      <c r="C222" s="37">
        <v>1</v>
      </c>
      <c r="D222" s="37"/>
      <c r="E222" s="57" cm="1">
        <f t="array" ref="E222">CALENDAR.SECULAR_DIFFERENCE(A222,B222,C222,D222)</f>
        <v>-365</v>
      </c>
    </row>
    <row r="223" spans="1:5" x14ac:dyDescent="0.25">
      <c r="A223" s="49"/>
    </row>
    <row r="227" spans="2:2" x14ac:dyDescent="0.25">
      <c r="B227" s="69"/>
    </row>
  </sheetData>
  <phoneticPr fontId="2" type="noConversion"/>
  <pageMargins left="0.7" right="0.7" top="0.75" bottom="0.75" header="0.3" footer="0.3"/>
  <pageSetup paperSize="9" orientation="portrait" copies="0"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222"/>
  <sheetViews>
    <sheetView topLeftCell="A149" workbookViewId="0">
      <selection activeCell="A145" sqref="A145"/>
    </sheetView>
  </sheetViews>
  <sheetFormatPr defaultRowHeight="15" x14ac:dyDescent="0.25"/>
  <cols>
    <col min="1" max="1" width="23.140625" customWidth="1"/>
    <col min="2" max="2" width="27" customWidth="1"/>
    <col min="3" max="3" width="15.5703125" bestFit="1" customWidth="1"/>
    <col min="4" max="4" width="14.85546875" customWidth="1"/>
    <col min="5" max="5" width="15.85546875" bestFit="1" customWidth="1"/>
    <col min="6" max="6" width="20.5703125" bestFit="1" customWidth="1"/>
    <col min="7" max="7" width="22.28515625" customWidth="1"/>
    <col min="8" max="8" width="16.14062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5" ht="19.5" x14ac:dyDescent="0.3">
      <c r="A1" s="1" t="s">
        <v>407</v>
      </c>
      <c r="B1" s="1"/>
      <c r="C1" s="1"/>
      <c r="D1" s="1"/>
    </row>
    <row r="3" spans="1:5" x14ac:dyDescent="0.25">
      <c r="A3" s="277" t="s">
        <v>70</v>
      </c>
      <c r="B3" s="277" t="s">
        <v>71</v>
      </c>
      <c r="C3" s="277" t="s">
        <v>72</v>
      </c>
      <c r="D3" s="277" t="s">
        <v>344</v>
      </c>
      <c r="E3" t="s">
        <v>195</v>
      </c>
    </row>
    <row r="4" spans="1:5" x14ac:dyDescent="0.25">
      <c r="A4">
        <v>24</v>
      </c>
      <c r="B4" s="278"/>
      <c r="E4" t="b" cm="1">
        <f t="array" ref="E4">CALENDAR.IS_VALID_TIME_OF_DAY(Table237[[#This Row],[Hour]],Table237[[#This Row],[Minute]],Table237[[#This Row],[Second]],Table237[[#This Row],[Accept24Hour]])</f>
        <v>0</v>
      </c>
    </row>
    <row r="5" spans="1:5" x14ac:dyDescent="0.25">
      <c r="A5">
        <v>24</v>
      </c>
      <c r="B5" s="278"/>
      <c r="D5">
        <v>1</v>
      </c>
      <c r="E5" t="b" cm="1">
        <f t="array" ref="E5">CALENDAR.IS_VALID_TIME_OF_DAY(Table237[[#This Row],[Hour]],Table237[[#This Row],[Minute]],Table237[[#This Row],[Second]],Table237[[#This Row],[Accept24Hour]])</f>
        <v>1</v>
      </c>
    </row>
    <row r="6" spans="1:5" x14ac:dyDescent="0.25">
      <c r="A6">
        <v>23</v>
      </c>
      <c r="B6" s="278">
        <v>59</v>
      </c>
      <c r="E6" t="b" cm="1">
        <f t="array" ref="E6">CALENDAR.IS_VALID_TIME_OF_DAY(Table237[[#This Row],[Hour]],Table237[[#This Row],[Minute]],Table237[[#This Row],[Second]],Table237[[#This Row],[Accept24Hour]])</f>
        <v>1</v>
      </c>
    </row>
    <row r="7" spans="1:5" x14ac:dyDescent="0.25">
      <c r="B7" s="278">
        <v>45</v>
      </c>
      <c r="C7">
        <v>23</v>
      </c>
      <c r="E7" t="b" cm="1">
        <f t="array" ref="E7">CALENDAR.IS_VALID_TIME_OF_DAY(Table237[[#This Row],[Hour]],Table237[[#This Row],[Minute]],Table237[[#This Row],[Second]],Table237[[#This Row],[Accept24Hour]])</f>
        <v>1</v>
      </c>
    </row>
    <row r="8" spans="1:5" x14ac:dyDescent="0.25">
      <c r="B8" s="278"/>
      <c r="C8">
        <v>12.5</v>
      </c>
      <c r="E8" t="b" cm="1">
        <f t="array" ref="E8">CALENDAR.IS_VALID_TIME_OF_DAY(Table237[[#This Row],[Hour]],Table237[[#This Row],[Minute]],Table237[[#This Row],[Second]],Table237[[#This Row],[Accept24Hour]])</f>
        <v>1</v>
      </c>
    </row>
    <row r="9" spans="1:5" x14ac:dyDescent="0.25">
      <c r="B9" s="278">
        <v>15</v>
      </c>
      <c r="E9" t="b" cm="1">
        <f t="array" ref="E9">CALENDAR.IS_VALID_TIME_OF_DAY(Table237[[#This Row],[Hour]],Table237[[#This Row],[Minute]],Table237[[#This Row],[Second]],Table237[[#This Row],[Accept24Hour]])</f>
        <v>1</v>
      </c>
    </row>
    <row r="10" spans="1:5" x14ac:dyDescent="0.25">
      <c r="A10">
        <v>22.5</v>
      </c>
      <c r="B10" s="278"/>
      <c r="E10" t="b" cm="1">
        <f t="array" ref="E10">CALENDAR.IS_VALID_TIME_OF_DAY(Table237[[#This Row],[Hour]],Table237[[#This Row],[Minute]],Table237[[#This Row],[Second]],Table237[[#This Row],[Accept24Hour]])</f>
        <v>1</v>
      </c>
    </row>
    <row r="11" spans="1:5" x14ac:dyDescent="0.25">
      <c r="A11" s="2">
        <v>22.5</v>
      </c>
      <c r="B11" s="278">
        <v>1</v>
      </c>
      <c r="E11" t="b" cm="1">
        <f t="array" ref="E11">CALENDAR.IS_VALID_TIME_OF_DAY(Table237[[#This Row],[Hour]],Table237[[#This Row],[Minute]],Table237[[#This Row],[Second]],Table237[[#This Row],[Accept24Hour]])</f>
        <v>0</v>
      </c>
    </row>
    <row r="12" spans="1:5" x14ac:dyDescent="0.25">
      <c r="A12">
        <v>1</v>
      </c>
      <c r="B12" s="278">
        <v>1</v>
      </c>
      <c r="C12">
        <v>1.5</v>
      </c>
      <c r="E12" t="b" cm="1">
        <f t="array" ref="E12">CALENDAR.IS_VALID_TIME_OF_DAY(Table237[[#This Row],[Hour]],Table237[[#This Row],[Minute]],Table237[[#This Row],[Second]],Table237[[#This Row],[Accept24Hour]])</f>
        <v>1</v>
      </c>
    </row>
    <row r="13" spans="1:5" x14ac:dyDescent="0.25">
      <c r="A13">
        <v>1</v>
      </c>
      <c r="C13">
        <v>1</v>
      </c>
      <c r="E13" t="b" cm="1">
        <f t="array" ref="E13">CALENDAR.IS_VALID_TIME_OF_DAY(Table237[[#This Row],[Hour]],Table237[[#This Row],[Minute]],Table237[[#This Row],[Second]],Table237[[#This Row],[Accept24Hour]])</f>
        <v>0</v>
      </c>
    </row>
    <row r="16" spans="1:5" ht="19.5" x14ac:dyDescent="0.3">
      <c r="A16" s="1" t="s">
        <v>203</v>
      </c>
      <c r="B16" s="1"/>
    </row>
    <row r="18" spans="1:6" x14ac:dyDescent="0.25">
      <c r="A18" t="s">
        <v>1</v>
      </c>
      <c r="B18" t="s">
        <v>4</v>
      </c>
      <c r="C18" t="s">
        <v>5</v>
      </c>
      <c r="D18" t="s">
        <v>65</v>
      </c>
      <c r="E18" t="s">
        <v>6</v>
      </c>
      <c r="F18" t="s">
        <v>68</v>
      </c>
    </row>
    <row r="19" spans="1:6" x14ac:dyDescent="0.25">
      <c r="F19" s="154" t="str" cm="1">
        <f t="array" ref="F19">CALENDAR.JULIAN_DATE(Table79121339[[#This Row],[YearCE]],Table79121339[[#This Row],[Month]],Table79121339[[#This Row],[Day]],Table79121339[[#This Row],[Time]],Table79121339[[#This Row],[JulianCalendar]])</f>
        <v/>
      </c>
    </row>
    <row r="20" spans="1:6" x14ac:dyDescent="0.25">
      <c r="A20" t="s">
        <v>198</v>
      </c>
      <c r="F20" s="154" t="e" cm="1">
        <f t="array" ref="F20">CALENDAR.JULIAN_DATE(Table79121339[[#This Row],[YearCE]],Table79121339[[#This Row],[Month]],Table79121339[[#This Row],[Day]],Table79121339[[#This Row],[Time]],Table79121339[[#This Row],[JulianCalendar]])</f>
        <v>#NUM!</v>
      </c>
    </row>
    <row r="21" spans="1:6" x14ac:dyDescent="0.25">
      <c r="A21">
        <v>1858</v>
      </c>
      <c r="B21">
        <v>11</v>
      </c>
      <c r="C21">
        <v>17</v>
      </c>
      <c r="F21" s="154" cm="1">
        <f t="array" ref="F21">CALENDAR.JULIAN_DATE(Table79121339[[#This Row],[YearCE]],Table79121339[[#This Row],[Month]],Table79121339[[#This Row],[Day]],Table79121339[[#This Row],[Time]],Table79121339[[#This Row],[JulianCalendar]])</f>
        <v>2400000.5</v>
      </c>
    </row>
    <row r="22" spans="1:6" x14ac:dyDescent="0.25">
      <c r="A22">
        <v>1858</v>
      </c>
      <c r="B22">
        <v>11</v>
      </c>
      <c r="C22">
        <v>5</v>
      </c>
      <c r="E22">
        <v>1</v>
      </c>
      <c r="F22" s="154" cm="1">
        <f t="array" ref="F22">CALENDAR.JULIAN_DATE(Table79121339[[#This Row],[YearCE]],Table79121339[[#This Row],[Month]],Table79121339[[#This Row],[Day]],Table79121339[[#This Row],[Time]],Table79121339[[#This Row],[JulianCalendar]])</f>
        <v>2400000.5</v>
      </c>
    </row>
    <row r="23" spans="1:6" x14ac:dyDescent="0.25">
      <c r="A23">
        <v>2023</v>
      </c>
      <c r="B23">
        <v>6</v>
      </c>
      <c r="C23">
        <v>1</v>
      </c>
      <c r="F23" s="154" cm="1">
        <f t="array" ref="F23">CALENDAR.JULIAN_DATE(Table79121339[[#This Row],[YearCE]],Table79121339[[#This Row],[Month]],Table79121339[[#This Row],[Day]],Table79121339[[#This Row],[Time]],Table79121339[[#This Row],[JulianCalendar]])</f>
        <v>2460096.5</v>
      </c>
    </row>
    <row r="24" spans="1:6" x14ac:dyDescent="0.25">
      <c r="A24">
        <v>2023</v>
      </c>
      <c r="B24">
        <v>6</v>
      </c>
      <c r="C24">
        <v>1</v>
      </c>
      <c r="D24">
        <v>0.5</v>
      </c>
      <c r="F24" s="154" cm="1">
        <f t="array" ref="F24">CALENDAR.JULIAN_DATE(Table79121339[[#This Row],[YearCE]],Table79121339[[#This Row],[Month]],Table79121339[[#This Row],[Day]],Table79121339[[#This Row],[Time]],Table79121339[[#This Row],[JulianCalendar]])</f>
        <v>2460097</v>
      </c>
    </row>
    <row r="25" spans="1:6" x14ac:dyDescent="0.25">
      <c r="A25">
        <v>-4712</v>
      </c>
      <c r="B25">
        <v>1</v>
      </c>
      <c r="C25">
        <v>1</v>
      </c>
      <c r="D25">
        <v>0.5</v>
      </c>
      <c r="E25">
        <v>1</v>
      </c>
      <c r="F25" s="154" cm="1">
        <f t="array" ref="F25">CALENDAR.JULIAN_DATE(Table79121339[[#This Row],[YearCE]],Table79121339[[#This Row],[Month]],Table79121339[[#This Row],[Day]],Table79121339[[#This Row],[Time]],Table79121339[[#This Row],[JulianCalendar]])</f>
        <v>0</v>
      </c>
    </row>
    <row r="26" spans="1:6" x14ac:dyDescent="0.25">
      <c r="A26">
        <v>-4713</v>
      </c>
      <c r="B26">
        <v>11</v>
      </c>
      <c r="C26">
        <v>24</v>
      </c>
      <c r="D26">
        <v>0.5</v>
      </c>
      <c r="F26" s="154" cm="1">
        <f t="array" ref="F26">CALENDAR.JULIAN_DATE(Table79121339[[#This Row],[YearCE]],Table79121339[[#This Row],[Month]],Table79121339[[#This Row],[Day]],Table79121339[[#This Row],[Time]],Table79121339[[#This Row],[JulianCalendar]])</f>
        <v>0</v>
      </c>
    </row>
    <row r="29" spans="1:6" ht="19.5" x14ac:dyDescent="0.3">
      <c r="A29" s="1" t="s">
        <v>345</v>
      </c>
      <c r="B29" s="1"/>
    </row>
    <row r="31" spans="1:6" x14ac:dyDescent="0.25">
      <c r="A31" t="s">
        <v>1</v>
      </c>
      <c r="B31" t="s">
        <v>4</v>
      </c>
      <c r="C31" t="s">
        <v>5</v>
      </c>
      <c r="D31" t="s">
        <v>65</v>
      </c>
      <c r="E31" t="s">
        <v>6</v>
      </c>
      <c r="F31" t="s">
        <v>199</v>
      </c>
    </row>
    <row r="32" spans="1:6" x14ac:dyDescent="0.25">
      <c r="F32" s="154" t="str" cm="1">
        <f t="array" ref="F32">CALENDAR.MODIFIED_JULIAN_DATE(Table791213[[#This Row],[YearCE]],Table791213[[#This Row],[Month]],Table791213[[#This Row],[Day]],Table791213[[#This Row],[Time]],Table791213[[#This Row],[JulianCalendar]])</f>
        <v/>
      </c>
    </row>
    <row r="33" spans="1:6" x14ac:dyDescent="0.25">
      <c r="A33" t="s">
        <v>198</v>
      </c>
      <c r="F33" s="154" t="e" cm="1">
        <f t="array" ref="F33">CALENDAR.MODIFIED_JULIAN_DATE(Table791213[[#This Row],[YearCE]],Table791213[[#This Row],[Month]],Table791213[[#This Row],[Day]],Table791213[[#This Row],[Time]],Table791213[[#This Row],[JulianCalendar]])</f>
        <v>#NUM!</v>
      </c>
    </row>
    <row r="34" spans="1:6" x14ac:dyDescent="0.25">
      <c r="A34">
        <v>1858</v>
      </c>
      <c r="B34">
        <v>11</v>
      </c>
      <c r="C34">
        <v>17</v>
      </c>
      <c r="F34" s="154" cm="1">
        <f t="array" ref="F34">CALENDAR.MODIFIED_JULIAN_DATE(Table791213[[#This Row],[YearCE]],Table791213[[#This Row],[Month]],Table791213[[#This Row],[Day]],Table791213[[#This Row],[Time]],Table791213[[#This Row],[JulianCalendar]])</f>
        <v>0</v>
      </c>
    </row>
    <row r="35" spans="1:6" x14ac:dyDescent="0.25">
      <c r="A35">
        <v>1858</v>
      </c>
      <c r="B35">
        <v>11</v>
      </c>
      <c r="C35">
        <v>5</v>
      </c>
      <c r="E35">
        <v>1</v>
      </c>
      <c r="F35" s="154" cm="1">
        <f t="array" ref="F35">CALENDAR.MODIFIED_JULIAN_DATE(Table791213[[#This Row],[YearCE]],Table791213[[#This Row],[Month]],Table791213[[#This Row],[Day]],Table791213[[#This Row],[Time]],Table791213[[#This Row],[JulianCalendar]])</f>
        <v>0</v>
      </c>
    </row>
    <row r="36" spans="1:6" x14ac:dyDescent="0.25">
      <c r="A36">
        <v>2023</v>
      </c>
      <c r="B36">
        <v>6</v>
      </c>
      <c r="C36">
        <v>1</v>
      </c>
      <c r="F36" s="154" cm="1">
        <f t="array" ref="F36">CALENDAR.MODIFIED_JULIAN_DATE(Table791213[[#This Row],[YearCE]],Table791213[[#This Row],[Month]],Table791213[[#This Row],[Day]],Table791213[[#This Row],[Time]],Table791213[[#This Row],[JulianCalendar]])</f>
        <v>60096</v>
      </c>
    </row>
    <row r="37" spans="1:6" x14ac:dyDescent="0.25">
      <c r="A37">
        <v>2023</v>
      </c>
      <c r="B37">
        <v>6</v>
      </c>
      <c r="C37">
        <v>1</v>
      </c>
      <c r="D37">
        <v>0.5</v>
      </c>
      <c r="F37" s="154" cm="1">
        <f t="array" ref="F37">CALENDAR.MODIFIED_JULIAN_DATE(Table791213[[#This Row],[YearCE]],Table791213[[#This Row],[Month]],Table791213[[#This Row],[Day]],Table791213[[#This Row],[Time]],Table791213[[#This Row],[JulianCalendar]])</f>
        <v>60096.5</v>
      </c>
    </row>
    <row r="38" spans="1:6" x14ac:dyDescent="0.25">
      <c r="A38">
        <v>-4712</v>
      </c>
      <c r="B38">
        <v>1</v>
      </c>
      <c r="C38">
        <v>1</v>
      </c>
      <c r="D38">
        <v>0.5</v>
      </c>
      <c r="E38">
        <v>1</v>
      </c>
      <c r="F38" s="154" cm="1">
        <f t="array" ref="F38">CALENDAR.MODIFIED_JULIAN_DATE(Table791213[[#This Row],[YearCE]],Table791213[[#This Row],[Month]],Table791213[[#This Row],[Day]],Table791213[[#This Row],[Time]],Table791213[[#This Row],[JulianCalendar]])</f>
        <v>-2400000.5</v>
      </c>
    </row>
    <row r="39" spans="1:6" x14ac:dyDescent="0.25">
      <c r="A39">
        <v>-4713</v>
      </c>
      <c r="B39">
        <v>11</v>
      </c>
      <c r="C39">
        <v>24</v>
      </c>
      <c r="D39">
        <v>0.5</v>
      </c>
      <c r="F39" s="154" cm="1">
        <f t="array" ref="F39">CALENDAR.MODIFIED_JULIAN_DATE(Table791213[[#This Row],[YearCE]],Table791213[[#This Row],[Month]],Table791213[[#This Row],[Day]],Table791213[[#This Row],[Time]],Table791213[[#This Row],[JulianCalendar]])</f>
        <v>-2400000.5</v>
      </c>
    </row>
    <row r="42" spans="1:6" ht="19.5" x14ac:dyDescent="0.3">
      <c r="A42" s="1" t="s">
        <v>200</v>
      </c>
      <c r="B42" s="1"/>
      <c r="D42" s="1" t="s">
        <v>202</v>
      </c>
      <c r="E42" s="1"/>
    </row>
    <row r="44" spans="1:6" x14ac:dyDescent="0.25">
      <c r="A44" t="s">
        <v>34</v>
      </c>
      <c r="B44" t="s">
        <v>199</v>
      </c>
      <c r="D44" t="s">
        <v>201</v>
      </c>
      <c r="E44" t="s">
        <v>68</v>
      </c>
    </row>
    <row r="45" spans="1:6" x14ac:dyDescent="0.25">
      <c r="A45" s="154"/>
      <c r="B45" s="154" t="str" cm="1">
        <f t="array" ref="B45">CALENDAR.JDATE_TO_MODIFIED(Table79121314[[#This Row],[JDate]])</f>
        <v/>
      </c>
      <c r="D45" s="154" t="s">
        <v>124</v>
      </c>
      <c r="E45" s="154" t="str" cm="1">
        <f t="array" ref="E45">CALENDAR.MODIFIED_TO_JDATE(Table7912131416[[#This Row],[MJDate]])</f>
        <v/>
      </c>
    </row>
    <row r="46" spans="1:6" x14ac:dyDescent="0.25">
      <c r="A46" s="154" t="s">
        <v>198</v>
      </c>
      <c r="B46" s="154" t="e" cm="1">
        <f t="array" ref="B46">CALENDAR.JDATE_TO_MODIFIED(Table79121314[[#This Row],[JDate]])</f>
        <v>#VALUE!</v>
      </c>
      <c r="D46" s="154" t="e">
        <v>#VALUE!</v>
      </c>
      <c r="E46" s="154" t="e" cm="1">
        <f t="array" ref="E46">CALENDAR.MODIFIED_TO_JDATE(Table7912131416[[#This Row],[MJDate]])</f>
        <v>#VALUE!</v>
      </c>
    </row>
    <row r="47" spans="1:6" x14ac:dyDescent="0.25">
      <c r="A47" s="154">
        <v>2459945.5</v>
      </c>
      <c r="B47" s="154" cm="1">
        <f t="array" ref="B47">CALENDAR.JDATE_TO_MODIFIED(Table79121314[[#This Row],[JDate]])</f>
        <v>59945</v>
      </c>
      <c r="D47" s="154">
        <v>59945</v>
      </c>
      <c r="E47" s="154" cm="1">
        <f t="array" ref="E47">CALENDAR.MODIFIED_TO_JDATE(Table7912131416[[#This Row],[MJDate]])</f>
        <v>2459945.5</v>
      </c>
    </row>
    <row r="48" spans="1:6" x14ac:dyDescent="0.25">
      <c r="A48" s="154">
        <v>2459946</v>
      </c>
      <c r="B48" s="154" cm="1">
        <f t="array" ref="B48">CALENDAR.JDATE_TO_MODIFIED(Table79121314[[#This Row],[JDate]])</f>
        <v>59945.5</v>
      </c>
      <c r="D48" s="154">
        <v>59945.5</v>
      </c>
      <c r="E48" s="154" cm="1">
        <f t="array" ref="E48">CALENDAR.MODIFIED_TO_JDATE(Table7912131416[[#This Row],[MJDate]])</f>
        <v>2459946</v>
      </c>
    </row>
    <row r="49" spans="1:6" x14ac:dyDescent="0.25">
      <c r="A49" s="154">
        <v>2400000.5</v>
      </c>
      <c r="B49" s="154" cm="1">
        <f t="array" ref="B49">CALENDAR.JDATE_TO_MODIFIED(Table79121314[[#This Row],[JDate]])</f>
        <v>0</v>
      </c>
      <c r="D49" s="154">
        <v>0</v>
      </c>
      <c r="E49" s="154" cm="1">
        <f t="array" ref="E49">CALENDAR.MODIFIED_TO_JDATE(Table7912131416[[#This Row],[MJDate]])</f>
        <v>2400000.5</v>
      </c>
    </row>
    <row r="52" spans="1:6" ht="19.5" x14ac:dyDescent="0.3">
      <c r="A52" s="1" t="s">
        <v>436</v>
      </c>
    </row>
    <row r="54" spans="1:6" x14ac:dyDescent="0.25">
      <c r="A54" s="5" t="s">
        <v>34</v>
      </c>
      <c r="B54" s="6" t="s">
        <v>6</v>
      </c>
      <c r="C54" s="6" t="s">
        <v>15</v>
      </c>
      <c r="D54" s="6" t="s">
        <v>16</v>
      </c>
      <c r="E54" s="6" t="s">
        <v>17</v>
      </c>
      <c r="F54" s="7" t="s">
        <v>47</v>
      </c>
    </row>
    <row r="55" spans="1:6" x14ac:dyDescent="0.25">
      <c r="A55" s="8"/>
      <c r="B55" s="9"/>
      <c r="C55" s="9" t="str" cm="1">
        <f t="array" ref="C55:F55">CALENDAR.JDATE_TO_CALENDAR_DATE($A55,$B55)</f>
        <v/>
      </c>
      <c r="D55" s="9" t="str">
        <v/>
      </c>
      <c r="E55" s="9" t="str">
        <v/>
      </c>
      <c r="F55" s="10" t="str">
        <v/>
      </c>
    </row>
    <row r="56" spans="1:6" x14ac:dyDescent="0.25">
      <c r="A56" s="11" t="s">
        <v>3</v>
      </c>
      <c r="B56" s="12"/>
      <c r="C56" s="12" t="e" cm="1">
        <f t="array" ref="C56:F56">CALENDAR.JDATE_TO_CALENDAR_DATE($A56,$B56)</f>
        <v>#VALUE!</v>
      </c>
      <c r="D56" s="12" t="str">
        <v/>
      </c>
      <c r="E56" s="12" t="str">
        <v/>
      </c>
      <c r="F56" s="13" t="str">
        <v/>
      </c>
    </row>
    <row r="57" spans="1:6" x14ac:dyDescent="0.25">
      <c r="A57" s="8">
        <v>2459945.5</v>
      </c>
      <c r="B57" s="9">
        <v>1</v>
      </c>
      <c r="C57" s="9" cm="1">
        <f t="array" ref="C57:F57">CALENDAR.JDATE_TO_CALENDAR_DATE($A57,$B57)</f>
        <v>2022</v>
      </c>
      <c r="D57" s="9">
        <v>12</v>
      </c>
      <c r="E57" s="9">
        <v>19</v>
      </c>
      <c r="F57" s="10">
        <v>0</v>
      </c>
    </row>
    <row r="58" spans="1:6" x14ac:dyDescent="0.25">
      <c r="A58" s="11">
        <v>2459946.1234566998</v>
      </c>
      <c r="B58" s="12">
        <v>1</v>
      </c>
      <c r="C58" s="12" cm="1">
        <f t="array" ref="C58:F58">CALENDAR.JDATE_TO_CALENDAR_DATE($A58,$B58)</f>
        <v>2022</v>
      </c>
      <c r="D58" s="12">
        <v>12</v>
      </c>
      <c r="E58" s="12">
        <v>19</v>
      </c>
      <c r="F58" s="13">
        <v>0.62345669977366924</v>
      </c>
    </row>
    <row r="59" spans="1:6" x14ac:dyDescent="0.25">
      <c r="A59" s="8">
        <v>2400000.5</v>
      </c>
      <c r="B59" s="9"/>
      <c r="C59" s="9" cm="1">
        <f t="array" ref="C59:F59">CALENDAR.JDATE_TO_CALENDAR_DATE($A59,$B59)</f>
        <v>1858</v>
      </c>
      <c r="D59" s="9">
        <v>11</v>
      </c>
      <c r="E59" s="9">
        <v>17</v>
      </c>
      <c r="F59" s="10">
        <v>0</v>
      </c>
    </row>
    <row r="60" spans="1:6" x14ac:dyDescent="0.25">
      <c r="A60" s="11">
        <v>2299161</v>
      </c>
      <c r="B60" s="12"/>
      <c r="C60" s="12" cm="1">
        <f t="array" ref="C60:F60">CALENDAR.JDATE_TO_CALENDAR_DATE($A60,$B60)</f>
        <v>1582</v>
      </c>
      <c r="D60" s="12">
        <v>10</v>
      </c>
      <c r="E60" s="12">
        <v>15</v>
      </c>
      <c r="F60" s="13">
        <v>0.5</v>
      </c>
    </row>
    <row r="61" spans="1:6" x14ac:dyDescent="0.25">
      <c r="A61" s="14">
        <v>0</v>
      </c>
      <c r="B61" s="15">
        <v>1</v>
      </c>
      <c r="C61" s="16" cm="1">
        <f t="array" ref="C61:F61">CALENDAR.JDATE_TO_CALENDAR_DATE($A61,$B61)</f>
        <v>-4712</v>
      </c>
      <c r="D61" s="16">
        <v>1</v>
      </c>
      <c r="E61" s="16">
        <v>1</v>
      </c>
      <c r="F61" s="17">
        <v>0.5</v>
      </c>
    </row>
    <row r="64" spans="1:6" ht="19.5" x14ac:dyDescent="0.3">
      <c r="A64" s="1" t="s">
        <v>437</v>
      </c>
    </row>
    <row r="66" spans="1:11" x14ac:dyDescent="0.25">
      <c r="A66" s="5" t="s">
        <v>201</v>
      </c>
      <c r="B66" s="6" t="s">
        <v>6</v>
      </c>
      <c r="C66" s="6" t="s">
        <v>15</v>
      </c>
      <c r="D66" s="6" t="s">
        <v>16</v>
      </c>
      <c r="E66" s="6" t="s">
        <v>17</v>
      </c>
      <c r="F66" s="7" t="s">
        <v>47</v>
      </c>
    </row>
    <row r="67" spans="1:11" x14ac:dyDescent="0.25">
      <c r="A67" s="8"/>
      <c r="B67" s="9"/>
      <c r="C67" s="9" t="str" cm="1">
        <f t="array" ref="C67:F67">CALENDAR.MJDATE_TO_CALENDAR_DATE($A67,$B67)</f>
        <v/>
      </c>
      <c r="D67" s="9" t="str">
        <v/>
      </c>
      <c r="E67" s="9" t="str">
        <v/>
      </c>
      <c r="F67" s="10" t="str">
        <v/>
      </c>
    </row>
    <row r="68" spans="1:11" x14ac:dyDescent="0.25">
      <c r="A68" s="11" t="s">
        <v>3</v>
      </c>
      <c r="B68" s="12"/>
      <c r="C68" s="12" t="e" cm="1">
        <f t="array" ref="C68:F68">CALENDAR.MJDATE_TO_CALENDAR_DATE($A68,$B68)</f>
        <v>#VALUE!</v>
      </c>
      <c r="D68" s="12" t="str">
        <v/>
      </c>
      <c r="E68" s="12" t="str">
        <v/>
      </c>
      <c r="F68" s="13" t="str">
        <v/>
      </c>
    </row>
    <row r="69" spans="1:11" x14ac:dyDescent="0.25">
      <c r="A69" s="8">
        <v>60096</v>
      </c>
      <c r="B69" s="9"/>
      <c r="C69" s="9" cm="1">
        <f t="array" ref="C69:F69">CALENDAR.MJDATE_TO_CALENDAR_DATE($A69,$B69)</f>
        <v>2023</v>
      </c>
      <c r="D69" s="9">
        <v>6</v>
      </c>
      <c r="E69" s="9">
        <v>1</v>
      </c>
      <c r="F69" s="10">
        <v>0</v>
      </c>
    </row>
    <row r="70" spans="1:11" x14ac:dyDescent="0.25">
      <c r="A70" s="11">
        <v>60096.534567889998</v>
      </c>
      <c r="B70" s="12"/>
      <c r="C70" s="12" cm="1">
        <f t="array" ref="C70:F70">CALENDAR.MJDATE_TO_CALENDAR_DATE($A70,$B70)</f>
        <v>2023</v>
      </c>
      <c r="D70" s="12">
        <v>6</v>
      </c>
      <c r="E70" s="12">
        <v>1</v>
      </c>
      <c r="F70" s="13">
        <v>0.53456789022311568</v>
      </c>
    </row>
    <row r="71" spans="1:11" x14ac:dyDescent="0.25">
      <c r="A71" s="8">
        <v>-2400000.5</v>
      </c>
      <c r="B71" s="9"/>
      <c r="C71" s="9" cm="1">
        <f t="array" ref="C71:F71">CALENDAR.MJDATE_TO_CALENDAR_DATE($A71,$B71)</f>
        <v>-4713</v>
      </c>
      <c r="D71" s="9">
        <v>11</v>
      </c>
      <c r="E71" s="9">
        <v>24</v>
      </c>
      <c r="F71" s="10">
        <v>0.5</v>
      </c>
    </row>
    <row r="72" spans="1:11" x14ac:dyDescent="0.25">
      <c r="A72" s="11">
        <v>-2400000.5</v>
      </c>
      <c r="B72" s="12">
        <v>1</v>
      </c>
      <c r="C72" s="12" cm="1">
        <f t="array" ref="C72:F72">CALENDAR.MJDATE_TO_CALENDAR_DATE($A72,$B72)</f>
        <v>-4712</v>
      </c>
      <c r="D72" s="12">
        <v>1</v>
      </c>
      <c r="E72" s="12">
        <v>1</v>
      </c>
      <c r="F72" s="13">
        <v>0.5</v>
      </c>
    </row>
    <row r="73" spans="1:11" x14ac:dyDescent="0.25">
      <c r="A73" s="14">
        <v>0</v>
      </c>
      <c r="B73" s="15"/>
      <c r="C73" s="16" cm="1">
        <f t="array" ref="C73:F73">CALENDAR.MJDATE_TO_CALENDAR_DATE($A73,$B73)</f>
        <v>1858</v>
      </c>
      <c r="D73" s="16">
        <v>11</v>
      </c>
      <c r="E73" s="16">
        <v>17</v>
      </c>
      <c r="F73" s="17">
        <v>0</v>
      </c>
    </row>
    <row r="76" spans="1:11" ht="19.5" x14ac:dyDescent="0.3">
      <c r="A76" s="1" t="s">
        <v>438</v>
      </c>
    </row>
    <row r="78" spans="1:11" x14ac:dyDescent="0.25">
      <c r="A78" s="5" t="s">
        <v>201</v>
      </c>
      <c r="B78" s="6" t="s">
        <v>420</v>
      </c>
      <c r="C78" s="6" t="s">
        <v>38</v>
      </c>
      <c r="D78" s="6" t="s">
        <v>309</v>
      </c>
      <c r="E78" s="81" t="s">
        <v>6</v>
      </c>
      <c r="F78" s="6" t="s">
        <v>15</v>
      </c>
      <c r="G78" s="6" t="s">
        <v>439</v>
      </c>
      <c r="H78" s="6" t="s">
        <v>17</v>
      </c>
      <c r="I78" s="6" t="s">
        <v>421</v>
      </c>
      <c r="J78" s="6" t="s">
        <v>132</v>
      </c>
      <c r="K78" s="6" t="s">
        <v>440</v>
      </c>
    </row>
    <row r="79" spans="1:11" x14ac:dyDescent="0.25">
      <c r="A79" s="161">
        <v>60309.999999999003</v>
      </c>
      <c r="B79" s="9">
        <v>1</v>
      </c>
      <c r="C79" s="9"/>
      <c r="D79" s="9"/>
      <c r="E79" s="82"/>
      <c r="F79" s="9" cm="1">
        <f t="array" ref="F79">CALENDAR.RESOLVE_MJDATE(A79,B79,C79,D79,E79)</f>
        <v>2024</v>
      </c>
      <c r="G79" s="9"/>
      <c r="H79" s="9"/>
      <c r="I79" s="9"/>
      <c r="J79" s="9"/>
      <c r="K79" s="10"/>
    </row>
    <row r="80" spans="1:11" x14ac:dyDescent="0.25">
      <c r="A80" s="162">
        <v>60309.999999999003</v>
      </c>
      <c r="B80" s="12">
        <v>1</v>
      </c>
      <c r="C80" s="12"/>
      <c r="D80" s="12">
        <v>1</v>
      </c>
      <c r="E80" s="83"/>
      <c r="F80" s="12" cm="1">
        <f t="array" ref="F80">CALENDAR.RESOLVE_MJDATE(A80,B80,C80,D80,E80)</f>
        <v>2023</v>
      </c>
      <c r="G80" s="12"/>
      <c r="H80" s="12"/>
      <c r="I80" s="12"/>
      <c r="J80" s="12"/>
      <c r="K80" s="13"/>
    </row>
    <row r="81" spans="1:11" x14ac:dyDescent="0.25">
      <c r="A81" s="161">
        <v>60309.999999999003</v>
      </c>
      <c r="B81" s="9">
        <v>2</v>
      </c>
      <c r="C81" s="9"/>
      <c r="D81" s="9"/>
      <c r="E81" s="82"/>
      <c r="F81" s="9" cm="1">
        <f t="array" ref="F81:G81">CALENDAR.RESOLVE_MJDATE(A81,B81,C81,D81,E81)</f>
        <v>2024</v>
      </c>
      <c r="G81" s="9">
        <v>1</v>
      </c>
      <c r="H81" s="9"/>
      <c r="I81" s="9"/>
      <c r="J81" s="9"/>
      <c r="K81" s="10"/>
    </row>
    <row r="82" spans="1:11" x14ac:dyDescent="0.25">
      <c r="A82" s="162">
        <v>60309.999999999003</v>
      </c>
      <c r="B82" s="12">
        <v>2</v>
      </c>
      <c r="C82" s="12"/>
      <c r="D82" s="12">
        <v>1</v>
      </c>
      <c r="E82" s="83"/>
      <c r="F82" s="12" cm="1">
        <f t="array" ref="F82:G82">CALENDAR.RESOLVE_MJDATE(A82,B82,C82,D82,E82)</f>
        <v>2024</v>
      </c>
      <c r="G82" s="12">
        <v>1</v>
      </c>
      <c r="H82" s="12"/>
      <c r="I82" s="12"/>
      <c r="J82" s="12"/>
      <c r="K82" s="13"/>
    </row>
    <row r="83" spans="1:11" x14ac:dyDescent="0.25">
      <c r="A83" s="161">
        <v>60309.999999999003</v>
      </c>
      <c r="B83" s="9">
        <v>3</v>
      </c>
      <c r="C83" s="9">
        <v>4</v>
      </c>
      <c r="D83" s="9"/>
      <c r="E83" s="82"/>
      <c r="F83" s="9" cm="1">
        <f t="array" ref="F83:H83">CALENDAR.RESOLVE_MJDATE(A83,B83,C83,D83,E83)</f>
        <v>2024</v>
      </c>
      <c r="G83" s="9">
        <v>1</v>
      </c>
      <c r="H83" s="9">
        <v>1</v>
      </c>
      <c r="I83" s="9"/>
      <c r="J83" s="9"/>
      <c r="K83" s="10"/>
    </row>
    <row r="84" spans="1:11" x14ac:dyDescent="0.25">
      <c r="A84" s="162">
        <v>60309.999999999003</v>
      </c>
      <c r="B84" s="12">
        <v>3</v>
      </c>
      <c r="C84" s="12">
        <v>4</v>
      </c>
      <c r="D84" s="12">
        <v>1</v>
      </c>
      <c r="E84" s="83"/>
      <c r="F84" s="12" cm="1">
        <f t="array" ref="F84:H84">CALENDAR.RESOLVE_MJDATE(A84,B84,C84,D84,E84)</f>
        <v>2023</v>
      </c>
      <c r="G84" s="12">
        <v>12</v>
      </c>
      <c r="H84" s="12">
        <v>31.9999</v>
      </c>
      <c r="I84" s="12"/>
      <c r="J84" s="12"/>
      <c r="K84" s="13"/>
    </row>
    <row r="85" spans="1:11" x14ac:dyDescent="0.25">
      <c r="A85" s="219">
        <v>60309.999999999003</v>
      </c>
      <c r="B85" s="15">
        <v>4</v>
      </c>
      <c r="C85" s="16"/>
      <c r="D85" s="16"/>
      <c r="E85" s="84"/>
      <c r="F85" s="16" cm="1">
        <f t="array" ref="F85:I85">CALENDAR.RESOLVE_MJDATE(A85,B85,C85,D85,E85)</f>
        <v>2023</v>
      </c>
      <c r="G85" s="16">
        <v>12</v>
      </c>
      <c r="H85" s="16">
        <v>31</v>
      </c>
      <c r="I85" s="16">
        <v>23.999999976076651</v>
      </c>
      <c r="J85" s="16"/>
      <c r="K85" s="17"/>
    </row>
    <row r="86" spans="1:11" x14ac:dyDescent="0.25">
      <c r="A86" s="162">
        <v>60309.999999999003</v>
      </c>
      <c r="B86" s="12">
        <v>4</v>
      </c>
      <c r="C86" s="12">
        <v>2</v>
      </c>
      <c r="D86" s="12"/>
      <c r="E86" s="83"/>
      <c r="F86" s="12" cm="1">
        <f t="array" ref="F86:I86">CALENDAR.RESOLVE_MJDATE(A86,B86,C86,D86,E86)</f>
        <v>2024</v>
      </c>
      <c r="G86" s="12">
        <v>1</v>
      </c>
      <c r="H86" s="12">
        <v>1</v>
      </c>
      <c r="I86" s="12">
        <v>0</v>
      </c>
      <c r="J86" s="12"/>
      <c r="K86" s="13"/>
    </row>
    <row r="87" spans="1:11" x14ac:dyDescent="0.25">
      <c r="A87" s="219">
        <v>60309.999999999003</v>
      </c>
      <c r="B87" s="15">
        <v>4</v>
      </c>
      <c r="C87" s="16">
        <v>2</v>
      </c>
      <c r="D87" s="16">
        <v>1</v>
      </c>
      <c r="E87" s="84"/>
      <c r="F87" s="16" cm="1">
        <f t="array" ref="F87:I87">CALENDAR.RESOLVE_MJDATE(A87,B87,C87,D87,E87)</f>
        <v>2023</v>
      </c>
      <c r="G87" s="16">
        <v>12</v>
      </c>
      <c r="H87" s="16">
        <v>31</v>
      </c>
      <c r="I87" s="16">
        <v>23.99</v>
      </c>
      <c r="J87" s="16"/>
      <c r="K87" s="17"/>
    </row>
    <row r="88" spans="1:11" x14ac:dyDescent="0.25">
      <c r="A88" s="162">
        <v>60309.999999999003</v>
      </c>
      <c r="B88" s="12">
        <v>5</v>
      </c>
      <c r="C88" s="12">
        <v>1</v>
      </c>
      <c r="D88" s="12"/>
      <c r="E88" s="83"/>
      <c r="F88" s="12" cm="1">
        <f t="array" ref="F88:J88">CALENDAR.RESOLVE_MJDATE(A88,B88,C88,D88,E88)</f>
        <v>2024</v>
      </c>
      <c r="G88" s="12">
        <v>1</v>
      </c>
      <c r="H88" s="12">
        <v>1</v>
      </c>
      <c r="I88" s="12">
        <v>0</v>
      </c>
      <c r="J88" s="12">
        <v>0</v>
      </c>
      <c r="K88" s="13"/>
    </row>
    <row r="89" spans="1:11" x14ac:dyDescent="0.25">
      <c r="A89" s="219">
        <v>60309.999999999003</v>
      </c>
      <c r="B89" s="15">
        <v>5</v>
      </c>
      <c r="C89" s="16">
        <v>1</v>
      </c>
      <c r="D89" s="16">
        <v>1</v>
      </c>
      <c r="E89" s="84"/>
      <c r="F89" s="16" cm="1">
        <f t="array" ref="F89:J89">CALENDAR.RESOLVE_MJDATE(A89,B89,C89,D89,E89)</f>
        <v>2023</v>
      </c>
      <c r="G89" s="16">
        <v>12</v>
      </c>
      <c r="H89" s="16">
        <v>31</v>
      </c>
      <c r="I89" s="16">
        <v>23</v>
      </c>
      <c r="J89" s="16">
        <v>59.9</v>
      </c>
      <c r="K89" s="17"/>
    </row>
    <row r="90" spans="1:11" x14ac:dyDescent="0.25">
      <c r="A90" s="162">
        <v>60309.999999999003</v>
      </c>
      <c r="B90" s="12">
        <v>6</v>
      </c>
      <c r="C90" s="12"/>
      <c r="D90" s="12"/>
      <c r="E90" s="83"/>
      <c r="F90" s="12" cm="1">
        <f t="array" ref="F90:K90">CALENDAR.RESOLVE_MJDATE(A90,B90,C90,D90,E90)</f>
        <v>2023</v>
      </c>
      <c r="G90" s="12">
        <v>12</v>
      </c>
      <c r="H90" s="12">
        <v>31</v>
      </c>
      <c r="I90" s="12">
        <v>23</v>
      </c>
      <c r="J90" s="12">
        <v>59</v>
      </c>
      <c r="K90" s="13">
        <v>59.999913875944912</v>
      </c>
    </row>
    <row r="91" spans="1:11" x14ac:dyDescent="0.25">
      <c r="A91" s="219">
        <v>60309.999999999003</v>
      </c>
      <c r="B91" s="15">
        <v>6</v>
      </c>
      <c r="C91" s="16">
        <v>3</v>
      </c>
      <c r="D91" s="16"/>
      <c r="E91" s="84"/>
      <c r="F91" s="16" cm="1">
        <f t="array" ref="F91:K91">CALENDAR.RESOLVE_MJDATE(A91,B91,C91,D91,E91)</f>
        <v>2024</v>
      </c>
      <c r="G91" s="16">
        <v>1</v>
      </c>
      <c r="H91" s="16">
        <v>1</v>
      </c>
      <c r="I91" s="16">
        <v>0</v>
      </c>
      <c r="J91" s="16">
        <v>0</v>
      </c>
      <c r="K91" s="17">
        <v>0</v>
      </c>
    </row>
    <row r="92" spans="1:11" x14ac:dyDescent="0.25">
      <c r="A92" s="162">
        <v>60309.999999999003</v>
      </c>
      <c r="B92" s="12">
        <v>6</v>
      </c>
      <c r="C92" s="12">
        <v>3</v>
      </c>
      <c r="D92" s="12">
        <v>1</v>
      </c>
      <c r="E92" s="83"/>
      <c r="F92" s="12" cm="1">
        <f t="array" ref="F92:K92">CALENDAR.RESOLVE_MJDATE(A92,B92,C92,D92,E92)</f>
        <v>2023</v>
      </c>
      <c r="G92" s="12">
        <v>12</v>
      </c>
      <c r="H92" s="12">
        <v>31</v>
      </c>
      <c r="I92" s="12">
        <v>23</v>
      </c>
      <c r="J92" s="12">
        <v>59</v>
      </c>
      <c r="K92" s="13">
        <v>59.999000000000002</v>
      </c>
    </row>
    <row r="93" spans="1:11" x14ac:dyDescent="0.25">
      <c r="A93" s="219">
        <v>0</v>
      </c>
      <c r="B93" s="15">
        <v>3</v>
      </c>
      <c r="C93" s="16">
        <v>0</v>
      </c>
      <c r="D93" s="16">
        <v>1</v>
      </c>
      <c r="E93" s="84">
        <v>1</v>
      </c>
      <c r="F93" s="16" cm="1">
        <f t="array" ref="F93:H93">CALENDAR.RESOLVE_MJDATE(A93,B93,C93,D93,E93)</f>
        <v>1858</v>
      </c>
      <c r="G93" s="16">
        <v>11</v>
      </c>
      <c r="H93" s="16">
        <v>5</v>
      </c>
      <c r="I93" s="16"/>
      <c r="J93" s="16"/>
      <c r="K93" s="17"/>
    </row>
    <row r="96" spans="1:11" ht="19.5" x14ac:dyDescent="0.3">
      <c r="A96" s="1" t="s">
        <v>441</v>
      </c>
    </row>
    <row r="98" spans="1:15" x14ac:dyDescent="0.25">
      <c r="A98" s="22" t="s">
        <v>186</v>
      </c>
      <c r="B98" s="23" t="s">
        <v>223</v>
      </c>
      <c r="C98" s="23" t="s">
        <v>442</v>
      </c>
      <c r="D98" s="23" t="s">
        <v>188</v>
      </c>
      <c r="E98" s="23" t="s">
        <v>66</v>
      </c>
      <c r="F98" s="23" t="s">
        <v>187</v>
      </c>
      <c r="G98" s="167" t="s">
        <v>67</v>
      </c>
      <c r="H98" s="23" t="s">
        <v>224</v>
      </c>
      <c r="I98" s="23" t="s">
        <v>37</v>
      </c>
      <c r="J98" s="23" t="s">
        <v>190</v>
      </c>
      <c r="K98" s="23" t="s">
        <v>191</v>
      </c>
      <c r="L98" s="23" t="s">
        <v>192</v>
      </c>
      <c r="M98" s="23" t="s">
        <v>193</v>
      </c>
      <c r="N98" s="23" t="s">
        <v>189</v>
      </c>
      <c r="O98" s="23" t="s">
        <v>112</v>
      </c>
    </row>
    <row r="99" spans="1:15" x14ac:dyDescent="0.25">
      <c r="A99" s="96"/>
      <c r="B99" s="9"/>
      <c r="C99" s="9"/>
      <c r="D99" s="9"/>
      <c r="E99" s="9"/>
      <c r="F99" s="9"/>
      <c r="G99" s="82"/>
      <c r="H99" s="206" t="str" cm="1">
        <f t="array" ref="H99">CALENDAR.MJDATE_ADDITION(B99,C99,D99,E99,F99,G99)</f>
        <v/>
      </c>
      <c r="I99" s="96" t="e">
        <f>_xlfn.LET(_xlpm._d,CALENDAR.MJDATE_TO_CALENDAR_DATE(H99),DATE(INDEX(_xlpm._d,1,1),INDEX(_xlpm._d,1,2),INDEX(_xlpm._d,1,3))+MOD(H99,1))</f>
        <v>#VALUE!</v>
      </c>
      <c r="J99" s="9">
        <f t="shared" ref="J99:J110" si="0">G99*12+F99*3+E99</f>
        <v>0</v>
      </c>
      <c r="K99" s="9">
        <f>INT(J99)</f>
        <v>0</v>
      </c>
      <c r="L99" s="9">
        <f>J99-K99</f>
        <v>0</v>
      </c>
      <c r="M99" s="9">
        <f t="shared" ref="M99:M110" si="1">MONTH(A99)-1 +K99</f>
        <v>0</v>
      </c>
      <c r="N99" s="96">
        <f>DATE(YEAR(A99)+INT(M99/12),MOD(M99, 12)+1,DAY(A99))+ROUND(30.436875*L99,0)+ROUND(D99*7,0)+C99+MOD(A99,1)</f>
        <v>0</v>
      </c>
      <c r="O99" s="35" t="e">
        <f>ROUND(I99,8)=ROUND(N99,8)</f>
        <v>#VALUE!</v>
      </c>
    </row>
    <row r="100" spans="1:15" x14ac:dyDescent="0.25">
      <c r="A100" s="97"/>
      <c r="B100" s="12" t="s">
        <v>3</v>
      </c>
      <c r="C100" s="12"/>
      <c r="D100" s="12"/>
      <c r="E100" s="12"/>
      <c r="F100" s="12"/>
      <c r="G100" s="83"/>
      <c r="H100" s="207" t="e" cm="1">
        <f t="array" ref="H100">CALENDAR.MJDATE_ADDITION(B100,C100,D100,E100,F100,G100)</f>
        <v>#VALUE!</v>
      </c>
      <c r="I100" s="98" t="e">
        <f>_xlfn.LET(_xlpm._d,CALENDAR.MJDATE_TO_CALENDAR_DATE(H100),DATE(INDEX(_xlpm._d,1,1),INDEX(_xlpm._d,1,2),INDEX(_xlpm._d,1,3))+MOD(H100,1))</f>
        <v>#VALUE!</v>
      </c>
      <c r="J100" s="12">
        <f t="shared" si="0"/>
        <v>0</v>
      </c>
      <c r="K100" s="12">
        <f t="shared" ref="K100:K110" si="2">INT(J100)</f>
        <v>0</v>
      </c>
      <c r="L100" s="12">
        <f t="shared" ref="L100:L102" si="3">J100-K100</f>
        <v>0</v>
      </c>
      <c r="M100" s="12">
        <f t="shared" si="1"/>
        <v>0</v>
      </c>
      <c r="N100" s="98">
        <f t="shared" ref="N100:N110" si="4">DATE(YEAR(A100)+INT(M100/12),MOD(M100, 12)+1,DAY(A100))+ROUND(30.436875*L100,0)+ROUND(D100*7,0)+C100+MOD(A100,1)</f>
        <v>0</v>
      </c>
      <c r="O100" s="36" t="e">
        <f t="shared" ref="O100:O110" si="5">ROUND(I100,8)=ROUND(N100,8)</f>
        <v>#VALUE!</v>
      </c>
    </row>
    <row r="101" spans="1:15" x14ac:dyDescent="0.25">
      <c r="A101" s="95">
        <v>45078.732777777775</v>
      </c>
      <c r="B101" s="9" cm="1">
        <f t="array" ref="B101">CALENDAR.MODIFIED_JULIAN_DATE(YEAR(A101),MONTH(A101),DAY(A101),MOD(A101,1))</f>
        <v>60096.732777777775</v>
      </c>
      <c r="C101" s="9"/>
      <c r="D101" s="9"/>
      <c r="E101" s="9"/>
      <c r="F101" s="9"/>
      <c r="G101" s="82">
        <v>1.5</v>
      </c>
      <c r="H101" s="206" cm="1">
        <f t="array" ref="H101">CALENDAR.MJDATE_ADDITION(B101,C101,D101,E101,F101,G101)</f>
        <v>60645.732777777594</v>
      </c>
      <c r="I101" s="102">
        <f>_xlfn.LET(_xlpm._d,CALENDAR.MJDATE_TO_CALENDAR_DATE(H101),DATE(INDEX(_xlpm._d,1,1),INDEX(_xlpm._d,1,2),INDEX(_xlpm._d,1,3))+MOD(H101,1))</f>
        <v>45627.732777777594</v>
      </c>
      <c r="J101" s="9">
        <f t="shared" si="0"/>
        <v>18</v>
      </c>
      <c r="K101" s="9">
        <f t="shared" si="2"/>
        <v>18</v>
      </c>
      <c r="L101" s="9">
        <f t="shared" si="3"/>
        <v>0</v>
      </c>
      <c r="M101" s="9">
        <f t="shared" si="1"/>
        <v>23</v>
      </c>
      <c r="N101" s="96">
        <f t="shared" si="4"/>
        <v>45627.732777777775</v>
      </c>
      <c r="O101" s="35" t="b">
        <f t="shared" si="5"/>
        <v>1</v>
      </c>
    </row>
    <row r="102" spans="1:15" x14ac:dyDescent="0.25">
      <c r="A102" s="99">
        <v>45078.732777777775</v>
      </c>
      <c r="B102" s="37" cm="1">
        <f t="array" ref="B102">CALENDAR.MODIFIED_JULIAN_DATE(YEAR(A102),MONTH(A102),DAY(A102),MOD(A102,1))</f>
        <v>60096.732777777775</v>
      </c>
      <c r="C102" s="37"/>
      <c r="D102" s="37"/>
      <c r="E102" s="37"/>
      <c r="F102" s="37">
        <v>1</v>
      </c>
      <c r="G102" s="175"/>
      <c r="H102" s="208" cm="1">
        <f t="array" ref="H102">CALENDAR.MJDATE_ADDITION(B102,C102,D102,E102,F102,G102)</f>
        <v>60188.732777777594</v>
      </c>
      <c r="I102" s="100">
        <f>_xlfn.LET(_xlpm._d,CALENDAR.MJDATE_TO_CALENDAR_DATE(H102),DATE(INDEX(_xlpm._d,1,1),INDEX(_xlpm._d,1,2),INDEX(_xlpm._d,1,3))+MOD(H102,1))</f>
        <v>45170.732777777594</v>
      </c>
      <c r="J102" s="37">
        <f t="shared" si="0"/>
        <v>3</v>
      </c>
      <c r="K102" s="37">
        <f t="shared" si="2"/>
        <v>3</v>
      </c>
      <c r="L102" s="37">
        <f t="shared" si="3"/>
        <v>0</v>
      </c>
      <c r="M102" s="37">
        <f t="shared" si="1"/>
        <v>8</v>
      </c>
      <c r="N102" s="100">
        <f t="shared" si="4"/>
        <v>45170.732777777775</v>
      </c>
      <c r="O102" s="39" t="b">
        <f t="shared" si="5"/>
        <v>1</v>
      </c>
    </row>
    <row r="103" spans="1:15" x14ac:dyDescent="0.25">
      <c r="A103" s="95">
        <v>45078.732777777775</v>
      </c>
      <c r="B103" s="9" cm="1">
        <f t="array" ref="B103">CALENDAR.MODIFIED_JULIAN_DATE(YEAR(A103),MONTH(A103),DAY(A103),MOD(A103,1))</f>
        <v>60096.732777777775</v>
      </c>
      <c r="C103" s="9"/>
      <c r="D103" s="9"/>
      <c r="E103" s="9">
        <v>-1.5</v>
      </c>
      <c r="F103" s="9"/>
      <c r="G103" s="82"/>
      <c r="H103" s="206" cm="1">
        <f t="array" ref="H103">CALENDAR.MJDATE_ADDITION(B103,C103,D103,E103,F103,G103)</f>
        <v>60050.732777777594</v>
      </c>
      <c r="I103" s="102">
        <f>_xlfn.LET(_xlpm._d,CALENDAR.MJDATE_TO_CALENDAR_DATE(H103),DATE(INDEX(_xlpm._d,1,1),INDEX(_xlpm._d,1,2),INDEX(_xlpm._d,1,3))+MOD(H103,1))</f>
        <v>45032.732777777594</v>
      </c>
      <c r="J103" s="9">
        <f t="shared" si="0"/>
        <v>-1.5</v>
      </c>
      <c r="K103" s="9">
        <f t="shared" si="2"/>
        <v>-2</v>
      </c>
      <c r="L103" s="9">
        <f t="shared" ref="L103:L110" si="6">J103-K103</f>
        <v>0.5</v>
      </c>
      <c r="M103" s="9">
        <f t="shared" si="1"/>
        <v>3</v>
      </c>
      <c r="N103" s="96">
        <f t="shared" si="4"/>
        <v>45032.732777777775</v>
      </c>
      <c r="O103" s="35" t="b">
        <f t="shared" si="5"/>
        <v>1</v>
      </c>
    </row>
    <row r="104" spans="1:15" x14ac:dyDescent="0.25">
      <c r="A104" s="99">
        <v>45078.732777777775</v>
      </c>
      <c r="B104" s="37" cm="1">
        <f t="array" ref="B104">CALENDAR.MODIFIED_JULIAN_DATE(YEAR(A104),MONTH(A104),DAY(A104),MOD(A104,1))</f>
        <v>60096.732777777775</v>
      </c>
      <c r="C104" s="37"/>
      <c r="D104" s="37">
        <v>1</v>
      </c>
      <c r="E104" s="37"/>
      <c r="F104" s="37"/>
      <c r="G104" s="175"/>
      <c r="H104" s="208" cm="1">
        <f t="array" ref="H104">CALENDAR.MJDATE_ADDITION(B104,C104,D104,E104,F104,G104)</f>
        <v>60103.732777777775</v>
      </c>
      <c r="I104" s="100">
        <f>_xlfn.LET(_xlpm._d,CALENDAR.MJDATE_TO_CALENDAR_DATE(H104),DATE(INDEX(_xlpm._d,1,1),INDEX(_xlpm._d,1,2),INDEX(_xlpm._d,1,3))+MOD(H104,1))</f>
        <v>45085.732777777775</v>
      </c>
      <c r="J104" s="37">
        <f t="shared" si="0"/>
        <v>0</v>
      </c>
      <c r="K104" s="37">
        <f t="shared" si="2"/>
        <v>0</v>
      </c>
      <c r="L104" s="37">
        <f t="shared" si="6"/>
        <v>0</v>
      </c>
      <c r="M104" s="37">
        <f t="shared" si="1"/>
        <v>5</v>
      </c>
      <c r="N104" s="100">
        <f t="shared" si="4"/>
        <v>45085.732777777775</v>
      </c>
      <c r="O104" s="39" t="b">
        <f t="shared" si="5"/>
        <v>1</v>
      </c>
    </row>
    <row r="105" spans="1:15" x14ac:dyDescent="0.25">
      <c r="A105" s="95">
        <v>45078.732777777775</v>
      </c>
      <c r="B105" s="9" cm="1">
        <f t="array" ref="B105">CALENDAR.MODIFIED_JULIAN_DATE(YEAR(A105),MONTH(A105),DAY(A105),MOD(A105,1))</f>
        <v>60096.732777777775</v>
      </c>
      <c r="C105" s="9">
        <v>1</v>
      </c>
      <c r="D105" s="9"/>
      <c r="E105" s="9"/>
      <c r="F105" s="9"/>
      <c r="G105" s="82"/>
      <c r="H105" s="206" cm="1">
        <f t="array" ref="H105">CALENDAR.MJDATE_ADDITION(B105,C105,D105,E105,F105,G105)</f>
        <v>60097.732777777775</v>
      </c>
      <c r="I105" s="102">
        <f>_xlfn.LET(_xlpm._d,CALENDAR.MJDATE_TO_CALENDAR_DATE(H105),DATE(INDEX(_xlpm._d,1,1),INDEX(_xlpm._d,1,2),INDEX(_xlpm._d,1,3))+MOD(H105,1))</f>
        <v>45079.732777777775</v>
      </c>
      <c r="J105" s="9">
        <f t="shared" si="0"/>
        <v>0</v>
      </c>
      <c r="K105" s="9">
        <f t="shared" si="2"/>
        <v>0</v>
      </c>
      <c r="L105" s="9">
        <f t="shared" si="6"/>
        <v>0</v>
      </c>
      <c r="M105" s="9">
        <f t="shared" si="1"/>
        <v>5</v>
      </c>
      <c r="N105" s="96">
        <f t="shared" si="4"/>
        <v>45079.732777777775</v>
      </c>
      <c r="O105" s="35" t="b">
        <f t="shared" si="5"/>
        <v>1</v>
      </c>
    </row>
    <row r="106" spans="1:15" x14ac:dyDescent="0.25">
      <c r="A106" s="99">
        <v>45078.732777777775</v>
      </c>
      <c r="B106" s="37" cm="1">
        <f t="array" ref="B106">CALENDAR.MODIFIED_JULIAN_DATE(YEAR(A106),MONTH(A106),DAY(A106),MOD(A106,1))</f>
        <v>60096.732777777775</v>
      </c>
      <c r="C106" s="37">
        <v>1.5</v>
      </c>
      <c r="D106" s="37">
        <v>1.5</v>
      </c>
      <c r="E106" s="37"/>
      <c r="F106" s="37"/>
      <c r="G106" s="175"/>
      <c r="H106" s="208" cm="1">
        <f t="array" ref="H106">CALENDAR.MJDATE_ADDITION(B106,C106,D106,E106,F106,G106)</f>
        <v>60109.232777777775</v>
      </c>
      <c r="I106" s="100">
        <f>_xlfn.LET(_xlpm._d,CALENDAR.MJDATE_TO_CALENDAR_DATE(H106),DATE(INDEX(_xlpm._d,1,1),INDEX(_xlpm._d,1,2),INDEX(_xlpm._d,1,3))+MOD(H106,1))</f>
        <v>45091.232777777775</v>
      </c>
      <c r="J106" s="37">
        <f t="shared" si="0"/>
        <v>0</v>
      </c>
      <c r="K106" s="37">
        <f t="shared" si="2"/>
        <v>0</v>
      </c>
      <c r="L106" s="37">
        <f t="shared" si="6"/>
        <v>0</v>
      </c>
      <c r="M106" s="37">
        <f t="shared" si="1"/>
        <v>5</v>
      </c>
      <c r="N106" s="100">
        <f t="shared" si="4"/>
        <v>45091.232777777775</v>
      </c>
      <c r="O106" s="39" t="b">
        <f t="shared" si="5"/>
        <v>1</v>
      </c>
    </row>
    <row r="107" spans="1:15" x14ac:dyDescent="0.25">
      <c r="A107" s="95">
        <v>45078.732777777775</v>
      </c>
      <c r="B107" s="9" cm="1">
        <f t="array" ref="B107">CALENDAR.MODIFIED_JULIAN_DATE(YEAR(A107),MONTH(A107),DAY(A107),MOD(A107,1))</f>
        <v>60096.732777777775</v>
      </c>
      <c r="C107" s="9">
        <v>0.3</v>
      </c>
      <c r="D107" s="9"/>
      <c r="E107" s="9"/>
      <c r="F107" s="9"/>
      <c r="G107" s="82"/>
      <c r="H107" s="206" cm="1">
        <f t="array" ref="H107">CALENDAR.MJDATE_ADDITION(B107,C107,D107,E107,F107,G107)</f>
        <v>60097.032777777778</v>
      </c>
      <c r="I107" s="102">
        <f>_xlfn.LET(_xlpm._d,CALENDAR.MJDATE_TO_CALENDAR_DATE(H107),DATE(INDEX(_xlpm._d,1,1),INDEX(_xlpm._d,1,2),INDEX(_xlpm._d,1,3))+MOD(H107,1))</f>
        <v>45079.032777777778</v>
      </c>
      <c r="J107" s="9">
        <f t="shared" si="0"/>
        <v>0</v>
      </c>
      <c r="K107" s="9">
        <f t="shared" si="2"/>
        <v>0</v>
      </c>
      <c r="L107" s="9">
        <f t="shared" si="6"/>
        <v>0</v>
      </c>
      <c r="M107" s="9">
        <f t="shared" si="1"/>
        <v>5</v>
      </c>
      <c r="N107" s="96">
        <f t="shared" si="4"/>
        <v>45079.032777777778</v>
      </c>
      <c r="O107" s="35" t="b">
        <f t="shared" si="5"/>
        <v>1</v>
      </c>
    </row>
    <row r="108" spans="1:15" x14ac:dyDescent="0.25">
      <c r="A108" s="99">
        <v>45078.732777777775</v>
      </c>
      <c r="B108" s="37" cm="1">
        <f t="array" ref="B108">CALENDAR.MODIFIED_JULIAN_DATE(YEAR(A108),MONTH(A108),DAY(A108),MOD(A108,1))</f>
        <v>60096.732777777775</v>
      </c>
      <c r="C108" s="37">
        <v>31.2</v>
      </c>
      <c r="D108" s="37">
        <v>5</v>
      </c>
      <c r="E108" s="37">
        <v>1</v>
      </c>
      <c r="F108" s="37">
        <v>-4.6666666666666599</v>
      </c>
      <c r="G108" s="175">
        <v>1</v>
      </c>
      <c r="H108" s="208" cm="1">
        <f t="array" ref="H108">CALENDAR.MJDATE_ADDITION(B108,C108,D108,E108,F108,G108)</f>
        <v>60131.932777777591</v>
      </c>
      <c r="I108" s="100">
        <f>_xlfn.LET(_xlpm._d,CALENDAR.MJDATE_TO_CALENDAR_DATE(H108),DATE(INDEX(_xlpm._d,1,1),INDEX(_xlpm._d,1,2),INDEX(_xlpm._d,1,3))+MOD(H108,1))</f>
        <v>45113.932777777591</v>
      </c>
      <c r="J108" s="37">
        <f t="shared" si="0"/>
        <v>-0.99999999999997868</v>
      </c>
      <c r="K108" s="37">
        <f t="shared" si="2"/>
        <v>-1</v>
      </c>
      <c r="L108" s="37">
        <f t="shared" si="6"/>
        <v>2.1316282072803006E-14</v>
      </c>
      <c r="M108" s="37">
        <f t="shared" si="1"/>
        <v>4</v>
      </c>
      <c r="N108" s="100">
        <f t="shared" si="4"/>
        <v>45113.932777777773</v>
      </c>
      <c r="O108" s="39" t="b">
        <f t="shared" si="5"/>
        <v>1</v>
      </c>
    </row>
    <row r="109" spans="1:15" x14ac:dyDescent="0.25">
      <c r="A109" s="95">
        <v>45078.732777777775</v>
      </c>
      <c r="B109" s="9" cm="1">
        <f t="array" ref="B109">CALENDAR.MODIFIED_JULIAN_DATE(YEAR(A109),MONTH(A109),DAY(A109),MOD(A109,1))</f>
        <v>60096.732777777775</v>
      </c>
      <c r="C109" s="9">
        <v>31</v>
      </c>
      <c r="D109" s="9"/>
      <c r="E109" s="9">
        <v>-1</v>
      </c>
      <c r="F109" s="9">
        <v>4</v>
      </c>
      <c r="G109" s="82">
        <v>-1</v>
      </c>
      <c r="H109" s="206" cm="1">
        <f t="array" ref="H109">CALENDAR.MJDATE_ADDITION(B109,C109,D109,E109,F109,G109)</f>
        <v>60096.732777777594</v>
      </c>
      <c r="I109" s="102">
        <f>_xlfn.LET(_xlpm._d,CALENDAR.MJDATE_TO_CALENDAR_DATE(H109),DATE(INDEX(_xlpm._d,1,1),INDEX(_xlpm._d,1,2),INDEX(_xlpm._d,1,3))+MOD(H109,1))</f>
        <v>45078.732777777594</v>
      </c>
      <c r="J109" s="9">
        <f t="shared" si="0"/>
        <v>-1</v>
      </c>
      <c r="K109" s="9">
        <f t="shared" si="2"/>
        <v>-1</v>
      </c>
      <c r="L109" s="9">
        <f t="shared" si="6"/>
        <v>0</v>
      </c>
      <c r="M109" s="9">
        <f t="shared" si="1"/>
        <v>4</v>
      </c>
      <c r="N109" s="96">
        <f t="shared" si="4"/>
        <v>45078.732777777775</v>
      </c>
      <c r="O109" s="35" t="b">
        <f t="shared" si="5"/>
        <v>1</v>
      </c>
    </row>
    <row r="110" spans="1:15" x14ac:dyDescent="0.25">
      <c r="A110" s="99">
        <v>73050</v>
      </c>
      <c r="B110" s="75" cm="1">
        <f t="array" ref="B110">CALENDAR.MODIFIED_JULIAN_DATE(YEAR(A110),MONTH(A110),DAY(A110),MOD(A110,1))</f>
        <v>88068</v>
      </c>
      <c r="C110" s="37">
        <v>-28.5</v>
      </c>
      <c r="D110" s="37"/>
      <c r="E110" s="37">
        <v>1</v>
      </c>
      <c r="F110" s="37"/>
      <c r="G110" s="175"/>
      <c r="H110" s="208" cm="1">
        <f t="array" ref="H110">CALENDAR.MJDATE_ADDITION(B110,C110,D110,E110,F110,G110)</f>
        <v>88070.5</v>
      </c>
      <c r="I110" s="100">
        <f>_xlfn.LET(_xlpm._d,CALENDAR.MJDATE_TO_CALENDAR_DATE(H110),DATE(INDEX(_xlpm._d,1,1),INDEX(_xlpm._d,1,2),INDEX(_xlpm._d,1,3))+MOD(H110,1))</f>
        <v>73052.5</v>
      </c>
      <c r="J110" s="37">
        <f t="shared" si="0"/>
        <v>1</v>
      </c>
      <c r="K110" s="37">
        <f t="shared" si="2"/>
        <v>1</v>
      </c>
      <c r="L110" s="37">
        <f t="shared" si="6"/>
        <v>0</v>
      </c>
      <c r="M110" s="37">
        <f t="shared" si="1"/>
        <v>12</v>
      </c>
      <c r="N110" s="100">
        <f t="shared" si="4"/>
        <v>73052.5</v>
      </c>
      <c r="O110" s="39" t="b">
        <f t="shared" si="5"/>
        <v>1</v>
      </c>
    </row>
    <row r="113" spans="1:7" ht="19.5" x14ac:dyDescent="0.3">
      <c r="A113" s="1" t="s">
        <v>349</v>
      </c>
      <c r="C113" s="1" t="s">
        <v>359</v>
      </c>
    </row>
    <row r="115" spans="1:7" x14ac:dyDescent="0.25">
      <c r="A115" s="23" t="s">
        <v>350</v>
      </c>
      <c r="B115" s="193" t="s">
        <v>310</v>
      </c>
      <c r="C115" s="78" t="s">
        <v>312</v>
      </c>
      <c r="D115" t="s">
        <v>357</v>
      </c>
      <c r="F115" s="165"/>
      <c r="G115" s="165"/>
    </row>
    <row r="116" spans="1:7" x14ac:dyDescent="0.25">
      <c r="A116" s="188" t="s">
        <v>351</v>
      </c>
      <c r="B116" s="194" cm="1">
        <f t="array" ref="B116">CALENDAR.PARSE_ISO_TIME(A116)</f>
        <v>0.52458061342592599</v>
      </c>
      <c r="C116" s="279"/>
      <c r="D116" t="str" cm="1">
        <f t="array" ref="D116">CALENDAR.FORMAT_ISO_TIME(Table22[[#This Row],[Out: TimeSpan]],Table22[[#This Row],[Options]])</f>
        <v>T12:35:24</v>
      </c>
      <c r="F116" s="165"/>
      <c r="G116" s="165"/>
    </row>
    <row r="117" spans="1:7" x14ac:dyDescent="0.25">
      <c r="A117" s="189" t="s">
        <v>352</v>
      </c>
      <c r="B117" s="67" cm="1">
        <f t="array" ref="B117">CALENDAR.PARSE_ISO_TIME(A117)</f>
        <v>0.52458061342592599</v>
      </c>
      <c r="C117" s="278" t="s">
        <v>555</v>
      </c>
      <c r="D117" t="str" cm="1">
        <f t="array" ref="D117">CALENDAR.FORMAT_ISO_TIME(Table22[[#This Row],[Out: TimeSpan]],Table22[[#This Row],[Options]])</f>
        <v>T12:35:23</v>
      </c>
      <c r="F117" s="165"/>
      <c r="G117" s="165"/>
    </row>
    <row r="118" spans="1:7" x14ac:dyDescent="0.25">
      <c r="A118" s="189" t="s">
        <v>353</v>
      </c>
      <c r="B118" s="194" cm="1">
        <f t="array" ref="B118">CALENDAR.PARSE_ISO_TIME(A118)</f>
        <v>0.52458055555555561</v>
      </c>
      <c r="C118" s="280" t="s">
        <v>556</v>
      </c>
      <c r="D118" t="str" cm="1">
        <f t="array" ref="D118">CALENDAR.FORMAT_ISO_TIME(Table22[[#This Row],[Out: TimeSpan]],Table22[[#This Row],[Options]])</f>
        <v>T12:35:23.760</v>
      </c>
      <c r="E118" s="49"/>
      <c r="F118" s="165"/>
      <c r="G118" s="165"/>
    </row>
    <row r="119" spans="1:7" x14ac:dyDescent="0.25">
      <c r="A119" s="191" t="s">
        <v>354</v>
      </c>
      <c r="B119" s="67" cm="1">
        <f t="array" ref="B119">CALENDAR.PARSE_ISO_TIME(A119)</f>
        <v>0.45833333333333331</v>
      </c>
      <c r="C119" s="278"/>
      <c r="D119" t="str" cm="1">
        <f t="array" ref="D119">CALENDAR.FORMAT_ISO_TIME(Table22[[#This Row],[Out: TimeSpan]],Table22[[#This Row],[Options]])</f>
        <v>T11:00:00</v>
      </c>
    </row>
    <row r="120" spans="1:7" x14ac:dyDescent="0.25">
      <c r="A120" s="192" t="s">
        <v>355</v>
      </c>
      <c r="B120" s="194" cm="1">
        <f t="array" ref="B120">CALENDAR.PARSE_ISO_TIME(A120)</f>
        <v>0.47291666666666665</v>
      </c>
      <c r="C120" s="279"/>
      <c r="D120" t="str" cm="1">
        <f t="array" ref="D120">CALENDAR.FORMAT_ISO_TIME(Table22[[#This Row],[Out: TimeSpan]],Table22[[#This Row],[Options]])</f>
        <v>T11:21:00</v>
      </c>
    </row>
    <row r="121" spans="1:7" x14ac:dyDescent="0.25">
      <c r="A121" s="189" t="s">
        <v>414</v>
      </c>
      <c r="B121" s="67" cm="1">
        <f t="array" ref="B121">CALENDAR.PARSE_ISO_TIME(A121)</f>
        <v>6.6769777662037036E-6</v>
      </c>
      <c r="C121" s="281" t="s">
        <v>557</v>
      </c>
      <c r="D121" t="str" cm="1">
        <f t="array" ref="D121">CALENDAR.FORMAT_ISO_TIME(Table22[[#This Row],[Out: TimeSpan]],Table22[[#This Row],[Options]])</f>
        <v>T00:00:00.6</v>
      </c>
    </row>
    <row r="122" spans="1:7" x14ac:dyDescent="0.25">
      <c r="A122" s="190" t="s">
        <v>554</v>
      </c>
      <c r="B122" s="194" cm="1">
        <f t="array" ref="B122">CALENDAR.PARSE_ISO_TIME(A122)</f>
        <v>1.1574074074074074E-8</v>
      </c>
      <c r="C122" s="279" t="s">
        <v>558</v>
      </c>
      <c r="D122" t="str" cm="1">
        <f t="array" ref="D122">CALENDAR.FORMAT_ISO_TIME(Table22[[#This Row],[Out: TimeSpan]],Table22[[#This Row],[Options]])</f>
        <v>T0000</v>
      </c>
    </row>
    <row r="125" spans="1:7" ht="19.5" x14ac:dyDescent="0.3">
      <c r="A125" s="1" t="s">
        <v>360</v>
      </c>
      <c r="C125" s="1" t="s">
        <v>368</v>
      </c>
    </row>
    <row r="127" spans="1:7" x14ac:dyDescent="0.25">
      <c r="A127" s="23" t="s">
        <v>361</v>
      </c>
      <c r="B127" s="193" t="s">
        <v>36</v>
      </c>
      <c r="C127" s="78" t="s">
        <v>312</v>
      </c>
      <c r="D127" t="s">
        <v>365</v>
      </c>
    </row>
    <row r="128" spans="1:7" x14ac:dyDescent="0.25">
      <c r="A128" s="188" t="s">
        <v>328</v>
      </c>
      <c r="B128" s="194" cm="1">
        <f t="array" ref="B128">CALENDAR.PARSE_ISO_TZO(A128)</f>
        <v>0</v>
      </c>
      <c r="C128" s="195" t="s">
        <v>328</v>
      </c>
      <c r="D128" t="str" cm="1">
        <f t="array" ref="D128">CALENDAR.FORMAT_ISO_TZO(Table2224[[#This Row],[Out: TZO]],Table2224[[#This Row],[Options]])</f>
        <v>Z</v>
      </c>
    </row>
    <row r="129" spans="1:10" x14ac:dyDescent="0.25">
      <c r="A129" s="197" t="s">
        <v>362</v>
      </c>
      <c r="B129" s="67" cm="1">
        <f t="array" ref="B129">CALENDAR.PARSE_ISO_TZO(A129)</f>
        <v>0.375</v>
      </c>
      <c r="C129" s="196" t="s">
        <v>358</v>
      </c>
      <c r="D129" t="str" cm="1">
        <f t="array" ref="D129">CALENDAR.FORMAT_ISO_TZO(Table2224[[#This Row],[Out: TZO]],Table2224[[#This Row],[Options]])</f>
        <v>+0900</v>
      </c>
    </row>
    <row r="130" spans="1:10" x14ac:dyDescent="0.25">
      <c r="A130" s="189" t="s">
        <v>363</v>
      </c>
      <c r="B130" s="194" cm="1">
        <f t="array" ref="B130">CALENDAR.PARSE_ISO_TZO(A130)</f>
        <v>0.38497685185185188</v>
      </c>
      <c r="C130" s="195"/>
      <c r="D130" t="str" cm="1">
        <f t="array" ref="D130">CALENDAR.FORMAT_ISO_TZO(Table2224[[#This Row],[Out: TZO]],Table2224[[#This Row],[Options]])</f>
        <v>+09:14:22</v>
      </c>
    </row>
    <row r="131" spans="1:10" x14ac:dyDescent="0.25">
      <c r="A131" s="198" t="s">
        <v>328</v>
      </c>
      <c r="B131" s="67" cm="1">
        <f t="array" ref="B131">CALENDAR.PARSE_ISO_TZO(A131)</f>
        <v>0</v>
      </c>
      <c r="C131" s="196"/>
      <c r="D131" t="str" cm="1">
        <f t="array" ref="D131">CALENDAR.FORMAT_ISO_TZO(Table2224[[#This Row],[Out: TZO]],Table2224[[#This Row],[Options]])</f>
        <v>+00:00</v>
      </c>
    </row>
    <row r="132" spans="1:10" x14ac:dyDescent="0.25">
      <c r="A132" s="199" t="s">
        <v>366</v>
      </c>
      <c r="B132" s="194" cm="1">
        <f t="array" ref="B132">CALENDAR.PARSE_ISO_TZO(A132)</f>
        <v>-0.25</v>
      </c>
      <c r="C132" s="195"/>
      <c r="D132" t="str" cm="1">
        <f t="array" ref="D132">CALENDAR.FORMAT_ISO_TZO(Table2224[[#This Row],[Out: TZO]],Table2224[[#This Row],[Options]])</f>
        <v>−06:00</v>
      </c>
    </row>
    <row r="133" spans="1:10" x14ac:dyDescent="0.25">
      <c r="A133" s="197" t="s">
        <v>367</v>
      </c>
      <c r="B133" s="67" cm="1">
        <f t="array" ref="B133">CALENDAR.PARSE_ISO_TZO(A133)</f>
        <v>-0.29166666666666669</v>
      </c>
      <c r="C133" s="196"/>
      <c r="D133" t="str" cm="1">
        <f t="array" ref="D133">CALENDAR.FORMAT_ISO_TZO(Table2224[[#This Row],[Out: TZO]],Table2224[[#This Row],[Options]])</f>
        <v>−07:00</v>
      </c>
    </row>
    <row r="134" spans="1:10" x14ac:dyDescent="0.25">
      <c r="A134" s="190" t="s">
        <v>364</v>
      </c>
      <c r="B134" s="194" cm="1">
        <f t="array" ref="B134">CALENDAR.PARSE_ISO_TZO(A134)</f>
        <v>-0.33333333333333331</v>
      </c>
      <c r="C134" s="195"/>
      <c r="D134" t="str" cm="1">
        <f t="array" ref="D134">CALENDAR.FORMAT_ISO_TZO(Table2224[[#This Row],[Out: TZO]],Table2224[[#This Row],[Options]])</f>
        <v>−08:00</v>
      </c>
    </row>
    <row r="137" spans="1:10" ht="19.5" x14ac:dyDescent="0.3">
      <c r="A137" s="1" t="s">
        <v>413</v>
      </c>
      <c r="I137" s="1" t="s">
        <v>402</v>
      </c>
    </row>
    <row r="139" spans="1:10" x14ac:dyDescent="0.25">
      <c r="A139" s="22" t="s">
        <v>373</v>
      </c>
      <c r="B139" s="23" t="s">
        <v>400</v>
      </c>
      <c r="C139" s="43" t="s">
        <v>6</v>
      </c>
      <c r="D139" s="43" t="s">
        <v>46</v>
      </c>
      <c r="E139" s="43" t="s">
        <v>16</v>
      </c>
      <c r="F139" s="43" t="s">
        <v>17</v>
      </c>
      <c r="G139" s="24" t="s">
        <v>47</v>
      </c>
      <c r="H139" s="201" t="s">
        <v>62</v>
      </c>
      <c r="I139" s="43" t="s">
        <v>312</v>
      </c>
      <c r="J139" s="24" t="s">
        <v>395</v>
      </c>
    </row>
    <row r="140" spans="1:10" x14ac:dyDescent="0.25">
      <c r="A140" s="8"/>
      <c r="B140" s="9"/>
      <c r="C140" s="9"/>
      <c r="D140" s="9" t="str" cm="1">
        <f t="array" ref="D140:H140">CALENDAR.PARSE_ISO_DATETIME(A140,B140,C140)</f>
        <v/>
      </c>
      <c r="E140" s="9" t="str">
        <v/>
      </c>
      <c r="F140" s="9" t="str">
        <v/>
      </c>
      <c r="G140" s="9" t="str">
        <v/>
      </c>
      <c r="H140" s="82" t="str">
        <v/>
      </c>
      <c r="I140" s="9"/>
      <c r="J140" s="10" t="str" cm="1">
        <f t="array" ref="J140">CALENDAR.FORMAT_ISO_DATETIME(D140,E140,F140,G140,H140,I140,C140)</f>
        <v/>
      </c>
    </row>
    <row r="141" spans="1:10" x14ac:dyDescent="0.25">
      <c r="A141" s="11" t="s">
        <v>3</v>
      </c>
      <c r="B141" s="12"/>
      <c r="C141" s="12"/>
      <c r="D141" s="12" t="e" cm="1">
        <f t="array" ref="D141:H141">CALENDAR.PARSE_ISO_DATETIME(A141,B141,C141)</f>
        <v>#VALUE!</v>
      </c>
      <c r="E141" s="12" t="str">
        <v/>
      </c>
      <c r="F141" s="12" t="str">
        <v/>
      </c>
      <c r="G141" s="12" t="str">
        <v/>
      </c>
      <c r="H141" s="83" t="str">
        <v/>
      </c>
      <c r="I141" s="12"/>
      <c r="J141" s="13" t="e" cm="1">
        <f t="array" ref="J141">CALENDAR.FORMAT_ISO_DATETIME(D141,E141,F141,G141,H141,I141,C141)</f>
        <v>#VALUE!</v>
      </c>
    </row>
    <row r="142" spans="1:10" x14ac:dyDescent="0.25">
      <c r="A142" s="52" t="s">
        <v>59</v>
      </c>
      <c r="B142" s="68"/>
      <c r="C142" s="9"/>
      <c r="D142" s="9" cm="1">
        <f t="array" ref="D142:H142">CALENDAR.PARSE_ISO_DATETIME(A142,B142,C142)</f>
        <v>-327</v>
      </c>
      <c r="E142" s="9">
        <v>10</v>
      </c>
      <c r="F142" s="9">
        <v>1</v>
      </c>
      <c r="G142" s="9" t="str">
        <v/>
      </c>
      <c r="H142" s="82" t="str">
        <v/>
      </c>
      <c r="I142" s="9"/>
      <c r="J142" s="10" t="str" cm="1">
        <f t="array" ref="J142">CALENDAR.FORMAT_ISO_DATETIME(D142,E142,F142,G142,H142,I142,C142)</f>
        <v>−0327-10-01</v>
      </c>
    </row>
    <row r="143" spans="1:10" x14ac:dyDescent="0.25">
      <c r="A143" s="44" t="s">
        <v>61</v>
      </c>
      <c r="B143" s="45"/>
      <c r="C143" s="12">
        <v>1</v>
      </c>
      <c r="D143" s="12" cm="1">
        <f t="array" ref="D143:H143">CALENDAR.PARSE_ISO_DATETIME(A143,B143,C143)</f>
        <v>1900</v>
      </c>
      <c r="E143" s="12">
        <v>2</v>
      </c>
      <c r="F143" s="12">
        <v>29</v>
      </c>
      <c r="G143" s="12" t="str">
        <v/>
      </c>
      <c r="H143" s="83" t="str">
        <v/>
      </c>
      <c r="I143" s="12"/>
      <c r="J143" s="13" t="str" cm="1">
        <f t="array" ref="J143">CALENDAR.FORMAT_ISO_DATETIME(D143,E143,F143,G143,H143,I143,C143)</f>
        <v>1900-02-29</v>
      </c>
    </row>
    <row r="144" spans="1:10" x14ac:dyDescent="0.25">
      <c r="A144" s="42" t="s">
        <v>60</v>
      </c>
      <c r="B144" s="68"/>
      <c r="C144" s="9"/>
      <c r="D144" s="9" cm="1">
        <f t="array" ref="D144:H144">CALENDAR.PARSE_ISO_DATETIME(A144,B144,C144)</f>
        <v>2000</v>
      </c>
      <c r="E144" s="9">
        <v>2</v>
      </c>
      <c r="F144" s="9">
        <v>29</v>
      </c>
      <c r="G144" s="9" t="str">
        <v/>
      </c>
      <c r="H144" s="82" t="str">
        <v/>
      </c>
      <c r="I144" s="9"/>
      <c r="J144" s="10" t="str" cm="1">
        <f t="array" ref="J144">CALENDAR.FORMAT_ISO_DATETIME(D144,E144,F144,G144,H144,I144,C144)</f>
        <v>2000-02-29</v>
      </c>
    </row>
    <row r="145" spans="1:10" x14ac:dyDescent="0.25">
      <c r="A145" s="56" t="s">
        <v>401</v>
      </c>
      <c r="B145" s="177">
        <v>1</v>
      </c>
      <c r="C145" s="37"/>
      <c r="D145" s="37" cm="1">
        <f t="array" ref="D145:H145">CALENDAR.PARSE_ISO_DATETIME(A145,B145,C145)</f>
        <v>2023</v>
      </c>
      <c r="E145" s="37">
        <v>2</v>
      </c>
      <c r="F145" s="37">
        <v>18</v>
      </c>
      <c r="G145" s="37">
        <v>0.23194444444444445</v>
      </c>
      <c r="H145" s="175">
        <v>0.375</v>
      </c>
      <c r="I145" s="37"/>
      <c r="J145" s="57" t="str" cm="1">
        <f t="array" ref="J145">CALENDAR.FORMAT_ISO_DATETIME(D145,E145,F145,G145,H145,I145,C145)</f>
        <v>2023-02-18T05:34:00+09:00</v>
      </c>
    </row>
    <row r="146" spans="1:10" x14ac:dyDescent="0.25">
      <c r="A146" s="42" t="s">
        <v>568</v>
      </c>
      <c r="B146" s="68"/>
      <c r="C146" s="9"/>
      <c r="D146" s="9" cm="1">
        <f t="array" ref="D146:H146">CALENDAR.PARSE_ISO_DATETIME(A146,B146,C146)</f>
        <v>2000</v>
      </c>
      <c r="E146" s="9">
        <v>2</v>
      </c>
      <c r="F146" s="9">
        <v>29</v>
      </c>
      <c r="G146" s="9">
        <v>1</v>
      </c>
      <c r="H146" s="82" t="str">
        <v/>
      </c>
      <c r="I146" s="9"/>
      <c r="J146" s="10" t="str" cm="1">
        <f t="array" ref="J146">CALENDAR.FORMAT_ISO_DATETIME(D146,E146,F146,G146,H146,I146,C146)</f>
        <v>2000-02-29T24:00:00</v>
      </c>
    </row>
    <row r="147" spans="1:10" x14ac:dyDescent="0.25">
      <c r="A147" s="56" t="s">
        <v>63</v>
      </c>
      <c r="B147" s="177"/>
      <c r="C147" s="37"/>
      <c r="D147" s="37" cm="1">
        <f t="array" ref="D147:H147">CALENDAR.PARSE_ISO_DATETIME(A147,B147,C147)</f>
        <v>2000</v>
      </c>
      <c r="E147" s="37">
        <v>2</v>
      </c>
      <c r="F147" s="37">
        <v>1</v>
      </c>
      <c r="G147" s="37" t="e">
        <v>#NUM!</v>
      </c>
      <c r="H147" s="175">
        <v>0.39583333333333331</v>
      </c>
      <c r="I147" s="37"/>
      <c r="J147" s="57" t="str" cm="1">
        <f t="array" ref="J147">CALENDAR.FORMAT_ISO_DATETIME(D147,E147,F147,G147,H147,I147,C147)</f>
        <v>2000-02-01T#TIME!+09:30</v>
      </c>
    </row>
    <row r="148" spans="1:10" x14ac:dyDescent="0.25">
      <c r="A148" s="58" t="s">
        <v>64</v>
      </c>
      <c r="B148" s="72"/>
      <c r="C148" s="40"/>
      <c r="D148" s="40" cm="1">
        <f t="array" ref="D148:H148">CALENDAR.PARSE_ISO_DATETIME(A148,B148,C148)</f>
        <v>2000</v>
      </c>
      <c r="E148" s="40">
        <v>2</v>
      </c>
      <c r="F148" s="40">
        <v>29</v>
      </c>
      <c r="G148" s="40">
        <v>0.75</v>
      </c>
      <c r="H148" s="176">
        <v>0</v>
      </c>
      <c r="I148" s="40"/>
      <c r="J148" s="59" t="str" cm="1">
        <f t="array" ref="J148">CALENDAR.FORMAT_ISO_DATETIME(D148,E148,F148,G148,H148,I148,C148)</f>
        <v>2000-02-29T18:00:00+00:00</v>
      </c>
    </row>
    <row r="149" spans="1:10" x14ac:dyDescent="0.25">
      <c r="A149" s="56" t="s">
        <v>87</v>
      </c>
      <c r="B149" s="177"/>
      <c r="C149" s="37"/>
      <c r="D149" s="37" cm="1">
        <f t="array" ref="D149:H149">CALENDAR.PARSE_ISO_DATETIME(A149,B149,C149)</f>
        <v>2000</v>
      </c>
      <c r="E149" s="37">
        <v>2</v>
      </c>
      <c r="F149" s="37">
        <v>1</v>
      </c>
      <c r="G149" s="37">
        <v>0.99999998842592597</v>
      </c>
      <c r="H149" s="175">
        <v>0.39583333333333331</v>
      </c>
      <c r="I149" s="37"/>
      <c r="J149" s="57" t="str" cm="1">
        <f t="array" ref="J149">CALENDAR.FORMAT_ISO_DATETIME(D149,E149,F149,G149,H149,I149,C149)</f>
        <v>2000-02-02T00:00:00+09:30</v>
      </c>
    </row>
    <row r="150" spans="1:10" x14ac:dyDescent="0.25">
      <c r="A150" s="58" t="s">
        <v>292</v>
      </c>
      <c r="B150" s="72"/>
      <c r="C150" s="40"/>
      <c r="D150" s="40" cm="1">
        <f t="array" ref="D150:H150">CALENDAR.PARSE_ISO_DATETIME(A150,B150,C150)</f>
        <v>2000</v>
      </c>
      <c r="E150" s="40">
        <v>2</v>
      </c>
      <c r="F150" s="40">
        <v>1</v>
      </c>
      <c r="G150" s="40">
        <v>1</v>
      </c>
      <c r="H150" s="176">
        <v>0.39583333333333331</v>
      </c>
      <c r="I150" s="40"/>
      <c r="J150" s="59" t="str" cm="1">
        <f t="array" ref="J150">CALENDAR.FORMAT_ISO_DATETIME(D150,E150,F150,G150,H150,I150,C150)</f>
        <v>2000-02-01T24:00:00+09:30</v>
      </c>
    </row>
    <row r="151" spans="1:10" x14ac:dyDescent="0.25">
      <c r="A151" s="56" t="s">
        <v>293</v>
      </c>
      <c r="B151" s="177"/>
      <c r="C151" s="37"/>
      <c r="D151" s="37" cm="1">
        <f t="array" ref="D151:H151">CALENDAR.PARSE_ISO_DATETIME(A151,B151,C151)</f>
        <v>2000</v>
      </c>
      <c r="E151" s="37">
        <v>2</v>
      </c>
      <c r="F151" s="37">
        <v>1</v>
      </c>
      <c r="G151" s="37" t="str">
        <v/>
      </c>
      <c r="H151" s="175">
        <v>-0.39583333333333331</v>
      </c>
      <c r="I151" s="37"/>
      <c r="J151" s="57" t="str" cm="1">
        <f t="array" ref="J151">CALENDAR.FORMAT_ISO_DATETIME(D151,E151,F151,G151,H151,I151,C151)</f>
        <v>2000-02-01T−09:30</v>
      </c>
    </row>
    <row r="152" spans="1:10" x14ac:dyDescent="0.25">
      <c r="A152" s="58" t="s">
        <v>567</v>
      </c>
      <c r="B152" s="72"/>
      <c r="C152" s="40"/>
      <c r="D152" s="40" t="str" cm="1">
        <f t="array" ref="D152:H152">CALENDAR.PARSE_ISO_DATETIME(A152,B152,C152)</f>
        <v/>
      </c>
      <c r="E152" s="40" t="str">
        <v/>
      </c>
      <c r="F152" s="40" t="str">
        <v/>
      </c>
      <c r="G152" s="40">
        <v>0.70138888888888884</v>
      </c>
      <c r="H152" s="176" t="e">
        <v>#NUM!</v>
      </c>
      <c r="I152" s="40"/>
      <c r="J152" s="59" t="str" cm="1">
        <f t="array" ref="J152">CALENDAR.FORMAT_ISO_DATETIME(D152,E152,F152,G152,H152,I152,C152)</f>
        <v>T16:50:00#TZO!</v>
      </c>
    </row>
    <row r="153" spans="1:10" x14ac:dyDescent="0.25">
      <c r="A153" s="56" t="s">
        <v>305</v>
      </c>
      <c r="B153" s="177"/>
      <c r="C153" s="37"/>
      <c r="D153" s="37" t="str" cm="1">
        <f t="array" ref="D153:H153">CALENDAR.PARSE_ISO_DATETIME(A153,B153,C153)</f>
        <v/>
      </c>
      <c r="E153" s="37" t="str">
        <v/>
      </c>
      <c r="F153" s="37" t="str">
        <v/>
      </c>
      <c r="G153" s="37" t="e">
        <v>#VALUE!</v>
      </c>
      <c r="H153" s="175">
        <v>0.39583333333333331</v>
      </c>
      <c r="I153" s="37"/>
      <c r="J153" s="57" t="str" cm="1">
        <f t="array" ref="J153">CALENDAR.FORMAT_ISO_DATETIME(D153,E153,F153,G153,H153,I153,C153)</f>
        <v>T#TIME!+09:30</v>
      </c>
    </row>
    <row r="156" spans="1:10" ht="19.5" x14ac:dyDescent="0.3">
      <c r="A156" s="1" t="s">
        <v>89</v>
      </c>
      <c r="C156" s="1" t="s">
        <v>569</v>
      </c>
    </row>
    <row r="158" spans="1:10" x14ac:dyDescent="0.25">
      <c r="A158" s="77" t="s">
        <v>90</v>
      </c>
      <c r="B158" s="202" t="s">
        <v>15</v>
      </c>
      <c r="C158" s="78" t="s">
        <v>86</v>
      </c>
      <c r="D158" s="186" t="s">
        <v>397</v>
      </c>
    </row>
    <row r="159" spans="1:10" x14ac:dyDescent="0.25">
      <c r="B159" s="200" t="str" cm="1">
        <f t="array" ref="B159">CALENDAR.PARSE_LITERARY_YEAR(Table25[[#This Row],[LiteraryYear]])</f>
        <v/>
      </c>
      <c r="D159" t="str" cm="1">
        <f t="array" ref="D159">CALENDAR.FORMAT_LITERARY_YEAR(Table25[[#This Row],[Out: YearCE]],Table25[[#This Row],[AlwaysShowEra]])</f>
        <v/>
      </c>
    </row>
    <row r="160" spans="1:10" x14ac:dyDescent="0.25">
      <c r="A160" t="s">
        <v>3</v>
      </c>
      <c r="B160" s="200" t="e" cm="1">
        <f t="array" ref="B160">CALENDAR.PARSE_LITERARY_YEAR(Table25[[#This Row],[LiteraryYear]])</f>
        <v>#VALUE!</v>
      </c>
      <c r="D160" t="e" cm="1">
        <f t="array" ref="D160">CALENDAR.FORMAT_LITERARY_YEAR(Table25[[#This Row],[Out: YearCE]],Table25[[#This Row],[AlwaysShowEra]])</f>
        <v>#VALUE!</v>
      </c>
    </row>
    <row r="161" spans="1:6" x14ac:dyDescent="0.25">
      <c r="A161" t="s">
        <v>91</v>
      </c>
      <c r="B161" s="200" cm="1">
        <f t="array" ref="B161">CALENDAR.PARSE_LITERARY_YEAR(Table25[[#This Row],[LiteraryYear]])</f>
        <v>1987</v>
      </c>
      <c r="C161">
        <v>1</v>
      </c>
      <c r="D161" t="str" cm="1">
        <f t="array" ref="D161">CALENDAR.FORMAT_LITERARY_YEAR(Table25[[#This Row],[Out: YearCE]],Table25[[#This Row],[AlwaysShowEra]])</f>
        <v>1987 CE</v>
      </c>
    </row>
    <row r="162" spans="1:6" x14ac:dyDescent="0.25">
      <c r="A162" s="49" t="s">
        <v>398</v>
      </c>
      <c r="B162" s="200" cm="1">
        <f t="array" ref="B162">CALENDAR.PARSE_LITERARY_YEAR(Table25[[#This Row],[LiteraryYear]])</f>
        <v>1024</v>
      </c>
      <c r="D162" t="str" cm="1">
        <f t="array" ref="D162">CALENDAR.FORMAT_LITERARY_YEAR(Table25[[#This Row],[Out: YearCE]],Table25[[#This Row],[AlwaysShowEra]])</f>
        <v>1024</v>
      </c>
    </row>
    <row r="163" spans="1:6" x14ac:dyDescent="0.25">
      <c r="A163" t="s">
        <v>92</v>
      </c>
      <c r="B163" s="200" cm="1">
        <f t="array" ref="B163">CALENDAR.PARSE_LITERARY_YEAR(Table25[[#This Row],[LiteraryYear]])</f>
        <v>400</v>
      </c>
      <c r="D163" t="str" cm="1">
        <f t="array" ref="D163">CALENDAR.FORMAT_LITERARY_YEAR(Table25[[#This Row],[Out: YearCE]],Table25[[#This Row],[AlwaysShowEra]])</f>
        <v>400 CE</v>
      </c>
    </row>
    <row r="164" spans="1:6" x14ac:dyDescent="0.25">
      <c r="A164" t="s">
        <v>93</v>
      </c>
      <c r="B164" s="200" cm="1">
        <f t="array" ref="B164">CALENDAR.PARSE_LITERARY_YEAR(Table25[[#This Row],[LiteraryYear]])</f>
        <v>-353</v>
      </c>
      <c r="D164" t="str" cm="1">
        <f t="array" ref="D164">CALENDAR.FORMAT_LITERARY_YEAR(Table25[[#This Row],[Out: YearCE]],Table25[[#This Row],[AlwaysShowEra]])</f>
        <v>354 BCE</v>
      </c>
    </row>
    <row r="165" spans="1:6" x14ac:dyDescent="0.25">
      <c r="A165" t="s">
        <v>296</v>
      </c>
      <c r="B165" s="200" cm="1">
        <f t="array" ref="B165">CALENDAR.PARSE_LITERARY_YEAR(Table25[[#This Row],[LiteraryYear]])</f>
        <v>-1</v>
      </c>
      <c r="D165" t="str" cm="1">
        <f t="array" ref="D165">CALENDAR.FORMAT_LITERARY_YEAR(Table25[[#This Row],[Out: YearCE]],Table25[[#This Row],[AlwaysShowEra]])</f>
        <v>2 BCE</v>
      </c>
    </row>
    <row r="166" spans="1:6" x14ac:dyDescent="0.25">
      <c r="A166" t="s">
        <v>297</v>
      </c>
      <c r="B166" s="200" cm="1">
        <f t="array" ref="B166">CALENDAR.PARSE_LITERARY_YEAR(Table25[[#This Row],[LiteraryYear]])</f>
        <v>-1</v>
      </c>
      <c r="D166" t="str" cm="1">
        <f t="array" ref="D166">CALENDAR.FORMAT_LITERARY_YEAR(Table25[[#This Row],[Out: YearCE]],Table25[[#This Row],[AlwaysShowEra]])</f>
        <v>2 BCE</v>
      </c>
    </row>
    <row r="167" spans="1:6" x14ac:dyDescent="0.25">
      <c r="A167" t="s">
        <v>98</v>
      </c>
      <c r="B167" s="200" cm="1">
        <f t="array" ref="B167">CALENDAR.PARSE_LITERARY_YEAR(Table25[[#This Row],[LiteraryYear]])</f>
        <v>354</v>
      </c>
      <c r="D167" t="str" cm="1">
        <f t="array" ref="D167">CALENDAR.FORMAT_LITERARY_YEAR(Table25[[#This Row],[Out: YearCE]],Table25[[#This Row],[AlwaysShowEra]])</f>
        <v>354 CE</v>
      </c>
    </row>
    <row r="168" spans="1:6" x14ac:dyDescent="0.25">
      <c r="A168" t="s">
        <v>99</v>
      </c>
      <c r="B168" s="200" cm="1">
        <f t="array" ref="B168">CALENDAR.PARSE_LITERARY_YEAR(Table25[[#This Row],[LiteraryYear]])</f>
        <v>-354</v>
      </c>
      <c r="D168" t="str" cm="1">
        <f t="array" ref="D168">CALENDAR.FORMAT_LITERARY_YEAR(Table25[[#This Row],[Out: YearCE]],Table25[[#This Row],[AlwaysShowEra]])</f>
        <v>355 BCE</v>
      </c>
    </row>
    <row r="169" spans="1:6" x14ac:dyDescent="0.25">
      <c r="A169" t="s">
        <v>100</v>
      </c>
      <c r="B169" s="200" cm="1">
        <f t="array" ref="B169">CALENDAR.PARSE_LITERARY_YEAR(Table25[[#This Row],[LiteraryYear]])</f>
        <v>-354</v>
      </c>
      <c r="D169" t="str" cm="1">
        <f t="array" ref="D169">CALENDAR.FORMAT_LITERARY_YEAR(Table25[[#This Row],[Out: YearCE]],Table25[[#This Row],[AlwaysShowEra]])</f>
        <v>355 BCE</v>
      </c>
    </row>
    <row r="170" spans="1:6" x14ac:dyDescent="0.25">
      <c r="A170" t="s">
        <v>295</v>
      </c>
      <c r="B170" s="200" cm="1">
        <f t="array" ref="B170">CALENDAR.PARSE_LITERARY_YEAR(Table25[[#This Row],[LiteraryYear]])</f>
        <v>0</v>
      </c>
      <c r="D170" t="str" cm="1">
        <f t="array" ref="D170">CALENDAR.FORMAT_LITERARY_YEAR(Table25[[#This Row],[Out: YearCE]],Table25[[#This Row],[AlwaysShowEra]])</f>
        <v>1 BCE</v>
      </c>
    </row>
    <row r="171" spans="1:6" x14ac:dyDescent="0.25">
      <c r="A171" t="s">
        <v>94</v>
      </c>
      <c r="B171" s="200" cm="1">
        <f t="array" ref="B171">CALENDAR.PARSE_LITERARY_YEAR(Table25[[#This Row],[LiteraryYear]])</f>
        <v>1</v>
      </c>
      <c r="D171" t="str" cm="1">
        <f t="array" ref="D171">CALENDAR.FORMAT_LITERARY_YEAR(Table25[[#This Row],[Out: YearCE]],Table25[[#This Row],[AlwaysShowEra]])</f>
        <v>1 CE</v>
      </c>
    </row>
    <row r="172" spans="1:6" x14ac:dyDescent="0.25">
      <c r="A172" t="s">
        <v>294</v>
      </c>
      <c r="B172" s="200" cm="1">
        <f t="array" ref="B172">CALENDAR.PARSE_LITERARY_YEAR(Table25[[#This Row],[LiteraryYear]])</f>
        <v>2</v>
      </c>
      <c r="D172" t="str" cm="1">
        <f t="array" ref="D172">CALENDAR.FORMAT_LITERARY_YEAR(Table25[[#This Row],[Out: YearCE]],Table25[[#This Row],[AlwaysShowEra]])</f>
        <v>2 CE</v>
      </c>
    </row>
    <row r="175" spans="1:6" ht="19.5" x14ac:dyDescent="0.3">
      <c r="A175" s="1" t="s">
        <v>573</v>
      </c>
      <c r="F175" s="1" t="s">
        <v>570</v>
      </c>
    </row>
    <row r="177" spans="1:7" x14ac:dyDescent="0.25">
      <c r="A177" s="22" t="s">
        <v>45</v>
      </c>
      <c r="B177" s="43" t="s">
        <v>46</v>
      </c>
      <c r="C177" s="43" t="s">
        <v>16</v>
      </c>
      <c r="D177" s="43" t="s">
        <v>17</v>
      </c>
      <c r="E177" s="201" t="s">
        <v>47</v>
      </c>
      <c r="F177" s="43" t="s">
        <v>312</v>
      </c>
      <c r="G177" s="24" t="s">
        <v>399</v>
      </c>
    </row>
    <row r="178" spans="1:7" x14ac:dyDescent="0.25">
      <c r="A178" s="8"/>
      <c r="B178" s="9" t="str" cm="1">
        <f t="array" ref="B178:E178">CALENDAR.PARSE_LITERARY_DATE(A178)</f>
        <v/>
      </c>
      <c r="C178" s="9" t="str">
        <v/>
      </c>
      <c r="D178" s="9" t="str">
        <v/>
      </c>
      <c r="E178" s="82" t="str">
        <v/>
      </c>
      <c r="F178" s="9"/>
      <c r="G178" s="10" t="str" cm="1">
        <f t="array" ref="G178">CALENDAR.FORMAT_LITERARY_DATE(B178,C178,D178,E178,F178)</f>
        <v/>
      </c>
    </row>
    <row r="179" spans="1:7" x14ac:dyDescent="0.25">
      <c r="A179" s="11" t="s">
        <v>3</v>
      </c>
      <c r="B179" s="12" t="e" cm="1">
        <f t="array" ref="B179:E179">CALENDAR.PARSE_LITERARY_DATE(A179)</f>
        <v>#VALUE!</v>
      </c>
      <c r="C179" s="12" t="str">
        <v/>
      </c>
      <c r="D179" s="12" t="str">
        <v/>
      </c>
      <c r="E179" s="83" t="str">
        <v/>
      </c>
      <c r="F179" s="12"/>
      <c r="G179" s="13" t="e" cm="1">
        <f t="array" ref="G179">CALENDAR.FORMAT_LITERARY_DATE(B179,C179,D179,E179,F179)</f>
        <v>#VALUE!</v>
      </c>
    </row>
    <row r="180" spans="1:7" x14ac:dyDescent="0.25">
      <c r="A180" s="52" t="s">
        <v>88</v>
      </c>
      <c r="B180" s="9" t="str" cm="1">
        <f t="array" ref="B180:E180">CALENDAR.PARSE_LITERARY_DATE(A180)</f>
        <v/>
      </c>
      <c r="C180" s="9">
        <v>1</v>
      </c>
      <c r="D180" s="9">
        <v>20</v>
      </c>
      <c r="E180" s="82" t="str">
        <v/>
      </c>
      <c r="F180" s="9" t="s">
        <v>147</v>
      </c>
      <c r="G180" s="10" t="str" cm="1">
        <f t="array" ref="G180">CALENDAR.FORMAT_LITERARY_DATE(B180,C180,D180,E180,F180)</f>
        <v>Jan 20</v>
      </c>
    </row>
    <row r="181" spans="1:7" x14ac:dyDescent="0.25">
      <c r="A181" s="11" t="s">
        <v>48</v>
      </c>
      <c r="B181" s="12" cm="1">
        <f t="array" ref="B181:E181">CALENDAR.PARSE_LITERARY_DATE(A181)</f>
        <v>2000</v>
      </c>
      <c r="C181" s="12">
        <v>1</v>
      </c>
      <c r="D181" s="12">
        <v>25</v>
      </c>
      <c r="E181" s="83" t="str">
        <v/>
      </c>
      <c r="F181" s="12" t="s">
        <v>418</v>
      </c>
      <c r="G181" s="13" t="str" cm="1">
        <f t="array" ref="G181">CALENDAR.FORMAT_LITERARY_DATE(B181,C181,D181,E181,F181)</f>
        <v>January 25, 2000 CE</v>
      </c>
    </row>
    <row r="182" spans="1:7" x14ac:dyDescent="0.25">
      <c r="A182" s="8" t="s">
        <v>49</v>
      </c>
      <c r="B182" s="9" cm="1">
        <f t="array" ref="B182:E182">CALENDAR.PARSE_LITERARY_DATE(A182)</f>
        <v>2020</v>
      </c>
      <c r="C182" s="9">
        <v>2</v>
      </c>
      <c r="D182" s="9">
        <v>1</v>
      </c>
      <c r="E182" s="82">
        <v>0.41666666666666669</v>
      </c>
      <c r="F182" s="9"/>
      <c r="G182" s="10" t="str" cm="1">
        <f t="array" ref="G182">CALENDAR.FORMAT_LITERARY_DATE(B182,C182,D182,E182,F182)</f>
        <v>February 1, 2020, 10:00 AM</v>
      </c>
    </row>
    <row r="183" spans="1:7" x14ac:dyDescent="0.25">
      <c r="A183" s="53" t="s">
        <v>52</v>
      </c>
      <c r="B183" s="12" cm="1">
        <f t="array" ref="B183:E183">CALENDAR.PARSE_LITERARY_DATE(A183)</f>
        <v>2023</v>
      </c>
      <c r="C183" s="12">
        <v>3</v>
      </c>
      <c r="D183" s="12" t="str">
        <v/>
      </c>
      <c r="E183" s="83" t="str">
        <v/>
      </c>
      <c r="F183" s="12"/>
      <c r="G183" s="13" t="str" cm="1">
        <f t="array" ref="G183">CALENDAR.FORMAT_LITERARY_DATE(B183,C183,D183,E183,F183)</f>
        <v>March, 2023</v>
      </c>
    </row>
    <row r="184" spans="1:7" x14ac:dyDescent="0.25">
      <c r="A184" s="54" t="s">
        <v>50</v>
      </c>
      <c r="B184" s="16" t="str" cm="1">
        <f t="array" ref="B184:E184">CALENDAR.PARSE_LITERARY_DATE(A184)</f>
        <v/>
      </c>
      <c r="C184" s="16">
        <v>11</v>
      </c>
      <c r="D184" s="16">
        <v>20</v>
      </c>
      <c r="E184" s="84">
        <v>0.66666666666666663</v>
      </c>
      <c r="F184" s="16"/>
      <c r="G184" s="17" t="str" cm="1">
        <f t="array" ref="G184">CALENDAR.FORMAT_LITERARY_DATE(B184,C184,D184,E184,F184)</f>
        <v>November 20, 4:00 PM</v>
      </c>
    </row>
    <row r="185" spans="1:7" x14ac:dyDescent="0.25">
      <c r="A185" s="55" t="s">
        <v>97</v>
      </c>
      <c r="B185" s="19" cm="1">
        <f t="array" ref="B185:E185">CALENDAR.PARSE_LITERARY_DATE(A185)</f>
        <v>-600</v>
      </c>
      <c r="C185" s="19">
        <v>7</v>
      </c>
      <c r="D185" s="19">
        <v>25</v>
      </c>
      <c r="E185" s="86" t="str">
        <v/>
      </c>
      <c r="F185" s="19"/>
      <c r="G185" s="20" t="str" cm="1">
        <f t="array" ref="G185">CALENDAR.FORMAT_LITERARY_DATE(B185,C185,D185,E185,F185)</f>
        <v>July 25, 601 BCE</v>
      </c>
    </row>
    <row r="186" spans="1:7" x14ac:dyDescent="0.25">
      <c r="A186" s="54" t="s">
        <v>95</v>
      </c>
      <c r="B186" s="16" cm="1">
        <f t="array" ref="B186:E186">CALENDAR.PARSE_LITERARY_DATE(A186)</f>
        <v>20</v>
      </c>
      <c r="C186" s="16">
        <v>3</v>
      </c>
      <c r="D186" s="16" t="str">
        <v/>
      </c>
      <c r="E186" s="84" t="str">
        <v/>
      </c>
      <c r="F186" s="16"/>
      <c r="G186" s="17" t="str" cm="1">
        <f t="array" ref="G186">CALENDAR.FORMAT_LITERARY_DATE(B186,C186,D186,E186,F186)</f>
        <v>March, 20 CE</v>
      </c>
    </row>
    <row r="187" spans="1:7" x14ac:dyDescent="0.25">
      <c r="A187" s="55" t="s">
        <v>96</v>
      </c>
      <c r="B187" s="19" cm="1">
        <f t="array" ref="B187:E187">CALENDAR.PARSE_LITERARY_DATE(A187)</f>
        <v>-44</v>
      </c>
      <c r="C187" s="19">
        <v>3</v>
      </c>
      <c r="D187" s="19">
        <v>25</v>
      </c>
      <c r="E187" s="86">
        <v>0.53139545138888888</v>
      </c>
      <c r="F187" s="19"/>
      <c r="G187" s="20" t="str" cm="1">
        <f t="array" ref="G187">CALENDAR.FORMAT_LITERARY_DATE(B187,C187,D187,E187,F187)</f>
        <v>March 25, 45 BCE, 12:45 PM</v>
      </c>
    </row>
    <row r="188" spans="1:7" x14ac:dyDescent="0.25">
      <c r="A188" s="54" t="s">
        <v>51</v>
      </c>
      <c r="B188" s="16" t="e" cm="1">
        <f t="array" ref="B188:E188">CALENDAR.PARSE_LITERARY_DATE(A188)</f>
        <v>#VALUE!</v>
      </c>
      <c r="C188" s="16" t="str">
        <v/>
      </c>
      <c r="D188" s="16" t="str">
        <v/>
      </c>
      <c r="E188" s="84" t="str">
        <v/>
      </c>
      <c r="F188" s="16"/>
      <c r="G188" s="17" t="e" cm="1">
        <f t="array" ref="G188">CALENDAR.FORMAT_LITERARY_DATE(B188,C188,D188,E188,F188)</f>
        <v>#VALUE!</v>
      </c>
    </row>
    <row r="189" spans="1:7" x14ac:dyDescent="0.25">
      <c r="A189" s="55" t="s">
        <v>54</v>
      </c>
      <c r="B189" s="19" t="e" cm="1">
        <f t="array" ref="B189:E189">CALENDAR.PARSE_LITERARY_DATE(A189)</f>
        <v>#VALUE!</v>
      </c>
      <c r="C189" s="19" t="str">
        <v/>
      </c>
      <c r="D189" s="19" t="str">
        <v/>
      </c>
      <c r="E189" s="86" t="str">
        <v/>
      </c>
      <c r="F189" s="19"/>
      <c r="G189" s="20" t="e" cm="1">
        <f t="array" ref="G189">CALENDAR.FORMAT_LITERARY_DATE(B189,C189,D189,E189,F189)</f>
        <v>#VALUE!</v>
      </c>
    </row>
    <row r="190" spans="1:7" x14ac:dyDescent="0.25">
      <c r="A190" s="54" t="s">
        <v>53</v>
      </c>
      <c r="B190" s="16" t="e" cm="1">
        <f t="array" ref="B190:E190">CALENDAR.PARSE_LITERARY_DATE(A190)</f>
        <v>#VALUE!</v>
      </c>
      <c r="C190" s="16" t="str">
        <v/>
      </c>
      <c r="D190" s="16" t="str">
        <v/>
      </c>
      <c r="E190" s="84" t="str">
        <v/>
      </c>
      <c r="F190" s="16"/>
      <c r="G190" s="17" t="e" cm="1">
        <f t="array" ref="G190">CALENDAR.FORMAT_LITERARY_DATE(B190,C190,D190,E190,F190)</f>
        <v>#VALUE!</v>
      </c>
    </row>
    <row r="191" spans="1:7" x14ac:dyDescent="0.25">
      <c r="A191" s="53" t="s">
        <v>298</v>
      </c>
      <c r="B191" s="12" cm="1">
        <f t="array" ref="B191:E191">CALENDAR.PARSE_LITERARY_DATE(A191)</f>
        <v>0</v>
      </c>
      <c r="C191" s="12">
        <v>1</v>
      </c>
      <c r="D191" s="12" t="str">
        <v/>
      </c>
      <c r="E191" s="83" t="str">
        <v/>
      </c>
      <c r="F191" s="12"/>
      <c r="G191" s="13" t="str" cm="1">
        <f t="array" ref="G191">CALENDAR.FORMAT_LITERARY_DATE(B191,C191,D191,E191,F191)</f>
        <v>January, 1 BCE</v>
      </c>
    </row>
    <row r="192" spans="1:7" x14ac:dyDescent="0.25">
      <c r="A192" s="54" t="s">
        <v>299</v>
      </c>
      <c r="B192" s="16" cm="1">
        <f t="array" ref="B192:E192">CALENDAR.PARSE_LITERARY_DATE(A192)</f>
        <v>2000</v>
      </c>
      <c r="C192" s="16">
        <v>1</v>
      </c>
      <c r="D192" s="16" t="e">
        <v>#NUM!</v>
      </c>
      <c r="E192" s="84" t="str">
        <v/>
      </c>
      <c r="F192" s="16"/>
      <c r="G192" s="17" t="e" cm="1">
        <f t="array" ref="G192">CALENDAR.FORMAT_LITERARY_DATE(B192,C192,D192,E192,F192)</f>
        <v>#NUM!</v>
      </c>
    </row>
    <row r="193" spans="1:7" x14ac:dyDescent="0.25">
      <c r="A193" s="53" t="s">
        <v>300</v>
      </c>
      <c r="B193" s="12" cm="1">
        <f t="array" ref="B193:E193">CALENDAR.PARSE_LITERARY_DATE(A193)</f>
        <v>2023</v>
      </c>
      <c r="C193" s="12">
        <v>4</v>
      </c>
      <c r="D193" s="12" t="e">
        <v>#NUM!</v>
      </c>
      <c r="E193" s="83" t="str">
        <v/>
      </c>
      <c r="F193" s="12"/>
      <c r="G193" s="13" t="e" cm="1">
        <f t="array" ref="G193">CALENDAR.FORMAT_LITERARY_DATE(B193,C193,D193,E193,F193)</f>
        <v>#NUM!</v>
      </c>
    </row>
    <row r="194" spans="1:7" x14ac:dyDescent="0.25">
      <c r="A194" s="54" t="s">
        <v>304</v>
      </c>
      <c r="B194" s="16" cm="1">
        <f t="array" ref="B194:E194">CALENDAR.PARSE_LITERARY_DATE(A194)</f>
        <v>2020</v>
      </c>
      <c r="C194" s="16">
        <v>2</v>
      </c>
      <c r="D194" s="16">
        <v>29</v>
      </c>
      <c r="E194" s="84">
        <v>1</v>
      </c>
      <c r="F194" s="16"/>
      <c r="G194" s="17" t="str" cm="1">
        <f t="array" ref="G194">CALENDAR.FORMAT_LITERARY_DATE(B194,C194,D194,E194,F194)</f>
        <v>February 29, 2020, 24:00</v>
      </c>
    </row>
    <row r="197" spans="1:7" ht="19.5" x14ac:dyDescent="0.3">
      <c r="A197" s="1" t="s">
        <v>572</v>
      </c>
      <c r="F197" s="1" t="s">
        <v>571</v>
      </c>
    </row>
    <row r="199" spans="1:7" x14ac:dyDescent="0.25">
      <c r="A199" s="22" t="s">
        <v>55</v>
      </c>
      <c r="B199" s="43" t="s">
        <v>46</v>
      </c>
      <c r="C199" s="43" t="s">
        <v>16</v>
      </c>
      <c r="D199" s="201" t="s">
        <v>17</v>
      </c>
      <c r="E199" s="24" t="s">
        <v>47</v>
      </c>
      <c r="F199" s="43" t="s">
        <v>312</v>
      </c>
      <c r="G199" s="24" t="s">
        <v>575</v>
      </c>
    </row>
    <row r="200" spans="1:7" x14ac:dyDescent="0.25">
      <c r="A200" s="8"/>
      <c r="B200" s="9" t="str" cm="1">
        <f t="array" ref="B200:E200">CALENDAR.PARSE_US_DATE(A200)</f>
        <v/>
      </c>
      <c r="C200" s="9" t="str">
        <v/>
      </c>
      <c r="D200" s="9" t="str">
        <v/>
      </c>
      <c r="E200" s="82" t="str">
        <v/>
      </c>
      <c r="F200" s="9"/>
      <c r="G200" s="10" t="str" cm="1">
        <f t="array" ref="G200">CALENDAR.FORMAT_US_DATE(B200,C200,D200,E200,F200)</f>
        <v/>
      </c>
    </row>
    <row r="201" spans="1:7" x14ac:dyDescent="0.25">
      <c r="A201" s="11" t="s">
        <v>3</v>
      </c>
      <c r="B201" s="12" t="e" cm="1">
        <f t="array" ref="B201">CALENDAR.PARSE_US_DATE(A201)</f>
        <v>#VALUE!</v>
      </c>
      <c r="C201" s="12"/>
      <c r="D201" s="12"/>
      <c r="E201" s="83"/>
      <c r="F201" s="12"/>
      <c r="G201" s="13" t="e" cm="1">
        <f t="array" ref="G201">CALENDAR.FORMAT_US_DATE(B201,C201,D201,E201,F201)</f>
        <v>#VALUE!</v>
      </c>
    </row>
    <row r="202" spans="1:7" x14ac:dyDescent="0.25">
      <c r="A202" s="52" t="s">
        <v>56</v>
      </c>
      <c r="B202" s="9" cm="1">
        <f t="array" ref="B202:E202">CALENDAR.PARSE_US_DATE(A202)</f>
        <v>2023</v>
      </c>
      <c r="C202" s="9">
        <v>1</v>
      </c>
      <c r="D202" s="9">
        <v>10</v>
      </c>
      <c r="E202" s="82" t="str">
        <v/>
      </c>
      <c r="F202" s="9"/>
      <c r="G202" s="10" t="str" cm="1">
        <f t="array" ref="G202">CALENDAR.FORMAT_US_DATE(B202,C202,D202,E202,F202)</f>
        <v>1/10/2023</v>
      </c>
    </row>
    <row r="203" spans="1:7" x14ac:dyDescent="0.25">
      <c r="A203" s="44" t="s">
        <v>57</v>
      </c>
      <c r="B203" s="12" cm="1">
        <f t="array" ref="B203:E203">CALENDAR.PARSE_US_DATE(A203)</f>
        <v>2023</v>
      </c>
      <c r="C203" s="12">
        <v>1</v>
      </c>
      <c r="D203" s="12">
        <v>10</v>
      </c>
      <c r="E203" s="83" t="str">
        <v/>
      </c>
      <c r="F203" s="45"/>
      <c r="G203" s="13" t="str" cm="1">
        <f t="array" ref="G203">CALENDAR.FORMAT_US_DATE(B203,C203,D203,E203,F203)</f>
        <v>1/10/2023</v>
      </c>
    </row>
    <row r="204" spans="1:7" x14ac:dyDescent="0.25">
      <c r="A204" s="47" t="s">
        <v>303</v>
      </c>
      <c r="B204" s="9" cm="1">
        <f t="array" ref="B204:E204">CALENDAR.PARSE_US_DATE(A204)</f>
        <v>2023</v>
      </c>
      <c r="C204" s="9">
        <v>1</v>
      </c>
      <c r="D204" s="9">
        <v>10</v>
      </c>
      <c r="E204" s="82">
        <v>0.75</v>
      </c>
      <c r="F204" s="9" t="s">
        <v>574</v>
      </c>
      <c r="G204" s="10" t="str" cm="1">
        <f t="array" ref="G204">CALENDAR.FORMAT_US_DATE(B204,C204,D204,E204,F204)</f>
        <v xml:space="preserve">1-11-2023 </v>
      </c>
    </row>
    <row r="205" spans="1:7" x14ac:dyDescent="0.25">
      <c r="A205" s="56" t="s">
        <v>302</v>
      </c>
      <c r="B205" s="37" cm="1">
        <f t="array" ref="B205:E205">CALENDAR.PARSE_US_DATE(A205)</f>
        <v>2023</v>
      </c>
      <c r="C205" s="37">
        <v>12</v>
      </c>
      <c r="D205" s="37">
        <v>31</v>
      </c>
      <c r="E205" s="175">
        <v>0.54565972222222225</v>
      </c>
      <c r="F205" s="37"/>
      <c r="G205" s="57" t="str" cm="1">
        <f t="array" ref="G205">CALENDAR.FORMAT_US_DATE(B205,C205,D205,E205,F205)</f>
        <v>12/31/2023 1:06 PM</v>
      </c>
    </row>
    <row r="206" spans="1:7" x14ac:dyDescent="0.25">
      <c r="A206" s="47" t="s">
        <v>301</v>
      </c>
      <c r="B206" s="9" cm="1">
        <f t="array" ref="B206:E206">CALENDAR.PARSE_US_DATE(A206)</f>
        <v>2023</v>
      </c>
      <c r="C206" s="9">
        <v>1</v>
      </c>
      <c r="D206" s="9">
        <v>10</v>
      </c>
      <c r="E206" s="82">
        <v>0.99999998842592586</v>
      </c>
      <c r="F206" s="9"/>
      <c r="G206" s="10" t="str" cm="1">
        <f t="array" ref="G206">CALENDAR.FORMAT_US_DATE(B206,C206,D206,E206,F206)</f>
        <v>1/11/2023 12:00 AM</v>
      </c>
    </row>
    <row r="207" spans="1:7" x14ac:dyDescent="0.25">
      <c r="A207" s="56" t="s">
        <v>588</v>
      </c>
      <c r="B207" s="37" t="str" cm="1">
        <f t="array" ref="B207:E207">CALENDAR.PARSE_US_DATE(A207)</f>
        <v/>
      </c>
      <c r="C207" s="37" t="str">
        <v/>
      </c>
      <c r="D207" s="37" t="str">
        <v/>
      </c>
      <c r="E207" s="175">
        <v>6.5972222222222224E-2</v>
      </c>
      <c r="F207" s="37"/>
      <c r="G207" s="57" t="str" cm="1">
        <f t="array" ref="G207">CALENDAR.FORMAT_US_DATE(B207,C207,D207,E207,F207)</f>
        <v>1:35 AM</v>
      </c>
    </row>
    <row r="208" spans="1:7" x14ac:dyDescent="0.25">
      <c r="A208" s="71" t="s">
        <v>101</v>
      </c>
      <c r="B208" s="40" cm="1">
        <f t="array" ref="B208:E208">CALENDAR.PARSE_US_DATE(A208)</f>
        <v>-2023</v>
      </c>
      <c r="C208" s="40">
        <v>1</v>
      </c>
      <c r="D208" s="40">
        <v>10</v>
      </c>
      <c r="E208" s="176">
        <v>0.5416666550925926</v>
      </c>
      <c r="F208" s="72"/>
      <c r="G208" s="59" t="str" cm="1">
        <f t="array" ref="G208">CALENDAR.FORMAT_US_DATE(B208,C208,D208,E208,F208)</f>
        <v>1/10/−2023 1:00 PM</v>
      </c>
    </row>
    <row r="209" spans="1:8" x14ac:dyDescent="0.25">
      <c r="A209" s="56" t="s">
        <v>306</v>
      </c>
      <c r="B209" s="37" cm="1">
        <f t="array" ref="B209:E209">CALENDAR.PARSE_US_DATE(A209)</f>
        <v>2023</v>
      </c>
      <c r="C209" s="37">
        <v>1</v>
      </c>
      <c r="D209" s="37">
        <v>10</v>
      </c>
      <c r="E209" s="175" t="e">
        <v>#NUM!</v>
      </c>
      <c r="F209" s="37"/>
      <c r="G209" s="57" t="str" cm="1">
        <f t="array" ref="G209">CALENDAR.FORMAT_US_DATE(B209,C209,D209,E209,F209)</f>
        <v>1/10/2023</v>
      </c>
    </row>
    <row r="212" spans="1:8" ht="19.5" x14ac:dyDescent="0.3">
      <c r="A212" s="1" t="s">
        <v>79</v>
      </c>
    </row>
    <row r="214" spans="1:8" x14ac:dyDescent="0.25">
      <c r="A214" s="22" t="s">
        <v>74</v>
      </c>
      <c r="B214" s="43" t="s">
        <v>15</v>
      </c>
      <c r="C214" s="43" t="s">
        <v>16</v>
      </c>
      <c r="D214" s="43" t="s">
        <v>17</v>
      </c>
      <c r="E214" s="24" t="s">
        <v>47</v>
      </c>
      <c r="F214" s="201" t="s">
        <v>62</v>
      </c>
      <c r="G214" s="24" t="s">
        <v>21</v>
      </c>
      <c r="H214" s="24" t="s">
        <v>576</v>
      </c>
    </row>
    <row r="215" spans="1:8" x14ac:dyDescent="0.25">
      <c r="A215" s="8"/>
      <c r="B215" s="9" t="str" cm="1">
        <f t="array" ref="B215:F215">CALENDAR.PARSE_MIL_DTG(A215)</f>
        <v/>
      </c>
      <c r="C215" s="9" t="str">
        <v/>
      </c>
      <c r="D215" s="9" t="str">
        <v/>
      </c>
      <c r="E215" s="9" t="str">
        <v/>
      </c>
      <c r="F215" s="82" t="str">
        <v/>
      </c>
      <c r="G215" s="9"/>
      <c r="H215" s="10" t="str" cm="1">
        <f t="array" ref="H215">CALENDAR.FORMAT_MIL_DTG(B215,C215,D215,E215,F215,G215)</f>
        <v/>
      </c>
    </row>
    <row r="216" spans="1:8" x14ac:dyDescent="0.25">
      <c r="A216" s="11" t="s">
        <v>3</v>
      </c>
      <c r="B216" s="12" t="e" cm="1">
        <f t="array" ref="B216:F216">CALENDAR.PARSE_MIL_DTG(A216)</f>
        <v>#VALUE!</v>
      </c>
      <c r="C216" s="12" t="str">
        <v/>
      </c>
      <c r="D216" s="12" t="str">
        <v/>
      </c>
      <c r="E216" s="12" t="str">
        <v/>
      </c>
      <c r="F216" s="83" t="str">
        <v/>
      </c>
      <c r="G216" s="12"/>
      <c r="H216" s="13" t="e" cm="1">
        <f t="array" ref="H216">CALENDAR.FORMAT_MIL_DTG(B216,C216,D216,E216,F216,G216)</f>
        <v>#VALUE!</v>
      </c>
    </row>
    <row r="217" spans="1:8" x14ac:dyDescent="0.25">
      <c r="A217" s="52" t="s">
        <v>73</v>
      </c>
      <c r="B217" s="9" cm="1">
        <f t="array" ref="B217:F217">CALENDAR.PARSE_MIL_DTG(A217)</f>
        <v>2023</v>
      </c>
      <c r="C217" s="9">
        <v>5</v>
      </c>
      <c r="D217" s="9">
        <v>12</v>
      </c>
      <c r="E217" s="9">
        <v>0.64635416666666667</v>
      </c>
      <c r="F217" s="82">
        <v>8.3333333333333329E-2</v>
      </c>
      <c r="G217" s="9"/>
      <c r="H217" s="10" t="str" cm="1">
        <f t="array" ref="H217">CALENDAR.FORMAT_MIL_DTG(B217,C217,D217,E217,F217,G217)</f>
        <v>12153045BMAY23</v>
      </c>
    </row>
    <row r="218" spans="1:8" x14ac:dyDescent="0.25">
      <c r="A218" s="44" t="s">
        <v>75</v>
      </c>
      <c r="B218" s="12" cm="1">
        <f t="array" ref="B218:F218">CALENDAR.PARSE_MIL_DTG(A218)</f>
        <v>2000</v>
      </c>
      <c r="C218" s="12">
        <v>6</v>
      </c>
      <c r="D218" s="12">
        <v>5</v>
      </c>
      <c r="E218" s="12">
        <v>0.28142361111111114</v>
      </c>
      <c r="F218" s="83">
        <v>0.41666666666666669</v>
      </c>
      <c r="G218" s="12">
        <v>1</v>
      </c>
      <c r="H218" s="13" t="str" cm="1">
        <f t="array" ref="H218">CALENDAR.FORMAT_MIL_DTG(B218,C218,D218,E218,F218,G218)</f>
        <v>050645KJUN00</v>
      </c>
    </row>
    <row r="219" spans="1:8" x14ac:dyDescent="0.25">
      <c r="A219" s="42" t="s">
        <v>76</v>
      </c>
      <c r="B219" s="9" cm="1">
        <f t="array" ref="B219:F219">CALENDAR.PARSE_MIL_DTG(A219)</f>
        <v>2023</v>
      </c>
      <c r="C219" s="9">
        <v>12</v>
      </c>
      <c r="D219" s="9">
        <v>15</v>
      </c>
      <c r="E219" s="9">
        <v>0.32291666666666669</v>
      </c>
      <c r="F219" s="82">
        <v>0.375</v>
      </c>
      <c r="G219" s="9"/>
      <c r="H219" s="10" t="str" cm="1">
        <f t="array" ref="H219">CALENDAR.FORMAT_MIL_DTG(B219,C219,D219,E219,F219,G219)</f>
        <v>15074500IDEC23</v>
      </c>
    </row>
    <row r="220" spans="1:8" x14ac:dyDescent="0.25">
      <c r="A220" s="56" t="s">
        <v>77</v>
      </c>
      <c r="B220" s="37" t="str" cm="1">
        <f t="array" ref="B220:F220">CALENDAR.PARSE_MIL_DTG(A220)</f>
        <v/>
      </c>
      <c r="C220" s="37" t="str">
        <v/>
      </c>
      <c r="D220" s="37">
        <v>15</v>
      </c>
      <c r="E220" s="37">
        <v>0.25</v>
      </c>
      <c r="F220" s="175">
        <v>0</v>
      </c>
      <c r="G220" s="37"/>
      <c r="H220" s="57" t="str" cm="1">
        <f t="array" ref="H220">CALENDAR.FORMAT_MIL_DTG(B220,C220,D220,E220,F220,G220)</f>
        <v>15060000Z</v>
      </c>
    </row>
    <row r="221" spans="1:8" x14ac:dyDescent="0.25">
      <c r="A221" s="58" t="s">
        <v>78</v>
      </c>
      <c r="B221" s="40" cm="1">
        <f t="array" ref="B221:F221">CALENDAR.PARSE_MIL_DTG(A221)</f>
        <v>1984</v>
      </c>
      <c r="C221" s="40">
        <v>12</v>
      </c>
      <c r="D221" s="40">
        <v>15</v>
      </c>
      <c r="E221" s="40">
        <v>0.32291666666666669</v>
      </c>
      <c r="F221" s="176">
        <v>0.375</v>
      </c>
      <c r="G221" s="40"/>
      <c r="H221" s="59" t="str" cm="1">
        <f t="array" ref="H221">CALENDAR.FORMAT_MIL_DTG(B221,C221,D221,E221,F221,G221)</f>
        <v>15074500IDEC84</v>
      </c>
    </row>
    <row r="222" spans="1:8" x14ac:dyDescent="0.25">
      <c r="A222" s="56" t="s">
        <v>307</v>
      </c>
      <c r="B222" s="37" t="str" cm="1">
        <f t="array" ref="B222:F222">CALENDAR.PARSE_MIL_DTG(A222)</f>
        <v/>
      </c>
      <c r="C222" s="37" t="str">
        <v/>
      </c>
      <c r="D222" s="37">
        <v>15</v>
      </c>
      <c r="E222" s="37" t="e">
        <v>#NUM!</v>
      </c>
      <c r="F222" s="175">
        <v>0</v>
      </c>
      <c r="G222" s="37"/>
      <c r="H222" s="57" t="e" cm="1">
        <f t="array" ref="H222">CALENDAR.FORMAT_MIL_DTG(B222,C222,D222,E222,F222,G222)</f>
        <v>#NUM!</v>
      </c>
    </row>
  </sheetData>
  <pageMargins left="0.7" right="0.7" top="0.75" bottom="0.75" header="0.3" footer="0.3"/>
  <pageSetup paperSize="9" orientation="portrait" copies="0"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topLeftCell="A3" workbookViewId="0">
      <selection activeCell="A22" sqref="A22"/>
    </sheetView>
  </sheetViews>
  <sheetFormatPr defaultRowHeight="15" x14ac:dyDescent="0.25"/>
  <cols>
    <col min="1" max="1" width="22.140625" customWidth="1"/>
    <col min="6" max="6" width="13" customWidth="1"/>
  </cols>
  <sheetData>
    <row r="1" spans="1:6" ht="19.5" x14ac:dyDescent="0.3">
      <c r="A1" s="1" t="s">
        <v>341</v>
      </c>
      <c r="B1" s="1"/>
      <c r="C1" s="1"/>
      <c r="D1" s="1"/>
    </row>
    <row r="3" spans="1:6" x14ac:dyDescent="0.25">
      <c r="A3" t="s">
        <v>1</v>
      </c>
      <c r="B3" t="s">
        <v>118</v>
      </c>
      <c r="C3" t="s">
        <v>6</v>
      </c>
      <c r="D3" t="s">
        <v>195</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384</v>
      </c>
      <c r="E11" s="1" t="s">
        <v>370</v>
      </c>
    </row>
    <row r="13" spans="1:6" x14ac:dyDescent="0.25">
      <c r="A13" s="22" t="s">
        <v>378</v>
      </c>
      <c r="B13" s="43" t="s">
        <v>6</v>
      </c>
      <c r="C13" s="43" t="s">
        <v>46</v>
      </c>
      <c r="D13" s="24" t="s">
        <v>17</v>
      </c>
      <c r="E13" s="43" t="s">
        <v>376</v>
      </c>
      <c r="F13" s="24" t="s">
        <v>379</v>
      </c>
    </row>
    <row r="14" spans="1:6" x14ac:dyDescent="0.25">
      <c r="A14" s="8"/>
      <c r="B14" s="9"/>
      <c r="C14" s="9" t="str" cm="1">
        <f t="array" ref="C14:D14">CALENDAR.PARSE_ISO_ORDINAL_DATE(A14,B14)</f>
        <v/>
      </c>
      <c r="D14" s="10" t="str">
        <v/>
      </c>
      <c r="E14" s="9"/>
      <c r="F14" s="10" t="str" cm="1">
        <f t="array" ref="F14">CALENDAR.FORMAT_ISO_ORDINAL_DATE(C14,D14,E14,B14)</f>
        <v/>
      </c>
    </row>
    <row r="15" spans="1:6" x14ac:dyDescent="0.25">
      <c r="A15" s="11" t="s">
        <v>3</v>
      </c>
      <c r="B15" s="12"/>
      <c r="C15" s="12" t="e" cm="1">
        <f t="array" ref="C15:D15">CALENDAR.PARSE_ISO_ORDINAL_DATE(A15,B15)</f>
        <v>#VALUE!</v>
      </c>
      <c r="D15" s="13" t="str">
        <v/>
      </c>
      <c r="E15" s="12"/>
      <c r="F15" s="13" t="e" cm="1">
        <f t="array" ref="F15">CALENDAR.FORMAT_ISO_ORDINAL_DATE(C15,D15,E15,B15)</f>
        <v>#VALUE!</v>
      </c>
    </row>
    <row r="16" spans="1:6" x14ac:dyDescent="0.25">
      <c r="A16" s="52" t="s">
        <v>380</v>
      </c>
      <c r="B16" s="9"/>
      <c r="C16" s="9" cm="1">
        <f t="array" ref="C16:D16">CALENDAR.PARSE_ISO_ORDINAL_DATE(A16,B16)</f>
        <v>-327</v>
      </c>
      <c r="D16" s="10">
        <v>101</v>
      </c>
      <c r="E16" s="9"/>
      <c r="F16" s="10" t="str" cm="1">
        <f t="array" ref="F16">CALENDAR.FORMAT_ISO_ORDINAL_DATE(C16,D16,E16,B16)</f>
        <v>−0327-101</v>
      </c>
    </row>
    <row r="17" spans="1:6" x14ac:dyDescent="0.25">
      <c r="A17" s="44" t="s">
        <v>381</v>
      </c>
      <c r="B17" s="12"/>
      <c r="C17" s="12" cm="1">
        <f t="array" ref="C17:D17">CALENDAR.PARSE_ISO_ORDINAL_DATE(A17,B17)</f>
        <v>10900</v>
      </c>
      <c r="D17" s="13">
        <v>1</v>
      </c>
      <c r="E17" s="12"/>
      <c r="F17" s="13" t="str" cm="1">
        <f t="array" ref="F17">CALENDAR.FORMAT_ISO_ORDINAL_DATE(C17,D17,E17,B17)</f>
        <v>+10900-001</v>
      </c>
    </row>
    <row r="18" spans="1:6" x14ac:dyDescent="0.25">
      <c r="A18" s="42" t="s">
        <v>382</v>
      </c>
      <c r="B18" s="9"/>
      <c r="C18" s="9" cm="1">
        <f t="array" ref="C18:D18">CALENDAR.PARSE_ISO_ORDINAL_DATE(A18,B18)</f>
        <v>2100</v>
      </c>
      <c r="D18" s="10" t="e">
        <v>#NUM!</v>
      </c>
      <c r="E18" s="9"/>
      <c r="F18" s="10" t="e" cm="1">
        <f t="array" ref="F18">CALENDAR.FORMAT_ISO_ORDINAL_DATE(C18,D18,E18,B18)</f>
        <v>#VALUE!</v>
      </c>
    </row>
    <row r="19" spans="1:6" x14ac:dyDescent="0.25">
      <c r="A19" s="56" t="s">
        <v>382</v>
      </c>
      <c r="B19" s="37">
        <v>1</v>
      </c>
      <c r="C19" s="37" cm="1">
        <f t="array" ref="C19:D19">CALENDAR.PARSE_ISO_ORDINAL_DATE(A19,B19)</f>
        <v>2100</v>
      </c>
      <c r="D19" s="57">
        <v>366</v>
      </c>
      <c r="E19" s="37"/>
      <c r="F19" s="57" t="str" cm="1">
        <f t="array" ref="F19">CALENDAR.FORMAT_ISO_ORDINAL_DATE(C19,D19,E19,B19)</f>
        <v>2100-366</v>
      </c>
    </row>
    <row r="20" spans="1:6" x14ac:dyDescent="0.25">
      <c r="A20" s="42" t="s">
        <v>383</v>
      </c>
      <c r="B20" s="9"/>
      <c r="C20" s="9" cm="1">
        <f t="array" ref="C20:D20">CALENDAR.PARSE_ISO_ORDINAL_DATE(A20,B20)</f>
        <v>2023</v>
      </c>
      <c r="D20" s="10">
        <v>121</v>
      </c>
      <c r="E20" s="9">
        <v>1</v>
      </c>
      <c r="F20" s="10" t="str" cm="1">
        <f t="array" ref="F20">CALENDAR.FORMAT_ISO_ORDINAL_DATE(C20,D20,E20,B20)</f>
        <v>2023121</v>
      </c>
    </row>
    <row r="21" spans="1:6" x14ac:dyDescent="0.25">
      <c r="A21" s="56" t="s">
        <v>374</v>
      </c>
      <c r="B21" s="37"/>
      <c r="C21" s="37" cm="1">
        <f t="array" ref="C21:D21">CALENDAR.PARSE_ISO_ORDINAL_DATE(A21,B21)</f>
        <v>2023</v>
      </c>
      <c r="D21" s="57" t="str">
        <v/>
      </c>
      <c r="E21" s="37"/>
      <c r="F21" s="57" t="str" cm="1">
        <f t="array" ref="F21">CALENDAR.FORMAT_ISO_ORDINAL_DATE(C21,D21,E21,B21)</f>
        <v>2023</v>
      </c>
    </row>
    <row r="22" spans="1:6" x14ac:dyDescent="0.25">
      <c r="A22" s="58" t="s">
        <v>412</v>
      </c>
      <c r="B22" s="40"/>
      <c r="C22" s="40" cm="1">
        <f t="array" ref="C22:D22">CALENDAR.PARSE_ISO_ORDINAL_DATE(A22,B22)</f>
        <v>12023</v>
      </c>
      <c r="D22" s="59" t="str">
        <v/>
      </c>
      <c r="E22" s="40"/>
      <c r="F22" s="59" t="str" cm="1">
        <f t="array" ref="F22">CALENDAR.FORMAT_ISO_ORDINAL_DATE(C22,D22,E22,B22)</f>
        <v>+12023</v>
      </c>
    </row>
    <row r="25" spans="1:6" ht="19.5" x14ac:dyDescent="0.3">
      <c r="A25" s="1" t="s">
        <v>205</v>
      </c>
    </row>
    <row r="27" spans="1:6" x14ac:dyDescent="0.25">
      <c r="A27" s="5" t="s">
        <v>1</v>
      </c>
      <c r="B27" s="6" t="s">
        <v>118</v>
      </c>
      <c r="C27" s="6" t="s">
        <v>65</v>
      </c>
      <c r="D27" s="6" t="s">
        <v>6</v>
      </c>
      <c r="E27" s="7" t="s">
        <v>199</v>
      </c>
    </row>
    <row r="28" spans="1:6" x14ac:dyDescent="0.25">
      <c r="A28" s="8"/>
      <c r="B28" s="9"/>
      <c r="C28" s="9"/>
      <c r="D28" s="9"/>
      <c r="E28" s="10" t="str" cm="1">
        <f t="array" ref="E28">CALENDAR.ORDINAL_DATE_TO_MJDATE(A28,B28,C28,D28)</f>
        <v/>
      </c>
    </row>
    <row r="29" spans="1:6" x14ac:dyDescent="0.25">
      <c r="A29" s="11">
        <v>2023</v>
      </c>
      <c r="B29" s="12">
        <v>1</v>
      </c>
      <c r="C29" s="12"/>
      <c r="D29" s="12"/>
      <c r="E29" s="13" cm="1">
        <f t="array" ref="E29">CALENDAR.ORDINAL_DATE_TO_MJDATE(A29,B29,C29,D29)</f>
        <v>59945</v>
      </c>
    </row>
    <row r="30" spans="1:6" x14ac:dyDescent="0.25">
      <c r="A30" s="8">
        <v>2023</v>
      </c>
      <c r="B30" s="9">
        <v>365</v>
      </c>
      <c r="C30" s="9"/>
      <c r="D30" s="9"/>
      <c r="E30" s="10" cm="1">
        <f t="array" ref="E30">CALENDAR.ORDINAL_DATE_TO_MJDATE(A30,B30,C30,D30)</f>
        <v>60309</v>
      </c>
    </row>
    <row r="31" spans="1:6" x14ac:dyDescent="0.25">
      <c r="A31" s="11">
        <v>2023</v>
      </c>
      <c r="B31" s="12">
        <v>366</v>
      </c>
      <c r="C31" s="12">
        <v>0.5</v>
      </c>
      <c r="D31" s="12"/>
      <c r="E31" s="13" cm="1">
        <f t="array" ref="E31">CALENDAR.ORDINAL_DATE_TO_MJDATE(A31,B31,C31,D31)</f>
        <v>60310.5</v>
      </c>
    </row>
    <row r="32" spans="1:6" x14ac:dyDescent="0.25">
      <c r="A32" s="8">
        <v>2024</v>
      </c>
      <c r="B32" s="9">
        <v>366</v>
      </c>
      <c r="C32" s="9"/>
      <c r="D32" s="9"/>
      <c r="E32" s="10" cm="1">
        <f t="array" ref="E32">CALENDAR.ORDINAL_DATE_TO_MJDATE(A32,B32,C32,D32)</f>
        <v>60675</v>
      </c>
    </row>
    <row r="33" spans="1:6" x14ac:dyDescent="0.25">
      <c r="A33" s="11">
        <v>1858</v>
      </c>
      <c r="B33" s="12">
        <v>320.5</v>
      </c>
      <c r="C33" s="12">
        <v>1.5</v>
      </c>
      <c r="D33" s="12"/>
      <c r="E33" s="13" cm="1">
        <f t="array" ref="E33">CALENDAR.ORDINAL_DATE_TO_MJDATE(A33,B33,C33,D33)</f>
        <v>0.5</v>
      </c>
    </row>
    <row r="34" spans="1:6" x14ac:dyDescent="0.25">
      <c r="A34" s="14">
        <v>1858</v>
      </c>
      <c r="B34" s="15">
        <v>309</v>
      </c>
      <c r="C34" s="15"/>
      <c r="D34" s="16">
        <v>1</v>
      </c>
      <c r="E34" s="17" cm="1">
        <f t="array" ref="E34">CALENDAR.ORDINAL_DATE_TO_MJDATE(A34,B34,C34,D34)</f>
        <v>0</v>
      </c>
    </row>
    <row r="37" spans="1:6" ht="19.5" x14ac:dyDescent="0.3">
      <c r="A37" s="1" t="s">
        <v>443</v>
      </c>
    </row>
    <row r="39" spans="1:6" x14ac:dyDescent="0.25">
      <c r="A39" s="5" t="s">
        <v>201</v>
      </c>
      <c r="B39" s="6" t="s">
        <v>6</v>
      </c>
      <c r="C39" s="6" t="s">
        <v>15</v>
      </c>
      <c r="D39" s="6" t="s">
        <v>204</v>
      </c>
      <c r="E39" s="6" t="s">
        <v>47</v>
      </c>
      <c r="F39" s="7" t="s">
        <v>196</v>
      </c>
    </row>
    <row r="40" spans="1:6" x14ac:dyDescent="0.25">
      <c r="A40" s="220"/>
      <c r="B40" s="9"/>
      <c r="C40" s="9" t="str" cm="1">
        <f t="array" ref="C40:F40">CALENDAR.MJDATE_TO_ORDINAL_DATE($A40,$B40)</f>
        <v/>
      </c>
      <c r="D40" s="9" t="str">
        <v/>
      </c>
      <c r="E40" s="9" t="str">
        <v/>
      </c>
      <c r="F40" s="10" t="str">
        <v/>
      </c>
    </row>
    <row r="41" spans="1:6" x14ac:dyDescent="0.25">
      <c r="A41" s="221" t="s">
        <v>3</v>
      </c>
      <c r="B41" s="12"/>
      <c r="C41" s="12" t="e" cm="1">
        <f t="array" ref="C41:F41">CALENDAR.MJDATE_TO_ORDINAL_DATE($A41,$B41)</f>
        <v>#VALUE!</v>
      </c>
      <c r="D41" s="12" t="str">
        <v/>
      </c>
      <c r="E41" s="12" t="str">
        <v/>
      </c>
      <c r="F41" s="13" t="str">
        <v/>
      </c>
    </row>
    <row r="42" spans="1:6" x14ac:dyDescent="0.25">
      <c r="A42" s="220">
        <v>60096</v>
      </c>
      <c r="B42" s="9"/>
      <c r="C42" s="9" cm="1">
        <f t="array" ref="C42:F42">CALENDAR.MJDATE_TO_ORDINAL_DATE($A42,$B42)</f>
        <v>2023</v>
      </c>
      <c r="D42" s="9">
        <v>152</v>
      </c>
      <c r="E42" s="9">
        <v>0</v>
      </c>
      <c r="F42" s="10">
        <v>365</v>
      </c>
    </row>
    <row r="43" spans="1:6" x14ac:dyDescent="0.25">
      <c r="A43" s="221">
        <v>60096.57654342</v>
      </c>
      <c r="B43" s="12"/>
      <c r="C43" s="12" cm="1">
        <f t="array" ref="C43:F43">CALENDAR.MJDATE_TO_ORDINAL_DATE($A43,$B43)</f>
        <v>2023</v>
      </c>
      <c r="D43" s="12">
        <v>152</v>
      </c>
      <c r="E43" s="12">
        <v>0.57654342008754611</v>
      </c>
      <c r="F43" s="13">
        <v>365</v>
      </c>
    </row>
    <row r="44" spans="1:6" x14ac:dyDescent="0.25">
      <c r="A44" s="220">
        <v>-2400000.5</v>
      </c>
      <c r="B44" s="9"/>
      <c r="C44" s="9" cm="1">
        <f t="array" ref="C44:F44">CALENDAR.MJDATE_TO_ORDINAL_DATE($A44,$B44)</f>
        <v>-4713</v>
      </c>
      <c r="D44" s="9">
        <v>328</v>
      </c>
      <c r="E44" s="9">
        <v>0.5</v>
      </c>
      <c r="F44" s="10">
        <v>365</v>
      </c>
    </row>
    <row r="45" spans="1:6" x14ac:dyDescent="0.25">
      <c r="A45" s="221">
        <v>-2400000.5</v>
      </c>
      <c r="B45" s="12">
        <v>1</v>
      </c>
      <c r="C45" s="12" cm="1">
        <f t="array" ref="C45:F45">CALENDAR.MJDATE_TO_ORDINAL_DATE($A45,$B45)</f>
        <v>-4712</v>
      </c>
      <c r="D45" s="12">
        <v>1</v>
      </c>
      <c r="E45" s="12">
        <v>0.5</v>
      </c>
      <c r="F45" s="13">
        <v>366</v>
      </c>
    </row>
    <row r="46" spans="1:6" x14ac:dyDescent="0.25">
      <c r="A46" s="222">
        <v>0</v>
      </c>
      <c r="B46" s="15"/>
      <c r="C46" s="16" cm="1">
        <f t="array" ref="C46:F46">CALENDAR.MJDATE_TO_ORDINAL_DATE($A46,$B46)</f>
        <v>1858</v>
      </c>
      <c r="D46" s="16">
        <v>321</v>
      </c>
      <c r="E46" s="16">
        <v>0</v>
      </c>
      <c r="F46" s="17">
        <v>365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106"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105</v>
      </c>
    </row>
    <row r="3" spans="1:3" x14ac:dyDescent="0.25">
      <c r="A3" s="77" t="s">
        <v>19</v>
      </c>
      <c r="B3" s="78" t="s">
        <v>106</v>
      </c>
      <c r="C3" s="79" t="s">
        <v>206</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80">
        <v>5</v>
      </c>
      <c r="B11" s="80"/>
      <c r="C11" s="80"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449</v>
      </c>
      <c r="E26" s="1" t="s">
        <v>184</v>
      </c>
    </row>
    <row r="28" spans="1:7" x14ac:dyDescent="0.25">
      <c r="A28" s="22" t="s">
        <v>452</v>
      </c>
      <c r="B28" s="6" t="s">
        <v>291</v>
      </c>
      <c r="C28" s="24" t="s">
        <v>290</v>
      </c>
      <c r="D28" s="43" t="s">
        <v>347</v>
      </c>
      <c r="E28" s="23" t="s">
        <v>21</v>
      </c>
      <c r="F28" s="23" t="s">
        <v>39</v>
      </c>
      <c r="G28" s="23" t="s">
        <v>308</v>
      </c>
    </row>
    <row r="29" spans="1:7" x14ac:dyDescent="0.25">
      <c r="A29" s="8"/>
      <c r="B29" s="9"/>
      <c r="C29" s="10" t="str" cm="1">
        <f t="array" ref="C29">CALENDAR.PARSE_WEEKDAY(A29,B29)</f>
        <v/>
      </c>
      <c r="D29" s="9" t="str" cm="1">
        <f t="array" ref="D29">IF(B29,CALENDAR.CONVERT_WEEKDAY_NUMBER(C29,0),C29)</f>
        <v/>
      </c>
      <c r="E29" s="9"/>
      <c r="F29" s="9"/>
      <c r="G29" s="10" t="str" cm="1">
        <f t="array" ref="G29">CALENDAR.WEEKDAY_NAME(D29,E29,F29)</f>
        <v/>
      </c>
    </row>
    <row r="30" spans="1:7" x14ac:dyDescent="0.25">
      <c r="A30" s="11" t="s">
        <v>3</v>
      </c>
      <c r="B30" s="12"/>
      <c r="C30" s="13" t="e" cm="1">
        <f t="array" ref="C30">CALENDAR.PARSE_WEEKDAY(A30,B30)</f>
        <v>#VALUE!</v>
      </c>
      <c r="D30" s="12" t="e" cm="1">
        <f t="array" ref="D30">IF(B30,CALENDAR.CONVERT_WEEKDAY_NUMBER(C30,0),C30)</f>
        <v>#VALUE!</v>
      </c>
      <c r="E30" s="12"/>
      <c r="F30" s="12"/>
      <c r="G30" s="13" t="e" cm="1">
        <f t="array" ref="G30">CALENDAR.WEEKDAY_NAME(D30,E30,F30)</f>
        <v>#VALUE!</v>
      </c>
    </row>
    <row r="31" spans="1:7" x14ac:dyDescent="0.25">
      <c r="A31" s="8" t="s">
        <v>22</v>
      </c>
      <c r="B31" s="9"/>
      <c r="C31" s="10" cm="1">
        <f t="array" ref="C31">CALENDAR.PARSE_WEEKDAY(A31,B31)</f>
        <v>6</v>
      </c>
      <c r="D31" s="9" cm="1">
        <f t="array" ref="D31">IF(B31,CALENDAR.CONVERT_WEEKDAY_NUMBER(C31,0),C31)</f>
        <v>6</v>
      </c>
      <c r="E31" s="9"/>
      <c r="F31" s="9"/>
      <c r="G31" s="10" t="str" cm="1">
        <f t="array" ref="G31">CALENDAR.WEEKDAY_NAME(D31,E31,F31)</f>
        <v>Saturday</v>
      </c>
    </row>
    <row r="32" spans="1:7" x14ac:dyDescent="0.25">
      <c r="A32" s="11" t="s">
        <v>23</v>
      </c>
      <c r="B32" s="12"/>
      <c r="C32" s="13" cm="1">
        <f t="array" ref="C32">CALENDAR.PARSE_WEEKDAY(A32,B32)</f>
        <v>6</v>
      </c>
      <c r="D32" s="12" cm="1">
        <f t="array" ref="D32">IF(B32,CALENDAR.CONVERT_WEEKDAY_NUMBER(C32,0),C32)</f>
        <v>6</v>
      </c>
      <c r="E32" s="12"/>
      <c r="F32" s="12"/>
      <c r="G32" s="13" t="str" cm="1">
        <f t="array" ref="G32">CALENDAR.WEEKDAY_NAME(D32,E32,F32)</f>
        <v>Saturday</v>
      </c>
    </row>
    <row r="33" spans="1:7" x14ac:dyDescent="0.25">
      <c r="A33" s="8" t="s">
        <v>24</v>
      </c>
      <c r="B33" s="9"/>
      <c r="C33" s="10" cm="1">
        <f t="array" ref="C33">CALENDAR.PARSE_WEEKDAY(A33,B33)</f>
        <v>1</v>
      </c>
      <c r="D33" s="9" cm="1">
        <f t="array" ref="D33">IF(B33,CALENDAR.CONVERT_WEEKDAY_NUMBER(C33,0),C33)</f>
        <v>1</v>
      </c>
      <c r="E33" s="9"/>
      <c r="F33" s="9"/>
      <c r="G33" s="10" t="str" cm="1">
        <f t="array" ref="G33">CALENDAR.WEEKDAY_NAME(D33,E33,F33)</f>
        <v>Monday</v>
      </c>
    </row>
    <row r="34" spans="1:7" x14ac:dyDescent="0.25">
      <c r="A34" s="11" t="s">
        <v>25</v>
      </c>
      <c r="B34" s="12"/>
      <c r="C34" s="13" t="e" cm="1">
        <f t="array" ref="C34">CALENDAR.PARSE_WEEKDAY(A34,B34)</f>
        <v>#VALUE!</v>
      </c>
      <c r="D34" s="12" t="e" cm="1">
        <f t="array" ref="D34">IF(B34,CALENDAR.CONVERT_WEEKDAY_NUMBER(C34,0),C34)</f>
        <v>#VALUE!</v>
      </c>
      <c r="E34" s="12">
        <v>1</v>
      </c>
      <c r="F34" s="12"/>
      <c r="G34" s="13" t="e" cm="1">
        <f t="array" ref="G34">CALENDAR.WEEKDAY_NAME(D34,E34,F34)</f>
        <v>#VALUE!</v>
      </c>
    </row>
    <row r="35" spans="1:7" x14ac:dyDescent="0.25">
      <c r="A35" s="14" t="s">
        <v>26</v>
      </c>
      <c r="B35" s="15"/>
      <c r="C35" s="17" cm="1">
        <f t="array" ref="C35">CALENDAR.PARSE_WEEKDAY(A35,B35)</f>
        <v>5</v>
      </c>
      <c r="D35" s="16" cm="1">
        <f t="array" ref="D35">IF(B35,CALENDAR.CONVERT_WEEKDAY_NUMBER(C35,0),C35)</f>
        <v>5</v>
      </c>
      <c r="E35" s="15">
        <v>1</v>
      </c>
      <c r="F35" s="15"/>
      <c r="G35" s="17" t="str" cm="1">
        <f t="array" ref="G35">CALENDAR.WEEKDAY_NAME(D35,E35,F35)</f>
        <v>Fri</v>
      </c>
    </row>
    <row r="36" spans="1:7" x14ac:dyDescent="0.25">
      <c r="A36" s="18" t="s">
        <v>27</v>
      </c>
      <c r="B36" s="19">
        <v>1</v>
      </c>
      <c r="C36" s="20" cm="1">
        <f t="array" ref="C36">CALENDAR.PARSE_WEEKDAY(A36,B36)</f>
        <v>1</v>
      </c>
      <c r="D36" s="19" cm="1">
        <f t="array" ref="D36">IF(B36,CALENDAR.CONVERT_WEEKDAY_NUMBER(C36,0),C36)</f>
        <v>7</v>
      </c>
      <c r="E36" s="19">
        <v>1</v>
      </c>
      <c r="F36" s="19">
        <v>1</v>
      </c>
      <c r="G36" s="20" t="str" cm="1">
        <f t="array" ref="G36">CALENDAR.WEEKDAY_NAME(D36,E36,F36)</f>
        <v>Sun</v>
      </c>
    </row>
    <row r="39" spans="1:7" ht="19.5" x14ac:dyDescent="0.3">
      <c r="A39" s="1" t="s">
        <v>346</v>
      </c>
      <c r="D39" s="1"/>
    </row>
    <row r="41" spans="1:7" x14ac:dyDescent="0.25">
      <c r="A41" s="22" t="s">
        <v>20</v>
      </c>
      <c r="B41" s="23" t="s">
        <v>201</v>
      </c>
      <c r="C41" s="7" t="s">
        <v>207</v>
      </c>
    </row>
    <row r="42" spans="1:7" x14ac:dyDescent="0.25">
      <c r="A42" s="21"/>
      <c r="B42" s="9"/>
      <c r="C42" s="10" t="str" cm="1">
        <f t="array" ref="C42">CALENDAR.DAY_OF_WEEK(B42)</f>
        <v/>
      </c>
    </row>
    <row r="43" spans="1:7" x14ac:dyDescent="0.25">
      <c r="A43" s="25"/>
      <c r="B43" s="12" t="s">
        <v>3</v>
      </c>
      <c r="C43" s="13" t="e" cm="1">
        <f t="array" ref="C43">CALENDAR.DAY_OF_WEEK(B43)</f>
        <v>#VALUE!</v>
      </c>
    </row>
    <row r="44" spans="1:7" x14ac:dyDescent="0.25">
      <c r="A44" s="21">
        <v>45060</v>
      </c>
      <c r="B44" s="9" cm="1">
        <f t="array" ref="B44">CALENDAR.MODIFIED_JULIAN_DATE(YEAR(A44),MONTH(A44),DAY(A44), MOD(A44,1))</f>
        <v>60078</v>
      </c>
      <c r="C44" s="10" cm="1">
        <f t="array" ref="C44">CALENDAR.DAY_OF_WEEK(B44)</f>
        <v>7</v>
      </c>
    </row>
    <row r="45" spans="1:7" x14ac:dyDescent="0.25">
      <c r="A45" s="25">
        <v>45065</v>
      </c>
      <c r="B45" s="12" cm="1">
        <f t="array" ref="B45">CALENDAR.MODIFIED_JULIAN_DATE(YEAR(A45),MONTH(A45),DAY(A45), MOD(A45,1))</f>
        <v>60083</v>
      </c>
      <c r="C45" s="13" cm="1">
        <f t="array" ref="C45">CALENDAR.DAY_OF_WEEK(B45)</f>
        <v>5</v>
      </c>
    </row>
    <row r="46" spans="1:7" x14ac:dyDescent="0.25">
      <c r="A46" s="21">
        <v>45066</v>
      </c>
      <c r="B46" s="9" cm="1">
        <f t="array" ref="B46">CALENDAR.MODIFIED_JULIAN_DATE(YEAR(A46),MONTH(A46),DAY(A46), MOD(A46,1))</f>
        <v>60084</v>
      </c>
      <c r="C46" s="10" cm="1">
        <f t="array" ref="C46">CALENDAR.DAY_OF_WEEK(B46)</f>
        <v>6</v>
      </c>
    </row>
    <row r="47" spans="1:7" x14ac:dyDescent="0.25">
      <c r="A47" s="25">
        <v>45067</v>
      </c>
      <c r="B47" s="12" cm="1">
        <f t="array" ref="B47">CALENDAR.MODIFIED_JULIAN_DATE(YEAR(A47),MONTH(A47),DAY(A47), MOD(A47,1))</f>
        <v>60085</v>
      </c>
      <c r="C47" s="13" cm="1">
        <f t="array" ref="C47">CALENDAR.DAY_OF_WEEK(B47)</f>
        <v>7</v>
      </c>
    </row>
    <row r="48" spans="1:7" x14ac:dyDescent="0.25">
      <c r="A48" s="21">
        <v>45060</v>
      </c>
      <c r="B48" s="15" cm="1">
        <f t="array" ref="B48">CALENDAR.MODIFIED_JULIAN_DATE(YEAR(A48),MONTH(A48),DAY(A48), MOD(A48,1))</f>
        <v>60078</v>
      </c>
      <c r="C48" s="17" cm="1">
        <f t="array" ref="C48">CALENDAR.DAY_OF_WEEK(B48)</f>
        <v>7</v>
      </c>
    </row>
    <row r="49" spans="1:13" x14ac:dyDescent="0.25">
      <c r="A49" s="26">
        <v>45065</v>
      </c>
      <c r="B49" s="19" cm="1">
        <f t="array" ref="B49">CALENDAR.MODIFIED_JULIAN_DATE(YEAR(A49),MONTH(A49),DAY(A49), MOD(A49,1))</f>
        <v>60083</v>
      </c>
      <c r="C49" s="20" cm="1">
        <f t="array" ref="C49">CALENDAR.DAY_OF_WEEK(B49)</f>
        <v>5</v>
      </c>
    </row>
    <row r="50" spans="1:13" x14ac:dyDescent="0.25">
      <c r="A50" s="85">
        <v>45066</v>
      </c>
      <c r="B50" s="15" cm="1">
        <f t="array" ref="B50">CALENDAR.MODIFIED_JULIAN_DATE(YEAR(A50),MONTH(A50),DAY(A50), MOD(A50,1))</f>
        <v>60084</v>
      </c>
      <c r="C50" s="17" cm="1">
        <f t="array" ref="C50">CALENDAR.DAY_OF_WEEK(B50)</f>
        <v>6</v>
      </c>
    </row>
    <row r="53" spans="1:13" ht="19.5" x14ac:dyDescent="0.3">
      <c r="A53" s="1" t="s">
        <v>208</v>
      </c>
    </row>
    <row r="55" spans="1:13" x14ac:dyDescent="0.25">
      <c r="A55" s="22" t="s">
        <v>1</v>
      </c>
      <c r="B55" s="6" t="s">
        <v>4</v>
      </c>
      <c r="C55" s="6" t="s">
        <v>28</v>
      </c>
      <c r="D55" s="6" t="s">
        <v>109</v>
      </c>
      <c r="E55" s="6" t="s">
        <v>65</v>
      </c>
      <c r="F55" s="6" t="s">
        <v>6</v>
      </c>
      <c r="G55" s="24" t="s">
        <v>199</v>
      </c>
      <c r="H55" s="27" t="s">
        <v>29</v>
      </c>
      <c r="I55" s="6" t="s">
        <v>30</v>
      </c>
      <c r="J55" s="24" t="s">
        <v>31</v>
      </c>
      <c r="K55" s="43" t="s">
        <v>209</v>
      </c>
      <c r="L55" s="6" t="s">
        <v>5</v>
      </c>
      <c r="M55" s="7" t="s">
        <v>11</v>
      </c>
    </row>
    <row r="56" spans="1:13" x14ac:dyDescent="0.25">
      <c r="A56" s="8">
        <v>2023</v>
      </c>
      <c r="B56" s="9">
        <v>6</v>
      </c>
      <c r="C56" s="9">
        <v>-1</v>
      </c>
      <c r="D56" s="9">
        <v>7</v>
      </c>
      <c r="E56" s="9"/>
      <c r="F56" s="9"/>
      <c r="G56" s="10" cm="1">
        <f t="array" ref="G56">CALENDAR.WEEKDAY_OF_MONTH(A56,B56,C56,D56,E56,F56)</f>
        <v>60120</v>
      </c>
      <c r="H56" s="8" t="e" cm="1" vm="1">
        <f t="array" ref="H56">CALENDAR.MJDATE_TO_CALENDAR_DATE(G56,,,F56)</f>
        <v>#VALUE!</v>
      </c>
      <c r="I56" s="9"/>
      <c r="J56" s="9"/>
      <c r="K56" s="9"/>
      <c r="L56" s="96" t="e" vm="2">
        <f>DATE(H56,I56,J56)+K56</f>
        <v>#VALUE!</v>
      </c>
      <c r="M56" s="10" t="s">
        <v>107</v>
      </c>
    </row>
    <row r="57" spans="1:13" x14ac:dyDescent="0.25">
      <c r="A57" s="11">
        <v>2023</v>
      </c>
      <c r="B57" s="12">
        <v>1</v>
      </c>
      <c r="C57" s="12">
        <v>2</v>
      </c>
      <c r="D57" s="12">
        <v>2</v>
      </c>
      <c r="E57" s="12">
        <v>0.5</v>
      </c>
      <c r="F57" s="12"/>
      <c r="G57" s="13" cm="1">
        <f t="array" ref="G57">CALENDAR.WEEKDAY_OF_MONTH(A57,B57,C57,D57,E57,F57)</f>
        <v>59954.5</v>
      </c>
      <c r="H57" s="11" t="e" cm="1" vm="1">
        <f t="array" ref="H57">CALENDAR.MJDATE_TO_CALENDAR_DATE(G57,,,F57)</f>
        <v>#VALUE!</v>
      </c>
      <c r="I57" s="12"/>
      <c r="J57" s="12"/>
      <c r="K57" s="12"/>
      <c r="L57" s="98" t="e" vm="2">
        <f>DATE(H57,I57,J57)+K57</f>
        <v>#VALUE!</v>
      </c>
      <c r="M57" s="13" t="s">
        <v>32</v>
      </c>
    </row>
    <row r="58" spans="1:13" ht="30" x14ac:dyDescent="0.25">
      <c r="A58" s="8">
        <v>1854</v>
      </c>
      <c r="B58" s="9">
        <v>3</v>
      </c>
      <c r="C58" s="9">
        <v>0</v>
      </c>
      <c r="D58" s="9">
        <v>1</v>
      </c>
      <c r="E58" s="9"/>
      <c r="F58" s="9">
        <v>1</v>
      </c>
      <c r="G58" s="10" cm="1">
        <f t="array" ref="G58">CALENDAR.WEEKDAY_OF_MONTH(A58,B58,C58,D58,E58,F58)</f>
        <v>-1717</v>
      </c>
      <c r="H58" s="8" t="e" cm="1" vm="1">
        <f t="array" ref="H58">CALENDAR.MJDATE_TO_CALENDAR_DATE(G58,,,F58)</f>
        <v>#VALUE!</v>
      </c>
      <c r="I58" s="9"/>
      <c r="J58" s="9"/>
      <c r="K58" s="9"/>
      <c r="L58" s="96"/>
      <c r="M58" s="29" t="s">
        <v>33</v>
      </c>
    </row>
    <row r="59" spans="1:13" x14ac:dyDescent="0.25">
      <c r="A59" s="11">
        <v>2023</v>
      </c>
      <c r="B59" s="12">
        <v>2</v>
      </c>
      <c r="C59" s="12">
        <v>-1</v>
      </c>
      <c r="D59" s="12">
        <v>5</v>
      </c>
      <c r="E59" s="12"/>
      <c r="F59" s="12"/>
      <c r="G59" s="13" cm="1">
        <f t="array" ref="G59">CALENDAR.WEEKDAY_OF_MONTH(A59,B59,C59,D59,E59,F59)</f>
        <v>59999</v>
      </c>
      <c r="H59" s="11" t="e" cm="1" vm="1">
        <f t="array" ref="H59">CALENDAR.MJDATE_TO_CALENDAR_DATE(G59,,,F59)</f>
        <v>#VALUE!</v>
      </c>
      <c r="I59" s="12"/>
      <c r="J59" s="12"/>
      <c r="K59" s="12"/>
      <c r="L59" s="98" t="e" vm="2">
        <f t="shared" ref="L59:L61" si="0">DATE(H59,I59,J59)+K59</f>
        <v>#VALUE!</v>
      </c>
      <c r="M59" s="13" t="s">
        <v>111</v>
      </c>
    </row>
    <row r="60" spans="1:13" x14ac:dyDescent="0.25">
      <c r="A60" s="28">
        <v>2023</v>
      </c>
      <c r="B60" s="16">
        <v>2</v>
      </c>
      <c r="C60" s="16">
        <v>0</v>
      </c>
      <c r="D60" s="16">
        <v>1</v>
      </c>
      <c r="E60" s="16"/>
      <c r="F60" s="16"/>
      <c r="G60" s="17" cm="1">
        <f t="array" ref="G60">CALENDAR.WEEKDAY_OF_MONTH(A60,B60,C60,D60,E60,F60)</f>
        <v>59974</v>
      </c>
      <c r="H60" s="28" t="e" cm="1" vm="1">
        <f t="array" ref="H60">CALENDAR.MJDATE_TO_CALENDAR_DATE(G60,,,F60)</f>
        <v>#VALUE!</v>
      </c>
      <c r="I60" s="16"/>
      <c r="J60" s="16"/>
      <c r="K60" s="16"/>
      <c r="L60" s="155" t="e" vm="2">
        <f t="shared" si="0"/>
        <v>#VALUE!</v>
      </c>
      <c r="M60" s="17" t="s">
        <v>110</v>
      </c>
    </row>
    <row r="61" spans="1:13" x14ac:dyDescent="0.25">
      <c r="A61" s="18">
        <v>2023</v>
      </c>
      <c r="B61" s="19">
        <v>2.5</v>
      </c>
      <c r="C61" s="19">
        <v>1</v>
      </c>
      <c r="D61" s="19">
        <v>1</v>
      </c>
      <c r="E61" s="19"/>
      <c r="F61" s="19"/>
      <c r="G61" s="20" t="e" cm="1">
        <f t="array" ref="G61">CALENDAR.WEEKDAY_OF_MONTH(A61,B61,C61,D61,E61,F61)</f>
        <v>#NUM!</v>
      </c>
      <c r="H61" s="18" t="e" cm="1" vm="1">
        <f t="array" ref="H61">CALENDAR.MJDATE_TO_CALENDAR_DATE(G61,,,F61)</f>
        <v>#VALUE!</v>
      </c>
      <c r="I61" s="19"/>
      <c r="J61" s="19"/>
      <c r="K61" s="19"/>
      <c r="L61" s="131" t="e" vm="2">
        <f t="shared" si="0"/>
        <v>#VALUE!</v>
      </c>
      <c r="M61" s="20"/>
    </row>
    <row r="64" spans="1:13" ht="19.5" x14ac:dyDescent="0.3">
      <c r="A64" s="1" t="s">
        <v>342</v>
      </c>
      <c r="B64" s="1"/>
      <c r="C64" s="1"/>
      <c r="D64" s="1"/>
    </row>
    <row r="66" spans="1:5" x14ac:dyDescent="0.25">
      <c r="A66" t="s">
        <v>1</v>
      </c>
      <c r="B66" t="s">
        <v>211</v>
      </c>
      <c r="C66" t="s">
        <v>109</v>
      </c>
      <c r="D66" t="s">
        <v>6</v>
      </c>
      <c r="E66" t="s">
        <v>195</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3">
        <v>2023</v>
      </c>
      <c r="B74">
        <v>25</v>
      </c>
      <c r="C74">
        <v>8</v>
      </c>
      <c r="E74" t="b" cm="1">
        <f t="array" ref="E74">CALENDAR.IS_VALID_WEEK_DATE(Table2322[[#This Row],[YearCE]],Table2322[[#This Row],[ISOWeek]],Table2322[[#This Row],[ISOWeekDay]],Table2322[[#This Row],[JulianCalendar]])</f>
        <v>0</v>
      </c>
    </row>
    <row r="77" spans="1:5" ht="19.5" x14ac:dyDescent="0.3">
      <c r="A77" s="1" t="s">
        <v>104</v>
      </c>
    </row>
    <row r="79" spans="1:5" x14ac:dyDescent="0.25">
      <c r="A79" s="77" t="s">
        <v>1</v>
      </c>
      <c r="B79" s="78" t="s">
        <v>6</v>
      </c>
      <c r="C79" s="78" t="s">
        <v>2</v>
      </c>
    </row>
    <row r="80" spans="1:5" x14ac:dyDescent="0.25">
      <c r="C80" t="str" cm="1">
        <f t="array" ref="C80">CALENDAR.WEEKS_IN_YEAR(Table9[[#This Row],[YearCE]],Table9[[#This Row],[JulianCalendar]])</f>
        <v/>
      </c>
    </row>
    <row r="81" spans="1:7" x14ac:dyDescent="0.25">
      <c r="A81" t="s">
        <v>3</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385</v>
      </c>
      <c r="F94" s="1" t="s">
        <v>371</v>
      </c>
    </row>
    <row r="96" spans="1:7" x14ac:dyDescent="0.25">
      <c r="A96" s="22" t="s">
        <v>386</v>
      </c>
      <c r="B96" s="43" t="s">
        <v>6</v>
      </c>
      <c r="C96" s="43" t="s">
        <v>46</v>
      </c>
      <c r="D96" s="43" t="s">
        <v>387</v>
      </c>
      <c r="E96" s="24" t="s">
        <v>17</v>
      </c>
      <c r="F96" s="43" t="s">
        <v>376</v>
      </c>
      <c r="G96" s="24" t="s">
        <v>375</v>
      </c>
    </row>
    <row r="97" spans="1:15" x14ac:dyDescent="0.25">
      <c r="A97" s="8"/>
      <c r="B97" s="9"/>
      <c r="C97" s="9" t="str" cm="1">
        <f t="array" ref="C97:E97">CALENDAR.PARSE_ISO_WEEK_DATE(A97,B97)</f>
        <v/>
      </c>
      <c r="D97" s="9" t="str">
        <v/>
      </c>
      <c r="E97" s="10" t="str">
        <v/>
      </c>
      <c r="F97" s="9"/>
      <c r="G97" s="10" t="str" cm="1">
        <f t="array" ref="G97">CALENDAR.FORMAT_ISO_WEEK_DATE(C97,D97,E97,F97,B97)</f>
        <v/>
      </c>
    </row>
    <row r="98" spans="1:15" x14ac:dyDescent="0.25">
      <c r="A98" s="11" t="s">
        <v>3</v>
      </c>
      <c r="B98" s="12"/>
      <c r="C98" s="12" t="e" cm="1">
        <f t="array" ref="C98:E98">CALENDAR.PARSE_ISO_WEEK_DATE(A98,B98)</f>
        <v>#VALUE!</v>
      </c>
      <c r="D98" s="12" t="str">
        <v/>
      </c>
      <c r="E98" s="13" t="str">
        <v/>
      </c>
      <c r="F98" s="12"/>
      <c r="G98" s="13" t="e" cm="1">
        <f t="array" ref="G98">CALENDAR.FORMAT_ISO_WEEK_DATE(C98,D98,E98,F98,B98)</f>
        <v>#VALUE!</v>
      </c>
    </row>
    <row r="99" spans="1:15" x14ac:dyDescent="0.25">
      <c r="A99" s="52" t="s">
        <v>388</v>
      </c>
      <c r="B99" s="9"/>
      <c r="C99" s="9" cm="1">
        <f t="array" ref="C99:E99">CALENDAR.PARSE_ISO_WEEK_DATE(A99,B99)</f>
        <v>-327</v>
      </c>
      <c r="D99" s="9">
        <v>10</v>
      </c>
      <c r="E99" s="10">
        <v>1</v>
      </c>
      <c r="F99" s="9">
        <v>1</v>
      </c>
      <c r="G99" s="10" t="str" cm="1">
        <f t="array" ref="G99">CALENDAR.FORMAT_ISO_WEEK_DATE(C99,D99,E99,F99,B99)</f>
        <v>−0327W101</v>
      </c>
    </row>
    <row r="100" spans="1:15" x14ac:dyDescent="0.25">
      <c r="A100" s="44" t="s">
        <v>389</v>
      </c>
      <c r="B100" s="12"/>
      <c r="C100" s="12" cm="1">
        <f t="array" ref="C100:E100">CALENDAR.PARSE_ISO_WEEK_DATE(A100,B100)</f>
        <v>10900</v>
      </c>
      <c r="D100" s="12">
        <v>10</v>
      </c>
      <c r="E100" s="13" t="str">
        <v/>
      </c>
      <c r="F100" s="12"/>
      <c r="G100" s="13" t="str" cm="1">
        <f t="array" ref="G100">CALENDAR.FORMAT_ISO_WEEK_DATE(C100,D100,E100,F100,B100)</f>
        <v>+10900-W10</v>
      </c>
    </row>
    <row r="101" spans="1:15" x14ac:dyDescent="0.25">
      <c r="A101" s="42" t="s">
        <v>390</v>
      </c>
      <c r="B101" s="9"/>
      <c r="C101" s="9" cm="1">
        <f t="array" ref="C101:E101">CALENDAR.PARSE_ISO_WEEK_DATE(A101,B101)</f>
        <v>2020</v>
      </c>
      <c r="D101" s="9">
        <v>53</v>
      </c>
      <c r="E101" s="10" t="str">
        <v/>
      </c>
      <c r="F101" s="9"/>
      <c r="G101" s="10" t="str" cm="1">
        <f t="array" ref="G101">CALENDAR.FORMAT_ISO_WEEK_DATE(C101,D101,E101,F101,B101)</f>
        <v>2020-W53</v>
      </c>
    </row>
    <row r="102" spans="1:15" x14ac:dyDescent="0.25">
      <c r="A102" s="56" t="s">
        <v>391</v>
      </c>
      <c r="B102" s="37">
        <v>1</v>
      </c>
      <c r="C102" s="37" cm="1">
        <f t="array" ref="C102:E102">CALENDAR.PARSE_ISO_WEEK_DATE(A102,B102)</f>
        <v>2021</v>
      </c>
      <c r="D102" s="37">
        <v>53</v>
      </c>
      <c r="E102" s="57" t="str">
        <v/>
      </c>
      <c r="F102" s="37"/>
      <c r="G102" s="57" t="str" cm="1">
        <f t="array" ref="G102">CALENDAR.FORMAT_ISO_WEEK_DATE(C102,D102,E102,F102,B102)</f>
        <v>2021-W53</v>
      </c>
    </row>
    <row r="103" spans="1:15" x14ac:dyDescent="0.25">
      <c r="A103" s="42" t="s">
        <v>392</v>
      </c>
      <c r="B103" s="9"/>
      <c r="C103" s="9" cm="1">
        <f t="array" ref="C103:E103">CALENDAR.PARSE_ISO_WEEK_DATE(A103,B103)</f>
        <v>2023</v>
      </c>
      <c r="D103" s="9">
        <v>10</v>
      </c>
      <c r="E103" s="10">
        <v>1</v>
      </c>
      <c r="F103" s="9"/>
      <c r="G103" s="10" t="str" cm="1">
        <f t="array" ref="G103">CALENDAR.FORMAT_ISO_WEEK_DATE(C103,D103,E103,F103,B103)</f>
        <v>2023-W10-1</v>
      </c>
    </row>
    <row r="104" spans="1:15" x14ac:dyDescent="0.25">
      <c r="A104" s="56" t="s">
        <v>369</v>
      </c>
      <c r="B104" s="37"/>
      <c r="C104" s="37" cm="1">
        <f t="array" ref="C104:E104">CALENDAR.PARSE_ISO_WEEK_DATE(A104,B104)</f>
        <v>2023</v>
      </c>
      <c r="D104" s="37">
        <v>10</v>
      </c>
      <c r="E104" s="57" t="str">
        <v/>
      </c>
      <c r="F104" s="37"/>
      <c r="G104" s="57" t="str" cm="1">
        <f t="array" ref="G104">CALENDAR.FORMAT_ISO_WEEK_DATE(C104,D104,E104,F104,B104)</f>
        <v>2023-W10</v>
      </c>
    </row>
    <row r="105" spans="1:15" x14ac:dyDescent="0.25">
      <c r="A105" s="58" t="s">
        <v>374</v>
      </c>
      <c r="B105" s="40"/>
      <c r="C105" s="40" cm="1">
        <f t="array" ref="C105:E105">CALENDAR.PARSE_ISO_WEEK_DATE(A105,B105)</f>
        <v>2023</v>
      </c>
      <c r="D105" s="40" t="str">
        <v/>
      </c>
      <c r="E105" s="59" t="str">
        <v/>
      </c>
      <c r="F105" s="40"/>
      <c r="G105" s="59" t="str" cm="1">
        <f t="array" ref="G105">CALENDAR.FORMAT_ISO_WEEK_DATE(C105,D105,E105,F105,B105)</f>
        <v>2023</v>
      </c>
    </row>
    <row r="108" spans="1:15" ht="19.5" x14ac:dyDescent="0.3">
      <c r="A108" s="1" t="s">
        <v>210</v>
      </c>
      <c r="I108" s="1" t="s">
        <v>444</v>
      </c>
    </row>
    <row r="110" spans="1:15" x14ac:dyDescent="0.25">
      <c r="A110" s="22" t="s">
        <v>1</v>
      </c>
      <c r="B110" s="6" t="s">
        <v>211</v>
      </c>
      <c r="C110" s="6" t="s">
        <v>212</v>
      </c>
      <c r="D110" s="6" t="s">
        <v>65</v>
      </c>
      <c r="E110" s="6" t="s">
        <v>6</v>
      </c>
      <c r="F110" s="81" t="s">
        <v>199</v>
      </c>
      <c r="G110" s="81" t="s">
        <v>186</v>
      </c>
      <c r="H110" s="78" t="s">
        <v>11</v>
      </c>
      <c r="I110" s="78" t="s">
        <v>15</v>
      </c>
      <c r="J110" s="78" t="s">
        <v>108</v>
      </c>
      <c r="K110" s="78" t="s">
        <v>207</v>
      </c>
      <c r="L110" s="78" t="s">
        <v>47</v>
      </c>
      <c r="M110" s="78" t="s">
        <v>215</v>
      </c>
    </row>
    <row r="111" spans="1:15" x14ac:dyDescent="0.25">
      <c r="A111" s="8">
        <v>2020</v>
      </c>
      <c r="B111" s="9">
        <v>1</v>
      </c>
      <c r="C111" s="9">
        <v>1</v>
      </c>
      <c r="D111" s="9"/>
      <c r="E111" s="9"/>
      <c r="F111" s="9" cm="1">
        <f t="array" ref="F111">CALENDAR.WEEK_DATE_TO_MJDATE(A111,B111,C111,D111,E111)</f>
        <v>58847</v>
      </c>
      <c r="G111" s="157">
        <f>_xlfn.LET(_xlpm._d,CALENDAR.MJDATE_TO_CALENDAR_DATE(F111,E111),DATE(INDEX(_xlpm._d,1,1),INDEX(_xlpm._d,1,2),INDEX(_xlpm._d,1,3))+MOD(F111,1))</f>
        <v>43829</v>
      </c>
      <c r="H111" s="82"/>
      <c r="I111" s="9" cm="1">
        <f t="array" ref="I111:M111">CALENDAR.MJDATE_TO_WEEK_DATE(F111,E111)</f>
        <v>2020</v>
      </c>
      <c r="J111" s="9">
        <v>1</v>
      </c>
      <c r="K111" s="9">
        <v>1</v>
      </c>
      <c r="L111" s="9">
        <v>0</v>
      </c>
      <c r="M111" s="82">
        <v>53</v>
      </c>
      <c r="O111" s="156"/>
    </row>
    <row r="112" spans="1:15" x14ac:dyDescent="0.25">
      <c r="A112" s="11">
        <v>2020</v>
      </c>
      <c r="B112" s="12">
        <v>53</v>
      </c>
      <c r="C112" s="12">
        <v>5</v>
      </c>
      <c r="D112" s="12"/>
      <c r="E112" s="12"/>
      <c r="F112" s="12" cm="1">
        <f t="array" ref="F112">CALENDAR.WEEK_DATE_TO_MJDATE(A112,B112,C112,D112,E112)</f>
        <v>59215</v>
      </c>
      <c r="G112" s="158">
        <f>_xlfn.LET(_xlpm._d,CALENDAR.MJDATE_TO_CALENDAR_DATE(F112,E112),DATE(INDEX(_xlpm._d,1,1),INDEX(_xlpm._d,1,2),INDEX(_xlpm._d,1,3))+MOD(F112,1))</f>
        <v>44197</v>
      </c>
      <c r="H112" s="83"/>
      <c r="I112" s="12" cm="1">
        <f t="array" ref="I112:M112">CALENDAR.MJDATE_TO_WEEK_DATE(F112,E112)</f>
        <v>2020</v>
      </c>
      <c r="J112" s="12">
        <v>53</v>
      </c>
      <c r="K112" s="12">
        <v>5</v>
      </c>
      <c r="L112" s="12">
        <v>0</v>
      </c>
      <c r="M112" s="83">
        <v>53</v>
      </c>
      <c r="O112" s="156"/>
    </row>
    <row r="113" spans="1:15" x14ac:dyDescent="0.25">
      <c r="A113" s="8">
        <v>2021</v>
      </c>
      <c r="B113" s="9">
        <v>1</v>
      </c>
      <c r="C113" s="9">
        <v>1</v>
      </c>
      <c r="D113" s="9"/>
      <c r="E113" s="9"/>
      <c r="F113" s="9" cm="1">
        <f t="array" ref="F113">CALENDAR.WEEK_DATE_TO_MJDATE(A113,B113,C113,D113,E113)</f>
        <v>59218</v>
      </c>
      <c r="G113" s="157">
        <f>_xlfn.LET(_xlpm._d,CALENDAR.MJDATE_TO_CALENDAR_DATE(F113,E113),DATE(INDEX(_xlpm._d,1,1),INDEX(_xlpm._d,1,2),INDEX(_xlpm._d,1,3))+MOD(F113,1))</f>
        <v>44200</v>
      </c>
      <c r="H113" s="82"/>
      <c r="I113" s="9" cm="1">
        <f t="array" ref="I113:M113">CALENDAR.MJDATE_TO_WEEK_DATE(F113,E113)</f>
        <v>2021</v>
      </c>
      <c r="J113" s="9">
        <v>1</v>
      </c>
      <c r="K113" s="9">
        <v>1</v>
      </c>
      <c r="L113" s="9">
        <v>0</v>
      </c>
      <c r="M113" s="82">
        <v>52</v>
      </c>
      <c r="O113" s="156"/>
    </row>
    <row r="114" spans="1:15" x14ac:dyDescent="0.25">
      <c r="A114" s="11">
        <v>2021</v>
      </c>
      <c r="B114" s="12">
        <v>52</v>
      </c>
      <c r="C114" s="12">
        <v>7</v>
      </c>
      <c r="D114" s="12"/>
      <c r="E114" s="12"/>
      <c r="F114" s="12" cm="1">
        <f t="array" ref="F114">CALENDAR.WEEK_DATE_TO_MJDATE(A114,B114,C114,D114,E114)</f>
        <v>59581</v>
      </c>
      <c r="G114" s="158">
        <f>_xlfn.LET(_xlpm._d,CALENDAR.MJDATE_TO_CALENDAR_DATE(F114,E114),DATE(INDEX(_xlpm._d,1,1),INDEX(_xlpm._d,1,2),INDEX(_xlpm._d,1,3))+MOD(F114,1))</f>
        <v>44563</v>
      </c>
      <c r="H114" s="83"/>
      <c r="I114" s="12" cm="1">
        <f t="array" ref="I114:M114">CALENDAR.MJDATE_TO_WEEK_DATE(F114,E114)</f>
        <v>2021</v>
      </c>
      <c r="J114" s="12">
        <v>52</v>
      </c>
      <c r="K114" s="12">
        <v>7</v>
      </c>
      <c r="L114" s="12">
        <v>0</v>
      </c>
      <c r="M114" s="83">
        <v>52</v>
      </c>
      <c r="O114" s="156"/>
    </row>
    <row r="115" spans="1:15" x14ac:dyDescent="0.25">
      <c r="A115" s="28">
        <v>2022</v>
      </c>
      <c r="B115" s="16">
        <v>1</v>
      </c>
      <c r="C115" s="16">
        <v>4</v>
      </c>
      <c r="D115" s="16"/>
      <c r="E115" s="16"/>
      <c r="F115" s="16" cm="1">
        <f t="array" ref="F115">CALENDAR.WEEK_DATE_TO_MJDATE(A115,B115,C115,D115,E115)</f>
        <v>59585</v>
      </c>
      <c r="G115" s="159">
        <f>_xlfn.LET(_xlpm._d,CALENDAR.MJDATE_TO_CALENDAR_DATE(F115,E115),DATE(INDEX(_xlpm._d,1,1),INDEX(_xlpm._d,1,2),INDEX(_xlpm._d,1,3))+MOD(F115,1))</f>
        <v>44567</v>
      </c>
      <c r="H115" s="84"/>
      <c r="I115" s="16" cm="1">
        <f t="array" ref="I115:M115">CALENDAR.MJDATE_TO_WEEK_DATE(F115,E115)</f>
        <v>2022</v>
      </c>
      <c r="J115" s="16">
        <v>1</v>
      </c>
      <c r="K115" s="16">
        <v>4</v>
      </c>
      <c r="L115" s="16">
        <v>0</v>
      </c>
      <c r="M115" s="84">
        <v>52</v>
      </c>
      <c r="O115" s="156"/>
    </row>
    <row r="116" spans="1:15" x14ac:dyDescent="0.25">
      <c r="A116" s="11">
        <v>2022</v>
      </c>
      <c r="B116" s="12">
        <v>52</v>
      </c>
      <c r="C116" s="12">
        <v>4</v>
      </c>
      <c r="D116" s="12">
        <v>0.123456</v>
      </c>
      <c r="E116" s="12"/>
      <c r="F116" s="12" cm="1">
        <f t="array" ref="F116">CALENDAR.WEEK_DATE_TO_MJDATE(A116,B116,C116,D116,E116)</f>
        <v>59942.123456000001</v>
      </c>
      <c r="G116" s="158">
        <f>_xlfn.LET(_xlpm._d,CALENDAR.MJDATE_TO_CALENDAR_DATE(F116,E116),DATE(INDEX(_xlpm._d,1,1),INDEX(_xlpm._d,1,2),INDEX(_xlpm._d,1,3))+MOD(F116,1))</f>
        <v>44924.123456000001</v>
      </c>
      <c r="H116" s="83"/>
      <c r="I116" s="12" cm="1">
        <f t="array" ref="I116:M116">CALENDAR.MJDATE_TO_WEEK_DATE(F116,E116)</f>
        <v>2022</v>
      </c>
      <c r="J116" s="12">
        <v>52</v>
      </c>
      <c r="K116" s="12">
        <v>4</v>
      </c>
      <c r="L116" s="12">
        <v>0.12345599988475442</v>
      </c>
      <c r="M116" s="83">
        <v>52</v>
      </c>
      <c r="O116" s="156"/>
    </row>
    <row r="117" spans="1:15" x14ac:dyDescent="0.25">
      <c r="A117" s="28">
        <v>2023</v>
      </c>
      <c r="B117" s="16">
        <v>1</v>
      </c>
      <c r="C117" s="16">
        <v>2</v>
      </c>
      <c r="D117" s="16"/>
      <c r="E117" s="16"/>
      <c r="F117" s="16" cm="1">
        <f t="array" ref="F117">CALENDAR.WEEK_DATE_TO_MJDATE(A117,B117,C117,D117,E117)</f>
        <v>59947</v>
      </c>
      <c r="G117" s="159">
        <f>_xlfn.LET(_xlpm._d,CALENDAR.MJDATE_TO_CALENDAR_DATE(F117,E117),DATE(INDEX(_xlpm._d,1,1),INDEX(_xlpm._d,1,2),INDEX(_xlpm._d,1,3))+MOD(F117,1))</f>
        <v>44929</v>
      </c>
      <c r="H117" s="84"/>
      <c r="I117" s="16" cm="1">
        <f t="array" ref="I117:M117">CALENDAR.MJDATE_TO_WEEK_DATE(F117,E117)</f>
        <v>2023</v>
      </c>
      <c r="J117" s="16">
        <v>1</v>
      </c>
      <c r="K117" s="16">
        <v>2</v>
      </c>
      <c r="L117" s="16">
        <v>0</v>
      </c>
      <c r="M117" s="84">
        <v>52</v>
      </c>
      <c r="O117" s="156"/>
    </row>
    <row r="118" spans="1:15" x14ac:dyDescent="0.25">
      <c r="A118" s="18">
        <v>2023</v>
      </c>
      <c r="B118" s="19">
        <v>52</v>
      </c>
      <c r="C118" s="19">
        <v>7</v>
      </c>
      <c r="D118" s="19">
        <v>0.5</v>
      </c>
      <c r="E118" s="19"/>
      <c r="F118" s="19" cm="1">
        <f t="array" ref="F118">CALENDAR.WEEK_DATE_TO_MJDATE(A118,B118,C118,D118,E118)</f>
        <v>60309.5</v>
      </c>
      <c r="G118" s="160">
        <f>_xlfn.LET(_xlpm._d,CALENDAR.MJDATE_TO_CALENDAR_DATE(F118,E118),DATE(INDEX(_xlpm._d,1,1),INDEX(_xlpm._d,1,2),INDEX(_xlpm._d,1,3))+MOD(F118,1))</f>
        <v>45291.5</v>
      </c>
      <c r="H118" s="86"/>
      <c r="I118" s="19" cm="1">
        <f t="array" ref="I118:M118">CALENDAR.MJDATE_TO_WEEK_DATE(F118,E118)</f>
        <v>2023</v>
      </c>
      <c r="J118" s="19">
        <v>52</v>
      </c>
      <c r="K118" s="19">
        <v>7</v>
      </c>
      <c r="L118" s="19">
        <v>0.5</v>
      </c>
      <c r="M118" s="86">
        <v>52</v>
      </c>
      <c r="O118" s="156"/>
    </row>
    <row r="119" spans="1:15" x14ac:dyDescent="0.25">
      <c r="A119" s="28">
        <v>1905</v>
      </c>
      <c r="B119" s="16">
        <v>1</v>
      </c>
      <c r="C119" s="16">
        <v>1</v>
      </c>
      <c r="D119" s="16"/>
      <c r="E119" s="16">
        <v>1</v>
      </c>
      <c r="F119" s="16" cm="1">
        <f t="array" ref="F119">CALENDAR.WEEK_DATE_TO_MJDATE(A119,B119,C119,D119,E119)</f>
        <v>16861</v>
      </c>
      <c r="G119" s="159">
        <f>_xlfn.LET(_xlpm._d,CALENDAR.MJDATE_TO_CALENDAR_DATE(F119,E119),DATE(INDEX(_xlpm._d,1,1),INDEX(_xlpm._d,1,2),INDEX(_xlpm._d,1,3))+MOD(F119,1))</f>
        <v>1830</v>
      </c>
      <c r="H119" s="84" t="s">
        <v>213</v>
      </c>
      <c r="I119" s="16" cm="1">
        <f t="array" ref="I119:M119">CALENDAR.MJDATE_TO_WEEK_DATE(F119,E119)</f>
        <v>1905</v>
      </c>
      <c r="J119" s="16">
        <v>1</v>
      </c>
      <c r="K119" s="16">
        <v>1</v>
      </c>
      <c r="L119" s="16">
        <v>0</v>
      </c>
      <c r="M119" s="84">
        <v>52</v>
      </c>
      <c r="O119" s="156"/>
    </row>
    <row r="120" spans="1:15" x14ac:dyDescent="0.25">
      <c r="A120" s="18">
        <v>1904</v>
      </c>
      <c r="B120" s="19">
        <v>53</v>
      </c>
      <c r="C120" s="19">
        <v>7</v>
      </c>
      <c r="D120" s="19"/>
      <c r="E120" s="19">
        <v>1</v>
      </c>
      <c r="F120" s="19" cm="1">
        <f t="array" ref="F120">CALENDAR.WEEK_DATE_TO_MJDATE(A120,B120,C120,D120,E120)</f>
        <v>16860</v>
      </c>
      <c r="G120" s="160">
        <f>_xlfn.LET(_xlpm._d,CALENDAR.MJDATE_TO_CALENDAR_DATE(F120,E120),DATE(INDEX(_xlpm._d,1,1),INDEX(_xlpm._d,1,2),INDEX(_xlpm._d,1,3))+MOD(F120,1))</f>
        <v>1829</v>
      </c>
      <c r="H120" s="86" t="s">
        <v>214</v>
      </c>
      <c r="I120" s="19" cm="1">
        <f t="array" ref="I120:M120">CALENDAR.MJDATE_TO_WEEK_DATE(F120,E120)</f>
        <v>1904</v>
      </c>
      <c r="J120" s="19">
        <v>53</v>
      </c>
      <c r="K120" s="19">
        <v>7</v>
      </c>
      <c r="L120" s="19">
        <v>0</v>
      </c>
      <c r="M120" s="86">
        <v>53</v>
      </c>
      <c r="O120" s="156"/>
    </row>
    <row r="123" spans="1:15" ht="19.5" x14ac:dyDescent="0.3">
      <c r="A123" s="1" t="s">
        <v>217</v>
      </c>
    </row>
    <row r="125" spans="1:15" x14ac:dyDescent="0.25">
      <c r="A125" s="22" t="s">
        <v>201</v>
      </c>
      <c r="B125" s="6" t="s">
        <v>6</v>
      </c>
      <c r="C125" s="81" t="s">
        <v>216</v>
      </c>
    </row>
    <row r="126" spans="1:15" x14ac:dyDescent="0.25">
      <c r="A126" s="8"/>
      <c r="B126" s="9"/>
      <c r="C126" s="82" t="str" cm="1">
        <f t="array" ref="C126">CALENDAR.WEEK_NUMBER(A126,B126)</f>
        <v/>
      </c>
    </row>
    <row r="127" spans="1:15" x14ac:dyDescent="0.25">
      <c r="A127" s="11">
        <v>59581</v>
      </c>
      <c r="B127" s="12"/>
      <c r="C127" s="83" cm="1">
        <f t="array" ref="C127">CALENDAR.WEEK_NUMBER(A127,B127)</f>
        <v>52</v>
      </c>
    </row>
    <row r="128" spans="1:15" x14ac:dyDescent="0.25">
      <c r="A128" s="8">
        <v>59585</v>
      </c>
      <c r="B128" s="9"/>
      <c r="C128" s="82" cm="1">
        <f t="array" ref="C128">CALENDAR.WEEK_NUMBER(A128,B128)</f>
        <v>1</v>
      </c>
    </row>
    <row r="129" spans="1:3" x14ac:dyDescent="0.25">
      <c r="A129" s="11">
        <v>59942</v>
      </c>
      <c r="B129" s="12"/>
      <c r="C129" s="83" cm="1">
        <f t="array" ref="C129">CALENDAR.WEEK_NUMBER(A129,B129)</f>
        <v>52</v>
      </c>
    </row>
    <row r="130" spans="1:3" x14ac:dyDescent="0.25">
      <c r="A130" s="28">
        <v>59947</v>
      </c>
      <c r="B130" s="16"/>
      <c r="C130" s="84" cm="1">
        <f t="array" ref="C130">CALENDAR.WEEK_NUMBER(A130,B130)</f>
        <v>1</v>
      </c>
    </row>
    <row r="131" spans="1:3" x14ac:dyDescent="0.25">
      <c r="A131" s="11">
        <v>60309.5</v>
      </c>
      <c r="B131" s="12"/>
      <c r="C131" s="83" cm="1">
        <f t="array" ref="C131">CALENDAR.WEEK_NUMBER(A131,B131)</f>
        <v>52</v>
      </c>
    </row>
    <row r="132" spans="1:3" x14ac:dyDescent="0.25">
      <c r="A132" s="28">
        <v>16861</v>
      </c>
      <c r="B132" s="16">
        <v>1</v>
      </c>
      <c r="C132" s="84" cm="1">
        <f t="array" ref="C132">CALENDAR.WEEK_NUMBER(A132,B132)</f>
        <v>1</v>
      </c>
    </row>
    <row r="133" spans="1:3" x14ac:dyDescent="0.25">
      <c r="A133" s="18">
        <v>16860</v>
      </c>
      <c r="B133" s="19">
        <v>1</v>
      </c>
      <c r="C133" s="86" cm="1">
        <f t="array" ref="C133">CALENDAR.WEEK_NUMBER(A133,B133)</f>
        <v>53</v>
      </c>
    </row>
  </sheetData>
  <pageMargins left="0.7" right="0.7" top="0.75" bottom="0.75" header="0.3" footer="0.3"/>
  <pageSetup paperSize="9" orientation="portrait" copies="0"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122</v>
      </c>
    </row>
    <row r="3" spans="1:5" x14ac:dyDescent="0.25">
      <c r="A3" s="77" t="s">
        <v>119</v>
      </c>
      <c r="B3" s="78" t="s">
        <v>121</v>
      </c>
      <c r="C3" s="78" t="s">
        <v>120</v>
      </c>
      <c r="D3" s="225" t="s">
        <v>6</v>
      </c>
      <c r="E3" s="79" t="s">
        <v>141</v>
      </c>
    </row>
    <row r="4" spans="1:5" x14ac:dyDescent="0.25">
      <c r="D4" s="200"/>
      <c r="E4" t="str" cm="1">
        <f t="array" ref="E4">CALENDAR.DAYS_IN_QUARTER(Table101315[[#This Row],[Quarter]],Table101315[[#This Row],[FiscalYearCE]],Table101315[[#This Row],[MonthOffset]],Table101315[[#This Row],[JulianCalendar]])</f>
        <v/>
      </c>
    </row>
    <row r="5" spans="1:5" x14ac:dyDescent="0.25">
      <c r="A5" t="s">
        <v>3</v>
      </c>
      <c r="D5" s="200"/>
      <c r="E5" t="e" cm="1">
        <f t="array" ref="E5">CALENDAR.DAYS_IN_QUARTER(Table101315[[#This Row],[Quarter]],Table101315[[#This Row],[FiscalYearCE]],Table101315[[#This Row],[MonthOffset]],Table101315[[#This Row],[JulianCalendar]])</f>
        <v>#VALUE!</v>
      </c>
    </row>
    <row r="6" spans="1:5" x14ac:dyDescent="0.25">
      <c r="A6">
        <v>1</v>
      </c>
      <c r="D6" s="200"/>
      <c r="E6" cm="1">
        <f t="array" ref="E6">CALENDAR.DAYS_IN_QUARTER(Table101315[[#This Row],[Quarter]],Table101315[[#This Row],[FiscalYearCE]],Table101315[[#This Row],[MonthOffset]],Table101315[[#This Row],[JulianCalendar]])</f>
        <v>90</v>
      </c>
    </row>
    <row r="7" spans="1:5" x14ac:dyDescent="0.25">
      <c r="A7">
        <v>2</v>
      </c>
      <c r="D7" s="200"/>
      <c r="E7" cm="1">
        <f t="array" ref="E7">CALENDAR.DAYS_IN_QUARTER(Table101315[[#This Row],[Quarter]],Table101315[[#This Row],[FiscalYearCE]],Table101315[[#This Row],[MonthOffset]],Table101315[[#This Row],[JulianCalendar]])</f>
        <v>91</v>
      </c>
    </row>
    <row r="8" spans="1:5" x14ac:dyDescent="0.25">
      <c r="A8">
        <v>3</v>
      </c>
      <c r="D8" s="200"/>
      <c r="E8" cm="1">
        <f t="array" ref="E8">CALENDAR.DAYS_IN_QUARTER(Table101315[[#This Row],[Quarter]],Table101315[[#This Row],[FiscalYearCE]],Table101315[[#This Row],[MonthOffset]],Table101315[[#This Row],[JulianCalendar]])</f>
        <v>92</v>
      </c>
    </row>
    <row r="9" spans="1:5" x14ac:dyDescent="0.25">
      <c r="A9">
        <v>4</v>
      </c>
      <c r="D9" s="200"/>
      <c r="E9" cm="1">
        <f t="array" ref="E9">CALENDAR.DAYS_IN_QUARTER(Table101315[[#This Row],[Quarter]],Table101315[[#This Row],[FiscalYearCE]],Table101315[[#This Row],[MonthOffset]],Table101315[[#This Row],[JulianCalendar]])</f>
        <v>92</v>
      </c>
    </row>
    <row r="10" spans="1:5" x14ac:dyDescent="0.25">
      <c r="A10">
        <v>-1</v>
      </c>
      <c r="B10">
        <v>2020</v>
      </c>
      <c r="D10" s="200"/>
      <c r="E10" cm="1">
        <f t="array" ref="E10">CALENDAR.DAYS_IN_QUARTER(Table101315[[#This Row],[Quarter]],Table101315[[#This Row],[FiscalYearCE]],Table101315[[#This Row],[MonthOffset]],Table101315[[#This Row],[JulianCalendar]])</f>
        <v>92</v>
      </c>
    </row>
    <row r="11" spans="1:5" x14ac:dyDescent="0.25">
      <c r="A11">
        <v>1</v>
      </c>
      <c r="B11">
        <v>2021</v>
      </c>
      <c r="D11" s="200"/>
      <c r="E11" cm="1">
        <f t="array" ref="E11">CALENDAR.DAYS_IN_QUARTER(Table101315[[#This Row],[Quarter]],Table101315[[#This Row],[FiscalYearCE]],Table101315[[#This Row],[MonthOffset]],Table101315[[#This Row],[JulianCalendar]])</f>
        <v>90</v>
      </c>
    </row>
    <row r="12" spans="1:5" x14ac:dyDescent="0.25">
      <c r="A12">
        <v>3</v>
      </c>
      <c r="B12">
        <v>2020</v>
      </c>
      <c r="C12">
        <v>-6</v>
      </c>
      <c r="D12" s="200"/>
      <c r="E12" cm="1">
        <f t="array" ref="E12">CALENDAR.DAYS_IN_QUARTER(Table101315[[#This Row],[Quarter]],Table101315[[#This Row],[FiscalYearCE]],Table101315[[#This Row],[MonthOffset]],Table101315[[#This Row],[JulianCalendar]])</f>
        <v>91</v>
      </c>
    </row>
    <row r="13" spans="1:5" x14ac:dyDescent="0.25">
      <c r="A13">
        <v>3</v>
      </c>
      <c r="B13">
        <v>2021</v>
      </c>
      <c r="C13">
        <v>-6</v>
      </c>
      <c r="D13" s="200"/>
      <c r="E13" cm="1">
        <f t="array" ref="E13">CALENDAR.DAYS_IN_QUARTER(Table101315[[#This Row],[Quarter]],Table101315[[#This Row],[FiscalYearCE]],Table101315[[#This Row],[MonthOffset]],Table101315[[#This Row],[JulianCalendar]])</f>
        <v>90</v>
      </c>
    </row>
    <row r="14" spans="1:5" x14ac:dyDescent="0.25">
      <c r="A14">
        <v>4</v>
      </c>
      <c r="B14">
        <v>2019</v>
      </c>
      <c r="C14">
        <v>1</v>
      </c>
      <c r="D14" s="200"/>
      <c r="E14" cm="1">
        <f t="array" ref="E14">CALENDAR.DAYS_IN_QUARTER(Table101315[[#This Row],[Quarter]],Table101315[[#This Row],[FiscalYearCE]],Table101315[[#This Row],[MonthOffset]],Table101315[[#This Row],[JulianCalendar]])</f>
        <v>92</v>
      </c>
    </row>
    <row r="15" spans="1:5" x14ac:dyDescent="0.25">
      <c r="A15">
        <v>4</v>
      </c>
      <c r="B15">
        <v>2019</v>
      </c>
      <c r="C15">
        <v>2</v>
      </c>
      <c r="D15" s="200"/>
      <c r="E15" cm="1">
        <f t="array" ref="E15">CALENDAR.DAYS_IN_QUARTER(Table101315[[#This Row],[Quarter]],Table101315[[#This Row],[FiscalYearCE]],Table101315[[#This Row],[MonthOffset]],Table101315[[#This Row],[JulianCalendar]])</f>
        <v>91</v>
      </c>
    </row>
    <row r="16" spans="1:5" x14ac:dyDescent="0.25">
      <c r="A16">
        <v>5</v>
      </c>
      <c r="B16">
        <v>2019</v>
      </c>
      <c r="D16" s="200"/>
      <c r="E16" cm="1">
        <f t="array" ref="E16">CALENDAR.DAYS_IN_QUARTER(Table101315[[#This Row],[Quarter]],Table101315[[#This Row],[FiscalYearCE]],Table101315[[#This Row],[MonthOffset]],Table101315[[#This Row],[JulianCalendar]])</f>
        <v>90</v>
      </c>
    </row>
    <row r="17" spans="1:10" x14ac:dyDescent="0.25">
      <c r="A17">
        <v>4</v>
      </c>
      <c r="B17">
        <v>2017</v>
      </c>
      <c r="C17">
        <v>-3</v>
      </c>
      <c r="D17" s="200"/>
      <c r="E17" cm="1">
        <f t="array" ref="E17">CALENDAR.DAYS_IN_QUARTER(Table101315[[#This Row],[Quarter]],Table101315[[#This Row],[FiscalYearCE]],Table101315[[#This Row],[MonthOffset]],Table101315[[#This Row],[JulianCalendar]])</f>
        <v>92</v>
      </c>
    </row>
    <row r="18" spans="1:10" x14ac:dyDescent="0.25">
      <c r="A18">
        <v>2</v>
      </c>
      <c r="B18">
        <v>1900</v>
      </c>
      <c r="C18">
        <v>-3</v>
      </c>
      <c r="D18" s="200"/>
      <c r="E18" cm="1">
        <f t="array" ref="E18">CALENDAR.DAYS_IN_QUARTER(Table101315[[#This Row],[Quarter]],Table101315[[#This Row],[FiscalYearCE]],Table101315[[#This Row],[MonthOffset]],Table101315[[#This Row],[JulianCalendar]])</f>
        <v>90</v>
      </c>
    </row>
    <row r="19" spans="1:10" x14ac:dyDescent="0.25">
      <c r="A19">
        <v>2</v>
      </c>
      <c r="B19">
        <v>1900</v>
      </c>
      <c r="C19">
        <v>-3</v>
      </c>
      <c r="D19" s="200">
        <v>1</v>
      </c>
      <c r="E19" cm="1">
        <f t="array" ref="E19">CALENDAR.DAYS_IN_QUARTER(Table101315[[#This Row],[Quarter]],Table101315[[#This Row],[FiscalYearCE]],Table101315[[#This Row],[MonthOffset]],Table101315[[#This Row],[JulianCalendar]])</f>
        <v>91</v>
      </c>
    </row>
    <row r="22" spans="1:10" ht="19.5" x14ac:dyDescent="0.3">
      <c r="A22" s="1" t="s">
        <v>218</v>
      </c>
    </row>
    <row r="24" spans="1:10" x14ac:dyDescent="0.25">
      <c r="A24" s="109" t="s">
        <v>121</v>
      </c>
      <c r="B24" s="110" t="s">
        <v>119</v>
      </c>
      <c r="C24" s="110" t="s">
        <v>123</v>
      </c>
      <c r="D24" s="110" t="s">
        <v>65</v>
      </c>
      <c r="E24" s="110" t="s">
        <v>120</v>
      </c>
      <c r="F24" s="224" t="s">
        <v>6</v>
      </c>
      <c r="G24" s="112" t="s">
        <v>199</v>
      </c>
      <c r="H24" s="111" t="s">
        <v>219</v>
      </c>
      <c r="I24" s="111"/>
    </row>
    <row r="25" spans="1:10" x14ac:dyDescent="0.25">
      <c r="A25" s="114"/>
      <c r="B25" s="9"/>
      <c r="C25" s="9"/>
      <c r="D25" s="9"/>
      <c r="E25" s="9"/>
      <c r="F25" s="82"/>
      <c r="G25" s="9" t="str" cm="1">
        <f t="array" ref="G25">CALENDAR.QUARTER_DATE_TO_MJDATE(A25,B25,C25,D25,E25,F25)</f>
        <v/>
      </c>
      <c r="H25" s="245" t="e">
        <f>_xlfn.LET(_xlpm._d,CALENDAR.MJDATE_TO_CALENDAR_DATE(G25,F25),DATE(INDEX(_xlpm._d,1,1),INDEX(_xlpm._d,1,2),INDEX(_xlpm._d,1,3))+MOD(G25,1))</f>
        <v>#VALUE!</v>
      </c>
      <c r="I25" s="246"/>
    </row>
    <row r="26" spans="1:10" x14ac:dyDescent="0.25">
      <c r="A26" s="116" t="s">
        <v>3</v>
      </c>
      <c r="B26" s="12"/>
      <c r="C26" s="12"/>
      <c r="D26" s="12"/>
      <c r="E26" s="12"/>
      <c r="F26" s="83"/>
      <c r="G26" s="12" t="e" cm="1">
        <f t="array" ref="G26">CALENDAR.QUARTER_DATE_TO_MJDATE(A26,B26,C26,D26,E26,F26)</f>
        <v>#VALUE!</v>
      </c>
      <c r="H26" s="247" t="e">
        <f>_xlfn.LET(_xlpm._d,CALENDAR.MJDATE_TO_CALENDAR_DATE(G26,F26),DATE(INDEX(_xlpm._d,1,1),INDEX(_xlpm._d,1,2),INDEX(_xlpm._d,1,3))+MOD(G26,1))</f>
        <v>#VALUE!</v>
      </c>
      <c r="I26" s="248"/>
    </row>
    <row r="27" spans="1:10" x14ac:dyDescent="0.25">
      <c r="A27" s="114">
        <v>2023</v>
      </c>
      <c r="B27" s="9">
        <v>3</v>
      </c>
      <c r="C27" s="9">
        <v>1</v>
      </c>
      <c r="D27" s="9"/>
      <c r="E27" s="9"/>
      <c r="F27" s="82"/>
      <c r="G27" s="9" cm="1">
        <f t="array" ref="G27">CALENDAR.QUARTER_DATE_TO_MJDATE(A27,B27,C27,D27,E27,F27)</f>
        <v>60126</v>
      </c>
      <c r="H27" s="245">
        <f>_xlfn.LET(_xlpm._d,CALENDAR.MJDATE_TO_CALENDAR_DATE(G27,F27),DATE(INDEX(_xlpm._d,1,1),INDEX(_xlpm._d,1,2),INDEX(_xlpm._d,1,3))+MOD(G27,1))</f>
        <v>45108</v>
      </c>
      <c r="I27" s="246"/>
    </row>
    <row r="28" spans="1:10" x14ac:dyDescent="0.25">
      <c r="A28" s="116">
        <v>2023</v>
      </c>
      <c r="B28" s="12">
        <v>1</v>
      </c>
      <c r="C28" s="12">
        <v>1</v>
      </c>
      <c r="D28" s="12"/>
      <c r="E28" s="12">
        <v>-6</v>
      </c>
      <c r="F28" s="83"/>
      <c r="G28" s="12" cm="1">
        <f t="array" ref="G28">CALENDAR.QUARTER_DATE_TO_MJDATE(A28,B28,C28,D28,E28,F28)</f>
        <v>59761</v>
      </c>
      <c r="H28" s="247">
        <f>_xlfn.LET(_xlpm._d,CALENDAR.MJDATE_TO_CALENDAR_DATE(G28,F28),DATE(INDEX(_xlpm._d,1,1),INDEX(_xlpm._d,1,2),INDEX(_xlpm._d,1,3))+MOD(G28,1))</f>
        <v>44743</v>
      </c>
      <c r="I28" s="248"/>
      <c r="J28" s="65"/>
    </row>
    <row r="29" spans="1:10" x14ac:dyDescent="0.25">
      <c r="A29" s="114">
        <v>2020</v>
      </c>
      <c r="B29" s="9">
        <v>9</v>
      </c>
      <c r="C29" s="9">
        <v>1</v>
      </c>
      <c r="D29" s="9"/>
      <c r="E29" s="9">
        <v>3</v>
      </c>
      <c r="F29" s="82"/>
      <c r="G29" s="9" cm="1">
        <f t="array" ref="G29">CALENDAR.QUARTER_DATE_TO_MJDATE(A29,B29,C29,D29,E29,F29)</f>
        <v>59670</v>
      </c>
      <c r="H29" s="245">
        <f>_xlfn.LET(_xlpm._d,CALENDAR.MJDATE_TO_CALENDAR_DATE(G29,F29),DATE(INDEX(_xlpm._d,1,1),INDEX(_xlpm._d,1,2),INDEX(_xlpm._d,1,3))+MOD(G29,1))</f>
        <v>44652</v>
      </c>
      <c r="I29" s="246"/>
    </row>
    <row r="30" spans="1:10" x14ac:dyDescent="0.25">
      <c r="A30" s="116">
        <v>2020</v>
      </c>
      <c r="B30" s="12">
        <v>-9</v>
      </c>
      <c r="C30" s="12">
        <v>93</v>
      </c>
      <c r="D30" s="12">
        <v>0.5</v>
      </c>
      <c r="E30" s="12">
        <v>3</v>
      </c>
      <c r="F30" s="83"/>
      <c r="G30" s="12" cm="1">
        <f t="array" ref="G30">CALENDAR.QUARTER_DATE_TO_MJDATE(A30,B30,C30,D30,E30,F30)</f>
        <v>58119.5</v>
      </c>
      <c r="H30" s="247">
        <f>_xlfn.LET(_xlpm._d,CALENDAR.MJDATE_TO_CALENDAR_DATE(G30,F30),DATE(INDEX(_xlpm._d,1,1),INDEX(_xlpm._d,1,2),INDEX(_xlpm._d,1,3))+MOD(G30,1))</f>
        <v>43101.5</v>
      </c>
      <c r="I30" s="248"/>
    </row>
    <row r="31" spans="1:10" x14ac:dyDescent="0.25">
      <c r="A31" s="118">
        <v>2020</v>
      </c>
      <c r="B31" s="16">
        <v>1</v>
      </c>
      <c r="C31" s="16">
        <v>93</v>
      </c>
      <c r="D31" s="16"/>
      <c r="E31" s="16">
        <v>3</v>
      </c>
      <c r="F31" s="84">
        <v>1</v>
      </c>
      <c r="G31" s="16" cm="1">
        <f t="array" ref="G31">CALENDAR.QUARTER_DATE_TO_MJDATE(A31,B31,C31,D31,E31,F31)</f>
        <v>59045</v>
      </c>
      <c r="H31" s="245">
        <f>_xlfn.LET(_xlpm._d,CALENDAR.MJDATE_TO_CALENDAR_DATE(G31,F31),DATE(INDEX(_xlpm._d,1,1),INDEX(_xlpm._d,1,2),INDEX(_xlpm._d,1,3))+MOD(G31,1))</f>
        <v>44014</v>
      </c>
      <c r="I31" s="246"/>
    </row>
    <row r="32" spans="1:10" x14ac:dyDescent="0.25">
      <c r="A32" s="120">
        <v>2020</v>
      </c>
      <c r="B32" s="19">
        <v>1</v>
      </c>
      <c r="C32" s="19">
        <v>93</v>
      </c>
      <c r="D32" s="19"/>
      <c r="E32" s="19">
        <v>3</v>
      </c>
      <c r="F32" s="86"/>
      <c r="G32" s="19" cm="1">
        <f t="array" ref="G32">CALENDAR.QUARTER_DATE_TO_MJDATE(A32,B32,C32,D32,E32,F32)</f>
        <v>59032</v>
      </c>
      <c r="H32" s="247">
        <f>_xlfn.LET(_xlpm._d,CALENDAR.MJDATE_TO_CALENDAR_DATE(G32,F32),DATE(INDEX(_xlpm._d,1,1),INDEX(_xlpm._d,1,2),INDEX(_xlpm._d,1,3))+MOD(G32,1))</f>
        <v>44014</v>
      </c>
      <c r="I32" s="248"/>
    </row>
    <row r="35" spans="1:9" ht="19.5" x14ac:dyDescent="0.3">
      <c r="A35" s="1" t="s">
        <v>445</v>
      </c>
    </row>
    <row r="37" spans="1:9" x14ac:dyDescent="0.25">
      <c r="A37" s="109" t="s">
        <v>201</v>
      </c>
      <c r="B37" s="111" t="s">
        <v>120</v>
      </c>
      <c r="C37" s="223" t="s">
        <v>6</v>
      </c>
      <c r="D37" s="110" t="s">
        <v>220</v>
      </c>
      <c r="E37" s="110" t="s">
        <v>125</v>
      </c>
      <c r="F37" s="111" t="s">
        <v>126</v>
      </c>
      <c r="G37" s="112" t="s">
        <v>47</v>
      </c>
      <c r="H37" s="226" t="s">
        <v>127</v>
      </c>
      <c r="I37" s="113" t="s">
        <v>221</v>
      </c>
    </row>
    <row r="38" spans="1:9" x14ac:dyDescent="0.25">
      <c r="A38" s="114" t="s">
        <v>124</v>
      </c>
      <c r="B38" s="9"/>
      <c r="C38" s="82"/>
      <c r="D38" s="9" t="str" cm="1">
        <f t="array" ref="D38:H38">CALENDAR.MJDATE_TO_QUARTER_DATE(A38,B38,C38)</f>
        <v/>
      </c>
      <c r="E38" s="9" t="str">
        <v/>
      </c>
      <c r="F38" s="9" t="str">
        <v/>
      </c>
      <c r="G38" s="9" t="str">
        <v/>
      </c>
      <c r="H38" s="82" t="str">
        <v/>
      </c>
      <c r="I38" s="115" t="str" cm="1">
        <f t="array" ref="I38">CALENDAR.QUARTER_DATE_TO_MJDATE(D38,E38,F38,G38,B38,C38)</f>
        <v/>
      </c>
    </row>
    <row r="39" spans="1:9" x14ac:dyDescent="0.25">
      <c r="A39" s="116" t="s">
        <v>3</v>
      </c>
      <c r="B39" s="12"/>
      <c r="C39" s="83"/>
      <c r="D39" s="12" t="e" cm="1">
        <f t="array" ref="D39:H39">CALENDAR.MJDATE_TO_QUARTER_DATE(A39,B39,C39)</f>
        <v>#VALUE!</v>
      </c>
      <c r="E39" s="12" t="str">
        <v/>
      </c>
      <c r="F39" s="12" t="str">
        <v/>
      </c>
      <c r="G39" s="12" t="str">
        <v/>
      </c>
      <c r="H39" s="83" t="str">
        <v/>
      </c>
      <c r="I39" s="117" t="e" cm="1">
        <f t="array" ref="I39">CALENDAR.QUARTER_DATE_TO_MJDATE(D39,E39,F39,G39,B39,C39)</f>
        <v>#VALUE!</v>
      </c>
    </row>
    <row r="40" spans="1:9" x14ac:dyDescent="0.25">
      <c r="A40" s="114">
        <v>60126</v>
      </c>
      <c r="B40" s="9"/>
      <c r="C40" s="82"/>
      <c r="D40" s="9" cm="1">
        <f t="array" ref="D40:H40">CALENDAR.MJDATE_TO_QUARTER_DATE(A40,B40,C40)</f>
        <v>2023</v>
      </c>
      <c r="E40" s="9">
        <v>3</v>
      </c>
      <c r="F40" s="9">
        <v>1</v>
      </c>
      <c r="G40" s="9">
        <v>0</v>
      </c>
      <c r="H40" s="82">
        <v>92</v>
      </c>
      <c r="I40" s="115" cm="1">
        <f t="array" ref="I40">CALENDAR.QUARTER_DATE_TO_MJDATE(D40,E40,F40,G40,B40,C40)</f>
        <v>60126</v>
      </c>
    </row>
    <row r="41" spans="1:9" x14ac:dyDescent="0.25">
      <c r="A41" s="116">
        <v>59761</v>
      </c>
      <c r="B41" s="12">
        <v>-6</v>
      </c>
      <c r="C41" s="83"/>
      <c r="D41" s="12" cm="1">
        <f t="array" ref="D41:H41">CALENDAR.MJDATE_TO_QUARTER_DATE(A41,B41,C41)</f>
        <v>2023</v>
      </c>
      <c r="E41" s="12">
        <v>1</v>
      </c>
      <c r="F41" s="12">
        <v>1</v>
      </c>
      <c r="G41" s="12">
        <v>0</v>
      </c>
      <c r="H41" s="83">
        <v>92</v>
      </c>
      <c r="I41" s="117" cm="1">
        <f t="array" ref="I41">CALENDAR.QUARTER_DATE_TO_MJDATE(D41,E41,F41,G41,B41,C41)</f>
        <v>59761</v>
      </c>
    </row>
    <row r="42" spans="1:9" x14ac:dyDescent="0.25">
      <c r="A42" s="114">
        <v>59670</v>
      </c>
      <c r="B42" s="9">
        <v>3</v>
      </c>
      <c r="C42" s="82"/>
      <c r="D42" s="9" cm="1">
        <f t="array" ref="D42:H42">CALENDAR.MJDATE_TO_QUARTER_DATE(A42,B42,C42)</f>
        <v>2022</v>
      </c>
      <c r="E42" s="9">
        <v>1</v>
      </c>
      <c r="F42" s="9">
        <v>1</v>
      </c>
      <c r="G42" s="9">
        <v>0</v>
      </c>
      <c r="H42" s="82">
        <v>91</v>
      </c>
      <c r="I42" s="115" cm="1">
        <f t="array" ref="I42">CALENDAR.QUARTER_DATE_TO_MJDATE(D42,E42,F42,G42,B42,C42)</f>
        <v>59670</v>
      </c>
    </row>
    <row r="43" spans="1:9" x14ac:dyDescent="0.25">
      <c r="A43" s="116">
        <v>58119.512345670002</v>
      </c>
      <c r="B43" s="12">
        <v>3</v>
      </c>
      <c r="C43" s="83"/>
      <c r="D43" s="12" cm="1">
        <f t="array" ref="D43:H43">CALENDAR.MJDATE_TO_QUARTER_DATE(A43,B43,C43)</f>
        <v>2017</v>
      </c>
      <c r="E43" s="12">
        <v>4</v>
      </c>
      <c r="F43" s="12">
        <v>1</v>
      </c>
      <c r="G43" s="12">
        <v>0.51234566979110241</v>
      </c>
      <c r="H43" s="83">
        <v>90</v>
      </c>
      <c r="I43" s="117" cm="1">
        <f t="array" ref="I43">CALENDAR.QUARTER_DATE_TO_MJDATE(D43,E43,F43,G43,B43,C43)</f>
        <v>58119.512345669791</v>
      </c>
    </row>
    <row r="44" spans="1:9" x14ac:dyDescent="0.25">
      <c r="A44" s="118">
        <v>59045</v>
      </c>
      <c r="B44" s="16">
        <v>3</v>
      </c>
      <c r="C44" s="84">
        <v>1</v>
      </c>
      <c r="D44" s="16" cm="1">
        <f t="array" ref="D44:H44">CALENDAR.MJDATE_TO_QUARTER_DATE(A44,B44,C44)</f>
        <v>2020</v>
      </c>
      <c r="E44" s="16">
        <v>2</v>
      </c>
      <c r="F44" s="16">
        <v>2</v>
      </c>
      <c r="G44" s="16">
        <v>0</v>
      </c>
      <c r="H44" s="84">
        <v>92</v>
      </c>
      <c r="I44" s="119" cm="1">
        <f t="array" ref="I44">CALENDAR.QUARTER_DATE_TO_MJDATE(D44,E44,F44,G44,B44,C44)</f>
        <v>59045</v>
      </c>
    </row>
    <row r="45" spans="1:9" x14ac:dyDescent="0.25">
      <c r="A45" s="120">
        <v>59032</v>
      </c>
      <c r="B45" s="19">
        <v>3</v>
      </c>
      <c r="C45" s="86"/>
      <c r="D45" s="19" cm="1">
        <f t="array" ref="D45:H45">CALENDAR.MJDATE_TO_QUARTER_DATE(A45,B45,C45)</f>
        <v>2020</v>
      </c>
      <c r="E45" s="19">
        <v>2</v>
      </c>
      <c r="F45" s="19">
        <v>2</v>
      </c>
      <c r="G45" s="19">
        <v>0</v>
      </c>
      <c r="H45" s="86">
        <v>92</v>
      </c>
      <c r="I45" s="121" cm="1">
        <f t="array" ref="I45">CALENDAR.QUARTER_DATE_TO_MJDATE(D45,E45,F45,G45,B45,C45)</f>
        <v>59032</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446</v>
      </c>
    </row>
    <row r="3" spans="1:7" x14ac:dyDescent="0.25">
      <c r="A3" s="22" t="s">
        <v>227</v>
      </c>
      <c r="B3" s="23" t="s">
        <v>228</v>
      </c>
      <c r="C3" s="23" t="s">
        <v>131</v>
      </c>
      <c r="D3" s="23" t="s">
        <v>225</v>
      </c>
      <c r="E3" s="23" t="s">
        <v>226</v>
      </c>
      <c r="F3" s="30" t="s">
        <v>133</v>
      </c>
      <c r="G3" s="90" t="s">
        <v>112</v>
      </c>
    </row>
    <row r="4" spans="1:7" x14ac:dyDescent="0.25">
      <c r="A4" s="95">
        <v>45016.270949074074</v>
      </c>
      <c r="B4" s="96">
        <v>45413.739594907405</v>
      </c>
      <c r="C4" s="122">
        <f>(B4-A4)*24</f>
        <v>9539.2474999999395</v>
      </c>
      <c r="D4" s="122" t="e" cm="1">
        <f t="array" aca="1" ref="D4" ca="1">CALENDAR.EDATE_TO_MJDATE(A4)</f>
        <v>#NAME?</v>
      </c>
      <c r="E4" s="122" t="e" cm="1">
        <f t="array" aca="1" ref="E4" ca="1">CALENDAR.EDATE_TO_MJDATE(B4)</f>
        <v>#NAME?</v>
      </c>
      <c r="F4" s="122" t="e" cm="1">
        <f t="array" aca="1" ref="F4" ca="1">CALENDAR.DELTA_HOURS(D4,E4)</f>
        <v>#NAME?</v>
      </c>
      <c r="G4" s="91" t="e">
        <f ca="1">(C4=F4)</f>
        <v>#NAME?</v>
      </c>
    </row>
    <row r="5" spans="1:7" x14ac:dyDescent="0.25">
      <c r="A5" s="97">
        <v>45016.25</v>
      </c>
      <c r="B5" s="98">
        <v>45047.75</v>
      </c>
      <c r="C5" s="123">
        <f t="shared" ref="C5:C9" si="0">(B5-A5)*24</f>
        <v>756</v>
      </c>
      <c r="D5" s="123" t="e" cm="1">
        <f t="array" aca="1" ref="D5" ca="1">CALENDAR.EDATE_TO_MJDATE(A5)</f>
        <v>#NAME?</v>
      </c>
      <c r="E5" s="123" t="e" cm="1">
        <f t="array" aca="1" ref="E5" ca="1">CALENDAR.EDATE_TO_MJDATE(B5)</f>
        <v>#NAME?</v>
      </c>
      <c r="F5" s="123" t="e" cm="1">
        <f t="array" aca="1" ref="F5" ca="1">CALENDAR.DELTA_HOURS(D5,E5)</f>
        <v>#NAME?</v>
      </c>
      <c r="G5" s="92" t="e">
        <f t="shared" ref="G5:G9" ca="1" si="1">(C5=F5)</f>
        <v>#NAME?</v>
      </c>
    </row>
    <row r="6" spans="1:7" x14ac:dyDescent="0.25">
      <c r="A6" s="95">
        <v>45047.75</v>
      </c>
      <c r="B6" s="96">
        <v>45077.25</v>
      </c>
      <c r="C6" s="122">
        <f t="shared" si="0"/>
        <v>708</v>
      </c>
      <c r="D6" s="122" t="e" cm="1">
        <f t="array" aca="1" ref="D6" ca="1">CALENDAR.EDATE_TO_MJDATE(A6)</f>
        <v>#NAME?</v>
      </c>
      <c r="E6" s="122" t="e" cm="1">
        <f t="array" aca="1" ref="E6" ca="1">CALENDAR.EDATE_TO_MJDATE(B6)</f>
        <v>#NAME?</v>
      </c>
      <c r="F6" s="122" t="e" cm="1">
        <f t="array" aca="1" ref="F6" ca="1">CALENDAR.DELTA_HOURS(D6,E6)</f>
        <v>#NAME?</v>
      </c>
      <c r="G6" s="91" t="e">
        <f t="shared" ca="1" si="1"/>
        <v>#NAME?</v>
      </c>
    </row>
    <row r="7" spans="1:7" x14ac:dyDescent="0.25">
      <c r="A7" s="99">
        <v>45077.25</v>
      </c>
      <c r="B7" s="100">
        <v>45077.25</v>
      </c>
      <c r="C7" s="124">
        <f t="shared" si="0"/>
        <v>0</v>
      </c>
      <c r="D7" s="124" t="e" cm="1">
        <f t="array" aca="1" ref="D7" ca="1">CALENDAR.EDATE_TO_MJDATE(A7)</f>
        <v>#NAME?</v>
      </c>
      <c r="E7" s="124" t="e" cm="1">
        <f t="array" aca="1" ref="E7" ca="1">CALENDAR.EDATE_TO_MJDATE(B7)</f>
        <v>#NAME?</v>
      </c>
      <c r="F7" s="124" t="e" cm="1">
        <f t="array" aca="1" ref="F7" ca="1">CALENDAR.DELTA_HOURS(D7,E7)</f>
        <v>#NAME?</v>
      </c>
      <c r="G7" s="93" t="e">
        <f t="shared" ca="1" si="1"/>
        <v>#NAME?</v>
      </c>
    </row>
    <row r="8" spans="1:7" x14ac:dyDescent="0.25">
      <c r="A8" s="101">
        <v>45077.25</v>
      </c>
      <c r="B8" s="102">
        <v>45047.75</v>
      </c>
      <c r="C8" s="107">
        <f t="shared" si="0"/>
        <v>-708</v>
      </c>
      <c r="D8" s="107" t="e" cm="1">
        <f t="array" aca="1" ref="D8" ca="1">CALENDAR.EDATE_TO_MJDATE(A8)</f>
        <v>#NAME?</v>
      </c>
      <c r="E8" s="107" t="e" cm="1">
        <f t="array" aca="1" ref="E8" ca="1">CALENDAR.EDATE_TO_MJDATE(B8)</f>
        <v>#NAME?</v>
      </c>
      <c r="F8" s="107" t="e" cm="1">
        <f t="array" aca="1" ref="F8" ca="1">CALENDAR.DELTA_HOURS(D8,E8)</f>
        <v>#NAME?</v>
      </c>
      <c r="G8" s="94" t="e">
        <f t="shared" ca="1" si="1"/>
        <v>#NAME?</v>
      </c>
    </row>
    <row r="9" spans="1:7" x14ac:dyDescent="0.25">
      <c r="A9" s="130">
        <v>45869.25</v>
      </c>
      <c r="B9" s="131">
        <v>45170.75</v>
      </c>
      <c r="C9" s="132">
        <f t="shared" si="0"/>
        <v>-16764</v>
      </c>
      <c r="D9" s="132" t="e" cm="1">
        <f t="array" aca="1" ref="D9" ca="1">CALENDAR.EDATE_TO_MJDATE(A9)</f>
        <v>#NAME?</v>
      </c>
      <c r="E9" s="132" t="e" cm="1">
        <f t="array" aca="1" ref="E9" ca="1">CALENDAR.EDATE_TO_MJDATE(B9)</f>
        <v>#NAME?</v>
      </c>
      <c r="F9" s="132" t="e" cm="1">
        <f t="array" aca="1" ref="F9" ca="1">CALENDAR.DELTA_HOURS(D9,E9)</f>
        <v>#NAME?</v>
      </c>
      <c r="G9" s="133" t="e">
        <f t="shared" ca="1" si="1"/>
        <v>#NAME?</v>
      </c>
    </row>
    <row r="12" spans="1:7" ht="19.5" x14ac:dyDescent="0.3">
      <c r="A12" s="1" t="s">
        <v>447</v>
      </c>
    </row>
    <row r="14" spans="1:7" x14ac:dyDescent="0.25">
      <c r="A14" s="22" t="s">
        <v>227</v>
      </c>
      <c r="B14" s="23" t="s">
        <v>228</v>
      </c>
      <c r="C14" s="23" t="s">
        <v>131</v>
      </c>
      <c r="D14" s="23" t="s">
        <v>225</v>
      </c>
      <c r="E14" s="23" t="s">
        <v>226</v>
      </c>
      <c r="F14" s="30" t="s">
        <v>163</v>
      </c>
      <c r="G14" s="90" t="s">
        <v>112</v>
      </c>
    </row>
    <row r="15" spans="1:7" x14ac:dyDescent="0.25">
      <c r="A15" s="95">
        <v>45016.270949074074</v>
      </c>
      <c r="B15" s="96">
        <v>45413.739583333336</v>
      </c>
      <c r="C15" s="122">
        <f>(B15-A15)*24*60</f>
        <v>572354.83333333628</v>
      </c>
      <c r="D15" s="122" t="e" cm="1">
        <f t="array" aca="1" ref="D15" ca="1">CALENDAR.EDATE_TO_MJDATE(A15)</f>
        <v>#NAME?</v>
      </c>
      <c r="E15" s="122" t="e" cm="1">
        <f t="array" aca="1" ref="E15" ca="1">CALENDAR.EDATE_TO_MJDATE(B15)</f>
        <v>#NAME?</v>
      </c>
      <c r="F15" s="122" t="e" cm="1">
        <f t="array" aca="1" ref="F15" ca="1">CALENDAR.DELTA_MINUTES(D15,E15)</f>
        <v>#NAME?</v>
      </c>
      <c r="G15" s="91" t="e">
        <f ca="1">(C15=F15)</f>
        <v>#NAME?</v>
      </c>
    </row>
    <row r="16" spans="1:7" x14ac:dyDescent="0.25">
      <c r="A16" s="97">
        <v>45016.25</v>
      </c>
      <c r="B16" s="98">
        <v>45047.75</v>
      </c>
      <c r="C16" s="123">
        <f t="shared" ref="C16:C20" si="2">(B16-A16)*24*60</f>
        <v>45360</v>
      </c>
      <c r="D16" s="123" t="e" cm="1">
        <f t="array" aca="1" ref="D16" ca="1">CALENDAR.EDATE_TO_MJDATE(A16)</f>
        <v>#NAME?</v>
      </c>
      <c r="E16" s="123" t="e" cm="1">
        <f t="array" aca="1" ref="E16" ca="1">CALENDAR.EDATE_TO_MJDATE(B16)</f>
        <v>#NAME?</v>
      </c>
      <c r="F16" s="123" t="e" cm="1">
        <f t="array" aca="1" ref="F16" ca="1">CALENDAR.DELTA_MINUTES(D16,E16)</f>
        <v>#NAME?</v>
      </c>
      <c r="G16" s="92" t="e">
        <f t="shared" ref="G16:G20" ca="1" si="3">(C16=F16)</f>
        <v>#NAME?</v>
      </c>
    </row>
    <row r="17" spans="1:7" x14ac:dyDescent="0.25">
      <c r="A17" s="95">
        <v>45047.75</v>
      </c>
      <c r="B17" s="96">
        <v>45077.25</v>
      </c>
      <c r="C17" s="122">
        <f t="shared" si="2"/>
        <v>42480</v>
      </c>
      <c r="D17" s="122" t="e" cm="1">
        <f t="array" aca="1" ref="D17" ca="1">CALENDAR.EDATE_TO_MJDATE(A17)</f>
        <v>#NAME?</v>
      </c>
      <c r="E17" s="122" t="e" cm="1">
        <f t="array" aca="1" ref="E17" ca="1">CALENDAR.EDATE_TO_MJDATE(B17)</f>
        <v>#NAME?</v>
      </c>
      <c r="F17" s="122" t="e" cm="1">
        <f t="array" aca="1" ref="F17" ca="1">CALENDAR.DELTA_MINUTES(D17,E17)</f>
        <v>#NAME?</v>
      </c>
      <c r="G17" s="91" t="e">
        <f t="shared" ca="1" si="3"/>
        <v>#NAME?</v>
      </c>
    </row>
    <row r="18" spans="1:7" x14ac:dyDescent="0.25">
      <c r="A18" s="99">
        <v>45077.25</v>
      </c>
      <c r="B18" s="100">
        <v>45077.25</v>
      </c>
      <c r="C18" s="124">
        <f t="shared" si="2"/>
        <v>0</v>
      </c>
      <c r="D18" s="124" t="e" cm="1">
        <f t="array" aca="1" ref="D18" ca="1">CALENDAR.EDATE_TO_MJDATE(A18)</f>
        <v>#NAME?</v>
      </c>
      <c r="E18" s="124" t="e" cm="1">
        <f t="array" aca="1" ref="E18" ca="1">CALENDAR.EDATE_TO_MJDATE(B18)</f>
        <v>#NAME?</v>
      </c>
      <c r="F18" s="124" t="e" cm="1">
        <f t="array" aca="1" ref="F18" ca="1">CALENDAR.DELTA_MINUTES(D18,E18)</f>
        <v>#NAME?</v>
      </c>
      <c r="G18" s="93" t="e">
        <f t="shared" ca="1" si="3"/>
        <v>#NAME?</v>
      </c>
    </row>
    <row r="19" spans="1:7" x14ac:dyDescent="0.25">
      <c r="A19" s="101">
        <v>45077.25</v>
      </c>
      <c r="B19" s="102">
        <v>45047.75</v>
      </c>
      <c r="C19" s="107">
        <f t="shared" si="2"/>
        <v>-42480</v>
      </c>
      <c r="D19" s="107" t="e" cm="1">
        <f t="array" aca="1" ref="D19" ca="1">CALENDAR.EDATE_TO_MJDATE(A19)</f>
        <v>#NAME?</v>
      </c>
      <c r="E19" s="107" t="e" cm="1">
        <f t="array" aca="1" ref="E19" ca="1">CALENDAR.EDATE_TO_MJDATE(B19)</f>
        <v>#NAME?</v>
      </c>
      <c r="F19" s="107" t="e" cm="1">
        <f t="array" aca="1" ref="F19" ca="1">CALENDAR.DELTA_MINUTES(D19,E19)</f>
        <v>#NAME?</v>
      </c>
      <c r="G19" s="94" t="e">
        <f t="shared" ca="1" si="3"/>
        <v>#NAME?</v>
      </c>
    </row>
    <row r="20" spans="1:7" x14ac:dyDescent="0.25">
      <c r="A20" s="130">
        <v>45869.25</v>
      </c>
      <c r="B20" s="131">
        <v>45170.75</v>
      </c>
      <c r="C20" s="132">
        <f t="shared" si="2"/>
        <v>-1005840</v>
      </c>
      <c r="D20" s="132" t="e" cm="1">
        <f t="array" aca="1" ref="D20" ca="1">CALENDAR.EDATE_TO_MJDATE(A20)</f>
        <v>#NAME?</v>
      </c>
      <c r="E20" s="132" t="e" cm="1">
        <f t="array" aca="1" ref="E20" ca="1">CALENDAR.EDATE_TO_MJDATE(B20)</f>
        <v>#NAME?</v>
      </c>
      <c r="F20" s="132" t="e" cm="1">
        <f t="array" aca="1" ref="F20" ca="1">CALENDAR.DELTA_MINUTES(D20,E20)</f>
        <v>#NAME?</v>
      </c>
      <c r="G20" s="133" t="e">
        <f t="shared" ca="1" si="3"/>
        <v>#NAME?</v>
      </c>
    </row>
    <row r="23" spans="1:7" ht="19.5" x14ac:dyDescent="0.3">
      <c r="A23" s="1" t="s">
        <v>229</v>
      </c>
    </row>
    <row r="25" spans="1:7" x14ac:dyDescent="0.25">
      <c r="A25" s="22" t="s">
        <v>227</v>
      </c>
      <c r="B25" s="23" t="s">
        <v>228</v>
      </c>
      <c r="C25" s="23" t="s">
        <v>131</v>
      </c>
      <c r="D25" s="23" t="s">
        <v>225</v>
      </c>
      <c r="E25" s="23" t="s">
        <v>226</v>
      </c>
      <c r="F25" s="30" t="s">
        <v>134</v>
      </c>
      <c r="G25" s="90" t="s">
        <v>112</v>
      </c>
    </row>
    <row r="26" spans="1:7" x14ac:dyDescent="0.25">
      <c r="A26" s="95">
        <v>45016.270949074074</v>
      </c>
      <c r="B26" s="96">
        <v>45413.739583333336</v>
      </c>
      <c r="C26" s="122">
        <f>(B26-A26)*24*60*60</f>
        <v>34341290.000000179</v>
      </c>
      <c r="D26" s="122" t="e" cm="1">
        <f t="array" aca="1" ref="D26" ca="1">CALENDAR.EDATE_TO_MJDATE(A26)</f>
        <v>#NAME?</v>
      </c>
      <c r="E26" s="122" t="e" cm="1">
        <f t="array" aca="1" ref="E26" ca="1">CALENDAR.EDATE_TO_MJDATE(B26)</f>
        <v>#NAME?</v>
      </c>
      <c r="F26" s="122" t="e" cm="1">
        <f t="array" aca="1" ref="F26" ca="1">CALENDAR.DELTA_SECONDS(D26,E26)</f>
        <v>#NAME?</v>
      </c>
      <c r="G26" s="91" t="e">
        <f ca="1">(C26=F26)</f>
        <v>#NAME?</v>
      </c>
    </row>
    <row r="27" spans="1:7" x14ac:dyDescent="0.25">
      <c r="A27" s="97">
        <v>45016.25</v>
      </c>
      <c r="B27" s="98">
        <v>45047.75</v>
      </c>
      <c r="C27" s="123">
        <f t="shared" ref="C27:C31" si="4">(B27-A27)*24*60*60</f>
        <v>2721600</v>
      </c>
      <c r="D27" s="123" t="e" cm="1">
        <f t="array" aca="1" ref="D27" ca="1">CALENDAR.EDATE_TO_MJDATE(A27)</f>
        <v>#NAME?</v>
      </c>
      <c r="E27" s="123" t="e" cm="1">
        <f t="array" aca="1" ref="E27" ca="1">CALENDAR.EDATE_TO_MJDATE(B27)</f>
        <v>#NAME?</v>
      </c>
      <c r="F27" s="123" t="e" cm="1">
        <f t="array" aca="1" ref="F27" ca="1">CALENDAR.DELTA_SECONDS(D27,E27)</f>
        <v>#NAME?</v>
      </c>
      <c r="G27" s="92" t="e">
        <f t="shared" ref="G27:G31" ca="1" si="5">(C27=F27)</f>
        <v>#NAME?</v>
      </c>
    </row>
    <row r="28" spans="1:7" x14ac:dyDescent="0.25">
      <c r="A28" s="136">
        <v>45047.75</v>
      </c>
      <c r="B28" s="137">
        <v>45047.75</v>
      </c>
      <c r="C28" s="122">
        <f t="shared" si="4"/>
        <v>0</v>
      </c>
      <c r="D28" s="122" t="e" cm="1">
        <f t="array" aca="1" ref="D28" ca="1">CALENDAR.EDATE_TO_MJDATE(A28)</f>
        <v>#NAME?</v>
      </c>
      <c r="E28" s="122" t="e" cm="1">
        <f t="array" aca="1" ref="E28" ca="1">CALENDAR.EDATE_TO_MJDATE(B28)</f>
        <v>#NAME?</v>
      </c>
      <c r="F28" s="122" t="e" cm="1">
        <f t="array" aca="1" ref="F28" ca="1">CALENDAR.DELTA_SECONDS(D28,E28)</f>
        <v>#NAME?</v>
      </c>
      <c r="G28" s="91" t="e">
        <f t="shared" ca="1" si="5"/>
        <v>#NAME?</v>
      </c>
    </row>
    <row r="29" spans="1:7" x14ac:dyDescent="0.25">
      <c r="A29" s="99">
        <v>45077.25</v>
      </c>
      <c r="B29" s="100">
        <v>45413.75</v>
      </c>
      <c r="C29" s="124">
        <f t="shared" si="4"/>
        <v>29073600</v>
      </c>
      <c r="D29" s="124" t="e" cm="1">
        <f t="array" aca="1" ref="D29" ca="1">CALENDAR.EDATE_TO_MJDATE(A29)</f>
        <v>#NAME?</v>
      </c>
      <c r="E29" s="124" t="e" cm="1">
        <f t="array" aca="1" ref="E29" ca="1">CALENDAR.EDATE_TO_MJDATE(B29)</f>
        <v>#NAME?</v>
      </c>
      <c r="F29" s="124" t="e" cm="1">
        <f t="array" aca="1" ref="F29" ca="1">CALENDAR.DELTA_SECONDS(D29,E29)</f>
        <v>#NAME?</v>
      </c>
      <c r="G29" s="93" t="e">
        <f t="shared" ca="1" si="5"/>
        <v>#NAME?</v>
      </c>
    </row>
    <row r="30" spans="1:7" x14ac:dyDescent="0.25">
      <c r="A30" s="101">
        <v>45077.25</v>
      </c>
      <c r="B30" s="102">
        <v>45047.75</v>
      </c>
      <c r="C30" s="107">
        <f t="shared" si="4"/>
        <v>-2548800</v>
      </c>
      <c r="D30" s="107" t="e" cm="1">
        <f t="array" aca="1" ref="D30" ca="1">CALENDAR.EDATE_TO_MJDATE(A30)</f>
        <v>#NAME?</v>
      </c>
      <c r="E30" s="107" t="e" cm="1">
        <f t="array" aca="1" ref="E30" ca="1">CALENDAR.EDATE_TO_MJDATE(B30)</f>
        <v>#NAME?</v>
      </c>
      <c r="F30" s="107" t="e" cm="1">
        <f t="array" aca="1" ref="F30" ca="1">CALENDAR.DELTA_SECONDS(D30,E30)</f>
        <v>#NAME?</v>
      </c>
      <c r="G30" s="94" t="e">
        <f t="shared" ca="1" si="5"/>
        <v>#NAME?</v>
      </c>
    </row>
    <row r="31" spans="1:7" x14ac:dyDescent="0.25">
      <c r="A31" s="130">
        <v>45869.25</v>
      </c>
      <c r="B31" s="131">
        <v>45170.75</v>
      </c>
      <c r="C31" s="132">
        <f t="shared" si="4"/>
        <v>-60350400</v>
      </c>
      <c r="D31" s="132" t="e" cm="1">
        <f t="array" aca="1" ref="D31" ca="1">CALENDAR.EDATE_TO_MJDATE(A31)</f>
        <v>#NAME?</v>
      </c>
      <c r="E31" s="132" t="e" cm="1">
        <f t="array" aca="1" ref="E31" ca="1">CALENDAR.EDATE_TO_MJDATE(B31)</f>
        <v>#NAME?</v>
      </c>
      <c r="F31" s="132" t="e" cm="1">
        <f t="array" aca="1" ref="F31" ca="1">CALENDAR.DELTA_SECONDS(D31,E31)</f>
        <v>#NAME?</v>
      </c>
      <c r="G31" s="133" t="e">
        <f t="shared" ca="1" si="5"/>
        <v>#NAME?</v>
      </c>
    </row>
    <row r="34" spans="1:20" ht="19.5" x14ac:dyDescent="0.3">
      <c r="A34" s="1" t="s">
        <v>553</v>
      </c>
    </row>
    <row r="36" spans="1:20" x14ac:dyDescent="0.25">
      <c r="A36" s="22" t="s">
        <v>227</v>
      </c>
      <c r="B36" s="23" t="s">
        <v>228</v>
      </c>
      <c r="C36" s="23" t="s">
        <v>509</v>
      </c>
      <c r="D36" s="23" t="s">
        <v>420</v>
      </c>
      <c r="E36" s="23" t="s">
        <v>38</v>
      </c>
      <c r="F36" s="167" t="s">
        <v>309</v>
      </c>
      <c r="G36" s="23" t="s">
        <v>113</v>
      </c>
      <c r="H36" s="23" t="s">
        <v>131</v>
      </c>
      <c r="I36" s="23" t="s">
        <v>225</v>
      </c>
      <c r="J36" s="23" t="s">
        <v>226</v>
      </c>
      <c r="K36" s="30" t="s">
        <v>135</v>
      </c>
      <c r="L36" s="30" t="s">
        <v>141</v>
      </c>
      <c r="M36" s="30" t="s">
        <v>133</v>
      </c>
      <c r="N36" s="77" t="s">
        <v>163</v>
      </c>
      <c r="O36" s="77" t="s">
        <v>134</v>
      </c>
    </row>
    <row r="37" spans="1:20" x14ac:dyDescent="0.25">
      <c r="A37" s="95">
        <v>45016.270953067127</v>
      </c>
      <c r="B37" s="96">
        <v>45413.739583333336</v>
      </c>
      <c r="C37" s="272">
        <v>1</v>
      </c>
      <c r="D37" s="9">
        <v>2</v>
      </c>
      <c r="E37" s="9">
        <v>2</v>
      </c>
      <c r="F37" s="82"/>
      <c r="G37" s="9" cm="1">
        <f t="array" ref="G37">_xlfn.IFS(B37=A37,0,B37&gt;A37,1,TRUE,-1)</f>
        <v>1</v>
      </c>
      <c r="H37" s="125">
        <f>ABS(B37-A37)</f>
        <v>397.46863026620849</v>
      </c>
      <c r="I37" s="122" t="e" cm="1">
        <f t="array" aca="1" ref="I37" ca="1">CALENDAR.EDATE_TO_MJDATE(A37)</f>
        <v>#NAME?</v>
      </c>
      <c r="J37" s="122" t="e" cm="1">
        <f t="array" aca="1" ref="J37" ca="1">CALENDAR.EDATE_TO_MJDATE(B37)</f>
        <v>#NAME?</v>
      </c>
      <c r="K37" s="9" t="e" cm="1">
        <f t="array" aca="1" ref="K37" ca="1">CALENDAR.DELTA_DHMS(I37,J37,C37,D37,E37,F37)</f>
        <v>#NAME?</v>
      </c>
      <c r="L37" s="9"/>
      <c r="M37" s="9"/>
      <c r="N37" s="9"/>
      <c r="O37" s="91"/>
      <c r="P37" s="66"/>
      <c r="Q37" s="129"/>
      <c r="R37" s="46"/>
      <c r="S37" s="154"/>
      <c r="T37" s="154"/>
    </row>
    <row r="38" spans="1:20" x14ac:dyDescent="0.25">
      <c r="A38" s="97">
        <v>45016.25</v>
      </c>
      <c r="B38" s="98">
        <v>45047.75</v>
      </c>
      <c r="C38" s="273">
        <v>2</v>
      </c>
      <c r="D38" s="12">
        <v>3</v>
      </c>
      <c r="E38" s="12"/>
      <c r="F38" s="83"/>
      <c r="G38" s="12" cm="1">
        <f t="array" ref="G38">_xlfn.IFS(B38=A38,0,B38&gt;A38,1,TRUE,-1)</f>
        <v>1</v>
      </c>
      <c r="H38" s="126">
        <f>ABS(B38-A38)</f>
        <v>31.5</v>
      </c>
      <c r="I38" s="123" t="e" cm="1">
        <f t="array" aca="1" ref="I38" ca="1">CALENDAR.EDATE_TO_MJDATE(A38)</f>
        <v>#NAME?</v>
      </c>
      <c r="J38" s="123" t="e" cm="1">
        <f t="array" aca="1" ref="J38" ca="1">CALENDAR.EDATE_TO_MJDATE(B38)</f>
        <v>#NAME?</v>
      </c>
      <c r="K38" s="12" t="e" cm="1">
        <f t="array" aca="1" ref="K38" ca="1">CALENDAR.DELTA_DHMS(I38,J38,C38,D38,E38,F38)</f>
        <v>#NAME?</v>
      </c>
      <c r="L38" s="12"/>
      <c r="M38" s="12"/>
      <c r="N38" s="12"/>
      <c r="O38" s="92"/>
      <c r="R38" s="46"/>
    </row>
    <row r="39" spans="1:20" x14ac:dyDescent="0.25">
      <c r="A39" s="136">
        <v>45047.75</v>
      </c>
      <c r="B39" s="137">
        <v>45047.75</v>
      </c>
      <c r="C39" s="272"/>
      <c r="D39" s="9">
        <v>2</v>
      </c>
      <c r="E39" s="9"/>
      <c r="F39" s="82"/>
      <c r="G39" s="9" cm="1">
        <f t="array" ref="G39">_xlfn.IFS(B39=A39,0,B39&gt;A39,1,TRUE,-1)</f>
        <v>0</v>
      </c>
      <c r="H39" s="125">
        <f>ABS(B39-A39)</f>
        <v>0</v>
      </c>
      <c r="I39" s="122" t="e" cm="1">
        <f t="array" aca="1" ref="I39" ca="1">CALENDAR.EDATE_TO_MJDATE(A39)</f>
        <v>#NAME?</v>
      </c>
      <c r="J39" s="122" t="e" cm="1">
        <f t="array" aca="1" ref="J39" ca="1">CALENDAR.EDATE_TO_MJDATE(B39)</f>
        <v>#NAME?</v>
      </c>
      <c r="K39" s="9" t="e" cm="1">
        <f t="array" aca="1" ref="K39" ca="1">CALENDAR.DELTA_DHMS(I39,J39,C39,D39,E39,F39)</f>
        <v>#NAME?</v>
      </c>
      <c r="L39" s="9"/>
      <c r="M39" s="9"/>
      <c r="N39" s="9"/>
      <c r="O39" s="91"/>
    </row>
    <row r="40" spans="1:20" x14ac:dyDescent="0.25">
      <c r="A40" s="99">
        <v>45047.75</v>
      </c>
      <c r="B40" s="100">
        <v>45077.25</v>
      </c>
      <c r="C40" s="274"/>
      <c r="D40" s="37">
        <v>3</v>
      </c>
      <c r="E40" s="37"/>
      <c r="F40" s="175"/>
      <c r="G40" s="37" cm="1">
        <f t="array" ref="G40">_xlfn.IFS(B40=A40,0,B40&gt;A40,1,TRUE,-1)</f>
        <v>1</v>
      </c>
      <c r="H40" s="127">
        <f>ABS(B40-A40)</f>
        <v>29.5</v>
      </c>
      <c r="I40" s="124" t="e" cm="1">
        <f t="array" aca="1" ref="I40" ca="1">CALENDAR.EDATE_TO_MJDATE(A40)</f>
        <v>#NAME?</v>
      </c>
      <c r="J40" s="124" t="e" cm="1">
        <f t="array" aca="1" ref="J40" ca="1">CALENDAR.EDATE_TO_MJDATE(B40)</f>
        <v>#NAME?</v>
      </c>
      <c r="K40" s="37" t="e" cm="1">
        <f t="array" aca="1" ref="K40" ca="1">CALENDAR.DELTA_DHMS(I40,J40,C40,D40,E40,F40)</f>
        <v>#NAME?</v>
      </c>
      <c r="L40" s="37"/>
      <c r="M40" s="37"/>
      <c r="N40" s="37"/>
      <c r="O40" s="93"/>
    </row>
    <row r="41" spans="1:20" x14ac:dyDescent="0.25">
      <c r="A41" s="101">
        <v>45077.25</v>
      </c>
      <c r="B41" s="102">
        <v>45413.750067650464</v>
      </c>
      <c r="C41" s="275"/>
      <c r="D41" s="40">
        <v>4</v>
      </c>
      <c r="E41" s="40">
        <v>0</v>
      </c>
      <c r="F41" s="176">
        <v>1</v>
      </c>
      <c r="G41" s="40" cm="1">
        <f t="array" ref="G41">_xlfn.IFS(B41=A41,0,B41&gt;A41,1,TRUE,-1)</f>
        <v>1</v>
      </c>
      <c r="H41" s="128">
        <f>ABS(B41-A41)</f>
        <v>336.50006765046419</v>
      </c>
      <c r="I41" s="107" t="e" cm="1">
        <f t="array" aca="1" ref="I41" ca="1">CALENDAR.EDATE_TO_MJDATE(A41)</f>
        <v>#NAME?</v>
      </c>
      <c r="J41" s="107" t="e" cm="1">
        <f t="array" aca="1" ref="J41" ca="1">CALENDAR.EDATE_TO_MJDATE(B41)</f>
        <v>#NAME?</v>
      </c>
      <c r="K41" s="40" t="e" cm="1">
        <f t="array" aca="1" ref="K41" ca="1">CALENDAR.DELTA_DHMS(I41,J41,C41,D41,E41,F41)</f>
        <v>#NAME?</v>
      </c>
      <c r="L41" s="40"/>
      <c r="M41" s="40"/>
      <c r="N41" s="40"/>
      <c r="O41" s="94"/>
    </row>
    <row r="42" spans="1:20" x14ac:dyDescent="0.25">
      <c r="A42" s="130">
        <v>45077.25</v>
      </c>
      <c r="B42" s="131">
        <v>45047.75</v>
      </c>
      <c r="C42" s="276"/>
      <c r="D42" s="19"/>
      <c r="E42" s="19"/>
      <c r="F42" s="86"/>
      <c r="G42" s="19" cm="1">
        <f t="array" ref="G42">_xlfn.IFS(B42=A42,0,B42&gt;A42,1,TRUE,-1)</f>
        <v>-1</v>
      </c>
      <c r="H42" s="134">
        <f>ABS(B42-A42)</f>
        <v>29.5</v>
      </c>
      <c r="I42" s="132" t="e" cm="1">
        <f t="array" aca="1" ref="I42" ca="1">CALENDAR.EDATE_TO_MJDATE(A42)</f>
        <v>#NAME?</v>
      </c>
      <c r="J42" s="132" t="e" cm="1">
        <f t="array" aca="1" ref="J42" ca="1">CALENDAR.EDATE_TO_MJDATE(B42)</f>
        <v>#NAME?</v>
      </c>
      <c r="K42" s="19" t="e" cm="1">
        <f t="array" aca="1" ref="K42" ca="1">CALENDAR.DELTA_DHMS(I42,J42,C42,D42,E42,F42)</f>
        <v>#NAME?</v>
      </c>
      <c r="L42" s="19"/>
      <c r="M42" s="19"/>
      <c r="N42" s="19"/>
      <c r="O42" s="133"/>
    </row>
    <row r="45" spans="1:20" ht="19.5" x14ac:dyDescent="0.3">
      <c r="A45" s="1" t="s">
        <v>448</v>
      </c>
    </row>
    <row r="47" spans="1:20" x14ac:dyDescent="0.25">
      <c r="A47" s="22" t="s">
        <v>227</v>
      </c>
      <c r="B47" s="23" t="s">
        <v>228</v>
      </c>
      <c r="C47" s="23" t="s">
        <v>131</v>
      </c>
      <c r="D47" s="23" t="s">
        <v>225</v>
      </c>
      <c r="E47" s="167" t="s">
        <v>226</v>
      </c>
      <c r="F47" s="30" t="s">
        <v>128</v>
      </c>
      <c r="G47" s="90" t="s">
        <v>112</v>
      </c>
    </row>
    <row r="48" spans="1:20" x14ac:dyDescent="0.25">
      <c r="A48" s="95">
        <v>45077.25</v>
      </c>
      <c r="B48" s="96">
        <v>45413.75</v>
      </c>
      <c r="C48" s="103">
        <f>(B48-A48)</f>
        <v>336.5</v>
      </c>
      <c r="D48" s="103" t="e" cm="1">
        <f t="array" aca="1" ref="D48" ca="1">CALENDAR.EDATE_TO_MJDATE(A48)</f>
        <v>#NAME?</v>
      </c>
      <c r="E48" s="169" t="e" cm="1">
        <f t="array" aca="1" ref="E48" ca="1">CALENDAR.EDATE_TO_MJDATE(B48)</f>
        <v>#NAME?</v>
      </c>
      <c r="F48" s="103" t="e" cm="1">
        <f t="array" aca="1" ref="F48" ca="1">CALENDAR.DELTA_TIMESPAN(D48,E48)</f>
        <v>#NAME?</v>
      </c>
      <c r="G48" s="91" t="e">
        <f ca="1">(C48=F48)</f>
        <v>#NAME?</v>
      </c>
    </row>
    <row r="49" spans="1:7" x14ac:dyDescent="0.25">
      <c r="A49" s="97">
        <v>45077.25</v>
      </c>
      <c r="B49" s="98">
        <v>45047.75</v>
      </c>
      <c r="C49" s="104">
        <f t="shared" ref="C49:C53" si="6">(B49-A49)</f>
        <v>-29.5</v>
      </c>
      <c r="D49" s="104" t="e" cm="1">
        <f t="array" aca="1" ref="D49" ca="1">CALENDAR.EDATE_TO_MJDATE(A49)</f>
        <v>#NAME?</v>
      </c>
      <c r="E49" s="170" t="e" cm="1">
        <f t="array" aca="1" ref="E49" ca="1">CALENDAR.EDATE_TO_MJDATE(B49)</f>
        <v>#NAME?</v>
      </c>
      <c r="F49" s="104" t="e" cm="1">
        <f t="array" aca="1" ref="F49" ca="1">CALENDAR.DELTA_TIMESPAN(D49,E49)</f>
        <v>#NAME?</v>
      </c>
      <c r="G49" s="92" t="e">
        <f t="shared" ref="G49:G53" ca="1" si="7">(C49=F49)</f>
        <v>#NAME?</v>
      </c>
    </row>
    <row r="50" spans="1:7" x14ac:dyDescent="0.25">
      <c r="A50" s="95">
        <v>45047.75</v>
      </c>
      <c r="B50" s="96">
        <v>45077.25</v>
      </c>
      <c r="C50" s="103">
        <f t="shared" si="6"/>
        <v>29.5</v>
      </c>
      <c r="D50" s="103" t="e" cm="1">
        <f t="array" aca="1" ref="D50" ca="1">CALENDAR.EDATE_TO_MJDATE(A50)</f>
        <v>#NAME?</v>
      </c>
      <c r="E50" s="169" t="e" cm="1">
        <f t="array" aca="1" ref="E50" ca="1">CALENDAR.EDATE_TO_MJDATE(B50)</f>
        <v>#NAME?</v>
      </c>
      <c r="F50" s="103" t="e" cm="1">
        <f t="array" aca="1" ref="F50" ca="1">CALENDAR.DELTA_TIMESPAN(D50,E50)</f>
        <v>#NAME?</v>
      </c>
      <c r="G50" s="91" t="e">
        <f t="shared" ca="1" si="7"/>
        <v>#NAME?</v>
      </c>
    </row>
    <row r="51" spans="1:7" x14ac:dyDescent="0.25">
      <c r="A51" s="99">
        <v>42856.75</v>
      </c>
      <c r="B51" s="100">
        <v>44927.25</v>
      </c>
      <c r="C51" s="105">
        <f t="shared" si="6"/>
        <v>2070.5</v>
      </c>
      <c r="D51" s="105" t="e" cm="1">
        <f t="array" aca="1" ref="D51" ca="1">CALENDAR.EDATE_TO_MJDATE(A51)</f>
        <v>#NAME?</v>
      </c>
      <c r="E51" s="171" t="e" cm="1">
        <f t="array" aca="1" ref="E51" ca="1">CALENDAR.EDATE_TO_MJDATE(B51)</f>
        <v>#NAME?</v>
      </c>
      <c r="F51" s="105" t="e" cm="1">
        <f t="array" aca="1" ref="F51" ca="1">CALENDAR.DELTA_TIMESPAN(D51,E51)</f>
        <v>#NAME?</v>
      </c>
      <c r="G51" s="93" t="e">
        <f t="shared" ca="1" si="7"/>
        <v>#NAME?</v>
      </c>
    </row>
    <row r="52" spans="1:7" x14ac:dyDescent="0.25">
      <c r="A52" s="101">
        <v>45067.75</v>
      </c>
      <c r="B52" s="102">
        <v>44968.25</v>
      </c>
      <c r="C52" s="106">
        <f t="shared" si="6"/>
        <v>-99.5</v>
      </c>
      <c r="D52" s="106" t="e" cm="1">
        <f t="array" aca="1" ref="D52" ca="1">CALENDAR.EDATE_TO_MJDATE(A52)</f>
        <v>#NAME?</v>
      </c>
      <c r="E52" s="172" t="e" cm="1">
        <f t="array" aca="1" ref="E52" ca="1">CALENDAR.EDATE_TO_MJDATE(B52)</f>
        <v>#NAME?</v>
      </c>
      <c r="F52" s="106" t="e" cm="1">
        <f t="array" aca="1" ref="F52" ca="1">CALENDAR.DELTA_TIMESPAN(D52,E52)</f>
        <v>#NAME?</v>
      </c>
      <c r="G52" s="94" t="e">
        <f t="shared" ca="1" si="7"/>
        <v>#NAME?</v>
      </c>
    </row>
    <row r="53" spans="1:7" x14ac:dyDescent="0.25">
      <c r="A53" s="130">
        <v>43831.000578703701</v>
      </c>
      <c r="B53" s="131">
        <v>44197</v>
      </c>
      <c r="C53" s="135">
        <f t="shared" si="6"/>
        <v>365.99942129629926</v>
      </c>
      <c r="D53" s="135" t="e" cm="1">
        <f t="array" aca="1" ref="D53" ca="1">CALENDAR.EDATE_TO_MJDATE(A53)</f>
        <v>#NAME?</v>
      </c>
      <c r="E53" s="173" t="e" cm="1">
        <f t="array" aca="1" ref="E53" ca="1">CALENDAR.EDATE_TO_MJDATE(B53)</f>
        <v>#NAME?</v>
      </c>
      <c r="F53" s="135" t="e" cm="1">
        <f t="array" aca="1" ref="F53" ca="1">CALENDAR.DELTA_TIMESPAN(D53,E53)</f>
        <v>#NAME?</v>
      </c>
      <c r="G53" s="133" t="e">
        <f t="shared" ca="1" si="7"/>
        <v>#NAME?</v>
      </c>
    </row>
    <row r="56" spans="1:7" ht="19.5" x14ac:dyDescent="0.3">
      <c r="A56" s="1" t="s">
        <v>230</v>
      </c>
    </row>
    <row r="58" spans="1:7" x14ac:dyDescent="0.25">
      <c r="A58" s="22" t="s">
        <v>227</v>
      </c>
      <c r="B58" s="23" t="s">
        <v>228</v>
      </c>
      <c r="C58" s="23" t="s">
        <v>131</v>
      </c>
      <c r="D58" s="23" t="s">
        <v>225</v>
      </c>
      <c r="E58" s="23" t="s">
        <v>226</v>
      </c>
      <c r="F58" s="30" t="s">
        <v>117</v>
      </c>
      <c r="G58" s="90" t="s">
        <v>112</v>
      </c>
    </row>
    <row r="59" spans="1:7" x14ac:dyDescent="0.25">
      <c r="A59" s="95">
        <v>45077.25</v>
      </c>
      <c r="B59" s="96">
        <v>45413.75</v>
      </c>
      <c r="C59" s="103">
        <f>(B59-A59)/7</f>
        <v>48.071428571428569</v>
      </c>
      <c r="D59" s="73" t="e" cm="1">
        <f t="array" aca="1" ref="D59" ca="1">CALENDAR.EDATE_TO_MJDATE(A59)</f>
        <v>#NAME?</v>
      </c>
      <c r="E59" s="73" t="e" cm="1">
        <f t="array" aca="1" ref="E59" ca="1">CALENDAR.EDATE_TO_MJDATE(B59)</f>
        <v>#NAME?</v>
      </c>
      <c r="F59" s="87" t="e" cm="1">
        <f t="array" aca="1" ref="F59" ca="1">CALENDAR.DELTA_WEEKS(D59,E59)</f>
        <v>#NAME?</v>
      </c>
      <c r="G59" s="91" t="e">
        <f ca="1">(C59=F59)</f>
        <v>#NAME?</v>
      </c>
    </row>
    <row r="60" spans="1:7" x14ac:dyDescent="0.25">
      <c r="A60" s="97">
        <v>45077.25</v>
      </c>
      <c r="B60" s="98">
        <v>45047.75</v>
      </c>
      <c r="C60" s="104">
        <f t="shared" ref="C60:C64" si="8">(B60-A60)/7</f>
        <v>-4.2142857142857144</v>
      </c>
      <c r="D60" s="74" t="e" cm="1">
        <f t="array" aca="1" ref="D60" ca="1">CALENDAR.EDATE_TO_MJDATE(A60)</f>
        <v>#NAME?</v>
      </c>
      <c r="E60" s="74" t="e" cm="1">
        <f t="array" aca="1" ref="E60" ca="1">CALENDAR.EDATE_TO_MJDATE(B60)</f>
        <v>#NAME?</v>
      </c>
      <c r="F60" s="88" t="e" cm="1">
        <f t="array" aca="1" ref="F60" ca="1">CALENDAR.DELTA_WEEKS(D60,E60)</f>
        <v>#NAME?</v>
      </c>
      <c r="G60" s="92" t="e">
        <f t="shared" ref="G60:G64" ca="1" si="9">(C60=F60)</f>
        <v>#NAME?</v>
      </c>
    </row>
    <row r="61" spans="1:7" x14ac:dyDescent="0.25">
      <c r="A61" s="136">
        <v>45047.75</v>
      </c>
      <c r="B61" s="96">
        <v>45047.75</v>
      </c>
      <c r="C61" s="103">
        <f t="shared" si="8"/>
        <v>0</v>
      </c>
      <c r="D61" s="73" t="e" cm="1">
        <f t="array" aca="1" ref="D61" ca="1">CALENDAR.EDATE_TO_MJDATE(A61)</f>
        <v>#NAME?</v>
      </c>
      <c r="E61" s="73" t="e" cm="1">
        <f t="array" aca="1" ref="E61" ca="1">CALENDAR.EDATE_TO_MJDATE(B61)</f>
        <v>#NAME?</v>
      </c>
      <c r="F61" s="87" t="e" cm="1">
        <f t="array" aca="1" ref="F61" ca="1">CALENDAR.DELTA_WEEKS(D61,E61)</f>
        <v>#NAME?</v>
      </c>
      <c r="G61" s="91" t="e">
        <f t="shared" ca="1" si="9"/>
        <v>#NAME?</v>
      </c>
    </row>
    <row r="62" spans="1:7" x14ac:dyDescent="0.25">
      <c r="A62" s="99">
        <v>45443.25</v>
      </c>
      <c r="B62" s="100">
        <v>45047.75</v>
      </c>
      <c r="C62" s="105">
        <f t="shared" si="8"/>
        <v>-56.5</v>
      </c>
      <c r="D62" s="75" t="e" cm="1">
        <f t="array" aca="1" ref="D62" ca="1">CALENDAR.EDATE_TO_MJDATE(A62)</f>
        <v>#NAME?</v>
      </c>
      <c r="E62" s="75" t="e" cm="1">
        <f t="array" aca="1" ref="E62" ca="1">CALENDAR.EDATE_TO_MJDATE(B62)</f>
        <v>#NAME?</v>
      </c>
      <c r="F62" s="89" t="e" cm="1">
        <f t="array" aca="1" ref="F62" ca="1">CALENDAR.DELTA_WEEKS(D62,E62)</f>
        <v>#NAME?</v>
      </c>
      <c r="G62" s="93" t="e">
        <f t="shared" ca="1" si="9"/>
        <v>#NAME?</v>
      </c>
    </row>
    <row r="63" spans="1:7" x14ac:dyDescent="0.25">
      <c r="A63" s="101">
        <v>45047.75</v>
      </c>
      <c r="B63" s="102">
        <v>45077.25</v>
      </c>
      <c r="C63" s="106">
        <f t="shared" si="8"/>
        <v>4.2142857142857144</v>
      </c>
      <c r="D63" s="76" t="e" cm="1">
        <f t="array" aca="1" ref="D63" ca="1">CALENDAR.EDATE_TO_MJDATE(A63)</f>
        <v>#NAME?</v>
      </c>
      <c r="E63" s="76" t="e" cm="1">
        <f t="array" aca="1" ref="E63" ca="1">CALENDAR.EDATE_TO_MJDATE(B63)</f>
        <v>#NAME?</v>
      </c>
      <c r="F63" s="70" t="e" cm="1">
        <f t="array" aca="1" ref="F63" ca="1">CALENDAR.DELTA_WEEKS(D63,E63)</f>
        <v>#NAME?</v>
      </c>
      <c r="G63" s="94" t="e">
        <f t="shared" ca="1" si="9"/>
        <v>#NAME?</v>
      </c>
    </row>
    <row r="64" spans="1:7" x14ac:dyDescent="0.25">
      <c r="A64" s="130">
        <v>43829</v>
      </c>
      <c r="B64" s="131">
        <v>44200</v>
      </c>
      <c r="C64" s="135">
        <f t="shared" si="8"/>
        <v>53</v>
      </c>
      <c r="D64" s="138" t="e" cm="1">
        <f t="array" aca="1" ref="D64" ca="1">CALENDAR.EDATE_TO_MJDATE(A64)</f>
        <v>#NAME?</v>
      </c>
      <c r="E64" s="138" t="e" cm="1">
        <f t="array" aca="1" ref="E64" ca="1">CALENDAR.EDATE_TO_MJDATE(B64)</f>
        <v>#NAME?</v>
      </c>
      <c r="F64" s="139" t="e" cm="1">
        <f t="array" aca="1" ref="F64" ca="1">CALENDAR.DELTA_WEEKS(D64,E64)</f>
        <v>#NAME?</v>
      </c>
      <c r="G64" s="133" t="e">
        <f t="shared" ca="1" si="9"/>
        <v>#NAME?</v>
      </c>
    </row>
    <row r="67" spans="1:25" ht="19.5" x14ac:dyDescent="0.3">
      <c r="A67" s="1" t="s">
        <v>232</v>
      </c>
    </row>
    <row r="69" spans="1:25" x14ac:dyDescent="0.25">
      <c r="A69" s="22" t="s">
        <v>227</v>
      </c>
      <c r="B69" s="23" t="s">
        <v>228</v>
      </c>
      <c r="C69" s="23" t="s">
        <v>225</v>
      </c>
      <c r="D69" s="23" t="s">
        <v>226</v>
      </c>
      <c r="E69" s="167" t="s">
        <v>114</v>
      </c>
      <c r="F69" s="23" t="s">
        <v>113</v>
      </c>
      <c r="G69" s="23" t="s">
        <v>136</v>
      </c>
      <c r="H69" s="23" t="s">
        <v>137</v>
      </c>
      <c r="I69" s="23" t="s">
        <v>164</v>
      </c>
      <c r="J69" s="23" t="s">
        <v>165</v>
      </c>
      <c r="K69" s="23" t="s">
        <v>166</v>
      </c>
      <c r="L69" s="23" t="s">
        <v>167</v>
      </c>
      <c r="M69" s="23" t="s">
        <v>143</v>
      </c>
      <c r="N69" s="90" t="s">
        <v>112</v>
      </c>
    </row>
    <row r="70" spans="1:25" x14ac:dyDescent="0.25">
      <c r="A70" s="95">
        <v>45016.25</v>
      </c>
      <c r="B70" s="96">
        <v>45413.75</v>
      </c>
      <c r="C70" s="73" t="e" cm="1">
        <f t="array" aca="1" ref="C70" ca="1">CALENDAR.EDATE_TO_MJDATE(A70)</f>
        <v>#NAME?</v>
      </c>
      <c r="D70" s="73" t="e" cm="1">
        <f t="array" aca="1" ref="D70" ca="1">CALENDAR.EDATE_TO_MJDATE(B70)</f>
        <v>#NAME?</v>
      </c>
      <c r="E70" s="144" t="e" cm="1">
        <f t="array" aca="1" ref="E70" ca="1">CALENDAR.DELTA_MONTHS(C70,D70)</f>
        <v>#NAME?</v>
      </c>
      <c r="F70" s="9" cm="1">
        <f t="array" ref="F70">_xlfn.IFS(B70=A70,0,B70&gt;A70,1,TRUE,-1)</f>
        <v>1</v>
      </c>
      <c r="G70" s="9">
        <f t="shared" ref="G70:G75" si="10">F70*(YEAR(B70)-YEAR(A70))</f>
        <v>1</v>
      </c>
      <c r="H70" s="9">
        <f t="shared" ref="H70:H75" si="11">F70*(MONTH(B70)-MONTH(A70))</f>
        <v>2</v>
      </c>
      <c r="I70" s="9" cm="1">
        <f t="array" ref="I70">_xlfn.LET(_xlpm._s,IF(F70=1,A70,B70),CALENDAR.DAYS_IN_MONTH(MONTH(_xlpm._s),YEAR(_xlpm._s)))</f>
        <v>31</v>
      </c>
      <c r="J70" s="9" cm="1">
        <f t="array" ref="J70">_xlfn.LET(_xlpm._e,IF(F70=1,B70,A70),CALENDAR.DAYS_IN_MONTH(MONTH(_xlpm._e),YEAR(_xlpm._e)))</f>
        <v>31</v>
      </c>
      <c r="K70" s="122">
        <f t="shared" ref="K70:K75" si="12">_xlfn.LET(_xlpm._s,IF(F70=1,A70,B70),(DAY(_xlpm._s)-1+MOD(_xlpm._s,1))/I70)</f>
        <v>0.97580645161290325</v>
      </c>
      <c r="L70" s="122">
        <f t="shared" ref="L70:L75" si="13">_xlfn.LET(_xlpm._e,IF(F70=1,B70,A70),(DAY(_xlpm._e)-1+MOD(_xlpm._e,1))/J70)</f>
        <v>2.4193548387096774E-2</v>
      </c>
      <c r="M70" s="122">
        <f>F70*(G70*12+H70-K70+L70)</f>
        <v>13.048387096774192</v>
      </c>
      <c r="N70" s="91" t="e">
        <f t="shared" ref="N70:N75" ca="1" si="14">(M70=E70)</f>
        <v>#NAME?</v>
      </c>
    </row>
    <row r="71" spans="1:25" x14ac:dyDescent="0.25">
      <c r="A71" s="97">
        <v>45016.25</v>
      </c>
      <c r="B71" s="98">
        <v>45047.75</v>
      </c>
      <c r="C71" s="74" t="e" cm="1">
        <f t="array" aca="1" ref="C71" ca="1">CALENDAR.EDATE_TO_MJDATE(A71)</f>
        <v>#NAME?</v>
      </c>
      <c r="D71" s="74" t="e" cm="1">
        <f t="array" aca="1" ref="D71" ca="1">CALENDAR.EDATE_TO_MJDATE(B71)</f>
        <v>#NAME?</v>
      </c>
      <c r="E71" s="145" t="e" cm="1">
        <f t="array" aca="1" ref="E71" ca="1">CALENDAR.DELTA_MONTHS(C71,D71)</f>
        <v>#NAME?</v>
      </c>
      <c r="F71" s="12" cm="1">
        <f t="array" ref="F71">_xlfn.IFS(B71=A71,0,B71&gt;A71,1,TRUE,-1)</f>
        <v>1</v>
      </c>
      <c r="G71" s="12">
        <f t="shared" si="10"/>
        <v>0</v>
      </c>
      <c r="H71" s="12">
        <f t="shared" si="11"/>
        <v>2</v>
      </c>
      <c r="I71" s="12" cm="1">
        <f t="array" ref="I71">_xlfn.LET(_xlpm._s,IF(F71=1,A71,B71),CALENDAR.DAYS_IN_MONTH(MONTH(_xlpm._s),YEAR(_xlpm._s)))</f>
        <v>31</v>
      </c>
      <c r="J71" s="12" cm="1">
        <f t="array" ref="J71">_xlfn.LET(_xlpm._e,IF(F71=1,B71,A71),CALENDAR.DAYS_IN_MONTH(MONTH(_xlpm._e),YEAR(_xlpm._e)))</f>
        <v>31</v>
      </c>
      <c r="K71" s="123">
        <f t="shared" si="12"/>
        <v>0.97580645161290325</v>
      </c>
      <c r="L71" s="123">
        <f t="shared" si="13"/>
        <v>2.4193548387096774E-2</v>
      </c>
      <c r="M71" s="123">
        <f t="shared" ref="M71:M75" si="15">F71*(G71*12+H71-K71+L71)</f>
        <v>1.0483870967741935</v>
      </c>
      <c r="N71" s="92" t="e">
        <f t="shared" ca="1" si="14"/>
        <v>#NAME?</v>
      </c>
    </row>
    <row r="72" spans="1:25" x14ac:dyDescent="0.25">
      <c r="A72" s="95">
        <v>45047.75</v>
      </c>
      <c r="B72" s="96">
        <v>45047.75</v>
      </c>
      <c r="C72" s="73" t="e" cm="1">
        <f t="array" aca="1" ref="C72" ca="1">CALENDAR.EDATE_TO_MJDATE(A72)</f>
        <v>#NAME?</v>
      </c>
      <c r="D72" s="73" t="e" cm="1">
        <f t="array" aca="1" ref="D72" ca="1">CALENDAR.EDATE_TO_MJDATE(B72)</f>
        <v>#NAME?</v>
      </c>
      <c r="E72" s="144" t="e" cm="1">
        <f t="array" aca="1" ref="E72" ca="1">CALENDAR.DELTA_MONTHS(C72,D72)</f>
        <v>#NAME?</v>
      </c>
      <c r="F72" s="9" cm="1">
        <f t="array" ref="F72">_xlfn.IFS(B72=A72,0,B72&gt;A72,1,TRUE,-1)</f>
        <v>0</v>
      </c>
      <c r="G72" s="9">
        <f t="shared" si="10"/>
        <v>0</v>
      </c>
      <c r="H72" s="9">
        <f t="shared" si="11"/>
        <v>0</v>
      </c>
      <c r="I72" s="9" cm="1">
        <f t="array" ref="I72">_xlfn.LET(_xlpm._s,IF(F72=1,A72,B72),CALENDAR.DAYS_IN_MONTH(MONTH(_xlpm._s),YEAR(_xlpm._s)))</f>
        <v>31</v>
      </c>
      <c r="J72" s="9" cm="1">
        <f t="array" ref="J72">_xlfn.LET(_xlpm._e,IF(F72=1,B72,A72),CALENDAR.DAYS_IN_MONTH(MONTH(_xlpm._e),YEAR(_xlpm._e)))</f>
        <v>31</v>
      </c>
      <c r="K72" s="122">
        <f t="shared" si="12"/>
        <v>2.4193548387096774E-2</v>
      </c>
      <c r="L72" s="122">
        <f t="shared" si="13"/>
        <v>2.4193548387096774E-2</v>
      </c>
      <c r="M72" s="122">
        <f t="shared" si="15"/>
        <v>0</v>
      </c>
      <c r="N72" s="91" t="e">
        <f t="shared" ca="1" si="14"/>
        <v>#NAME?</v>
      </c>
    </row>
    <row r="73" spans="1:25" x14ac:dyDescent="0.25">
      <c r="A73" s="99">
        <v>45077.25</v>
      </c>
      <c r="B73" s="100">
        <v>45413.75</v>
      </c>
      <c r="C73" s="75" t="e" cm="1">
        <f t="array" aca="1" ref="C73" ca="1">CALENDAR.EDATE_TO_MJDATE(A73)</f>
        <v>#NAME?</v>
      </c>
      <c r="D73" s="75" t="e" cm="1">
        <f t="array" aca="1" ref="D73" ca="1">CALENDAR.EDATE_TO_MJDATE(B73)</f>
        <v>#NAME?</v>
      </c>
      <c r="E73" s="146" t="e" cm="1">
        <f t="array" aca="1" ref="E73" ca="1">CALENDAR.DELTA_MONTHS(C73,D73)</f>
        <v>#NAME?</v>
      </c>
      <c r="F73" s="37" cm="1">
        <f t="array" ref="F73">_xlfn.IFS(B73=A73,0,B73&gt;A73,1,TRUE,-1)</f>
        <v>1</v>
      </c>
      <c r="G73" s="37">
        <f t="shared" si="10"/>
        <v>1</v>
      </c>
      <c r="H73" s="37">
        <f t="shared" si="11"/>
        <v>0</v>
      </c>
      <c r="I73" s="37" cm="1">
        <f t="array" ref="I73">_xlfn.LET(_xlpm._s,IF(F73=1,A73,B73),CALENDAR.DAYS_IN_MONTH(MONTH(_xlpm._s),YEAR(_xlpm._s)))</f>
        <v>31</v>
      </c>
      <c r="J73" s="37" cm="1">
        <f t="array" ref="J73">_xlfn.LET(_xlpm._e,IF(F73=1,B73,A73),CALENDAR.DAYS_IN_MONTH(MONTH(_xlpm._e),YEAR(_xlpm._e)))</f>
        <v>31</v>
      </c>
      <c r="K73" s="124">
        <f t="shared" si="12"/>
        <v>0.97580645161290325</v>
      </c>
      <c r="L73" s="124">
        <f t="shared" si="13"/>
        <v>2.4193548387096774E-2</v>
      </c>
      <c r="M73" s="124">
        <f t="shared" si="15"/>
        <v>11.048387096774192</v>
      </c>
      <c r="N73" s="93" t="e">
        <f t="shared" ca="1" si="14"/>
        <v>#NAME?</v>
      </c>
    </row>
    <row r="74" spans="1:25" x14ac:dyDescent="0.25">
      <c r="A74" s="101">
        <v>45077.25</v>
      </c>
      <c r="B74" s="102">
        <v>45047.75</v>
      </c>
      <c r="C74" s="76" t="e" cm="1">
        <f t="array" aca="1" ref="C74" ca="1">CALENDAR.EDATE_TO_MJDATE(A74)</f>
        <v>#NAME?</v>
      </c>
      <c r="D74" s="76" t="e" cm="1">
        <f t="array" aca="1" ref="D74" ca="1">CALENDAR.EDATE_TO_MJDATE(B74)</f>
        <v>#NAME?</v>
      </c>
      <c r="E74" s="147" t="e" cm="1">
        <f t="array" aca="1" ref="E74" ca="1">CALENDAR.DELTA_MONTHS(C74,D74)</f>
        <v>#NAME?</v>
      </c>
      <c r="F74" s="40" cm="1">
        <f t="array" ref="F74">_xlfn.IFS(B74=A74,0,B74&gt;A74,1,TRUE,-1)</f>
        <v>-1</v>
      </c>
      <c r="G74" s="40">
        <f t="shared" si="10"/>
        <v>0</v>
      </c>
      <c r="H74" s="40">
        <f t="shared" si="11"/>
        <v>0</v>
      </c>
      <c r="I74" s="40" cm="1">
        <f t="array" ref="I74">_xlfn.LET(_xlpm._s,IF(F74=1,A74,B74),CALENDAR.DAYS_IN_MONTH(MONTH(_xlpm._s),YEAR(_xlpm._s)))</f>
        <v>31</v>
      </c>
      <c r="J74" s="40" cm="1">
        <f t="array" ref="J74">_xlfn.LET(_xlpm._e,IF(F74=1,B74,A74),CALENDAR.DAYS_IN_MONTH(MONTH(_xlpm._e),YEAR(_xlpm._e)))</f>
        <v>31</v>
      </c>
      <c r="K74" s="107">
        <f t="shared" si="12"/>
        <v>2.4193548387096774E-2</v>
      </c>
      <c r="L74" s="107">
        <f t="shared" si="13"/>
        <v>0.97580645161290325</v>
      </c>
      <c r="M74" s="107">
        <f t="shared" si="15"/>
        <v>-0.95161290322580649</v>
      </c>
      <c r="N74" s="94" t="e">
        <f t="shared" ca="1" si="14"/>
        <v>#NAME?</v>
      </c>
    </row>
    <row r="75" spans="1:25" x14ac:dyDescent="0.25">
      <c r="A75" s="130">
        <v>45869.25</v>
      </c>
      <c r="B75" s="131">
        <v>45170.75</v>
      </c>
      <c r="C75" s="138" t="e" cm="1">
        <f t="array" aca="1" ref="C75" ca="1">CALENDAR.EDATE_TO_MJDATE(A75)</f>
        <v>#NAME?</v>
      </c>
      <c r="D75" s="138" t="e" cm="1">
        <f t="array" aca="1" ref="D75" ca="1">CALENDAR.EDATE_TO_MJDATE(B75)</f>
        <v>#NAME?</v>
      </c>
      <c r="E75" s="168" t="e" cm="1">
        <f t="array" aca="1" ref="E75" ca="1">CALENDAR.DELTA_MONTHS(C75,D75)</f>
        <v>#NAME?</v>
      </c>
      <c r="F75" s="19" cm="1">
        <f t="array" ref="F75">_xlfn.IFS(B75=A75,0,B75&gt;A75,1,TRUE,-1)</f>
        <v>-1</v>
      </c>
      <c r="G75" s="19">
        <f t="shared" si="10"/>
        <v>2</v>
      </c>
      <c r="H75" s="19">
        <f t="shared" si="11"/>
        <v>-2</v>
      </c>
      <c r="I75" s="19" cm="1">
        <f t="array" ref="I75">_xlfn.LET(_xlpm._s,IF(F75=1,A75,B75),CALENDAR.DAYS_IN_MONTH(MONTH(_xlpm._s),YEAR(_xlpm._s)))</f>
        <v>30</v>
      </c>
      <c r="J75" s="19" cm="1">
        <f t="array" ref="J75">_xlfn.LET(_xlpm._e,IF(F75=1,B75,A75),CALENDAR.DAYS_IN_MONTH(MONTH(_xlpm._e),YEAR(_xlpm._e)))</f>
        <v>31</v>
      </c>
      <c r="K75" s="132">
        <f t="shared" si="12"/>
        <v>2.5000000000000001E-2</v>
      </c>
      <c r="L75" s="132">
        <f t="shared" si="13"/>
        <v>0.97580645161290325</v>
      </c>
      <c r="M75" s="132">
        <f t="shared" si="15"/>
        <v>-22.950806451612905</v>
      </c>
      <c r="N75" s="133" t="e">
        <f t="shared" ca="1" si="14"/>
        <v>#NAME?</v>
      </c>
    </row>
    <row r="76" spans="1:25" x14ac:dyDescent="0.25">
      <c r="Q76" s="108"/>
    </row>
    <row r="78" spans="1:25" ht="19.5" x14ac:dyDescent="0.3">
      <c r="A78" s="1" t="s">
        <v>233</v>
      </c>
    </row>
    <row r="80" spans="1:25" x14ac:dyDescent="0.25">
      <c r="A80" s="22" t="s">
        <v>227</v>
      </c>
      <c r="B80" s="23" t="s">
        <v>228</v>
      </c>
      <c r="C80" s="23" t="s">
        <v>225</v>
      </c>
      <c r="D80" s="23" t="s">
        <v>226</v>
      </c>
      <c r="E80" s="23" t="s">
        <v>120</v>
      </c>
      <c r="F80" s="167" t="s">
        <v>139</v>
      </c>
      <c r="G80" s="23" t="s">
        <v>113</v>
      </c>
      <c r="H80" s="23" t="s">
        <v>235</v>
      </c>
      <c r="I80" s="23" t="s">
        <v>234</v>
      </c>
      <c r="J80" s="23" t="s">
        <v>236</v>
      </c>
      <c r="K80" s="23" t="s">
        <v>238</v>
      </c>
      <c r="L80" s="23" t="s">
        <v>237</v>
      </c>
      <c r="M80" s="23" t="s">
        <v>239</v>
      </c>
      <c r="N80" s="23" t="s">
        <v>240</v>
      </c>
      <c r="O80" s="23" t="s">
        <v>241</v>
      </c>
      <c r="P80" s="23" t="s">
        <v>242</v>
      </c>
      <c r="Q80" s="23" t="s">
        <v>243</v>
      </c>
      <c r="R80" s="23" t="s">
        <v>115</v>
      </c>
      <c r="S80" s="23" t="s">
        <v>129</v>
      </c>
      <c r="T80" s="23" t="s">
        <v>244</v>
      </c>
      <c r="U80" s="23" t="s">
        <v>245</v>
      </c>
      <c r="V80" s="23" t="s">
        <v>246</v>
      </c>
      <c r="W80" s="23" t="s">
        <v>130</v>
      </c>
      <c r="X80" s="23" t="s">
        <v>138</v>
      </c>
      <c r="Y80" s="90" t="s">
        <v>112</v>
      </c>
    </row>
    <row r="81" spans="1:25" x14ac:dyDescent="0.25">
      <c r="A81" s="95">
        <v>45016.25</v>
      </c>
      <c r="B81" s="96">
        <v>45413.75</v>
      </c>
      <c r="C81" s="103" t="e" cm="1">
        <f t="array" aca="1" ref="C81" ca="1">CALENDAR.EDATE_TO_MJDATE(A81)</f>
        <v>#NAME?</v>
      </c>
      <c r="D81" s="103" t="e" cm="1">
        <f t="array" aca="1" ref="D81" ca="1">CALENDAR.EDATE_TO_MJDATE(B81)</f>
        <v>#NAME?</v>
      </c>
      <c r="E81" s="9"/>
      <c r="F81" s="144" t="e" cm="1">
        <f t="array" aca="1" ref="F81" ca="1">CALENDAR.DELTA_QUARTERS(C81,D81,E81)</f>
        <v>#NAME?</v>
      </c>
      <c r="G81" s="9" cm="1">
        <f t="array" ref="G81">_xlfn.IFS(B81=A81,0,B81&gt;A81,1,TRUE,-1)</f>
        <v>1</v>
      </c>
      <c r="H81" s="9" t="e" cm="1">
        <f t="array" aca="1" ref="H81" ca="1">CALENDAR.MJDATE_TO_QUARTER_DATE(C81,0,E81)</f>
        <v>#NAME?</v>
      </c>
      <c r="I81" s="103"/>
      <c r="J81" s="9"/>
      <c r="K81" s="103"/>
      <c r="L81" s="33"/>
      <c r="M81" s="33" t="e" cm="1">
        <f t="array" aca="1" ref="M81" ca="1">CALENDAR.MJDATE_TO_QUARTER_DATE(D81,0,E81)</f>
        <v>#NAME?</v>
      </c>
      <c r="N81" s="33"/>
      <c r="O81" s="33"/>
      <c r="P81" s="103"/>
      <c r="Q81" s="33"/>
      <c r="R81" s="33" t="e">
        <f ca="1">G81*(M81-H81)</f>
        <v>#NAME?</v>
      </c>
      <c r="S81" s="33">
        <f>G81*(N81-I81)</f>
        <v>0</v>
      </c>
      <c r="T81" s="103">
        <f>G81*-1*(J81-1+K81)</f>
        <v>1</v>
      </c>
      <c r="U81" s="103">
        <f>G81*(O81-1+P81)</f>
        <v>-1</v>
      </c>
      <c r="V81" s="122" t="e">
        <f ca="1">G81*(R81*4+S81+T81/L81+U81/Q81)</f>
        <v>#NAME?</v>
      </c>
      <c r="W81" s="122">
        <f>(B81-A81)/365.2425*4</f>
        <v>4.3532721411117272</v>
      </c>
      <c r="X81" s="31" t="e">
        <f ca="1">(W81-V81)/4*365.2425*24</f>
        <v>#NAME?</v>
      </c>
      <c r="Y81" s="91" t="e">
        <f t="shared" ref="Y81:Y86" ca="1" si="16">(V81=F81)</f>
        <v>#NAME?</v>
      </c>
    </row>
    <row r="82" spans="1:25" x14ac:dyDescent="0.25">
      <c r="A82" s="97">
        <v>45016.25</v>
      </c>
      <c r="B82" s="98">
        <v>45047.75</v>
      </c>
      <c r="C82" s="104" t="e" cm="1">
        <f t="array" aca="1" ref="C82" ca="1">CALENDAR.EDATE_TO_MJDATE(A82)</f>
        <v>#NAME?</v>
      </c>
      <c r="D82" s="104" t="e" cm="1">
        <f t="array" aca="1" ref="D82" ca="1">CALENDAR.EDATE_TO_MJDATE(B82)</f>
        <v>#NAME?</v>
      </c>
      <c r="E82" s="12">
        <v>2</v>
      </c>
      <c r="F82" s="145" t="e" cm="1">
        <f t="array" aca="1" ref="F82" ca="1">CALENDAR.DELTA_QUARTERS(C82,D82,E82)</f>
        <v>#NAME?</v>
      </c>
      <c r="G82" s="12" cm="1">
        <f t="array" ref="G82">_xlfn.IFS(B82=A82,0,B82&gt;A82,1,TRUE,-1)</f>
        <v>1</v>
      </c>
      <c r="H82" s="12" t="e" cm="1">
        <f t="array" aca="1" ref="H82" ca="1">CALENDAR.MJDATE_TO_QUARTER_DATE(C82,0,E82)</f>
        <v>#NAME?</v>
      </c>
      <c r="I82" s="104"/>
      <c r="J82" s="12"/>
      <c r="K82" s="104"/>
      <c r="L82" s="34"/>
      <c r="M82" s="34" t="e" cm="1">
        <f t="array" aca="1" ref="M82" ca="1">CALENDAR.MJDATE_TO_QUARTER_DATE(D82,0,E82)</f>
        <v>#NAME?</v>
      </c>
      <c r="N82" s="34"/>
      <c r="O82" s="34"/>
      <c r="P82" s="104"/>
      <c r="Q82" s="34"/>
      <c r="R82" s="34" t="e">
        <f t="shared" ref="R82:R86" ca="1" si="17">G82*(M82-H82)</f>
        <v>#NAME?</v>
      </c>
      <c r="S82" s="34">
        <f t="shared" ref="S82:S86" si="18">G82*(N82-I82)</f>
        <v>0</v>
      </c>
      <c r="T82" s="104">
        <f t="shared" ref="T82:T86" si="19">G82*-1*(J82-1+K82)</f>
        <v>1</v>
      </c>
      <c r="U82" s="104">
        <f t="shared" ref="U82:U86" si="20">G82*(O82-1+P82)</f>
        <v>-1</v>
      </c>
      <c r="V82" s="123" t="e">
        <f t="shared" ref="V82:V86" ca="1" si="21">G82*(R82*4+S82+T82/L82+U82/Q82)</f>
        <v>#NAME?</v>
      </c>
      <c r="W82" s="123">
        <f t="shared" ref="W82:W86" si="22">(B82-A82)/365.2425*4</f>
        <v>0.34497628288055193</v>
      </c>
      <c r="X82" s="62" t="e">
        <f t="shared" ref="X82:X86" ca="1" si="23">(W82-V82)/4*365.2425*24</f>
        <v>#NAME?</v>
      </c>
      <c r="Y82" s="92" t="e">
        <f t="shared" ca="1" si="16"/>
        <v>#NAME?</v>
      </c>
    </row>
    <row r="83" spans="1:25" x14ac:dyDescent="0.25">
      <c r="A83" s="95">
        <v>45047.75</v>
      </c>
      <c r="B83" s="96">
        <v>45047.75</v>
      </c>
      <c r="C83" s="103" t="e" cm="1">
        <f t="array" aca="1" ref="C83" ca="1">CALENDAR.EDATE_TO_MJDATE(A83)</f>
        <v>#NAME?</v>
      </c>
      <c r="D83" s="103" t="e" cm="1">
        <f t="array" aca="1" ref="D83" ca="1">CALENDAR.EDATE_TO_MJDATE(B83)</f>
        <v>#NAME?</v>
      </c>
      <c r="E83" s="9"/>
      <c r="F83" s="144" t="e" cm="1">
        <f t="array" aca="1" ref="F83" ca="1">CALENDAR.DELTA_QUARTERS(C83,D83,E83)</f>
        <v>#NAME?</v>
      </c>
      <c r="G83" s="9" cm="1">
        <f t="array" ref="G83">_xlfn.IFS(B83=A83,0,B83&gt;A83,1,TRUE,-1)</f>
        <v>0</v>
      </c>
      <c r="H83" s="9" t="e" cm="1">
        <f t="array" aca="1" ref="H83" ca="1">CALENDAR.MJDATE_TO_QUARTER_DATE(C83,0,E83)</f>
        <v>#NAME?</v>
      </c>
      <c r="I83" s="103"/>
      <c r="J83" s="9"/>
      <c r="K83" s="103"/>
      <c r="L83" s="33"/>
      <c r="M83" s="33" t="e" cm="1">
        <f t="array" aca="1" ref="M83" ca="1">CALENDAR.MJDATE_TO_QUARTER_DATE(D83,0,E83)</f>
        <v>#NAME?</v>
      </c>
      <c r="N83" s="33"/>
      <c r="O83" s="33"/>
      <c r="P83" s="103"/>
      <c r="Q83" s="33"/>
      <c r="R83" s="33" t="e">
        <f t="shared" ca="1" si="17"/>
        <v>#NAME?</v>
      </c>
      <c r="S83" s="33">
        <f t="shared" si="18"/>
        <v>0</v>
      </c>
      <c r="T83" s="103">
        <f t="shared" si="19"/>
        <v>0</v>
      </c>
      <c r="U83" s="103">
        <f t="shared" si="20"/>
        <v>0</v>
      </c>
      <c r="V83" s="122" t="e">
        <f t="shared" ca="1" si="21"/>
        <v>#NAME?</v>
      </c>
      <c r="W83" s="122">
        <f t="shared" si="22"/>
        <v>0</v>
      </c>
      <c r="X83" s="31" t="e">
        <f t="shared" ca="1" si="23"/>
        <v>#NAME?</v>
      </c>
      <c r="Y83" s="91" t="e">
        <f t="shared" ca="1" si="16"/>
        <v>#NAME?</v>
      </c>
    </row>
    <row r="84" spans="1:25" x14ac:dyDescent="0.25">
      <c r="A84" s="99">
        <v>45077.25</v>
      </c>
      <c r="B84" s="100">
        <v>45413.75</v>
      </c>
      <c r="C84" s="105" t="e" cm="1">
        <f t="array" aca="1" ref="C84" ca="1">CALENDAR.EDATE_TO_MJDATE(A84)</f>
        <v>#NAME?</v>
      </c>
      <c r="D84" s="105" t="e" cm="1">
        <f t="array" aca="1" ref="D84" ca="1">CALENDAR.EDATE_TO_MJDATE(B84)</f>
        <v>#NAME?</v>
      </c>
      <c r="E84" s="37"/>
      <c r="F84" s="146" t="e" cm="1">
        <f t="array" aca="1" ref="F84" ca="1">CALENDAR.DELTA_QUARTERS(C84,D84,E84)</f>
        <v>#NAME?</v>
      </c>
      <c r="G84" s="37" cm="1">
        <f t="array" ref="G84">_xlfn.IFS(B84=A84,0,B84&gt;A84,1,TRUE,-1)</f>
        <v>1</v>
      </c>
      <c r="H84" s="37" t="e" cm="1">
        <f t="array" aca="1" ref="H84" ca="1">CALENDAR.MJDATE_TO_QUARTER_DATE(C84,0,E84)</f>
        <v>#NAME?</v>
      </c>
      <c r="I84" s="105"/>
      <c r="J84" s="37"/>
      <c r="K84" s="105"/>
      <c r="L84" s="38"/>
      <c r="M84" s="38" t="e" cm="1">
        <f t="array" aca="1" ref="M84" ca="1">CALENDAR.MJDATE_TO_QUARTER_DATE(D84,0,E84)</f>
        <v>#NAME?</v>
      </c>
      <c r="N84" s="38"/>
      <c r="O84" s="38"/>
      <c r="P84" s="105"/>
      <c r="Q84" s="38"/>
      <c r="R84" s="38" t="e">
        <f t="shared" ca="1" si="17"/>
        <v>#NAME?</v>
      </c>
      <c r="S84" s="38">
        <f t="shared" si="18"/>
        <v>0</v>
      </c>
      <c r="T84" s="105">
        <f t="shared" si="19"/>
        <v>1</v>
      </c>
      <c r="U84" s="105">
        <f t="shared" si="20"/>
        <v>-1</v>
      </c>
      <c r="V84" s="124" t="e">
        <f t="shared" ca="1" si="21"/>
        <v>#NAME?</v>
      </c>
      <c r="W84" s="124">
        <f t="shared" si="22"/>
        <v>3.6852228314065312</v>
      </c>
      <c r="X84" s="63" t="e">
        <f t="shared" ca="1" si="23"/>
        <v>#NAME?</v>
      </c>
      <c r="Y84" s="93" t="e">
        <f t="shared" ca="1" si="16"/>
        <v>#NAME?</v>
      </c>
    </row>
    <row r="85" spans="1:25" x14ac:dyDescent="0.25">
      <c r="A85" s="101">
        <v>45077.25</v>
      </c>
      <c r="B85" s="102">
        <v>45047.75</v>
      </c>
      <c r="C85" s="106" t="e" cm="1">
        <f t="array" aca="1" ref="C85" ca="1">CALENDAR.EDATE_TO_MJDATE(A85)</f>
        <v>#NAME?</v>
      </c>
      <c r="D85" s="106" t="e" cm="1">
        <f t="array" aca="1" ref="D85" ca="1">CALENDAR.EDATE_TO_MJDATE(B85)</f>
        <v>#NAME?</v>
      </c>
      <c r="E85" s="40"/>
      <c r="F85" s="147" t="e" cm="1">
        <f t="array" aca="1" ref="F85" ca="1">CALENDAR.DELTA_QUARTERS(C85,D85,E85)</f>
        <v>#NAME?</v>
      </c>
      <c r="G85" s="40" cm="1">
        <f t="array" ref="G85">_xlfn.IFS(B85=A85,0,B85&gt;A85,1,TRUE,-1)</f>
        <v>-1</v>
      </c>
      <c r="H85" s="40" t="e" cm="1">
        <f t="array" aca="1" ref="H85" ca="1">CALENDAR.MJDATE_TO_QUARTER_DATE(C85,0,E85)</f>
        <v>#NAME?</v>
      </c>
      <c r="I85" s="106"/>
      <c r="J85" s="40"/>
      <c r="K85" s="106"/>
      <c r="L85" s="41"/>
      <c r="M85" s="41" t="e" cm="1">
        <f t="array" aca="1" ref="M85" ca="1">CALENDAR.MJDATE_TO_QUARTER_DATE(D85,0,E85)</f>
        <v>#NAME?</v>
      </c>
      <c r="N85" s="41"/>
      <c r="O85" s="41"/>
      <c r="P85" s="106"/>
      <c r="Q85" s="41"/>
      <c r="R85" s="41" t="e">
        <f t="shared" ca="1" si="17"/>
        <v>#NAME?</v>
      </c>
      <c r="S85" s="41">
        <f t="shared" si="18"/>
        <v>0</v>
      </c>
      <c r="T85" s="106">
        <f t="shared" si="19"/>
        <v>-1</v>
      </c>
      <c r="U85" s="106">
        <f t="shared" si="20"/>
        <v>1</v>
      </c>
      <c r="V85" s="107" t="e">
        <f t="shared" ca="1" si="21"/>
        <v>#NAME?</v>
      </c>
      <c r="W85" s="107">
        <f t="shared" si="22"/>
        <v>-0.32307302682464389</v>
      </c>
      <c r="X85" s="64" t="e">
        <f t="shared" ca="1" si="23"/>
        <v>#NAME?</v>
      </c>
      <c r="Y85" s="94" t="e">
        <f t="shared" ca="1" si="16"/>
        <v>#NAME?</v>
      </c>
    </row>
    <row r="86" spans="1:25" x14ac:dyDescent="0.25">
      <c r="A86" s="130">
        <v>45869.25</v>
      </c>
      <c r="B86" s="131">
        <v>45170.75</v>
      </c>
      <c r="C86" s="135" t="e" cm="1">
        <f t="array" aca="1" ref="C86" ca="1">CALENDAR.EDATE_TO_MJDATE(A86)</f>
        <v>#NAME?</v>
      </c>
      <c r="D86" s="135" t="e" cm="1">
        <f t="array" aca="1" ref="D86" ca="1">CALENDAR.EDATE_TO_MJDATE(B86)</f>
        <v>#NAME?</v>
      </c>
      <c r="E86" s="19"/>
      <c r="F86" s="168" t="e" cm="1">
        <f t="array" aca="1" ref="F86" ca="1">CALENDAR.DELTA_QUARTERS(C86,D86,E86)</f>
        <v>#NAME?</v>
      </c>
      <c r="G86" s="19" cm="1">
        <f t="array" ref="G86">_xlfn.IFS(B86=A86,0,B86&gt;A86,1,TRUE,-1)</f>
        <v>-1</v>
      </c>
      <c r="H86" s="19" t="e" cm="1">
        <f t="array" aca="1" ref="H86" ca="1">CALENDAR.MJDATE_TO_QUARTER_DATE(C86,0,E86)</f>
        <v>#NAME?</v>
      </c>
      <c r="I86" s="135"/>
      <c r="J86" s="19"/>
      <c r="K86" s="135"/>
      <c r="L86" s="32"/>
      <c r="M86" s="32" t="e" cm="1">
        <f t="array" aca="1" ref="M86" ca="1">CALENDAR.MJDATE_TO_QUARTER_DATE(D86,0,E86)</f>
        <v>#NAME?</v>
      </c>
      <c r="N86" s="32"/>
      <c r="O86" s="32"/>
      <c r="P86" s="135"/>
      <c r="Q86" s="32"/>
      <c r="R86" s="32" t="e">
        <f t="shared" ca="1" si="17"/>
        <v>#NAME?</v>
      </c>
      <c r="S86" s="32">
        <f t="shared" si="18"/>
        <v>0</v>
      </c>
      <c r="T86" s="135">
        <f t="shared" si="19"/>
        <v>-1</v>
      </c>
      <c r="U86" s="135">
        <f t="shared" si="20"/>
        <v>1</v>
      </c>
      <c r="V86" s="132" t="e">
        <f t="shared" ca="1" si="21"/>
        <v>#NAME?</v>
      </c>
      <c r="W86" s="132">
        <f t="shared" si="22"/>
        <v>-7.6497121775258901</v>
      </c>
      <c r="X86" s="166" t="e">
        <f t="shared" ca="1" si="23"/>
        <v>#NAME?</v>
      </c>
      <c r="Y86" s="133" t="e">
        <f t="shared" ca="1" si="16"/>
        <v>#NAME?</v>
      </c>
    </row>
    <row r="89" spans="1:25" ht="19.5" x14ac:dyDescent="0.3">
      <c r="A89" s="1" t="s">
        <v>247</v>
      </c>
    </row>
    <row r="91" spans="1:25" x14ac:dyDescent="0.25">
      <c r="A91" s="22" t="s">
        <v>227</v>
      </c>
      <c r="B91" s="23" t="s">
        <v>228</v>
      </c>
      <c r="C91" s="23" t="s">
        <v>225</v>
      </c>
      <c r="D91" s="23" t="s">
        <v>226</v>
      </c>
      <c r="E91" s="167" t="s">
        <v>140</v>
      </c>
      <c r="F91" s="23" t="s">
        <v>113</v>
      </c>
      <c r="G91" s="23" t="s">
        <v>248</v>
      </c>
      <c r="H91" s="23" t="s">
        <v>249</v>
      </c>
      <c r="I91" s="23" t="s">
        <v>250</v>
      </c>
      <c r="J91" s="23" t="s">
        <v>251</v>
      </c>
      <c r="K91" s="23" t="s">
        <v>252</v>
      </c>
      <c r="L91" s="23" t="s">
        <v>253</v>
      </c>
      <c r="M91" s="23" t="s">
        <v>254</v>
      </c>
      <c r="N91" s="23" t="s">
        <v>255</v>
      </c>
      <c r="O91" s="23" t="s">
        <v>115</v>
      </c>
      <c r="P91" s="23" t="s">
        <v>256</v>
      </c>
      <c r="Q91" s="23" t="s">
        <v>257</v>
      </c>
      <c r="R91" s="23" t="s">
        <v>258</v>
      </c>
      <c r="S91" s="23" t="s">
        <v>130</v>
      </c>
      <c r="T91" s="23" t="s">
        <v>138</v>
      </c>
      <c r="U91" s="90" t="s">
        <v>112</v>
      </c>
    </row>
    <row r="92" spans="1:25" x14ac:dyDescent="0.25">
      <c r="A92" s="95">
        <v>45016.25</v>
      </c>
      <c r="B92" s="96">
        <v>45413.75</v>
      </c>
      <c r="C92" s="122" t="e" cm="1">
        <f t="array" aca="1" ref="C92" ca="1">CALENDAR.EDATE_TO_MJDATE(A92)</f>
        <v>#NAME?</v>
      </c>
      <c r="D92" s="122" t="e" cm="1">
        <f t="array" aca="1" ref="D92" ca="1">CALENDAR.EDATE_TO_MJDATE(B92)</f>
        <v>#NAME?</v>
      </c>
      <c r="E92" s="144" t="e" cm="1">
        <f t="array" aca="1" ref="E92" ca="1">CALENDAR.DELTA_YEARS(C92,D92)</f>
        <v>#NAME?</v>
      </c>
      <c r="F92" s="9" cm="1">
        <f t="array" ref="F92">_xlfn.IFS(B92=A92,0,B92&gt;A92,1,TRUE,-1)</f>
        <v>1</v>
      </c>
      <c r="G92" s="9" t="e" cm="1">
        <f t="array" aca="1" ref="G92" ca="1">CALENDAR.MJDATE_TO_ORDINAL_DATE(C92,0)</f>
        <v>#NAME?</v>
      </c>
      <c r="H92" s="103"/>
      <c r="I92" s="103"/>
      <c r="J92" s="103"/>
      <c r="K92" s="33" t="e" cm="1">
        <f t="array" aca="1" ref="K92" ca="1">CALENDAR.MJDATE_TO_ORDINAL_DATE(D92,0)</f>
        <v>#NAME?</v>
      </c>
      <c r="L92" s="33"/>
      <c r="M92" s="103"/>
      <c r="N92" s="9"/>
      <c r="O92" s="33" t="e">
        <f ca="1">F92*(K92-G92)</f>
        <v>#NAME?</v>
      </c>
      <c r="P92" s="103">
        <f>F92*-1*(H92-1+I92)</f>
        <v>1</v>
      </c>
      <c r="Q92" s="103">
        <f>F92*(L92-1+M92)</f>
        <v>-1</v>
      </c>
      <c r="R92" s="103" t="e">
        <f ca="1">F92*(O92+P92/J92+Q92/N92)</f>
        <v>#NAME?</v>
      </c>
      <c r="S92" s="103">
        <f t="shared" ref="S92:S97" si="24">(B92-A92)/365.2425</f>
        <v>1.0883180352779318</v>
      </c>
      <c r="T92" s="103" t="e">
        <f ca="1">(S92-R92)*365.2425*24</f>
        <v>#NAME?</v>
      </c>
      <c r="U92" s="91" t="e">
        <f ca="1">(R92=E92)</f>
        <v>#NAME?</v>
      </c>
    </row>
    <row r="93" spans="1:25" x14ac:dyDescent="0.25">
      <c r="A93" s="97">
        <v>45016.25</v>
      </c>
      <c r="B93" s="98">
        <v>45047.75</v>
      </c>
      <c r="C93" s="123" t="e" cm="1">
        <f t="array" aca="1" ref="C93" ca="1">CALENDAR.EDATE_TO_MJDATE(A93)</f>
        <v>#NAME?</v>
      </c>
      <c r="D93" s="123" t="e" cm="1">
        <f t="array" aca="1" ref="D93" ca="1">CALENDAR.EDATE_TO_MJDATE(B93)</f>
        <v>#NAME?</v>
      </c>
      <c r="E93" s="145" t="e" cm="1">
        <f t="array" aca="1" ref="E93" ca="1">CALENDAR.DELTA_YEARS(C93,D93)</f>
        <v>#NAME?</v>
      </c>
      <c r="F93" s="12" cm="1">
        <f t="array" ref="F93">_xlfn.IFS(B93=A93,0,B93&gt;A93,1,TRUE,-1)</f>
        <v>1</v>
      </c>
      <c r="G93" s="12" t="e" cm="1">
        <f t="array" aca="1" ref="G93" ca="1">CALENDAR.MJDATE_TO_ORDINAL_DATE(C93,0)</f>
        <v>#NAME?</v>
      </c>
      <c r="H93" s="104"/>
      <c r="I93" s="104"/>
      <c r="J93" s="104"/>
      <c r="K93" s="34" t="e" cm="1">
        <f t="array" aca="1" ref="K93" ca="1">CALENDAR.MJDATE_TO_ORDINAL_DATE(D93,0)</f>
        <v>#NAME?</v>
      </c>
      <c r="L93" s="34"/>
      <c r="M93" s="104"/>
      <c r="N93" s="12"/>
      <c r="O93" s="12" t="e">
        <f t="shared" ref="O93:O97" ca="1" si="25">F93*(K93-G93)</f>
        <v>#NAME?</v>
      </c>
      <c r="P93" s="104">
        <f t="shared" ref="P93:P97" si="26">F93*-1*(H93-1+I93)</f>
        <v>1</v>
      </c>
      <c r="Q93" s="104">
        <f t="shared" ref="Q93:Q97" si="27">F93*(L93-1+M93)</f>
        <v>-1</v>
      </c>
      <c r="R93" s="104" t="e">
        <f t="shared" ref="R93:R97" ca="1" si="28">F93*(O93+P93/J93+Q93/N93)</f>
        <v>#NAME?</v>
      </c>
      <c r="S93" s="104">
        <f t="shared" si="24"/>
        <v>8.6244070720137983E-2</v>
      </c>
      <c r="T93" s="104" t="e">
        <f t="shared" ref="T93:T97" ca="1" si="29">(S93-R93)*365.2425*24</f>
        <v>#NAME?</v>
      </c>
      <c r="U93" s="92" t="e">
        <f t="shared" ref="U93:U97" ca="1" si="30">(R93=E93)</f>
        <v>#NAME?</v>
      </c>
    </row>
    <row r="94" spans="1:25" x14ac:dyDescent="0.25">
      <c r="A94" s="95">
        <v>45047.75</v>
      </c>
      <c r="B94" s="96">
        <v>45047.75</v>
      </c>
      <c r="C94" s="122" t="e" cm="1">
        <f t="array" aca="1" ref="C94" ca="1">CALENDAR.EDATE_TO_MJDATE(A94)</f>
        <v>#NAME?</v>
      </c>
      <c r="D94" s="122" t="e" cm="1">
        <f t="array" aca="1" ref="D94" ca="1">CALENDAR.EDATE_TO_MJDATE(B94)</f>
        <v>#NAME?</v>
      </c>
      <c r="E94" s="144" t="e" cm="1">
        <f t="array" aca="1" ref="E94" ca="1">CALENDAR.DELTA_YEARS(C94,D94)</f>
        <v>#NAME?</v>
      </c>
      <c r="F94" s="9" cm="1">
        <f t="array" ref="F94">_xlfn.IFS(B94=A94,0,B94&gt;A94,1,TRUE,-1)</f>
        <v>0</v>
      </c>
      <c r="G94" s="9" t="e" cm="1">
        <f t="array" aca="1" ref="G94" ca="1">CALENDAR.MJDATE_TO_ORDINAL_DATE(C94,0)</f>
        <v>#NAME?</v>
      </c>
      <c r="H94" s="103"/>
      <c r="I94" s="103"/>
      <c r="J94" s="103"/>
      <c r="K94" s="33" t="e" cm="1">
        <f t="array" aca="1" ref="K94" ca="1">CALENDAR.MJDATE_TO_ORDINAL_DATE(D94,0)</f>
        <v>#NAME?</v>
      </c>
      <c r="L94" s="33"/>
      <c r="M94" s="103"/>
      <c r="N94" s="9"/>
      <c r="O94" s="9" t="e">
        <f t="shared" ca="1" si="25"/>
        <v>#NAME?</v>
      </c>
      <c r="P94" s="103">
        <f t="shared" si="26"/>
        <v>0</v>
      </c>
      <c r="Q94" s="103">
        <f t="shared" si="27"/>
        <v>0</v>
      </c>
      <c r="R94" s="103" t="e">
        <f t="shared" ca="1" si="28"/>
        <v>#NAME?</v>
      </c>
      <c r="S94" s="103">
        <f t="shared" si="24"/>
        <v>0</v>
      </c>
      <c r="T94" s="103" t="e">
        <f t="shared" ca="1" si="29"/>
        <v>#NAME?</v>
      </c>
      <c r="U94" s="91" t="e">
        <f t="shared" ca="1" si="30"/>
        <v>#NAME?</v>
      </c>
    </row>
    <row r="95" spans="1:25" x14ac:dyDescent="0.25">
      <c r="A95" s="99">
        <v>45077.25</v>
      </c>
      <c r="B95" s="100">
        <v>45413.75</v>
      </c>
      <c r="C95" s="124" t="e" cm="1">
        <f t="array" aca="1" ref="C95" ca="1">CALENDAR.EDATE_TO_MJDATE(A95)</f>
        <v>#NAME?</v>
      </c>
      <c r="D95" s="124" t="e" cm="1">
        <f t="array" aca="1" ref="D95" ca="1">CALENDAR.EDATE_TO_MJDATE(B95)</f>
        <v>#NAME?</v>
      </c>
      <c r="E95" s="146" t="e" cm="1">
        <f t="array" aca="1" ref="E95" ca="1">CALENDAR.DELTA_YEARS(C95,D95)</f>
        <v>#NAME?</v>
      </c>
      <c r="F95" s="37" cm="1">
        <f t="array" ref="F95">_xlfn.IFS(B95=A95,0,B95&gt;A95,1,TRUE,-1)</f>
        <v>1</v>
      </c>
      <c r="G95" s="37" t="e" cm="1">
        <f t="array" aca="1" ref="G95" ca="1">CALENDAR.MJDATE_TO_ORDINAL_DATE(C95,0)</f>
        <v>#NAME?</v>
      </c>
      <c r="H95" s="105"/>
      <c r="I95" s="105"/>
      <c r="J95" s="105"/>
      <c r="K95" s="38" t="e" cm="1">
        <f t="array" aca="1" ref="K95" ca="1">CALENDAR.MJDATE_TO_ORDINAL_DATE(D95,0)</f>
        <v>#NAME?</v>
      </c>
      <c r="L95" s="38"/>
      <c r="M95" s="105"/>
      <c r="N95" s="37"/>
      <c r="O95" s="37" t="e">
        <f t="shared" ca="1" si="25"/>
        <v>#NAME?</v>
      </c>
      <c r="P95" s="105">
        <f t="shared" si="26"/>
        <v>1</v>
      </c>
      <c r="Q95" s="105">
        <f t="shared" si="27"/>
        <v>-1</v>
      </c>
      <c r="R95" s="105" t="e">
        <f t="shared" ca="1" si="28"/>
        <v>#NAME?</v>
      </c>
      <c r="S95" s="105">
        <f t="shared" si="24"/>
        <v>0.92130570785163279</v>
      </c>
      <c r="T95" s="105" t="e">
        <f t="shared" ca="1" si="29"/>
        <v>#NAME?</v>
      </c>
      <c r="U95" s="93" t="e">
        <f t="shared" ca="1" si="30"/>
        <v>#NAME?</v>
      </c>
    </row>
    <row r="96" spans="1:25" x14ac:dyDescent="0.25">
      <c r="A96" s="101">
        <v>45077.25</v>
      </c>
      <c r="B96" s="102">
        <v>45047.75</v>
      </c>
      <c r="C96" s="107" t="e" cm="1">
        <f t="array" aca="1" ref="C96" ca="1">CALENDAR.EDATE_TO_MJDATE(A96)</f>
        <v>#NAME?</v>
      </c>
      <c r="D96" s="107" t="e" cm="1">
        <f t="array" aca="1" ref="D96" ca="1">CALENDAR.EDATE_TO_MJDATE(B96)</f>
        <v>#NAME?</v>
      </c>
      <c r="E96" s="147" t="e" cm="1">
        <f t="array" aca="1" ref="E96" ca="1">CALENDAR.DELTA_YEARS(C96,D96)</f>
        <v>#NAME?</v>
      </c>
      <c r="F96" s="40" cm="1">
        <f t="array" ref="F96">_xlfn.IFS(B96=A96,0,B96&gt;A96,1,TRUE,-1)</f>
        <v>-1</v>
      </c>
      <c r="G96" s="40" t="e" cm="1">
        <f t="array" aca="1" ref="G96" ca="1">CALENDAR.MJDATE_TO_ORDINAL_DATE(C96,0)</f>
        <v>#NAME?</v>
      </c>
      <c r="H96" s="106"/>
      <c r="I96" s="106"/>
      <c r="J96" s="106"/>
      <c r="K96" s="41" t="e" cm="1">
        <f t="array" aca="1" ref="K96" ca="1">CALENDAR.MJDATE_TO_ORDINAL_DATE(D96,0)</f>
        <v>#NAME?</v>
      </c>
      <c r="L96" s="41"/>
      <c r="M96" s="106"/>
      <c r="N96" s="40"/>
      <c r="O96" s="40" t="e">
        <f t="shared" ca="1" si="25"/>
        <v>#NAME?</v>
      </c>
      <c r="P96" s="106">
        <f t="shared" si="26"/>
        <v>-1</v>
      </c>
      <c r="Q96" s="106">
        <f t="shared" si="27"/>
        <v>1</v>
      </c>
      <c r="R96" s="106" t="e">
        <f t="shared" ca="1" si="28"/>
        <v>#NAME?</v>
      </c>
      <c r="S96" s="106">
        <f t="shared" si="24"/>
        <v>-8.0768256706160974E-2</v>
      </c>
      <c r="T96" s="106" t="e">
        <f t="shared" ca="1" si="29"/>
        <v>#NAME?</v>
      </c>
      <c r="U96" s="94" t="e">
        <f t="shared" ca="1" si="30"/>
        <v>#NAME?</v>
      </c>
    </row>
    <row r="97" spans="1:21" x14ac:dyDescent="0.25">
      <c r="A97" s="130">
        <v>45869.25</v>
      </c>
      <c r="B97" s="131">
        <v>45170.75</v>
      </c>
      <c r="C97" s="132" t="e" cm="1">
        <f t="array" aca="1" ref="C97" ca="1">CALENDAR.EDATE_TO_MJDATE(A97)</f>
        <v>#NAME?</v>
      </c>
      <c r="D97" s="132" t="e" cm="1">
        <f t="array" aca="1" ref="D97" ca="1">CALENDAR.EDATE_TO_MJDATE(B97)</f>
        <v>#NAME?</v>
      </c>
      <c r="E97" s="168" t="e" cm="1">
        <f t="array" aca="1" ref="E97" ca="1">CALENDAR.DELTA_YEARS(C97,D97)</f>
        <v>#NAME?</v>
      </c>
      <c r="F97" s="19" cm="1">
        <f t="array" ref="F97">_xlfn.IFS(B97=A97,0,B97&gt;A97,1,TRUE,-1)</f>
        <v>-1</v>
      </c>
      <c r="G97" s="19" t="e" cm="1">
        <f t="array" aca="1" ref="G97" ca="1">CALENDAR.MJDATE_TO_ORDINAL_DATE(C97,0)</f>
        <v>#NAME?</v>
      </c>
      <c r="H97" s="135"/>
      <c r="I97" s="135"/>
      <c r="J97" s="135"/>
      <c r="K97" s="32" t="e" cm="1">
        <f t="array" aca="1" ref="K97" ca="1">CALENDAR.MJDATE_TO_ORDINAL_DATE(D97,0)</f>
        <v>#NAME?</v>
      </c>
      <c r="L97" s="32"/>
      <c r="M97" s="135"/>
      <c r="N97" s="19"/>
      <c r="O97" s="19" t="e">
        <f t="shared" ca="1" si="25"/>
        <v>#NAME?</v>
      </c>
      <c r="P97" s="135">
        <f t="shared" si="26"/>
        <v>-1</v>
      </c>
      <c r="Q97" s="135">
        <f t="shared" si="27"/>
        <v>1</v>
      </c>
      <c r="R97" s="135" t="e">
        <f t="shared" ca="1" si="28"/>
        <v>#NAME?</v>
      </c>
      <c r="S97" s="135">
        <f t="shared" si="24"/>
        <v>-1.9124280443814725</v>
      </c>
      <c r="T97" s="135" t="e">
        <f t="shared" ca="1" si="29"/>
        <v>#NAME?</v>
      </c>
      <c r="U97" s="133" t="e">
        <f t="shared" ca="1" si="30"/>
        <v>#NAME?</v>
      </c>
    </row>
    <row r="100" spans="1:21" ht="19.5" x14ac:dyDescent="0.3">
      <c r="A100" s="1" t="s">
        <v>231</v>
      </c>
    </row>
    <row r="102" spans="1:21" x14ac:dyDescent="0.25">
      <c r="A102" s="22" t="s">
        <v>227</v>
      </c>
      <c r="B102" s="23" t="s">
        <v>228</v>
      </c>
      <c r="C102" s="23" t="s">
        <v>259</v>
      </c>
      <c r="D102" s="23" t="s">
        <v>226</v>
      </c>
      <c r="E102" s="30" t="s">
        <v>135</v>
      </c>
      <c r="F102" s="30" t="s">
        <v>117</v>
      </c>
      <c r="G102" s="167" t="s">
        <v>141</v>
      </c>
      <c r="H102" s="167" t="s">
        <v>47</v>
      </c>
      <c r="I102" s="23" t="s">
        <v>113</v>
      </c>
      <c r="J102" s="23" t="s">
        <v>142</v>
      </c>
      <c r="K102" s="23" t="s">
        <v>116</v>
      </c>
      <c r="L102" s="23" t="s">
        <v>69</v>
      </c>
      <c r="M102" s="77" t="s">
        <v>144</v>
      </c>
      <c r="N102" s="77" t="s">
        <v>408</v>
      </c>
      <c r="O102" s="90" t="s">
        <v>112</v>
      </c>
    </row>
    <row r="103" spans="1:21" x14ac:dyDescent="0.25">
      <c r="A103" s="95">
        <v>45077.25</v>
      </c>
      <c r="B103" s="96">
        <v>45413.75</v>
      </c>
      <c r="C103" s="73" t="e" cm="1">
        <f t="array" aca="1" ref="C103" ca="1">CALENDAR.EDATE_TO_MJDATE(A103)</f>
        <v>#NAME?</v>
      </c>
      <c r="D103" s="73" t="e" cm="1">
        <f t="array" aca="1" ref="D103" ca="1">CALENDAR.EDATE_TO_MJDATE(B103)</f>
        <v>#NAME?</v>
      </c>
      <c r="E103" s="9" t="e" cm="1">
        <f t="array" aca="1" ref="E103" ca="1">CALENDAR.DELTA_WEEK_DAYS(C103,D103)</f>
        <v>#NAME?</v>
      </c>
      <c r="F103" s="9"/>
      <c r="G103" s="9"/>
      <c r="H103" s="169"/>
      <c r="I103" s="9" cm="1">
        <f t="array" ref="I103">_xlfn.IFS(B103=A103,0,B103&gt;A103,1,TRUE,-1)</f>
        <v>1</v>
      </c>
      <c r="J103" s="103">
        <f t="shared" ref="J103:J108" si="31">I103*(B103-A103)</f>
        <v>336.5</v>
      </c>
      <c r="K103" s="9">
        <f>INT(J103/7)</f>
        <v>48</v>
      </c>
      <c r="L103" s="122">
        <f>MOD(J103,7)</f>
        <v>0.5</v>
      </c>
      <c r="M103" s="122">
        <f>INT(L103)</f>
        <v>0</v>
      </c>
      <c r="N103" s="122">
        <f>MOD(L103,1)</f>
        <v>0.5</v>
      </c>
      <c r="O103" s="91" t="e">
        <f ca="1">(I103=E103)*(K103=F103)*(M103=G103)*(N103=H103)&lt;&gt;0</f>
        <v>#NAME?</v>
      </c>
    </row>
    <row r="104" spans="1:21" x14ac:dyDescent="0.25">
      <c r="A104" s="97">
        <v>45077.25</v>
      </c>
      <c r="B104" s="98">
        <v>45047.75</v>
      </c>
      <c r="C104" s="74" t="e" cm="1">
        <f t="array" aca="1" ref="C104" ca="1">CALENDAR.EDATE_TO_MJDATE(A104)</f>
        <v>#NAME?</v>
      </c>
      <c r="D104" s="74" t="e" cm="1">
        <f t="array" aca="1" ref="D104" ca="1">CALENDAR.EDATE_TO_MJDATE(B104)</f>
        <v>#NAME?</v>
      </c>
      <c r="E104" s="12" t="e" cm="1">
        <f t="array" aca="1" ref="E104" ca="1">CALENDAR.DELTA_WEEK_DAYS(C104,D104)</f>
        <v>#NAME?</v>
      </c>
      <c r="F104" s="12"/>
      <c r="G104" s="12"/>
      <c r="H104" s="170"/>
      <c r="I104" s="12" cm="1">
        <f t="array" ref="I104">_xlfn.IFS(B104=A104,0,B104&gt;A104,1,TRUE,-1)</f>
        <v>-1</v>
      </c>
      <c r="J104" s="104">
        <f t="shared" si="31"/>
        <v>29.5</v>
      </c>
      <c r="K104" s="12">
        <f t="shared" ref="K104:K108" si="32">INT(J104/7)</f>
        <v>4</v>
      </c>
      <c r="L104" s="123">
        <f t="shared" ref="L104:L108" si="33">MOD(J104,7)</f>
        <v>1.5</v>
      </c>
      <c r="M104" s="123">
        <f t="shared" ref="M104:M108" si="34">INT(L104)</f>
        <v>1</v>
      </c>
      <c r="N104" s="123">
        <f t="shared" ref="N104:N108" si="35">MOD(L104,1)</f>
        <v>0.5</v>
      </c>
      <c r="O104" s="92" t="e">
        <f t="shared" ref="O104:O108" ca="1" si="36">(I104=E104)*(K104=F104)*(M104=G104)*(N104=H104)&lt;&gt;0</f>
        <v>#NAME?</v>
      </c>
    </row>
    <row r="105" spans="1:21" x14ac:dyDescent="0.25">
      <c r="A105" s="136">
        <v>45047.75</v>
      </c>
      <c r="B105" s="137">
        <v>45047.75</v>
      </c>
      <c r="C105" s="73" t="e" cm="1">
        <f t="array" aca="1" ref="C105" ca="1">CALENDAR.EDATE_TO_MJDATE(A105)</f>
        <v>#NAME?</v>
      </c>
      <c r="D105" s="73" t="e" cm="1">
        <f t="array" aca="1" ref="D105" ca="1">CALENDAR.EDATE_TO_MJDATE(B105)</f>
        <v>#NAME?</v>
      </c>
      <c r="E105" s="9" t="e" cm="1">
        <f t="array" aca="1" ref="E105" ca="1">CALENDAR.DELTA_WEEK_DAYS(C105,D105)</f>
        <v>#NAME?</v>
      </c>
      <c r="F105" s="9"/>
      <c r="G105" s="9"/>
      <c r="H105" s="169"/>
      <c r="I105" s="9" cm="1">
        <f t="array" ref="I105">_xlfn.IFS(B105=A105,0,B105&gt;A105,1,TRUE,-1)</f>
        <v>0</v>
      </c>
      <c r="J105" s="103">
        <f t="shared" si="31"/>
        <v>0</v>
      </c>
      <c r="K105" s="9">
        <f t="shared" si="32"/>
        <v>0</v>
      </c>
      <c r="L105" s="122">
        <f t="shared" si="33"/>
        <v>0</v>
      </c>
      <c r="M105" s="122">
        <f t="shared" si="34"/>
        <v>0</v>
      </c>
      <c r="N105" s="122">
        <f t="shared" si="35"/>
        <v>0</v>
      </c>
      <c r="O105" s="91" t="e">
        <f t="shared" ca="1" si="36"/>
        <v>#NAME?</v>
      </c>
    </row>
    <row r="106" spans="1:21" x14ac:dyDescent="0.25">
      <c r="A106" s="99">
        <v>45047.75</v>
      </c>
      <c r="B106" s="100">
        <v>45077.25</v>
      </c>
      <c r="C106" s="75" t="e" cm="1">
        <f t="array" aca="1" ref="C106" ca="1">CALENDAR.EDATE_TO_MJDATE(A106)</f>
        <v>#NAME?</v>
      </c>
      <c r="D106" s="75" t="e" cm="1">
        <f t="array" aca="1" ref="D106" ca="1">CALENDAR.EDATE_TO_MJDATE(B106)</f>
        <v>#NAME?</v>
      </c>
      <c r="E106" s="37" t="e" cm="1">
        <f t="array" aca="1" ref="E106" ca="1">CALENDAR.DELTA_WEEK_DAYS(C106,D106)</f>
        <v>#NAME?</v>
      </c>
      <c r="F106" s="37"/>
      <c r="G106" s="37"/>
      <c r="H106" s="171"/>
      <c r="I106" s="37" cm="1">
        <f t="array" ref="I106">_xlfn.IFS(B106=A106,0,B106&gt;A106,1,TRUE,-1)</f>
        <v>1</v>
      </c>
      <c r="J106" s="105">
        <f t="shared" si="31"/>
        <v>29.5</v>
      </c>
      <c r="K106" s="37">
        <f t="shared" si="32"/>
        <v>4</v>
      </c>
      <c r="L106" s="124">
        <f t="shared" si="33"/>
        <v>1.5</v>
      </c>
      <c r="M106" s="124">
        <f t="shared" si="34"/>
        <v>1</v>
      </c>
      <c r="N106" s="124">
        <f t="shared" si="35"/>
        <v>0.5</v>
      </c>
      <c r="O106" s="93" t="e">
        <f t="shared" ca="1" si="36"/>
        <v>#NAME?</v>
      </c>
    </row>
    <row r="107" spans="1:21" x14ac:dyDescent="0.25">
      <c r="A107" s="101">
        <v>45443.25</v>
      </c>
      <c r="B107" s="102">
        <v>45047.75</v>
      </c>
      <c r="C107" s="76" t="e" cm="1">
        <f t="array" aca="1" ref="C107" ca="1">CALENDAR.EDATE_TO_MJDATE(A107)</f>
        <v>#NAME?</v>
      </c>
      <c r="D107" s="76" t="e" cm="1">
        <f t="array" aca="1" ref="D107" ca="1">CALENDAR.EDATE_TO_MJDATE(B107)</f>
        <v>#NAME?</v>
      </c>
      <c r="E107" s="40" t="e" cm="1">
        <f t="array" aca="1" ref="E107" ca="1">CALENDAR.DELTA_WEEK_DAYS(C107,D107)</f>
        <v>#NAME?</v>
      </c>
      <c r="F107" s="40"/>
      <c r="G107" s="40"/>
      <c r="H107" s="172"/>
      <c r="I107" s="40" cm="1">
        <f t="array" ref="I107">_xlfn.IFS(B107=A107,0,B107&gt;A107,1,TRUE,-1)</f>
        <v>-1</v>
      </c>
      <c r="J107" s="106">
        <f t="shared" si="31"/>
        <v>395.5</v>
      </c>
      <c r="K107" s="40">
        <f t="shared" si="32"/>
        <v>56</v>
      </c>
      <c r="L107" s="107">
        <f t="shared" si="33"/>
        <v>3.5</v>
      </c>
      <c r="M107" s="107">
        <f t="shared" si="34"/>
        <v>3</v>
      </c>
      <c r="N107" s="107">
        <f t="shared" si="35"/>
        <v>0.5</v>
      </c>
      <c r="O107" s="94" t="e">
        <f t="shared" ca="1" si="36"/>
        <v>#NAME?</v>
      </c>
    </row>
    <row r="108" spans="1:21" x14ac:dyDescent="0.25">
      <c r="A108" s="130">
        <v>43829</v>
      </c>
      <c r="B108" s="131">
        <v>44200</v>
      </c>
      <c r="C108" s="138" t="e" cm="1">
        <f t="array" aca="1" ref="C108" ca="1">CALENDAR.EDATE_TO_MJDATE(A108)</f>
        <v>#NAME?</v>
      </c>
      <c r="D108" s="138" t="e" cm="1">
        <f t="array" aca="1" ref="D108" ca="1">CALENDAR.EDATE_TO_MJDATE(B108)</f>
        <v>#NAME?</v>
      </c>
      <c r="E108" s="19" t="e" cm="1">
        <f t="array" aca="1" ref="E108" ca="1">CALENDAR.DELTA_WEEK_DAYS(C108,D108)</f>
        <v>#NAME?</v>
      </c>
      <c r="F108" s="19"/>
      <c r="G108" s="19"/>
      <c r="H108" s="173"/>
      <c r="I108" s="19" cm="1">
        <f t="array" ref="I108">_xlfn.IFS(B108=A108,0,B108&gt;A108,1,TRUE,-1)</f>
        <v>1</v>
      </c>
      <c r="J108" s="135">
        <f t="shared" si="31"/>
        <v>371</v>
      </c>
      <c r="K108" s="19">
        <f t="shared" si="32"/>
        <v>53</v>
      </c>
      <c r="L108" s="132">
        <f t="shared" si="33"/>
        <v>0</v>
      </c>
      <c r="M108" s="132">
        <f t="shared" si="34"/>
        <v>0</v>
      </c>
      <c r="N108" s="132">
        <f t="shared" si="35"/>
        <v>0</v>
      </c>
      <c r="O108" s="133" t="e">
        <f t="shared" ca="1" si="36"/>
        <v>#NAME?</v>
      </c>
    </row>
    <row r="111" spans="1:21" ht="19.5" x14ac:dyDescent="0.3">
      <c r="A111" s="1" t="s">
        <v>260</v>
      </c>
    </row>
    <row r="113" spans="1:31" x14ac:dyDescent="0.25">
      <c r="A113" s="22" t="s">
        <v>227</v>
      </c>
      <c r="B113" s="23" t="s">
        <v>228</v>
      </c>
      <c r="C113" s="23" t="s">
        <v>225</v>
      </c>
      <c r="D113" s="23" t="s">
        <v>226</v>
      </c>
      <c r="E113" s="30" t="s">
        <v>135</v>
      </c>
      <c r="F113" s="30" t="s">
        <v>140</v>
      </c>
      <c r="G113" s="77" t="s">
        <v>117</v>
      </c>
      <c r="H113" s="90" t="s">
        <v>141</v>
      </c>
      <c r="I113" s="90" t="s">
        <v>47</v>
      </c>
      <c r="J113" s="23" t="s">
        <v>113</v>
      </c>
      <c r="K113" s="23" t="s">
        <v>261</v>
      </c>
      <c r="L113" s="23" t="s">
        <v>262</v>
      </c>
      <c r="M113" s="23" t="s">
        <v>263</v>
      </c>
      <c r="N113" s="23" t="s">
        <v>265</v>
      </c>
      <c r="O113" s="23" t="s">
        <v>264</v>
      </c>
      <c r="P113" s="23" t="s">
        <v>266</v>
      </c>
      <c r="Q113" s="23" t="s">
        <v>267</v>
      </c>
      <c r="R113" s="23" t="s">
        <v>268</v>
      </c>
      <c r="S113" s="23" t="s">
        <v>269</v>
      </c>
      <c r="T113" s="23" t="s">
        <v>270</v>
      </c>
      <c r="U113" s="23" t="s">
        <v>271</v>
      </c>
      <c r="V113" s="23" t="s">
        <v>272</v>
      </c>
      <c r="W113" s="23" t="s">
        <v>273</v>
      </c>
      <c r="X113" s="23" t="s">
        <v>275</v>
      </c>
      <c r="Y113" s="23" t="s">
        <v>276</v>
      </c>
      <c r="Z113" s="23" t="s">
        <v>258</v>
      </c>
      <c r="AA113" s="23" t="s">
        <v>274</v>
      </c>
      <c r="AB113" s="23" t="s">
        <v>409</v>
      </c>
      <c r="AC113" s="77" t="s">
        <v>144</v>
      </c>
      <c r="AD113" s="90" t="s">
        <v>410</v>
      </c>
      <c r="AE113" s="90" t="s">
        <v>112</v>
      </c>
    </row>
    <row r="114" spans="1:31" x14ac:dyDescent="0.25">
      <c r="A114" s="95">
        <v>45016.270949074074</v>
      </c>
      <c r="B114" s="96">
        <v>45413.739583333336</v>
      </c>
      <c r="C114" s="103" t="e" cm="1">
        <f t="array" aca="1" ref="C114" ca="1">CALENDAR.EDATE_TO_MJDATE(A114)</f>
        <v>#NAME?</v>
      </c>
      <c r="D114" s="103" t="e" cm="1">
        <f t="array" aca="1" ref="D114" ca="1">CALENDAR.EDATE_TO_MJDATE(B114)</f>
        <v>#NAME?</v>
      </c>
      <c r="E114" s="9" t="e" cm="1">
        <f t="array" aca="1" ref="E114" ca="1">CALENDAR.DELTA_YEAR_WEEK_DAYS(C114,D114)</f>
        <v>#NAME?</v>
      </c>
      <c r="F114" s="9"/>
      <c r="G114" s="9"/>
      <c r="H114" s="9"/>
      <c r="I114" s="144"/>
      <c r="J114" s="9" cm="1">
        <f t="array" ref="J114">_xlfn.IFS(B114=A114,0,B114&gt;A114,1,TRUE,-1)</f>
        <v>1</v>
      </c>
      <c r="K114" s="9" t="e" cm="1">
        <f t="array" aca="1" ref="K114" ca="1">CALENDAR.MJDATE_TO_WEEK_DATE(C114)</f>
        <v>#NAME?</v>
      </c>
      <c r="L114" s="103"/>
      <c r="M114" s="9"/>
      <c r="N114" s="103"/>
      <c r="O114" s="33"/>
      <c r="P114" s="33" t="e" cm="1">
        <f t="array" aca="1" ref="P114" ca="1">CALENDAR.MJDATE_TO_WEEK_DATE(D114)</f>
        <v>#NAME?</v>
      </c>
      <c r="Q114" s="33"/>
      <c r="R114" s="9"/>
      <c r="S114" s="33"/>
      <c r="T114" s="9"/>
      <c r="U114" s="33" t="e">
        <f ca="1">J114*(P114-K114)</f>
        <v>#NAME?</v>
      </c>
      <c r="V114" s="9">
        <f>J114*(Q114-L114)</f>
        <v>0</v>
      </c>
      <c r="W114" s="103">
        <f>J114*(R114+S114-M114-N114)</f>
        <v>0</v>
      </c>
      <c r="X114" s="33">
        <f>V114+INT(W114/7)</f>
        <v>0</v>
      </c>
      <c r="Y114" s="33">
        <f>IF(X114&lt;0,IF(J114&gt;=0,O114,T114),0)</f>
        <v>0</v>
      </c>
      <c r="Z114" s="33" t="e">
        <f ca="1">U114-N(Y114&gt;0)</f>
        <v>#NAME?</v>
      </c>
      <c r="AA114" s="33">
        <f>X114+Y114</f>
        <v>0</v>
      </c>
      <c r="AB114" s="103">
        <f>MOD(W114,7)</f>
        <v>0</v>
      </c>
      <c r="AC114" s="103">
        <f>INT(AB114)</f>
        <v>0</v>
      </c>
      <c r="AD114" s="169">
        <f>MOD(AB114,1)</f>
        <v>0</v>
      </c>
      <c r="AE114" s="91" t="e">
        <f ca="1">((E114=J114)*(F114=Z114)*(G114=AA114)*(H114=AC114)*(I114=AD114))&lt;&gt;0</f>
        <v>#NAME?</v>
      </c>
    </row>
    <row r="115" spans="1:31" x14ac:dyDescent="0.25">
      <c r="A115" s="97">
        <v>45169.25</v>
      </c>
      <c r="B115" s="98">
        <v>45413.75</v>
      </c>
      <c r="C115" s="104" t="e" cm="1">
        <f t="array" aca="1" ref="C115" ca="1">CALENDAR.EDATE_TO_MJDATE(A115)</f>
        <v>#NAME?</v>
      </c>
      <c r="D115" s="104" t="e" cm="1">
        <f t="array" aca="1" ref="D115" ca="1">CALENDAR.EDATE_TO_MJDATE(B115)</f>
        <v>#NAME?</v>
      </c>
      <c r="E115" s="12" t="e" cm="1">
        <f t="array" aca="1" ref="E115" ca="1">CALENDAR.DELTA_YEAR_WEEK_DAYS(C115,D115)</f>
        <v>#NAME?</v>
      </c>
      <c r="F115" s="12"/>
      <c r="G115" s="12"/>
      <c r="H115" s="12"/>
      <c r="I115" s="145"/>
      <c r="J115" s="12" cm="1">
        <f t="array" ref="J115">_xlfn.IFS(B115=A115,0,B115&gt;A115,1,TRUE,-1)</f>
        <v>1</v>
      </c>
      <c r="K115" s="12" t="e" cm="1">
        <f t="array" aca="1" ref="K115" ca="1">CALENDAR.MJDATE_TO_WEEK_DATE(C115)</f>
        <v>#NAME?</v>
      </c>
      <c r="L115" s="104"/>
      <c r="M115" s="12"/>
      <c r="N115" s="104"/>
      <c r="O115" s="34"/>
      <c r="P115" s="34" t="e" cm="1">
        <f t="array" aca="1" ref="P115" ca="1">CALENDAR.MJDATE_TO_WEEK_DATE(D115)</f>
        <v>#NAME?</v>
      </c>
      <c r="Q115" s="34"/>
      <c r="R115" s="12"/>
      <c r="S115" s="12"/>
      <c r="T115" s="12"/>
      <c r="U115" s="12" t="e">
        <f t="shared" ref="U115:U121" ca="1" si="37">J115*(P115-K115)</f>
        <v>#NAME?</v>
      </c>
      <c r="V115" s="12">
        <f>J115*(Q115-L115)</f>
        <v>0</v>
      </c>
      <c r="W115" s="104">
        <f t="shared" ref="W115:W121" si="38">J115*(R115+S115-M115-N115)</f>
        <v>0</v>
      </c>
      <c r="X115" s="12">
        <f t="shared" ref="X115:X121" si="39">V115+INT(W115/7)</f>
        <v>0</v>
      </c>
      <c r="Y115" s="12">
        <f t="shared" ref="Y115:Y121" si="40">IF(X115&lt;0,IF(J115&gt;=0,O115,T115),0)</f>
        <v>0</v>
      </c>
      <c r="Z115" s="12" t="e">
        <f t="shared" ref="Z115:Z121" ca="1" si="41">U115-N(Y115&gt;0)</f>
        <v>#NAME?</v>
      </c>
      <c r="AA115" s="12">
        <f t="shared" ref="AA115:AA121" si="42">X115+Y115</f>
        <v>0</v>
      </c>
      <c r="AB115" s="104">
        <f t="shared" ref="AB115:AB121" si="43">MOD(W115,7)</f>
        <v>0</v>
      </c>
      <c r="AC115" s="104">
        <f t="shared" ref="AC115:AC121" si="44">INT(AB115)</f>
        <v>0</v>
      </c>
      <c r="AD115" s="170">
        <f t="shared" ref="AD115:AD121" si="45">MOD(AB115,1)</f>
        <v>0</v>
      </c>
      <c r="AE115" s="92" t="e">
        <f t="shared" ref="AE115:AE121" ca="1" si="46">((E115=J115)*(F115=Z115)*(G115=AA115)*(H115=AC115)*(I115=AD115))&lt;&gt;0</f>
        <v>#NAME?</v>
      </c>
    </row>
    <row r="116" spans="1:31" x14ac:dyDescent="0.25">
      <c r="A116" s="95">
        <v>45047.75</v>
      </c>
      <c r="B116" s="96">
        <v>45077.25</v>
      </c>
      <c r="C116" s="103" t="e" cm="1">
        <f t="array" aca="1" ref="C116" ca="1">CALENDAR.EDATE_TO_MJDATE(A116)</f>
        <v>#NAME?</v>
      </c>
      <c r="D116" s="103" t="e" cm="1">
        <f t="array" aca="1" ref="D116" ca="1">CALENDAR.EDATE_TO_MJDATE(B116)</f>
        <v>#NAME?</v>
      </c>
      <c r="E116" s="9" t="e" cm="1">
        <f t="array" aca="1" ref="E116" ca="1">CALENDAR.DELTA_YEAR_WEEK_DAYS(C116,D116)</f>
        <v>#NAME?</v>
      </c>
      <c r="F116" s="9"/>
      <c r="G116" s="9"/>
      <c r="H116" s="9"/>
      <c r="I116" s="144"/>
      <c r="J116" s="9" cm="1">
        <f t="array" ref="J116">_xlfn.IFS(B116=A116,0,B116&gt;A116,1,TRUE,-1)</f>
        <v>1</v>
      </c>
      <c r="K116" s="9" t="e" cm="1">
        <f t="array" aca="1" ref="K116" ca="1">CALENDAR.MJDATE_TO_WEEK_DATE(C116)</f>
        <v>#NAME?</v>
      </c>
      <c r="L116" s="103"/>
      <c r="M116" s="9"/>
      <c r="N116" s="103"/>
      <c r="O116" s="33"/>
      <c r="P116" s="33" t="e" cm="1">
        <f t="array" aca="1" ref="P116" ca="1">CALENDAR.MJDATE_TO_WEEK_DATE(D116)</f>
        <v>#NAME?</v>
      </c>
      <c r="Q116" s="33"/>
      <c r="R116" s="9"/>
      <c r="S116" s="9"/>
      <c r="T116" s="9"/>
      <c r="U116" s="9" t="e">
        <f t="shared" ca="1" si="37"/>
        <v>#NAME?</v>
      </c>
      <c r="V116" s="9">
        <f t="shared" ref="V116:V121" si="47">J116*(Q116-L116)</f>
        <v>0</v>
      </c>
      <c r="W116" s="103">
        <f t="shared" si="38"/>
        <v>0</v>
      </c>
      <c r="X116" s="9">
        <f t="shared" si="39"/>
        <v>0</v>
      </c>
      <c r="Y116" s="9">
        <f t="shared" si="40"/>
        <v>0</v>
      </c>
      <c r="Z116" s="9" t="e">
        <f t="shared" ca="1" si="41"/>
        <v>#NAME?</v>
      </c>
      <c r="AA116" s="9">
        <f t="shared" si="42"/>
        <v>0</v>
      </c>
      <c r="AB116" s="103">
        <f t="shared" si="43"/>
        <v>0</v>
      </c>
      <c r="AC116" s="103">
        <f t="shared" si="44"/>
        <v>0</v>
      </c>
      <c r="AD116" s="169">
        <f t="shared" si="45"/>
        <v>0</v>
      </c>
      <c r="AE116" s="91" t="e">
        <f t="shared" ca="1" si="46"/>
        <v>#NAME?</v>
      </c>
    </row>
    <row r="117" spans="1:31" x14ac:dyDescent="0.25">
      <c r="A117" s="99">
        <v>45413.75</v>
      </c>
      <c r="B117" s="100">
        <v>45413.75</v>
      </c>
      <c r="C117" s="105" t="e" cm="1">
        <f t="array" aca="1" ref="C117" ca="1">CALENDAR.EDATE_TO_MJDATE(A117)</f>
        <v>#NAME?</v>
      </c>
      <c r="D117" s="105" t="e" cm="1">
        <f t="array" aca="1" ref="D117" ca="1">CALENDAR.EDATE_TO_MJDATE(B117)</f>
        <v>#NAME?</v>
      </c>
      <c r="E117" s="37" t="e" cm="1">
        <f t="array" aca="1" ref="E117" ca="1">CALENDAR.DELTA_YEAR_WEEK_DAYS(C117,D117)</f>
        <v>#NAME?</v>
      </c>
      <c r="F117" s="37"/>
      <c r="G117" s="37"/>
      <c r="H117" s="37"/>
      <c r="I117" s="146"/>
      <c r="J117" s="37" cm="1">
        <f t="array" ref="J117">_xlfn.IFS(B117=A117,0,B117&gt;A117,1,TRUE,-1)</f>
        <v>0</v>
      </c>
      <c r="K117" s="37" t="e" cm="1">
        <f t="array" aca="1" ref="K117" ca="1">CALENDAR.MJDATE_TO_WEEK_DATE(C117)</f>
        <v>#NAME?</v>
      </c>
      <c r="L117" s="105"/>
      <c r="M117" s="37"/>
      <c r="N117" s="105"/>
      <c r="O117" s="38"/>
      <c r="P117" s="38" t="e" cm="1">
        <f t="array" aca="1" ref="P117" ca="1">CALENDAR.MJDATE_TO_WEEK_DATE(D117)</f>
        <v>#NAME?</v>
      </c>
      <c r="Q117" s="38"/>
      <c r="R117" s="37"/>
      <c r="S117" s="37"/>
      <c r="T117" s="37"/>
      <c r="U117" s="37" t="e">
        <f t="shared" ca="1" si="37"/>
        <v>#NAME?</v>
      </c>
      <c r="V117" s="37">
        <f t="shared" si="47"/>
        <v>0</v>
      </c>
      <c r="W117" s="105">
        <f t="shared" si="38"/>
        <v>0</v>
      </c>
      <c r="X117" s="37">
        <f t="shared" si="39"/>
        <v>0</v>
      </c>
      <c r="Y117" s="37">
        <f t="shared" si="40"/>
        <v>0</v>
      </c>
      <c r="Z117" s="37" t="e">
        <f t="shared" ca="1" si="41"/>
        <v>#NAME?</v>
      </c>
      <c r="AA117" s="37">
        <f t="shared" si="42"/>
        <v>0</v>
      </c>
      <c r="AB117" s="105">
        <f t="shared" si="43"/>
        <v>0</v>
      </c>
      <c r="AC117" s="105">
        <f t="shared" si="44"/>
        <v>0</v>
      </c>
      <c r="AD117" s="171">
        <f t="shared" si="45"/>
        <v>0</v>
      </c>
      <c r="AE117" s="93" t="e">
        <f t="shared" ca="1" si="46"/>
        <v>#NAME?</v>
      </c>
    </row>
    <row r="118" spans="1:31" x14ac:dyDescent="0.25">
      <c r="A118" s="102">
        <v>45077.25</v>
      </c>
      <c r="B118" s="102">
        <v>45047.75</v>
      </c>
      <c r="C118" s="106" t="e" cm="1">
        <f t="array" aca="1" ref="C118" ca="1">CALENDAR.EDATE_TO_MJDATE(A118)</f>
        <v>#NAME?</v>
      </c>
      <c r="D118" s="106" t="e" cm="1">
        <f t="array" aca="1" ref="D118" ca="1">CALENDAR.EDATE_TO_MJDATE(B118)</f>
        <v>#NAME?</v>
      </c>
      <c r="E118" s="40" t="e" cm="1">
        <f t="array" aca="1" ref="E118" ca="1">CALENDAR.DELTA_YEAR_WEEK_DAYS(C118,D118)</f>
        <v>#NAME?</v>
      </c>
      <c r="F118" s="40"/>
      <c r="G118" s="40"/>
      <c r="H118" s="40"/>
      <c r="I118" s="147"/>
      <c r="J118" s="40" cm="1">
        <f t="array" ref="J118">_xlfn.IFS(B118=A118,0,B118&gt;A118,1,TRUE,-1)</f>
        <v>-1</v>
      </c>
      <c r="K118" s="40" t="e" cm="1">
        <f t="array" aca="1" ref="K118" ca="1">CALENDAR.MJDATE_TO_WEEK_DATE(C118)</f>
        <v>#NAME?</v>
      </c>
      <c r="L118" s="106"/>
      <c r="M118" s="40"/>
      <c r="N118" s="106"/>
      <c r="O118" s="41"/>
      <c r="P118" s="41" t="e" cm="1">
        <f t="array" aca="1" ref="P118" ca="1">CALENDAR.MJDATE_TO_WEEK_DATE(D118)</f>
        <v>#NAME?</v>
      </c>
      <c r="Q118" s="41"/>
      <c r="R118" s="40"/>
      <c r="S118" s="40"/>
      <c r="T118" s="40"/>
      <c r="U118" s="40" t="e">
        <f t="shared" ca="1" si="37"/>
        <v>#NAME?</v>
      </c>
      <c r="V118" s="40">
        <f t="shared" si="47"/>
        <v>0</v>
      </c>
      <c r="W118" s="106">
        <f t="shared" si="38"/>
        <v>0</v>
      </c>
      <c r="X118" s="40">
        <f t="shared" si="39"/>
        <v>0</v>
      </c>
      <c r="Y118" s="40">
        <f t="shared" si="40"/>
        <v>0</v>
      </c>
      <c r="Z118" s="40" t="e">
        <f t="shared" ca="1" si="41"/>
        <v>#NAME?</v>
      </c>
      <c r="AA118" s="40">
        <f t="shared" si="42"/>
        <v>0</v>
      </c>
      <c r="AB118" s="106">
        <f t="shared" si="43"/>
        <v>0</v>
      </c>
      <c r="AC118" s="106">
        <f t="shared" si="44"/>
        <v>0</v>
      </c>
      <c r="AD118" s="172">
        <f t="shared" si="45"/>
        <v>0</v>
      </c>
      <c r="AE118" s="94" t="e">
        <f t="shared" ca="1" si="46"/>
        <v>#NAME?</v>
      </c>
    </row>
    <row r="119" spans="1:31" x14ac:dyDescent="0.25">
      <c r="A119" s="97">
        <v>44652.75</v>
      </c>
      <c r="B119" s="98">
        <v>45016.25</v>
      </c>
      <c r="C119" s="104" t="e" cm="1">
        <f t="array" aca="1" ref="C119" ca="1">CALENDAR.EDATE_TO_MJDATE(A119)</f>
        <v>#NAME?</v>
      </c>
      <c r="D119" s="104" t="e" cm="1">
        <f t="array" aca="1" ref="D119" ca="1">CALENDAR.EDATE_TO_MJDATE(B119)</f>
        <v>#NAME?</v>
      </c>
      <c r="E119" s="12" t="e" cm="1">
        <f t="array" aca="1" ref="E119" ca="1">CALENDAR.DELTA_YEAR_WEEK_DAYS(C119,D119)</f>
        <v>#NAME?</v>
      </c>
      <c r="F119" s="12"/>
      <c r="G119" s="12"/>
      <c r="H119" s="12"/>
      <c r="I119" s="145"/>
      <c r="J119" s="12" cm="1">
        <f t="array" ref="J119">_xlfn.IFS(B119=A119,0,B119&gt;A119,1,TRUE,-1)</f>
        <v>1</v>
      </c>
      <c r="K119" s="12" t="e" cm="1">
        <f t="array" aca="1" ref="K119" ca="1">CALENDAR.MJDATE_TO_WEEK_DATE(C119)</f>
        <v>#NAME?</v>
      </c>
      <c r="L119" s="104"/>
      <c r="M119" s="12"/>
      <c r="N119" s="104"/>
      <c r="O119" s="34"/>
      <c r="P119" s="34" t="e" cm="1">
        <f t="array" aca="1" ref="P119" ca="1">CALENDAR.MJDATE_TO_WEEK_DATE(D119)</f>
        <v>#NAME?</v>
      </c>
      <c r="Q119" s="34"/>
      <c r="R119" s="12"/>
      <c r="S119" s="12"/>
      <c r="T119" s="12"/>
      <c r="U119" s="12" t="e">
        <f t="shared" ca="1" si="37"/>
        <v>#NAME?</v>
      </c>
      <c r="V119" s="12">
        <f t="shared" si="47"/>
        <v>0</v>
      </c>
      <c r="W119" s="104">
        <f t="shared" si="38"/>
        <v>0</v>
      </c>
      <c r="X119" s="12">
        <f t="shared" si="39"/>
        <v>0</v>
      </c>
      <c r="Y119" s="12">
        <f t="shared" si="40"/>
        <v>0</v>
      </c>
      <c r="Z119" s="12" t="e">
        <f t="shared" ca="1" si="41"/>
        <v>#NAME?</v>
      </c>
      <c r="AA119" s="12">
        <f t="shared" si="42"/>
        <v>0</v>
      </c>
      <c r="AB119" s="104">
        <f t="shared" si="43"/>
        <v>0</v>
      </c>
      <c r="AC119" s="104">
        <f t="shared" si="44"/>
        <v>0</v>
      </c>
      <c r="AD119" s="170">
        <f t="shared" si="45"/>
        <v>0</v>
      </c>
      <c r="AE119" s="92" t="e">
        <f t="shared" ca="1" si="46"/>
        <v>#NAME?</v>
      </c>
    </row>
    <row r="120" spans="1:31" x14ac:dyDescent="0.25">
      <c r="A120" s="95">
        <v>45078.75</v>
      </c>
      <c r="B120" s="96">
        <v>45077.25</v>
      </c>
      <c r="C120" s="103" t="e" cm="1">
        <f t="array" aca="1" ref="C120" ca="1">CALENDAR.EDATE_TO_MJDATE(A120)</f>
        <v>#NAME?</v>
      </c>
      <c r="D120" s="103" t="e" cm="1">
        <f t="array" aca="1" ref="D120" ca="1">CALENDAR.EDATE_TO_MJDATE(B120)</f>
        <v>#NAME?</v>
      </c>
      <c r="E120" s="9" t="e" cm="1">
        <f t="array" aca="1" ref="E120" ca="1">CALENDAR.DELTA_YEAR_WEEK_DAYS(C120,D120)</f>
        <v>#NAME?</v>
      </c>
      <c r="F120" s="9"/>
      <c r="G120" s="9"/>
      <c r="H120" s="9"/>
      <c r="I120" s="144"/>
      <c r="J120" s="9" cm="1">
        <f t="array" ref="J120">_xlfn.IFS(B120=A120,0,B120&gt;A120,1,TRUE,-1)</f>
        <v>-1</v>
      </c>
      <c r="K120" s="9" t="e" cm="1">
        <f t="array" aca="1" ref="K120" ca="1">CALENDAR.MJDATE_TO_WEEK_DATE(C120)</f>
        <v>#NAME?</v>
      </c>
      <c r="L120" s="103"/>
      <c r="M120" s="9"/>
      <c r="N120" s="103"/>
      <c r="O120" s="33"/>
      <c r="P120" s="33" t="e" cm="1">
        <f t="array" aca="1" ref="P120" ca="1">CALENDAR.MJDATE_TO_WEEK_DATE(D120)</f>
        <v>#NAME?</v>
      </c>
      <c r="Q120" s="33"/>
      <c r="R120" s="9"/>
      <c r="S120" s="9"/>
      <c r="T120" s="9"/>
      <c r="U120" s="9" t="e">
        <f t="shared" ca="1" si="37"/>
        <v>#NAME?</v>
      </c>
      <c r="V120" s="9">
        <f t="shared" si="47"/>
        <v>0</v>
      </c>
      <c r="W120" s="103">
        <f t="shared" si="38"/>
        <v>0</v>
      </c>
      <c r="X120" s="9">
        <f t="shared" si="39"/>
        <v>0</v>
      </c>
      <c r="Y120" s="9">
        <f t="shared" si="40"/>
        <v>0</v>
      </c>
      <c r="Z120" s="9" t="e">
        <f t="shared" ca="1" si="41"/>
        <v>#NAME?</v>
      </c>
      <c r="AA120" s="9">
        <f t="shared" si="42"/>
        <v>0</v>
      </c>
      <c r="AB120" s="103">
        <f t="shared" si="43"/>
        <v>0</v>
      </c>
      <c r="AC120" s="103">
        <f t="shared" si="44"/>
        <v>0</v>
      </c>
      <c r="AD120" s="169">
        <f t="shared" si="45"/>
        <v>0</v>
      </c>
      <c r="AE120" s="91" t="e">
        <f t="shared" ca="1" si="46"/>
        <v>#NAME?</v>
      </c>
    </row>
    <row r="121" spans="1:31" x14ac:dyDescent="0.25">
      <c r="A121" s="99">
        <v>45869.25</v>
      </c>
      <c r="B121" s="100">
        <v>45170.75</v>
      </c>
      <c r="C121" s="105" t="e" cm="1">
        <f t="array" aca="1" ref="C121" ca="1">CALENDAR.EDATE_TO_MJDATE(A121)</f>
        <v>#NAME?</v>
      </c>
      <c r="D121" s="105" t="e" cm="1">
        <f t="array" aca="1" ref="D121" ca="1">CALENDAR.EDATE_TO_MJDATE(B121)</f>
        <v>#NAME?</v>
      </c>
      <c r="E121" s="37" t="e" cm="1">
        <f t="array" aca="1" ref="E121" ca="1">CALENDAR.DELTA_YEAR_WEEK_DAYS(C121,D121)</f>
        <v>#NAME?</v>
      </c>
      <c r="F121" s="37"/>
      <c r="G121" s="37"/>
      <c r="H121" s="37"/>
      <c r="I121" s="146"/>
      <c r="J121" s="37" cm="1">
        <f t="array" ref="J121">_xlfn.IFS(B121=A121,0,B121&gt;A121,1,TRUE,-1)</f>
        <v>-1</v>
      </c>
      <c r="K121" s="37" t="e" cm="1">
        <f t="array" aca="1" ref="K121" ca="1">CALENDAR.MJDATE_TO_WEEK_DATE(C121)</f>
        <v>#NAME?</v>
      </c>
      <c r="L121" s="105"/>
      <c r="M121" s="37"/>
      <c r="N121" s="105"/>
      <c r="O121" s="38"/>
      <c r="P121" s="38" t="e" cm="1">
        <f t="array" aca="1" ref="P121" ca="1">CALENDAR.MJDATE_TO_WEEK_DATE(D121)</f>
        <v>#NAME?</v>
      </c>
      <c r="Q121" s="38"/>
      <c r="R121" s="37"/>
      <c r="S121" s="37"/>
      <c r="T121" s="37"/>
      <c r="U121" s="37" t="e">
        <f t="shared" ca="1" si="37"/>
        <v>#NAME?</v>
      </c>
      <c r="V121" s="37">
        <f t="shared" si="47"/>
        <v>0</v>
      </c>
      <c r="W121" s="105">
        <f t="shared" si="38"/>
        <v>0</v>
      </c>
      <c r="X121" s="37">
        <f t="shared" si="39"/>
        <v>0</v>
      </c>
      <c r="Y121" s="37">
        <f t="shared" si="40"/>
        <v>0</v>
      </c>
      <c r="Z121" s="37" t="e">
        <f t="shared" ca="1" si="41"/>
        <v>#NAME?</v>
      </c>
      <c r="AA121" s="37">
        <f t="shared" si="42"/>
        <v>0</v>
      </c>
      <c r="AB121" s="105">
        <f t="shared" si="43"/>
        <v>0</v>
      </c>
      <c r="AC121" s="105">
        <f t="shared" si="44"/>
        <v>0</v>
      </c>
      <c r="AD121" s="171">
        <f t="shared" si="45"/>
        <v>0</v>
      </c>
      <c r="AE121" s="93" t="e">
        <f t="shared" ca="1" si="46"/>
        <v>#NAME?</v>
      </c>
    </row>
    <row r="124" spans="1:31" ht="19.5" x14ac:dyDescent="0.3">
      <c r="A124" s="1" t="s">
        <v>277</v>
      </c>
    </row>
    <row r="125" spans="1:31" x14ac:dyDescent="0.25">
      <c r="T125" s="153"/>
    </row>
    <row r="126" spans="1:31" x14ac:dyDescent="0.25">
      <c r="A126" s="22" t="s">
        <v>227</v>
      </c>
      <c r="B126" s="23" t="s">
        <v>228</v>
      </c>
      <c r="C126" s="23" t="s">
        <v>225</v>
      </c>
      <c r="D126" s="23" t="s">
        <v>226</v>
      </c>
      <c r="E126" s="30" t="s">
        <v>135</v>
      </c>
      <c r="F126" s="77" t="s">
        <v>16</v>
      </c>
      <c r="G126" s="90" t="s">
        <v>17</v>
      </c>
      <c r="H126" s="90" t="s">
        <v>47</v>
      </c>
      <c r="I126" s="23" t="s">
        <v>113</v>
      </c>
      <c r="J126" s="23" t="s">
        <v>278</v>
      </c>
      <c r="K126" s="23" t="s">
        <v>279</v>
      </c>
      <c r="L126" s="23" t="s">
        <v>280</v>
      </c>
      <c r="M126" s="23" t="s">
        <v>281</v>
      </c>
      <c r="N126" s="23" t="s">
        <v>409</v>
      </c>
      <c r="O126" s="77" t="s">
        <v>411</v>
      </c>
      <c r="P126" s="77" t="s">
        <v>408</v>
      </c>
      <c r="Q126" s="90" t="s">
        <v>112</v>
      </c>
      <c r="T126" s="153"/>
    </row>
    <row r="127" spans="1:31" x14ac:dyDescent="0.25">
      <c r="A127" s="95">
        <v>45016.270949074074</v>
      </c>
      <c r="B127" s="96">
        <v>45413.739583333336</v>
      </c>
      <c r="C127" s="73" t="e" cm="1">
        <f t="array" aca="1" ref="C127" ca="1">CALENDAR.EDATE_TO_MJDATE(A127)</f>
        <v>#NAME?</v>
      </c>
      <c r="D127" s="73" t="e" cm="1">
        <f t="array" aca="1" ref="D127" ca="1">CALENDAR.EDATE_TO_MJDATE(B127)</f>
        <v>#NAME?</v>
      </c>
      <c r="E127" s="9" t="e" cm="1">
        <f t="array" aca="1" ref="E127" ca="1">CALENDAR.DELTA_MONTH_DAYS(C127,D127)</f>
        <v>#NAME?</v>
      </c>
      <c r="F127" s="9"/>
      <c r="G127" s="9"/>
      <c r="H127" s="144"/>
      <c r="I127" s="9" cm="1">
        <f t="array" ref="I127">_xlfn.IFS(B127=A127,0,B127&gt;A127,1,TRUE,-1)</f>
        <v>1</v>
      </c>
      <c r="J127" s="9">
        <f t="shared" ref="J127:J134" si="48">I127*((YEAR(B127)-YEAR(A127))*12+(MONTH(B127)-MONTH(A127)))</f>
        <v>14</v>
      </c>
      <c r="K127" s="103">
        <f t="shared" ref="K127:K134" si="49">I127*(DAY(B127)-DAY(A127)+MOD(B127,1)-MOD(A127,1))</f>
        <v>-29.531365740738693</v>
      </c>
      <c r="L127" s="9" cm="1">
        <f t="array" ref="L127">_xlfn.LET(_xlpm._stm, IF(I127&gt;=0,A127, B127), CALENDAR.DAYS_IN_MONTH(MONTH(_xlpm._stm),YEAR(_xlpm._stm)))</f>
        <v>31</v>
      </c>
      <c r="M127" s="103">
        <f>J127+IF(K127&lt;0,-1,0)</f>
        <v>13</v>
      </c>
      <c r="N127" s="103">
        <f>K127+IF(K127&lt;0,L127,0)</f>
        <v>1.4686342592613073</v>
      </c>
      <c r="O127" s="33">
        <f>INT(N127)</f>
        <v>1</v>
      </c>
      <c r="P127" s="103">
        <f>MOD(N127,1)</f>
        <v>0.46863425926130731</v>
      </c>
      <c r="Q127" s="91" t="e">
        <f ca="1">((E127=I127)*(F127=M127)*(G127=O127)*(ROUND(H127,9)=ROUND(P127,9)))&lt;&gt;0</f>
        <v>#NAME?</v>
      </c>
      <c r="T127" s="48"/>
      <c r="X127" s="49"/>
    </row>
    <row r="128" spans="1:31" x14ac:dyDescent="0.25">
      <c r="A128" s="97">
        <v>45169.25</v>
      </c>
      <c r="B128" s="98">
        <v>45413.75</v>
      </c>
      <c r="C128" s="74" t="e" cm="1">
        <f t="array" aca="1" ref="C128" ca="1">CALENDAR.EDATE_TO_MJDATE(A128)</f>
        <v>#NAME?</v>
      </c>
      <c r="D128" s="74" t="e" cm="1">
        <f t="array" aca="1" ref="D128" ca="1">CALENDAR.EDATE_TO_MJDATE(B128)</f>
        <v>#NAME?</v>
      </c>
      <c r="E128" s="12" t="e" cm="1">
        <f t="array" aca="1" ref="E128" ca="1">CALENDAR.DELTA_MONTH_DAYS(C128,D128)</f>
        <v>#NAME?</v>
      </c>
      <c r="F128" s="12"/>
      <c r="G128" s="12"/>
      <c r="H128" s="145"/>
      <c r="I128" s="12" cm="1">
        <f t="array" ref="I128">_xlfn.IFS(B128=A128,0,B128&gt;A128,1,TRUE,-1)</f>
        <v>1</v>
      </c>
      <c r="J128" s="12">
        <f t="shared" si="48"/>
        <v>9</v>
      </c>
      <c r="K128" s="104">
        <f t="shared" si="49"/>
        <v>-29.5</v>
      </c>
      <c r="L128" s="12" cm="1">
        <f t="array" ref="L128">_xlfn.LET(_xlpm._stm, IF(I128&gt;=0,A128, B128), CALENDAR.DAYS_IN_MONTH(MONTH(_xlpm._stm),YEAR(_xlpm._stm)))</f>
        <v>31</v>
      </c>
      <c r="M128" s="104">
        <f t="shared" ref="M128:M134" si="50">J128+IF(K128&lt;0,-1,0)</f>
        <v>8</v>
      </c>
      <c r="N128" s="104">
        <f t="shared" ref="N128:N134" si="51">K128+IF(K128&lt;0,L128,0)</f>
        <v>1.5</v>
      </c>
      <c r="O128" s="34">
        <f t="shared" ref="O128:O134" si="52">INT(N128)</f>
        <v>1</v>
      </c>
      <c r="P128" s="104">
        <f t="shared" ref="P128:P134" si="53">MOD(N128,1)</f>
        <v>0.5</v>
      </c>
      <c r="Q128" s="92" t="e">
        <f t="shared" ref="Q128:Q134" ca="1" si="54">((E128=I128)*(F128=M128)*(G128=O128)*(ROUND(H128,9)=ROUND(P128,9)))&lt;&gt;0</f>
        <v>#NAME?</v>
      </c>
      <c r="T128" s="61"/>
      <c r="X128" s="49"/>
    </row>
    <row r="129" spans="1:27" x14ac:dyDescent="0.25">
      <c r="A129" s="95">
        <v>45047.75</v>
      </c>
      <c r="B129" s="96">
        <v>45077.25</v>
      </c>
      <c r="C129" s="73" t="e" cm="1">
        <f t="array" aca="1" ref="C129" ca="1">CALENDAR.EDATE_TO_MJDATE(A129)</f>
        <v>#NAME?</v>
      </c>
      <c r="D129" s="73" t="e" cm="1">
        <f t="array" aca="1" ref="D129" ca="1">CALENDAR.EDATE_TO_MJDATE(B129)</f>
        <v>#NAME?</v>
      </c>
      <c r="E129" s="9" t="e" cm="1">
        <f t="array" aca="1" ref="E129" ca="1">CALENDAR.DELTA_MONTH_DAYS(C129,D129)</f>
        <v>#NAME?</v>
      </c>
      <c r="F129" s="9"/>
      <c r="G129" s="9"/>
      <c r="H129" s="144"/>
      <c r="I129" s="9" cm="1">
        <f t="array" ref="I129">_xlfn.IFS(B129=A129,0,B129&gt;A129,1,TRUE,-1)</f>
        <v>1</v>
      </c>
      <c r="J129" s="9">
        <f t="shared" si="48"/>
        <v>0</v>
      </c>
      <c r="K129" s="103">
        <f t="shared" si="49"/>
        <v>29.5</v>
      </c>
      <c r="L129" s="9" cm="1">
        <f t="array" ref="L129">_xlfn.LET(_xlpm._stm, IF(I129&gt;=0,A129, B129), CALENDAR.DAYS_IN_MONTH(MONTH(_xlpm._stm),YEAR(_xlpm._stm)))</f>
        <v>31</v>
      </c>
      <c r="M129" s="103">
        <f t="shared" si="50"/>
        <v>0</v>
      </c>
      <c r="N129" s="103">
        <f t="shared" si="51"/>
        <v>29.5</v>
      </c>
      <c r="O129" s="33">
        <f t="shared" si="52"/>
        <v>29</v>
      </c>
      <c r="P129" s="103">
        <f t="shared" si="53"/>
        <v>0.5</v>
      </c>
      <c r="Q129" s="91" t="e">
        <f t="shared" ca="1" si="54"/>
        <v>#NAME?</v>
      </c>
      <c r="T129" s="153"/>
      <c r="X129" s="49"/>
    </row>
    <row r="130" spans="1:27" x14ac:dyDescent="0.25">
      <c r="A130" s="99">
        <v>45413.75</v>
      </c>
      <c r="B130" s="100">
        <v>45413.75</v>
      </c>
      <c r="C130" s="75" t="e" cm="1">
        <f t="array" aca="1" ref="C130" ca="1">CALENDAR.EDATE_TO_MJDATE(A130)</f>
        <v>#NAME?</v>
      </c>
      <c r="D130" s="75" t="e" cm="1">
        <f t="array" aca="1" ref="D130" ca="1">CALENDAR.EDATE_TO_MJDATE(B130)</f>
        <v>#NAME?</v>
      </c>
      <c r="E130" s="37" t="e" cm="1">
        <f t="array" aca="1" ref="E130" ca="1">CALENDAR.DELTA_MONTH_DAYS(C130,D130)</f>
        <v>#NAME?</v>
      </c>
      <c r="F130" s="37"/>
      <c r="G130" s="37"/>
      <c r="H130" s="146"/>
      <c r="I130" s="37" cm="1">
        <f t="array" ref="I130">_xlfn.IFS(B130=A130,0,B130&gt;A130,1,TRUE,-1)</f>
        <v>0</v>
      </c>
      <c r="J130" s="37">
        <f t="shared" si="48"/>
        <v>0</v>
      </c>
      <c r="K130" s="105">
        <f t="shared" si="49"/>
        <v>0</v>
      </c>
      <c r="L130" s="37" cm="1">
        <f t="array" ref="L130">_xlfn.LET(_xlpm._stm, IF(I130&gt;=0,A130, B130), CALENDAR.DAYS_IN_MONTH(MONTH(_xlpm._stm),YEAR(_xlpm._stm)))</f>
        <v>31</v>
      </c>
      <c r="M130" s="105">
        <f t="shared" si="50"/>
        <v>0</v>
      </c>
      <c r="N130" s="105">
        <f t="shared" si="51"/>
        <v>0</v>
      </c>
      <c r="O130" s="38">
        <f t="shared" si="52"/>
        <v>0</v>
      </c>
      <c r="P130" s="105">
        <f t="shared" si="53"/>
        <v>0</v>
      </c>
      <c r="Q130" s="93" t="e">
        <f t="shared" ca="1" si="54"/>
        <v>#NAME?</v>
      </c>
      <c r="T130" s="48"/>
      <c r="U130" s="205"/>
      <c r="V130" s="204"/>
      <c r="X130" s="49"/>
    </row>
    <row r="131" spans="1:27" x14ac:dyDescent="0.25">
      <c r="A131" s="102">
        <v>45077.25</v>
      </c>
      <c r="B131" s="102">
        <v>45047.75</v>
      </c>
      <c r="C131" s="76" t="e" cm="1">
        <f t="array" aca="1" ref="C131" ca="1">CALENDAR.EDATE_TO_MJDATE(A131)</f>
        <v>#NAME?</v>
      </c>
      <c r="D131" s="76" t="e" cm="1">
        <f t="array" aca="1" ref="D131" ca="1">CALENDAR.EDATE_TO_MJDATE(B131)</f>
        <v>#NAME?</v>
      </c>
      <c r="E131" s="40" t="e" cm="1">
        <f t="array" aca="1" ref="E131" ca="1">CALENDAR.DELTA_MONTH_DAYS(C131,D131)</f>
        <v>#NAME?</v>
      </c>
      <c r="F131" s="40"/>
      <c r="G131" s="40"/>
      <c r="H131" s="147"/>
      <c r="I131" s="40" cm="1">
        <f t="array" ref="I131">_xlfn.IFS(B131=A131,0,B131&gt;A131,1,TRUE,-1)</f>
        <v>-1</v>
      </c>
      <c r="J131" s="40">
        <f t="shared" si="48"/>
        <v>0</v>
      </c>
      <c r="K131" s="106">
        <f t="shared" si="49"/>
        <v>29.5</v>
      </c>
      <c r="L131" s="40" cm="1">
        <f t="array" ref="L131">_xlfn.LET(_xlpm._stm, IF(I131&gt;=0,A131, B131), CALENDAR.DAYS_IN_MONTH(MONTH(_xlpm._stm),YEAR(_xlpm._stm)))</f>
        <v>31</v>
      </c>
      <c r="M131" s="106">
        <f t="shared" si="50"/>
        <v>0</v>
      </c>
      <c r="N131" s="106">
        <f t="shared" si="51"/>
        <v>29.5</v>
      </c>
      <c r="O131" s="41">
        <f t="shared" si="52"/>
        <v>29</v>
      </c>
      <c r="P131" s="106">
        <f t="shared" si="53"/>
        <v>0.5</v>
      </c>
      <c r="Q131" s="94" t="e">
        <f t="shared" ca="1" si="54"/>
        <v>#NAME?</v>
      </c>
      <c r="W131" s="196"/>
      <c r="X131" s="69"/>
    </row>
    <row r="132" spans="1:27" x14ac:dyDescent="0.25">
      <c r="A132" s="97">
        <v>44652.75</v>
      </c>
      <c r="B132" s="98">
        <v>45016.25</v>
      </c>
      <c r="C132" s="74" t="e" cm="1">
        <f t="array" aca="1" ref="C132" ca="1">CALENDAR.EDATE_TO_MJDATE(A132)</f>
        <v>#NAME?</v>
      </c>
      <c r="D132" s="74" t="e" cm="1">
        <f t="array" aca="1" ref="D132" ca="1">CALENDAR.EDATE_TO_MJDATE(B132)</f>
        <v>#NAME?</v>
      </c>
      <c r="E132" s="12" t="e" cm="1">
        <f t="array" aca="1" ref="E132" ca="1">CALENDAR.DELTA_MONTH_DAYS(C132,D132)</f>
        <v>#NAME?</v>
      </c>
      <c r="F132" s="12"/>
      <c r="G132" s="12"/>
      <c r="H132" s="145"/>
      <c r="I132" s="12" cm="1">
        <f t="array" ref="I132">_xlfn.IFS(B132=A132,0,B132&gt;A132,1,TRUE,-1)</f>
        <v>1</v>
      </c>
      <c r="J132" s="12">
        <f t="shared" si="48"/>
        <v>11</v>
      </c>
      <c r="K132" s="104">
        <f t="shared" si="49"/>
        <v>29.5</v>
      </c>
      <c r="L132" s="12" cm="1">
        <f t="array" ref="L132">_xlfn.LET(_xlpm._stm, IF(I132&gt;=0,A132, B132), CALENDAR.DAYS_IN_MONTH(MONTH(_xlpm._stm),YEAR(_xlpm._stm)))</f>
        <v>30</v>
      </c>
      <c r="M132" s="104">
        <f t="shared" si="50"/>
        <v>11</v>
      </c>
      <c r="N132" s="104">
        <f t="shared" si="51"/>
        <v>29.5</v>
      </c>
      <c r="O132" s="34">
        <f t="shared" si="52"/>
        <v>29</v>
      </c>
      <c r="P132" s="104">
        <f t="shared" si="53"/>
        <v>0.5</v>
      </c>
      <c r="Q132" s="92" t="e">
        <f t="shared" ca="1" si="54"/>
        <v>#NAME?</v>
      </c>
      <c r="W132" s="196"/>
    </row>
    <row r="133" spans="1:27" x14ac:dyDescent="0.25">
      <c r="A133" s="95">
        <v>45078.75</v>
      </c>
      <c r="B133" s="96">
        <v>45077.25</v>
      </c>
      <c r="C133" s="73" t="e" cm="1">
        <f t="array" aca="1" ref="C133" ca="1">CALENDAR.EDATE_TO_MJDATE(A133)</f>
        <v>#NAME?</v>
      </c>
      <c r="D133" s="73" t="e" cm="1">
        <f t="array" aca="1" ref="D133" ca="1">CALENDAR.EDATE_TO_MJDATE(B133)</f>
        <v>#NAME?</v>
      </c>
      <c r="E133" s="9" t="e" cm="1">
        <f t="array" aca="1" ref="E133" ca="1">CALENDAR.DELTA_MONTH_DAYS(C133,D133)</f>
        <v>#NAME?</v>
      </c>
      <c r="F133" s="9"/>
      <c r="G133" s="9"/>
      <c r="H133" s="144"/>
      <c r="I133" s="9" cm="1">
        <f t="array" ref="I133">_xlfn.IFS(B133=A133,0,B133&gt;A133,1,TRUE,-1)</f>
        <v>-1</v>
      </c>
      <c r="J133" s="9">
        <f t="shared" si="48"/>
        <v>1</v>
      </c>
      <c r="K133" s="103">
        <f t="shared" si="49"/>
        <v>-29.5</v>
      </c>
      <c r="L133" s="9" cm="1">
        <f t="array" ref="L133">_xlfn.LET(_xlpm._stm, IF(I133&gt;=0,A133, B133), CALENDAR.DAYS_IN_MONTH(MONTH(_xlpm._stm),YEAR(_xlpm._stm)))</f>
        <v>31</v>
      </c>
      <c r="M133" s="103">
        <f t="shared" si="50"/>
        <v>0</v>
      </c>
      <c r="N133" s="103">
        <f t="shared" si="51"/>
        <v>1.5</v>
      </c>
      <c r="O133" s="33">
        <f t="shared" si="52"/>
        <v>1</v>
      </c>
      <c r="P133" s="103">
        <f t="shared" si="53"/>
        <v>0.5</v>
      </c>
      <c r="Q133" s="91" t="e">
        <f t="shared" ca="1" si="54"/>
        <v>#NAME?</v>
      </c>
    </row>
    <row r="134" spans="1:27" x14ac:dyDescent="0.25">
      <c r="A134" s="99">
        <v>45869.25</v>
      </c>
      <c r="B134" s="100">
        <v>45170.75</v>
      </c>
      <c r="C134" s="75" t="e" cm="1">
        <f t="array" aca="1" ref="C134" ca="1">CALENDAR.EDATE_TO_MJDATE(A134)</f>
        <v>#NAME?</v>
      </c>
      <c r="D134" s="75" t="e" cm="1">
        <f t="array" aca="1" ref="D134" ca="1">CALENDAR.EDATE_TO_MJDATE(B134)</f>
        <v>#NAME?</v>
      </c>
      <c r="E134" s="37" t="e" cm="1">
        <f t="array" aca="1" ref="E134" ca="1">CALENDAR.DELTA_MONTH_DAYS(C134,D134)</f>
        <v>#NAME?</v>
      </c>
      <c r="F134" s="37"/>
      <c r="G134" s="37"/>
      <c r="H134" s="146"/>
      <c r="I134" s="37" cm="1">
        <f t="array" ref="I134">_xlfn.IFS(B134=A134,0,B134&gt;A134,1,TRUE,-1)</f>
        <v>-1</v>
      </c>
      <c r="J134" s="37">
        <f t="shared" si="48"/>
        <v>22</v>
      </c>
      <c r="K134" s="105">
        <f t="shared" si="49"/>
        <v>29.5</v>
      </c>
      <c r="L134" s="37" cm="1">
        <f t="array" ref="L134">_xlfn.LET(_xlpm._stm, IF(I134&gt;=0,A134, B134), CALENDAR.DAYS_IN_MONTH(MONTH(_xlpm._stm),YEAR(_xlpm._stm)))</f>
        <v>30</v>
      </c>
      <c r="M134" s="105">
        <f t="shared" si="50"/>
        <v>22</v>
      </c>
      <c r="N134" s="105">
        <f t="shared" si="51"/>
        <v>29.5</v>
      </c>
      <c r="O134" s="38">
        <f t="shared" si="52"/>
        <v>29</v>
      </c>
      <c r="P134" s="105">
        <f t="shared" si="53"/>
        <v>0.5</v>
      </c>
      <c r="Q134" s="93" t="e">
        <f t="shared" ca="1" si="54"/>
        <v>#NAME?</v>
      </c>
    </row>
    <row r="137" spans="1:27" ht="19.5" x14ac:dyDescent="0.3">
      <c r="A137" s="1" t="s">
        <v>282</v>
      </c>
    </row>
    <row r="139" spans="1:27" x14ac:dyDescent="0.25">
      <c r="A139" s="22" t="s">
        <v>227</v>
      </c>
      <c r="B139" s="23" t="s">
        <v>228</v>
      </c>
      <c r="C139" s="23" t="s">
        <v>225</v>
      </c>
      <c r="D139" s="23" t="s">
        <v>226</v>
      </c>
      <c r="E139" s="23" t="s">
        <v>120</v>
      </c>
      <c r="F139" s="30" t="s">
        <v>135</v>
      </c>
      <c r="G139" s="77" t="s">
        <v>125</v>
      </c>
      <c r="H139" s="90" t="s">
        <v>17</v>
      </c>
      <c r="I139" s="90" t="s">
        <v>47</v>
      </c>
      <c r="J139" s="23" t="s">
        <v>113</v>
      </c>
      <c r="K139" s="23" t="s">
        <v>235</v>
      </c>
      <c r="L139" s="23" t="s">
        <v>234</v>
      </c>
      <c r="M139" s="23" t="s">
        <v>236</v>
      </c>
      <c r="N139" s="23" t="s">
        <v>238</v>
      </c>
      <c r="O139" s="23" t="s">
        <v>237</v>
      </c>
      <c r="P139" s="23" t="s">
        <v>239</v>
      </c>
      <c r="Q139" s="23" t="s">
        <v>240</v>
      </c>
      <c r="R139" s="23" t="s">
        <v>241</v>
      </c>
      <c r="S139" s="23" t="s">
        <v>242</v>
      </c>
      <c r="T139" s="23" t="s">
        <v>243</v>
      </c>
      <c r="U139" s="23" t="s">
        <v>284</v>
      </c>
      <c r="V139" s="23" t="s">
        <v>273</v>
      </c>
      <c r="W139" s="23" t="s">
        <v>246</v>
      </c>
      <c r="X139" s="23" t="s">
        <v>409</v>
      </c>
      <c r="Y139" s="23" t="s">
        <v>144</v>
      </c>
      <c r="Z139" s="23" t="s">
        <v>408</v>
      </c>
      <c r="AA139" s="90" t="s">
        <v>112</v>
      </c>
    </row>
    <row r="140" spans="1:27" x14ac:dyDescent="0.25">
      <c r="A140" s="95">
        <v>45016.270949074074</v>
      </c>
      <c r="B140" s="96">
        <v>45413.739583333336</v>
      </c>
      <c r="C140" s="103" t="e" cm="1">
        <f t="array" aca="1" ref="C140" ca="1">CALENDAR.EDATE_TO_MJDATE(A140)</f>
        <v>#NAME?</v>
      </c>
      <c r="D140" s="103" t="e" cm="1">
        <f t="array" aca="1" ref="D140" ca="1">CALENDAR.EDATE_TO_MJDATE(B140)</f>
        <v>#NAME?</v>
      </c>
      <c r="E140" s="9"/>
      <c r="F140" s="9" t="e" cm="1">
        <f t="array" aca="1" ref="F140" ca="1">CALENDAR.DELTA_QUARTER_DAYS(C140,D140,E140)</f>
        <v>#NAME?</v>
      </c>
      <c r="G140" s="9"/>
      <c r="H140" s="9"/>
      <c r="I140" s="144"/>
      <c r="J140" s="9" cm="1">
        <f t="array" ref="J140">_xlfn.IFS(B140=A140,0,B140&gt;A140,1,TRUE,-1)</f>
        <v>1</v>
      </c>
      <c r="K140" s="9" t="e" cm="1">
        <f t="array" aca="1" ref="K140" ca="1">CALENDAR.MJDATE_TO_QUARTER_DATE(C140,E140)</f>
        <v>#NAME?</v>
      </c>
      <c r="L140" s="103"/>
      <c r="M140" s="9"/>
      <c r="N140" s="103"/>
      <c r="O140" s="33"/>
      <c r="P140" s="33" t="e" cm="1">
        <f t="array" aca="1" ref="P140" ca="1">CALENDAR.MJDATE_TO_QUARTER_DATE(D140,E140)</f>
        <v>#NAME?</v>
      </c>
      <c r="Q140" s="33"/>
      <c r="R140" s="33"/>
      <c r="S140" s="103"/>
      <c r="T140" s="33"/>
      <c r="U140" s="33" t="e">
        <f ca="1">J140*((P140-K140)*4+(Q140-L140))</f>
        <v>#NAME?</v>
      </c>
      <c r="V140" s="103">
        <f>J140*(R140+S140-M140-N140)</f>
        <v>0</v>
      </c>
      <c r="W140" s="33" t="e">
        <f ca="1">U140-N(V140&lt;0)</f>
        <v>#NAME?</v>
      </c>
      <c r="X140" s="103">
        <f t="shared" ref="X140:X147" si="55">V140+IF(V140&lt;0,IF(J140=1,O140,T140),0)</f>
        <v>0</v>
      </c>
      <c r="Y140" s="33">
        <f>INT(X140)</f>
        <v>0</v>
      </c>
      <c r="Z140" s="206">
        <f>MOD(X140,1)</f>
        <v>0</v>
      </c>
      <c r="AA140" s="91" t="e">
        <f ca="1">((F140=J140)*(G140=W140)*(H140=Y140)*(ROUND(I140,9)=ROUND(Z140,9)))&lt;&gt;0</f>
        <v>#NAME?</v>
      </c>
    </row>
    <row r="141" spans="1:27" x14ac:dyDescent="0.25">
      <c r="A141" s="97">
        <v>45169.25</v>
      </c>
      <c r="B141" s="98">
        <v>45413.75</v>
      </c>
      <c r="C141" s="104" t="e" cm="1">
        <f t="array" aca="1" ref="C141" ca="1">CALENDAR.EDATE_TO_MJDATE(A141)</f>
        <v>#NAME?</v>
      </c>
      <c r="D141" s="104" t="e" cm="1">
        <f t="array" aca="1" ref="D141" ca="1">CALENDAR.EDATE_TO_MJDATE(B141)</f>
        <v>#NAME?</v>
      </c>
      <c r="E141" s="12"/>
      <c r="F141" s="12" t="e" cm="1">
        <f t="array" aca="1" ref="F141" ca="1">CALENDAR.DELTA_QUARTER_DAYS(C141,D141,E141)</f>
        <v>#NAME?</v>
      </c>
      <c r="G141" s="12"/>
      <c r="H141" s="12"/>
      <c r="I141" s="145"/>
      <c r="J141" s="12" cm="1">
        <f t="array" ref="J141">_xlfn.IFS(B141=A141,0,B141&gt;A141,1,TRUE,-1)</f>
        <v>1</v>
      </c>
      <c r="K141" s="12" t="e" cm="1">
        <f t="array" aca="1" ref="K141" ca="1">CALENDAR.MJDATE_TO_QUARTER_DATE(C141,E141)</f>
        <v>#NAME?</v>
      </c>
      <c r="L141" s="104"/>
      <c r="M141" s="12"/>
      <c r="N141" s="104"/>
      <c r="O141" s="34"/>
      <c r="P141" s="34" t="e" cm="1">
        <f t="array" aca="1" ref="P141" ca="1">CALENDAR.MJDATE_TO_QUARTER_DATE(D141,E141)</f>
        <v>#NAME?</v>
      </c>
      <c r="Q141" s="34"/>
      <c r="R141" s="34"/>
      <c r="S141" s="104"/>
      <c r="T141" s="12"/>
      <c r="U141" s="12" t="e">
        <f t="shared" ref="U141:U147" ca="1" si="56">J141*((P141-K141)*4+(Q141-L141))</f>
        <v>#NAME?</v>
      </c>
      <c r="V141" s="104">
        <f t="shared" ref="V141:V147" si="57">J141*(R141+S141-M141-N141)</f>
        <v>0</v>
      </c>
      <c r="W141" s="34" t="e">
        <f t="shared" ref="W141:W147" ca="1" si="58">U141-N(V141&lt;0)</f>
        <v>#NAME?</v>
      </c>
      <c r="X141" s="104">
        <f t="shared" si="55"/>
        <v>0</v>
      </c>
      <c r="Y141" s="34">
        <f t="shared" ref="Y141:Y147" si="59">INT(X141)</f>
        <v>0</v>
      </c>
      <c r="Z141" s="207">
        <f t="shared" ref="Z141:Z147" si="60">MOD(X141,1)</f>
        <v>0</v>
      </c>
      <c r="AA141" s="92" t="e">
        <f t="shared" ref="AA141:AA147" ca="1" si="61">((F141=J141)*(G141=W141)*(H141=Y141)*(ROUND(I141,9)=ROUND(Z141,9)))&lt;&gt;0</f>
        <v>#NAME?</v>
      </c>
    </row>
    <row r="142" spans="1:27" x14ac:dyDescent="0.25">
      <c r="A142" s="95">
        <v>45047.75</v>
      </c>
      <c r="B142" s="96">
        <v>45077.25</v>
      </c>
      <c r="C142" s="103" t="e" cm="1">
        <f t="array" aca="1" ref="C142" ca="1">CALENDAR.EDATE_TO_MJDATE(A142)</f>
        <v>#NAME?</v>
      </c>
      <c r="D142" s="103" t="e" cm="1">
        <f t="array" aca="1" ref="D142" ca="1">CALENDAR.EDATE_TO_MJDATE(B142)</f>
        <v>#NAME?</v>
      </c>
      <c r="E142" s="9">
        <v>-6</v>
      </c>
      <c r="F142" s="9" t="e" cm="1">
        <f t="array" aca="1" ref="F142" ca="1">CALENDAR.DELTA_QUARTER_DAYS(C142,D142,E142)</f>
        <v>#NAME?</v>
      </c>
      <c r="G142" s="9"/>
      <c r="H142" s="9"/>
      <c r="I142" s="144"/>
      <c r="J142" s="9" cm="1">
        <f t="array" ref="J142">_xlfn.IFS(B142=A142,0,B142&gt;A142,1,TRUE,-1)</f>
        <v>1</v>
      </c>
      <c r="K142" s="9" t="e" cm="1">
        <f t="array" aca="1" ref="K142" ca="1">CALENDAR.MJDATE_TO_QUARTER_DATE(C142,E142)</f>
        <v>#NAME?</v>
      </c>
      <c r="L142" s="103"/>
      <c r="M142" s="9"/>
      <c r="N142" s="103"/>
      <c r="O142" s="33"/>
      <c r="P142" s="33" t="e" cm="1">
        <f t="array" aca="1" ref="P142" ca="1">CALENDAR.MJDATE_TO_QUARTER_DATE(D142,E142)</f>
        <v>#NAME?</v>
      </c>
      <c r="Q142" s="33"/>
      <c r="R142" s="33"/>
      <c r="S142" s="103"/>
      <c r="T142" s="9"/>
      <c r="U142" s="9" t="e">
        <f t="shared" ca="1" si="56"/>
        <v>#NAME?</v>
      </c>
      <c r="V142" s="103">
        <f>J142*(R142+S142-M142-N142)</f>
        <v>0</v>
      </c>
      <c r="W142" s="33" t="e">
        <f t="shared" ca="1" si="58"/>
        <v>#NAME?</v>
      </c>
      <c r="X142" s="103">
        <f t="shared" si="55"/>
        <v>0</v>
      </c>
      <c r="Y142" s="33">
        <f t="shared" si="59"/>
        <v>0</v>
      </c>
      <c r="Z142" s="206">
        <f t="shared" si="60"/>
        <v>0</v>
      </c>
      <c r="AA142" s="91" t="e">
        <f t="shared" ca="1" si="61"/>
        <v>#NAME?</v>
      </c>
    </row>
    <row r="143" spans="1:27" x14ac:dyDescent="0.25">
      <c r="A143" s="99">
        <v>45413.75</v>
      </c>
      <c r="B143" s="100">
        <v>45413.75</v>
      </c>
      <c r="C143" s="105" t="e" cm="1">
        <f t="array" aca="1" ref="C143" ca="1">CALENDAR.EDATE_TO_MJDATE(A143)</f>
        <v>#NAME?</v>
      </c>
      <c r="D143" s="105" t="e" cm="1">
        <f t="array" aca="1" ref="D143" ca="1">CALENDAR.EDATE_TO_MJDATE(B143)</f>
        <v>#NAME?</v>
      </c>
      <c r="E143" s="37">
        <v>2</v>
      </c>
      <c r="F143" s="37" t="e" cm="1">
        <f t="array" aca="1" ref="F143" ca="1">CALENDAR.DELTA_QUARTER_DAYS(C143,D143,E143)</f>
        <v>#NAME?</v>
      </c>
      <c r="G143" s="37"/>
      <c r="H143" s="37"/>
      <c r="I143" s="146"/>
      <c r="J143" s="37" cm="1">
        <f t="array" ref="J143">_xlfn.IFS(B143=A143,0,B143&gt;A143,1,TRUE,-1)</f>
        <v>0</v>
      </c>
      <c r="K143" s="37" t="e" cm="1">
        <f t="array" aca="1" ref="K143" ca="1">CALENDAR.MJDATE_TO_QUARTER_DATE(C143,E143)</f>
        <v>#NAME?</v>
      </c>
      <c r="L143" s="105"/>
      <c r="M143" s="37"/>
      <c r="N143" s="105"/>
      <c r="O143" s="38"/>
      <c r="P143" s="38" t="e" cm="1">
        <f t="array" aca="1" ref="P143" ca="1">CALENDAR.MJDATE_TO_QUARTER_DATE(D143,E143)</f>
        <v>#NAME?</v>
      </c>
      <c r="Q143" s="38"/>
      <c r="R143" s="38"/>
      <c r="S143" s="105"/>
      <c r="T143" s="37"/>
      <c r="U143" s="37" t="e">
        <f t="shared" ca="1" si="56"/>
        <v>#NAME?</v>
      </c>
      <c r="V143" s="105">
        <f t="shared" si="57"/>
        <v>0</v>
      </c>
      <c r="W143" s="38" t="e">
        <f t="shared" ca="1" si="58"/>
        <v>#NAME?</v>
      </c>
      <c r="X143" s="105">
        <f t="shared" si="55"/>
        <v>0</v>
      </c>
      <c r="Y143" s="38">
        <f t="shared" si="59"/>
        <v>0</v>
      </c>
      <c r="Z143" s="208">
        <f t="shared" si="60"/>
        <v>0</v>
      </c>
      <c r="AA143" s="93" t="e">
        <f t="shared" ca="1" si="61"/>
        <v>#NAME?</v>
      </c>
    </row>
    <row r="144" spans="1:27" x14ac:dyDescent="0.25">
      <c r="A144" s="102">
        <v>45077.25</v>
      </c>
      <c r="B144" s="102">
        <v>45047.75</v>
      </c>
      <c r="C144" s="106" t="e" cm="1">
        <f t="array" aca="1" ref="C144" ca="1">CALENDAR.EDATE_TO_MJDATE(A144)</f>
        <v>#NAME?</v>
      </c>
      <c r="D144" s="106" t="e" cm="1">
        <f t="array" aca="1" ref="D144" ca="1">CALENDAR.EDATE_TO_MJDATE(B144)</f>
        <v>#NAME?</v>
      </c>
      <c r="E144" s="40"/>
      <c r="F144" s="40" t="e" cm="1">
        <f t="array" aca="1" ref="F144" ca="1">CALENDAR.DELTA_QUARTER_DAYS(C144,D144,E144)</f>
        <v>#NAME?</v>
      </c>
      <c r="G144" s="40"/>
      <c r="H144" s="40"/>
      <c r="I144" s="147"/>
      <c r="J144" s="40" cm="1">
        <f t="array" ref="J144">_xlfn.IFS(B144=A144,0,B144&gt;A144,1,TRUE,-1)</f>
        <v>-1</v>
      </c>
      <c r="K144" s="40" t="e" cm="1">
        <f t="array" aca="1" ref="K144" ca="1">CALENDAR.MJDATE_TO_QUARTER_DATE(C144,E144)</f>
        <v>#NAME?</v>
      </c>
      <c r="L144" s="106"/>
      <c r="M144" s="40"/>
      <c r="N144" s="106"/>
      <c r="O144" s="41"/>
      <c r="P144" s="41" t="e" cm="1">
        <f t="array" aca="1" ref="P144" ca="1">CALENDAR.MJDATE_TO_QUARTER_DATE(D144,E144)</f>
        <v>#NAME?</v>
      </c>
      <c r="Q144" s="41"/>
      <c r="R144" s="41"/>
      <c r="S144" s="106"/>
      <c r="T144" s="40"/>
      <c r="U144" s="40" t="e">
        <f t="shared" ca="1" si="56"/>
        <v>#NAME?</v>
      </c>
      <c r="V144" s="106">
        <f t="shared" si="57"/>
        <v>0</v>
      </c>
      <c r="W144" s="41" t="e">
        <f t="shared" ca="1" si="58"/>
        <v>#NAME?</v>
      </c>
      <c r="X144" s="106">
        <f t="shared" si="55"/>
        <v>0</v>
      </c>
      <c r="Y144" s="41">
        <f t="shared" si="59"/>
        <v>0</v>
      </c>
      <c r="Z144" s="209">
        <f t="shared" si="60"/>
        <v>0</v>
      </c>
      <c r="AA144" s="94" t="e">
        <f t="shared" ca="1" si="61"/>
        <v>#NAME?</v>
      </c>
    </row>
    <row r="145" spans="1:27" x14ac:dyDescent="0.25">
      <c r="A145" s="97">
        <v>44652.75</v>
      </c>
      <c r="B145" s="98">
        <v>45016.25</v>
      </c>
      <c r="C145" s="104" t="e" cm="1">
        <f t="array" aca="1" ref="C145" ca="1">CALENDAR.EDATE_TO_MJDATE(A145)</f>
        <v>#NAME?</v>
      </c>
      <c r="D145" s="104" t="e" cm="1">
        <f t="array" aca="1" ref="D145" ca="1">CALENDAR.EDATE_TO_MJDATE(B145)</f>
        <v>#NAME?</v>
      </c>
      <c r="E145" s="12">
        <v>-1</v>
      </c>
      <c r="F145" s="12" t="e" cm="1">
        <f t="array" aca="1" ref="F145" ca="1">CALENDAR.DELTA_QUARTER_DAYS(C145,D145,E145)</f>
        <v>#NAME?</v>
      </c>
      <c r="G145" s="12"/>
      <c r="H145" s="12"/>
      <c r="I145" s="145"/>
      <c r="J145" s="12" cm="1">
        <f t="array" ref="J145">_xlfn.IFS(B145=A145,0,B145&gt;A145,1,TRUE,-1)</f>
        <v>1</v>
      </c>
      <c r="K145" s="12" t="e" cm="1">
        <f t="array" aca="1" ref="K145" ca="1">CALENDAR.MJDATE_TO_QUARTER_DATE(C145,E145)</f>
        <v>#NAME?</v>
      </c>
      <c r="L145" s="104"/>
      <c r="M145" s="12"/>
      <c r="N145" s="104"/>
      <c r="O145" s="34"/>
      <c r="P145" s="34" t="e" cm="1">
        <f t="array" aca="1" ref="P145" ca="1">CALENDAR.MJDATE_TO_QUARTER_DATE(D145,E145)</f>
        <v>#NAME?</v>
      </c>
      <c r="Q145" s="34"/>
      <c r="R145" s="34"/>
      <c r="S145" s="104"/>
      <c r="T145" s="12"/>
      <c r="U145" s="12" t="e">
        <f t="shared" ca="1" si="56"/>
        <v>#NAME?</v>
      </c>
      <c r="V145" s="104">
        <f t="shared" si="57"/>
        <v>0</v>
      </c>
      <c r="W145" s="34" t="e">
        <f t="shared" ca="1" si="58"/>
        <v>#NAME?</v>
      </c>
      <c r="X145" s="104">
        <f t="shared" si="55"/>
        <v>0</v>
      </c>
      <c r="Y145" s="34">
        <f t="shared" si="59"/>
        <v>0</v>
      </c>
      <c r="Z145" s="207">
        <f t="shared" si="60"/>
        <v>0</v>
      </c>
      <c r="AA145" s="92" t="e">
        <f t="shared" ca="1" si="61"/>
        <v>#NAME?</v>
      </c>
    </row>
    <row r="146" spans="1:27" x14ac:dyDescent="0.25">
      <c r="A146" s="95">
        <v>45078.75</v>
      </c>
      <c r="B146" s="96">
        <v>45077.25</v>
      </c>
      <c r="C146" s="103" t="e" cm="1">
        <f t="array" aca="1" ref="C146" ca="1">CALENDAR.EDATE_TO_MJDATE(A146)</f>
        <v>#NAME?</v>
      </c>
      <c r="D146" s="103" t="e" cm="1">
        <f t="array" aca="1" ref="D146" ca="1">CALENDAR.EDATE_TO_MJDATE(B146)</f>
        <v>#NAME?</v>
      </c>
      <c r="E146" s="9"/>
      <c r="F146" s="9" t="e" cm="1">
        <f t="array" aca="1" ref="F146" ca="1">CALENDAR.DELTA_QUARTER_DAYS(C146,D146,E146)</f>
        <v>#NAME?</v>
      </c>
      <c r="G146" s="9"/>
      <c r="H146" s="9"/>
      <c r="I146" s="144"/>
      <c r="J146" s="9" cm="1">
        <f t="array" ref="J146">_xlfn.IFS(B146=A146,0,B146&gt;A146,1,TRUE,-1)</f>
        <v>-1</v>
      </c>
      <c r="K146" s="9" t="e" cm="1">
        <f t="array" aca="1" ref="K146" ca="1">CALENDAR.MJDATE_TO_QUARTER_DATE(C146,E146)</f>
        <v>#NAME?</v>
      </c>
      <c r="L146" s="103"/>
      <c r="M146" s="9"/>
      <c r="N146" s="103"/>
      <c r="O146" s="33"/>
      <c r="P146" s="33" t="e" cm="1">
        <f t="array" aca="1" ref="P146" ca="1">CALENDAR.MJDATE_TO_QUARTER_DATE(D146,E146)</f>
        <v>#NAME?</v>
      </c>
      <c r="Q146" s="33"/>
      <c r="R146" s="33"/>
      <c r="S146" s="103"/>
      <c r="T146" s="9"/>
      <c r="U146" s="9" t="e">
        <f t="shared" ca="1" si="56"/>
        <v>#NAME?</v>
      </c>
      <c r="V146" s="103">
        <f t="shared" si="57"/>
        <v>0</v>
      </c>
      <c r="W146" s="33" t="e">
        <f t="shared" ca="1" si="58"/>
        <v>#NAME?</v>
      </c>
      <c r="X146" s="103">
        <f t="shared" si="55"/>
        <v>0</v>
      </c>
      <c r="Y146" s="33">
        <f t="shared" si="59"/>
        <v>0</v>
      </c>
      <c r="Z146" s="206">
        <f t="shared" si="60"/>
        <v>0</v>
      </c>
      <c r="AA146" s="91" t="e">
        <f t="shared" ca="1" si="61"/>
        <v>#NAME?</v>
      </c>
    </row>
    <row r="147" spans="1:27" x14ac:dyDescent="0.25">
      <c r="A147" s="99">
        <v>45869.25</v>
      </c>
      <c r="B147" s="100">
        <v>45170.75</v>
      </c>
      <c r="C147" s="105" t="e" cm="1">
        <f t="array" aca="1" ref="C147" ca="1">CALENDAR.EDATE_TO_MJDATE(A147)</f>
        <v>#NAME?</v>
      </c>
      <c r="D147" s="105" t="e" cm="1">
        <f t="array" aca="1" ref="D147" ca="1">CALENDAR.EDATE_TO_MJDATE(B147)</f>
        <v>#NAME?</v>
      </c>
      <c r="E147" s="37"/>
      <c r="F147" s="37" t="e" cm="1">
        <f t="array" aca="1" ref="F147" ca="1">CALENDAR.DELTA_QUARTER_DAYS(C147,D147,E147)</f>
        <v>#NAME?</v>
      </c>
      <c r="G147" s="37"/>
      <c r="H147" s="37"/>
      <c r="I147" s="146"/>
      <c r="J147" s="37" cm="1">
        <f t="array" ref="J147">_xlfn.IFS(B147=A147,0,B147&gt;A147,1,TRUE,-1)</f>
        <v>-1</v>
      </c>
      <c r="K147" s="37" t="e" cm="1">
        <f t="array" aca="1" ref="K147" ca="1">CALENDAR.MJDATE_TO_QUARTER_DATE(C147,E147)</f>
        <v>#NAME?</v>
      </c>
      <c r="L147" s="105"/>
      <c r="M147" s="37"/>
      <c r="N147" s="105"/>
      <c r="O147" s="38"/>
      <c r="P147" s="38" t="e" cm="1">
        <f t="array" aca="1" ref="P147" ca="1">CALENDAR.MJDATE_TO_QUARTER_DATE(D147,E147)</f>
        <v>#NAME?</v>
      </c>
      <c r="Q147" s="38"/>
      <c r="R147" s="38"/>
      <c r="S147" s="105"/>
      <c r="T147" s="37"/>
      <c r="U147" s="37" t="e">
        <f t="shared" ca="1" si="56"/>
        <v>#NAME?</v>
      </c>
      <c r="V147" s="105">
        <f t="shared" si="57"/>
        <v>0</v>
      </c>
      <c r="W147" s="38" t="e">
        <f t="shared" ca="1" si="58"/>
        <v>#NAME?</v>
      </c>
      <c r="X147" s="105">
        <f t="shared" si="55"/>
        <v>0</v>
      </c>
      <c r="Y147" s="38">
        <f t="shared" si="59"/>
        <v>0</v>
      </c>
      <c r="Z147" s="208">
        <f t="shared" si="60"/>
        <v>0</v>
      </c>
      <c r="AA147" s="93" t="e">
        <f t="shared" ca="1" si="61"/>
        <v>#NAME?</v>
      </c>
    </row>
    <row r="150" spans="1:27" ht="19.5" x14ac:dyDescent="0.3">
      <c r="A150" s="1" t="s">
        <v>283</v>
      </c>
    </row>
    <row r="152" spans="1:27" x14ac:dyDescent="0.25">
      <c r="A152" s="22" t="s">
        <v>227</v>
      </c>
      <c r="B152" s="23" t="s">
        <v>228</v>
      </c>
      <c r="C152" s="23" t="s">
        <v>151</v>
      </c>
      <c r="D152" s="23" t="s">
        <v>120</v>
      </c>
      <c r="E152" s="23" t="s">
        <v>225</v>
      </c>
      <c r="F152" s="23" t="s">
        <v>226</v>
      </c>
      <c r="G152" s="23" t="s">
        <v>153</v>
      </c>
      <c r="H152" s="23" t="s">
        <v>154</v>
      </c>
      <c r="I152" s="23" t="s">
        <v>155</v>
      </c>
      <c r="J152" s="23" t="s">
        <v>156</v>
      </c>
      <c r="K152" s="23" t="s">
        <v>171</v>
      </c>
      <c r="L152" s="23" t="s">
        <v>172</v>
      </c>
      <c r="M152" s="23" t="s">
        <v>173</v>
      </c>
    </row>
    <row r="153" spans="1:27" x14ac:dyDescent="0.25">
      <c r="A153" s="95">
        <v>44651.270949074074</v>
      </c>
      <c r="B153" s="96">
        <v>44652.739583333336</v>
      </c>
      <c r="C153" s="140" t="s">
        <v>145</v>
      </c>
      <c r="D153" s="9"/>
      <c r="E153" s="103" t="e" cm="1">
        <f t="array" aca="1" ref="E153" ca="1">CALENDAR.EDATE_TO_MJDATE(A153)</f>
        <v>#NAME?</v>
      </c>
      <c r="F153" s="103" t="e" cm="1">
        <f t="array" aca="1" ref="F153" ca="1">CALENDAR.EDATE_TO_MJDATE(B153)</f>
        <v>#NAME?</v>
      </c>
      <c r="G153" s="122" t="e" cm="1">
        <f t="array" aca="1" ref="G153" ca="1">CALENDAR.DELTA_INTERVAL(C153,E153,F153,D153)</f>
        <v>#NAME?</v>
      </c>
      <c r="H153" s="122"/>
      <c r="I153" s="122"/>
      <c r="J153" s="122"/>
      <c r="K153" s="122"/>
      <c r="L153" s="122"/>
      <c r="M153" s="144"/>
    </row>
    <row r="154" spans="1:27" x14ac:dyDescent="0.25">
      <c r="A154" s="97">
        <v>44651.996527777781</v>
      </c>
      <c r="B154" s="98">
        <v>44652.083333333336</v>
      </c>
      <c r="C154" s="141" t="s">
        <v>146</v>
      </c>
      <c r="D154" s="12"/>
      <c r="E154" s="104" t="e" cm="1">
        <f t="array" aca="1" ref="E154" ca="1">CALENDAR.EDATE_TO_MJDATE(A154)</f>
        <v>#NAME?</v>
      </c>
      <c r="F154" s="104" t="e" cm="1">
        <f t="array" aca="1" ref="F154" ca="1">CALENDAR.EDATE_TO_MJDATE(B154)</f>
        <v>#NAME?</v>
      </c>
      <c r="G154" s="123" t="e" cm="1">
        <f t="array" aca="1" ref="G154" ca="1">CALENDAR.DELTA_INTERVAL(C154,E154,F154,D154)</f>
        <v>#NAME?</v>
      </c>
      <c r="H154" s="123"/>
      <c r="I154" s="123"/>
      <c r="J154" s="123"/>
      <c r="K154" s="123"/>
      <c r="L154" s="123"/>
      <c r="M154" s="145"/>
    </row>
    <row r="155" spans="1:27" x14ac:dyDescent="0.25">
      <c r="A155" s="95">
        <v>44651.999988425923</v>
      </c>
      <c r="B155" s="96">
        <v>44652.000393518516</v>
      </c>
      <c r="C155" s="140" t="s">
        <v>147</v>
      </c>
      <c r="D155" s="9"/>
      <c r="E155" s="103" t="e" cm="1">
        <f t="array" aca="1" ref="E155" ca="1">CALENDAR.EDATE_TO_MJDATE(A155)</f>
        <v>#NAME?</v>
      </c>
      <c r="F155" s="103" t="e" cm="1">
        <f t="array" aca="1" ref="F155" ca="1">CALENDAR.EDATE_TO_MJDATE(B155)</f>
        <v>#NAME?</v>
      </c>
      <c r="G155" s="122" t="e" cm="1">
        <f t="array" aca="1" ref="G155" ca="1">CALENDAR.DELTA_INTERVAL(C155,E155,F155,D155)</f>
        <v>#NAME?</v>
      </c>
      <c r="H155" s="122"/>
      <c r="I155" s="122"/>
      <c r="J155" s="122"/>
      <c r="K155" s="122"/>
      <c r="L155" s="122"/>
      <c r="M155" s="144"/>
    </row>
    <row r="156" spans="1:27" x14ac:dyDescent="0.25">
      <c r="A156" s="99">
        <v>44651.996574074074</v>
      </c>
      <c r="B156" s="100">
        <v>44652.083333333336</v>
      </c>
      <c r="C156" s="142" t="s">
        <v>148</v>
      </c>
      <c r="D156" s="37"/>
      <c r="E156" s="105" t="e" cm="1">
        <f t="array" aca="1" ref="E156" ca="1">CALENDAR.EDATE_TO_MJDATE(A156)</f>
        <v>#NAME?</v>
      </c>
      <c r="F156" s="105" t="e" cm="1">
        <f t="array" aca="1" ref="F156" ca="1">CALENDAR.EDATE_TO_MJDATE(B156)</f>
        <v>#NAME?</v>
      </c>
      <c r="G156" s="124" t="e" cm="1">
        <f t="array" aca="1" ref="G156" ca="1">CALENDAR.DELTA_INTERVAL(C156,E156,F156,D156)</f>
        <v>#NAME?</v>
      </c>
      <c r="H156" s="124"/>
      <c r="I156" s="124"/>
      <c r="J156" s="124"/>
      <c r="K156" s="124"/>
      <c r="L156" s="124"/>
      <c r="M156" s="146"/>
    </row>
    <row r="157" spans="1:27" x14ac:dyDescent="0.25">
      <c r="A157" s="102">
        <v>44651.270949074074</v>
      </c>
      <c r="B157" s="102">
        <v>44652.770949074074</v>
      </c>
      <c r="C157" s="143" t="s">
        <v>356</v>
      </c>
      <c r="D157" s="40"/>
      <c r="E157" s="106" t="e" cm="1">
        <f t="array" aca="1" ref="E157" ca="1">CALENDAR.EDATE_TO_MJDATE(A157)</f>
        <v>#NAME?</v>
      </c>
      <c r="F157" s="106" t="e" cm="1">
        <f t="array" aca="1" ref="F157" ca="1">CALENDAR.EDATE_TO_MJDATE(B157)</f>
        <v>#NAME?</v>
      </c>
      <c r="G157" s="107" t="e" cm="1">
        <f t="array" aca="1" ref="G157" ca="1">CALENDAR.DELTA_INTERVAL(C157,E157,F157,D157)</f>
        <v>#NAME?</v>
      </c>
      <c r="H157" s="107"/>
      <c r="I157" s="107"/>
      <c r="J157" s="107"/>
      <c r="K157" s="107"/>
      <c r="L157" s="107"/>
      <c r="M157" s="147"/>
    </row>
    <row r="158" spans="1:27" x14ac:dyDescent="0.25">
      <c r="A158" s="97">
        <v>44651.270949074074</v>
      </c>
      <c r="B158" s="98">
        <v>45016.25</v>
      </c>
      <c r="C158" s="141" t="s">
        <v>149</v>
      </c>
      <c r="D158" s="12"/>
      <c r="E158" s="104" t="e" cm="1">
        <f t="array" aca="1" ref="E158" ca="1">CALENDAR.EDATE_TO_MJDATE(A158)</f>
        <v>#NAME?</v>
      </c>
      <c r="F158" s="104" t="e" cm="1">
        <f t="array" aca="1" ref="F158" ca="1">CALENDAR.EDATE_TO_MJDATE(B158)</f>
        <v>#NAME?</v>
      </c>
      <c r="G158" s="123" t="e" cm="1">
        <f t="array" aca="1" ref="G158" ca="1">CALENDAR.DELTA_INTERVAL(C158,E158,F158,D158)</f>
        <v>#NAME?</v>
      </c>
      <c r="H158" s="123"/>
      <c r="I158" s="123"/>
      <c r="J158" s="123"/>
      <c r="K158" s="123"/>
      <c r="L158" s="123"/>
      <c r="M158" s="145"/>
    </row>
    <row r="159" spans="1:27" x14ac:dyDescent="0.25">
      <c r="A159" s="95">
        <v>44651.270949074074</v>
      </c>
      <c r="B159" s="96">
        <v>44712.25</v>
      </c>
      <c r="C159" s="140" t="s">
        <v>150</v>
      </c>
      <c r="D159" s="9"/>
      <c r="E159" s="103" t="e" cm="1">
        <f t="array" aca="1" ref="E159" ca="1">CALENDAR.EDATE_TO_MJDATE(A159)</f>
        <v>#NAME?</v>
      </c>
      <c r="F159" s="103" t="e" cm="1">
        <f t="array" aca="1" ref="F159" ca="1">CALENDAR.EDATE_TO_MJDATE(B159)</f>
        <v>#NAME?</v>
      </c>
      <c r="G159" s="122" t="e" cm="1">
        <f t="array" aca="1" ref="G159" ca="1">CALENDAR.DELTA_INTERVAL(C159,E159,F159,D159)</f>
        <v>#NAME?</v>
      </c>
      <c r="H159" s="122"/>
      <c r="I159" s="122"/>
      <c r="J159" s="122"/>
      <c r="K159" s="122"/>
      <c r="L159" s="122"/>
      <c r="M159" s="144"/>
    </row>
    <row r="160" spans="1:27" x14ac:dyDescent="0.25">
      <c r="A160" s="99">
        <v>44834.270949074074</v>
      </c>
      <c r="B160" s="100">
        <v>45078.75</v>
      </c>
      <c r="C160" s="142" t="s">
        <v>152</v>
      </c>
      <c r="D160" s="37">
        <v>3</v>
      </c>
      <c r="E160" s="105" t="e" cm="1">
        <f t="array" aca="1" ref="E160" ca="1">CALENDAR.EDATE_TO_MJDATE(A160)</f>
        <v>#NAME?</v>
      </c>
      <c r="F160" s="105" t="e" cm="1">
        <f t="array" aca="1" ref="F160" ca="1">CALENDAR.EDATE_TO_MJDATE(B160)</f>
        <v>#NAME?</v>
      </c>
      <c r="G160" s="124" t="e" cm="1">
        <f t="array" aca="1" ref="G160" ca="1">CALENDAR.DELTA_INTERVAL(C160,E160,F160,D160)</f>
        <v>#NAME?</v>
      </c>
      <c r="H160" s="124"/>
      <c r="I160" s="124"/>
      <c r="J160" s="124"/>
      <c r="K160" s="124"/>
      <c r="L160" s="124"/>
      <c r="M160" s="146"/>
    </row>
    <row r="161" spans="1:13" x14ac:dyDescent="0.25">
      <c r="A161" s="95">
        <v>44651.999988425923</v>
      </c>
      <c r="B161" s="96">
        <v>44654.000393518516</v>
      </c>
      <c r="C161" s="140" t="s">
        <v>157</v>
      </c>
      <c r="D161" s="9"/>
      <c r="E161" s="103" t="e" cm="1">
        <f t="array" aca="1" ref="E161" ca="1">CALENDAR.EDATE_TO_MJDATE(A161)</f>
        <v>#NAME?</v>
      </c>
      <c r="F161" s="103" t="e" cm="1">
        <f t="array" aca="1" ref="F161" ca="1">CALENDAR.EDATE_TO_MJDATE(B161)</f>
        <v>#NAME?</v>
      </c>
      <c r="G161" s="122" t="e" cm="1">
        <f t="array" aca="1" ref="G161" ca="1">CALENDAR.DELTA_INTERVAL(C161,E161,F161,D161)</f>
        <v>#NAME?</v>
      </c>
      <c r="H161" s="122"/>
      <c r="I161" s="122"/>
      <c r="J161" s="122"/>
      <c r="K161" s="122"/>
      <c r="L161" s="122"/>
      <c r="M161" s="144"/>
    </row>
    <row r="162" spans="1:13" x14ac:dyDescent="0.25">
      <c r="A162" s="99">
        <v>44651.996574074074</v>
      </c>
      <c r="B162" s="100">
        <v>44652.083333333336</v>
      </c>
      <c r="C162" s="142" t="s">
        <v>158</v>
      </c>
      <c r="D162" s="37"/>
      <c r="E162" s="105" t="e" cm="1">
        <f t="array" aca="1" ref="E162" ca="1">CALENDAR.EDATE_TO_MJDATE(A162)</f>
        <v>#NAME?</v>
      </c>
      <c r="F162" s="105" t="e" cm="1">
        <f t="array" aca="1" ref="F162" ca="1">CALENDAR.EDATE_TO_MJDATE(B162)</f>
        <v>#NAME?</v>
      </c>
      <c r="G162" s="124" t="e" cm="1">
        <f t="array" aca="1" ref="G162" ca="1">CALENDAR.DELTA_INTERVAL(C162,E162,F162,D162)</f>
        <v>#NAME?</v>
      </c>
      <c r="H162" s="124"/>
      <c r="I162" s="124"/>
      <c r="J162" s="124"/>
      <c r="K162" s="124"/>
      <c r="L162" s="124"/>
      <c r="M162" s="146"/>
    </row>
    <row r="163" spans="1:13" x14ac:dyDescent="0.25">
      <c r="A163" s="102">
        <v>44651.270949074074</v>
      </c>
      <c r="B163" s="102">
        <v>44652.770949074074</v>
      </c>
      <c r="C163" s="143" t="s">
        <v>159</v>
      </c>
      <c r="D163" s="40"/>
      <c r="E163" s="106" t="e" cm="1">
        <f t="array" aca="1" ref="E163" ca="1">CALENDAR.EDATE_TO_MJDATE(A163)</f>
        <v>#NAME?</v>
      </c>
      <c r="F163" s="106" t="e" cm="1">
        <f t="array" aca="1" ref="F163" ca="1">CALENDAR.EDATE_TO_MJDATE(B163)</f>
        <v>#NAME?</v>
      </c>
      <c r="G163" s="107" t="e" cm="1">
        <f t="array" aca="1" ref="G163" ca="1">CALENDAR.DELTA_INTERVAL(C163,E163,F163,D163)</f>
        <v>#NAME?</v>
      </c>
      <c r="H163" s="107"/>
      <c r="I163" s="107"/>
      <c r="J163" s="107"/>
      <c r="K163" s="107"/>
      <c r="L163" s="107"/>
      <c r="M163" s="147"/>
    </row>
    <row r="164" spans="1:13" x14ac:dyDescent="0.25">
      <c r="A164" s="97">
        <v>44286.270949074074</v>
      </c>
      <c r="B164" s="98">
        <v>45016.25</v>
      </c>
      <c r="C164" s="141" t="s">
        <v>160</v>
      </c>
      <c r="D164" s="12"/>
      <c r="E164" s="104" t="e" cm="1">
        <f t="array" aca="1" ref="E164" ca="1">CALENDAR.EDATE_TO_MJDATE(A164)</f>
        <v>#NAME?</v>
      </c>
      <c r="F164" s="104" t="e" cm="1">
        <f t="array" aca="1" ref="F164" ca="1">CALENDAR.EDATE_TO_MJDATE(B164)</f>
        <v>#NAME?</v>
      </c>
      <c r="G164" s="123" t="e" cm="1">
        <f t="array" aca="1" ref="G164" ca="1">CALENDAR.DELTA_INTERVAL(C164,E164,F164,D164)</f>
        <v>#NAME?</v>
      </c>
      <c r="H164" s="123"/>
      <c r="I164" s="123"/>
      <c r="J164" s="123"/>
      <c r="K164" s="123"/>
      <c r="L164" s="123"/>
      <c r="M164" s="145"/>
    </row>
    <row r="165" spans="1:13" x14ac:dyDescent="0.25">
      <c r="A165" s="95">
        <v>44651.270949074074</v>
      </c>
      <c r="B165" s="96">
        <v>44712.25</v>
      </c>
      <c r="C165" s="140" t="s">
        <v>161</v>
      </c>
      <c r="D165" s="9"/>
      <c r="E165" s="103" t="e" cm="1">
        <f t="array" aca="1" ref="E165" ca="1">CALENDAR.EDATE_TO_MJDATE(A165)</f>
        <v>#NAME?</v>
      </c>
      <c r="F165" s="103" t="e" cm="1">
        <f t="array" aca="1" ref="F165" ca="1">CALENDAR.EDATE_TO_MJDATE(B165)</f>
        <v>#NAME?</v>
      </c>
      <c r="G165" s="122" t="e" cm="1">
        <f t="array" aca="1" ref="G165" ca="1">CALENDAR.DELTA_INTERVAL(C165,E165,F165,D165)</f>
        <v>#NAME?</v>
      </c>
      <c r="H165" s="122"/>
      <c r="I165" s="122"/>
      <c r="J165" s="122"/>
      <c r="K165" s="122"/>
      <c r="L165" s="122"/>
      <c r="M165" s="144"/>
    </row>
    <row r="166" spans="1:13" x14ac:dyDescent="0.25">
      <c r="A166" s="99">
        <v>44651.996574074074</v>
      </c>
      <c r="B166" s="100">
        <v>44654.083333333336</v>
      </c>
      <c r="C166" s="142" t="s">
        <v>162</v>
      </c>
      <c r="D166" s="37"/>
      <c r="E166" s="105" t="e" cm="1">
        <f t="array" aca="1" ref="E166" ca="1">CALENDAR.EDATE_TO_MJDATE(A166)</f>
        <v>#NAME?</v>
      </c>
      <c r="F166" s="105" t="e" cm="1">
        <f t="array" aca="1" ref="F166" ca="1">CALENDAR.EDATE_TO_MJDATE(B166)</f>
        <v>#NAME?</v>
      </c>
      <c r="G166" s="124" t="e" cm="1">
        <f t="array" aca="1" ref="G166" ca="1">CALENDAR.DELTA_INTERVAL(C166,E166,F166,D166)</f>
        <v>#NAME?</v>
      </c>
      <c r="H166" s="124"/>
      <c r="I166" s="124"/>
      <c r="J166" s="124"/>
      <c r="K166" s="124"/>
      <c r="L166" s="124"/>
      <c r="M166" s="146"/>
    </row>
    <row r="167" spans="1:13" x14ac:dyDescent="0.25">
      <c r="A167" s="95">
        <v>44286.270949074074</v>
      </c>
      <c r="B167" s="96">
        <v>45016.25</v>
      </c>
      <c r="C167" s="140" t="s">
        <v>168</v>
      </c>
      <c r="D167" s="9"/>
      <c r="E167" s="103" t="e" cm="1">
        <f t="array" aca="1" ref="E167" ca="1">CALENDAR.EDATE_TO_MJDATE(A167)</f>
        <v>#NAME?</v>
      </c>
      <c r="F167" s="103" t="e" cm="1">
        <f t="array" aca="1" ref="F167" ca="1">CALENDAR.EDATE_TO_MJDATE(B167)</f>
        <v>#NAME?</v>
      </c>
      <c r="G167" s="122" t="e" cm="1">
        <f t="array" aca="1" ref="G167" ca="1">CALENDAR.DELTA_INTERVAL(C167,E167,F167,D167)</f>
        <v>#NAME?</v>
      </c>
      <c r="H167" s="122"/>
      <c r="I167" s="122"/>
      <c r="J167" s="122"/>
      <c r="K167" s="122"/>
      <c r="L167" s="122"/>
      <c r="M167" s="144"/>
    </row>
    <row r="168" spans="1:13" x14ac:dyDescent="0.25">
      <c r="A168" s="99">
        <v>44286.270949074074</v>
      </c>
      <c r="B168" s="100">
        <v>45016.25</v>
      </c>
      <c r="C168" s="142" t="s">
        <v>169</v>
      </c>
      <c r="D168" s="37"/>
      <c r="E168" s="105" t="e" cm="1">
        <f t="array" aca="1" ref="E168" ca="1">CALENDAR.EDATE_TO_MJDATE(A168)</f>
        <v>#NAME?</v>
      </c>
      <c r="F168" s="105" t="e" cm="1">
        <f t="array" aca="1" ref="F168" ca="1">CALENDAR.EDATE_TO_MJDATE(B168)</f>
        <v>#NAME?</v>
      </c>
      <c r="G168" s="124" t="e" cm="1">
        <f t="array" aca="1" ref="G168" ca="1">CALENDAR.DELTA_INTERVAL(C168,E168,F168,D168)</f>
        <v>#NAME?</v>
      </c>
      <c r="H168" s="124"/>
      <c r="I168" s="124"/>
      <c r="J168" s="124"/>
      <c r="K168" s="124"/>
      <c r="L168" s="124"/>
      <c r="M168" s="146"/>
    </row>
    <row r="169" spans="1:13" x14ac:dyDescent="0.25">
      <c r="A169" s="95">
        <v>44286.270949074074</v>
      </c>
      <c r="B169" s="96">
        <v>45016.25</v>
      </c>
      <c r="C169" s="140" t="s">
        <v>170</v>
      </c>
      <c r="D169" s="9"/>
      <c r="E169" s="103" t="e" cm="1">
        <f t="array" aca="1" ref="E169" ca="1">CALENDAR.EDATE_TO_MJDATE(A169)</f>
        <v>#NAME?</v>
      </c>
      <c r="F169" s="103" t="e" cm="1">
        <f t="array" aca="1" ref="F169" ca="1">CALENDAR.EDATE_TO_MJDATE(B169)</f>
        <v>#NAME?</v>
      </c>
      <c r="G169" s="122" t="e" cm="1">
        <f t="array" aca="1" ref="G169" ca="1">CALENDAR.DELTA_INTERVAL(C169,E169,F169,D169)</f>
        <v>#NAME?</v>
      </c>
      <c r="H169" s="122"/>
      <c r="I169" s="122"/>
      <c r="J169" s="122"/>
      <c r="K169" s="122"/>
      <c r="L169" s="122"/>
      <c r="M169" s="144"/>
    </row>
    <row r="170" spans="1:13" x14ac:dyDescent="0.25">
      <c r="A170" s="99">
        <v>45016.25</v>
      </c>
      <c r="B170" s="100">
        <v>44286.270965925927</v>
      </c>
      <c r="C170" s="142" t="s">
        <v>170</v>
      </c>
      <c r="D170" s="37"/>
      <c r="E170" s="105" t="e" cm="1">
        <f t="array" aca="1" ref="E170" ca="1">CALENDAR.EDATE_TO_MJDATE(A170)</f>
        <v>#NAME?</v>
      </c>
      <c r="F170" s="105" t="e" cm="1">
        <f t="array" aca="1" ref="F170" ca="1">CALENDAR.EDATE_TO_MJDATE(B170)</f>
        <v>#NAME?</v>
      </c>
      <c r="G170" s="124" t="e" cm="1">
        <f t="array" aca="1" ref="G170" ca="1">CALENDAR.DELTA_INTERVAL(C170,E170,F170,D170)</f>
        <v>#NAME?</v>
      </c>
      <c r="H170" s="124"/>
      <c r="I170" s="124"/>
      <c r="J170" s="124"/>
      <c r="K170" s="124"/>
      <c r="L170" s="124"/>
      <c r="M170" s="146"/>
    </row>
  </sheetData>
  <phoneticPr fontId="2" type="noConversion"/>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topLeftCell="A14" workbookViewId="0">
      <selection activeCell="A5" sqref="A5"/>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285</v>
      </c>
    </row>
    <row r="3" spans="1:12" x14ac:dyDescent="0.25">
      <c r="A3" s="22" t="s">
        <v>227</v>
      </c>
      <c r="B3" s="23" t="s">
        <v>228</v>
      </c>
      <c r="C3" s="23" t="s">
        <v>225</v>
      </c>
      <c r="D3" s="23" t="s">
        <v>226</v>
      </c>
      <c r="E3" s="30" t="s">
        <v>141</v>
      </c>
      <c r="F3" s="23" t="s">
        <v>113</v>
      </c>
      <c r="G3" s="23" t="s">
        <v>174</v>
      </c>
      <c r="H3" s="90" t="s">
        <v>112</v>
      </c>
    </row>
    <row r="4" spans="1:12" x14ac:dyDescent="0.25">
      <c r="A4" s="95">
        <v>45077.25</v>
      </c>
      <c r="B4" s="96">
        <v>45078.75</v>
      </c>
      <c r="C4" s="103" t="e" cm="1">
        <f t="array" aca="1" ref="C4" ca="1">CALENDAR.EDATE_TO_MJDATE(A4)</f>
        <v>#NAME?</v>
      </c>
      <c r="D4" s="103" t="e" cm="1">
        <f t="array" aca="1" ref="D4" ca="1">CALENDAR.EDATE_TO_MJDATE(B4)</f>
        <v>#NAME?</v>
      </c>
      <c r="E4" s="9" t="e" cm="1">
        <f t="array" aca="1" ref="E4" ca="1">CALENDAR.EXTENT_OF_DAYS(C4,D4)</f>
        <v>#VALUE!</v>
      </c>
      <c r="F4" s="9" cm="1">
        <f t="array" ref="F4">_xlfn.IFS(A4=B4,0,B4&gt;A4,1,TRUE,-1)</f>
        <v>1</v>
      </c>
      <c r="G4" s="9">
        <f>F4*(ABS(INT(B4)-INT(A4))+1)</f>
        <v>2</v>
      </c>
      <c r="H4" s="91" t="e">
        <f ca="1">G4=E4</f>
        <v>#VALUE!</v>
      </c>
      <c r="L4" s="108"/>
    </row>
    <row r="5" spans="1:12" x14ac:dyDescent="0.25">
      <c r="A5" s="97">
        <v>45077.999988425923</v>
      </c>
      <c r="B5" s="98">
        <v>45078</v>
      </c>
      <c r="C5" s="104" t="e" cm="1">
        <f t="array" aca="1" ref="C5" ca="1">CALENDAR.EDATE_TO_MJDATE(A5)</f>
        <v>#NAME?</v>
      </c>
      <c r="D5" s="104" t="e" cm="1">
        <f t="array" aca="1" ref="D5" ca="1">CALENDAR.EDATE_TO_MJDATE(B5)</f>
        <v>#NAME?</v>
      </c>
      <c r="E5" s="12" t="e" cm="1">
        <f t="array" aca="1" ref="E5" ca="1">CALENDAR.EXTENT_OF_DAYS(C5,D5)</f>
        <v>#VALUE!</v>
      </c>
      <c r="F5" s="12" cm="1">
        <f t="array" ref="F5">_xlfn.IFS(A5=B5,0,B5&gt;A5,1,TRUE,-1)</f>
        <v>1</v>
      </c>
      <c r="G5" s="12">
        <f>F5*(ABS(INT(B5)-INT(A5))+1)</f>
        <v>2</v>
      </c>
      <c r="H5" s="92" t="e">
        <f ca="1">G5=E5</f>
        <v>#VALUE!</v>
      </c>
    </row>
    <row r="6" spans="1:12" x14ac:dyDescent="0.25">
      <c r="A6" s="136">
        <v>45078.75</v>
      </c>
      <c r="B6" s="137">
        <v>45077.25</v>
      </c>
      <c r="C6" s="174" t="e" cm="1">
        <f t="array" aca="1" ref="C6" ca="1">CALENDAR.EDATE_TO_MJDATE(A6)</f>
        <v>#NAME?</v>
      </c>
      <c r="D6" s="174" t="e" cm="1">
        <f t="array" aca="1" ref="D6" ca="1">CALENDAR.EDATE_TO_MJDATE(B6)</f>
        <v>#NAME?</v>
      </c>
      <c r="E6" s="148" t="e" cm="1">
        <f t="array" aca="1" ref="E6" ca="1">CALENDAR.EXTENT_OF_DAYS(C6,D6)</f>
        <v>#VALUE!</v>
      </c>
      <c r="F6" s="148" cm="1">
        <f t="array" ref="F6">_xlfn.IFS(A6=B6,0,B6&gt;A6,1,TRUE,-1)</f>
        <v>-1</v>
      </c>
      <c r="G6" s="148">
        <f>F6*(ABS(INT(B6)-INT(A6))+1)</f>
        <v>-2</v>
      </c>
      <c r="H6" s="149" t="e">
        <f ca="1">G6=E6</f>
        <v>#VALUE!</v>
      </c>
    </row>
    <row r="9" spans="1:12" ht="19.5" x14ac:dyDescent="0.3">
      <c r="A9" s="1" t="s">
        <v>286</v>
      </c>
    </row>
    <row r="11" spans="1:12" x14ac:dyDescent="0.25">
      <c r="A11" s="22" t="s">
        <v>227</v>
      </c>
      <c r="B11" s="23" t="s">
        <v>228</v>
      </c>
      <c r="C11" s="23" t="s">
        <v>225</v>
      </c>
      <c r="D11" s="23" t="s">
        <v>226</v>
      </c>
      <c r="E11" s="167" t="s">
        <v>117</v>
      </c>
      <c r="F11" s="23" t="s">
        <v>113</v>
      </c>
      <c r="G11" s="23" t="s">
        <v>174</v>
      </c>
      <c r="H11" s="90" t="s">
        <v>112</v>
      </c>
    </row>
    <row r="12" spans="1:12" x14ac:dyDescent="0.25">
      <c r="A12" s="95">
        <v>45077.25</v>
      </c>
      <c r="B12" s="96">
        <v>45081.999988425923</v>
      </c>
      <c r="C12" s="73" t="e" cm="1">
        <f t="array" aca="1" ref="C12" ca="1">CALENDAR.EDATE_TO_MJDATE(A12)</f>
        <v>#NAME?</v>
      </c>
      <c r="D12" s="73" t="e" cm="1">
        <f t="array" aca="1" ref="D12" ca="1">CALENDAR.EDATE_TO_MJDATE(B12)</f>
        <v>#NAME?</v>
      </c>
      <c r="E12" s="82" t="e" cm="1">
        <f t="array" aca="1" ref="E12" ca="1">CALENDAR.EXTENT_OF_WEEKS(C12,D12)</f>
        <v>#VALUE!</v>
      </c>
      <c r="F12" s="9" cm="1">
        <f t="array" ref="F12">_xlfn.IFS(A12=B12,0,B12&gt;A12,1,TRUE,-1)</f>
        <v>1</v>
      </c>
      <c r="G12" s="9">
        <f>F12*INT(((INT(B12-WEEKDAY(B12,3))-INT(A12-WEEKDAY(A12,3)))/7)+1)</f>
        <v>1</v>
      </c>
      <c r="H12" s="91" t="e">
        <f ca="1">G12=E12</f>
        <v>#VALUE!</v>
      </c>
    </row>
    <row r="13" spans="1:12" x14ac:dyDescent="0.25">
      <c r="A13" s="97">
        <v>45081.999988425923</v>
      </c>
      <c r="B13" s="98">
        <v>45077.25</v>
      </c>
      <c r="C13" s="74" t="e" cm="1">
        <f t="array" aca="1" ref="C13" ca="1">CALENDAR.EDATE_TO_MJDATE(A13)</f>
        <v>#NAME?</v>
      </c>
      <c r="D13" s="74" t="e" cm="1">
        <f t="array" aca="1" ref="D13" ca="1">CALENDAR.EDATE_TO_MJDATE(B13)</f>
        <v>#NAME?</v>
      </c>
      <c r="E13" s="83" t="e" cm="1">
        <f t="array" aca="1" ref="E13" ca="1">CALENDAR.EXTENT_OF_WEEKS(C13,D13)</f>
        <v>#VALUE!</v>
      </c>
      <c r="F13" s="12" cm="1">
        <f t="array" ref="F13">_xlfn.IFS(A13=B13,0,B13&gt;A13,1,TRUE,-1)</f>
        <v>-1</v>
      </c>
      <c r="G13" s="12">
        <f>F13*INT(((INT(B13-WEEKDAY(B13,3))-INT(A13-WEEKDAY(A13,3)))/7)+1)</f>
        <v>-1</v>
      </c>
      <c r="H13" s="92" t="e">
        <f ca="1">G13=E13</f>
        <v>#VALUE!</v>
      </c>
    </row>
    <row r="14" spans="1:12" x14ac:dyDescent="0.25">
      <c r="A14" s="95">
        <v>45047.75</v>
      </c>
      <c r="B14" s="96">
        <v>45413.75</v>
      </c>
      <c r="C14" s="73" t="e" cm="1">
        <f t="array" aca="1" ref="C14" ca="1">CALENDAR.EDATE_TO_MJDATE(A14)</f>
        <v>#NAME?</v>
      </c>
      <c r="D14" s="73" t="e" cm="1">
        <f t="array" aca="1" ref="D14" ca="1">CALENDAR.EDATE_TO_MJDATE(B14)</f>
        <v>#NAME?</v>
      </c>
      <c r="E14" s="82" t="e" cm="1">
        <f t="array" aca="1" ref="E14" ca="1">CALENDAR.EXTENT_OF_WEEKS(C14,D14)</f>
        <v>#VALUE!</v>
      </c>
      <c r="F14" s="9" cm="1">
        <f t="array" ref="F14">_xlfn.IFS(A14=B14,0,B14&gt;A14,1,TRUE,-1)</f>
        <v>1</v>
      </c>
      <c r="G14" s="9">
        <f>F14*INT(((INT(B14-WEEKDAY(B14,3))-INT(A14-WEEKDAY(A14,3)))/7)+1)</f>
        <v>53</v>
      </c>
      <c r="H14" s="91" t="e">
        <f ca="1">G14=E14</f>
        <v>#VALUE!</v>
      </c>
    </row>
    <row r="15" spans="1:12" x14ac:dyDescent="0.25">
      <c r="A15" s="99">
        <v>45047.75</v>
      </c>
      <c r="B15" s="100">
        <v>45077.25</v>
      </c>
      <c r="C15" s="75" t="e" cm="1">
        <f t="array" aca="1" ref="C15" ca="1">CALENDAR.EDATE_TO_MJDATE(A15)</f>
        <v>#NAME?</v>
      </c>
      <c r="D15" s="75" t="e" cm="1">
        <f t="array" aca="1" ref="D15" ca="1">CALENDAR.EDATE_TO_MJDATE(B15)</f>
        <v>#NAME?</v>
      </c>
      <c r="E15" s="175" t="e" cm="1">
        <f t="array" aca="1" ref="E15" ca="1">CALENDAR.EXTENT_OF_WEEKS(C15,D15)</f>
        <v>#VALUE!</v>
      </c>
      <c r="F15" s="37" cm="1">
        <f t="array" ref="F15">_xlfn.IFS(A15=B15,0,B15&gt;A15,1,TRUE,-1)</f>
        <v>1</v>
      </c>
      <c r="G15" s="37">
        <f>F15*INT(((INT(B15-WEEKDAY(B15,3))-INT(A15-WEEKDAY(A15,3)))/7)+1)</f>
        <v>5</v>
      </c>
      <c r="H15" s="93" t="e">
        <f ca="1">G15=E15</f>
        <v>#VALUE!</v>
      </c>
    </row>
    <row r="18" spans="1:17" ht="19.5" x14ac:dyDescent="0.3">
      <c r="A18" s="1" t="s">
        <v>287</v>
      </c>
    </row>
    <row r="20" spans="1:17" x14ac:dyDescent="0.25">
      <c r="A20" s="22" t="s">
        <v>227</v>
      </c>
      <c r="B20" s="23" t="s">
        <v>228</v>
      </c>
      <c r="C20" s="23" t="s">
        <v>225</v>
      </c>
      <c r="D20" s="23" t="s">
        <v>226</v>
      </c>
      <c r="E20" s="167" t="s">
        <v>114</v>
      </c>
      <c r="F20" s="23" t="s">
        <v>113</v>
      </c>
      <c r="G20" s="23" t="s">
        <v>174</v>
      </c>
      <c r="H20" s="90" t="s">
        <v>112</v>
      </c>
    </row>
    <row r="21" spans="1:17" x14ac:dyDescent="0.25">
      <c r="A21" s="95">
        <v>45077.25</v>
      </c>
      <c r="B21" s="96">
        <v>45081.999988425923</v>
      </c>
      <c r="C21" s="73" t="e" cm="1">
        <f t="array" aca="1" ref="C21" ca="1">CALENDAR.EDATE_TO_MJDATE(A21)</f>
        <v>#NAME?</v>
      </c>
      <c r="D21" s="73" t="e" cm="1">
        <f t="array" aca="1" ref="D21" ca="1">CALENDAR.EDATE_TO_MJDATE(B21)</f>
        <v>#NAME?</v>
      </c>
      <c r="E21" s="82" t="e" cm="1">
        <f t="array" aca="1" ref="E21" ca="1">CALENDAR.EXTENT_OF_MONTHS(C21,D21)</f>
        <v>#VALUE!</v>
      </c>
      <c r="F21" s="9" cm="1">
        <f t="array" ref="F21">_xlfn.IFS(A21=B21,0,B21&gt;A21,1,TRUE,-1)</f>
        <v>1</v>
      </c>
      <c r="G21" s="9">
        <f>IF(F21=0,1,_xlfn.LET(_xlpm._s,IF(F21=1,A21,B21),_xlpm._e,IF(F21=-1,A21,B21),F21*((YEAR(_xlpm._e)-YEAR(_xlpm._s))*12+MONTH(_xlpm._e)-MONTH(_xlpm._s)+1)))</f>
        <v>2</v>
      </c>
      <c r="H21" s="91" t="e">
        <f ca="1">G21=E21</f>
        <v>#VALUE!</v>
      </c>
    </row>
    <row r="22" spans="1:17" x14ac:dyDescent="0.25">
      <c r="A22" s="97">
        <v>45081.999988425923</v>
      </c>
      <c r="B22" s="98">
        <v>45077.25</v>
      </c>
      <c r="C22" s="74" t="e" cm="1">
        <f t="array" aca="1" ref="C22" ca="1">CALENDAR.EDATE_TO_MJDATE(A22)</f>
        <v>#NAME?</v>
      </c>
      <c r="D22" s="74" t="e" cm="1">
        <f t="array" aca="1" ref="D22" ca="1">CALENDAR.EDATE_TO_MJDATE(B22)</f>
        <v>#NAME?</v>
      </c>
      <c r="E22" s="83" t="e" cm="1">
        <f t="array" aca="1" ref="E22" ca="1">CALENDAR.EXTENT_OF_MONTHS(C22,D22)</f>
        <v>#VALUE!</v>
      </c>
      <c r="F22" s="12" cm="1">
        <f t="array" ref="F22">_xlfn.IFS(A22=B22,0,B22&gt;A22,1,TRUE,-1)</f>
        <v>-1</v>
      </c>
      <c r="G22" s="12">
        <f>IF(F22=0,1,_xlfn.LET(_xlpm._s,IF(F22=1,A22,B22),_xlpm._e,IF(F22=-1,A22,B22),F22*((YEAR(_xlpm._e)-YEAR(_xlpm._s))*12+MONTH(_xlpm._e)-MONTH(_xlpm._s)+1)))</f>
        <v>-2</v>
      </c>
      <c r="H22" s="92" t="e">
        <f ca="1">G22=E22</f>
        <v>#VALUE!</v>
      </c>
    </row>
    <row r="23" spans="1:17" x14ac:dyDescent="0.25">
      <c r="A23" s="95">
        <v>45047.75</v>
      </c>
      <c r="B23" s="96">
        <v>45413.75</v>
      </c>
      <c r="C23" s="73" t="e" cm="1">
        <f t="array" aca="1" ref="C23" ca="1">CALENDAR.EDATE_TO_MJDATE(A23)</f>
        <v>#NAME?</v>
      </c>
      <c r="D23" s="73" t="e" cm="1">
        <f t="array" aca="1" ref="D23" ca="1">CALENDAR.EDATE_TO_MJDATE(B23)</f>
        <v>#NAME?</v>
      </c>
      <c r="E23" s="82" t="e" cm="1">
        <f t="array" aca="1" ref="E23" ca="1">CALENDAR.EXTENT_OF_MONTHS(C23,D23)</f>
        <v>#VALUE!</v>
      </c>
      <c r="F23" s="9" cm="1">
        <f t="array" ref="F23">_xlfn.IFS(A23=B23,0,B23&gt;A23,1,TRUE,-1)</f>
        <v>1</v>
      </c>
      <c r="G23" s="9">
        <f>IF(F23=0,1,_xlfn.LET(_xlpm._s,IF(F23=1,A23,B23),_xlpm._e,IF(F23=-1,A23,B23),F23*((YEAR(_xlpm._e)-YEAR(_xlpm._s))*12+MONTH(_xlpm._e)-MONTH(_xlpm._s)+1)))</f>
        <v>13</v>
      </c>
      <c r="H23" s="91" t="e">
        <f ca="1">G23=E23</f>
        <v>#VALUE!</v>
      </c>
    </row>
    <row r="24" spans="1:17" x14ac:dyDescent="0.25">
      <c r="A24" s="99">
        <v>45047.75</v>
      </c>
      <c r="B24" s="100">
        <v>44347.25</v>
      </c>
      <c r="C24" s="75" t="e" cm="1">
        <f t="array" aca="1" ref="C24" ca="1">CALENDAR.EDATE_TO_MJDATE(A24)</f>
        <v>#NAME?</v>
      </c>
      <c r="D24" s="75" t="e" cm="1">
        <f t="array" aca="1" ref="D24" ca="1">CALENDAR.EDATE_TO_MJDATE(B24)</f>
        <v>#NAME?</v>
      </c>
      <c r="E24" s="175" t="e" cm="1">
        <f t="array" aca="1" ref="E24" ca="1">CALENDAR.EXTENT_OF_MONTHS(C24,D24)</f>
        <v>#VALUE!</v>
      </c>
      <c r="F24" s="37" cm="1">
        <f t="array" ref="F24">_xlfn.IFS(A24=B24,0,B24&gt;A24,1,TRUE,-1)</f>
        <v>-1</v>
      </c>
      <c r="G24" s="37">
        <f>IF(F24=0,1,_xlfn.LET(_xlpm._s,IF(F24=1,A24,B24),_xlpm._e,IF(F24=-1,A24,B24),F24*((YEAR(_xlpm._e)-YEAR(_xlpm._s))*12+MONTH(_xlpm._e)-MONTH(_xlpm._s)+1)))</f>
        <v>-25</v>
      </c>
      <c r="H24" s="93" t="e">
        <f ca="1">G24=E24</f>
        <v>#VALUE!</v>
      </c>
    </row>
    <row r="27" spans="1:17" ht="19.5" x14ac:dyDescent="0.3">
      <c r="A27" s="1" t="s">
        <v>288</v>
      </c>
    </row>
    <row r="29" spans="1:17" x14ac:dyDescent="0.25">
      <c r="A29" s="22" t="s">
        <v>227</v>
      </c>
      <c r="B29" s="23" t="s">
        <v>228</v>
      </c>
      <c r="C29" s="23" t="s">
        <v>225</v>
      </c>
      <c r="D29" s="23" t="s">
        <v>226</v>
      </c>
      <c r="E29" s="23" t="s">
        <v>120</v>
      </c>
      <c r="F29" s="167" t="s">
        <v>139</v>
      </c>
      <c r="G29" s="23" t="s">
        <v>113</v>
      </c>
      <c r="H29" s="23" t="s">
        <v>177</v>
      </c>
      <c r="I29" s="23" t="s">
        <v>178</v>
      </c>
      <c r="J29" s="23" t="s">
        <v>175</v>
      </c>
      <c r="K29" s="23" t="s">
        <v>176</v>
      </c>
      <c r="L29" s="23" t="s">
        <v>179</v>
      </c>
      <c r="M29" s="23" t="s">
        <v>180</v>
      </c>
      <c r="N29" s="23" t="s">
        <v>181</v>
      </c>
      <c r="O29" s="23" t="s">
        <v>182</v>
      </c>
      <c r="P29" s="23" t="s">
        <v>183</v>
      </c>
      <c r="Q29" s="90" t="s">
        <v>112</v>
      </c>
    </row>
    <row r="30" spans="1:17" x14ac:dyDescent="0.25">
      <c r="A30" s="95">
        <v>44910</v>
      </c>
      <c r="B30" s="96">
        <v>44593.75</v>
      </c>
      <c r="C30" s="73" t="e" cm="1">
        <f t="array" aca="1" ref="C30" ca="1">CALENDAR.EDATE_TO_MJDATE(A30)</f>
        <v>#NAME?</v>
      </c>
      <c r="D30" s="73" t="e" cm="1">
        <f t="array" aca="1" ref="D30" ca="1">CALENDAR.EDATE_TO_MJDATE(B30)</f>
        <v>#NAME?</v>
      </c>
      <c r="E30" s="9">
        <v>-1</v>
      </c>
      <c r="F30" s="82" t="e" cm="1">
        <f t="array" aca="1" ref="F30" ca="1">CALENDAR.EXTENT_OF_QUARTERS(C30,D30,E30)</f>
        <v>#VALUE!</v>
      </c>
      <c r="G30" s="9" cm="1">
        <f t="array" ref="G30">_xlfn.IFS(A30=B30,0,B30&gt;A30,1,TRUE,-1)</f>
        <v>-1</v>
      </c>
      <c r="H30" s="150">
        <f t="shared" ref="H30:H35" si="0">INT(IF(G30&gt;=0,A30,B30))</f>
        <v>44593</v>
      </c>
      <c r="I30" s="9">
        <f t="shared" ref="I30:I35" si="1">MONTH(H30)-N(E30)-1</f>
        <v>2</v>
      </c>
      <c r="J30" s="9">
        <f>YEAR(H30)+INT(I30/12)</f>
        <v>2022</v>
      </c>
      <c r="K30" s="9">
        <f>MOD(INT(I30/3),4)+1</f>
        <v>1</v>
      </c>
      <c r="L30" s="150">
        <f t="shared" ref="L30:L35" si="2">INT(IF(G30&gt;=0,B30,A30))</f>
        <v>44910</v>
      </c>
      <c r="M30" s="9">
        <f t="shared" ref="M30:M35" si="3">MONTH(L30)-N(E30)-1</f>
        <v>12</v>
      </c>
      <c r="N30" s="9">
        <f>YEAR(L30)+INT(M30/12)</f>
        <v>2023</v>
      </c>
      <c r="O30" s="9">
        <f>MOD(INT(M30/3),4)+1</f>
        <v>1</v>
      </c>
      <c r="P30" s="9">
        <f>G30*((N30-J30)*4+O30-K30+1)</f>
        <v>-5</v>
      </c>
      <c r="Q30" s="91" t="e">
        <f t="shared" ref="Q30:Q35" ca="1" si="4">P30=F30</f>
        <v>#VALUE!</v>
      </c>
    </row>
    <row r="31" spans="1:17" x14ac:dyDescent="0.25">
      <c r="A31" s="97">
        <v>44910</v>
      </c>
      <c r="B31" s="98">
        <v>44593.75</v>
      </c>
      <c r="C31" s="74" t="e" cm="1">
        <f t="array" aca="1" ref="C31" ca="1">CALENDAR.EDATE_TO_MJDATE(A31)</f>
        <v>#NAME?</v>
      </c>
      <c r="D31" s="74" t="e" cm="1">
        <f t="array" aca="1" ref="D31" ca="1">CALENDAR.EDATE_TO_MJDATE(B31)</f>
        <v>#NAME?</v>
      </c>
      <c r="E31" s="12">
        <v>1</v>
      </c>
      <c r="F31" s="83" t="e" cm="1">
        <f t="array" aca="1" ref="F31" ca="1">CALENDAR.EXTENT_OF_QUARTERS(C31,D31,E31)</f>
        <v>#VALUE!</v>
      </c>
      <c r="G31" s="12" cm="1">
        <f t="array" ref="G31">_xlfn.IFS(A31=B31,0,B31&gt;A31,1,TRUE,-1)</f>
        <v>-1</v>
      </c>
      <c r="H31" s="151">
        <f t="shared" si="0"/>
        <v>44593</v>
      </c>
      <c r="I31" s="12">
        <f t="shared" si="1"/>
        <v>0</v>
      </c>
      <c r="J31" s="12">
        <f t="shared" ref="J31:J35" si="5">YEAR(H31)+INT(I31/12)</f>
        <v>2022</v>
      </c>
      <c r="K31" s="12">
        <f t="shared" ref="K31:K35" si="6">MOD(INT(I31/3),4)+1</f>
        <v>1</v>
      </c>
      <c r="L31" s="151">
        <f t="shared" si="2"/>
        <v>44910</v>
      </c>
      <c r="M31" s="12">
        <f t="shared" si="3"/>
        <v>10</v>
      </c>
      <c r="N31" s="12">
        <f t="shared" ref="N31:N35" si="7">YEAR(L31)+INT(M31/12)</f>
        <v>2022</v>
      </c>
      <c r="O31" s="12">
        <f t="shared" ref="O31:O35" si="8">MOD(INT(M31/3),4)+1</f>
        <v>4</v>
      </c>
      <c r="P31" s="12">
        <f t="shared" ref="P31:P35" si="9">G31*((N31-J31)*4+O31-K31+1)</f>
        <v>-4</v>
      </c>
      <c r="Q31" s="92" t="e">
        <f t="shared" ca="1" si="4"/>
        <v>#VALUE!</v>
      </c>
    </row>
    <row r="32" spans="1:17" x14ac:dyDescent="0.25">
      <c r="A32" s="95">
        <v>44967</v>
      </c>
      <c r="B32" s="96">
        <v>45413.75</v>
      </c>
      <c r="C32" s="73" t="e" cm="1">
        <f t="array" aca="1" ref="C32" ca="1">CALENDAR.EDATE_TO_MJDATE(A32)</f>
        <v>#NAME?</v>
      </c>
      <c r="D32" s="73" t="e" cm="1">
        <f t="array" aca="1" ref="D32" ca="1">CALENDAR.EDATE_TO_MJDATE(B32)</f>
        <v>#NAME?</v>
      </c>
      <c r="E32" s="9"/>
      <c r="F32" s="82" t="e" cm="1">
        <f t="array" aca="1" ref="F32" ca="1">CALENDAR.EXTENT_OF_QUARTERS(C32,D32,E32)</f>
        <v>#VALUE!</v>
      </c>
      <c r="G32" s="9" cm="1">
        <f t="array" ref="G32">_xlfn.IFS(A32=B32,0,B32&gt;A32,1,TRUE,-1)</f>
        <v>1</v>
      </c>
      <c r="H32" s="150">
        <f t="shared" si="0"/>
        <v>44967</v>
      </c>
      <c r="I32" s="9">
        <f t="shared" si="1"/>
        <v>1</v>
      </c>
      <c r="J32" s="9">
        <f t="shared" si="5"/>
        <v>2023</v>
      </c>
      <c r="K32" s="9">
        <f t="shared" si="6"/>
        <v>1</v>
      </c>
      <c r="L32" s="150">
        <f t="shared" si="2"/>
        <v>45413</v>
      </c>
      <c r="M32" s="9">
        <f t="shared" si="3"/>
        <v>4</v>
      </c>
      <c r="N32" s="9">
        <f t="shared" si="7"/>
        <v>2024</v>
      </c>
      <c r="O32" s="9">
        <f t="shared" si="8"/>
        <v>2</v>
      </c>
      <c r="P32" s="9">
        <f t="shared" si="9"/>
        <v>6</v>
      </c>
      <c r="Q32" s="91" t="e">
        <f t="shared" ca="1" si="4"/>
        <v>#VALUE!</v>
      </c>
    </row>
    <row r="33" spans="1:17" x14ac:dyDescent="0.25">
      <c r="A33" s="99">
        <v>45000</v>
      </c>
      <c r="B33" s="100">
        <v>45413.75</v>
      </c>
      <c r="C33" s="75" t="e" cm="1">
        <f t="array" aca="1" ref="C33" ca="1">CALENDAR.EDATE_TO_MJDATE(A33)</f>
        <v>#NAME?</v>
      </c>
      <c r="D33" s="75" t="e" cm="1">
        <f t="array" aca="1" ref="D33" ca="1">CALENDAR.EDATE_TO_MJDATE(B33)</f>
        <v>#NAME?</v>
      </c>
      <c r="E33" s="37"/>
      <c r="F33" s="175" t="e" cm="1">
        <f t="array" aca="1" ref="F33" ca="1">CALENDAR.EXTENT_OF_QUARTERS(C33,D33,E33)</f>
        <v>#VALUE!</v>
      </c>
      <c r="G33" s="37" cm="1">
        <f t="array" ref="G33">_xlfn.IFS(A33=B33,0,B33&gt;A33,1,TRUE,-1)</f>
        <v>1</v>
      </c>
      <c r="H33" s="152">
        <f t="shared" si="0"/>
        <v>45000</v>
      </c>
      <c r="I33" s="37">
        <f t="shared" si="1"/>
        <v>2</v>
      </c>
      <c r="J33" s="37">
        <f t="shared" si="5"/>
        <v>2023</v>
      </c>
      <c r="K33" s="37">
        <f t="shared" si="6"/>
        <v>1</v>
      </c>
      <c r="L33" s="152">
        <f t="shared" si="2"/>
        <v>45413</v>
      </c>
      <c r="M33" s="37">
        <f t="shared" si="3"/>
        <v>4</v>
      </c>
      <c r="N33" s="37">
        <f t="shared" si="7"/>
        <v>2024</v>
      </c>
      <c r="O33" s="37">
        <f t="shared" si="8"/>
        <v>2</v>
      </c>
      <c r="P33" s="37">
        <f t="shared" si="9"/>
        <v>6</v>
      </c>
      <c r="Q33" s="93" t="e">
        <f t="shared" ca="1" si="4"/>
        <v>#VALUE!</v>
      </c>
    </row>
    <row r="34" spans="1:17" x14ac:dyDescent="0.25">
      <c r="A34" s="95">
        <v>45031</v>
      </c>
      <c r="B34" s="96">
        <v>45047.75</v>
      </c>
      <c r="C34" s="73" t="e" cm="1">
        <f t="array" aca="1" ref="C34" ca="1">CALENDAR.EDATE_TO_MJDATE(A34)</f>
        <v>#NAME?</v>
      </c>
      <c r="D34" s="73" t="e" cm="1">
        <f t="array" aca="1" ref="D34" ca="1">CALENDAR.EDATE_TO_MJDATE(B34)</f>
        <v>#NAME?</v>
      </c>
      <c r="E34" s="9">
        <v>-6</v>
      </c>
      <c r="F34" s="82" t="e" cm="1">
        <f t="array" aca="1" ref="F34" ca="1">CALENDAR.EXTENT_OF_QUARTERS(C34,D34,E34)</f>
        <v>#VALUE!</v>
      </c>
      <c r="G34" s="9" cm="1">
        <f t="array" ref="G34">_xlfn.IFS(A34=B34,0,B34&gt;A34,1,TRUE,-1)</f>
        <v>1</v>
      </c>
      <c r="H34" s="150">
        <f t="shared" si="0"/>
        <v>45031</v>
      </c>
      <c r="I34" s="9">
        <f t="shared" si="1"/>
        <v>9</v>
      </c>
      <c r="J34" s="9">
        <f t="shared" si="5"/>
        <v>2023</v>
      </c>
      <c r="K34" s="9">
        <f t="shared" si="6"/>
        <v>4</v>
      </c>
      <c r="L34" s="150">
        <f t="shared" si="2"/>
        <v>45047</v>
      </c>
      <c r="M34" s="9">
        <f t="shared" si="3"/>
        <v>10</v>
      </c>
      <c r="N34" s="9">
        <f t="shared" si="7"/>
        <v>2023</v>
      </c>
      <c r="O34" s="9">
        <f t="shared" si="8"/>
        <v>4</v>
      </c>
      <c r="P34" s="9">
        <f t="shared" si="9"/>
        <v>1</v>
      </c>
      <c r="Q34" s="91" t="e">
        <f t="shared" ca="1" si="4"/>
        <v>#VALUE!</v>
      </c>
    </row>
    <row r="35" spans="1:17" x14ac:dyDescent="0.25">
      <c r="A35" s="99">
        <v>45061</v>
      </c>
      <c r="B35" s="100">
        <v>45170.75</v>
      </c>
      <c r="C35" s="75" t="e" cm="1">
        <f t="array" aca="1" ref="C35" ca="1">CALENDAR.EDATE_TO_MJDATE(A35)</f>
        <v>#NAME?</v>
      </c>
      <c r="D35" s="75" t="e" cm="1">
        <f t="array" aca="1" ref="D35" ca="1">CALENDAR.EDATE_TO_MJDATE(B35)</f>
        <v>#NAME?</v>
      </c>
      <c r="E35" s="37">
        <v>-6</v>
      </c>
      <c r="F35" s="175" t="e" cm="1">
        <f t="array" aca="1" ref="F35" ca="1">CALENDAR.EXTENT_OF_QUARTERS(C35,D35,E35)</f>
        <v>#VALUE!</v>
      </c>
      <c r="G35" s="37" cm="1">
        <f t="array" ref="G35">_xlfn.IFS(A35=B35,0,B35&gt;A35,1,TRUE,-1)</f>
        <v>1</v>
      </c>
      <c r="H35" s="152">
        <f t="shared" si="0"/>
        <v>45061</v>
      </c>
      <c r="I35" s="37">
        <f t="shared" si="1"/>
        <v>10</v>
      </c>
      <c r="J35" s="37">
        <f t="shared" si="5"/>
        <v>2023</v>
      </c>
      <c r="K35" s="37">
        <f t="shared" si="6"/>
        <v>4</v>
      </c>
      <c r="L35" s="152">
        <f t="shared" si="2"/>
        <v>45170</v>
      </c>
      <c r="M35" s="37">
        <f t="shared" si="3"/>
        <v>14</v>
      </c>
      <c r="N35" s="37">
        <f t="shared" si="7"/>
        <v>2024</v>
      </c>
      <c r="O35" s="37">
        <f t="shared" si="8"/>
        <v>1</v>
      </c>
      <c r="P35" s="37">
        <f t="shared" si="9"/>
        <v>2</v>
      </c>
      <c r="Q35" s="93" t="e">
        <f t="shared" ca="1" si="4"/>
        <v>#VALUE!</v>
      </c>
    </row>
    <row r="38" spans="1:17" ht="19.5" x14ac:dyDescent="0.3">
      <c r="A38" s="1" t="s">
        <v>289</v>
      </c>
    </row>
    <row r="40" spans="1:17" x14ac:dyDescent="0.25">
      <c r="A40" s="22" t="s">
        <v>227</v>
      </c>
      <c r="B40" s="23" t="s">
        <v>228</v>
      </c>
      <c r="C40" s="23" t="s">
        <v>225</v>
      </c>
      <c r="D40" s="23" t="s">
        <v>226</v>
      </c>
      <c r="E40" s="167" t="s">
        <v>140</v>
      </c>
      <c r="F40" s="23" t="s">
        <v>113</v>
      </c>
      <c r="G40" s="23" t="s">
        <v>174</v>
      </c>
      <c r="H40" s="90" t="s">
        <v>112</v>
      </c>
    </row>
    <row r="41" spans="1:17" x14ac:dyDescent="0.25">
      <c r="A41" s="95">
        <v>45077.25</v>
      </c>
      <c r="B41" s="96">
        <v>45081.999988425923</v>
      </c>
      <c r="C41" s="73" t="e" cm="1">
        <f t="array" aca="1" ref="C41" ca="1">CALENDAR.EDATE_TO_MJDATE(A41)</f>
        <v>#NAME?</v>
      </c>
      <c r="D41" s="73" t="e" cm="1">
        <f t="array" aca="1" ref="D41" ca="1">CALENDAR.EDATE_TO_MJDATE(B41)</f>
        <v>#NAME?</v>
      </c>
      <c r="E41" s="82" t="e" cm="1">
        <f t="array" aca="1" ref="E41" ca="1">CALENDAR.EXTENT_OF_YEARS(C41,D41)</f>
        <v>#VALUE!</v>
      </c>
      <c r="F41" s="9" cm="1">
        <f t="array" ref="F41">_xlfn.IFS(A41=B41,0,B41&gt;A41,1,TRUE,-1)</f>
        <v>1</v>
      </c>
      <c r="G41" s="9">
        <f>F41*(ABS(YEAR(B41)-YEAR(A41))+1)</f>
        <v>1</v>
      </c>
      <c r="H41" s="91" t="e">
        <f ca="1">G41=E41</f>
        <v>#VALUE!</v>
      </c>
    </row>
    <row r="42" spans="1:17" x14ac:dyDescent="0.25">
      <c r="A42" s="97">
        <v>45081.999988425923</v>
      </c>
      <c r="B42" s="98">
        <v>45077.25</v>
      </c>
      <c r="C42" s="74" t="e" cm="1">
        <f t="array" aca="1" ref="C42" ca="1">CALENDAR.EDATE_TO_MJDATE(A42)</f>
        <v>#NAME?</v>
      </c>
      <c r="D42" s="74" t="e" cm="1">
        <f t="array" aca="1" ref="D42" ca="1">CALENDAR.EDATE_TO_MJDATE(B42)</f>
        <v>#NAME?</v>
      </c>
      <c r="E42" s="83" t="e" cm="1">
        <f t="array" aca="1" ref="E42" ca="1">CALENDAR.EXTENT_OF_YEARS(C42,D42)</f>
        <v>#VALUE!</v>
      </c>
      <c r="F42" s="12" cm="1">
        <f t="array" ref="F42">_xlfn.IFS(A42=B42,0,B42&gt;A42,1,TRUE,-1)</f>
        <v>-1</v>
      </c>
      <c r="G42" s="12">
        <f>F42*(ABS(YEAR(B42)-YEAR(A42))+1)</f>
        <v>-1</v>
      </c>
      <c r="H42" s="92" t="e">
        <f ca="1">G42=E42</f>
        <v>#VALUE!</v>
      </c>
    </row>
    <row r="43" spans="1:17" x14ac:dyDescent="0.25">
      <c r="A43" s="95">
        <v>45047.75</v>
      </c>
      <c r="B43" s="96">
        <v>45413.75</v>
      </c>
      <c r="C43" s="73" t="e" cm="1">
        <f t="array" aca="1" ref="C43" ca="1">CALENDAR.EDATE_TO_MJDATE(A43)</f>
        <v>#NAME?</v>
      </c>
      <c r="D43" s="73" t="e" cm="1">
        <f t="array" aca="1" ref="D43" ca="1">CALENDAR.EDATE_TO_MJDATE(B43)</f>
        <v>#NAME?</v>
      </c>
      <c r="E43" s="82" t="e" cm="1">
        <f t="array" aca="1" ref="E43" ca="1">CALENDAR.EXTENT_OF_YEARS(C43,D43)</f>
        <v>#VALUE!</v>
      </c>
      <c r="F43" s="9" cm="1">
        <f t="array" ref="F43">_xlfn.IFS(A43=B43,0,B43&gt;A43,1,TRUE,-1)</f>
        <v>1</v>
      </c>
      <c r="G43" s="9">
        <f>F43*(ABS(YEAR(B43)-YEAR(A43))+1)</f>
        <v>2</v>
      </c>
      <c r="H43" s="91" t="e">
        <f ca="1">G43=E43</f>
        <v>#VALUE!</v>
      </c>
    </row>
    <row r="44" spans="1:17" x14ac:dyDescent="0.25">
      <c r="A44" s="99">
        <v>45047.75</v>
      </c>
      <c r="B44" s="100">
        <v>44347.25</v>
      </c>
      <c r="C44" s="75" t="e" cm="1">
        <f t="array" aca="1" ref="C44" ca="1">CALENDAR.EDATE_TO_MJDATE(A44)</f>
        <v>#NAME?</v>
      </c>
      <c r="D44" s="75" t="e" cm="1">
        <f t="array" aca="1" ref="D44" ca="1">CALENDAR.EDATE_TO_MJDATE(B44)</f>
        <v>#NAME?</v>
      </c>
      <c r="E44" s="175" t="e" cm="1">
        <f t="array" aca="1" ref="E44" ca="1">CALENDAR.EXTENT_OF_YEARS(C44,D44)</f>
        <v>#VALUE!</v>
      </c>
      <c r="F44" s="37" cm="1">
        <f t="array" ref="F44">_xlfn.IFS(A44=B44,0,B44&gt;A44,1,TRUE,-1)</f>
        <v>-1</v>
      </c>
      <c r="G44" s="37">
        <f>F44*(ABS(YEAR(B44)-YEAR(A44))+1)</f>
        <v>-3</v>
      </c>
      <c r="H44" s="93" t="e">
        <f ca="1">G44=E44</f>
        <v>#VALUE!</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G60"/>
  <sheetViews>
    <sheetView topLeftCell="A36" workbookViewId="0">
      <selection activeCell="A58" sqref="A58"/>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542</v>
      </c>
      <c r="B1" s="1"/>
      <c r="C1" s="1"/>
      <c r="D1" s="1" t="s">
        <v>544</v>
      </c>
    </row>
    <row r="3" spans="1:4" x14ac:dyDescent="0.25">
      <c r="A3" s="266" t="s">
        <v>222</v>
      </c>
      <c r="B3" s="6" t="s">
        <v>495</v>
      </c>
      <c r="C3" s="7" t="s">
        <v>543</v>
      </c>
      <c r="D3" s="7" t="s">
        <v>310</v>
      </c>
    </row>
    <row r="4" spans="1:4" x14ac:dyDescent="0.25">
      <c r="A4" s="267"/>
      <c r="B4" s="257" t="str" cm="1">
        <f t="array" ref="B4:C4">CALENDAR.TIMESPAN_TO_EXCELTIME(CALENDAR_CONVERSION!$A4)</f>
        <v/>
      </c>
      <c r="C4" s="260" t="str">
        <v/>
      </c>
      <c r="D4" s="263" t="str" cm="1">
        <f t="array" ref="D4">CALENDAR.EXCELTIME_TO_TIMESPAN(B4,C4)</f>
        <v/>
      </c>
    </row>
    <row r="5" spans="1:4" x14ac:dyDescent="0.25">
      <c r="A5" s="268">
        <v>0</v>
      </c>
      <c r="B5" s="258" cm="1">
        <f t="array" ref="B5:C5">CALENDAR.TIMESPAN_TO_EXCELTIME(CALENDAR_CONVERSION!$A5)</f>
        <v>0</v>
      </c>
      <c r="C5" s="261">
        <v>0</v>
      </c>
      <c r="D5" s="264" cm="1">
        <f t="array" ref="D5">CALENDAR.EXCELTIME_TO_TIMESPAN(B5,C5)</f>
        <v>0</v>
      </c>
    </row>
    <row r="6" spans="1:4" x14ac:dyDescent="0.25">
      <c r="A6" s="267">
        <v>1.25</v>
      </c>
      <c r="B6" s="257" cm="1">
        <f t="array" ref="B6:C6">CALENDAR.TIMESPAN_TO_EXCELTIME(CALENDAR_CONVERSION!$A6)</f>
        <v>1</v>
      </c>
      <c r="C6" s="260">
        <v>1.25</v>
      </c>
      <c r="D6" s="263" cm="1">
        <f t="array" ref="D6">CALENDAR.EXCELTIME_TO_TIMESPAN(B6,C6)</f>
        <v>1.25</v>
      </c>
    </row>
    <row r="7" spans="1:4" x14ac:dyDescent="0.25">
      <c r="A7" s="268">
        <v>45.789023399999998</v>
      </c>
      <c r="B7" s="258" cm="1">
        <f t="array" ref="B7:C7">CALENDAR.TIMESPAN_TO_EXCELTIME(CALENDAR_CONVERSION!$A7)</f>
        <v>1</v>
      </c>
      <c r="C7" s="261">
        <v>45.789023399999998</v>
      </c>
      <c r="D7" s="264" cm="1">
        <f t="array" ref="D7">CALENDAR.EXCELTIME_TO_TIMESPAN(B7,C7)</f>
        <v>45.789023399999998</v>
      </c>
    </row>
    <row r="8" spans="1:4" x14ac:dyDescent="0.25">
      <c r="A8" s="267">
        <v>-23.654</v>
      </c>
      <c r="B8" s="257" cm="1">
        <f t="array" ref="B8:C8">CALENDAR.TIMESPAN_TO_EXCELTIME(CALENDAR_CONVERSION!$A8)</f>
        <v>-1</v>
      </c>
      <c r="C8" s="260">
        <v>23.654</v>
      </c>
      <c r="D8" s="263" cm="1">
        <f t="array" ref="D8">CALENDAR.EXCELTIME_TO_TIMESPAN(B8,C8)</f>
        <v>-23.654</v>
      </c>
    </row>
    <row r="9" spans="1:4" x14ac:dyDescent="0.25">
      <c r="A9" s="269">
        <v>1E-8</v>
      </c>
      <c r="B9" s="259" cm="1">
        <f t="array" ref="B9:C9">CALENDAR.TIMESPAN_TO_EXCELTIME(CALENDAR_CONVERSION!$A9)</f>
        <v>1</v>
      </c>
      <c r="C9" s="262">
        <v>1E-8</v>
      </c>
      <c r="D9" s="265" cm="1">
        <f t="array" ref="D9">CALENDAR.EXCELTIME_TO_TIMESPAN(B9,C9)</f>
        <v>1E-8</v>
      </c>
    </row>
    <row r="12" spans="1:4" ht="19.5" x14ac:dyDescent="0.3">
      <c r="A12" s="1" t="s">
        <v>577</v>
      </c>
      <c r="B12" s="1"/>
      <c r="C12" s="1" t="s">
        <v>580</v>
      </c>
    </row>
    <row r="14" spans="1:4" x14ac:dyDescent="0.25">
      <c r="A14" s="225" t="s">
        <v>578</v>
      </c>
      <c r="B14" s="181" t="s">
        <v>579</v>
      </c>
      <c r="C14" s="282" t="s">
        <v>199</v>
      </c>
    </row>
    <row r="15" spans="1:4" x14ac:dyDescent="0.25">
      <c r="A15" s="287">
        <v>15019</v>
      </c>
      <c r="B15" s="283" cm="1">
        <f t="array" ref="B15">CALENDAR.MJDATE_TO_EXCELDATE(Table39[[#This Row],[MJDATE]])</f>
        <v>1</v>
      </c>
      <c r="C15" s="256" cm="1">
        <f t="array" ref="C15">CALENDAR.EXCELDATE_TO_MJDATE(Table39[[#This Row],[Out: ExcelDate]])</f>
        <v>15019</v>
      </c>
    </row>
    <row r="16" spans="1:4" x14ac:dyDescent="0.25">
      <c r="A16" s="287">
        <v>60096</v>
      </c>
      <c r="B16" s="284" cm="1">
        <f t="array" ref="B16">CALENDAR.MJDATE_TO_EXCELDATE(Table39[[#This Row],[MJDATE]])</f>
        <v>45078</v>
      </c>
      <c r="C16" s="255" cm="1">
        <f t="array" ref="C16">CALENDAR.EXCELDATE_TO_MJDATE(Table39[[#This Row],[Out: ExcelDate]])</f>
        <v>60096</v>
      </c>
    </row>
    <row r="17" spans="1:6" x14ac:dyDescent="0.25">
      <c r="A17" s="287">
        <v>60096.534567889998</v>
      </c>
      <c r="B17" s="283" cm="1">
        <f t="array" ref="B17">CALENDAR.MJDATE_TO_EXCELDATE(Table39[[#This Row],[MJDATE]])</f>
        <v>45078.534567889998</v>
      </c>
      <c r="C17" s="256" cm="1">
        <f t="array" ref="C17">CALENDAR.EXCELDATE_TO_MJDATE(Table39[[#This Row],[Out: ExcelDate]])</f>
        <v>60096.534567889998</v>
      </c>
    </row>
    <row r="18" spans="1:6" x14ac:dyDescent="0.25">
      <c r="A18" s="287">
        <v>2973483.9999899999</v>
      </c>
      <c r="B18" s="285" cm="1">
        <f t="array" ref="B18">CALENDAR.MJDATE_TO_EXCELDATE(Table39[[#This Row],[MJDATE]])</f>
        <v>2958465.9999899999</v>
      </c>
      <c r="C18" s="286" cm="1">
        <f t="array" ref="C18">CALENDAR.EXCELDATE_TO_MJDATE(Table39[[#This Row],[Out: ExcelDate]])</f>
        <v>2973483.9999899999</v>
      </c>
    </row>
    <row r="21" spans="1:6" ht="19.5" x14ac:dyDescent="0.3">
      <c r="A21" s="1" t="s">
        <v>581</v>
      </c>
      <c r="B21" s="1"/>
      <c r="C21" s="1" t="s">
        <v>582</v>
      </c>
    </row>
    <row r="23" spans="1:6" x14ac:dyDescent="0.25">
      <c r="A23" s="225" t="s">
        <v>55</v>
      </c>
      <c r="B23" s="181" t="s">
        <v>579</v>
      </c>
      <c r="C23" s="282" t="s">
        <v>312</v>
      </c>
      <c r="D23" s="282" t="s">
        <v>583</v>
      </c>
    </row>
    <row r="24" spans="1:6" x14ac:dyDescent="0.25">
      <c r="A24" s="289" t="s">
        <v>584</v>
      </c>
      <c r="B24" s="283" cm="1">
        <f t="array" ref="B24">CALENDAR.USDATE_TO_EXCELDATE(Table3941[[#This Row],[USDate]])</f>
        <v>45230.440972222219</v>
      </c>
      <c r="C24" s="292" t="s">
        <v>586</v>
      </c>
      <c r="D24" s="256" t="str" cm="1">
        <f t="array" ref="D24">CALENDAR.EXCELDATE_TO_USDATE(Table3941[[#This Row],[Out: ExcelDate]],Table3941[[#This Row],[Options]])</f>
        <v>10-31-2023 10 AM</v>
      </c>
    </row>
    <row r="25" spans="1:6" x14ac:dyDescent="0.25">
      <c r="A25" s="289" t="s">
        <v>585</v>
      </c>
      <c r="B25" s="284" cm="1">
        <f t="array" ref="B25">CALENDAR.USDATE_TO_EXCELDATE(Table3941[[#This Row],[USDate]])</f>
        <v>45230.947916666664</v>
      </c>
      <c r="C25" s="291"/>
      <c r="D25" s="255" t="str" cm="1">
        <f t="array" ref="D25">CALENDAR.EXCELDATE_TO_USDATE(Table3941[[#This Row],[Out: ExcelDate]],Table3941[[#This Row],[Options]])</f>
        <v>10/31/2023 10:45 PM</v>
      </c>
    </row>
    <row r="26" spans="1:6" x14ac:dyDescent="0.25">
      <c r="A26" s="289" t="s">
        <v>587</v>
      </c>
      <c r="B26" s="283" cm="1">
        <f t="array" ref="B26">CALENDAR.USDATE_TO_EXCELDATE(Table3941[[#This Row],[USDate]])</f>
        <v>0.42708333333333331</v>
      </c>
      <c r="C26" s="290"/>
      <c r="D26" s="256" t="str" cm="1">
        <f t="array" ref="D26">CALENDAR.EXCELDATE_TO_USDATE(Table3941[[#This Row],[Out: ExcelDate]],Table3941[[#This Row],[Options]])</f>
        <v>10:15 AM</v>
      </c>
    </row>
    <row r="27" spans="1:6" x14ac:dyDescent="0.25">
      <c r="A27" s="289" t="s">
        <v>589</v>
      </c>
      <c r="B27" s="285" cm="1">
        <f t="array" ref="B27">CALENDAR.USDATE_TO_EXCELDATE(Table3941[[#This Row],[USDate]])</f>
        <v>45230</v>
      </c>
      <c r="C27" s="288"/>
      <c r="D27" s="250" t="str" cm="1">
        <f t="array" ref="D27">CALENDAR.EXCELDATE_TO_USDATE(Table3941[[#This Row],[Out: ExcelDate]],Table3941[[#This Row],[Options]])</f>
        <v>10/31/2023 12:00 AM</v>
      </c>
    </row>
    <row r="30" spans="1:6" ht="19.5" x14ac:dyDescent="0.3">
      <c r="A30" s="1" t="s">
        <v>590</v>
      </c>
      <c r="B30" s="1"/>
      <c r="C30" s="1"/>
      <c r="E30" s="1" t="s">
        <v>597</v>
      </c>
    </row>
    <row r="32" spans="1:6" x14ac:dyDescent="0.25">
      <c r="A32" s="5" t="s">
        <v>373</v>
      </c>
      <c r="B32" s="6" t="s">
        <v>400</v>
      </c>
      <c r="C32" s="293" t="s">
        <v>579</v>
      </c>
      <c r="D32" s="81" t="s">
        <v>85</v>
      </c>
      <c r="E32" s="6" t="s">
        <v>312</v>
      </c>
      <c r="F32" s="7" t="s">
        <v>395</v>
      </c>
    </row>
    <row r="33" spans="1:6" x14ac:dyDescent="0.25">
      <c r="A33" s="297" t="s">
        <v>591</v>
      </c>
      <c r="B33" s="257"/>
      <c r="C33" s="290" cm="1">
        <f t="array" ref="C33:D33">CALENDAR.ISO_DATETIME_TO_EXCELDATE(A33,B33)</f>
        <v>45071.608274270831</v>
      </c>
      <c r="D33" s="302">
        <v>0.375</v>
      </c>
      <c r="E33" s="299" t="s">
        <v>150</v>
      </c>
      <c r="F33" s="263" t="str" cm="1">
        <f t="array" ref="F33">CALENDAR.EXCELDATE_TO_ISO_DATETIME(C33,D33,E33)</f>
        <v>2023-05-25T14:36+09:00</v>
      </c>
    </row>
    <row r="34" spans="1:6" x14ac:dyDescent="0.25">
      <c r="A34" s="254" t="s">
        <v>593</v>
      </c>
      <c r="B34" s="258"/>
      <c r="C34" s="291" cm="1">
        <f t="array" ref="C34:D34">CALENDAR.ISO_DATETIME_TO_EXCELDATE(A34,B34)</f>
        <v>45071</v>
      </c>
      <c r="D34" s="303">
        <v>0.375</v>
      </c>
      <c r="E34" s="300" t="s">
        <v>358</v>
      </c>
      <c r="F34" s="264" t="str" cm="1">
        <f t="array" ref="F34">CALENDAR.EXCELDATE_TO_ISO_DATETIME(C34,D34,E34)</f>
        <v>20230525T000000+0900</v>
      </c>
    </row>
    <row r="35" spans="1:6" x14ac:dyDescent="0.25">
      <c r="A35" s="253" t="s">
        <v>595</v>
      </c>
      <c r="B35" s="257"/>
      <c r="C35" s="290" cm="1">
        <f t="array" ref="C35:D35">CALENDAR.ISO_DATETIME_TO_EXCELDATE(A35,B35)</f>
        <v>0.60763888888888895</v>
      </c>
      <c r="D35" s="302">
        <v>0.39583333333333331</v>
      </c>
      <c r="E35" s="299"/>
      <c r="F35" s="263" t="str" cm="1">
        <f t="array" ref="F35">CALENDAR.EXCELDATE_TO_ISO_DATETIME(C35,D35,E35)</f>
        <v>T14:35:00+09:30</v>
      </c>
    </row>
    <row r="36" spans="1:6" x14ac:dyDescent="0.25">
      <c r="A36" s="294" t="s">
        <v>594</v>
      </c>
      <c r="B36" s="298"/>
      <c r="C36" s="295" cm="1">
        <f t="array" ref="C36:D36">CALENDAR.ISO_DATETIME_TO_EXCELDATE(A36,B36)</f>
        <v>0.60763888888888895</v>
      </c>
      <c r="D36" s="304" t="str">
        <v/>
      </c>
      <c r="E36" s="301"/>
      <c r="F36" s="296" t="str" cm="1">
        <f t="array" ref="F36">CALENDAR.EXCELDATE_TO_ISO_DATETIME(C36,D36,E36)</f>
        <v>T14:35:00</v>
      </c>
    </row>
    <row r="37" spans="1:6" x14ac:dyDescent="0.25">
      <c r="A37" s="305" t="s">
        <v>592</v>
      </c>
      <c r="B37" s="306">
        <v>1</v>
      </c>
      <c r="C37" s="307" cm="1">
        <f t="array" ref="C37:D37">CALENDAR.ISO_DATETIME_TO_EXCELDATE(A37,B37)</f>
        <v>45071.607638888891</v>
      </c>
      <c r="D37" s="308" t="str">
        <v/>
      </c>
      <c r="E37" s="309"/>
      <c r="F37" s="310" t="str" cm="1">
        <f t="array" ref="F37">CALENDAR.EXCELDATE_TO_ISO_DATETIME(C37,D37,E37)</f>
        <v>2023-05-25T14:35:00</v>
      </c>
    </row>
    <row r="38" spans="1:6" x14ac:dyDescent="0.25">
      <c r="A38" s="294" t="s">
        <v>592</v>
      </c>
      <c r="B38" s="298"/>
      <c r="C38" s="295" t="e" cm="1">
        <f t="array" ref="C38:D38">CALENDAR.ISO_DATETIME_TO_EXCELDATE(A38,B38)</f>
        <v>#VALUE!</v>
      </c>
      <c r="D38" s="304" t="str">
        <v/>
      </c>
      <c r="E38" s="301"/>
      <c r="F38" s="296" t="e" cm="1">
        <f t="array" ref="F38">CALENDAR.EXCELDATE_TO_ISO_DATETIME(C38,D38,E38)</f>
        <v>#VALUE!</v>
      </c>
    </row>
    <row r="41" spans="1:6" ht="19.5" x14ac:dyDescent="0.3">
      <c r="A41" s="1" t="s">
        <v>596</v>
      </c>
      <c r="B41" s="1"/>
      <c r="C41" s="1"/>
      <c r="F41" s="1" t="s">
        <v>598</v>
      </c>
    </row>
    <row r="43" spans="1:6" x14ac:dyDescent="0.25">
      <c r="A43" s="5" t="s">
        <v>373</v>
      </c>
      <c r="B43" s="6" t="s">
        <v>400</v>
      </c>
      <c r="C43" s="293" t="s">
        <v>199</v>
      </c>
      <c r="D43" s="81" t="s">
        <v>85</v>
      </c>
      <c r="E43" s="6" t="s">
        <v>312</v>
      </c>
      <c r="F43" s="7" t="s">
        <v>395</v>
      </c>
    </row>
    <row r="44" spans="1:6" x14ac:dyDescent="0.25">
      <c r="A44" s="297" t="s">
        <v>591</v>
      </c>
      <c r="B44" s="257"/>
      <c r="C44" s="290" cm="1">
        <f t="array" ref="C44:D44">CALENDAR.ISO_DATETIME_TO_MJDATE(A44,B44)</f>
        <v>60089.608274270831</v>
      </c>
      <c r="D44" s="302">
        <v>0.375</v>
      </c>
      <c r="E44" s="299" t="s">
        <v>150</v>
      </c>
      <c r="F44" s="263" t="str" cm="1">
        <f t="array" ref="F44">CALENDAR.MJDATE_TO_ISO_DATETIME(C44,D44,E44)</f>
        <v>2023-05-25T14:36+09:00</v>
      </c>
    </row>
    <row r="45" spans="1:6" x14ac:dyDescent="0.25">
      <c r="A45" s="254" t="s">
        <v>593</v>
      </c>
      <c r="B45" s="258"/>
      <c r="C45" s="291" cm="1">
        <f t="array" ref="C45:D45">CALENDAR.ISO_DATETIME_TO_MJDATE(A45,B45)</f>
        <v>60089</v>
      </c>
      <c r="D45" s="303">
        <v>0.375</v>
      </c>
      <c r="E45" s="300" t="s">
        <v>358</v>
      </c>
      <c r="F45" s="264" t="str" cm="1">
        <f t="array" ref="F45">CALENDAR.MJDATE_TO_ISO_DATETIME(C45,D45,E45)</f>
        <v>20230525T000000+0900</v>
      </c>
    </row>
    <row r="46" spans="1:6" x14ac:dyDescent="0.25">
      <c r="A46" s="297" t="s">
        <v>599</v>
      </c>
      <c r="B46" s="257"/>
      <c r="C46" s="290" cm="1">
        <f t="array" ref="C46:D46">CALENDAR.ISO_DATETIME_TO_MJDATE(A46,B46)</f>
        <v>60089.666666666664</v>
      </c>
      <c r="D46" s="302" t="str">
        <v/>
      </c>
      <c r="E46" s="299" t="s">
        <v>539</v>
      </c>
      <c r="F46" s="263" t="str" cm="1">
        <f t="array" ref="F46">CALENDAR.MJDATE_TO_ISO_DATETIME(C46,D46,E46)</f>
        <v>2023-05-25</v>
      </c>
    </row>
    <row r="47" spans="1:6" x14ac:dyDescent="0.25">
      <c r="A47" s="294" t="s">
        <v>594</v>
      </c>
      <c r="B47" s="298"/>
      <c r="C47" s="295" t="e" cm="1">
        <f t="array" ref="C47:D47">CALENDAR.ISO_DATETIME_TO_MJDATE(A47,B47)</f>
        <v>#VALUE!</v>
      </c>
      <c r="D47" s="304" t="str">
        <v/>
      </c>
      <c r="E47" s="301"/>
      <c r="F47" s="296" t="e" cm="1">
        <f t="array" ref="F47">CALENDAR.MJDATE_TO_ISO_DATETIME(C47,D47,E47)</f>
        <v>#VALUE!</v>
      </c>
    </row>
    <row r="48" spans="1:6" x14ac:dyDescent="0.25">
      <c r="A48" s="305" t="s">
        <v>592</v>
      </c>
      <c r="B48" s="306">
        <v>1</v>
      </c>
      <c r="C48" s="307" cm="1">
        <f t="array" ref="C48:D48">CALENDAR.ISO_DATETIME_TO_MJDATE(A48,B48)</f>
        <v>60089.607638888891</v>
      </c>
      <c r="D48" s="308" t="str">
        <v/>
      </c>
      <c r="E48" s="309"/>
      <c r="F48" s="310" t="str" cm="1">
        <f t="array" ref="F48">CALENDAR.MJDATE_TO_ISO_DATETIME(C48,D48,E48)</f>
        <v>2023-05-25T14:35:00</v>
      </c>
    </row>
    <row r="49" spans="1:7" x14ac:dyDescent="0.25">
      <c r="A49" s="294" t="s">
        <v>592</v>
      </c>
      <c r="B49" s="298"/>
      <c r="C49" s="295" t="e" cm="1">
        <f t="array" ref="C49:D49">CALENDAR.ISO_DATETIME_TO_MJDATE(A49,B49)</f>
        <v>#VALUE!</v>
      </c>
      <c r="D49" s="304" t="str">
        <v/>
      </c>
      <c r="E49" s="301"/>
      <c r="F49" s="296" t="e" cm="1">
        <f t="array" ref="F49">CALENDAR.MJDATE_TO_ISO_DATETIME(C49,D49,E49)</f>
        <v>#VALUE!</v>
      </c>
    </row>
    <row r="52" spans="1:7" ht="19.5" x14ac:dyDescent="0.3">
      <c r="A52" s="1" t="s">
        <v>600</v>
      </c>
      <c r="B52" s="1"/>
      <c r="C52" s="1"/>
    </row>
    <row r="54" spans="1:7" x14ac:dyDescent="0.25">
      <c r="A54" s="5" t="s">
        <v>373</v>
      </c>
      <c r="B54" s="293" t="s">
        <v>199</v>
      </c>
      <c r="C54" s="81" t="s">
        <v>602</v>
      </c>
      <c r="D54" s="315" t="s">
        <v>603</v>
      </c>
      <c r="E54" s="293" t="s">
        <v>199</v>
      </c>
      <c r="F54" s="81" t="s">
        <v>601</v>
      </c>
      <c r="G54" s="7" t="s">
        <v>395</v>
      </c>
    </row>
    <row r="55" spans="1:7" x14ac:dyDescent="0.25">
      <c r="A55" s="297" t="s">
        <v>604</v>
      </c>
      <c r="B55" s="311" cm="1">
        <f t="array" ref="B55:C55">CALENDAR.ISO_DATETIME_TO_MJDATE(A55)</f>
        <v>60089.607638888891</v>
      </c>
      <c r="C55" s="321">
        <v>0.375</v>
      </c>
      <c r="D55" s="322"/>
      <c r="E55" s="316" cm="1">
        <f t="array" ref="E55:F55">CALENDAR.SHIFT_TIMEZONE(B55,C55,D55)</f>
        <v>60089.232638888891</v>
      </c>
      <c r="F55" s="302">
        <v>0</v>
      </c>
      <c r="G55" s="263" t="str" cm="1">
        <f t="array" ref="G55">CALENDAR.MJDATE_TO_ISO_DATETIME(E55,F55)</f>
        <v>2023-05-25T05:35:00+00:00</v>
      </c>
    </row>
    <row r="56" spans="1:7" x14ac:dyDescent="0.25">
      <c r="A56" s="254" t="s">
        <v>605</v>
      </c>
      <c r="B56" s="312" cm="1">
        <f t="array" ref="B56:C56">CALENDAR.ISO_DATETIME_TO_MJDATE(A56)</f>
        <v>60089.607638888891</v>
      </c>
      <c r="C56" s="323">
        <v>0.39583333333333331</v>
      </c>
      <c r="D56" s="324">
        <v>-0.29166666666666669</v>
      </c>
      <c r="E56" s="317" cm="1">
        <f t="array" ref="E56:F56">CALENDAR.SHIFT_TIMEZONE(B56,C56,D56)</f>
        <v>60088.920138888891</v>
      </c>
      <c r="F56" s="320">
        <v>-0.29166666666666669</v>
      </c>
      <c r="G56" s="264" t="str" cm="1">
        <f t="array" ref="G56">CALENDAR.MJDATE_TO_ISO_DATETIME(E56,F56)</f>
        <v>2023-05-24T22:05:00−07:00</v>
      </c>
    </row>
    <row r="57" spans="1:7" x14ac:dyDescent="0.25">
      <c r="A57" s="297" t="s">
        <v>606</v>
      </c>
      <c r="B57" s="311" cm="1">
        <f t="array" ref="B57:C57">CALENDAR.ISO_DATETIME_TO_MJDATE(A57)</f>
        <v>60089.607638888891</v>
      </c>
      <c r="C57" s="321">
        <v>0</v>
      </c>
      <c r="D57" s="322"/>
      <c r="E57" s="316" cm="1">
        <f t="array" ref="E57:F57">CALENDAR.SHIFT_TIMEZONE(B57,C57,D57)</f>
        <v>60089.607638888891</v>
      </c>
      <c r="F57" s="302">
        <v>0</v>
      </c>
      <c r="G57" s="263" t="str" cm="1">
        <f t="array" ref="G57">CALENDAR.MJDATE_TO_ISO_DATETIME(E57,F57)</f>
        <v>2023-05-25T14:35:00+00:00</v>
      </c>
    </row>
    <row r="58" spans="1:7" x14ac:dyDescent="0.25">
      <c r="A58" s="294" t="s">
        <v>607</v>
      </c>
      <c r="B58" s="313" cm="1">
        <f t="array" ref="B58:C58">CALENDAR.ISO_DATETIME_TO_MJDATE(A58)</f>
        <v>60089.607638888891</v>
      </c>
      <c r="C58" s="325">
        <v>-0.29166666666666669</v>
      </c>
      <c r="D58" s="326">
        <v>0.625</v>
      </c>
      <c r="E58" s="318" cm="1">
        <f t="array" ref="E58:F58">CALENDAR.SHIFT_TIMEZONE(B58,C58,D58)</f>
        <v>60090.524305555555</v>
      </c>
      <c r="F58" s="304">
        <v>0.625</v>
      </c>
      <c r="G58" s="296" t="str" cm="1">
        <f t="array" ref="G58">CALENDAR.MJDATE_TO_ISO_DATETIME(E58,F58)</f>
        <v>2023-05-26T12:35:00+15:00</v>
      </c>
    </row>
    <row r="59" spans="1:7" x14ac:dyDescent="0.25">
      <c r="A59" s="305" t="s">
        <v>608</v>
      </c>
      <c r="B59" s="314" cm="1">
        <f t="array" ref="B59:C59">CALENDAR.ISO_DATETIME_TO_MJDATE(A59)</f>
        <v>60089.607638888891</v>
      </c>
      <c r="C59" s="327">
        <v>0.5</v>
      </c>
      <c r="D59" s="328"/>
      <c r="E59" s="319" cm="1">
        <f t="array" ref="E59:F59">CALENDAR.SHIFT_TIMEZONE(B59,C59,D59)</f>
        <v>60089.107638888891</v>
      </c>
      <c r="F59" s="308">
        <v>0</v>
      </c>
      <c r="G59" s="310" t="str" cm="1">
        <f t="array" ref="G59">CALENDAR.MJDATE_TO_ISO_DATETIME(E59,F59)</f>
        <v>2023-05-25T02:35:00+00:00</v>
      </c>
    </row>
    <row r="60" spans="1:7" x14ac:dyDescent="0.25">
      <c r="A60" s="294" t="s">
        <v>604</v>
      </c>
      <c r="B60" s="313" cm="1">
        <f t="array" ref="B60:C60">CALENDAR.ISO_DATETIME_TO_MJDATE(A60)</f>
        <v>60089.607638888891</v>
      </c>
      <c r="C60" s="325">
        <v>0.375</v>
      </c>
      <c r="D60" s="326">
        <v>0.41666666666666669</v>
      </c>
      <c r="E60" s="318" cm="1">
        <f t="array" ref="E60:F60">CALENDAR.SHIFT_TIMEZONE(B60,C60,D60)</f>
        <v>60089.649305555555</v>
      </c>
      <c r="F60" s="304">
        <v>0.41666666666666669</v>
      </c>
      <c r="G60" s="296" t="str" cm="1">
        <f t="array" ref="G60">CALENDAR.MJDATE_TO_ISO_DATETIME(E60,F60)</f>
        <v>2023-05-25T15:35:00+10:00</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AAIAAgACMAXABuACMAIABEAGEAdABlAC8AVABpAG0AZQAgAHQAeQBwAGUALg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CAAIABFAG4AcwB1AHIAZQBzACAAYQBuACAAZQBtAHAAdAB5ACAAYwBlAGwAbAAgAHIAZQBmAGUAcgBlAG4AYwBlACAAaQBzACAAbgBvAHQAIAByAGUAcwBvAGwAdgBlAGQAIAB0AG8AIAB6AGUAcgBvAC4AIAAgACAAIAAgACAAIAAgACAAIAAgACAAIAAgACAAIAAgACAAIAAgACAAIAAgACAAIAAgACMAXABuACMAIABJAFMAXwBFAE0AUABUAFk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BUAGUAcwB0AHMAIABpAGYAIAB0AGgAZQAgAHAAYQByAGEAbQBlAHQAZQByACAAaABhAHMAIABhACAAbgB1AG0AZQByAGkAYwAgAHYAYQBsAHUAZQAgAG8AcgAgAGkAcwAgAGUAbQBwAHQAeQAuACAARQByAHIAbwByAHMAIAByAGUAdAB1AHIAbgAgAEYAQQBMAFMARQAuACAAIAAgACAAIAAgACMAXABuACMAIABJAFMAXwBOAE8ATgBfAFoARQBSAE8AIAAgACAAIAAgACAAIAAgACAAIAAgACAAIABUAGUAcwB0AHMAIABpAGYAIAB0AGgAZQAgAHAAYQByAGEAbQBlAHQAZQByACAAaABhAHMAIABhACAAdgBhAGwAdQBlACAAbwB0AGgAZQByACAAdABoAGEAbgAgAHoAZQByAG8AIABvAHIAIABlAG0AcAB0AHkALgAgAEUAcgByAG8AcgBzACAAcgBlAHQAdQByAG4AIABUAFIAVQBFAC4AIAAgACMAXABuACMAIABJAFMAXwBOAE8ATgBfAE4ARQBHAEEAVABJAFYARQAgACAAIAAgACAAIAAgACAAIABUAGUAcwB0AHMAIABpAGYAIAB0AGgAZQAgAHAAYQByAGEAbQBlAHQAZQByACAAaABhAHMAIABhACAAdgBhAGwAdQBlACAAZwByAGUAYQB0AGUAcgAgAHQAaABhAG4AIAB6AGUAcgBvAC4AIABOAG8AbgAtAG4AdQBtAGUAcgBpAGMAIAB2AGEAbAB1AGUAcwAgAHIAZQB0AHUAcgBuACAAIAAgACMAXABuACMAIAAgACAAIAAgACAAIAAgACAAIAAgACAAIAAgACAAIAAgACAAIAAgACAAIAAgACAAIABGAEEATABTAEUALgAgACAAIAAgACAAIAAgACAAIAAgACAAIAAgACAAIAAgACAAIAAgACAAIAAgACAAIAAgACAAIAAgACAAIAAgACAAIAAgACAAIAAgACAAIAAgACAAIAAgACAAIAAgACAAIAAgACAAIAAgACAAIAAgACAAIAAgACAAIAAgACAAIAAgACAAIAAgACAAIAAgACAAIAAgACAAIAAgACMAXABuACMAIABJAFMAXwBJAE4AVABFAEcARQBS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EAEUAQwBJAE0AQQBMAFM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BzAGUAdAAuACAATQBhAHQAYwBoAGkAbgBnACAAaQBzACAAYwBhAHMAZQAgAHMAZQBuAHMAaQB0AGkAdgBlAC4AIAAgACAAIAAgACAAIAAgACAAIAAgACAAIAAgACAAIAAgACAAIAAgACAAIAAgACAAIAAgACAAIAAgACAAIAAgACAAIAAgACAAIAAgACAAIAAgACAAIAAgACAAIAAgACAAIAAgACMAXABuACMAIABSAEUAUABMAEEAQwBFAF8AQwBIAEEAUgBT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BNAGEAdABjAGgAaQBuAGcAIABpAHMAIABjAGEAcwBlACAAcwBlAG4AcwBpAHQAaQB2AGUALgAgAE4AbwB0AGUAIABjAGEAbgAgAGIAZQAgAHUAcwBlAGQAIAB0AG8AIAByAGUAbQBvAHYAZQAgAGMAaABhAHIAYQBjAHQAZQByAHMAIABiAHkAIABzAHUAcABwAGwAeQBpAG4AZwAgAGEAbgAgACMAXABuACMAIAAgACAAIAAgACAAIAAgACAAIAAgACAAIAAgACAAIAAgACAAIAAgACAAIAAgACAAIABlAG0AcAB0AHkAIABDAGgAYQByAFIAZQBwAGwAYQBjAGUAVwBpAHQAaAAuACAAIAAgACAAIAAgACAAIAAgACAAIAAgACAAIAAgACAAIAAgACAAIAAgACAAIAAgACAAIAAgACAAIAAgACAAIAAgACAAIAAgACAAIAAgACAAIAAgACAAIAAgACAAIAAgACAAIAAgACAAIAAgACAAIAAgACAAIAAgACMAXABuACMAIABGAEkATgBEAF8ATgBUAEgAXwBDAEgAQQBS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B0AGgAZQAgAGcAaQB2AGUAbgAgAHQAZQB4AHQALgAgAFQAaABlACAAcwBlAGEAcgBjAGgAIABpAHMAIABjAGEAcwBlACAAcwBlAG4AcwBpAHQAaQB2AGUALgAgACAAIAAgACAAIAAgACAAIAAgACAAIAAgACAAIAAgACAAIAAgACAAIAAgACAAIAAgACAAIAAgACAAIAAgACAAIAAgACAAIAAgACMAXABuACMAIABTAEUAQQBSAEMASABfAE4AVABIAF8AQwBIAEEAUg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B0AGgAZQAgAGcAaQB2AGUAbgAgAHQAZQB4AHQALgAgAFQAaABlACAAcwBlAGEAcgBjAGgAIABpAHMAIABjAGEAcwBlACAAaQBuAHMAZQBuAHMAaQB0AGkAdgBlACAAIAAgACAAIAAgACAAIAAgACAAIAAgACAAIAAgACAAIAAgACAAIAAgACAAIAAgACAAIAAgACAAIAAgACAAIAAgACAAIAAgACMAXABuACMAIABTAFAATABJAFQAXwBBAFIATwBVAE4ARABfAEMASABBAFIAUw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BzAGUAcQB1AGUAbgBjAGUAIABvAGYAIAB1AG4AbQBhAHQAYwBoAGUAZAAgAGMAaABhAHIAYQBjAHQAZQByAHMALAAgAGYAbwBsAGwAbwB3AGUAZAAgAGIAeQAgAGUAYQBjAGgAIABzAHUAYgBzAHQAcgBpAG4AZwAuACAATQBhAHQAYwBoAGkAbgBnACAAaQBzACAAYwBhAHMAZQAgACAAIAAgACMAXABuACMAIAAgACAAIAAgACAAIAAgACAAIAAgACAAIAAgACAAIAAgACAAIAAgACAAIAAgACAAIABzAGUAbgBzAGkAdABpAHYAZQAu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WAEEATABJAEQAQQBUAEUAXwBUAEkATQBFAFMAUABBAE4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BjAGEAbgAgAGUAeABjAGUAZQBkACAAaQB0AHMAIABtAG8AZAB1AGwAdQBzACAAaQBmACAAbgBvACAAaABpAGcAaABlAHIAIABvAHIAZABlAHIAIABvAG0AcABvAG4AZQBuAHQAIABpAHMAIABwAHIAbwB2AGkAZABlAGQALgAgACAAIAAgACAAIAAgACAAIAAgACAAIAAgACAAIAAgACAAIAAgACMAXABuACMAIABUAEkATQBFAFMAUABBAE4AXwBMAE8AVwBfAE8AUgBEAEUAUgAgACAAIAAgACAAIABSAGUAdAB1AHIAbgBzACAAYQAgAG4AdQBtAGIAZQByACAAcgBlAHAAcgBlAHMAZQBuAHQAaQBuAGcAIAB0AGgAZQAgAGwAbwB3AGUAcwB0ACAAbwByAGQAZQByACAAYwBvAG0AcABvAG4AZQBuAHQAIABvAGYAIAB0AGgAZQAgAHMAZQB4AGEAZwBlAHMAaQBtAGEAbAAgACAAIAAgACAAIAAgACMAXABuACM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XwBIAEkARwBIAF8ATwBSAEQARQBSACAAIAAgACAAIABSAGUAdAB1AHIAbgBzACAAYQAgAG4AdQBtAGIAZQByACAAcgBlAHAAcgBlAHMAZQBuAHQAaQBuAGcAIAB0AGgAZQAgAGgAaQBnAGgAZQBzAHQAIABvAHIAZABlAHIAIABjAG8AbQBwAG8AbgBlAG4AdAAgAG8AZgAgAHQAaABlACAAcwBlAHgAYQBnAGUAcwBpAG0AYQBsACAAIAAgACAAIAAgACMAXABuACMAIAAgACAAIAAgACAAIAAgACAAIAAgACAAIAAgACAAIAAgACAAIAAgACAAIAAgACAAIAByAGUAcAByAGUAcwBlAG4AdABhAHQAaQBvAG4AIABvAGYAIABhACAAdABpAG0AZQBzAHAAYQBuACAAdgBhAGwAdQBlAC4AIAAgACAAIAAgACAAIAAgACAAIAAgACAAIAAgACAAIAAgACAAIAAgACAAIAAgACAAIAAgACAAIAAgACAAIAAgACAAIAAgACAAIAAgACAAIAAgACAAIAAgACAAIAAgACMAXABuACMAIABUAEkATQBFAFMAUABBAE4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BSAGUAdAB1AHIAbgBzACAAYQAgAGQAZQBjAGkAbQBhAGwAIAB0AGkAbQBlAHMAcABhAG4AIAB2AGEAbAB1AGUAIAByAG8AdQBuAGQAZQBkACAAdABvACAAdABoAGUAIABzAHAAZQBjAGkAZgBpAGUAZAAgAHAAcgBlAGMAaQBzAGkAbwBuACAAbABlAHYAZQBsAC4AIAAgACAAIAAgACAAIAAgACMAXABuACMAIABSAEUAUwBPAEwAVgBFAF8AVABJAE0ARQBTAFAAQQBO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QAEEAUgBTAEUAXwBUAEkATQBFAFMAUABBAE4AIAAgACAAIAAgACAAIAAgACAAIABQAGEAcgBzAGUAcwAgAGEAIAB0AGUAeAB0ACAAdABpAG0AZQBzAHAAYQBuACAAZQB4AHAAcgBlAHMAcwBpAG8AbgAgAGkAbgB0AG8AIABzAGUAeABhAGcAZQBzAGkAbQBhAGwAIABjAG8AbQBwAG8AbgBlAG4AdABzAC4AIAAgACAAIAAgACAAIAAgACAAIAAgACAAIAAgACAAIAAgACAAIAAgACMAXABuACMAIABGAE8AUgBNAEEAVABfAFQASQBNAEUAUwBQAEEATg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IABSAGUAdAB1AHIAbgBzACAAeQBlAGEAcgAgAHYAYQBsAHUAZQAgAHIAZQBsAGEAdABpAHYAZQAgAHQAbwAgAHQAaABlACAAQwBvAG0AbQBvAG4AIABFAHIAYQAuACAAIAAgACAAIAAgACAAIAAgACAAIAAgACAAIAAgACAAIAAgACAAIAAgACAAIAAgACAAIAAgACAAIAAgACAAIAAgACAAIAAgACMAXABuACMAIABQAEEAUgBTAEUAXwBNAE8ATgBUAEg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BUAGUAcwB0AHMAIABpAGYAIABhACAAeQBlAGEAcgAgAGkAbgBjAGwAdQBkAGUAcwAgAGEAIABsAGUAYQBwACAAZABhAHkAIABpAG4AIAB0AGgAZQAgAGcAaQB2AGUAbgAgAGMAYQBsAGUAbgBkAGEAcgAuACAAIAAgACAAIAAgACAAIAAgACAAIAAgACAAIAAgACAAIAAgACAAIAAgACAAIAAgACMAXABuACMAIABJAFMAXwBWAEEATABJAEQAXwBEAEEAVABFACAAIAAgACAAIAAgACAAIAAgACAAIABUAGUAcwB0AHMAIABpAGYAIABhACAAZABhAHQAZQAgAGkAcwAgAHYAYQBsAGkAZAAgAGYAbwByACAAdABoAGUAIABnAGkAdgBlAG4AIABjAGEAbABlAG4AZABhAHIALgAgACAAIAAgACAAIAAgACAAIAAgACAAIAAgACAAIAAgACAAIAAgACAAIAAgACAAIAAgACAAIAAgACAAIAAgACAAIAAgACMAXABuACMAIABEAEEAWQBTAF8ASQBOAF8AWQBFAEEAUg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BSAGUAdAB1AHIAbgBzACAAbgB1AG0AYgBlAHIAIABvAGYAIABkAGEAeQBzACAAaQBuACAAdABoAGUAIABnAGkAdgBlAG4AIABtAG8AbgB0AGgAIABhAG4AZAAgAHkAZQBhAHIAIABvAGYAIAB0AGgAZQAgAHMAcABlAGMAaQBmAGkAZQBkACAAYwBhAGwAZQBuAGQAYQByAC4AIAAgACAAIAAgACMAXABuACMAIABQAEEAUgBTAEUAXwBJAFMATwBfAEMAQQBMAEUATgBEAEEAUgBfAEQAQQBUAEU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WQBFAEEAUgAgACAAIAAgACAAIAAgACAAIABSAGUAdAB1AHIAbgBzACAAYQAgAHkAZQBhAHIAIABhAHMAIAB0AGUAeAB0ACAAaQBuACAASQBTAE8AIABmAG8AcgBtAGEAdAAuACAAIAAgACAAIAAgACAAIAAgACAAIAAgACAAIAAgACAAIAAgACAAIAAgACAAIAAgACAAIAAgACAAIAAgACAAIAAgACAAIAAgACAAIAAgACAAIAAgACAAIAAgACMAXABuACMAIABGAE8AUgBNAEEAVABfAEkAUwBPAF8AQwBBAEwARQBOAEQAQQBSAF8ARABBAFQARQAgACAAUgBlAHQAdQByAG4AcwAgAGEAIABjAGEAbABlAG4AZABhAHIAIABkAGEAdABlACAAYQBzACAAdABlAHgAdAAgAGkAbgAgAEkAUwBPACAAZgBvAHIAbQBhAHQALgAgACAAIAAgACAAIAAgACAAIAAgACAAIAAgACAAIAAgACAAIAAgACAAIAAgACAAIAAgACAAIAAgACAAIAAgACAAIAAgACMAXABuACMAIABKAFUATABJAEEATgBfAEQAQQBZAF8ATgBVAE0AQgBFAFI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AgACAAUgBlAHQAdQByAG4AcwAgAHQAaABlACAATQBvAGQAaQBmAGkAZQBkACAASgB1AGwAaQBhAG4AIABEAGEAeQAgAE4AdQBtAGIAZQByACAAKABNAEoARABOACkAIABvAGYAIAB0AGgAZQAgAHAAcgBvAHYAaQBkAGUAZAAgAGQAYQB0AGUAIABpAG4AIAB0AGgAZQAgACAAIAAgACMAXABuACM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8ATwBGAF8ARABBAFkAIAAgACAAIABUAGUAcwB0AHMAIABpAGYAIABzAGUAeABhAGcAZQBzAGkAbQBhAGwAIAByAGUAcAByAGUAcwBlAG4AdABhAHQAaQBvAG4AIABvAGYAIAB0AGkAbQBlACAAaQBzACAAdgBhAGwAaQBkACAAZgBvAHIAIABhACAAMgA0ACAAaABvAHUAcgAgAGQAYQB5AC4AIAAgACAAIAAgACAAIAAgACAAIAAgACMAXABuACMAIABKAFUATABJAEEATgBfAEQAQQBUAEU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DAEEATABFAE4ARABBAFIAXwBEAEEAVABFACAAIABDAG8AbgB2AGUAcgB0AHMAIABhACAASgB1AGwAaQBhAG4AIABEAGEAdABlACAAKABKAEQAQQBUAEUAKQAgAHQAbwAgAGEAIABkAGEAdABlACAAYQBuAGQAIAB0AGkAbQBlACAAaQBuACAAdABoAGUAIABzAHAAZQBjAGkAZgBpAGUAZAAgAGMAYQBsAGUAbgBkAGEAcgAuACAAIAAgACAAIAAgACMAXABuACMAIABNAEoARABBAFQARQBfAFQATwBfAEMAQQBMAEUATgBEAEEAUgBfAEQAQQBUAEUAIABDAG8AbgB2AGUAcgB0AHMAIABhACAATQBvAGQAaQBmAGkAZQBkACAASgB1AGwAaQBhAG4AIABEAGEAdABlACAAKABNAEoARABBAFQARQApACAAdABvACAAYQAgAGQAYQB0AGUAIABhAG4AZAAgAHQAaQBtAGUAIABpAG4AIAB0AGgAZQAgAHMAcABlAGMAaQBmAGkAZQBkACAAIAAgACAAIAAgACMAXABuACM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TQBKAEQAQQBUAEUAIAAgACAAIAAgACAAIAAgACAAIABSAGUAdAB1AHIAbgBzACAAdABoAGUAIABkAGEAdABlACAAYQBuAGQAIABzAGUAeABhAGcAZQBzAGkAbQBhAGwAIAByAGUAcAByAGUAcwBlAG4AdABhAHQAaQBvAG4AIABvAGYAIAB0AGgAZQAgAHQAaQBtAGUAIAB2AGEAbAB1AGUAIAB3AGkAdABoACAAdABoAGUAIABnAGkAdgBlAG4AIAAgACMAXABuACM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NAEoARABBAFQARQBfAEEARABEAEkAVABJAE8ATg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QAEEAUgBTAEUAXwBJAFMATwBfAFQASQBNAEUAIAAgACAAIAAgACAAIAAgACAAIABQAGEAcgBzAGUAcwAgAGEAbgAgAEkAUwBPACAAZgBvAHIAbQBhAHQAdABlAGQAIAB0AGkAbQBlACAAbwBmACAAZABhAHkAIABpAG4AdABvACAAZABlAGMAaQBtAGEAbAAgAHQAaQBtAGUAIABvAGYAIABkAGEAeQAuACAAIAAgACAAIAAgACAAIAAgACAAIAAgACAAIAAgACAAIAAgACAAIAAgACMAXABuACMAIABGAE8AUgBNAEEAVABfAEkAUwBPAF8AVABJAE0ARQAgACAAIAAgACAAIAAgACAAIABSAGUAdAB1AHIAbgBzACAAYQAgAHQAaQBtAGUAIABvAGYAIABkAGEAeQAgAGEAcwAgAHQAZQB4AHQAIABpAG4AIABJAFMATwAgAGYAbwByAG0AYQB0AC4AIAAgACAAIAAgACAAIAAgACAAIAAgACAAIAAgACAAIAAgACAAIAAgACAAIAAgACAAIAAgACAAIAAgACAAIAAgACAAIAAgACAAIAAgACMAXABuACMAIABQAEEAUgBTAEUAXwBJAFMATwBfAFQAWgBP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BSAGUAdAB1AHIAbgBzACAAYQAgAHQAaQBtAGUAIAB6AG8AbgBlACAAbwBmAGYAcwBlAHQAIABhAHMAIAB0AGUAeAB0ACAAaQBuACAASQBTAE8AIABmAG8AcgBtAGEAdAAuACAAIAAgACAAIAAgACAAIAAgACAAIAAgACAAIAAgACAAIAAgACAAIAAgACAAIAAgACAAIAAgACAAIAAgACAAIAAgACMAXABuACMAIABQAEEAUgBTAEUAXwBJAFMATwBfAEQAQQBUAEUAVABJAE0ARQ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ZAEUAQQBS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BSAGUAdAB1AHIAbgBzACAAYQAgAHkAZQBhAHIAIABmAG8AcgBtAGEAdAB0AGUAZAAgAGkAbgAgAGwAaQB0AGUAcgBhAHIAeQAgAHMAdAB5AGwAZQAuACAAIAAgACAAIAAgACAAIAAgACAAIAAgACAAIAAgACAAIAAgACAAIAAgACAAIAAgACAAIAAgACAAIAAgACAAIAAgACAAIAAgACAAIAAgACMAXABuACMAIABQAEEAUgBTAEUAXwBMAEkAVABFAFIAQQBSAFkAXwBEAEEAVABFACA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IAAgACAAIABSAGUAdAB1AHIAbgBzACAAYQAgAGQAYQB0AGUAIABmAG8AcgBtAGEAdAB0AGUAZAAgAGkAbgAgAGwAaQB0AGUAcgBhAHIAeQAgAHMAdAB5AGwAZQAuACAAIAAgACAAIAAgACAAIAAgACAAIAAgACAAIAAgACAAIAAgACAAIAAgACAAIAAgACAAIAAgACAAIAAgACAAIAAgACAAIAAgACAAIAAgACMAXABuACMAIABQAEEAUgBTAEUAXwBVAFMAXwBEAEEAVABFACA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IA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PAFIARABJAE4AQQBMAF8ARABBAFQARQAgACAAIABUAGUAcwB0AHMAIABpAGYAIABhAG4AIABvAHIAZABpAG4AYQBsACAAZABhAHQAZQAgAGkAcwAgAHYAYQBsAGkAZAAgAGYAbwByACAAdABoAGUAIABnAGkAdgBlAG4AIABjAGEAbABlAG4AZABhAHIALgAgACAAIAAgACAAIAAgACAAIAAgACAAIAAgACAAIAAgACAAIAAgACAAIAAgACAAIAAgACMAXABuACMAIABQAEEAUgBTAEUAXwBJAFMATwBfAE8AUgBEAEkATgBBAEwAXwBEAEEAVABFACAAIABQAGEAcgBzAGUAcwAgAGEAbgAgAEkAUwBPACAAZgBvAHIAbQBhAHQAdABlAGQAIABvAHIAZABpAG4AYQBsACAAZABhAHQAZQAgAGkAbgB0AG8AIAByAGUAcwBwAGUAYwB0AGkAdgBlACAAcABhAHIAdABzACAAbwBmACAAeQBlAGEAcgAsACAAYQBuAGQAIABvAHIAZABpAG4AYQBsACAAIAAgACMAXABuACM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TwBSAEQASQBOAEEATABfAEQAQQBUAEUAIABSAGUAdAB1AHIAbgBzACAAYQBuACAAbwByAGQAaQBuAGEAbAAgAGQAYQB0AGUAIABhAHMAIAB0AGUAeAB0ACAAaQBuACAASQBTAE8AIABmAG8AcgBtAGEAdAAuACAAIAAgACAAIAAgACAAIAAgACAAIAAgACAAIAAgACAAIAAgACAAIAAgACAAIAAgACAAIAAgACAAIAAgACAAIAAgACAAIAAgACMAXABuACMAIABPAFIARABJAE4AQQBMAF8ARABBAFQARQBfAFQATwBfAE0ASgBEAEEAVABFACAAIABDAG8AbgB2AGUAcgB0AHMAIABhAG4AIABvAHIAZABpAG4AYQBsACAAZABhAHQAZQAgAGEAbgBkACAAdABpAG0AZQAgAGkAbgAgAHQAaABlACAAcwBwAGUAYwBpAGYAaQBlAGQAIABjAGEAbABlAG4AZABhAHIAIAB0AG8AIABhACAATQBvAGQAaQBmAGkAZQBkACAASgB1AGwAaQBhAG4AIAAgACMAXABuACMAIAAgACAAIAAgACAAIAAgACAAIAAgACAAIAAgACAAIAAgACAAIAAgACAAIAAgACAAIABEAGEAdABlAC4AIAAgACAAIAAgACAAIAAgACAAIAAgACAAIAAgACAAIAAgACAAIAAgACAAIAAgACAAIAAgACAAIAAgACAAIAAgACAAIAAgACAAIAAgACAAIAAgACAAIAAgACAAIAAgACAAIAAgACAAIAAgACAAIAAgACAAIAAgACAAIAAgACAAIAAgACAAIAAgACAAIAAgACAAIAAgACAAIAAgACMAXABuACMAIABNAEoARABBAFQARQBfAFQATwBfAE8AUgBEAEkATgBBAEwAXwBEAEEAVABFACAAIABDAG8AbgB2AGUAcgB0AHMAIABhACAATQBvAGQAaQBmAGkAZQBkACAASgB1AGwAaQBhAG4AIABEAGEAdABlACAAKABNAEoARABBAFQARQApACAAdABvACAAYQBuACAAbwByAGQAaQBuAGEAbAAgAGQAYQB0AGUAIABhAG4AZAAgAHQAaQBtAGUAIABpAG4AIAB0AGgAZQAgACAAIAAgACAAIAAgACMAXABuACM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UgBlAHQAdQByAG4AcwAgAG4AYQBtAGUAIABvAGYAIABhAG4AIABJAFMATwAgAGQAYQB5ACAAbwBmACAAdwBlAGUAawAgAG4AdQBtAGIAZQByACAAYQBzACAAdABlAHgAdAAuACAAIAAgACAAIAAgACAAIAAgACAAIAAgACAAIAAgACAAIAAgACAAIAAgACAAIAAgACAAIAAgACAAIAAgACAAIAAgACMAXABuACMAIABEAEEAWQBfAE8ARgBfAFcARQBFAEsAIAAgACAAIAAgACAAIAAgACAAIAAgACAAIABSAGUAdAB1AHIAbgBzACAAYQBuACAAaQBuAHQAZQBnAGUAcgAgAGYAbwByACAAdABoAGUAIABkAGEAeQAgAG8AZgAgAHQAaABlACAAdwBlAGUAawAgAGYAbwByACAAYQAgAGcAaQB2AGUAbgAgAE0AbwBkAGkAZgBpAGUAZAAgAEoAdQBsAGkAYQBuACAARABhAHQAZQAuACAAIAAgACAAIAAgACMAXABuACMAIABXAEUARQBLAEQAQQBZAF8ATwBGAF8ATQBPAE4AVABI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gAVABFAE4AVABfAE8ARgBfAEQAQQBZAFMAIAAgACAAIAAgACAAIAAgACAAIABSAGUAdAB1AHIAbgBzACAAdABoAGUAIABpAG4AYwBsAHUAcwBpAHYAZQAgAGUAeAB0AGUAbgB0ACAAbwBmACAAZABhAHkAcwAgAHMAcABhAG4AbgBlAGQAIABiAHkAIAB0AHcAbwAgAE0AbwBkAGkAZgBpAGUAZAAgAEoAdQBsAGkAYQBuACAARABhAHQAZQBzACAAIAAgACAAIAAgACAAIAAgACMAXABuACM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cARQBFAEsAUwAgACAAIAAgACAAIAAgACAAIABSAGUAdAB1AHIAbgBzACAAdABoAGUAIABpAG4AYwBsAHUAcwBpAHYAZQAgAGUAeAB0AGUAbgB0ACAAbwBmACAAdwBlAGUAawBzACAAcwBwAGEAbgBuAGUAZAAgAGIAeQAgAHQAdwBvACAATQBvAGQAaQBmAGkAZQBkACAASgB1AGwAaQBhAG4AIABEAGEAdABlAHMAIAAgACAAIAAgACAAIAAgACMAXABuACM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E0ATwBOAFQASABTACA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EAVQBBAFIAVABFAFIAUwAgACAAIAAgACAAIABSAGUAdAB1AHIAbgBzACAAdABoAGUAIABpAG4AYwBsAHUAcwBpAHYAZQAgAGUAeAB0AGUAbgB0ACAAbwBmACAAcQB1AGEAcgB0AGUAcgBzACAAcwBwAGEAbgBuAGUAZAAgAGIAeQAgAHQAdwBvACAATQBvAGQAaQBmAGkAZQBkACAASgB1AGwAaQBhAG4AIABEAGEAdABlAHMAIAAgACAAIAAgACMAXABuACM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kARQBBAFIAUwAgACAAIAAgACAAIAAgACAAIABSAGUAdAB1AHIAbgBzACAAdABoAGUAIABpAG4AYwBsAHUAcwBpAHYAZQAgAGUAeAB0AGUAbgB0ACAAbwBmACAAeQBlAGEAcgBzACAAcwBwAGEAbgBuAGUAZAAgAGIAeQAgAHQAdwBvACAATQBvAGQAaQBmAGkAZQBkACAASgB1AGwAaQBhAG4AIABEAGEAdABlAHMAIAAgACAAIAAgACAAIAAgACMAXABuACM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MAXABuACM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MAXABuACM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TAEgASQBGAFQAXwBUAEkATQBFAFoATwBOAEU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VgBhAGwAdQBlACwAXABuACAAIAAgACAASQBGACgASQBTAEIATABBAE4ASwAoAFYAYQBsAHUAZQApACwAIABcACIAXAAiACwAIABWAGEAbAB1AGU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cAG4AXABuAFQAZQBzAHQAcwAgAGkAZgAgAHQAaABlACAAcABhAHIAYQBtAGUAdABlAHIAIABoAGEAcwAgAGEAbg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VgBhAGwAdQBlACwAXABuACAAIAAgACAASQBGACgASQBTAEUAUgBSAE8AUgAoAFYAYQBsAHUAZQApACwAIABGAEEATABTAEUALABcAG4AIAAgACAAIAAgACAAIAAgAFYAYQBsAHUAZQAgAD0AIABcACIAXAAi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XABuAFwAbgBUAGUAcwB0AHMAIABpAGYAIAB0AGgAZQAgAHAAYQByAGEAbQBlAHQAZQByACAAaABhAHMAIABhACAAbgB1AG0AZQByAGkAYwAgAHYAYQBsAHUAZQAgAG8AcgAgAGkAcwAgAGUAbQBwAHQAe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DEAKQBcAG4AUgBlAHQAdQByAG4AcwAgAFQAUgBVAEUAXABuAFwAbgBJAFMAXwBOAFUATQBFAFIASQBDAF8ATgBVAEwATAAoAFwAIgBcACIAKQBcAG4AUgBlAHQAdQByAG4AcwAgAFQAUgBVAEUAXABuAFwAbgBJAFMAXwBOAFUATQBFAFIASQBDAF8ATgBVAEwATAAoAFwAIgBYAFwAIgApAFwAbgBSAGUAdAB1AHIAbgBzACAARgBBAEwAUwBFAFwAbgBcAG4ASQBTAF8ATgBVAE0ARQBSAEkAQwBfAE4AVQBMAEwAKAAjAFYAQQBMAFUARQAh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FUATQBFAFIASQBDAF8ATgBVAEwATAAgAD0AIABMAEEATQBCAEQAQQAoAFYAYQBsAHUAZQAsAFwAbgAgACAAIAAgAEkARgBTACgAXABuACAAIAAgACAAIAAgACAAIABJAFMARQBSAFIATwBSACgAVgBhAGwAdQBlACkALAAgAEYAQQBMAFMARQAsAFwAbgAgACAAIAAgACAAIAAgACAAVgBhAGwAdQBlACAAPQAgAFwAIgBcACIALAAgAFQAUgBVAEUALABcAG4AIAAgACAAIAAgACAAIAAgAEkAUwBOAFUATQBCAEUAUgAoAFYAYQBsAHUAZQApACwAIABUAFIAVQBFACwAXABuACAAIAAgACAAIAAgACAAIABUAFIAVQBFACwAIABGAEEATABTAEUAXABuACAAIAAgACAAKQAgACAAIAAg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8AWgBFAFIATwBcAG4AXABuAFQAZQBzAHQAcwAgAGkAZgAgAHQAaABlACAAcABhAHIAYQBtAGUAdABlAHIAIABoAGEAcwAgAGEAIAB2AGEAbAB1AGUAIABvAHQAaABlAHIAIAB0AGgAYQBuACAAegBlAHIAbwAgAG8AcgAgAGUAbQBwAHQAeQAuACAARQByAHIAbwByAHMAIAByAGUAdAB1AHIAbgAgAFQAUgBV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V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8AWgBFAFIATwAoAFwAIgBcACIAKQBcAG4AUgBlAHQAdQByAG4AcwAgAEYAQQBMAFMARQBcAG4AXABuAEkAUwBfAE4ATwBOAF8AWgBFAFIATwAoADQALgA1ACkAXABuAFIAZQB0AHUAcgBuAHMAIABUAFIAVQBFAFwAbgBcAG4ASQBTAF8ATgBPAE4AXwBaAEUAUgBPACgAMAApAFwAbgBSAGUAdAB1AHIAbgBzACAARgBBAEwAUwBFAFwAbgBcAG4ASQBTAF8ATgBPAE4AXwBaAEUAUgBPACgAXAAiADMAXAAi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PAE4AXwBaAEUAUgBPACAAPQAgAEwAQQBNAEIARABBACgATgAsAFwAbgAgACAAIAAgAEkARgBTACgAXABuACAAIAAgACAAIAAgACAAIABJAFMARQBSAFIATwBSACgATgApACwAIABUAFIAVQBFACwAXABuACAAIAAgACAAIAAgACAAIABOACAAPQAgAFwAIgBcACIALAAgAEYAQQBMAFMARQAsAFwAbgAgACAAIAAgACAAIAAgACAATgBPAFQAKABJAFMATgBVAE0AQgBFAFIAKABOACkAKQAsACAAVABSAFUARQAsAFwAbgAgACAAIAAgACAAIAAgACAATgAgAD0AIAAwACwAIABGAEEATABTAEUALABcAG4AIAAgACAAIAAgACAAIAAgAFQAUgBVAEUALAAgAFQAUgBVAEU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8ATgBFAEcAQQBUAEkAVgBFAFwAbgBcAG4AVABlAHMAdABzACAAaQBmACAAdABoAGUAIABwAGEAcgBhAG0AZQB0AGUAcgAgAGgAYQBzACAAYQAgAHYAYQBsAHUAZQAgAGcAcgBlAGEAdABlAHIAIAB0AGgAYQBuACAAegBlAHIAbwAuACAATgBvAG4ALQBuAHUAbQBlAHIAaQBjACAAdgBhAGwAdQBl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W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XwBOAEUARwBBAFQASQBWAEUAKABcACIAXAAiACkAXABuAFIAZQB0AHUAcgBuAHMAIABGAEEATABTAEUAXABuAFwAbgBJAFMAXwBOAE8ATgBfAE4ARQBHAEEAVABJAFYARQAoADQALgA1ACkAXABuAFIAZQB0AHUAcgBuAHMAIABUAFIAVQBFAFwAbgBcAG4ASQBTAF8ATgBPAE4AXwBOAEUARwBBAFQASQBWAEUAKAAwACkAXABuAFIAZQB0AHUAcgBuAHMAIABUAFIAVQBFAFwAbgBcAG4ASQBTAF8ATgBPAE4AXwBOAEUARwBBAFQASQBWAEUAKAAtAD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8ATgBFAEcAQQBUAEkAVgBFACAAPQAgAEwAQQBNAEIARABBACgATgAsAFwAbgAgACAAIAAgAEkARgBTACgAXABuACAAIAAgACAAIAAgACAAIABJAFMARQBSAFIATwBSACgATgApACwAIABGAEEATABTAEUALABcAG4AIAAgACAAIAAgACAAIAAgAE4AIAA9ACAAXAAiAFwAIgAsACAARgBBAEwAUwBFACwAXABuACAAIAAgACAAIAAgACAAIABOAE8AVAAoAEkAUwBOAFUATQBCAEUAUgAoAE4AKQApACwAIABGAEEATABTAEUALABcAG4AIAAgACAAIAAgACAAIAAgAFQAUgBVAEUALAAgAE4AIAA+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GEAIABuAHUAbQBiAGUAcgAgAGkAcwAgAGEAbgAgAGkAbgB0AGUAZwBlAHIAIABvAHIAIAB2AGUAcgB5ACAAYwBsAG8AcwBlACAAdABvACAAYQBuACAAaQBuAHQAZQBnAGUAcgAuACAAVQBzAGUAIABpAG4AIABwAGwAYQBjAGUAIABvAGYAIABNAE8ARAAoAE4ALAAgADAAKQAgAD4AIAAwACAAdwBoAGUAcgBlACAATgBcAG4AYwBhAG4AIABiAGUAIAB3AGkAdABoAGkAbgAgAGEAIABsAGEAcgBnAGUAIAByAGEAbgBnAGUAIABvAGYAIABtAGEAZwBuAGkAdAB1AG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MQApAFwAbgBSAGUAdAB1AHIAbgBzACAAVABSAFUARQBcAG4AXABuAEkAUwBfAEkATgBUAEUARwBFAFIAKAAwAC4ANQApAFwAbgBSAGUAdAB1AHIAbgBzACAARgBBAEwAUwBFAFwAbgBcAG4ASQBTAF8ASQBOAFQARQBHAEUAUgAoAFwAIgAzAFwAIgApAFwAbgBSAGUAdAB1AHIAbgBzACAAIwBWAEEATABVAEUAI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ewAjAFYAQQBMAFUARQAhAH0ALABcAG4AIAAgACAAIAAgACAAIAAgAEwARQBUACgAXABuACAAIAAgACAAIAAgACAAIAAgACAAIAAgAF8AaQBuAHQAZQBnAGUAcgAsACAASQBOAFQAKABOACkALABcAG4AIAAgACAAIAAgACAAIAAgACAAIAAgACAAUgBPAFUATgBEAEQATwBXAE4AKABOACAALQAgAF8AaQBuAHQAZQBnAGUAcgAsACAAMQA1ACkAIAA9ACAAMA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MASQBNAEEATABTAFwAbgBcAG4AUgBlAHQAdQByAG4AcwAgAHQAaABlACAAbgB1AG0AYgBlAHIAIABvAGYAIABkAGUAYwBpAG0AYQBsACAAcABsAGEAYwBlAHMAIABmAG8AcgAgAGEAIAByAGEAdABpAG8AbgBhAGwAIABuAHUAbQBiAGU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AgAG0AYQB4ACAAdgBhAGwAdQBlACAAMQA1ACAAZgBvAHIAIAB2AGEAbAB1AGUAcwAgAD4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MASQBNAEEATABTACAAPQAgAEwAQQBNAEIARABBACgATgAsAFwAbgAgACAAIAAgAEkARgBTACgAXABuACAAIAAgACAAIAAgACAAIABOACAAPQAgAFwAIgBcACIALAAgAFwAIgBcACIALABcAG4AIAAgACAAIAAgACAAIAAgAE4ATwBUACgASQBTAE4AdQBtAGIAZQByACgATgApACkALAAgAHsAIwBWAEEATABVAEUAIQB9ACwAXABuACAAIAAgACAAIAAgACAAIABOACAAPQAgADAALAAgADAALABcAG4AIAAgACAAIAAgACAAIAAgAFQAUgBVAEUALAAgAEwARQBUACgAXABuACAAIAAgACAAIAAgACAAIAAgACAAIAAgAC8ALwAgAEkARQBFAEUAIAA3ADUANAAgAGYAbABvAGEAdABpAG4AZwAgAHAAbwBpAG4AdAAgAGEAcgBpAHQAaABtAGUAdABpAGMAIABpAG4AdAByAG8AZAB1AGMAZQBzACAAZQByAHIAbwByAHMAIABpAG4AIAB0AGgAZQAgAG0AYQB0AGgAZQBtAGEAdABpAGMAYQBsACAAYQBsAGcAbwByAGkAdABoAG0AOgBcAG4AIAAgACAAIAAgACAAIAAgACAAIAAgACAALwAvACAAbgB1AG0AIAAtAD4AIABmAHIAYQBjACAAPQAgAE0ATwBEACgAbgB1AG0ALAAgADEAKQA7ACAAcwBtAGEAbABsAGUAcwB0ACAAbgAgAHcAaABlAHIAZQAgAGYAcgBhAGMAIAAqACAAMQAwAF4AbgAgAD0AIABJAE4AVAAoAGYAcgBhAGMAIAAqACAAMQAwAF4AbgApAFwAbgAgACAAIAAgACAAIAAgACAAIAAgACAAIAAvAC8AIABNAE8ARAAgAGkAbgB2AG8AbAB2AGUAcwAgAHMAdQBiAHIAYQBjAHQAaQBvAG4ALAAgAHcAaABpAGMAaAAgAGYAbwByACAAYQAgAG4AdQBtAGIAZQByAHMAIAA+AD4AIAAxACAAdwBpAHQAaAAgAGEAIABzAG0AYQBsAGwAIABkAGUAYwBpAG0AYQBsACAAcABhAHIAdAAgAHAAcgBvAGQAdQBjAGUAcwBcAG4AIAAgACAAIAAgACAAIAAgACAAIAAgACAALwAvACAAYQBuACAAZQByAHIAbwByACAAbQBhAHIAZwBpAG4AIAB0AGgAYQB0ACAAcgBlAHMAdQBsAHQAcwAgAGkAbgAgAGEAIABtAHUAYwBoACAAbABhAHIAZwBlAHIAIABuACAAXABuACAAIAAgACAAIAAgACAAIAAgACAAIAAgAC8ALwAgAGUAZwAgAG4AdQBtACAAPQAgADEAMABeADEAMgAgACsAIAAwAC4AMQAgADsAIABNAE8ARAAoAG4AdQBtACwAIAAxACkAIAAtACAAMAAuADEAIAA9ACAALQAwAC4AMAAwADAAMgA0ADQALgAuAC4AXABuACAAIAAgACAAIAAgACAAIAAgACAAIAAgAC8ALwAgAG4AIABzAGgAbwB1AGwAZAAgAD0AIAAxACwAIABoAG8AdwBlAHYAZQByACAAdABoAGUAIABhAGwAZwBvAHIAaQB0AGgAbQAgAHIAZQBzAHUAbAB0AHMAIABpAG4AIABhACAAcgB1AG4ALQBhAHcAYQB5ACAAbgBcAG4AIAAgACAAIAAgACAAIAAgACAAIAAgACAALwAvACAAVQBzAGkAbgBnACAARQB4AGMAZQBsACAAcwB0AHIAaQBuAGcAIABmAG8AcgBtAGEAdAB0AGkAbgBnACAAaQBuAHMAdABlAGEAZABcAG4AIAAgACAAIAAgACAAIAAgACAAIAAgACAAXwBuAHUAbQAxACwAIABBAEIAUwAoAE4AKQAsAFwAbgAgACAAIAAgACAAIAAgACAAIAAgACAAIABfAGYAcgBhAGMAMQAsACAAXwBuAHUAbQAxACAALQAgAEkATgBUACgAXwBuAHUAbQAxACkALABcAG4AIAAgACAAIAAgACAAIAAgACAAIAAgACAAXwBzAGgAaQBmAHQALAAgAEkARgBFAFIAUgBPAFIAKABDAEUASQBMAEkATgBHACgALQBMAE8ARwAxADAAKABfAGYAcgBhAGMAMQApACwAIAAxACkAIAAtACAAMQAsACAAMAApACwAXABuACAAIAAgACAAIAAgACAAIAAgACAAIAAgAF8AbgB1AG0AMgAsACAAXwBuAHUAbQAxACAAKgAgAFAATwBXAEUAUgAoADEAMAAsACAAXwBzAGgAaQBmAHQAKQAsAFwAbgAgACAAIAAgACAAIAAgACAAIAAgACAAIABfAHMATgB1AG0AMgAsACAAVABFAFgAVAAoAF8AbgB1AG0AMgAsAFwAIgAwAC4AMAAwADAAMAAwADAAMAAwADAAMAAwADAAMAAwADAAXAAiACkALABcAG4AIAAgACAAIAAgACAAIAAgACAAIAAgACAAXwBzAEYAcgBhAGMALAAgAFIASQBHAEgAVAAoAF8AcwBOAHUAbQAyACwAIAAxADUAKQAsAFwAbgAgACAAIAAgACAAIAAgACAAIAAgACAAIABJAEYAKABfAHMARgByAGEAYwAgAD0AIABcACIAMAAwADAAMAAwADAAMAAwADAAMAAwADAAMAAwADAAXAAiACwAIAAwACwAXABuACAAIAAgACAAIAAgACAAIAAgACAAIAAgACAAIAAgACAATABFAFQAKABcAG4AIAAgACAAIAAgACAAIAAgACAAIAAgACAAIAAgACAAIAAgACAAIAAgAF8AbABhAHMAdAAsACAAUgBFAEQAVQBDAEUAKABcACIAXAAiACwAIABTAEUAUQBVAEUATgBDAEUAKAAxADUALAAsADEANQAsACAALQAxACkALABcAG4AIAAgACAAIAAgACAAIAAgACAAIAAgACAAIAAgACAAIAAgACAAIAAgACAAIAAgACAATABBAE0AQgBEAEEAKABfAGEAYwBjACwAIABfAGMAdQByAHIALABcAG4AIAAgACAAIAAgACAAIAAgACAAIAAgACAAIAAgACAAIAAgACAAIAAgACAAIAAgACAAIAAgACAAIABJAEYAKABfAGEAYwBjACAAPAA+ACAAXAAiAFwAIgAsACAAXwBhAGMAYwAsAFwAbgAgACAAIAAgACAAIAAgACAAIAAgACAAIAAgACAAIAAgACAAIAAgACAAIAAgACAAIAAgACAAIAAgACAAIAAgACAASQBGACgATQBJAEQAKABfAHMARgByAGEAYwAsACAAXwBjAHUAcgByACwAIAAxACkAIAA9ACAAXAAiADAAXAAiACwAIABcACIAXAAiACwAIABfAGMAdQByAHI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wBsAGEAcwB0ACAAKwAgAF8AcwBoAGkAZgB0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g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TAGUAdAAgAHwAIAB0AGUAeAB0ACAAfAAgAFYAYQBsAGkAZAAgAGMAaABhAHIAYQBjAHQAZQByAHMAXABuAFQAZQB4AHQAIAAgACAAIAB8ACAAdABlAHgAdAAgAHwAIABUAGUAeAB0ACAAdABvACAAdgBhAGwAaQBk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EMAaABhAHIAUwBlAHQALAAgAFQAZQB4AHQALAAgAFsASQBnAG4AbwByAGUAQwBhAHMAZQBdACwAXABuACAAIAAgACAASQBGACgAKABDAGgAYQByAFMAZQB0ACAAPQAgAFwAIgBcACIAKQAgACsAIAAoAFQAZQB4AHQAIAA9ACAAXAAiAFwAIgApACwAIABGAEEATABTAEUALABcAG4AIAAgACAAIAAgACAAIAAgAEwARQBUACgAXABuACAAIAAgACAAIAAgACAAIAAgACAAIAAgAF8AaQBnAG4AbwByAGUAQwBhAHMAZQAsACAATgAoAEkAZwBuAG8AcgBlAEMAYQBzAGUAKQAgADwAPgAgADAALABcAG4AIAAgACAAIAAgACAAIAAgACAAIAAgACAAXwB0AGUAeAB0ACwAIABJAEYAKABfAGkAZwBuAG8AcgBlAEMAYQBzAGUALAAgAFUAUABQAEUAUgAoAFQAZQB4AHQAKQAsACAAVABlAHgAdAApACwAXABuACAAIAAgACAAIAAgACAAIAAgACAAIAAgAF8AYwBoAGEAcgBzACwAIABJAEYAKABfAGkAZwBuAG8AcgBlAEMAYQBzAGUALAAgAFUAUABQAEUAUgAoAEMAaABhAHIAUwBlAHQAKQAsACAAQwBoAGEAcgBTAGUAdAApACwAXABuACAAIAAgACAAIAAgACAAIAAgACAAIAAgAF8AZQBzAGMAYQBwAGUAVABlAHgAdAAsACAAUwBVAEIAUwBUAEkAVABVAFQARQAoAFMAVQBCAFMAVABJAFQAVQBUAEUAKABfAHQAZQB4AHQALAAgAFwAIgAmAFwAIgAsACAAXAAiACYAYQBtAHAAOwBcACIAKQAsACAAXAAiADwAXAAiACwAIABcACIAJgBsAHQAOwBcACIAKQAsAFwAbgAgACAAIAAgACAAIAAgACAAIAAgACAAIABfAHgAbQBsACwAIABcACIAPAB4AG0AbAA+ADwAcwA+AFwAIgAgACYAIABfAGUAcwBjAGEAcABlAFQAZQB4AHQAIAAmACAAXAAiADwALwBzAD4APAAvAHgAbQBsAD4AXAAiACwAXABuACAAIAAgACAAIAAgACAAIAAgACAAIAAgAF8AeABwAGEAdABoACwAIABcACIALwAvAHMAWwB0AHIAYQBuAHMAbABhAHQAZQAoAC4ALAAnAFwAIgAgACYAIABfAGMAaABhAHIAcwAgACYAIABcACIAJwAsACcAJwApAD0AJwAnAF0AXAAiACwAXABuACAAIAAgACAAIAAgACAAIAAgACAAIAAgAE4ATwBUACgASQBTAEUAUgBSAE8AUgAoAEYASQBMAFQARQBSAFgATQBMACgAXwB4AG0AbAAsACAAXwB4AHAAYQB0AGgAK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BcAG4AXABuAFIAZQBwAGwAYQBjAGUAcwAgAGUAYQBjAGgAIABpAG4AcwB0AGEAbgBjAGUAIABvAGYAIABhACAAcwBlAHQAIABvAGYAIABjAGgAYQByAGEAYwB0AGUAcgBzACAAdwBpAHQAaABpAG4AIAB0AGUAeAB0ACAAdwBpAHQAaAAgAGEAbgBvAHQAaABlAHIAIABjAGgAYQByAGEAYwB0AGUAcgAuAFwAbgBNAGEAdABjAGgAaQBuAGcAIABpAHMAIABjAGEAcwBlACAAcwBlAG4AcwBpAHQAaQB2AGUALgAgAE4AbwB0AGUAIABjAGEAbgAgAGIAZQAgAHUAcwBlAGQAIAB0AG8AIAByAGUAbQBvAHYAZQAgAGMAaABhAHIAYQBjAHQAZQByAHMAIABiAHkAIABzAHUAcABwAGwAeQBpAG4AZwAgAGEAbgAgAGUAbQBwAHQAeQAgAEMAaABhAHIAUgBlAHAAbABhAGMAZQBXAGkAdABo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dABlAHgAdAAgAHwAIABUAGUAeAB0ACAAdwBpAHQAaABpAG4AIAB3AGgAaQBjAGgAIAB0AG8AIAByAGUAcABsAGEAYwBlACAAYwBoAGEAcgBhAGMAdABlAHIAcwBcAG4AQwBoAGEAcgBTAGUAdAAgACAAIAAgACAAIAAgACAAIAB8ACAAdABlAHgAdAAgAHwAIABTAGUAdAAgAG8AZgAgAGMAaABhAHIAYQBjAHQAZQByAHMAIAB0AG8AIABiAGUAIAByAGUAcABsAGEAYwBlAGQAXABuAEMAaABhAHIAUgBlAHAAbABhAGMAZQBXAGkAdABoACAAfAAgAHQAZQB4AHQAIAB8ACAAVABhAHIAZwBlAHQAIABjAGgAYQByAGEAYwB0AGUAcgAgAHcAaQB0AGgAIAB3AGgAaQBjAGgAIAB0AG8AIAByAGUAcABsAGEAYwBlACAAZQBhAGMAaAAgAGMAaABhAHIAYQBjAHQAZQByACAAaQBuACAAQwBoAGEAcgBTAGUAd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cACIAYQBiAGMAZABlAGYAZwBoAFwAIgBcAG4AXABuAFIARQBQAEwAQQBDAEUAXwBDAEgAQQBSAFMAKABcACIAYQBiAGMAOgBkAGUAZgAvAGcALwBoAFwAIgAsACAAXAAiADoALwBcACIALAAgAFwAIgBfAFwAIgApAFwAbgBSAGUAdAB1AHIAbgBzADoAIABcACIAYQBiAGMAXwBkAGUAZgBfAGcAXwBo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QAEwAQQBDAEUAXwBDAEgAQQBSAFMAIAA9ACAATABBAE0AQgBEAEEAKABUAGUAeAB0ACwAIABDAGgAYQByAFMAZQB0ACwAIABDAGgAYQByAFIAZQBwAGwAYQBjAGUAVwBpAHQAaAAsAFwAbgAgACAAIAAgAEkARgBTACgAXABuACAAIAAgACAAIAAgACAAIABUAGUAeAB0ACAAPQAgAFwAIgBcACIALAAgAFwAIgBcACIALABcAG4AIAAgACAAIAAgACAAIAAgAEMAaABhAHIAUwBlAHQAIAA9ACAAXAAiAFwAIgAsACAAVABlAHgAdAAsAFwAbgAgACAAIAAgACAAIAAgACAAVABSAFUARQAsACAATABFAFQAKABcAG4AIAAgACAAIAAgACAAIAAgACAAIAAgACAAXwBjAGgAYQByAE4AZQB3ACwAIABMAEUARgBUACgAQwBoAGEAcgBSAGUAcABsAGEAYwBlAFcAaQB0AGgAKQAsAFwAbgAgACAAIAAgACAAIAAgACAAIAAgACAAIABSAEUARABVAEMARQAoAHQAZQB4AHQALAAgAFMARQBRAFUARQBOAEMARQAoAEwARQBOACgAQwBoAGEAcgBTAGUAdAApACkALABcAG4AIAAgACAAIAAgACAAIAAgACAAIAAgACAAIAAgACAAIABMAEEATQBCAEQAQQAoAGEAYwBjACwAIABjAHUAcgByACwAXABuACAAIAAgACAAIAAgACAAIAAgACAAIAAgACAAIAAgACAAIAAgACAAIABTAFUAQgBTAFQASQBUAFUAVABFACgAYQBjAGMALAAgAE0ASQBEACgAQwBoAGEAcgBTAGUAdAAsACAAYwB1AHIAcgAsACAAMQApACwAIABfAGMAaABhAHIATgBlAHc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XABuAFwAbgBMAG8AYwBhAHQAZQBzACAAdABoAGUAIABwAG8AcwBpAHQAaQBvAG4AIABvAGYAIAB0AGgAZQAgAE4AdABoACAAYwBvAHUAbgB0ACAAbwBmACAAYQBuAHkAIABvAG4AZQAgAG8AZgAgAGEAIABzAGUAdAAgAG8AZgAgAGMAaABhAHIAYQBjAHQAZQByAHMAIAB3AGkAdABoAGkAbgAgAHQAaABlACAAZwBpAHYAZQBuACAAdABlAHgAdAAuAFwAbgBUAGgAZQAgAHMAZQBhAHIAYwBoACAAaQBzACAAYwBhAHMAZQAgAHMAZQBuAHMAaQB0AGkAdg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QwBoAGEAcgBhAGMAdABlAHIAIABwAG8AcwBpAHQAaQBvAG4AIABpAG4AIAB0AGUAeAB0AC4AIABOAGUAZwBhAHQAaQB2AGUAIABpAGYAIABhACAAbgBlAGcAYQB0AGkAdgBlACAAUwB0AGEAcgB0AFAAbwBzACAAdwBhAHMAIAB1AHMAZQBkAC4AXABuACAAMgAgAHwAIABjAGgAYQByACAAIAAgACAAfAAgAEMAaABhAHIAYQBjAHQAZQByACAAZgBvAHUAbgBkAC4AIABSAGUAdAB1AHIAbgBlAGQAIABpAGYAIABSAGUAdAB1AHIAbgBDAGgAYQByACAAaQBzACA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GgAYQByAHMAIAAgACAAIAAgACAAIAAgAHwAIAB0AGUAeAB0ACAAIAAgACAAIAAgACAAIAAgACAAIAAgACAAfAAgAEMAaABhAHIAYQBjAHQAZQByAHMAIAB0AG8AIABzAGUAYQByAGMAaAAgAGYAbwByAFwAbgBUAGUAeAB0ACAAIAAgACAAIAAgACAAIAAgAHwAIAB0AGUAeAB0ACAAIAAgACAAIAAgACAAIAAgACAAIAAgACAAfAAgAFQAZQB4AHQAIAB0AG8AIABzAGUAYQByAGMAaAAgAHcAaQB0AGgAaQBuAFwAbgBOACAAIAAgACAAIAAgACAAIAAgACAAIAAgAHwAIABpAG4AdABlAGcAZQByACAAIAAgACAAIAAgACAAIAAgACAAfAAgAE4AdABoACAAYwBvAHUAbgB0ACAAbwBmACAAYQBuAHkAIABvAGYAIAB0AGgAZQAgAGMAaABhAHIAYQBjAHQAZQByAHMAXABuACAAIAAgACAAIAAgACAAIAAgACAAIAAgACAAfAAgACAAIAAgACAAIAAgACAAIAAgACAAIAAgACAAIAAgACAAIAB8ACAATgBlAGcAYQB0AGkAdgBlACAAdgBhAGwAdQBlAHMAIAB3AGkAbABsACAAcABlAHIAZgBvAHIAbQAgAGEAIAByAGUAdgBlAHIAcwBlACAAcwBlAGEAcgBjAGgAIABmAHIAbwBtACAAdABoAGUAIABlAG4AZAAgAG8AZgAgAHQAaABlACAAdABlAHgAdAAuAFwAbgBbAFIAZQB0AHUAcgBuAEMAaABhAHIAXQAgAHwAIABzAHcAaQB0AGMAaAAgACAAIAAgACAAIAAgACAAIAAgACAAfAAgAEEAbABzAG8AIAByAGUAdAB1AHIAbgAgAHQAaABlACAAYwBoAGEAcgBhAGMAdABlAHIAIABmAG8AdQBuAGQAXABuAFsATABvAHcAZQByAFAAbwBzAF0AIAAgACAAfAAgAGkAbgB0AGUAZwBlAHIAIAAgACAAIAAgACAAIAAgACAAIAB8ACAAUABvAHMAaQB0AGkAbwBuACAAdABvACAAcwB0AGEAcgB0ACAAdABoAGUAIABzAGUAYQByAGMAaAAgAGYAcgBvAG0ALgBcAG4AIAAgACAAIAAgACAAIAAgACAAIAAgACAAIAB8ACAAWwAxAC4ALgBMAEUATgAoAFQAZQB4AHQAKQBdACAAIAAgAHwAIABOAGUAZwBhAHQAaQB2AGUAIAB2AGEAbAB1AGUAcwAgAGEAcgBlACAAcgBlAGwAYQB0AGkAdgBlACAAdABvACAAdABoAGUAIABlAG4AZAAgAG8AZgAgAHQAaABlACAAdABlAHgAdAAuAFwAbgAgACAAIAAgACAAIAAgACAAIAAgACAAIAAgAHwAIABbAC0ATABFAE4AKABUAGUAeAB0ACkALgAuAC0AMQBdACAAfAAgAEQAZQBmAGEAdQBsAHQAcwAgAHQAbwAgAGIAZQBnAGkAbgBuAGkAbgBnACAAbwBmACAAdABoAGUAIAB0AGUAeAB0AC4AXABuAFsAVQBwAHAAZQByAFAAbwBzAF0AIAAgACAAfAAgAGkAbgB0AGUAZwBlAHIAIAAgACAAIAAgACAAIAAgACAAIAB8ACAAUABvAHMAaQB0AGkAbwBuACAAbABpAG0AaQB0ACAAbwBmACAAdABoAGUAIABzAGUAYQByAGMAaAAuAFwAbgAgACAAIAAgACAAIAAgACAAIAAgACAAIAAgAHwAIABbADEALgAuAEwARQBOACgAVABlAHgAdAApAF0AIAAgACAAfAAgAE4AZQBnAGEAdABpAHYAZQAgAHYAYQBsAHUAZQBzACAAYQByAGUAIAByAGUAbABhAHQAaQB2AGUAIAB0AG8AIAB0AGgAZQAgAGUAbgBkACAAbwBmACAAdABoAGUAIAB0AGUAeAB0AC4AXABuACAAIAAgACAAIAAgACAAIAAgACAAIAAgACAAfAAgAFsALQBMAEUATgAoAFQAZQB4AHQAKQAuAC4ALQAxAF0AIAB8ACAARABlAGYAYQB1AGwAdABzACAAdABvACAAZQBuAGQAIABvAGYAIAB0AGgAZQ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AoAFwAIgBBAEIAXAAiACwAIABcACIAMQAyADMANABfAEEAXwBCAF8AQQBfADAAXAAiACwAIAAxACkAXABuAFIAZQB0AHUAcgBuAHMAOgAgADYAIABpAC4AZQAuACAAMQBzAHQAIABBACAAbwByACAAQgAgAGEAdAAgAHAAbwBzAGkAdABpAG8AbgAgADYAXABuAFwAbgBGAEkATgBEAF8ATgBUAEgAXwBDAEgAQQBSACgAXAAiAEEAQgBcACIALAAgAFwAIgAxADIAMwA0AF8AQQBfAEIAXwBBAF8AMABcACIALAAgADIAKQBcAG4AUgBlAHQAdQByAG4AcwA6ACAAOAAgAGkALgBlAC4AIAAyAG4AZAAgAEEAIABvAHIAIABCACAAYQB0ACAAcABvAHMAaQB0AGkAbwBuACAAOABcAG4AXABuAEYASQBOAEQAXwBOAFQASABfAEMASABBAFIAKABcACIAQQBCAFwAIgAsACAAXAAiADEAMgAzADQAXwBBAF8AQgBfAEEAXwAwAFwAIgAsACAAMgAsACAAMQAsACAANwApAFwAbgBSAGUAdAB1AHIAbgBzADoAIAB7ADEAMAAsACAAXAAiAEEAXAAiAH0AIABpAC4AZQAuACAAMgBuAGQAIABBACAAbwByACAAQgAgAGEAdAAgAHAAbwBzAGkAdABpAG8AbgAgADEAMAAsACAAcwBlAGEAcgBjAGgAaQBuAGcAIABmAHIAbwBtACAAcABvAHMAaQB0AGkAbwBuACAANwAuACAAQQAgAHcAYQBzACAAZgBvAHUAbgBkAFwAbgBcAG4ARgBJAE4ARABfAE4AVABIAF8AQwBIAEEAUgAoAFwAIgBBAEIAXAAiACwAIABcACIAMQAyADMANABfAEEAXwBCAF8AQQBfADAAXAAiACwAIAAtADIALAAgADEALAAgAC0ANAApAFwAbgBSAGUAdAB1AHIAbgBzADoAIAB7ADYALAAgAFwAIgBBAFwAIgB9ACAAaQAuAGUALgAgADIAbgBkACAAQQAgAG8AcgAgAEIAIABhAHQAIABwAG8AcwBpAHQAaQBvAG4AIAA2ACwAIAB1AHMAaQBuAGcAIAByAGUAdgBlAHIAcwBlACAAcwBlAGEAcgBjAGgAIABmAHIAbwBtACAANAAgAGMAaABhAHIAYQBjAHQAZQByAHMAIABmAHIAbwBtACAAZQBuAGQALg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OAFQASABfAEMASABBAFIAIAA9ACAATABBAE0AQgBEAEEAKABDAGgAYQByAHMALAAgAFQAZQB4AHQALAAgAE4ALAAgAFsAUgBlAHQAdQByAG4AQwBoAGEAcgBdACwAIABbAEwAbwB3AGUAcgBQAG8AcwBdACwAIABbAFUAcABwAGUAcgBQAG8AcwBdACwAXABuACAAIAAgACAATABFAFQAKABcAG4AIAAgACAAIAAgACAAIAAgAF8AbgAsACAASQBOAFQAKABOACgATgApACkALABcAG4AIAAgACAAIAAgACAAIAAgAF8AcwBpAGcAbgBOACwAIABTAEkARwBOACgAXwBuACkALABcAG4AIAAgACAAIAAgACAAIAAgAF8AbwB1AHQAQwBoAGEAcgAsACAATgAoAFIAZQB0AHUAcgBuAEMAaABhAHIAKQAgADwAPgAgADAALABcAG4AIAAgACAAIAAgACAAIAAgAF8AbABlAG4ALAAgAEwARQBOACgAVABlAHgAdAApACwAXABuACAAIAAgACAAIAAgACAAIABfAHMAdABhAHIAdABQAG8AcwAsACAASQBGAFMAKABcAG4AIAAgACAAIAAgACAAIAAgACAAIAAgACAATgBPAFQAKABJAFMATgBVAE0AQgBFAFIAKABMAG8AdwBlAHIAUABvAHMAKQApACwAIAAxACwAXABuACAAIAAgACAAIAAgACAAIAAgACAAIAAgAEwAbwB3AGUAcgBQAG8AcwAgAD4AIAAwACwAIABMAG8AdwBlAHIAUABvAHMALABcAG4AIAAgACAAIAAgACAAIAAgACAAIAAgACAATABvAHcAZQByAFAAbwBzACAAPAAgADAALAAgAF8AbABlAG4AIAArACAATABvAHcAZQByAFAAbwBzACAAKwAgADEALABcAG4AIAAgACAAIAAgACAAIAAgACAAIAAgACAATABvAHcAZQByAFAAbwBzACAAPQAgADAALAAgADEAXABuACAAIAAgACAAIAAgACAAIAApACwAXABuACAAIAAgACAAIAAgACAAIABfAGUAbgBkAFAAbwBzACwAIABJAEYAUwAoAFwAbgAgACAAIAAgACAAIAAgACAAIAAgACAAIABOAE8AVAAoAEkAUwBOAFUATQBCAEUAUgAoAFUAcABwAGUAcgBQAG8AcwApACkALAAgAF8AbABlAG4ALABcAG4AIAAgACAAIAAgACAAIAAgACAAIAAgACAAVQBwAHAAZQByAFAAbwBzACAAPgAgADAALAAgAFUAcABwAGUAcgBQAG8AcwAsAFwAbgAgACAAIAAgACAAIAAgACAAIAAgACAAIABVAHAAcABlAHIAUABvAHMAIAA8ACAAMAAsACAAXwBsAGUAbgAgACsAIABVAHAAcABlAHIAUABvAHMAIAArACAAMQAsAFwAbgAgACAAIAAgACAAIAAgACAAIAAgACAAIABVAHAAcABlAHIAUABvAHMAIAA9ACAAMAAsACAAMABcAG4AIAAgACAAIAAgACAAIAAgACkALABcAG4AIAAgACAAIAAgACAAIAAgAFwAbgAgACAAIAAgACAAIAAgACAASQBGACgAKABfAHMAdABhAHIAdABQAG8AcwAgAD4AIABfAGwAZQBuACkAIAArACAAKABfAHMAdABhAHIAdABQAG8AcwAgAD4AIABfAGUAbgBkAFAAbwBzACkAIAArACAAKABDAGgAYQByAHMAIAA9ACAAXAAiAFwAIgApACAAKwAgACgAXwBuACAAPQAgADAAKQAsAFwAbgAgACAAIAAgACAAIAAgACAAIAAgACAAIABJAEYAKABfAG8AdQB0AEMAaABhAHIALAAgAHsAMAAsACAAXAAiAFwAIgB9ACwAIAAwACkALABcAG4AIAAgACAAIAAgACAAIAAgACAAIAAgACAATABFAFQAKABcAG4AIAAgACAAIAAgACAAIAAgACAAIAAgACAAIAAgACAAIABfAHQAZQB4AHQALAAgAE0ASQBEACgAVABlAHgAdAAsACAAXwBzAHQAYQByAHQAUABvAHMALAAgAF8AZQBuAGQAUABvAHMAIAAtACAAXwBzAHQAYQByAHQAUABvAHMAIAArACAAMQApACwAXABuACAAIAAgACAAIAAgACAAIAAgACAAIAAgACAAIAAgACAAXwBzAGUAYQByAGMAaABMAGUAbgAsACAATABFAE4AKABfAHQAZQB4AHQAKQAsAFwAbgAgACAAIAAgACAAIAAgACAAIAAgACAAIAAgACAAIAAgAF8AYwBoAGEAcgBzACwAIABNAEkARAAoAEMAaABhAHIAcwAsACAAUwBFAFEAVQBFAE4AQwBFACgAMQAsACAATABFAE4AKABDAGgAYQByAHMAKQApACwAIAAxACkALABcAG4AIAAgACAAIAAgACAAIAAgACAAIAAgACAAIAAgACAAIABfAGYAaQBuAGQAQwBvAHUAbgB0ACwAIABMAEUAVAAoAFwAbgAgACAAIAAgACAAIAAgACAAIAAgACAAIAAgACAAIAAgACAAIAAgACAAXwByAGUAbQBvAHYAZQBkACwAIABSAEUARABVAEMARQAoAF8AdABlAHgAdAAsACAAXwBjAGgAYQByAHMALABcAG4AIAAgACAAIAAgACAAIAAgACAAIAAgACAAIAAgACAAIAAgACAAIAAgACAAIAAgACAATABBAE0AQgBEAEEAKABfAGEAYwBjACwAIABfAGMAdQByAHIALAAgAFMAVQBCAFMAVABJAFQAVQBUAEUAKABfAGEAYwBjACwAIABfAGMAdQByAHIALAAgAFwAIgBcACIAKQApAFwAbgAgACAAIAAgACAAIAAgACAAIAAgACAAIAAgACAAIAAgACAAIAAgACAAKQAsAFwAbgAgACAAIAAgACAAIAAgACAAIAAgACAAIAAgACAAIAAgACAAIAAgACAAXwBzAGUAYQByAGMAaABMAGUAbgAgAC0AIABMAEUATgAoAF8AcgBlAG0AbwB2AGUAZAApAFwAbgAgACAAIAAgACAAIAAgACAAIAAgACAAIAAgACAAIAAgACkALABcAG4AIAAgACAAIAAgACAAIAAgACAAIAAgACAAIAAgACAAIABJAEYAKABfAGYAaQBuAGQAQwBvAHUAbgB0ACAAPAAgAEEAQgBTACgAXwBuACkALAAgAEkARgAoAF8AbwB1AHQAQwBoAGEAcgAsACAAewAwACwAIABcACIAXAAiAH0ALAAgADAAKQAsAFwAbgAgACAAIAAgACAAIAAgACAAIAAgACAAIAAgACAAIAAgACAAIAAgACAATABFAFQAKABcAG4AIAAgACAAIAAgACAAIAAgACAAIAAgACAAIAAgACAAIAAgACAAIAAgACAAIAAgACAALwAvACAAbgB0AGgAIABjAGEAbgAgAGMAbwB1AG4AdAAgAGYAcgBvAG0AIABlAG4AZAAgAGIAYQBjAGsAdwBhAHIAZABzAFwAbgAgACAAIAAgACAAIAAgACAAIAAgACAAIAAgACAAIAAgACAAIAAgACAAIAAgACAAIABfAG4AdABoACwAIABJAEYAKABfAG4AIAA+ACAAMAAsACAAXwBuACwAIABfAGYAaQBuAGQAQwBvAHUAbgB0ACAAKwAgAF8AbgAgACsAIAAxACkALABcAG4AIAAgACAAIAAgACAAIAAgACAAIAAgACAAIAAgACAAIAAgACAAIAAgACAAIAAgACAAXwBuAHQAaABQAG8AcwAsACAAUgBFAEQAVQBDAEUAKAAwACwAIABTAEUAUQBVAEUATgBDAEUAKAAxACwAIABfAG4AdABoACkALABcAG4AIAAgACAAIAAgACAAIAAgACAAIAAgACAAIAAgACAAIAAgACAAIAAgACAAIAAgACAAIAAgACAAIABMAEEATQBCAEQAQQAoAF8AYQBjAGMALAAgAF8AYwB1AHIAcgAsAFwAbgAgACAAIAAgACAAIAAgACAAIAAgACAAIAAgACAAIAAgACAAIAAgACAAIAAgACAAIAAgACAAIAAgACAAIAAgACAASQBGACgAXwBhAGMAYwAgADwAIAAwACwAIAAtADEALABcAG4AIAAgACAAIAAgACAAIAAgACAAIAAgACAAIAAgACAAIAAgACAAIAAgACAAIAAgACAAIAAgACAAIAAgACAAIAAgACAAIAAgACAATABFAFQAKABcAG4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BGAEkATgBEACgAXwBjAGgAYQByAHMALAAgAF8AdABlAHgAdAAsACAAXwBhAGMAYwAgACsAIAAxACkALABcAG4AIAAgACAAIAAgACAAIAAgACAAIAAgACAAIAAgACAAIAAgACAAIAAgACAAIAAgACAAIAAgACAAIAAgACAAIAAgACAAIAAgACAAIAAgACAAIAAgACAAIAAgADAAXABuACAAIAAgACAAIAAgACAAIAAgACAAIAAgACAAIAAgACAAIAAgACAAIAAgACAAIAAgACAAIAAgACAAIAAgACAAIAAgACAAIAAgACAAIAAgACAAKQAsAFwAbgAgACAAIAAgACAAIAAgACAAIAAgACAAIAAgACAAIAAgACAAIAAgACAAIAAgACAAIAAgACAAIAAgACAAIAAgACAAIAAgACAAIAAgACAAIAAgAF8AbgBlAHgAdABQAG8AcwAsACAATQBJAE4AKABcAG4AIAAgACAAIAAgACAAIAAgACAAIAAgACAAIAAgACAAIAAgACAAIAAgACAAIAAgACAAIAAgACAAIAAgACAAIAAgACAAIAAgACAAIAAgACAAIAAgACAAIAAgAEYASQBMAFQARQBSACgAXwBuAGUAeAB0AFAAbwBzAEMAaABhAHIAcwAsACAAXwBuAGUAeAB0AFAAbwBzAEMAaABhAHIAcwAgAD4AIAAwACwAIAAwACkAXABuACAAIAAgACAAIAAgACAAIAAgACAAIAAgACAAIAAgACAAIAAgACAAIAAgACAAIAAgACAAIAAgACAAIAAgACAAIAAgACAAIAAgACAAIAAgACAAKQAsAFwAbg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bwB1AHQAUABvAHMALAAgAF8AbgB0AGgAUABvAHMAIAArACAAXwBzAHQAYQByAHQAUABvAHMAIAAtACAAMQAsAFwAbgAgACAAIAAgACAAIAAgACAAIAAgACAAIAAgACAAIAAgACAAIAAgACAAIAAgACAAIABcAG4AIAAgACAAIAAgACAAIAAgACAAIAAgACAAIAAgACAAIAAgACAAIAAgACAAIAAgACAASQBGACgAXwBvAHUAdABDAGgAYQByACwAXABuACAAIAAgACAAIAAgACAAIAAgACAAIAAgACAAIAAgACAAIAAgACAAIAAgACAAIAAgACAAIAAgACAASQBGACgAXwBvAHUAdABQAG8AcwAgAD0AIAAwACwAIAB7ADAALAAgAFwAIgBcACIAfQAsAFwAbgAgACAAIAAgACAAIAAgACAAIAAgACAAIAAgACAAIAAgACAAIAAgACAAIAAgACAAIAAgACAAIAAgACAAIAAgACAASABTAFQAQQBDAEsAKABcAG4AIAAgACAAIAAgACAAIAAgACAAIAAgACAAIAAgACAAIAAgACAAIAAgACAAIAAgACAAIAAgACAAIAAgACAAIAAgACAAIAAgACAAXwBvAHUAdABQAG8AcwAsAFwAbgAgACAAIAAgACAAIAAgACAAIAAgACAAIAAgACAAIAAgACAAIAAgACAAIAAgACAAIAAgACAAIAAgACAAIAAgACAAIAAgACAAIABNAEkARAAoAF8AdABlAHgAdAAsACAAXwBuAHQAaABQAG8AcwAsACAAMQApAFwAbgAgACAAIAAgACAAIAAgACAAIAAgACAAIAAgACAAIAAgACAAIAAgACAAIAAgACAAIAAgACAAIAAgACAAIAAgACAAKQBcAG4AIAAgACAAIAAgACAAIAAgACAAIAAgACAAIAAgACAAIAAgACAAIAAgACAAIAAgACAAIAAgACAAIAApACwAXABuACAAIAAgACAAIAAgACAAIAAgACAAIAAgACAAIAAgACAAIAAgACAAIAAgACAAIAAgACAAIAAgACAAXwBvAHUAdABQAG8Acw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QBSAEMAS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QAaABlACAAcwBlAGEAcgBjAGgAIABpAHMAIABjAGEAcwBlACAAaQBuAHMAZQBuAHMAaQB0AGkAdgBlAC4AI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AgAE4AZQBnAGEAdABpAHYAZQAgAGkAZgAgAGEAIABuAGUAZwBhAHQAaQB2AGUAIABTAHQAYQByAHQAUABvAHMAIAB3AGEAcwAgAHUAcwBlAG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aABhAHIAcwAgACAAIAAgACAAIAAgACAAfAAgAHQAZQB4AHQAIAAgACAAIAAgACAAIAAgACAAIAAgACAAIAB8ACAAQwBoAGEAcgBhAGMAdABlAHIAcwAgAHQAbwAgAHMAZQBhAHIAYwBoACAAZgBvAHIAXABuAFQAZQB4AHQAIAAgACAAIAAgACAAIAAgACAAfAAgAHQAZQB4AHQAIAAgACAAIAAgACAAIAAgACAAIAAgACAAIAB8ACAAVABlAHgAdAAgAHQAbwAgAHMAZQBhAHIAYwBoACAAdwBpAHQAaABpAG4AXABuAE4AIAAgACAAIAAgACAAIAAgACAAIAAgACAAfAAgAGkAbgB0AGUAZwBlAHIAIAAgACAAIAAgACAAIAAgACAAIAB8ACAATgB0AGgAIABjAG8AdQBuAHQAIABvAGYAIABhAG4AeQAgAG8AZgAgAHQAaABlACAAYwBoAGEAcgBhAGMAdABlAHIAcwBcAG4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UgBlAHQAdQByAG4AQwBoAGEAcgBdACAAfAAgAHMAdwBpAHQAYwBoACAAIAAgACAAIAAgACAAIAAgACAAIAB8ACAAQQBsAHMAbwAgAHIAZQB0AHUAcgBuACAAdABoAGUAIABjAGgAYQByAGEAYwB0AGUAcgAgAGYAbwB1AG4AZABcAG4AWwBMAG8AdwBlAHIAUABvAHMAXQAgACAAIAB8ACAAaQBuAHQAZQBnAGUAcgAgACAAIAAgACAAIAAgACAAIAAgAHwAIABQAG8AcwBpAHQAaQBvAG4AIAB0AG8AIABzAHQAYQByAHQAIAB0AGgAZQAgAHMAZQBhAHIAYwBoACAAZgByAG8AbQAuAFwAbgAgACAAIAAgACAAIAAgACAAIAAgACAAIAAgAHwAIABbADEALgAuAEwARQBOACgAVABlAHgAdAApAF0AIAAgACAAfAAgAE4AZQBnAGEAdABpAHYAZQAgAHYAYQBsAHUAZQBzACAAYQByAGUAIAByAGUAbABhAHQAaQB2AGUAIAB0AG8AIAB0AGgAZQAgAGUAbgBkACAAbwBmACAAdABoAGUAIAB0AGUAeAB0AC4AXABuACAAIAAgACAAIAAgACAAIAAgACAAIAAgACAAfAAgAFsALQBMAEUATgAoAFQAZQB4AHQAKQAuAC4ALQAxAF0AIAB8ACAARABlAGYAYQB1AGwAdABzACAAdABvACAAYgBlAGcAaQBuAG4AaQBuAGcAIABvAGYAIAB0AGgAZQAgAHQAZQB4AHQALgBcAG4AWwBVAHAAcABlAHIAUABvAHMAXQAgACAAIAB8ACAAaQBuAHQAZQBnAGUAcgAgACAAIAAgACAAIAAgACAAIAAgAHwAIABQAG8AcwBpAHQAaQBvAG4AIABsAGkAbQBpAHQAIABvAGYAIAB0AGgAZQAgAHMAZQBhAHIAYwBoAC4AXABuACAAIAAgACAAIAAgACAAIAAgACAAIAAgACAAfAAgAFsAMQAuAC4ATABFAE4AKABUAGUAeAB0ACkAXQAgACAAIAB8ACAATgBlAGcAYQB0AGkAdgBlACAAdgBhAGwAdQBlAHMAIABhAHIAZQAgAHIAZQBsAGEAdABpAHYAZQAgAHQAbwAgAHQAaABlACAAZQBuAGQAIABvAGYAIAB0AGgAZQAgAHQAZQB4AHQALgBcAG4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QBSAEMASABfAE4AVABIAF8AQwBIAEEAUgAoAFwAIgBhAGIAXAAiACwAIABcACIAMQAyADMANABfAEEAXwBCAF8AQQBfADAAXAAiACwAIAAxACkAXABuAFIAZQB0AHUAcgBuAHMAOgAgADYAIABpAC4AZQAuACAAMQBzAHQAIABBACAAbwByACAAQgAgAGEAdAAgAHAAbwBzAGkAdABpAG8AbgAgADYAXABuAFwAbgBTAEUAQQBSAEMASABfAE4AVABIAF8AQwBIAEEAUgAoAFwAIgBhAGIAXAAiACwAIABcACIAMQAyADMANABfAEEAXwBCAF8AQQBfADAAXAAiACwAIAAyACkAXABuAFIAZQB0AHUAcgBuAHMAOgAgADgAIABpAC4AZQAuACAAMgBuAGQAIABBACAAbwByACAAQgAgAGEAdAAgAHAAbwBzAGkAdABpAG8AbgAgADgAXABuAFwAbgBTAEUAQQBSAEMASABfAE4AVABIAF8AQwBIAEEAUgAoAFwAIgBhAGIAXAAiACwAIABcACIAMQAyADMANABfAEEAXwBCAF8AQQBfADAAXAAiACwAIAAyACwAIAAxACwAIAA3ACkAXABuAFIAZQB0AHUAcgBuAHMAOgAgAHsAMQAwACwAIABcACIAQQBcACIAfQAgAGkALgBlAC4AIAAyAG4AZAAgAEEAIABvAHIAIABCACAAYQB0ACAAcABvAHMAaQB0AGkAbwBuACAAMQAwACwAIABzAGUAYQByAGMAaABpAG4AZwAgAGYAcgBvAG0AIABwAG8AcwBpAHQAaQBvAG4AIAA3AC4AIABBACAAdwBhAHMAIABmAG8AdQBuAGQAXABuAFwAbgBTAEUAQQBSAEMASABfAE4AVABIAF8AQwBIAEEAUgAoAFwAIgBhAGIAXAAiACwAIABcACIAMQAyADMANABfAEEAXwBCAF8AQQBfADAAXAAiACwAIAAtADIALAAgADEALAAgAC0ANAApAFwAbgBSAGUAdAB1AHIAbgBzADoAIAB7ADYALAAgAFwAIgBBAFwAIgB9ACAAaQAuAGUALgAgADIAbgBkACAAQQAgAG8AcgAgAEIAIABhAHQAIABwAG8AcwBpAHQAaQBvAG4AIAA2ACwAIAB1AHMAaQBuAGcAIAByAGUAdgBlAHIAcwBlACAAcwBlAGEAcgBjAGgAIABmAHIAbwBtACAANAAgAGMAaABhAHIAYQBjAHQAZQByAHMAIABmAHIAbwBtACAAZQBuAGQALg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BAFIAQwBIAF8ATgBUAEgAXwBDAEgAQQBSACAAPQAgAEwAQQBNAEIARABBACgAQwBoAGEAcgBzACwAIABUAGUAeAB0ACwAIABOACwAIABbAFIAZQB0AHUAcgBuAEMAaABhAHIAXQAsACAAWwBMAG8AdwBlAHIAUABvAHMAXQAsACAAWwBVAHAAcABlAHIAUABvAHMAXQAsAFwAbgAgACAAIAAgAEwARQBUACgAXABuACAAIAAgACAAIAAgACAAIABfAG4ALAAgAEkATgBUACgATgAoAE4AKQApACwAXABuACAAIAAgACAAIAAgACAAIABfAHMAaQBnAG4ATgAsACAAUwBJAEcATgAoAF8AbgApACwAXABuACAAIAAgACAAIAAgACAAIABfAG8AdQB0AEMAaABhAHIALAAgAE4AKABSAGUAdAB1AHIAbgBDAGgAYQByACkAIAA8AD4AIAAwACwAXABuACAAIAAgACAAIAAgACAAIABfAGwAZQBuACwAIABMAEUATgAoAFQAZQB4AHQAKQAsAFwAbgAgACAAIAAgACAAIAAgACAAXwBzAHQAYQByAHQAUABvAHMALAAgAEkARgBTACgAXABuACAAIAAgACAAIAAgACAAIAAgACAAIAAgAE4ATwBUACgASQBTAE4AVQBNAEIARQBSACgATABvAHcAZQByAFAAbwBzACkAKQAsACAAMQAsAFwAbgAgACAAIAAgACAAIAAgACAAIAAgACAAIABMAG8AdwBlAHIAUABvAHMAIAA+ACAAMAAsACAATABvAHcAZQByAFAAbwBzACwAXABuACAAIAAgACAAIAAgACAAIAAgACAAIAAgAEwAbwB3AGUAcgBQAG8AcwAgADwAIAAwACwAIABfAGwAZQBuACAAKwAgAEwAbwB3AGUAcgBQAG8AcwAgACsAIAAxACwAXABuACAAIAAgACAAIAAgACAAIAAgACAAIAAgAEwAbwB3AGUAcgBQAG8AcwAgAD0AIAAwACwAIAAxAFwAbgAgACAAIAAgACAAIAAgACAAKQAsAFwAbgAgACAAIAAgACAAIAAgACAAXwBlAG4AZABQAG8AcwAsACAASQBGAFMAKABcAG4AIAAgACAAIAAgACAAIAAgACAAIAAgACAATgBPAFQAKABJAFMATgBVAE0AQgBFAFIAKABVAHAAcABlAHIAUABvAHMAKQApACwAIABfAGwAZQBuACwAXABuACAAIAAgACAAIAAgACAAIAAgACAAIAAgAFUAcABwAGUAcgBQAG8AcwAgAD4AIAAwACwAIABVAHAAcABlAHIAUABvAHMALABcAG4AIAAgACAAIAAgACAAIAAgACAAIAAgACAAVQBwAHAAZQByAFAAbwBzACAAPAAgADAALAAgAF8AbABlAG4AIAArACAAVQBwAHAAZQByAFAAbwBzACAAKwAgADEALABcAG4AIAAgACAAIAAgACAAIAAgACAAIAAgACAAVQBwAHAAZQByAFAAbwBzACAAPQAgADAALAAgADAAXABuACAAIAAgACAAIAAgACAAIAApACwAXABuACAAIAAgACAAIAAgACAAIABcAG4AIAAgACAAIAAgACAAIAAgAEkARgAoACgAXwBzAHQAYQByAHQAUABvAHMAIAA+ACAAXwBsAGUAbgApACAAKwAgACgAXwBzAHQAYQByAHQAUABvAHMAIAA+ACAAXwBlAG4AZABQAG8AcwApACAAKwAgACgAQwBoAGEAcgBzACAAPQAgAFwAIgBcACIAKQAgACsAIAAoAF8AbgAgAD0AIAAwACkALABcAG4AIAAgACAAIAAgACAAIAAgACAAIAAgACAASQBGACgAXwBvAHUAdABDAGgAYQByACwAIAB7ADAALAAgAFwAIgBcACIAfQAsACAAMAApACwAXABuACAAIAAgACAAIAAgACAAIAAgACAAIAAgAEwARQBUACgAXABuACAAIAAgACAAIAAgACAAIAAgACAAIAAgACAAIAAgACAAXwB0AGUAeAB0ACwAIABNAEkARAAoAFQAZQB4AHQALAAgAF8AcwB0AGEAcgB0AFAAbwBzACwAIABfAGUAbgBkAFAAbwBzACAALQAgAF8AcwB0AGEAcgB0AFAAbwBzACAAKwAgADEAKQAsAFwAbgAgACAAIAAgACAAIAAgACAAIAAgACAAIAAgACAAIAAgAF8AcwBlAGEAcgBjAGgATABlAG4ALAAgAEwARQBOACgAXwB0AGUAeAB0ACkALABcAG4AIAAgACAAIAAgACAAIAAgACAAIAAgACAAIAAgACAAIABfAHMAZQBhAHIAYwBoAFQAZQB4AHQALAAgAFUAUABQAEUAUgAoAF8AdABlAHgAdAApACwAXABuACAAIAAgACAAIAAgACAAIAAgACAAIAAgACAAIAAgACAAXwBjAGgAYQByAHMALAAgAFUAUABQAEUAUgAoAE0ASQBEACgAQwBoAGEAcgBzACwAIABTAEUAUQBVAEUATgBDAEUAKAAxACwAIABMAEUATgAoAEMAaABhAHIAcwApACkALAAgADEAKQApACwAXABuACAAIAAgACAAIAAgACAAIAAgACAAIAAgACAAIAAgACAAXwBmAGkAbgBkAEMAbwB1AG4AdAAsACAATABFAFQAKABcAG4AIAAgACAAIAAgACAAIAAgACAAIAAgACAAIAAgACAAIAAgACAAIAAgAF8AcgBlAG0AbwB2AGUAZAAsACAAUgBFAEQAVQBDAEUAKABfAHMAZQBhAHIAYwBoAFQAZQB4AHQALAAgAF8AYwBoAGEAcgBzACwAXABuACAAIAAgACAAIAAgACAAIAAgACAAIAAgACAAIAAgACAAIAAgACAAIAAgACAAIAAgAEwAQQBNAEIARABBACgAXwBhAGMAYwAsACAAXwBjAHUAcgByACwAIABTAFUAQgBTAFQASQBUAFUAVABFACgAXwBhAGMAYwAsACAAXwBjAHUAcgByACwAIABcACIAXAAiACkAKQBcAG4AIAAgACAAIAAgACAAIAAgACAAIAAgACAAIAAgACAAIAAgACAAIAAgACkALABcAG4AIAAgACAAIAAgACAAIAAgACAAIAAgACAAIAAgACAAIAAgACAAIAAgAF8AcwBlAGEAcgBjAGgATABlAG4AIAAtACAATABFAE4AKABfAHIAZQBtAG8AdgBlAGQAKQBcAG4AIAAgACAAIAAgACAAIAAgACAAIAAgACAAIAAgACAAIAApACwAXABuACAAIAAgACAAIAAgACAAIAAgACAAIAAgACAAIAAgACAASQBGACgAXwBmAGkAbgBkAEMAbwB1AG4AdAAgADwAIABBAEIAUwAoAF8AbgApACwAIABJAEYAKABfAG8AdQB0AEMAaABhAHIALAAgAHsAMAAsACAAXAAiAFwAIgB9ACwAIAAwACkALABcAG4AIAAgACAAIAAgACAAIAAgACAAIAAgACAAIAAgACAAIAAgACAAIAAgAEwARQBUACgAXABuACAAIAAgACAAIAAgACAAIAAgACAAIAAgACAAIAAgACAAIAAgACAAIAAgACAAIAAgAC8ALwAgAG4AdABoACAAYwBhAG4AIABjAG8AdQBuAHQAIABmAHIAbwBtACAAZQBuAGQAIABiAGEAYwBrAHcAYQByAGQAcwBcAG4AIAAgACAAIAAgACAAIAAgACAAIAAgACAAIAAgACAAIAAgACAAIAAgACAAIAAgACAAXwBuAHQAaAAsACAASQBGACgAXwBuACAAPgAgADAALAAgAF8AbgAsACAAXwBmAGkAbgBkAEMAbwB1AG4AdAAgACsAIABfAG4AIAArACAAMQApACwAXABuACAAIAAgACAAIAAgACAAIAAgACAAIAAgACAAIAAgACAAIAAgACAAIAAgACAAIAAgAF8AbgB0AGgAUABvAHMALAAgAFIARQBEAFUAQwBFACgAMAAsACAAUwBFAFEAVQBFAE4AQwBFACgAMQAsACAAXwBuAHQAaAApACwAXABuACAAIAAgACAAIAAgACAAIAAgACAAIAAgACAAIAAgACAAIAAgACAAIAAgACAAIAAgACAAIAAgACAATABBAE0AQgBEAEEAKABfAGEAYwBjACwAIABfAGMAdQByAHIALABcAG4AIAAgACAAIAAgACAAIAAgACAAIAAgACAAIAAgACAAIAAgACAAIAAgACAAIAAgACAAIAAgACAAIAAgACAAIAAgAEkARgAoAF8AYQBjAGMAIAA8ACAAMAAsACAALQAxACwAXABuACAAIAAgACAAIAAgACAAIAAgACAAIAAgACAAIAAgACAAIAAgACAAIAAgACAAIAAgACAAIAAgACAAIAAgACAAIAAgACAAIAAgAEwARQBUACgAXABu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RgBJAE4ARAAoAF8AYwBoAGEAcgBzACwAIABfAHMAZQBhAHIAYwBoAFQAZQB4AHQALAAgAF8AYQBjAGMAIAArACAAMQApACwAXABuACAAIAAgACAAIAAgACAAIAAgACAAIAAgACAAIAAgACAAIAAgACAAIAAgACAAIAAgACAAIAAgACAAIAAgACAAIAAgACAAIAAgACAAIAAgACAAIAAgACAAIAAwAFwAbgAgACAAIAAgACAAIAAgACAAIAAgACAAIAAgACAAIAAgACAAIAAgACAAIAAgACAAIAAgACAAIAAgACAAIAAgACAAIAAgACAAIAAgACAAIAAgACkALABcAG4AIAAgACAAIAAgACAAIAAgACAAIAAgACAAIAAgACAAIAAgACAAIAAgACAAIAAgACAAIAAgACAAIAAgACAAIAAgACAAIAAgACAAIAAgACAAIABfAG4AZQB4AHQAUABvAHMALAAgAE0ASQBOACgAXABuACAAIAAgACAAIAAgACAAIAAgACAAIAAgACAAIAAgACAAIAAgACAAIAAgACAAIAAgACAAIAAgACAAIAAgACAAIAAgACAAIAAgACAAIAAgACAAIAAgACAAIABGAEkATABUAEUAUgAoAF8AbgBlAHgAdABQAG8AcwBDAGgAYQByAHMALAAgAF8AbgBlAHgAdABQAG8AcwBDAGgAYQByAHMAIAA+ACAAMAAsACAAMAApAFwAbgAgACAAIAAgACAAIAAgACAAIAAgACAAIAAgACAAIAAgACAAIAAgACAAIAAgACAAIAAgACAAIAAgACAAIAAgACAAIAAgACAAIAAgACAAIAAgACkALABcAG4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8AdQB0AFAAbwBzACwAIABfAG4AdABoAFAAbwBzACAAKwAgAF8AcwB0AGEAcgB0AFAAbwBzACAALQAgADEALABcAG4AIAAgACAAIAAgACAAIAAgACAAIAAgACAAIAAgACAAIAAgACAAIAAgACAAIAAgACAAXABuACAAIAAgACAAIAAgACAAIAAgACAAIAAgACAAIAAgACAAIAAgACAAIAAgACAAIAAgAEkARgAoAF8AbwB1AHQAQwBoAGEAcgAsAFwAbgAgACAAIAAgACAAIAAgACAAIAAgACAAIAAgACAAIAAgACAAIAAgACAAIAAgACAAIAAgACAAIAAgAEkARgAoAF8AbwB1AHQAUABvAHMAIAA9ACAAMAAsACAAewAwACwAIABcACIAXAAiAH0ALABcAG4AIAAgACAAIAAgACAAIAAgACAAIAAgACAAIAAgACAAIAAgACAAIAAgACAAIAAgACAAIAAgACAAIAAgACAAIAAgAEgAUwBUAEEAQwBLACgAXABuACAAIAAgACAAIAAgACAAIAAgACAAIAAgACAAIAAgACAAIAAgACAAIAAgACAAIAAgACAAIAAgACAAIAAgACAAIAAgACAAIAAgAF8AbwB1AHQAUABvAHMALABcAG4AIAAgACAAIAAgACAAIAAgACAAIAAgACAAIAAgACAAIAAgACAAIAAgACAAIAAgACAAIAAgACAAIAAgACAAIAAgACAAIAAgACAATQBJAEQAKABfAHQAZQB4AHQALAAgAF8AbgB0AGgAUABvAHMALAAgADEAKQBcAG4AIAAgACAAIAAgACAAIAAgACAAIAAgACAAIAAgACAAIAAgACAAIAAgACAAIAAgACAAIAAgACAAIAAgACAAIAAgACkAXABuACAAIAAgACAAIAAgACAAIAAgACAAIAAgACAAIAAgACAAIAAgACAAIAAgACAAIAAgACAAIAAgACAAKQAsAFwAbgAgACAAIAAgACAAIAAgACAAIAAgACAAIAAgACAAIAAgACAAIAAgACAAIAAgACAAIAAgACAAIAAgAF8AbwB1AHQAUABvAHM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SAE8AVQBOAEQAXwBDAEgAQQBSAFMAXABuAFwAbgBTAHAAbABpAHQAcwAgAHQAZQB4AHQAIABhAHQAIABhAG4AeQAgAGMAaABhAHIAYQBjAHQAZQByACAAbgBvAHQAIABpAG4AIAB0AGgAZQAgAGcAaQB2AGUAbgAgAHMAZQB0AC4AIABGAGkAcgBzAHQAIABlAGwAZQBtAGUAbgB0ACAAcgBlAHQAdQByAG4AZQBkACAAaQBzACAAdABoAGUAIABzAGUAcQB1AGUAbgBjAGUAIABvAGYAIAB1AG4AbQBhAHQAYwBoAGUAZABcAG4AYwBoAGEAcgBhAGMAdABlAHIAcwAsACAAZgBvAGwAbABvAHcAZQBkACAAYgB5ACAAZQBhAGMAaAAgAHMAdQBiAHMAdAByAGkAbgBnAC4AIABNAGEAdABjAGgAaQBuAGcAIABpAHMAIABjAGEAcwBlACAAcwBlAG4AcwBpAHQAaQB2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BAHIAcgBhAHkAIABvAGYAIABzAHUAYgBzAHQAcgBpAG4AZ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oAGEAcgBzACAAIAAgAHwAIAB0AGUAeAB0ACAAIAAgACAAfAAgAEMAaABhAHIAYQBjAHQAZQByAHMAIABuAG8AdAAgAHMAcABsAGkAdAAgAGEAdABcAG4AVABlAHgAdAAgACAAIAAgAHwAIAB0AGUAeAB0ACAAIAAgACAAfAAgAFQAZQB4AHQAIAB0AG8AIABzAHAAbABpAHQAXABuAFsATABpAG0AaQB0AF0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8AQwBIAEEAUgBTACgAXAAiADEAMgAzADQANQA2AFwAIgAsACAAXAAiAEEAMQAyAGIAMwA0AEIANQA2AFwAIgApAFwAbgBSAGUAdAB1AHIAbgBzADoAIAB7ACAAXAAiAEEAYgBCAFwAIgA7ACAAXAAiAFwAIgA7ACAAXAAiADEAMgBcACIAOwAgAFwAIgAzADQAXAAiADsAIABcACIANQA2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SAE8AVQBOAEQAXwBDAEgAQQBSAFMAIAA9ACAATABBAE0AQgBEAEEAKABDAGgAYQByAHMALAAgAFQAZQB4AHQALAAgAFsATABpAG0AaQB0AF0ALABcAG4AIAAgACAAIABJAEYAKAAoAEMAaABhAHIAcwAgAD0AIABcACIAXAAiACkAIAArACAAKABUAGUAeAB0ACAAPQAgAFwAIgBcACIAKQAsACAAVgBTAFQAQQBDAEsAKABcACIAXAAiACwAIABOAFUATABMAEkARgBZACgAVABlAHgAdAApACkALABcAG4AIAAgACAAIAAgACAAIAAgAEwARQBUACgAXABuACAAIAAgACAAIAAgACAAIAAgACAAIAAgAF8AYwBoAGEAcgBzACwAIABNAEkARAAoAEMAaABhAHIAcwAsACAAUwBFAFEAVQBFAE4AQwBFACgAMQAsACAATABFAE4AKABDAGgAYQByAHMAKQApACwAIAAxACkALABcAG4AIAAgACAAIAAgACAAIAAgACAAIAAgACAAXwBsAGkAbQBpAHQALAAgAE0AQQBYACgASQBOAFQAKABOACgATABpAG0AaQB0ACkAKQAsACAAMAApACwAXABuACAAIAAgACAAIAAgACAAIAAgACAAIAAgAF8AbABlAG4ALAAgAEwARQBOACgAVABlAHgAdAApACwAXABuACAAIAAgACAAIAAgACAAIAAgACAAIAAgAF8AcABvAHMALAAgAFYAUwBUAEEAQwBLACgAXABuACAAIAAgACAAIAAgACAAIAAgACAAIAAgACAAIAAgACAAUgBFAEQAVQBDAEUAKAB7ADAAfQAsACAAUwBFAFEAVQBFAE4AQwBFACgAXwBsAGUAbgApACwAXABuACAAIAAgACAAIAAgACAAIAAgACAAIAAgACAAIAAgACAAIAAgACAAIABMAEEATQBCAEQAQQAoAF8AYQBjAGMALAAgAF8AYwB1AHIAcgAsAFwAbgAgACAAIAAgACAAIAAgACAAIAAgACAAIAAgACAAIAAgACAAIAAgACAAIAAgACAAIABMAEUAVAAoAFwAbgAgACAAIAAgACAAIAAgACAAIAAgACAAIAAgACAAIAAgACAAIAAgACAAIAAgACAAIAAgACAAIAAgAF8AaQBzAE0AYQB0AGMAaAAsACAATQBBAFgAKABOACgAQwBPAEQARQAoAE0ASQBEACgAVABlAHgAdAAsACAAXwBjAHUAcgByACwAIAAxACkAKQAgAD0AIABDAE8ARABFACgAXwBjAGgAYQByAHMAKQApACkALABcAG4AIAAgACAAIAAgACAAIAAgACAAIAAgACAAIAAgACAAIAAgACAAIAAgACAAIAAgACAAIAAgACAAIABJAEYAKABfAGkAcwBNAGEAdABjAGgALAAgAF8AYQBjAGMALABcAG4AIAAgACAAIAAgACAAIAAgACAAIAAgACAAIAAgACAAIAAgACAAIAAgACAAIAAgACAAIAAgACAAIAAgACAAIAAgAFYAUwBUAEEAQwBLACgAXwBhAGMAYwAsACAAXwBjAHUAcg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AgACAAIAAgACAAIAAgACAAIAAgACAAIABcAG4AIAAgACAAIAAgACAAIAAgACAAIAAgACAAXwBjAG8AdQBuAHQALAAgAEkARgAoAF8AbABpAG0AaQB0ACwAIABNAEkATgAoAF8AbABpAG0AaQB0ACwAIABSAE8AVwBTACgAXwBwAG8AcwApACAALQAgADEAKQAsACAAUgBPAFcAUwAoAF8AcABvAHMAKQAgAC0AIAAxACkALABcAG4AIAAgACAAIAAgACAAIAAgACAAIAAgACAAXABuACAAIAAgACAAIAAgACAAIAAgACAAIAAgAF8AbABpAG0AaQB0AFAAbwBzACwAIABWAFMAVABBAEMASwAoAFwAbgAgACAAIAAgACAAIAAgACAAIAAgACAAIAAgACAAIAAgAEkARgBFAFIAUgBPAFIAKABUAEEASwBFACgAXwBwAG8AcwAsACAAXwBjAG8AdQBuAHQAIAArACAAMQApACwAIAAwACkALABcAG4AIAAgACAAIAAgACAAIAAgACAAIAAgACAAIAAgACAAIABfAGwAZQBuACAAKwAgADEAXABuACAAIAAgACAAIAAgACAAIAAgACAAIAAgACkALABcAG4AIAAgACAAIAAgACAAIAAgACAAIAAgACAAXwBzAGkAZgB0ACwAIABDAE8ATgBDAEEAVAAoAEkARgBFAFIAUgBPAFIAKABNAEkARAAoAFQAZQB4AHQALAAgAEQAUgBPAFAAKABfAGwAaQBtAGkAdABQAG8AcwAsACAAMQApACwAIAAxACkALAAgAFwAIgBcACIAKQApACwAXABuACAAIAAgACAAIAAgACAAIAAgACAAIAAgAF8AaQBkAHgALAAgAFMARQBRAFUARQBOAEMARQAoAF8AYwBvAHUAbgB0ACAAKwAgADEAKQAsAFwAbgAgACAAIAAgACAAIAAgACAAIAAgACAAIABWAFMAVABBAEMASwAoAFwAbgAgACAAIAAgACAAIAAgACAAIAAgACAAIAAgACAAIABfAHMAaQBmAHQALABcAG4AIAAgACAAIAAgACAAIAAgACAAIAAgACAAIAAgACAASQBGAEUAUgBSAE8AUgAoAE0ASQBEACgAVABlAHgAdAAsACAASQBOAEQARQBYACgAXwBsAGkAbQBpAHQAUABvAHMALAAgAF8AaQBkAHgAKQAgACsAIAAxACwAIABJAE4ARABFAFgAKABfAGwAaQBtAGkAdABQAG8AcwAsACAAXwBpAGQAeAAgACsAIAAxACkAIAAtACAASQBOAEQARQBYACgAXwBsAGkAbQBpAHQAUABvAHMALAAgAF8AaQBkAHgAKQAgAC0AIAAxACkALAAgAFQAZQB4AHQAKQBcAG4AIAAgACAAIAAgACAAIAAgACAAIAAgACAAKQBcAG4AIAAgACAAIAAgACAAIAAgACkAXABuACAAIAAgACAAKQBcAG4AKQA7AFwAbgBcAG4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UwBQAEEATgBcAG4AXABuAFQAZQBzAHQAcwAgAGkAZgAgAHMAZQB4AGEAZwBlAHMAaQBtAGEAbAAgAHIAZQBwAHIAZQBzAGUAbgB0AGEAdABpAG8AbgAgAG8AZgAgAGEAIAB0AGkAbQBlAHMAcABhAG4AIABpAHMAIAB2AGEAbABpAGQALgBcAG4AQQAgAGMAbwBtAHAAbwBuAGUAbgB0ACAAYwBhAG4AIABlAHgAYwBlAGUAZAAgAGkAdABzACAAbQBvAGQAdQBsAHUAcwAgAGkAZgAgAG4AbwAgAGgAaQBnAGgAZQByACAAbwByAGQAZQByACAAYwBvAG0AcABvAG4AZQBuAHQAIABpAHMAIABwAHIAbwB2AGkAZ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fABcAG4ARABhAHkAcwAgACAAIAAgACAAIAB8ACAAZABlAGMAaQBtAGEAbAAgAFsAMAAuAC4AXQAgACAAIAAgAHwAIABGAHIAYQBjAHQAaQBvAG4AYQBsACAAYQBsAGwAbwB3AGUAZAAgAGkAZgAgAGgAbwB1AHIAcwAsACAAbQBpAG4AdQB0AGUAcwAgAGEAbgBkACAAcwBlAGMAbwBuAGQAcwAgAGUAbQBwAHQAeQAuAFwAbgBbAEgAbwB1AHIAcwBdACAAIAAgAHwAIABkAGUAYwBpAG0AYQBsACAAWwAwAC4ALgAyADQAKQAgACAAfAAgAEYAcgBhAGMAdABpAG8AbgBhAGwAIABhAGwAbABvAHcAZQBkACAAaQBmACAAbQBpAG4AdQB0AGUAcwAgAGEAbgBkACAAcwBlAGMAbwBuAGQAcwAgAGUAbQBwAHQAeQAuAFwAbgBbAE0AaQBuAHUAdABlAHMAXQAgAHwAIABkAGUAYwBpAG0AYQBsACAAWwAwAC4ALgA2ADAAKQAgACAAfAAgAEYAcgBhAGMAdABpAG8AbgBhAGwAIABhAGwAbABvAHcAZQBkACAAaQBmACAAcwBlAGMAbwBuAGQAcwAgAGUAbQBwAHQAeQAuAFwAbgBbAFMAZQBjAG8AbgBkAHMAXQ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TAFAAQQBOACAAPQAgAEwAQQBNAEIARABBACgAUwBpAGcAbgAsACAARABhAHkAcwAsACAAWwBIAG8AdQByAHMAXQAsACAAWwBNAGkAbgB1AHQAZQBzAF0ALAAgAFsAUwBlAGMAbwBuAGQAcwBdACwAXABuACAAIAAgACAASQBGAFMAKABcAG4AIAAgACAAIAAgACAAIAAgAEkAUwBFAFIAUgBPAFIAKABTAGkAZwBuACkALAAgAEYAQQBMAFMARQAsAFwAbgAgACAAIAAgACAAIAAgACAATgBPAFQAKABJAFMATgBVAE0AQgBFAFIAKABTAGkAZwBuACkAKQAsACAARgBBAEwAUwBFACwAXABuACAAIAAgACAAIAAgACAAIABTAGkAZwBuACAAPAAgAC0AMQAsACAARgBBAEwAUwBFACwAXABuACAAIAAgACAAIAAgACAAIABTAGkAZwBuACAAPgAgADEALAAgAEYAQQBMAFMARQAsAFwAbgAgACAAIAAgACAAIAAgACAATgBPAFQAKABJAFMAXwBJAE4AVABFAEcARQBSACgAUwBpAGcAbgApACkALAAgAEYAQQBMAFMARQAsAFwAbgAgACAAIAAgACAAIAAgACAAVABSAFUARQAsACAATABFAFQAKABcAG4AIAAgACAAIAAgACAAIAAgACAAIAAgACAAXwBoAGkAZwBoACwAIABJAEYAUwAoAFwAbgAgACAAIAAgACAAIAAgACAAIAAgACAAIAAgACAAIAAgAEkAUwBOAFUATQBCAEUAUgAoAEQAYQB5AHMAKQAsACAAMQAsAFwAbgAgACAAIAAgACAAIAAgACAAIAAgACAAIAAgACAAIAAgAEkAUwBOAFUATQBCAEUAUgAoAEgAbwB1AHIAcwApACwAIAAyACwAXABuACAAIAAgACAAIAAgACAAIAAgACAAIAAgACAAIAAgACAASQBTAE4AVQBNAEIARQBSACgATQBpAG4AdQB0AGUAcwApACwAIAAzACwAXABuACAAIAAgACAAIAAgACAAIAAgACAAIAAgACAAIAAgACAASQBTAE4AVQBNAEIARQBSACgAUwBlAGMAbwBuAGQAcwApACwAIAA0ACwAXABuACAAIAAgACAAIAAgACAAIAAgACAAIAAgACAAIAAgACAAVABSAFUARQAsACAAMABcAG4AIAAgACAAIAAgACAAIAAgACAAIAAgACAAKQAsAFwAbgAgACAAIAAgACAAIAAgACAAIAAgACAAIABJAEYAKABfAGgAaQBnAGgAIAA9ACAAMAAsACAARgBBAEwAUwBFACwAXABuACAAIAAgACAAIAAgACAAIAAgACAAIAAgACAAIAAgACAATABFAFQAKABcAG4AIAAgACAAIAAgACAAIAAgACAAIAAgACAAIAAgACAAIAAgACAAIAAgAF8AbABvAHcALAAgAEkARgBTACgAXABuACAAIAAgACAAIAAgACAAIAAgACAAIAAgACAAIAAgACAAIAAgACAAIAAgACAAIAAgAEkAUwBOAFUATQBCAEUAUgAoAFMAZQBjAG8AbgBkAHMAKQAsACAANAAsAFwAbgAgACAAIAAgACAAIAAgACAAIAAgACAAIAAgACAAIAAgACAAIAAgACAAIAAgACAAIABJAFMATgBVAE0AQgBFAFIAKABNAGkAbgB1AHQAZQBzACkALAAgADMALABcAG4AIAAgACAAIAAgACAAIAAgACAAIAAgACAAIAAgACAAIAAgACAAIAAgACAAIAAgACAASQBTAE4AVQBNAEIARQBSACgASABvAHUAcgBzACkALAAgADIALABcAG4AIAAgACAAIAAgACAAIAAgACAAIAAgACAAIAAgACAAIAAgACAAIAAgACAAIAAgACAASQBTAE4AVQBNAEIARQBSACgARABhAHkAcwApACwAIAAxAFwAbgAgACAAIAAgACAAIAAgACAAIAAgACAAIAAgACAAIAAgACAAIAAgACAAKQAsAFwAbgAgACAAIAAgACAAIAAgACAAIAAgACAAIAAgACAAIAAgACAAIAAgACAAXABuACAAIAAgACAAIAAgACAAIAAgACAAIAAgACAAIAAgACAAIAAgACAAIABmAG4ASQBuAHYAYQBsAGkAZABFAGwAZQBtAGUAbgB0ACwAIABMAEEATQBCAEQAQQAoAF8AZQBsAGUAbQBlAG4AdAAsACAAXwBtAGEAeAAsACAAXwBsAGUAdgBlAGwALAAgAF8AegBlAHIAbwBTAGkAZwBuACwAXABuACAAIAAgACAAIAAgACAAIAAgACAAIAAgACAAIAAgACAAIAAgACAAIAAgACAAIAAgAEkARgBTACgAXABuACAAIAAgACAAIAAgACAAIAAgACAAIAAgACAAIAAgACAAIAAgACAAIAAgACAAIAAgACAAIAAgACAASQBTAEUAUgBSAE8AUgAoAF8AZQBsAGUAbQBlAG4AdAApACwAIABUAFIAVQBFACwAXABuACAAIAAgACAAIAAgACAAIAAgACAAIAAgACAAIAAgACAAIAAgACAAIAAgACAAIAAgACAAIAAgACAAKABfAGUAbABlAG0AZQBuAHQAIAA9ACAAXAAiAFwAIgApACAAKgAgACgAXwBoAGkAZwBoACAAPAAgAF8AbABlAHYAZQBsACkAIAAqACAAKABfAGwAbwB3ACAAPgAgAF8AbABlAHYAZQBsACkALAAgAFQAUgBVAEUALABcAG4AIAAgACAAIAAgACAAIAAgACAAIAAgACAAIAAgACAAIAAgACAAIAAgACAAIAAgACAAIAAgACAAIABfAGUAbABlAG0AZQBuAHQAIAA9ACAAXAAiAFwAIgAsACAARgBBAEwAUwBFACwAXABuACAAIAAgACAAIAAgACAAIAAgACAAIAAgACAAIAAgACAAIAAgACAAIAAgACAAIAAgACAAIAAgACAATgBPAFQAKABJAFMATgBVAE0AQgBFAFIAKABfAGUAbABlAG0AZQBuAHQAKQApACwAIABUAFIAVQBFACwAXABuACAAIAAgACAAIAAgACAAIAAgACAAIAAgACAAIAAgACAAIAAgACAAIAAgACAAIAAgACAAIAAgACAAKABfAGwAbwB3ACAAPgAgAF8AbABlAHYAZQBsACkAIAAqACAATgBPAFQAKABJAFMAXwBJAE4AVABFAEcARQBSACgAXwBlAGwAZQBtAGUAbgB0ACkAKQAsACAAVABSAFUARQAsAFwAbgAgACAAIAAgACAAIAAgACAAIAAgACAAIAAgACAAIAAgACAAIAAgACAAIAAgACAAIAAgACAAIAAgAF8AZQBsAGUAbQBlAG4AdAAgADwAIAAwACwAIABUAFIAVQBFACwAXABuACAAIAAgACAAIAAgACAAIAAgACAAIAAgACAAIAAgACAAIAAgACAAIAAgACAAIAAgACAAIAAgACAAXwB6AGUAcgBvAFMAaQBnAG4AIAAqACAAKABfAGUAbABlAG0AZQBuAHQAIAA+ACAAMAApACwAIABUAFIAVQBFACwAXABuACAAIAAgACAAIAAgACAAIAAgACAAIAAgACAAIAAgACAAIAAgACAAIAAgACAAIAAgACAAIAAgACAASQBGACgAXwBtAGEAeAAgAD0AIABcACIAXAAiACwAIAAwACwAIAAoAF8AaABpAGcAaAAgADwAIABfAGwAZQB2AGUAbAApACAAKgAgACgAXwBlAGwAZQBtAGUAbgB0ACAAPgA9ACAAXwBtAGEAeAApACkALAAgAFQAUgBVAEUALABcAG4AIAAgACAAIAAgACAAIAAgACAAIAAgACAAIAAgACAAIAAgACAAIAAgACAAIAAgACAAIAAgACAAIABUAFIAVQBFACwAIABGAEEATABTAEUAXABuACAAIAAgACAAIAAgACAAIAAgACAAIAAgACAAIAAgACAAIAAgACAAIAAgACAAIAAgACkAXABuACAAIAAgACAAIAAgACAAIAAgACAAIAAgACAAIAAgACAAIAAgACAAIAApACwAXABuACAAIAAgACAAIAAgACAAIAAgACAAIAAgACAAIAAgACAAIAAgACAAIABcAG4AIAAgACAAIAAgACAAIAAgACAAIAAgACAAIAAgACAAIAAgACAAIAAgAF8AegBlAHIAbwBTAGkAZwBuACwAIABTAGkAZwBuACAAPQAgADAALABcAG4AIAAgACAAIAAgACAAIAAgACAAIAAgACAAIAAgACAAIAAgACAAIAAgAEkARgBTACgAXABuACAAIAAgACAAIAAgACAAIAAgACAAIAAgACAAIAAgACAAIAAgACAAIAAgACAAIAAgAGYAbgBJAG4AdgBhAGwAaQBkAEUAbABlAG0AZQBuAHQAKABEAGEAeQBzACwAIABcACIAXAAiACwAIAAxACwAIABfAHoAZQByAG8AUwBpAGcAbgApACwAIABGAEEATABTAEUALABcAG4AIAAgACAAIAAgACAAIAAgACAAIAAgACAAIAAgACAAIAAgACAAIAAgACAAIAAgACAAZgBuAEkAbgB2AGEAbABpAGQARQBsAGUAbQBlAG4AdAAoAEgAbwB1AHIAcwAsACAAMgA0ACwAIAAyACwAIABfAHoAZQByAG8AUwBpAGcAbgApACwAIABGAEEATABTAEUALABcAG4AIAAgACAAIAAgACAAIAAgACAAIAAgACAAIAAgACAAIAAgACAAIAAgACAAIAAgACAAZgBuAEkAbgB2AGEAbABpAGQARQBsAGUAbQBlAG4AdAAoAE0AaQBuAHUAdABlAHMALAAgADYAMAAsACAAMwAsACAAXwB6AGUAcgBvAFMAaQBnAG4AKQAsACAARgBBAEwAUwBFACwAXABuACAAIAAgACAAIAAgACAAIAAgACAAIAAgACAAIAAgACAAIAAgACAAIAAgACAAIAAgAGYAbgBJAG4AdgBhAGwAaQBkAEUAbABlAG0AZQBuAHQAKABTAGUAYwBvAG4AZABzACwAIAA2ADAALAAgADQALAAgAF8AegBlAHIAbwBTAGkAZwBuACkALAAgAEYAQQBMAFMARQAsAFwAbgAgACAAIAAgACAAIAAgACAAIAAgACAAIAAgACAAIAAgACAAIAAgACAAIAAgACAAIABUAFIAVQBFACwAIABUAFIAVQBFAFwAbgAgACAAIAAgACAAIAAgACAAIAAgACAAIAAgACAAIAAgACAAIAAgACAAKQBcAG4AIAAgACAAIAAgACAAIAAgACAAIAAgACAAIAAgACAAIAApAFwAbgAgACAAIAAgACAAIAAgACAAIAAgACAAIAApAFwAbgAgACAAIAAgACAAIAAgACAAKQBcAG4AIAAgACAAIAApACAAIAAgAC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VABJAE0ARQBTAFAAQQBOAFwAbgBcAG4AVgBhAGwAaQBkAGEAdABlACAAZQBhAGMAaAAgAGUAbABlAG0AZQBuAHQAIABvAGYAIABhACAAcwBlAHgAYQBnAGUAcwBpAG0AYQBsACAAcgBlAHAAcgBlAHMAZQBuAHQAYQB0AGkAbwBuACAAbwBmACAAYQAgAHQAaQBtAGUAcwBwAGEAbgAuAFwAbgBBACAAYwBvAG0AcABvAG4AZQBuAHQAIABjAGEAbgAgAGUAeABjAGUAZQBkACAAaQB0AHMAIABtAG8AZAB1AGwAdQBzACAAaQBmACAAbgBvACAAaABpAGcAaABlAHIAIABvAHIAZABlAHIAIABjAG8AbQBwAG8AbgBlAG4AdAAgAGkAcwAgAHAAcgBvAHYAaQBk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KQAgACAAfAAgAEgAbwB1AHIAcwBcAG4AIAA0ACAAfAAgAGQAZQBjAGkAbQBhAGwAIABbADAALgAuADYAMAAp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aQBnAG4AIAAgACAAIAAgACAAfAAgAGkAbgB0AGUAZwBlAHIAIABbAC0AMQAsADAALAAxAF0AIAB8AFwAbgBEAGEAeQBzACAAIAAgACAAIAAgAHwAIABkAGUAYwBpAG0AYQBsACAAWwAwAC4ALgBdACAAIAAgACAAfAAgAEYAcgBhAGMAdABpAG8AbgBhAGwAIABhAGwAbABvAHcAZQBkACAAaQBmACAAaABvAHUAcgBzACwAIABtAGkAbgB1AHQAZQBzACAAYQBuAGQAIABzAGUAYwBvAG4AZABzACAAZQBtAHAAdAB5AC4AXABuAFsASABvAHUAcgBzAF0AIAAgACAAfAAgAGQAZQBjAGkAbQBhAGwAIABbADAALgAuADIANAApACAAIAB8ACAARgByAGEAYwB0AGkAbwBuAGEAbAAgAGEAbABsAG8AdwBlAGQAIABpAGYAIABtAGkAbgB1AHQAZQBzACAAYQBuAGQAIABzAGUAYwBvAG4AZABzACAAZQBtAHAAdAB5AC4AXABuAFsATQBpAG4AdQB0AGUAcwBdACAAfAAgAGQAZQBjAGkAbQBhAGwAIABbADAALgAuADYAMAApACAAIAB8ACAARgByAGEAYwB0AGkAbwBuAGEAbAAgAGEAbABsAG8AdwBlAGQAIABpAGYAIABzAGUAYwBvAG4AZABzACAAZQBtAHAAdAB5AC4AXABuAFsAUwBlAGMAbwBuAGQAcwBd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UAEkATQBFAFMAUABBAE4AIAA9ACAATABBAE0AQgBEAEEAKABTAGkAZwBuACwAIABEAGEAeQBzACwAIABbAEgAbwB1AHIAcwBdACwAIABbAE0AaQBuAHUAdABlAHMAXQAsACAAWwBTAGUAYwBvAG4AZABzAF0ALABcAG4AIAAgACAAIABMAEUAVAAoAFwAbgAgACAAIAAgACAAIAAgACAAXwBoAGkAZwBoACwAIABJAEYAUwAoAFwAbgAgACAAIAAgACAAIAAgACAAIAAgACAAIABJAFMATgBVAE0AQgBFAFIAKABEAGEAeQBzACkALAAgADEALABcAG4AIAAgACAAIAAgACAAIAAgACAAIAAgACAASQBTAE4AVQBNAEIARQBSACgASABvAHUAcgBzACkALAAgADIALABcAG4AIAAgACAAIAAgACAAIAAgACAAIAAgACAASQBTAE4AVQBNAEIARQBSACgATQBpAG4AdQB0AGUAcwApACwAIAAzACwAXABuACAAIAAgACAAIAAgACAAIAAgACAAIAAgAEkAUwBOAFUATQBCAEUAUgAoAFMAZQBjAG8AbgBkAHMAKQAsACAANAAsAFwAbgAgACAAIAAgACAAIAAgACAAIAAgACAAIABUAFIAVQBFACwAIAAwAFwAbgAgACAAIAAgACAAIAAgACAAKQAsAFwAbgBcAG4AIAAgACAAIAAgACAAIAAgAF8AbABvAHcALAAgAEkARgBTACgAXABuACAAIAAgACAAIAAgACAAIAAgACAAIAAgAEkAUwBOAFUATQBCAEUAUgAoAFMAZQBjAG8AbgBkAHMAKQAsACAANAAsAFwAbgAgACAAIAAgACAAIAAgACAAIAAgACAAIABJAFMATgBVAE0AQgBFAFIAKABNAGkAbgB1AHQAZQBzACkALAAgADMALABcAG4AIAAgACAAIAAgACAAIAAgACAAIAAgACAASQBTAE4AVQBNAEIARQBSACgASABvAHUAcgBzACkALAAgADIALABcAG4AIAAgACAAIAAgACAAIAAgACAAIAAgACAASQBTAE4AVQBNAEIARQBSACgARABhAHkAcwApACwAIAAxACwAXABuACAAIAAgACAAIAAgACAAIAAgACAAIAAgAFQAUgBVAEUALAAgADAAXABuACAAIAAgACAAIAAgACAAIAApACwAXABuACAAIAAgACAAIAAgACAAIABcAG4AIAAgACAAIAAgACAAIAAgAGYAbgBDAGgAZQBjAGsARQBsAGUAbQBlAG4AdAAsACAATABBAE0AQgBEAEEAKABfAGUAbABlAG0AZQBuAHQALAAgAF8AbQBhAHgALAAgAF8AbABlAHYAZQBsACwAIABfAHoAZQByAG8AUwBpAGcAbgAsAFwAbgAgACAAIAAgACAAIAAgACAAIAAgACAAIABJAEYAUwAoAFwAbgAgACAAIAAgACAAIAAgACAAIAAgACAAIAAgACAAIAAgAEkAUwBFAFIAUgBPAFIAKABfAGUAbABlAG0AZQBuAHQAKQAsACAAXwBlAGwAZQBtAGUAbgB0ACwAXABuACAAIAAgACAAIAAgACAAIAAgACAAIAAgACAAIAAgACAAKABfAGUAbABlAG0AZQBuAHQAIAA9ACAAXAAiAFwAIgApACAAKgAgACgAXwBoAGkAZwBoACAAPAAgAF8AbABlAHYAZQBsACkAIAAqACAAKABfAGwAbwB3ACAAPgAgAF8AbABlAHYAZQBsACkALAAgAHsAIwBWAEEATABVAEUAIQB9ACwAXABuACAAIAAgACAAIAAgACAAIAAgACAAIAAgACAAIAAgACAAXwBlAGwAZQBtAGUAbgB0ACAAPQAgAFwAIgBcACIALAAgAFwAIgBcACIALABcAG4AIAAgACAAIAAgACAAIAAgACAAIAAgACAAIAAgACAAIABOAE8AVAAoAEkAUwBOAFUATQBCAEUAUgAoAF8AZQBsAGUAbQBlAG4AdAApACkALAAgAHsAIwBWAEEATABVAEUAIQB9ACwAXABuACAAIAAgACAAIAAgACAAIAAgACAAIAAgACAAIAAgACAAKABfAGwAbwB3ACAAPgAgAF8AbABlAHYAZQBsACkAIAAqACAATgBPAFQAKABJAFMAXwBJAE4AVABFAEcARQBSACgAXwBlAGwAZQBtAGUAbgB0ACkAKQAsACAAewAjAE4AVQBNACEAfQAsAFwAbgAgACAAIAAgACAAIAAgACAAIAAgACAAIAAgACAAIAAgAF8AZQBsAGUAbQBlAG4AdAAgADwAIAAwACwAIAB7ACMATgBVAE0AIQB9ACwAXABuACAAIAAgACAAIAAgACAAIAAgACAAIAAgACAAIAAgACAAXwB6AGUAcgBvAFMAaQBnAG4AIAAqACAAKABfAGUAbABlAG0AZQBuAHQAIAA+ACAAMAApACwAIAB7ACMATgBVAE0AIQB9ACwAXABuACAAIAAgACAAIAAgACAAIAAgACAAIAAgACAAIAAgACAASQBGACgAXwBtAGEAeAAgAD0AIABcACIAXAAiACwAIAAwACwAIAAoAF8AaABpAGcAaAAgADwAIABfAGwAZQB2AGUAbAApACAAKgAgACgAXwBlAGwAZQBtAGUAbgB0ACAAPgA9ACAAXwBtAGEAeAApACkALAAgAHsAIwBOAFUATQAhAH0ALABcAG4AIAAgACAAIAAgACAAIAAgACAAIAAgACAAIAAgACAAIABUAFIAVQBFACwAIABfAGUAbABlAG0AZQBuAHQAXABuACAAIAAgACAAIAAgACAAIAAgACAAIAAgACkAXABuACAAIAAgACAAIAAgACAAIAApACwAXABuACAAIAAgACAAIAAgACAAIABcAG4AIAAgACAAIAAgACAAIAAgAF8AcwBpAGcAbgAsACAASQBGAFMAKABcAG4AIAAgACAAIAAgACAAIAAgACAAIAAgACAATgBPAFQAKABJAFMATgBVAE0AQgBFAFIAKABTAGkAZwBuACkAKQAsACAAewAjAFYAQQBMAFUARQAhAH0ALABcAG4AIAAgACAAIAAgACAAIAAgACAAIAAgACAAUwBpAGcAbgAgADwAIAAtADEALAAgAHsAIwBOAFUATQAhAH0ALABcAG4AIAAgACAAIAAgACAAIAAgACAAIAAgACAAUwBpAGcAbgAgAD4AIAAxACwAIAB7ACMATgBVAE0AIQB9ACwAXABuACAAIAAgACAAIAAgACAAIAAgACAAIAAgAE4ATwBUACgASQBTAF8ASQBOAFQARQBHAEUAUgAoAFMAaQBnAG4AKQApACwAIAB7ACMATgBVAE0AIQB9ACwAXABuACAAIAAgACAAIAAgACAAIAAgACAAIAAgAFQAUgBVAEUALAAgAFMAaQBnAG4AXABuACAAIAAgACAAIAAgACAAIAApACwAXABuACAAIAAgACAAIAAgACAAIABfAHoAZQByAG8AUwBpAGcAbgAsACAASQBGACgASQBTAE4AVQBNAEIARQBSACgAXwBzAGkAZwBuACkALAAgAF8AcwBpAGcAbgAgAD0AIAAwACwAIABGAEEATABTAEUAKQAsAFwAbgAgACAAIAAgACAAIAAgACAAXABuACAAIAAgACAAIAAgACAAIABfAGQAYQB5AHMALAAgAGYAbgBDAGgAZQBjAGsARQBsAGUAbQBlAG4AdAAoAEQAYQB5AHMALAAgAFwAIgBcACIALAAgADEALAAgAF8AegBlAHIAbwBTAGkAZwBuACkALABcAG4AIAAgACAAIAAgACAAIAAgAF8AaABvAHUAcgBzACwAIABmAG4AQwBoAGUAYwBrAEUAbABlAG0AZQBuAHQAKABIAG8AdQByAHMALAAgADIANAAsACAAMgAsACAAXwB6AGUAcgBvAFMAaQBnAG4AKQAsAFwAbgAgACAAIAAgACAAIAAgACAAXwBtAGkAbgB1AHQAZQBzACwAIABmAG4AQwBoAGUAYwBrAEUAbABlAG0AZQBuAHQAKABNAGkAbgB1AHQAZQBzACwAIAA2ADAALAAgADMALAAgAF8AegBlAHIAbwBTAGkAZwBuACkALABcAG4AIAAgACAAIAAgACAAIAAgAF8AcwBlAGMAbwBuAGQAcwAsACAAZgBuAEMAaABlAGMAawBFAGwAZQBtAGUAbgB0ACgAUwBlAGMAbwBuAGQAcwAsACAANgAwACwAIAA0ACwAIABfAHoAZQByAG8AUwBpAGcAbgApACwAXABuACAAIAAgACAAIAAgACAAIABJAEYAKABcAG4AIAAgACAAIAAgACAAIAAgACAAIAAgACAASQBTAE4AVQBNAEIARQBSACgAXwBzAGkAZwBuACkAIAAqACAASQBTAF8ARQBNAFAAVABZACgAXwBkAGEAeQBzACkAIAAqACAASQBTAF8ARQBNAFAAVABZACgAXwBoAG8AdQByAHMAKQAgACoAIABJAFMAXwBFAE0AUABUAFkAKABfAG0AaQBuAHUAdABlAHMAKQAgACoAIABJAFMAXwBFAE0AUABUAFkAKABfAHMAZQBjAG8AbgBkAHMAKQAsAFwAbgAgACAAIAAgACAAIAAgACAAIAAgACAAIABIAFMAVABBAEMASwAoAF8AcwBpAGcAbgAsACAAewAjAFYAQQBMAFUARQAhACwAIAAjAFYAQQBMAFUARQAhACwAIAAjAFYAQQBMAFUARQAhACwAIAAjAFYAQQBMAFUARQAhAH0AKQAsAFwAbgAgACAAIAAgACAAIAAgACAAIAAgACAAIABIAFMAVABBAEMASwAoAF8AcwBpAGcAbgAsACAAXwBkAGEAeQBzACwAIABfAGgAbwB1AHIAcwAsACAAXwBtAGkAbgB1AHQAZQBzACwAIABfAHMAZQBjAG8AbgBkAHM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MAE8AVwBfAE8AUgBEAEUAUgBcAG4AXABuAFIAZQB0AHUAcgBuAHMAIABhACAAbgB1AG0AYgBlAHIAIAByAGUAcAByAGUAcwBlAG4AdABpAG4AZwAgAHQAaABlACAAbABvAHcAZQBzAHQAIABvAHIAZABlAHIAIABlAGwAZQBtAGUAbgB0ACAAbwBmACAAdABoAGUAIABzAGUAeABhAGcAZQBzAGkAbQBhAGwAIAByAGUAcAByAGUAcwBlAG4AdABhAHQAaQBvAG4AIABvAGYAIABhACAAdABpAG0AZQBzAHAAYQBu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wByAGQAZQByACwAIAAjAE4ALwBBACAAZgBvAHIAIAB6AGUAcgBvAFwAbgAgACAAIAB8ACAAIAAgACAAIAAgACAAIAAgAHwAIAAgADEAIAAtACAARABhAHkAXABuACAAIAAgAHwAIAAgACAAIAAgACAAIAAgACAAfAAgACAAMgAgAC0AIABIAG8AdQByAFwAbgAgACAAIAB8ACAAIAAgACAAIAAgACAAIAAgAHwAIAAgADMAIAAtACAATQBpAG4AdQB0AGUAXABuACAAIAAgAHwAIAAgACAAIAAgACAAIAAgACAAfAAgACAANAAgAC0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HMAIAAgACAAIAAgACAAfAAgAGQAZQBjAGkAbQBhAGwAIAAgACAAIAAgACAAIAAgACAAfAAgAEQAZQBjAGkAbQBhAGwAIAB0AGkAbQBlAHMAcABhAG4AIAB3AGgAZQBuACAAbwBtAGkAdAB0AGkAbgBnACAAaABvAHUAcgBzACwAIABtAGkAbgB1AHQAZQBzACAAYQBuAGQAIABzAGUAYwBvAG4AZABzAFwAbgBbAEgAbwB1AHIAcwBdACAAIAAgAHwAIABpAG4AdABlAGcAZQByACAAWwAwAC4ALgAyADMAXQAgAHwAXABuAFsATQBpAG4AdQB0AGUAcwBdACAAfAAgAGkAbgB0AGUAZwBlAHIAIABbADAALgAuADUAOQBdACAAfABcAG4AWwBTAGUAYwBvAG4AZABzAF0AIAB8ACAAZABlAGMAaQBtAGEAbAAgAFsAMAAuAC4ANgAw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TABPAFcAXwBPAFIARABFAFIAIAA9ACAATABBAE0AQgBEAEEAKABEAGEAeQBzACwAIABbAEgAbwB1AHIAcwBdACwAIABbAE0AaQBuAHUAdABlAHMAXQAsACAAWwBTAGUAYwBvAG4AZABzAF0ALABcAG4AIAAgACAAIABJAEYAUwAoAFwAbgAgACAAIAAgACAAIAAgACAAKABEAGEAeQBzACAAPQAgAFwAIgBcACIAKQAgACoAIAAoAEgAbwB1AHIAcwAgAD0AIABcACIAXAAiACkAIAAqACAAKABNAGkAbgB1AHQAZQBzACAAPQAgAFwAIgBcACIAKQAgACoAIAAoAFMAZQBjAG8AbgBkAHMAIAA9ACAAXAAiAFwAIgApACwAIABcACIAXAAiACwAXABuACAAIAAgACAAIAAgACAAIABJAFMATgBVAE0AQgBFAFIAKABEAGEAeQBzACkAIAAqACAASQBTAF8ARQBNAFAAVABZACgASABvAHUAcgBzACkAIAAqACAASQBTAF8ARQBNAFAAVABZACgATQBpAG4AdQB0AGUAcwApACAAKgAgAEkAUwBfAEUATQBQAFQAWQAoAFMAZQBjAG8AbgBkAHMAKQAsACAASQBGAFMAKABcAG4AIAAgACAAIAAgACAAIAAgACAAIAAgACAARABhAHkAcwAgAD0AIAAwACwAIAB7ACMATgAvAEEAfQAsAFwAbgAgACAAIAAgACAAIAAgACAAIAAgACAAIABOAE8AVAAoAEkAUwBfAEkATgBUAEUARwBFAFIAKABEAGEAeQBzACAAKgAgADEANAA0ADAAKQApACwAIAA0ACwAXABuACAAIAAgACAAIAAgACAAIAAgACAAIAAgAE4ATwBUACgASQBTAF8ASQBOAFQARQBHAEUAUgAoAEQAYQB5AHMAIAAqACAAMgA0ACkAKQAsACAAMwAsAFwAbgAgACAAIAAgACAAIAAgACAAIAAgACAAIABOAE8AVAAoAEkAUwBfAEkATgBUAEUARwBFAFIAKABEAGEAeQBzACkAKQAsACAAMgAsAFwAbgAgACAAIAAgACAAIAAgACAAIAAgACAAIABJAFMATgBVAE0AQgBFAFIAKABEAGEAeQBzACkALAAgADEALABcAG4AIAAgACAAIAAgACAAIAAgACAAIAAgACAAVABSAFUARQAsACAAewAjAE4ALwBBAH0AXABuACAAIAAgACAAIAAgACAAIAApACwAXABuACAAIAAgACAAIAAgACAAIABJAFMATgBVAE0AQgBFAFIAKABIAG8AdQByAHMAKQAgACsAIABJAFMATgBVAE0AQgBFAFIAKABNAGkAbgB1AHQAZQBzACkAIAArACAASQBTAE4AVQBNAEIARQBSACgAUwBlAGMAbwBuAGQAcwApACwAIABJAEYAUwAoAFwAbgAgACAAIAAgACAAIAAgACAAIAAgACAAIABBAEIAUwAoAE4AKABTAGUAYwBvAG4AZABzACkAKQAgAD4AIAAwACwAIAA0ACwAXABuACAAIAAgACAAIAAgACAAIAAgACAAIAAgAEEAQgBTACgATgAoAE0AaQBuAHUAdABlAHMAKQApACAAPgAgADAALAAgADMALABcAG4AIAAgACAAIAAgACAAIAAgACAAIAAgACAAQQBCAFMAKABOACgASABvAHUAcgBzACkAKQAgAD4AIAAwACwAIAAyACwAXABuACAAIAAgACAAIAAgACAAIAAgACAAIAAgAEEAQgBTACgATgAoAEQAYQB5AHMAKQApACAAPgAgADAALAAgADEALABcAG4AIAAgACAAIAAgACAAIAAgACAAIAAgACAAVABSAFUARQAsACAAewAjAE4ALwBBAH0AXABuACAAIAAgACAAIAAgACAAIAApACwAXABuACAAIAAgACAAIAAgACAAIABUAFIAVQBFACwAIAB7ACMAVgBBAEwAVQBFACEAf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EgASQBHAEgAXwBPAFIARABFAFIAXABuAFwAbgBSAGUAdAB1AHIAbgBzACAAYQAgAG4AdQBtAGIAZQByACAAcgBlAHAAcgBlAHMAZQBuAHQAaQBuAGcAIAB0AGgAZQAgAGgAaQBnAGgAZQBzAHQAIABvAHIAZABlAHIAIABjAG8AbQBwAG8AbgBlAG4AdAAgAG8AZgAgAHQAaABlACAAcwBlAHgAYQBnAGUAcwBpAG0AYQBsACAAcgBlAHAAcgBlAHMAZQBuAHQAYQB0AGkAbwBuACAAbwBmACAAYQAgAHQAaQBtAGUAcwBwAGEAb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8AcgBkAGUAcgAsACAAIwBOAC8AQQAgAGYAbwByACAAegBlAHIAbwBcAG4AIAAgACAAfAAgACAAIAAgACAAIAAgACAAIAB8ACAAIAAxACAALQAgAEQAYQB5AFwAbgAgACAAIAB8ACAAIAAgACAAIAAgACAAIAAgAHwAIAAgADIAIAAtACAASABvAHUAcgBcAG4AIAAgACAAfAAgACAAIAAgACAAIAAgACAAIAB8ACAAIAAzACAALQAgAE0AaQBuAHUAdABlAFwAbgAgACAAIAB8ACAAIAAgACAAIAAgACAAIAAgAHwAIAAgADQAIAAt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zACAAIAAgACAAIAAgAHwAIABkAGUAYwBpAG0AYQBsACAAIAAgACAAIAAgACAAIAAgAHwAIABEAGUAYwBpAG0AYQBsACAAdABpAG0AZQBzAHAAYQBuACAAdwBoAGUAbgAgAG8AbQBpAHQAdABpAG4AZwAgAGgAbwB1AHIAcwAsACAAbQBpAG4AdQB0AGUAcwAgAGEAbgBkACAAcwBlAGMAbwBuAGQAcwBcAG4AWwBIAG8AdQByAHMAXQAgACAAIAB8ACAAaQBuAHQAZQBnAGUAcgAgAFsAMAAuAC4AMgAzAF0AIAB8AFwAbgBbAE0AaQBuAHUAdABlAHMAXQAgAHwAIABpAG4AdABlAGcAZQByACAAWwAwAC4ALgA1ADkAXQAgAHwAXABuAFsAUwBlAGMAbwBuAGQAcwBdACAAfAAgAGQAZQBjAGkAbQBhAGwAIABbADAALgAuADYAM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EgASQBHAEgAXwBPAFIARABFAFIAIAA9ACAATABBAE0AQgBEAEEAKABEAGEAeQBzACwAIABbAEgAbwB1AHIAcwBdACwAIABbAE0AaQBuAHUAdABlAHMAXQAsACAAWwBTAGUAYwBvAG4AZABzAF0ALABcAG4AIAAgACAAIABJAEYAUwAoAFwAbgAgACAAIAAgACAAIAAgACAAKABEAGEAeQBzACAAPQAgAFwAIgBcACIAKQAgACoAIAAoAEgAbwB1AHIAcwAgAD0AIABcACIAXAAiACkAIAAqACAAKABNAGkAbgB1AHQAZQBzACAAPQAgAFwAIgBcACIAKQAgACoAIAAoAFMAZQBjAG8AbgBkAHMAIAA9ACAAXAAiAFwAIgApACwAIABcACIAXAAiACwAXABuACAAIAAgACAAIAAgACAAIABJAFMATgBVAE0AQgBFAFIAKABEAGEAeQBzACkAIAAqACAASQBTAF8ARQBNAFAAVABZACgASABvAHUAcgBzACkAIAAqACAASQBTAF8ARQBNAFAAVABZACgATQBpAG4AdQB0AGUAcwApACAAKgAgAEkAUwBfAEUATQBQAFQAWQAoAFMAZQBjAG8AbgBkAHMAKQAsACAATABFAFQAKABcAG4AIAAgACAAIAAgACAAIAAgACAAIAAgACAAXwBhAGIAcwBUAGkAbQBlAFMAcABhAG4ALAAgAEEAQgBTACgARABhAHkAcwApACwAXABuACAAIAAgACAAIAAgACAAIAAgACAAIAAgAEkARgBTACgAXABuACAAIAAgACAAIAAgACAAIAAgACAAIAAgACAAIAAgACAAXwBhAGIAcwBUAGkAbQBlAFMAcABhAG4AIAA9ACAAMAAsACAAewAjAE4ALwBBAH0ALABcAG4AIAAgACAAIAAgACAAIAAgACAAIAAgACAAIAAgACAAIABfAGEAYgBzAFQAaQBtAGUAUwBwAGEAbgAgAD4APQAgADEALAAgADEALABcAG4AIAAgACAAIAAgACAAIAAgACAAIAAgACAAIAAgACAAIABfAGEAYgBzAFQAaQBtAGUAUwBwAGEAbgAgACoAIAAyADQAIAA+AD0AIAAxACwAIAAyACwAXABuACAAIAAgACAAIAAgACAAIAAgACAAIAAgACAAIAAgACAAXwBhAGIAcwBUAGkAbQBlAFMAcABhAG4AIAAqACAAMQA0ADQAMAAgAD4APQAgADEALAAgADMALABcAG4AIAAgACAAIAAgACAAIAAgACAAIAAgACAAIAAgACAAIABUAFIAVQBFACwAIAA0AFwAbgAgACAAIAAgACAAIAAgACAAIAAgACAAIAApAFwAbgAgACAAIAAgACAAIAAgACAAKQAsAFwAbgAgACAAIAAgACAAIAAgACAASQBTAE4AVQBNAEIARQBSACgARABhAHkAcwApACAAKwAgAEkAUwBOAFUATQBCAEUAUgAoAEgAbwB1AHIAcwApACAAKwAgAEkAUwBOAFUATQBCAEUAUgAoAE0AaQBuAHUAdABlAHMAKQAgACsAIABJAFMATgBVAE0AQgBFAFIAKABTAGUAYwBvAG4AZABzACkALAAgAEkARgBTACgAXABuACAAIAAgACAAIAAgACAAIAAgACAAIAAgAEEAQgBTACgATgAoAEQAYQB5AHMAKQApACAAPgAgADAALAAgADEALABcAG4AIAAgACAAIAAgACAAIAAgACAAIAAgACAAQQBCAFMAKABOACgASABvAHUAcgBzACkAKQAgAD4AIAAwACwAIAAyACwAXABuACAAIAAgACAAIAAgACAAIAAgACAAIAAgAEEAQgBTACgATgAoAE0AaQBuAHUAdABlAHMAKQApACAAPgAgADAALAAgADMALABcAG4AIAAgACAAIAAgACAAIAAgACAAIAAgACAAQQBCAFMAKABOACgAUwBlAGMAbwBuAGQAcwApACkAIAA+ACAAMAAsACAANAAsAFwAbgAgACAAIAAgACAAIAAgACAAIAAgACAAIABUAFIAVQBFACwAIAB7ACMATgAvAEEAfQBcAG4AIAAgACAAIAAgACAAIAAgACkALABcAG4AIAAgACAAIAAgACAAIAAgAFQAUgBVAEUALAAgAHsAIwBWAEEATABVAEUAIQB9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wAbgBcAG4AUgBlAHQAdQByAG4AcwAgAGEAIABkAGUAYwBpAG0AYQBsACAAdABpAG0AZQBzAHAAYQBuACAAYQBzACAAYQAgAGYAcgBhAGMAdABpAG8AbgAgAG8AZgAgAGEAIABkAGEAeQAgAGYAcgBvAG0AIABhACAAcwBlAHgAYQBnAGUAcwBpAG0AYQBsACAAcgBlAHAAcgBlAHMAZQBuAHQAYQB0AGkAbwBuACAAbwBmACAAdABpAG0AZQAuAFwAbgBOAG8AdABlACAAYwBvAG0AcABvAG4AZQBuAHQAcwAgAGUAeABjAGUAZQBkAGkAbgBnACAAdABoAGUAaQByACAAbQBvAGQAdQBsAHUAcwAgAHcAaQBsAGwAIABjAGEAcgBy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FwAbgAgACAAIAB8ACAAIAAgACAAIAAgACAAIAAgAHw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HwAXABuAEQAYQB5AHMAIAAgACAAIAAgACAAfAAgAGQAZQBjAGkAbQBhAGwAIABbADAALgAuAF0AIAAgACAAIAB8AFwAbgBbAEgAbwB1AHIAcwBdACAAIAAgAHwAIABkAGUAYwBpAG0AYQBsACAAWwAwAC4ALgAyADMAXQAgACAAfABcAG4AWwBNAGkAbgB1AHQAZQBzAF0AIAB8ACAAZABlAGMAaQBtAGEAbAAgAFsAMAAuAC4ANQA5AF0AIAAgAHwAXABuAFsAUwBlAGMAbwBuAGQAcwBdACAAfAAgAGQAZQBjAGkAbQBhAGwAIABbADAALgAuADYAMAAp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UwBpAGcAbgAsACAARABhAHkAcwAsACAAWwBIAG8AdQByAHMAXQAsACAAWwBNAGkAbgB1AHQAZQBzAF0ALAAgAFsAUwBlAGMAbwBuAGQAcwBdACwAXABuACAAIAAgACAASQBGAFMAKABcAG4AIAAgACAAIAAgACAAIAAgAEkAUwBfAEUATQBQAFQAWQAoAEQAYQB5AHMAKQAgACoAIABJAFMAXwBFAE0AUABUAFkAKABIAG8AdQByAHMAKQAgACoAIABJAFMAXwBFAE0AUABUAFkAKABNAGkAbgB1AHQAZQBzACkAIAAqACAASQBTAF8ARQBNAFAAVABZACgAUwBlAGMAbwBuAGQAcwApACwAIABcACIAXAAiACwAXABuACAAIAAgACAAIAAgACAAIABJAFMARQBSAFIATwBSACgAUwBpAGcAbgApACwAIABTAGkAZwBuACwAXABuACAAIAAgACAAIAAgACAAIABJAFMARQBSAFIATwBSACgARABhAHkAcwApACwAIABEAGEAeQBzACwAXABuACAAIAAgACAAIAAgACAAIABJAFMARQBSAFIATwBSACgASABvAHUAcgBzACkALAAgAEgAbwB1AHIAcwAsAFwAbgAgACAAIAAgACAAIAAgACAASQBTAEUAUgBSAE8AUgAoAE0AaQBuAHUAdABlAHMAKQAsACAATQBpAG4AdQB0AGUAcwAsAFwAbgAgACAAIAAgACAAIAAgACAASQBTAEUAUgBSAE8AUgAoAFMAZQBjAG8AbgBkAHMAKQAsACAAUwBlAGMAbwBuAGQAcwAsAFwAbgAgACAAIAAgACAAIAAgACAATgBPAFQAKABJAFMAXwBOAFUATQBFAFIASQBDAF8ATgBVAEwATAAoAFMAaQBnAG4AKQApACwAIAB7ACMAVgBBAEwAVQBFACEAfQAsAFwAbgAgACAAIAAgACAAIAAgACAATgBPAFQAKABJAFMAXwBOAFUATQBFAFIASQBDAF8ATgBVAEwATAAoAEQAYQB5AHMAKQApACwAIAB7ACMAVgBBAEwAVQBFACEAfQAsAFwAbgAgACAAIAAgACAAIAAgACAATgBPAFQAKABJAFMAXwBOAFUATQBFAFIASQBDAF8ATgBVAEwATAAoAEgAbwB1AHIAcwApACkALAAgAHsAIwBWAEEATABVAEUAIQB9ACwAXABuACAAIAAgACAAIAAgACAAIABOAE8AVAAoAEkAUwBfAE4AVQBNAEUAUgBJAEMAXwBOAFUATABMACgATQBpAG4AdQB0AGUAcwApACkALAAgAHsAIwBWAEEATABVAEUAIQB9ACwAXABuACAAIAAgACAAIAAgACAAIABOAE8AVAAoAEkAUwBfAE4AVQBNAEUAUgBJAEMAXwBOAFUATABMACgAUwBlAGMAbwBuAGQAcwApACkALAAgAHsAIwBWAEEATABVAEUAIQB9ACwAXABuACAAIAAgACAAIAAgACAAIABUAFIAVQBFACwAIABMAEUAVAAoAFwAbgAgACAAIAAgACAAIAAgACAAIAAgACAAIABfAHMAaQBnAG4ALAAgAEkARgBTACgAXABuACAAIAAgACAAIAAgACAAIAAgACAAIAAgACAAIAAgACAAUwBpAGcAbgAgAD0AIAAwACwAIAAwACwAXABuACAAIAAgACAAIAAgACAAIAAgACAAIAAgACAAIAAgACAAUwBpAGcAbgAgADwAIAAwACwAIAAtADEALABcAG4AIAAgACAAIAAgACAAIAAgACAAIAAgACAAIAAgACAAIABUAFIAVQBFACwAIAAxAFwAbgAgACAAIAAgACAAIAAgACAAIAAgACAAIAApACwAXABuACAAIAAgACAAIAAgACAAIAAgACAAIAAgAF8AcwBpAGcAbgAgACoAIAAoAE4AKABEAGEAeQBzACkAIAArACAAKABOACgASABvAHUAcgBzACkAIAAvACAAMgA0ACkAIAArACAAKABOACgATQBpAG4AdQB0AGUAcwApACAALwAgADEANAA0ADAAKQAgACsAIAAoAE4AKABTAGUAYwBvAG4AZABzACkAIAAvACAAOAA2ADQAMAAw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kATQBFAFMAUABBAE4AXABuAFwAbgBSAGUAdAB1AHIAbgBzACAAYQAgAGQAZQBjAGkAbQBhAGwAIAB0AGkAbQBlAHMAcABhAG4AIAB2AGEAbAB1AGUAIAByAG8AdQBuAGQAZQBkACAAdABvACAAdABoAGUAIABzAHAAZQBjAGkAZgBpAGUAZAAgAHAAcgBlAGMAaQBzAGkAbwBuACAAbABlAHYAZQBs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T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IAAgACAAIAAgACAAIAAgAHwAIABkAGUAYwBpAG0AYQBsACAAfAAgAEQAZQBjAGkAbQBhAGwAIAB0AGkAbQBlAHMAcABhAG4AIAB3AGgAZQByAGUAIABhACAAZABhAHkAIAA9ACAAMQBcAG4AWwBQAHIAZQBjAGkAcwBpAG8AbgBMAGUAdgBlAGwAXQAgAHwAIABpAG4AdABlAGcAZQByACAAfAAgAFMAZQBsAGUAYwB0ACAAcAByAGUAYwBpAHMAaQBvAG4AIABsAGUAdgBlAGwAXABuACAAIAAgACAAIAAgACAAIAAgACAAIAAgACAAIAAgACAAIAB8ACAAWwAtADMALgAuADkAXQAgAHwAIABOAHUAbABsACAALQAgAEYAbABvAGEAdABpAG4AZwBcAG4AIAAgACAAIAAgACAAIAAgACAAIAAgACAAIAAgACAAIAAgAHwAIAAgACAAIAAgACAAIAAgACAAfAAgACAAIAAtADMAIAAtACAARABhAHkAXABuACAAIAAgACAAIAAgACAAIAAgACAAIAAgACAAIAAgACAAIAB8ACAAIAAgACAAIAAgACAAIAAgAHwAIAAgACAALQAyACAALQAgAEgAbwB1AHIAXABuACAAIAAgACAAIAAgACAAIAAgACAAIAAgACAAIAAgACAAIAB8ACAAIAAgACAAIAAgACAAIAAgAHwAIAAgACAALQAxACAALQAgAE0AaQBuAHUAdABlAFwAbgAgACAAIAAgACAAIAAgACAAIAAgACAAIAAgACAAIAAgACAAfAAgACAAIAAgACAAIAAgACAAIAB8ACAAIAAgACAAMAAgAC0AIABTAGUAYwBvAG4AZABcAG4AIAAgACAAIAAgACAAIAAgACAAIAAgACAAIAAgACAAIAAgAHwAIAAgACAAIAAgACAAIAAgACAAfAAgACAAIAAgADEAIAAtACAARABlAGMAaQBzAGUAYwBvAG4AZABcAG4AIAAgACAAIAAgACAAIAAgACAAIAAgACAAIAAgACAAIAAgAHwAIAAgACAAIAAgACAAIAAgACAAfAAgACAAIAAgADIAIAAtACAAQwBlAG4AdABpAHMAZQBjAG8AbgBkAFwAbgAgACAAIAAgACAAIAAgACAAIAAgACAAIAAgACAAIAAgACAAfAAgACAAIAAgACAAIAAgACAAIAB8ACAAIAAgACAAMwAgAC0AIABNAGkAbABsAGkAcwBlAGMAbwBuAGQAXABuACAAIAAgACAAIAAgACAAIAAgACAAIAAgACAAIAAgACAAIAB8ACAAIAAgACAAIAAgACAAIAAgAHwAIAAgACAAIAAuAC4ALgBcAG4AIAAgACAAIAAgACAAIAAgACAAIAAgACAAIAAgACAAIAAgAHwAIAAgACAAIAAgACAAIAAgACAAfAAgACAAIAAgADkAIAAtACAATgBhAG4AbwBzAGUAYwBvAG4AZABcAG4AWwBUAHIAdQBuAGMAYQB0AGUAXQAgACAAIAAgACA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kATQBFAFMAUABBAE4AIAA9ACAATABBAE0AQgBEAEEAKABUAGkAbQBlAFMAcABhAG4ALAAgAFsAUAByAGUAYwBpAHMAaQBvAG4ATABlAHYAZQBsAF0ALAAgAFsAVAByAHUAbgBjAGEAdABlAF0ALABcAG4AIAAgACAAIABJAEYAUwAoAFwAbgAgACAAIAAgACAAIAAgACAAVABpAG0AZQBTAHAAYQBuACAAPQAgAFwAIgBcACIALAAgAFwAIgBcACIALABcAG4AIAAgACAAIAAgACAAIAAgAE4ATwBUACgASQBTAE4AVQBNAEIARQBSACgAVABpAG0AZQBTAHAAYQBuACkAKQAsACAAewAjAFYAQQBMAFUARQAhAH0ALABcAG4AIAAgACAAIAAgACAAIAAgAFQAaQBtAGUAUwBwAGEAbgAgAD0AIAAwACwAIAAwACwAXABuACAAIAAgACAAIAAgACAAIABUAFIAVQBFACwAIABMAEUAVAAoAFwAbgAgACAAIAAgACAAIAAgACAAIAAgACAAIABfAHQAcgB1AG4AYwBhAHQAZQAsACAATgAoAFQAcgB1AG4AYwBhAHQAZQApACAAPAA+ACAAMAAsAFwAbgAgACAAIAAgACAAIAAgACAAIAAgACAAIABfAHAAcgBlAGMAaQBzAGkAbwBuACwAIABJAEYAUwAoAFwAbgAgACAAIAAgACAAIAAgACAAIAAgACAAIAAgACAAIAAgAE4ATwBUACgASQBTAE4AVQBNAEIARQBSACgAUAByAGUAYwBpAHMAaQBvAG4ATABlAHYAZQBsACkAKQAsACAAXAAiAFwAIgAsAFwAbgAgACAAIAAgACAAIAAgACAAIAAgACAAIAAgACAAIAAgAFAAcgBlAGMAaQBzAGkAbwBuAEwAZQB2AGUAbAAgADwAIAAtADMALAAgAC0AMwAsAFwAbgAgACAAIAAgACAAIAAgACAAIAAgACAAIAAgACAAIAAgAFAAcgBlAGMAaQBzAGkAbwBuAEwAZQB2AGUAbAAgAD4AIAA5ACwAIAA5ACwAXABuACAAIAAgACAAIAAgACAAIAAgACAAIAAgACAAIAAgACAAVABSAFUARQAsACAASQBOAFQAKABQAHIAZQBjAGkAcwBpAG8AbgBMAGUAdgBlAGwAKQBcAG4AIAAgACAAIAAgACAAIAAgACAAIAAgACAAKQAsAFwAbgAgACAAIAAgACAAIAAgACAAIAAgACAAIABJAEYAUwAoAFwAbgAgACAAIAAgACAAIAAgACAAIAAgACAAIAAgACAAIAAgAF8AcAByAGUAYwBpAHMAaQBvAG4AIAA9ACAAXAAiAFwAIgAsACAAVABpAG0AZQBTAHAAYQBuACwAXABuACAAIAAgACAAIAAgACAAIAAgACAAIAAgACAAIAAgACAAXwB0AHIAdQBuAGMAYQB0AGUALAAgAEkARgBTACgAXABuACAAIAAgACAAIAAgACAAIAAgACAAIAAgACAAIAAgACAAIAAgACAAIABfAHAAcgBlAGMAaQBzAGkAbwBuACAAPQAgAC0AMwAsACAAUgBPAFUATgBEAEQATwBXAE4AKABUAGkAbQBlAFMAcABhAG4ALAAgADAAKQAsAFwAbgAgACAAIAAgACAAIAAgACAAIAAgACAAIAAgACAAIAAgACAAIAAgACAAXwBwAHIAZQBjAGkAcwBpAG8AbgAgAD0AIAAtADIALAAgAFIATwBVAE4ARABEAE8AVwBOACgAVABpAG0AZQBTAHAAYQBuACAAKgAgADIANAAsACAAMAApACAALwAgADIANAAsAFwAbgAgACAAIAAgACAAIAAgACAAIAAgACAAIAAgACAAIAAgACAAIAAgACAAXwBwAHIAZQBjAGkAcwBpAG8AbgAgAD0AIAAtADEALAAgAFIATwBVAE4ARABEAE8AVwBOACgAVABpAG0AZQBTAHAAYQBuACAAKgAgADEANAA0ADAALAAgADAAKQAgAC8AIAAxADQANAAwACwAXABuACAAIAAgACAAIAAgACAAIAAgACAAIAAgACAAIAAgACAAIAAgACAAIABUAFIAVQBFACwAIABSAE8AVQBOAEQARABPAFcATgAoAFQAaQBtAGUAUwBwAGEAbgAgACoAIAA4ADYANAAwADAALAAgAF8AcAByAGUAYwBpAHMAaQBvAG4AKQAgAC8AIAA4ADYANAAwADAAXABuACAAIAAgACAAIAAgACAAIAAgACAAIAAgACAAIAAgACAAKQAsAFwAbgAgACAAIAAgACAAIAAgACAAIAAgACAAIAAgACAAIAAgAFQAUgBVAEUALAAgAEkARgBTACgAXABuACAAIAAgACAAIAAgACAAIAAgACAAIAAgACAAIAAgACAAIAAgACAAIABfAHAAcgBlAGMAaQBzAGkAbwBuACAAPQAgAC0AMwAsACAAUgBPAFUATgBEACgAVABpAG0AZQBTAHAAYQBuACwAIAAwACkALABcAG4AIAAgACAAIAAgACAAIAAgACAAIAAgACAAIAAgACAAIAAgACAAIAAgAF8AcAByAGUAYwBpAHMAaQBvAG4AIAA9ACAALQAyACwAIABSAE8AVQBOAEQAKABUAGkAbQBlAFMAcABhAG4AIAAqACAAMgA0ACwAIAAwACkAIAAvACAAMgA0ACwAXABuACAAIAAgACAAIAAgACAAIAAgACAAIAAgACAAIAAgACAAIAAgACAAIABfAHAAcgBlAGMAaQBzAGkAbwBuACAAPQAgAC0AMQAsACAAUgBPAFUATgBEACgAVABpAG0AZQBTAHAAYQBuACAAKgAgADEANAA0ADAALAAgADAAKQAgAC8AIAAxADQANAAwACwAXABuACAAIAAgACAAIAAgACAAIAAgACAAIAAgACAAIAAgACAAIAAgACAAIABUAFIAVQBFACwAIABSAE8AVQBOAEQAKABUAGkAbQBlAFMAcABhAG4AIAAqACAAOAA2ADQAMAAwACwAIABfAHAAcgBlAGMAaQBzAGkAbwBuACkAIAAvACAAOAA2ADQAMAAw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UAEkATQBFAFMAUABBAE4AXABuAFwAbgBSAGUAdAB1AHIAbgBzACAAdABoAGUAIABzAGUAeABhAGcAZQBzAGkAbQBhAGwAIAByAGUAcAByAGUAcwBlAG4AdABhAHQAaQBvAG4AIABvAGYAIABhACAAdABpAG0AZQBzAHAAYQBuACAAdgBhAGwAdQBlACAAZQB4AHAAcgBlAHMAcwBlAGQAIABmAHIAbwBtACAAdABoAGUAIABzAHAAZQBjAGkAZgBpAGUAZAAgAGgAaQBnAGgAIABvAHIAZABlAHIAIABjAG8AbQBwAG8AbgBlAG4AdABcAG4AYQBuAGQAIAB0AGgAZQAgAGcAaQB2AGUAbgAgAGwAbwB3AGUAcwB0ACAAbwByAGQAZQByACAAYwBvAG0AcABvAG4AZQBuAHQAIAByAG8AdQBuAGQAZQBkACAAdABvACAAdABoAGUAIABzAHAAZQBjAGkAZgBpAGUAZAAgAHAAcgBlAGMAaQBzAGkAbw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CAAIAAgACAAIAAgAHwAIABkAGUAYwBpAG0AYQBsACAAfAAgAEQAZQBjAGkAbQBhAGwAIAB0AGkAbQBlAHMAcABhAG4AIAB3AGgAZQByAGUAIABhACAAZABhAHkAIAA9ACAAMQBcAG4AWwBIAGkAZwBoAE8AcgBkAGUAcgBdACAAIAAgAHwAIABpAG4AdABlAGcAZQByACAAfAAgAEgAaQBnAGgAZQBzAHQALQBvAHIAZABlAHIAIABjAG8AbQBwAG8Abg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jAG8AbQBwAG8AbgBlAG4AdAAuACAARABlAGYAYQB1AGwAdABzACAAdABvACAAUwBlAGMAbwBuAGQ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FAAcgBlAGMAaQBzAGkAbwBuAF0AIAAgACAAfAAgAGkAbgB0AGUAZwBlAHIAIAB8ACAAUwBlAGwAZQBjAHQAIABwAHIAZQBjAGkAcwBpAG8AbgAgAGwAZQB2AGUAbABcAG4AIAAgACAAIAAgACAAIAAgACAAIAAgACAAIAAgAHwAIABbADAALgAuADkAXQAgACAAfAAgAE4AdQBsAGwAIAAtACAARgBsAG8AYQB0AGkAbgBnAFwAbgBbAFQAcgB1AG4AYwBhAHQAZQBd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IAA9ACAATABBAE0AQgBEAEEAKABUAGkAbQBlAFMAcABhAG4ALAAgAFsASABpAGcAaABPAHIAZABlAHIAXQAsACAAWwBMAG8AdwBPAHIAZABlAHIAXQAsACAAWwBQAHIAZQBjAGkAcwBpAG8AbgBdACwAIABbAFQAcgB1AG4AYwBhAHQAZQBdACwAXABuACAAIAAgACAATABFAFQAKABcAG4AIAAgACAAIAAgACAAIAAgAF8AbABvAHcATwByAGQAZQByACwAIABJAEYAUwAoAFwAbgAgACAAIAAgACAAIAAgACAAIAAgACAAIABOAE8AVAAoAEkAUwBOAFUATQBCAEUAUgAoAEwAbwB3AE8AcgBkAGUAcgApACkALAAgADQALABcAG4AIAAgACAAIAAgACAAIAAgACAAIAAgACAATABvAHcATwByAGQAZQByACAAPAAgADEALAAgADQALABcAG4AIAAgACAAIAAgACAAIAAgACAAIAAgACAATABvAHcATwByAGQAZQByACAAPgAgADQALAAgADQALABcAG4AIAAgACAAIAAgACAAIAAgACAAIAAgACAAVABSAFUARQAsACAASQBOAFQAKABMAG8AdwBPAHIAZABlAHIAKQBcAG4AIAAgACAAIAAgACAAIAAgACkALABcAG4AIAAgACAAIAAgACAAIAAgAFwAbgAgACAAIAAgACAAIAAgACAAXwBoAGkAZwBoAE8AcgBkAGUAcgAsACAATABFAFQAKABcAG4AIAAgACAAIAAgACAAIAAgACAAIAAgACAAXwBoAGkAZwBoACwAIABJAEYAUwAoAFwAbgAgACAAIAAgACAAIAAgACAAIAAgACAAIAAgACAAIAAgAE4ATwBUACgASQBTAE4AVQBNAEIARQBSACgASABpAGcAaABPAHIAZABlAHIAKQApACwAIAAxACwAXABuACAAIAAgACAAIAAgACAAIAAgACAAIAAgACAAIAAgACAASABpAGcAaABPAHIAZABlAHIAIAA8ACAAMQAsACAAMQAsAFwAbgAgACAAIAAgACAAIAAgACAAIAAgACAAIAAgACAAIAAgAEgAaQBnAGgATwByAGQAZQByACAAPgAgADQALAAgADQALABcAG4AIAAgACAAIAAgACAAIAAgACAAIAAgACAAIAAgACAAIABUAFIAVQBFACwAIABJAE4AVAAoAEgAaQBnAGgATwByAGQAZQByACkAXABuACAAIAAgACAAIAAgACAAIAAgACAAIAAgACkALABcAG4AIAAgACAAIAAgACAAIAAgACAAIAAgACAASQBGACgAXwBoAGkAZwBoACAAPgAgAF8AbABvAHcATwByAGQAZQByACwAIABfAGwAbwB3AE8AcgBkAGUAcgAsACAAXwBoAGkAZwBoACkAXABuACAAIAAgACAAIAAgACAAIAApACwAXABuACAAIAAgACAAIAAgACAAIABcAG4AIAAgACAAIAAgACAAIAAgAEkARgBTACgAXABuACAAIAAgACAAIAAgACAAIAAgACAAIAAgAFQAaQBtAGUAUwBwAGEAbgAgAD0AIABcACIAXAAiACwAIAB7AFwAIgBcACIALAAgAFwAIgBcACIALAAgAFwAIgBcACIALAAgAFwAIgBcACIALAAgAFwAIgBcACIAfQAsAFwAbgAgACAAIAAgACAAIAAgACAAIAAgACAAIABOAE8AVAAoAEkAUwBOAFUATQBCAEUAUgAoAFQAaQBtAGUAUwBwAGEAbgApACkALAAgAHsAIwBWAEEATABVAEUAIQAsACAAXAAiAFwAIgAsACAAXAAiAFwAIgAsACAAXAAiAFwAIgAsACAAXAAiAFwAIgB9ACwAXABuACAAIAAgACAAIAAgACAAIAAgACAAIAAgAFQAaQBtAGUAUwBwAGEAbgAgAD0AIAAwACwAIABDAEgATwBPAFMARQBDAE8ATABTACgAewAwACwAIAAwACwAIAAwACwAIAAwACwAIAAwACwAIABcACIAXAAiACwAIABcACIAXAAiACwAIABcACIAXAAiAH0ALAAgAFMARQBRAFUARQBOAEMARQAoADEALAAgADUALAAgADUAIAAtACAAXwBsAG8AdwBPAHIAZABlAHIAKQApACwAIABcAG4AIAAgACAAIAAgACAAIAAgACAAIAAgACAAVABSAFUARQAsACAATABFAFQAKABcAG4AIAAgACAAIAAgACAAIAAgACAAIAAgACAAIAAgACAAIABfAHQAcgB1AG4AYwBhAHQAZQAsACAATgAoAFQAcgB1AG4AYwBhAHQAZQApACAAPAA+ACAAMAAsAFwAbgAgACAAIAAgACAAIAAgACAAIAAgACAAIAAgACAAIAAgAF8AYQBiAHMAVABpAG0AZQBTAHAAYQBuACwAIABBAEIAUwAoAFQAaQBtAGUAUwBwAGEAbgApACwAXABuACAAIAAgACAAIAAgACAAIAAgACAAIAAgACAAIAAgACAAXwBzAGkAZwBuACwAIABTAEkARwBOACgAVABpAG0AZQBTAHAAYQBuACkALABcAG4AIAAgACAAIAAgACAAIAAgACAAIAAgACAAIAAgACAAIABfAHAAcgBlAGMAaQBzAGkAbwBuACwAIABJAEYAUwAoAFwAbgAgACAAIAAgACAAIAAgACAAIAAgACAAIAAgACAAIAAgACAAIAAgACAAUAByAGUAYwBpAHMAaQBvAG4AIAA9ACAAXAAiAFwAIgAsACAAXAAiAFwAIgAsAFwAbgAgACAAIAAgACAAIAAgACAAIAAgACAAIAAgACAAIAAgACAAIAAgACAAUAByAGUAYwBpAHMAaQBvAG4AIAA8ACAAMAAsACAAMAAsAFwAbgAgACAAIAAgACAAIAAgACAAIAAgACAAIAAgACAAIAAgACAAIAAgACAAUAByAGUAYwBpAHMAaQBvAG4AIAA+ACAAOQAsACAAOQAsAFwAbgAgACAAIAAgACAAIAAgACAAIAAgACAAIAAgACAAIAAgACAAIAAgACAAVABSAFUARQAsACAASQBOAFQAKABQAHIAZQBjAGkAcwBpAG8AbgApAFwAbgAgACAAIAAgACAAIAAgACAAIAAgACAAIAAgACAAIAAgACkALABcAG4AIAAgACAAIAAgACAAIAAgACAAIAAgACAAIAAgACAAIABJAEYAUwAoAFwAbgAgACAAIAAgACAAIAAgACAAIAAgACAAIAAgACAAIAAgACAAIAAgACAAXwBoAGkAZwBoAE8AcgBkAGUAcgAgAD0AIAAxACwAIABJAEYAUwAoAFwAbgAgACAAIAAgACAAIAAgACAAIAAgACAAIAAgACAAIAAgACAAIAAgACAAIAAgACAAIABfAGwAbwB3AE8AcgBkAGUAcgAgAD0AIAA0ACwAIABMAEUAVAAoAFwAbgAgACAAIAAgACAAIAAgACAAIAAgACAAIAAgACAAIAAgACAAIAAgACAAIAAgACAAIAAgACAAIAAgAF8AcwBlAGMAbwBuAGQAcwAsACAAXwBhAGIAcwBUAGkAbQBlAFMAcABhAG4AIAAqACAAOAA2ADQAMAAwACwAXABuACAAIAAgACAAIAAgACAAIAAgACAAIAAgACAAIAAgACAAIAAgACAAIAAgACAAIAAgACAAIAAgACAAXwBtAGkAbgB1AHQAZQBzACwAIABJAE4AVAAoAF8AcwBlAGMAbwBuAGQAcwAgAC8AIAA2ADAAKQAsAFwAbgAgACAAIAAgACAAIAAgACAAIAAgACAAIAAgACAAIAAgACAAIAAgACAAIAAgACAAIAAgACAAIAAgAF8AZABlAGMAUwBlAGMAbwBuAGQALAAgAF8AcwBlAGMAbwBuAGQAcwAgAC0AIAAoAF8AbQBpAG4AdQB0AGUAcwAgACoAIAA2ADAAKQAsAFwAbgAgACAAIAAgACAAIAAgACAAIAAgACAAIAAgACAAIAAgACAAIAAgACAAIAAgACAAIAAgACAAIAAgAF8AaABvAHUAcgBzACwAIABJAE4AVAAoAF8AbQBpAG4AdQB0AGUAcwAgAC8AIAA2ADAAKQAsAFwAbgAgACAAIAAgACAAIAAgACAAIAAgACAAIAAgACAAIAAgACAAIAAgACAAIAAgACAAIAAgACAAIAAgAF8AcgBNAGkAbgB1AHQAZQAsACAAXwBtAGkAbgB1AHQAZQBzACAALQAgACgAXwBoAG8AdQByAHMAIAAqACAANgAwACkALABcAG4AIAAgACAAIAAgACAAIAAgACAAIAAgACAAIAAgACAAIAAgACAAIAAgACAAIAAgACAAIAAgACAAIABfAHIARABhAHkALAAgAEkATgBUACgAXwBoAG8AdQByAHMAIAAvACAAMgA0ACkALABcAG4AIAAgACAAIAAgACAAIAAgACAAIAAgACAAIAAgACAAIAAgACAAIAAgACAAIAAgACAAIAAgACAAIABfAHIASABvAHUAcgAsACAAXwBoAG8AdQByAHMAIAAtACAAKABfAHIARABhAHkAIAAqACAAMgA0ACkALABcAG4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UwBlAGMAbwBuAGQAIABjAGgAZQBjAGsAZQBkACAAZgBvAHIAIAByAG8AdQBuAGQAaQBuAGcAIAB1AHAAIAB0AG8AIABtAGkAbgB1AHQAZQAuAFwAbgAgACAAIAAgACAAIAAgACAAIAAgACAAIAAgACAAIAAgACAAIAAgACAAIAAgACAAIAAgACAAIAAgAF8AcgBTAGUAYwBvAG4AZAAsACAASQBGAFMAKABcAG4AIAAgACAAIAAgACAAIAAgACAAIAAgACAAIAAgACAAIAAgACAAIAAgACAAIAAgACAAIAAgACAAIAAgACAAIAAgAF8AcAByAGUAYwBpAHMAaQBvAG4AIAA9ACAAXAAiAFwAIgAsACAAXwBkAGUAYwBTAGUAYwBvAG4AZAAsAFwAbgAgACAAIAAgACAAIAAgACAAIAAgACAAIAAgACAAIAAgACAAIAAgACAAIAAgACAAIAAgACAAIAAgACAAIAAgACAAXwB0AHIAdQBuAGMAYQB0AGUALAAgAFIATwBVAE4ARABEAE8AVwBOACgAXwBkAGUAYwBTAGUAYwBvAG4AZAAsACAAXwBwAHIAZQBjAGkAcwBpAG8AbgApACwAXABuACAAIAAgACAAIAAgACAAIAAgACAAIAAgACAAIAAgACAAIAAgACAAIAAgACAAIAAgACAAIAAgACAAIAAgACAAIABUAFIAVQBFACwAIABSAE8AVQBOAEQAKABfAGQAZQBjAFMAZQBjAG8AbgBkACwAIABfAHAAcgBlAGMAaQBzAGkAbwBuACkAXABuACAAIAAgACAAIAAgACAAIAAgACAAIAAgACAAIAAgACAAIAAgACAAIAAgACAAIAAgACAAIAAgACAAKQAsAFwAbgAgACAAIAAgACAAIAAgACAAIAAgACAAIAAgACAAIAAgACAAIAAgACAAIAAgACAAIAAgACAAIAAgAF8AcgBTAGkAZwBuACwAIABJAEYAUwAoAFwAbgAgACAAIAAgACAAIAAgACAAIAAgACAAIAAgACAAIAAgACAAIAAgACAAIAAgACAAIAAgACAAIAAgACAAIAAgACAAXwByAFMAZQBjAG8AbgBkACAAPgAgADAALAAgAF8AcwBpAGcAbgAsAFwAbgAgACAAIAAgACAAIAAgACAAIAAgACAAIAAgACAAIAAgACAAIAAgACAAIAAgACAAIAAgACAAIAAgACAAIAAgACAAXwByAE0AaQBuAHUAdABlACAAPgAgADAALAAgAF8AcwBpAGcAbgAsAFwAbgAgACAAIAAgACAAIAAgACAAIAAgACAAIAAgACAAIAAgACAAIAAgACAAIAAgACAAIAAgACAAIAAgACAAIAAgACAAXwByAEgAbwB1AHIAIAA+ACAAMAAsACAAXwBzAGkAZwBuACwAXABuACAAIAAgACAAIAAgACAAIAAgACAAIAAgACAAIAAgACAAIAAgACAAIAAgACAAIAAgACAAIAAgACAAIAAgACAAIABfAHIARABhAHkAIAA+ACAAMAAsACAAXwBzAGkAZwBuACwAXABuACAAIAAgACAAIAAgACAAIAAgACAAIAAgACAAIAAgACAAIAAgACAAIAAgACAAIAAgACAAIAAgACAAIAAgACAAIABUAFIAVQBFACwAIAAwAFwAbgAgACAAIAAgACAAIAAgACAAIAAgACAAIAAgACAAIAAgACAAIAAgACAAIAAgACAAIAAgACAAIAAgACkALABcAG4AIAAgACAAIAAgACAAIAAgACAAIAAgACAAIAAgACAAIAAgACAAIAAgACAAIAAgACAAIAAgACAAIABJAEYAUwAoAFwAbgAgACAAIAAgACAAIAAgACAAIAAgACAAIAAgACAAIAAgACAAIAAgACAAIAAgACAAIAAgACAAIAAgACAAIAAgACAAXwByAFMAZQBjAG8AbgBkACAAPAAgADYAMAAsACAASABTAFQAQQBDAEsAKABfAHIAUwBpAGcAbgAsACAAXwByAEQAYQB5ACwAIABfAHIASABvAHUAcgAsACAAXwByAE0AaQBuAHUAdABlACwAIABfAHIAUwBlAGMAbwBuAGQAKQAsAFwAbgAgACAAIAAgACAAIAAgACAAIAAgACAAIAAgACAAIAAgACAAIAAgACAAIAAgACAAIAAgACAAIAAgACAAIAAgACAAXwByAE0AaQBuAHUAdABlACAAPAA9ACAANQA4ACwAIABIAFMAVABBAEMASwAoAF8AcgBTAGkAZwBuACwAIABfAHIARABhAHkALAAgAF8AcgBIAG8AdQByACwAIABfAHIATQBpAG4AdQB0AGUAIAArACAAMQAsACAAMAApACwAXABuACAAIAAgACAAIAAgACAAIAAgACAAIAAgACAAIAAgACAAIAAgACAAIAAgACAAIAAgACAAIAAgACAAIAAgACAAIABfAHIASABvAHUAcgAgADwAPQAgADIAMgAsACAASABTAFQAQQBDAEsAKABfAHIAUwBpAGcAbgAsACAAXwByAEQAYQB5ACwAIABfAHIASABvAHUAcgAgACsAIAAxACwAIAAwACwAIAAwACkALABcAG4AIAAgACAAIAAgACAAIAAgACAAIAAgACAAIAAgACAAIAAgACAAIAAgACAAIAAgACAAIAAgACAAIAAgACAAIAAgAFQAUgBVAEUALAAgAEgAUwBUAEEAQwBLACgAXwByAFMAaQBnAG4ALAAgAF8AcgBEAGEAeQAgACsAIAAxACwAIAAwACwAIAAw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oAG8AdQByAHMALAAgAEkATgBUACgAXwBtAGkAbgB1AHQAZQBzACAALwAgADYAMAApACwAXABuACAAIAAgACAAIAAgACAAIAAgACAAIAAgACAAIAAgACAAIAAgACAAIAAgACAAIAAgACAAIAAgACAAXwBkAGUAYwBNAGkAbgB1AHQAZQAsACAAXwBtAGkAbgB1AHQAZQBzACAALQAgACgAXwBoAG8AdQByAHMAIAAqACAANgAwACkALABcAG4AIAAgACAAIAAgACAAIAAgACAAIAAgACAAIAAgACAAIAAgACAAIAAgACAAIAAgACAAIAAgACAAIABfAHIARABhAHkALAAgAEkATgBUACgAXwBoAG8AdQByAHMAIAAvACAAMgA0ACkALABcAG4AIAAgACAAIAAgACAAIAAgACAAIAAgACAAIAAgACAAIAAgACAAIAAgACAAIAAgACAAIAAgACAAIABfAHIASABvAHUAcgAsACAAXwBoAG8AdQByAHMAIAAtACAAKABfAHIARABhAHkAIAAqACAAMgA0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TQBpAG4AdQB0AGUAIAA8ACAANgAwACwAIABIAFMAVABBAEMASwAoAF8AcgBTAGkAZwBuACwAIABfAHIARABhAHkALAAgAF8AcgBIAG8AdQByACwAIABfAHIATQBpAG4AdQB0AGUALAAgAFwAIgBcACIAKQAsAFwAbgAgACAAIAAgACAAIAAgACAAIAAgACAAIAAgACAAIAAgACAAIAAgACAAIAAgACAAIAAgACAAIAAgACAAIAAgACAAXwByAEgAbwB1AHIAIAA8AD0AIAAyADIALAAgAEgAUwBUAEEAQwBLACgAXwByAFMAaQBnAG4ALAAgAF8AcgBEAGEAeQAsACAAXwByAEgAbwB1AHIAIAArACAAMQAsACAAMAAsACAAXAAiAFwAIgApACwAXABuACAAIAAgACAAIAAgACAAIAAgACAAIAAgACAAIAAgACAAIAAgACAAIAAgACAAIAAgACAAIAAgACAAIAAgACAAIABUAFIAVQBFACwAIABIAFMAVABBAEMASwAoAF8AcgBTAGkAZwBuACwAIABfAHIARABhAHkAIAArACAAMQAsACAAMAAsACAAMAAsACAAXAAiAFwAIgApAFwAbgAgACAAIAAgACAAIAAgACAAIAAgACAAIAAgACAAIAAgACAAIAAgACAAIAAgACAAIAAgACAAIAAgACkAXABuACAAIAAgACAAIAAgACAAIAAgACAAIAAgACAAIAAgACAAIAAgACAAIAAgACAAIAAgACkALABcAG4AIAAgACAAIAAgACAAIAAgACAAIAAgACAAIAAgACAAIAAgACAAIAAgACAAIAAgACAAXwBsAG8AdwBPAHIAZABlAHIAIAA9ACAAMgAsACAATABFAFQAKABcAG4AIAAgACAAIAAgACAAIAAgACAAIAAgACAAIAAgACAAIAAgACAAIAAgACAAIAAgACAAIAAgACAAIABfAGgAbwB1AHIAcwAsACAAXwBhAGIAcwBUAGkAbQBlAFMAcABhAG4AIAAqACAAMgA0ACwAXABuACAAIAAgACAAIAAgACAAIAAgACAAIAAgACAAIAAgACAAIAAgACAAIAAgACAAIAAgACAAIAAgACAAXwByAEQAYQB5ACwAIABJAE4AVAAoAF8AaABvAHUAcgBzACAALwAgADIANAApACwAXABuACAAIAAgACAAIAAgACAAIAAgACAAIAAgACAAIAAgACAAIAAgACAAIAAgACAAIAAgACAAIAAgACAAXwBkAGUAYwBIAG8AdQByACwAIABfAGgAbwB1AHIAcwAgAC0AIAAoAF8AcgBEAGEAeQAgACoAIAAyADQAKQAsAFwAbg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EgAbwB1AHIAIABjAGgAZQBjAGsAZQBkACAAZgBvAHIAIAByAG8AdQBuAGQAaQBuAGcAIAB1AHAAIAB0AG8AIABkAGEAeQAuAFwAbgAgACAAIAAgACAAIAAgACAAIAAgACAAIAAgACAAIAAgACAAIAAgACAAIAAgACAAIAAgACAAIAAgAF8AcgBIAG8AdQByACwAIABJAEYAUwAoAFwAbgAgACAAIAAgACAAIAAgACAAIAAgACAAIAAgACAAIAAgACAAIAAgACAAIAAgACAAIAAgACAAIAAgACAAIAAgACAAXwBwAHIAZQBjAGkAcwBpAG8AbgAgAD0AIABcACIAXAAiACwAIABfAGQAZQBjAEgAbwB1AHIALABcAG4AIAAgACAAIAAgACAAIAAgACAAIAAgACAAIAAgACAAIAAgACAAIAAgACAAIAAgACAAIAAgACAAIAAgACAAIAAgAF8AdAByAHUAbgBjAGEAdABlACwAIABSAE8AVQBOAEQARABPAFcATgAoAF8AZABlAGMASABvAHUAcgAsACAAXwBwAHIAZQBjAGkAcwBpAG8AbgApACwAXABuACAAIAAgACAAIAAgACAAIAAgACAAIAAgACAAIAAgACAAIAAgACAAIAAgACAAIAAgACAAIAAgACAAIAAgACAAIABUAFIAVQBFACwAIABSAE8AVQBOAEQAKABfAGQAZQBjAEgAbwB1AHI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SABvAHUAcgAgAD4AIAAwACwAIABfAHMAaQBnAG4AL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BTACgAXABuACAAIAAgACAAIAAgACAAIAAgACAAIAAgACAAIAAgACAAIAAgACAAIAAgACAAIAAgACAAIAAgACAAIAAgACAAIABfAHIASABvAHUAcgAgADwAIAAyADQALAAgAEgAUwBUAEEAQwBLACgAXwByAFMAaQBnAG4ALAAgAF8AcgBEAGEAeQAsACAAXwByAEgAbwB1AHIALAAgAFwAIgBcACIALAAgAFwAIgBcACIAKQAsAFwAbgAgACAAIAAgACAAIAAgACAAIAAgACAAIAAgACAAIAAgACAAIAAgACAAIAAgACAAIAAgACAAIAAgACAAIAAgACAAVABSAFUARQAsACAASABTAFQAQQBDAEsAKABfAHIAUwBpAGcAbgAsACAAXwByAEQAYQB5ACAAKwAgADEALAAgADAALAAgAFwAIgBcACIALAAgAFwAIgBcACIAKQBcAG4AIAAgACAAIAAgACAAIAAgACAAIAAgACAAIAAgACAAIAAgACAAIAAgACAAIAAgACAAIAAgACAAIAApAFwAbgAgACAAIAAgACAAIAAgACAAIAAgACAAIAAgACAAIAAgACAAIAAgACAAIAAgACAAIAApACwAXABuACAAIAAgACAAIAAgACAAIAAgACAAIAAgACAAIAAgACAAIAAgACAAIAAgACAAIAAgAF8AbABvAHcATwByAGQAZQByACAAPQAgADEALAAgAEwARQBUACgAXABuACAAIAAgACAAIAAgACAAIAAgACAAIAAgACAAIAAgACAAIAAgACAAIAAgACAAIAAgACAAIAAgACAAXwBkAGUAYwBEAGEAeQAsACAAXwBhAGIAcwBUAGkAbQBlAFMAcABhAG4ALABcAG4AIAAgACAAIAAgACAAIAAgACAAIAAgACAAIAAgACAAIAAgACAAIAAgACAAIAAgACAAIAAgACAAIABfAHIARABhAHkALAAgAEkARgBTACgAXABuACAAIAAgACAAIAAgACAAIAAgACAAIAAgACAAIAAgACAAIAAgACAAIAAgACAAIAAgACAAIAAgACAAIAAgACAAIABfAHAAcgBlAGMAaQBzAGkAbwBuACAAPQAgAFwAIgBcACIALAAgAF8AZABlAGMARABhAHkALABcAG4AIAAgACAAIAAgACAAIAAgACAAIAAgACAAIAAgACAAIAAgACAAIAAgACAAIAAgACAAIAAgACAAIAAgACAAIAAgAF8AdAByAHUAbgBjAGEAdABlACwAIABSAE8AVQBOAEQARABPAFcATgAoAF8AZABlAGMARABhAHkALAAgAF8AcAByAGUAYwBpAHMAaQBvAG4AKQAsAFwAbgAgACAAIAAgACAAIAAgACAAIAAgACAAIAAgACAAIAAgACAAIAAgACAAIAAgACAAIAAgACAAIAAgACAAIAAgACAAVABSAFUARQAsACAAUgBPAFUATgBEACgAXwBkAGUAYwBEAGEAeQ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EAGEAe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gAUwBUAEEAQwBLACgAXwByAFMAaQBnAG4ALAAgAF8AcgBEAGEAeQAsACAAXAAiAFwAIgAsACAAXAAiAFwAIgAsACAAXAAiAFwAIgApAFwAbgAgACAAIAAgACAAIAAgACAAIAAgACAAIAAgACAAIAAgACAAIAAgACAAIAAgACAAIAApAFwAbgAgACAAIAAgACAAIAAgACAAIAAgACAAIAAgACAAIAAgACAAIAAgACAAKQAsAFwAbgBcAG4AIAAgACAAIAAgACAAIAAgACAAIAAgACAAIAAgACAAIAAgACAAIAAgAF8AaABpAGcAaABPAHIAZABlAHIAIAA9ACAAMgAsACAASQBGAFMAKABcAG4AIAAgACAAIAAgACAAIAAgACAAIAAgACAAIAAgACAAIAAgACAAIAAgACAAIAAgACAAXwBsAG8AdwBPAHIAZABlAHIAIAA9ACAANAAsACAATABFAFQAKABcAG4AIAAgACAAIAAgACAAIAAgACAAIAAgACAAIAAgACAAIAAgACAAIAAgACAAIAAgACAAIAAgACAAIABfAHMAZQBjAG8AbgBkAHMALAAgAF8AYQBiAHMAVABpAG0AZQBTAHAAYQBuACAAKgAgADgANgA0ADAAMAAsAFwAbgAgACAAIAAgACAAIAAgACAAIAAgACAAIAAgACAAIAAgACAAIAAgACAAIAAgACAAIAAgACAAIAAgAF8AbQBpAG4AdQB0AGUAcwAsACAASQBOAFQAKABfAHMAZQBjAG8AbgBkAHMAIAAvACAANgAwACkALABcAG4AIAAgACAAIAAgACAAIAAgACAAIAAgACAAIAAgACAAIAAgACAAIAAgACAAIAAgACAAIAAgACAAIABfAGQAZQBjAFMAZQBjAG8AbgBkACwAIABfAHMAZQBjAG8AbgBkAHMAIAAtACAAKABfAG0AaQBuAHUAdABlAHMAIAAqACAANgAwACkALABcAG4AIAAgACAAIAAgACAAIAAgACAAIAAgACAAIAAgACAAIAAgACAAIAAgACAAIAAgACAAIAAgACAAIABfAHIASABvAHUAcgAsACAASQBOAFQAKABfAG0AaQBuAHUAdABlAHMAIAAvACAANgAwACkALABcAG4AIAAgACAAIAAgACAAIAAgACAAIAAgACAAIAAgACAAIAAgACAAIAAgACAAIAAgACAAIAAgACAAIABfAHIATQBpAG4AdQB0AGUALAAgAF8AbQBpAG4AdQB0AGUAcwAgAC0AIAAoAF8AcgBIAG8AdQByACAAKgAgADYAMAAp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TAGUAYwBvAG4AZAAgAD4AIAAwACwAIABfAHMAaQBnAG4ALABcAG4AIAAgACAAIAAgACAAIAAgACAAIAAgACAAIAAgACAAIAAgACAAIAAgACAAIAAgACAAIAAgACAAIAAgACAAIAAgAF8AcgBNAGkAbgB1AHQAZQAgAD4AIAAwACwAIABfAHMAaQBnAG4ALABcAG4AIAAgACAAIAAgACAAIAAgACAAIAAgACAAIAAgACAAIAAgACAAIAAgACAAIAAgACAAIAAgACAAIAAgACAAIAAgAF8AcgBIAG8AdQByACAAPgAgADAALAAgAF8AcwBpAGcAbgAsAFwAbgAgACAAIAAgACAAIAAgACAAIAAgACAAIAAgACAAIAAgACAAIAAgACAAIAAgACAAIAAgACAAIAAgACAAIAAgACAAVABSAFUARQAsACAAMABcAG4AIAAgACAAIAAgACAAIAAgACAAIAAgACAAIAAgACAAIAAgACAAIAAgACAAIAAgACAAIAAgACAAIAApACwAXABuACAAIAAgACAAIAAgACAAIAAgACAAIAAgACAAIAAgACAAIAAgACAAIAAgACAAIAAgACAAIAAgACAASQBGAFMAKABcAG4AIAAgACAAIAAgACAAIAAgACAAIAAgACAAIAAgACAAIAAgACAAIAAgACAAIAAgACAAIAAgACAAIAAgACAAIAAgAF8AcgBTAGUAYwBvAG4AZAAgADwAIAA2ADAALAAgAEgAUwBUAEEAQwBLACgAXwByAFMAaQBnAG4ALAAgAFwAIgBcACIALAAgAF8AcgBIAG8AdQByACwAIABfAHIATQBpAG4AdQB0AGUALAAgAF8AcgBTAGUAYwBvAG4AZAApACwAXABuACAAIAAgACAAIAAgACAAIAAgACAAIAAgACAAIAAgACAAIAAgACAAIAAgACAAIAAgACAAIAAgACAAIAAgACAAIABfAHIATQBpAG4AdQB0AGUAIAA8AD0AIAA1ADgALAAgAEgAUwBUAEEAQwBLACgAXwByAFMAaQBnAG4ALAAgAFwAIgBcACIALAAgAF8AcgBIAG8AdQByACwAIABfAHIATQBpAG4AdQB0AGUAIAArACAAMQAsACAAMAApACwAXABuACAAIAAgACAAIAAgACAAIAAgACAAIAAgACAAIAAgACAAIAAgACAAIAAgACAAIAAgACAAIAAgACAAIAAgACAAIABUAFIAVQBFACwAIABIAFMAVABBAEMASwAoAF8AcgBTAGkAZwBuACwAIABcACIAXAAiACwAIABfAHIASABvAHUAcgAgACsAIAAxACwAIAAw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yAEgAbwB1AHIALAAgAEkATgBUACgAXwBtAGkAbgB1AHQAZQBzACAALwAgADYAMAApACwAXABuACAAIAAgACAAIAAgACAAIAAgACAAIAAgACAAIAAgACAAIAAgACAAIAAgACAAIAAgACAAIAAgACAAXwBkAGUAYwBNAGkAbgB1AHQAZQAsACAAXwBtAGkAbgB1AHQAZQBzACAALQAgACgAXwByAEgAbwB1AHIAIAAqACAANgAw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NAGkAbgB1AHQAZQAgADwAIAA2ADAALABcAG4AIAAgACAAIAAgACAAIAAgACAAIAAgACAAIAAgACAAIAAgACAAIAAgACAAIAAgACAAIAAgACAAIAAgACAAIAAgAEgAUwBUAEEAQwBLACgAXwByAFMAaQBnAG4ALAAgAFwAIgBcACIALAAgAF8AcgBIAG8AdQByACwAIABfAHIATQBpAG4AdQB0AGUALAAgAFwAIgBcACIAKQAsAFwAbgAgACAAIAAgACAAIAAgACAAIAAgACAAIAAgACAAIAAgACAAIAAgACAAIAAgACAAIAAgACAAIAAgACAAIAAgACAASABTAFQAQQBDAEsAKABfAHIAUwBpAGcAbgAsACAAXAAiAFwAIgAsACAAXwByAEgAbwB1AHIAIAArACAAMQAsACAAMAAsACAAXAAiAFwAIgApAFwAbgAgACAAIAAgACAAIAAgACAAIAAgACAAIAAgACAAIAAgACAAIAAgACAAIAAgACAAIAAgACAAIAAgACkAXABuACAAIAAgACAAIAAgACAAIAAgACAAIAAgACAAIAAgACAAIAAgACAAIAAgACAAIAAgACkALABcAG4AIAAgACAAIAAgACAAIAAgACAAIAAgACAAIAAgACAAIAAgACAAIAAgACAAIAAgACAAXwBsAG8AdwBPAHIAZABlAHIAIAA9ACAAMgAsACAATABFAFQAKABcAG4AIAAgACAAIAAgACAAIAAgACAAIAAgACAAIAAgACAAIAAgACAAIAAgACAAIAAgACAAIAAgACAAIABfAGQAZQBjAEgAbwB1AHIALAAgAF8AYQBiAHMAVABpAG0AZQBTAHAAYQBuACAAKgAgADIANAAsAFwAbgAgACAAIAAgACAAIAAgACAAIAAgACAAIAAgACAAIAAgACAAIAAgACAAIAAgACAAIAAgACAAIAAgAC8ALwAgAFIAbwB1AG4AZAAgAGgAbwB1AHI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EgAbwB1AHIAIABjAGgAZQBjAGsAZQBkACAAZgBvAHIAIAByAG8AdQBuAGQAaQBuAGcAIAB1AHAAIAB0AG8AIABkAGEAeQAuAFwAbgAgACAAIAAgACAAIAAgACAAIAAgACAAIAAgACAAIAAgACAAIAAgACAAIAAgACAAIAAgACAAIAAgAF8AcgBIAG8AdQByACwAIABJAEYAUwAoAFwAbgAgACAAIAAgACAAIAAgACAAIAAgACAAIAAgACAAIAAgACAAIAAgACAAIAAgACAAIAAgACAAIAAgACAAIAAgACAAXwBwAHIAZQBjAGkAcwBpAG8AbgAgAD0AIABcACIAXAAiACwAIABfAGQAZQBjAEgAbwB1AHIALABcAG4AIAAgACAAIAAgACAAIAAgACAAIAAgACAAIAAgACAAIAAgACAAIAAgACAAIAAgACAAIAAgACAAIAAgACAAIAAgAF8AdAByAHUAbgBjAGEAdABlACwAIABSAE8AVQBOAEQARABPAFcATgAoAF8AZABlAGMASABvAHUAcgAsACAAXwBwAHIAZQBjAGkAcwBpAG8AbgApACwAXABuACAAIAAgACAAIAAgACAAIAAgACAAIAAgACAAIAAgACAAIAAgACAAIAAgACAAIAAgACAAIAAgACAAIAAgACAAIABUAFIAVQBFACwAIABSAE8AVQBOAEQAKABfAGQAZQBjAEgAbwB1AHIALAAgAF8AcAByAGUAYwBpAHMAaQBvAG4AKQBcAG4AIAAgACAAIAAgACAAIAAgACAAIAAgACAAIAAgACAAIAAgACAAIAAgACAAIAAgACAAIAAgACAAIAApACwAXABuACAAIAAgACAAIAAgACAAIAAgACAAIAAgACAAIAAgACAAIAAgACAAIAAgACAAIAAgACAAIAAgACAAXwByAFMAaQBnAG4ALAAgAEkARgAoAF8AcgBIAG8AdQByACAAPgAgADAALABcAG4AIAAgACAAIAAgACAAIAAgACAAIAAgACAAIAAgACAAIAAgACAAIAAgACAAIAAgACAAIAAgACAAIAAgACAAIAAgAF8AcwBpAGcAbgAsAFwAbgAgACAAIAAgACAAIAAgACAAIAAgACAAIAAgACAAIAAgACAAIAAgACAAIAAgACAAIAAgACAAIAAgACAAIAAgACAAMABcAG4AIAAgACAAIAAgACAAIAAgACAAIAAgACAAIAAgACAAIAAgACAAIAAgACAAIAAgACAAIAAgACAAIAApACwAXABuACAAIAAgACAAIAAgACAAIAAgACAAIAAgACAAIAAgACAAIAAgACAAIAAgACAAIAAgACAAIAAgACAASABTAFQAQQBDAEsAKABfAHIAUwBpAGcAbgAsACAAXAAiAFwAIgAsACAAXwByAEgAbwB1AHIALAAgAFwAIgBcACIALAAgAFwAIgBcACIAKQBcAG4AIAAgACAAIAAgACAAIAAgACAAIAAgACAAIAAgACAAIAAgACAAIAAgACAAIAAgACAAKQBcAG4AIAAgACAAIAAgACAAIAAgACAAIAAgACAAIAAgACAAIAAgACAAIAAgACkALABcAG4AXABuACAAIAAgACAAIAAgACAAIAAgACAAIAAgACAAIAAgACAAIAAgACAAIABfAGgAaQBnAGgATwByAGQAZQByACAAPQAgADMALAAgAEkARgBTACgAXABuACAAIAAgACAAIAAgACAAIAAgACAAIAAgACAAIAAgACAAIAAgACAAIAAgACAAIAAgAF8AbABvAHcATwByAGQAZQByACAAPQAgADQALAAgAEwARQBUACgAXABuACAAIAAgACAAIAAgACAAIAAgACAAIAAgACAAIAAgACAAIAAgACAAIAAgACAAIAAgACAAIAAgACAAXwBzAGUAYwBvAG4AZABzACwAIABfAGEAYgBzAFQAaQBtAGUAUwBwAGEAbgAgACoAIAA4ADYANAAwADAALABcAG4AIAAgACAAIAAgACAAIAAgACAAIAAgACAAIAAgACAAIAAgACAAIAAgACAAIAAgACAAIAAgACAAIABfAHIATQBpAG4AdQB0AGUALAAgAEkATgBUACgAXwBzAGUAYwBvAG4AZABzACAALwAgADYAMAApACwAXABuACAAIAAgACAAIAAgACAAIAAgACAAIAAgACAAIAAgACAAIAAgACAAIAAgACAAIAAgACAAIAAgACAAXwBkAGUAYwBTAGUAYwBvAG4AZAAsACAAXwBzAGUAYwBvAG4AZABzACAALQAgACgAXwByAE0AaQBuAHUAdABlACAAKgAgADYAMAApACwAXABu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LwAvACAAYwBhAG4AIABiAHIAaQBuAGcAIABpAG4AIABmAGwAbwBhAHQAaQBuAGcAIABwAG8AaQBuAHQAIABlAHIAcgBvAHIAcwAuAFwAbgAgACAAIAAgACAAIAAgACAAIAAgACAAIAAgACAAIAAgACAAIAAgACAAIAAgACAAIAAgACAAIAAgAC8ALwAgAFMAaQBnAG4AIABjAGgAZQBjAGsAZQBkACAAZgBvAHIAIAByAG8AdQBuAGQAaQBuAGcAIABkAG8AdwBuACAAdABvACAAegBlAHIAbwAuAFwAbgAgACAAIAAgACAAIAAgACAAIAAgACAAIAAgACAAIAAgACAAIAAgACAAIAAgACAAIAAgACAAIAAgAC8ALwAgAFMAZQBjAG8AbgBkACAAYwBoAGUAYwBrAGUAZAAgAGYAbwByACAAcgBvAHUAbgBkAGkAbgBnACAAdQBwACAAdABvACAAbQBpAG4AdQB0AGUALgBcAG4AIAAgACAAIAAgACAAIAAgACAAIAAgACAAIAAgACAAIAAgACAAIAAgACAAIAAgACAAIAAgACAAIABfAHIAUwBlAGMAbwBuAGQALAAgAEkARgBTACgAXABuACAAIAAgACAAIAAgACAAIAAgACAAIAAgACAAIAAgACAAIAAgACAAIAAgACAAIAAgACAAIAAgACAAIAAgACAAIABfAHAAcgBlAGMAaQBzAGkAbwBuACAAPQAgAFwAIgBcACIALAAgAF8AZABlAGMAUwBlAGMAbwBuAGQALABcAG4AIAAgACAAIAAgACAAIAAgACAAIAAgACAAIAAgACAAIAAgACAAIAAgACAAIAAgACAAIAAgACAAIAAgACAAIAAgAF8AdAByAHUAbgBjAGEAdABlACwAIABSAE8AVQBOAEQARABPAFcATgAoAF8AZABlAGMAUwBlAGMAbwBuAGQALAAgAF8AcAByAGUAYwBpAHMAaQBvAG4AKQAsAFwAbgAgACAAIAAgACAAIAAgACAAIAAgACAAIAAgACAAIAAgACAAIAAgACAAIAAgACAAIAAgACAAIAAgACAAIAAgACAAVABSAFUARQAsACAAUgBPAFUATgBEACgAXwBkAGUAYwBTAGUAYwBvAG4AZAAsACAAXwBwAHIAZQBjAGkAcwBpAG8AbgApAFwAbgAgACAAIAAgACAAIAAgACAAIAAgACAAIAAgACAAIAAgACAAIAAgACAAIAAgACAAIAAgACAAIAAgACkALABcAG4AIAAgACAAIAAgACAAIAAgACAAIAAgACAAIAAgACAAIAAgACAAIAAgACAAIAAgACAAIAAgACAAIABfAHIAUwBpAGcAbgAsACAASQBGAFMAKABcAG4AIAAgACAAIAAgACAAIAAgACAAIAAgACAAIAAgACAAIAAgACAAIAAgACAAIAAgACAAIAAgACAAIAAgACAAIAAgAF8AcgBTAGUAYwBvAG4AZAAgAD4AIAAwACwAIABfAHMAaQBnAG4ALABcAG4AIAAgACAAIAAgACAAIAAgACAAIAAgACAAIAAgACAAIAAgACAAIAAgACAAIAAgACAAIAAgACAAIAAgACAAIAAgAF8AcgBNAGkAbgB1AHQAZQ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TAGUAYwBvAG4AZAAgADwAIAA2ADAALABcAG4AIAAgACAAIAAgACAAIAAgACAAIAAgACAAIAAgACAAIAAgACAAIAAgACAAIAAgACAAIAAgACAAIAAgACAAIAAgAEgAUwBUAEEAQwBLACgAXwByAFMAaQBnAG4ALAAgAFwAIgBcACIALAAgAFwAIgBcACIALAAgAF8AcgBNAGkAbgB1AHQAZQAsACAAXwByAFMAZQBjAG8AbgBkACkALABcAG4AIAAgACAAIAAgACAAIAAgACAAIAAgACAAIAAgACAAIAAgACAAIAAgACAAIAAgACAAIAAgACAAIAAgACAAIAAgAEgAUwBUAEEAQwBLACgAXwByAFMAaQBnAG4ALAAgAFwAIgBcACIALAAgAFwAIgBcACIALAAgAF8AcgBNAGkAbgB1AHQAZQAgACsAIAAxACwAIAAwACkAXABuACAAIAAgACAAIAAgACAAIAAgACAAIAAgACAAIAAgACAAIAAgACAAIAAgACAAIAAgACAAIAAgACAAKQBcAG4AIAAgACAAIAAgACAAIAAgACAAIAAgACAAIAAgACAAIAAgACAAIAAgACAAIAAgACAAKQAsAFwAbgAgACAAIAAgACAAIAAgACAAIAAgACAAIAAgACAAIAAgACAAIAAgACAAXABuACAAIAAgACAAIAAgACAAIAAgACAAIAAgACAAIAAgACAAIAAgACAAIAAgACAAIAAgAF8AbABvAHcATwByAGQAZQByACAAPQAgADMALAAgAEwARQBUACgAXABuACAAIAAgACAAIAAgACAAIAAgACAAIAAgACAAIAAgACAAIAAgACAAIAAgACAAIAAgACAAIAAgACAAXwBtAGkAbgB1AHQAZQBzACwAIABfAGEAYgBzAFQAaQBtAGUAUwBwAGEAbgAgACoAIAAxADQANAAwACwAXABuACAAIAAgACAAIAAgACAAIAAgACAAIAAgACAAIAAgACAAIAAgACAAIAAgACAAIAAgACAAIAAgACAAXwByAEgAbwB1AHIALAAgAEkATgBUACgAXwBtAGkAbgB1AHQAZQBzACAALwAgADYAMAApACwAXABuACAAIAAgACAAIAAgACAAIAAgACAAIAAgACAAIAAgACAAIAAgACAAIAAgACAAIAAgACAAIAAgACAAXwBkAGUAYwBNAGkAbgB1AHQAZQAsACAAXwBtAGkAbgB1AHQAZQBzACAALQAgACgAXwByAEgAbwB1AHIAIAAqACAANgAwACkALABcAG4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vAC8AIABjAGEAbgAgAGIAcgBpAG4AZwAgAGkAbgAgAGYAbABvAGEAdABpAG4AZwAgAHAAbwBpAG4AdAAgAGUAcgByAG8AcgBzAC4AXABuACAAIAAgACAAIAAgACAAIAAgACAAIAAgACAAIAAgACAAIAAgACAAIAAgACAAIAAgACAAIAAgACAALwAvACAAUwBpAGcAbgAgAGMAaABlAGMAawBlAGQAIABmAG8AcgAgAHIAbwB1AG4AZABpAG4AZwAgAGQAbwB3AG4AIAB0AG8AIAB6AGUAcgBvAC4AXABuACAAIAAgACAAIAAgACAAIAAgACAAIAAgACAAIAAgACAAIAAgACAAIAAgACAAIAAgACAAIAAgACAALwAvACAATQBpAG4AdQB0AGUAIABjAGgAZQBjAGsAZQBkACAAZgBvAHIAIAByAG8AdQBuAGQAaQBuAGcAIAB1AHAAIAB0AG8AIABoAG8AdQByAC4AXABuACAAIAAgACAAIAAgACAAIAAgACAAIAAgACAAIAAgACAAIAAgACAAIAAgACAAIAAgACAAIAAgACAAXwByAE0AaQBuAHUAdABlACwAIABJAEYAUwAoAFwAbgAgACAAIAAgACAAIAAgACAAIAAgACAAIAAgACAAIAAgACAAIAAgACAAIAAgACAAIAAgACAAIAAgACAAIAAgACAAXwBwAHIAZQBjAGkAcwBpAG8AbgAgAD0AIABcACIAXAAiACwAIABfAGQAZQBjAE0AaQBuAHUAdABlACwAXABuACAAIAAgACAAIAAgACAAIAAgACAAIAAgACAAIAAgACAAIAAgACAAIAAgACAAIAAgACAAIAAgACAAIAAgACAAIABfAHQAcgB1AG4AYwBhAHQAZQAsACAAUgBPAFUATgBEAEQATwBXAE4AKABfAGQAZQBjAE0AaQBuAHUAdABlACwAIABfAHAAcgBlAGMAaQBzAGkAbwBuACkALABcAG4AIAAgACAAIAAgACAAIAAgACAAIAAgACAAIAAgACAAIAAgACAAIAAgACAAIAAgACAAIAAgACAAIAAgACAAIAAgAFQAUgBVAEUALAAgAFIATwBVAE4ARAAoAF8AZABlAGMATQBpAG4AdQB0AGUALAAgAF8AcAByAGUAYwBpAHMAaQBvAG4AKQBcAG4AIAAgACAAIAAgACAAIAAgACAAIAAgACAAIAAgACAAIAAgACAAIAAgACAAIAAgACAAIAAgACAAIAApACwAXABuACAAIAAgACAAIAAgACAAIAAgACAAIAAgACAAIAAgACAAIAAgACAAIAAgACAAIAAgACAAIAAgACAAXwByAFMAaQBnAG4ALAAgAEkARgBTACgAXABuACAAIAAgACAAIAAgACAAIAAgACAAIAAgACAAIAAgACAAIAAgACAAIAAgACAAIAAgACAAIAAgACAAIAAgACAAIABfAHIATQBpAG4AdQB0AGUAIAA+ACAAMAAsACAAXwBzAGkAZwBuACwAXABuACAAIAAgACAAIAAgACAAIAAgACAAIAAgACAAIAAgACAAIAAgACAAIAAgACAAIAAgACAAIAAgACAAIAAgACAAIABfAHIASABvAHUAcgAgAD4AIAAwACwAIABfAHMAaQBnAG4ALABcAG4AIAAgACAAIAAgACAAIAAgACAAIAAgACAAIAAgACAAIAAgACAAIAAgACAAIAAgACAAIAAgACAAIAAgACAAIAAgAFQAUgBVAEUALAAgADAAXABuACAAIAAgACAAIAAgACAAIAAgACAAIAAgACAAIAAgACAAIAAgACAAIAAgACAAIAAgACAAIAAgACAAKQAsAFwAbgAgACAAIAAgACAAIAAgACAAIAAgACAAIAAgACAAIAAgACAAIAAgACAAIAAgACAAIAAgACAAIAAgAEkARgAoAF8AcgBNAGkAbgB1AHQAZQAgADwAIAA2ADAALABcAG4AIAAgACAAIAAgACAAIAAgACAAIAAgACAAIAAgACAAIAAgACAAIAAgACAAIAAgACAAIAAgACAAIAAgACAAIAAgAEgAUwBUAEEAQwBLACgAXwByAFMAaQBnAG4ALAAgAFwAIgBcACIALAAgAF8AcgBIAG8AdQByACwAIABfAHIATQBpAG4AdQB0AGUALAAgAFwAIgBcACIAKQAsAFwAbgAgACAAIAAgACAAIAAgACAAIAAgACAAIAAgACAAIAAgACAAIAAgACAAIAAgACAAIAAgACAAIAAgACAAIAAgACAASABTAFQAQQBDAEsAKABfAHIAUwBpAGcAbgAsACAAXAAiAFwAIgAsACAAXwByAEgAbwB1AHIAIAArACAAMQAsACAAMAAsACAAXAAiAFwAIg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oAGkAZwBoAE8AcgBkAGUAcgAgAD0AIAA0ACwAIABJAEYAUwAoAFwAbgAgACAAIAAgACAAIAAgACAAIAAgACAAIAAgACAAIAAgACAAIAAgACAAIAAgACAAIABfAGwAbwB3AE8AcgBkAGUAcgAgAD0AIAA0ACwAIABMAEUAVAAoAFwAbgAgACAAIAAgACAAIAAgACAAIAAgACAAIAAgACAAIAAgACAAIAAgACAAIAAgACAAIAAgACAAIAAgAF8AZABlAGMAUwBlAGMAbwBuAGQALAAgAF8AYQBiAHMAVABpAG0AZQBTAHAAYQBuACAAKgAgADgANgA0ADAAMAAsAFwAbg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8ALwAgAGMAYQBuACAAYgByAGkAbgBnACAAaQBuACAAZgBsAG8AYQB0AGkAbgBnACAAcABvAGkAbgB0ACAAZQByAHIAbwByAHMALgBcAG4AIAAgACAAIAAgACAAIAAgACAAIAAgACAAIAAgACAAIAAgACAAIAAgACAAIAAgACAAIAAgACAAIAAvAC8AIABTAGkAZwBuACAAYwBoAGUAYwBrAGUAZAAgAGYAbwByACAAcgBvAHUAbgBkAGkAbgBnACAAZABvAHcAbgAgAHQAbwAgAHoAZQByAG8ALgBcAG4AIAAgACAAIAAgACAAIAAgACAAIAAgACAAIAAgACAAIAAgACAAIAAgACAAIAAgACAAIAAgACAAIAAvAC8AIABTAGUAYwBvAG4AZAAgAGMAaABlAGMAawBlAGQAIABmAG8AcgAgAHIAbwB1AG4AZABpAG4AZwAgAHUAcAAgAHQAbwAgAG0AaQBuAHUAdABlAC4AXABuACAAIAAgACAAIAAgACAAIAAgACAAIAAgACAAIAAgACAAIAAgACAAIAAgACAAIAAgACAAIAAgACAAXwByAFMAZQBjAG8AbgBkACwAIABJAEYAUwAoAFwAbgAgACAAIAAgACAAIAAgACAAIAAgACAAIAAgACAAIAAgACAAIAAgACAAIAAgACAAIAAgACAAIAAgACAAIAAgACAAXwBwAHIAZQBjAGkAcwBpAG8AbgAgAD0AIABcACIAXAAiACwAIABfAGQAZQBjAFMAZQBjAG8AbgBkACwAXABuACAAIAAgACAAIAAgACAAIAAgACAAIAAgACAAIAAgACAAIAAgACAAIAAgACAAIAAgACAAIAAgACAAIAAgACAAIABfAHQAcgB1AG4AYwBhAHQAZQAsACAAUgBPAFUATgBEAEQATwBXAE4AKABfAGQAZQBjAFMAZQBjAG8AbgBkACwAIABfAHAAcgBlAGMAaQBzAGkAbwBuACkALABcAG4AIAAgACAAIAAgACAAIAAgACAAIAAgACAAIAAgACAAIAAgACAAIAAgACAAIAAgACAAIAAgACAAIAAgACAAIAAgAFQAUgBVAEUALAAgAFIATwBVAE4ARAAoAF8AZABlAGMAUwBlAGMAbwBuAGQALAAgAF8AcAByAGUAYwBpAHMAaQBvAG4AKQBcAG4AIAAgACAAIAAgACAAIAAgACAAIAAgACAAIAAgACAAIAAgACAAIAAgACAAIAAgACAAIAAgACAAIAApACwAXABuACAAIAAgACAAIAAgACAAIAAgACAAIAAgACAAIAAgACAAIAAgACAAIAAgACAAIAAgACAAIAAgACAAXwByAFMAaQBnAG4ALAAgAEkARgAoAF8AcgBTAGUAYwBvAG4AZAAgAD4AIAAwACwAXABuACAAIAAgACAAIAAgACAAIAAgACAAIAAgACAAIAAgACAAIAAgACAAIAAgACAAIAAgACAAIAAgACAAIAAgACAAIABfAHMAaQBnAG4ALABcAG4AIAAgACAAIAAgACAAIAAgACAAIAAgACAAIAAgACAAIAAgACAAIAAgACAAIAAgACAAIAAgACAAIAAgACAAIAAgADAAXABuACAAIAAgACAAIAAgACAAIAAgACAAIAAgACAAIAAgACAAIAAgACAAIAAgACAAIAAgACAAIAAgACAAKQAsAFwAbgAgACAAIAAgACAAIAAgACAAIAAgACAAIAAgACAAIAAgACAAIAAgACAAIAAgACAAIAAgACAAIAAgAEgAUwBUAEEAQwBLACgAXwByAFMAaQBnAG4ALAAgAFwAIgBcACIALAAgAFwAIgBcACIALAAgAFwAIgBcACIALAAgAF8AcgBTAGUAYwBvAG4AZAApAFwAbgAgACAAIAAgACAAIAAgACAAIAAgACAAIAAgACAAIAAgACAAIAAgACAAIAAgACAAIAApAFwAbgAgACAAIAAgACAAIAAgACAAIAAgACAAIAAgACAAIAAgACAAIAAgACAAKQBcAG4AIAAgACAAIAAgACAAIAAgACAAIAAgACAAIAAgACAAIAApACAAIAAgACAAIAAgACAAIAAgACAAIAAgACAAIAAgACAAIAAgACAAIA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ABuAFwAbgBQAGEAcgBzAGUAcwAgAGEAIAB0AGUAeAB0ACAAdABpAG0AZQBzAHAAYQBuACAAZQB4AHAAcgBlAHMAcwBpAG8AbgAgAGkAbgB0AG8AIABzAGUAeABhAGcAZQBzAGkAbQBhAGwAIABjAG8AbQBwAG8AbgBlAG4AdA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CAAbwBmACAAZABhAHkAIABhAHMAIABkAGUAYwBpAG0AYQBsACAAZgByAGEAYwB0AGkAbwBuACAAbwBmACAAYQAgAGQAYQB5AC4AXABuAFwAbgBPAHUAdABwAHUAdAAgAHcAaABlAG4AIABBAHMAQwBvAG0AcABsAGkAYwBhAHQAaQBvAG4AIABzAHcAaQB0AGMAaAAgAHMAZ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VABlAHgAdAAgACAAIAAgACAAfAAgAHQAZQB4AHQAIAAgACAAfAAgAEYAbwByAG0AYQB0AHQAZQBkACAAVABpAG0AZQBTAHAAYQBuAFwAbgBbAEEAcwBDAG8AbQBwAGwAaQBjAGEAdABpAG8AbgBdACAAfAAgAHMAdwBpAHQAYwBoACAAfAAgAE8AdQB0AHAAdQB0ACAAYwBvAG0AcABvAG4AZQBuAHQAIABwAGEAcgB0AHM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AoAFwAIgAxADIAOgAwADAAXAAiACkAXABuAFIAZQB0AHUAcgBuAHMAOgAgADAALgA1AFwAbgBcAG4AUABBAFIAUwBFAF8AVABJAE0ARQBTAFAAQQBOACgAXAAiADIANAA6ADAAMAA6ADAAMQBcACIAKQBcAG4AUgBlAHQAdQByAG4AcwA6ACAAIwBOAFUATQAhACA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TAFAAQQBOACAAPQAgAEwAQQBNAEIARABBACgAVABpAG0AZQBTAHAAYQBuAFQAZQB4AHQALAAgAFsAQQBzAEMAbwBtAHAAbABpAGMAYQB0AGkAbwBuAF0ALABcAG4AIAAgACAAIABMAEUAVAAoAFwAbgAgACAAIAAgACAAIAAgACAAXwBhAHMAVgBhAGwAdQBlACwAIABOACgAQQBzAEMAbwBtAHAAbABpAGMAYQB0AGkAbwBuACkAIAA9ACAAMAAsAFwAbgAgACAAIAAgACAAIAAgACAASQBGAFMAKABcAG4AIAAgACAAIAAgACAAIAAgACAAIAAgACAAVABpAG0AZQBTAHAAYQBuAFQAZQB4AHQAIAA9ACAAXAAiAFwAIgAsACAASQBGACgAXwBhAHMAVgBhAGwAdQBlACwAIABcACIAXAAiACwAIAB7AFwAIgBcACIALAAgAFwAIgBcACIALAAgAFwAIgBcACIALAAgAFwAIgBcACIALAAgAFwAIgBcACIAfQApACwAXABuACAAIAAgACAAIAAgACAAIAAgACAAIAAgAF8AYQBzAFYAYQBsAHUAZQAgACoAIABJAFMATgBVAE0AQgBFAFIAKABUAGkAbQBlAFMAcABhAG4AVABlAHgAdAApACwAIABUAGkAbQBlAFMAcABhAG4AVABlAHgAdAAsACAAXABuACAAIAAgACAAIAAgACAAIAAgACAAIAAgAFQAUgBVAEUALAAgAEwARQBUACgAXABuACAAIAAgACAAIAAgACAAIAAgACAAIAAgACAAIAAgACAAZgBuAFAAYQByAHMAZQBNAG8AZABlAHIAbgBGAG0AdAAsACAATABBAE0AQgBEAEEAKABfAHQAZQB4AHQALABcAG4AIAAgACAAIAAgACAAIAAgACAAIAAgACAAIAAgACAAIAAgACAAIAAgAEwARQBUACgAXABuACAAIAAgACAAIAAgACAAIAAgACAAIAAgACAAIAAgACAAIAAgACAAIAAgACAAIAAgAF8AcwBwAGwAaQB0ACwAIABTAFAATABJAFQAXwBBAFIATwBVAE4ARABfAEMASABBAFIAUwAoAFwAIgAwADEAMgAzADQANQA2ADcAOAA5AFwAIgAsACAAXwB0AGUAeAB0ACkALABcAG4AIAAgACAAIAAgACAAIAAgACAAIAAgACAAIAAgACAAIAAgACAAIAAgACAAIAAgACAAXwBwAGEAdAB0AGUAcgBuACwAIABJAE4ARABFAFgAKABfAHMAcABsAGkAdAAsACAAMQApACwAXABuACAAIAAgACAAIAAgACAAIAAgACAAIAAgACAAIAAgACAAIAAgACAAIAAgACAAIAAgAEkARgBTACgAXABuACAAIAAgACAAIAAgACAAIAAgACAAIAAgACAAIAAgACAAIAAgACAAIAAgACAAIAAgACAAIAAgACAALwAvACAAZAAuAGgAaAA6AG0AbQA6AHMAcwAuADAAMAAwAFwAbgAgACAAIAAgACAAIAAgACAAIAAgACAAIAAgACAAIAAgACAAIAAgACAAIAAgACAAIAAgACAAIAAgAF8AcABhAHQAdABlAHIAbgAgAD0AIABcACIALgA6ADoALgBcACIALAAgAEwARQBUACgAXABuACAAIAAgACAAIAAgACAAIAAgACAAIAAgACAAIAAgACAAIAAgACAAIAAgACAAIAAgACAAIAAgACAAIAAgACAAIABfAGQAZQBjAGkAbQBhAGwAcwAsACAATQBJAE4AKABMAEUATgAoAEkATgBEAEUAWAAoAF8AcwBwAGwAaQB0ACwAIAA2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wAXABuACAAIAAgACAAIAAgACAAIAAgACAAIAAgACAAIAAgACAAIAAgACAAIAAgACAAIAAgACAAIAAgACAAIAAgACAAIAAgACAAIAAgAFYAQQBMAFUARQAoAEkATgBEAEUAWAAoAF8AcwBwAGwAaQB0ACwAIAA0ACkAKQAsAFwAbgAgACAAIAAgACAAIAAgACAAIAAgACAAIAAgACAAIAAgACAAIAAgACAAIAAgACAAIAAgACAAIAAgACAAIAAgACAAIAAgACAAIABWAEEATABVAEUAKABJAE4ARABFAFgAKABfAHMAcABsAGkAdAAsACAANQApACkAIAArACAAKABWAEEATABVAEUAKABMAEUARgBUACgASQBOAEQARQBYACgAXwBzAHAAbABpAHQALAAgADY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GQALgBoAGgAOgBtAG0AOgBzAHMAXABuACAAIAAgACAAIAAgACAAIAAgACAAIAAgACAAIAAgACAAIAAgACAAIAAgACAAIAAgACAAIAAgACAAXwBwAGEAdAB0AGUAcgBuACAAPQAgAFwAIgAuADoAOgBcACIALAAgAEgAUwBUAEEAQwBLACg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CwAXABuACAAIAAgACAAIAAgACAAIAAgACAAIAAgACAAIAAgACAAIAAgACAAIAAgACAAIAAgACAAIAAgACAAIAAgACAAIABWAEEATABVAEUAKABJAE4ARABFAFgAKABfAHMAcABsAGkAdAAsACAANQApACkAXABuACAAIAAgACAAIAAgACAAIAAgACAAIAAgACAAIAAgACAAIAAgACAAIAAgACAAIAAgACAAIAAgACAAKQAsAFwAbgAgACAAIAAgACAAIAAgACAAIAAgACAAIAAgACAAIAAgACAAIAAgACAAIAAgACAAIAAgACAAIAAgAC8ALwAgAGQALgBoAGgAOgBtAG0AXABuACAAIAAgACAAIAAgACAAIAAgACAAIAAgACAAIAAgACAAIAAgACAAIAAgACAAIAAgACAAIAAgACAAXwBwAGEAdAB0AGUAcgBuACAAPQAgAFwAIgAuADo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aAA6AG0AbQA6AHMAcwAuADAAMAAwAFwAbgAgACAAIAAgACAAIAAgACAAIAAgACAAIAAgACAAIAAgACAAIAAgACAAIAAgACAAIAAgACAAIAAgAF8AcABhAHQAdABlAHIAbgAgAD0AIABcACIAOgA6AC4AXAAiACwAIABMAEUAVAAoAFwAbgAgACAAIAAgACAAIAAgACAAIAAgACAAIAAgACAAIAAgACAAIAAgACAAIAAgACAAIAAgACAAIAAgACAAIAAgACAAXwBkAGUAYwBpAG0AYQBsAHMALAAgAE0ASQBOACgATABFAE4AKABJAE4ARABFAFgAKABfAHMAcABsAGkAdAAsACAANQ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wAXABuACAAIAAgACAAIAAgACAAIAAgACAAIAAgACAAIAAgACAAIAAgACAAIAAgACAAIAAgACAAIAAgACAAIAAgACAAIAAgACAAIAAgAFYAQQBMAFUARQAoAEkATgBEAEUAWAAoAF8AcwBwAGwAaQB0ACwAIAA0ACkAKQAgACsAIAAoAFYAQQBMAFUARQAoAEwARQBGAFQAKABJAE4ARABFAFgAKABfAHMAcABsAGkAdAAsACAANQApACwAIABfAGQAZQBjAGkAbQBhAGwAcwApACkAIAAvACAAKAAxADAAIABeACAAXwBkAGUAYwBpAG0AYQBsAHMAKQApAFwAbgAgACAAIAAgACAAIAAgACAAIAAgACAAIAAgACAAIAAgACAAIAAgACAAIAAgACAAIAAgACAAIAAgACAAIAAgACAAKQBcAG4AIAAgACAAIAAgACAAIAAgACAAIAAgACAAIAAgACAAIAAgACAAIAAgACAAIAAgACAAIAAgACAAIAApACwAXABuACAAIAAgACAAIAAgACAAIAAgACAAIAAgACAAIAAgACAAIAAgACAAIAAgACAAIAAgACAAIAAgACAALwAvACAAaAA6AG0AbQA6AHMAcwBcAG4AIAAgACAAIAAgACAAIAAgACAAIAAgACAAIAAgACAAIAAgACAAIAAgACAAIAAgACAAIAAgACAAIABfAHAAYQB0AHQAZQByAG4AIAA9ACAAXAAiADoAOg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VgBBAEwAVQBFACgASQBOAEQARQBYACgAXwBzAHAAbABpAHQALAAgADQAKQApAFwAbgAgACAAIAAgACAAIAAgACAAIAAgACAAIAAgACAAIAAgACAAIAAgACAAIAAgACAAIAAgACAAIAAgACkALABcAG4AIAAgACAAIAAgACAAIAAgACAAIAAgACAAIAAgACAAIAAgACAAIAAgACAAIAAgACAAIAAgACAAIAAvAC8AIABtADoAcwBzAC4AMAAwADAAXABuACAAIAAgACAAIAAgACAAIAAgACAAIAAgACAAIAAgACAAIAAgACAAIAAgACAAIAAgACAAIAAgACAAXwBwAGEAdAB0AGUAcgBuACAAPQAgAFwAIgA6AC4AXAAiACwAIABMAEUAVAAoAFwAbgAgACAAIAAgACAAIAAgACAAIAAgACAAIAAgACAAIAAgACAAIAAgACAAIAAgACAAIAAgACAAIAAgACAAIAAgACAAXwBkAGUAYwBpAG0AYQBsAHMALAAgAE0ASQBOACgATABFAE4AKABJAE4ARABFAFgAKABfAHMAcABsAGkAdAAsACAANA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IAArACAAKABWAEEATABVAEUAKABMAEUARgBUACgASQBOAEQARQBYACgAXwBzAHAAbABpAHQALAAgADQ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GgAOgBtAG0AXABuACAAIAAgACAAIAAgACAAIAAgACAAIAAgACAAIAAgACAAIAAgACAAIAAgACAAIAAgACAAIAAgACAAXwBwAGEAdAB0AGUAcgBuACAAPQAgAFwAIgA6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cACIAXAAiAFwAbgAgACAAIAAgACAAIAAgACAAIAAgACAAIAAgACAAIAAgACAAIAAgACAAIAAgACAAIAAgACAAIAAgACkALABcAG4AIAAgACAAIAAgACAAIAAgACAAIAAgACAAIAAgACAAIAAgACAAIAAgACAAIAAgACAAIAAgACAAIAAvAC8AIABkAC4AMAAwADAAXABuACAAIAAgACAAIAAgACAAIAAgACAAIAAgACAAIAAgACAAIAAgACAAIAAgACAAIAAgACAAIAAgACAAXwBwAGEAdAB0AGUAcgBuACAAPQAgAFwAIgAu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Cw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LABcAG4AXABuACAAIAAgACAAIAAgACAAIAAgACAAIAAgACAAIAAgACAAZgBuAFAAYQByAHMAZQBUAHIAYQBkAGkAdABpAG8AbgBhAGwARgBtAHQALAAgAEwAQQBNAEIARABBACgAXwB0AGUAeAB0ACwAXABuACAAIAAgACAAIAAgACAAIAAgACAAIAAgACAAIAAgACAAIAAgACAAIABMAEUAVAAoAFwAbgAgACAAIAAgACAAIAAgACAAIAAgACAAIAAgACAAIAAgACAAIAAgACAAIAAgACAAIABfAHQAZQB4AHQAMQAsACAAUwBVAEIAUwBUAEkAVABVAFQARQAoAF8AdABlAHgAdAAsACAAXAAiACAAXAAiACwAIABcACIAXAAiACkALABcAG4AIAAgACAAIAAgACAAIAAgACAAIAAgACAAIAAgACAAIAAgACAAIAAgACAAIAAgACAAXwBzAHAAbABpAHQALAAgAFMAUABMAEkAVABfAEEAUgBPAFUATgBEAF8AQwBIAEEAUgBTACgAXAAiADAAMQAyADMANAA1ADYANwA4ADkAXAAiACwAIABfAHQAZQB4AHQAMQApACwAXABuACAAIAAgACAAIAAgACAAIAAgACAAIAAgACAAIAAgACAAIAAgACAAIAAgACAAIAAgAF8AcABhAHQAdABlAHIAbgAsACAASQBOAEQARQBYACgAXwBzAHAAbABpAHQALAAgADEAKQAsAFwAbgAgACAAIAAgACAAIAAgACAAIAAgACAAIAAgACAAIAAgACAAIAAgACAAIAAgACAAIABJAEYAUwAoAFwAbgAgACAAIAAgACAAIAAgACAAIAAgACAAIAAgACAAIAAgACAAIAAgACAAIAAgACAAIAAgACAAIAAgAC8ALwAgADAAZAAwADAAaAAwADAAJwAwADAALgAwADAAMABcACIAXABuACAAIAAgACAAIAAgACAAIAAgACAAIAAgACAAIAAgACAAIAAgACAAIAAgACAAIAAgACAAIAAgACAAXwBwAGEAdAB0AGUAcgBuACAAPQAgAFwAIgBkAGgAJwAuAFwAIgBcACIAXAAiACwAIABMAEUAVAAoAFwAbgAgACAAIAAgACAAIAAgACAAIAAgACAAIAAgACAAIAAgACAAIAAgACAAIAAgACAAIAAgACAAIAAgACAAIAAgACAAXwBkAGUAYwBpAG0AYQBsAHMALAAgAE0ASQBOACgATABFAE4AKABJAE4ARABFAFgAKABfAHMAcABsAGkAdAAsACAANg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sAFwAbgAgACAAIAAgACAAIAAgACAAIAAgACAAIAAgACAAIAAgACAAIAAgACAAIAAgACAAIAAgACAAIAAgACAAIAAgACAAIAAgACAAIABWAEEATABVAEUAKABJAE4ARABFAFgAKABfAHMAcABsAGkAdAAsACAANAApACkALABcAG4AIAAgACAAIAAgACAAIAAgACAAIAAgACAAIAAgACAAIAAgACAAIAAgACAAIAAgACAAIAAgACAAIAAgACAAIAAgACAAIAAgACAAVgBBAEwAVQBFACgASQBOAEQARQBYACgAXwBzAHAAbABpAHQALAAgADUAKQApACAAKwAgACgAVgBBAEwAVQBFACgATABFAEYAVAAoAEkATgBEAEUAWAAoAF8AcwBwAGwAaQB0ACwAIAA2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AwAGQAMAAwAGgAMAAwACcAMAAwAFwAIgBcAG4AIAAgACAAIAAgACAAIAAgACAAIAAgACAAIAAgACAAIAAgACAAIAAgACAAIAAgACAAIAAgACAAIABfAHAAYQB0AHQAZQByAG4AIAA9ACAAXAAiAGQAaAAnAFwAIgBcACI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VgBBAEwAVQBFACgASQBOAEQARQBYACgAXwBzAHAAbABpAHQALAAgADUAKQApAFwAbgAgACAAIAAgACAAIAAgACAAIAAgACAAIAAgACAAIAAgACAAIAAgACAAIAAgACAAIAAgACAAIAAgACkALABcAG4AIAAgACAAIAAgACAAIAAgACAAIAAgACAAIAAgACAAIAAgACAAIAAgACAAIAAgACAAIAAgACAAIAAvAC8AIAAwAGQAMAAwAGgAMAAwAC4AMAAwADAAJwBcAG4AIAAgACAAIAAgACAAIAAgACAAIAAgACAAIAAgACAAIAAgACAAIAAgACAAIAAgACAAIAAgACAAIABfAHAAYQB0AHQAZQByAG4AIAA9ACAAXAAiAGQAaAAuACcAXAAiACwAIABMAEUAVAAoAFwAbgAgACAAIAAgACAAIAAgACAAIAAgACAAIAAgACAAIAAgACAAIAAgACAAIAAgACAAIAAgACAAIAAgACAAIAAgACAAXwBkAGUAYwBpAG0AYQBsAHMALAAgAE0ASQBOACgATABFAE4AKABJAE4ARABFAFgAKABfAHMAcABsAGkAdAAsACAANQApACkALAAgADkAKQAsAFwAbgAgACAAIAAgACAAIAAgACAAIAAgACAAIAAgACAAIAAgACAAIAAgACAAIAAgACAAIAAgACAAIAAgACAAIAAgACAASABTAFQAQQBDAEsAKABcAG4AIAAgACAAIAAgACAAIAAgACAAIAAgACAAIAAgACAAIAAgACAAIAAgACAAIAAgACAAIAAgACAAIAAgACAAIAAgACAAIAAgACAAVgBBAEwAVQBFACgASQBOAEQARQBYACgAXwBzAHAAbABpAHQALAAgADIAKQApACwAXABuACAAIAAgACAAIAAgACAAIAAgACAAIAAgACAAIAAgACAAIAAgACAAIAAgACAAIAAgACAAIAAgACAAIAAgACAAIAAgACAAIAAgAFYAQQBMAFUARQAoAEkATgBEAEUAWAAoAF8AcwBwAGwAaQB0ACwAIAAzACkAKQAsAFwAbgAgACAAIAAgACAAIAAgACAAIAAgACAAIAAgACAAIAAgACAAIAAgACAAIAAgACAAIAAgACAAIAAgACAAIAAgACAAIAAgACAAIABWAEEATABVAEUAKABJAE4ARABFAFgAKABfAHMAcABsAGkAdAAsACAANAApACkAIAArACAAKABWAEEATABVAEUAKABMAEUARgBUACgASQBOAEQARQBYACgAXwBzAHAAbABpAHQALAAgADUAKQAsACAAXwBkAGUAYwBpAG0AYQBsAHMAKQApACAALwAgACgAMQAwACAAXgAgAF8AZABlAGMAaQBtAGEAbABzACkAKQ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kADAAMABoADAAMAAnAFwAbgAgACAAIAAgACAAIAAgACAAIAAgACAAIAAgACAAIAAgACAAIAAgACAAIAAgACAAIAAgACAAIAAgAF8AcABhAHQAdABlAHIAbgAgAD0AIABcACIAZABoACcAXAAiACwAIABIAFMAVABBAEMASwAo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LABcAG4AIAAgACAAIAAgACAAIAAgACAAIAAgACAAIAAgACAAIAAgACAAIAAgACAAIAAgACAAIAAgACAAIAAgACAAIAAgAFYAQQBMAFUARQAoAEkATgBEAEUAWAAoAF8AcwBwAGwAaQB0ACwAIAA0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BkADAAMAAuADAAMAAwAGgAXABuACAAIAAgACAAIAAgACAAIAAgACAAIAAgACAAIAAgACAAIAAgACAAIAAgACAAIAAgACAAIAAgACAAXwBwAGEAdAB0AGUAcgBuACAAPQAgAFwAIgBkAC4AaABcACIALAAgAEwARQBUACgAXABuACAAIAAgACAAIAAgACAAIAAgACAAIAAgACAAIAAgACAAIAAgACAAIAAgACAAIAAgACAAIAAgACAAIAAgACAAIABfAGQAZQBjAGkAbQBhAGwAcwAsACAATQBJAE4AKABMAEUATgAoAEkATgBEAEUAWAAoAF8AcwBwAGwAaQB0ACwAIAA0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AAKwAgACgAVgBBAEwAVQBFACgATABFAEYAVAAoAEkATgBEAEUAWAAoAF8AcwBwAGwAaQB0ACwAIAA0ACkALAAgAF8AZABlAGMAaQBtAGEAbABzACkAKQAgAC8AIAAoADEAMAAgAF4AIABfAGQAZQBjAGkAbQBhAGwAcwApACkALABcAG4AIAAgACAAIAAgACAAIAAgACAAIAAgACAAIAAgACAAIAAgACAAIAAgACAAIAAgACAAIAAgACAAIAAgACAAIAAgACAAIAAgACAAXAAiAFwAIg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kADAAMABoAFwAbgAgACAAIAAgACAAIAAgACAAIAAgACAAIAAgACAAIAAgACAAIAAgACAAIAAgACAAIAAgACAAIAAgAF8AcABhAHQAdABlAHIAbgAgAD0AIABcACIAZABoAFwAIgAsACAASABTAFQAQQBDAEsAK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cACIAXAAi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C4AMAAwADAAZABcAG4AIAAgACAAIAAgACAAIAAgACAAIAAgACAAIAAgACAAIAAgACAAIAAgACAAIAAgACAAIAAgACAAIABfAHAAYQB0AHQAZQByAG4AIAA9ACAAXAAiAC4AZABcACIALAAgAEwARQBUACgAXABuACAAIAAgACAAIAAgACAAIAAgACAAIAAgACAAIAAgACAAIAAgACAAIAAgACAAIAAgACAAIAAgACAAIAAgACAAIABfAGQAZQBjAGkAbQBhAGwAcwAsACAATQBJAE4AKABMAEUATgAoAEkATgBEAEUAWAAoAF8AcwBwAGwAaQB0ACwAIAAzACkAKQAsACAAOQApACwAXABuACAAIAAgACAAIAAgACAAIAAgACAAIAAgACAAIAAgACAAIAAgACAAIAAgACAAIAAgACAAIAAgACAAIAAgACAAIABIAFMAVABBAEMASwAo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As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ZABcAG4AIAAgACAAIAAgACAAIAAgACAAIAAgACAAIAAgACAAIAAgACAAIAAgACAAIAAgACAAIAAgACAAIABfAHAAYQB0AHQAZQByAG4AIAA9ACAAXAAiAGQAXAAiACwAIABIAFMAVABBAEMASwAoAFwAbgAgACAAIAAgACAAIAAgACAAIAAgACAAIAAgACAAIAAgACAAIAAgACAAIAAgACAAIAAgACAAIAAgACAAIAAgACAAVgBBAEwAVQBFACgASQBOAEQARQBYACgAXwBzAHAAbABpAHQALAAgADIAKQApACwAXABuACAAIAAgACAAIAAgACAAIAAgACAAIAAgACAAIAAgACAAIAAgACAAIAAgACAAIAAgACAAIAAgACAAIAAgACAAIABcACIAXAAiACwAXABuACAAIAAgACAAIAAgACAAIAAgACAAIAAgACAAIAAgACAAIAAgACAAIAAgACAAIAAgACAAIAAgACAAIAAgACAAIABcACIAXAAiACwAXABuACAAIAAgACAAIAAgACAAIAAgACAAIAAgACAAIAAgACAAIAAgACAAIAAgACAAIAAgACAAIAAgACAAIAAgACAAIABcACIAXAAiAFwAbgAgACAAIAAgACAAIAAgACAAIAAgACAAIAAgACAAIAAgACAAIAAgACAAIAAgACAAIAAgACAAIAAgACkALABcAG4AIAAgACAAIAAgACAAIAAgACAAIAAgACAAIAAgACAAIAAgACAAIAAgACAAIAAgACAAIAAgACAAIAAvAC8AIAAwAGgAMAAwACcAMAAwAC4AMAAwADAAXAAiAFwAbgAgACAAIAAgACAAIAAgACAAIAAgACAAIAAgACAAIAAgACAAIAAgACAAIAAgACAAIAAgACAAIAAgAF8AcABhAHQAdABlAHIAbgAgAD0AIABcACIAaAAnAC4AXAAiAFwAIgBcACIALAAgAEwARQBUACgAXABuACAAIAAgACAAIAAgACAAIAAgACAAIAAgACAAIAAgACAAIAAgACAAIAAgACAAIAAgACAAIAAgACAAIAAgACAAIABfAGQAZQBjAGkAbQBhAGwAcwAsACAATQBJAE4AKABMAEUATgAoAEkATgBEAEUAWAAoAF8AcwBwAGwAaQB0ACwAIAA1ACkAKQAsACAAOQApACwAXABuACAAIAAgACAAIAAgACAAIAAgACAAIAAgACAAIAAgACAAIAAgACAAIAAgACAAIAAgACAAIAAgACAAIAAgACAAIABIAFMAVABBAEMASwAoAFwAbgAgACAAIAAgACAAIAAgACAAIAAgACAAIAAgACAAIAAgACAAIAAgACAAIAAgACAAIAAgACAAIAAgACAAIAAgACAAIAAgACAAIABcACIAXAAiACw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LABcAG4AIAAgACAAIAAgACAAIAAgACAAIAAgACAAIAAgACAAIAAgACAAIAAgACAAIAAgACAAIAAgACAAIAAgACAAIAAgACAAIAAgACAAVgBBAEwAVQBFACgASQBOAEQARQBYACgAXwBzAHAAbABpAHQALAAgADQAKQApACAAKwAgACgAVgBBAEwAVQBFACgATABFAEYAVAAoAEkATgBEAEUAWAAoAF8AcwBwAGwAaQB0ACwAIAA1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AwAGgAMAAwACcAMAAwAFwAIgBcAG4AIAAgACAAIAAgACAAIAAgACAAIAAgACAAIAAgACAAIAAgACAAIAAgACAAIAAgACAAIAAgACAAIABfAHAAYQB0AHQAZQByAG4AIAA9ACAAXAAiAGgAJwBcACIAXAAi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VgBBAEwAVQBFACgASQBOAEQARQBYACgAXwBzAHAAbABpAHQALAAgADMAKQApACwAXABuACAAIAAgACAAIAAgACAAIAAgACAAIAAgACAAIAAgACAAIAAgACAAIAAgACAAIAAgACAAIAAgACAAIAAgACAAIABWAEEATABVAEUAKABJAE4ARABFAFgAKABfAHMAcABsAGkAdAAsACAANAApACkAXABuACAAIAAgACAAIAAgACAAIAAgACAAIAAgACAAIAAgACAAIAAgACAAIAAgACAAIAAgACAAIAAgACAAKQAsAFwAbgAgACAAIAAgACAAIAAgACAAIAAgACAAIAAgACAAIAAgACAAIAAgACAAIAAgACAAIAAgACAAIAAgAC8ALwAgADAAaAAwADAALgAwADAAMAAnAFwAbgAgACAAIAAgACAAIAAgACAAIAAgACAAIAAgACAAIAAgACAAIAAgACAAIAAgACAAIAAgACAAIAAgAF8AcABhAHQAdABlAHIAbgAgAD0AIABcACIAaAAuACcAXAAiACwAIABMAEUAVAAoAFwAbgAgACAAIAAgACAAIAAgACAAIAAgACAAIAAgACAAIAAgACAAIAAgACAAIAAgACAAIAAgACAAIAAgACAAIAAgACAAXwBkAGUAYwBpAG0AYQBsAHMALAAgAE0ASQBOACgATABFAE4AKABJAE4ARABFAFgAKABfAHMAcABsAGkAdAAsACAANA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WAEEATABVAEUAKABJAE4ARABFAFgAKABfAHMAcABsAGkAdAAsACAAMgApACkALABcAG4AIAAgACAAIAAgACAAIAAgACAAIAAgACAAIAAgACAAIAAgACAAIAAgACAAIAAgACAAIAAgACAAIAAgACAAIAAgACAAIAAgACAAVgBBAEwAVQBFACgASQBOAEQARQBYACgAXwBzAHAAbABpAHQALAAgADMAKQApACAAKwAgACgAVgBBAEwAVQBFACgATABFAEYAVAAoAEkATgBEAEUAWAAoAF8AcwBwAGwAaQB0ACwAIAA0ACkALAAgAF8AZABlAGMAaQBtAGEAbABzACkAKQAgAC8AIAAoADEAMAAgAF4AIABfAGQAZQBjAGkAbQBhAGwAcwApACkALABcAG4AIAAgACAAIAAgACAAIAAgACAAIAAgACAAIAAgACAAIAAgACAAIAAgACAAIAAgACAAIAAgACAAIAAgACAAIAAgACAAIAAgACAAXAAiAFwAIgBcAG4AIAAgACAAIAAgACAAIAAgACAAIAAgACAAIAAgACAAIAAgACAAIAAgACAAIAAgACAAIAAgACAAIAAgACAAIAAgACkAXABuACAAIAAgACAAIAAgACAAIAAgACAAIAAgACAAIAAgACAAIAAgACAAIAAgACAAIAAgACAAIAAgACAAKQAsAFwAbgAgACAAIAAgACAAIAAgACAAIAAgACAAIAAgACAAIAAgACAAIAAgACAAIAAgACAAIAAgACAAIAAgAC8ALwAgADAAaAAwADAAJwBcAG4AIAAgACAAIAAgACAAIAAgACAAIAAgACAAIAAgACAAIAAgACAAIAAgACAAIAAgACAAIAAgACAAIABfAHAAYQB0AHQAZQByAG4AIAA9ACAAXAAiAGgAJwBcACIALAAgAEgAUwBUAEEAQwBLACg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YAQQBMAFUARQAoAEkATgBEAEUAWAAoAF8AcwBwAGwAaQB0ACwAIAAzACkAKQ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uADAAMAAwAGgAXABuACAAIAAgACAAIAAgACAAIAAgACAAIAAgACAAIAAgACAAIAAgACAAIAAgACAAIAAgACAAIAAgACAAXwBwAGEAdAB0AGUAcgBuACAAPQAgAFwAIgAuAGg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AsAFwAbgAgACAAIAAgACAAIAAgACAAIAAgACAAIAAgACAAIAAgACAAIAAgACAAIAAgACAAIAAgACAAIAAgACAAIAAgACAAIAAgACAAIABcACIAXAAiACwAXABuACAAIAAgACAAIAAgACAAIAAgACAAIAAgACAAIAAgACAAIAAgACAAIAAgACAAIAAgACAAIAAgACAAIAAgACAAIAAgACAAIAAgAFwAIgBcACIAXABuACAAIAAgACAAIAAgACAAIAAgACAAIAAgACAAIAAgACAAIAAgACAAIAAgACAAIAAgACAAIAAgACAAIAAgACAAIAApAFwAbgAgACAAIAAgACAAIAAgACAAIAAgACAAIAAgACAAIAAgACAAIAAgACAAIAAgACAAIAAgACAAIAAgACkALABcAG4AIAAgACAAIAAgACAAIAAgACAAIAAgACAAIAAgACAAIAAgACAAIAAgACAAIAAgACAAIAAgACAAIAAvAC8AIAAwAGgAXABuACAAIAAgACAAIAAgACAAIAAgACAAIAAgACAAIAAgACAAIAAgACAAIAAgACAAIAAgACAAIAAgACAAXwBwAGEAdAB0AGUAcgBuACAAPQAgAFwAIgBoAFwAIgAsACAASABTAFQAQQBDAEsAKABcAG4AIAAgACAAIAAgACAAIAAgACAAIAAgACAAIAAgACAAIAAgACAAIAAgACAAIAAgACAAIAAgACAAIAAgACAAIAAgAFwAIgBcACIALABcAG4AIAAgACAAIAAgACAAIAAgACAAIAAgACAAIAAgACAAIAAgACAAIAAgACAAIAAgACAAIAAgACAAIAAgACAAIAAgAFYAQQBMAFUARQAoAEkATgBEAEUAWAAoAF8AcwBwAGwAaQB0ACwAIAAyACkAKQ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LwAvACAAMAAnADAAMAAuADAAMAAwAFwAIgBcAG4AIAAgACAAIAAgACAAIAAgACAAIAAgACAAIAAgACAAIAAgACAAIAAgACAAIAAgACAAIAAgACAAIABfAHAAYQB0AHQAZQByAG4AIAA9ACAAXAAiACcALgBcACIAXAAiAFwAIgAsACAATABFAFQAKABcAG4AIAAgACAAIAAgACAAIAAgACAAIAAgACAAIAAgACAAIAAgACAAIAAgACAAIAAgACAAIAAgACAAIAAgACAAIAAgAF8AZABlAGMAaQBtAGEAbABzACwAIABNAEkATgAoAEwARQBOACgASQBOAEQARQBYACgAXwBzAHAAbABpAHQALAAgADQ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XAAiAFwAIgAsACAAXABuACAAIAAgACAAIAAgACAAIAAgACAAIAAgACAAIAAgACAAIAAgACAAIAAgACAAIAAgACAAIAAgACAAIAAgACAAIAAgACAAIAAgAFYAQQBMAFUARQAoAEkATgBEAEUAWAAoAF8AcwBwAGwAaQB0ACwAIAAyACkAKQAsAFwAbgAgACAAIAAgACAAIAAgACAAIAAgACAAIAAgACAAIAAgACAAIAAgACAAIAAgACAAIAAgACAAIAAgACAAIAAgACAAIAAgACAAIABWAEEATABVAEUAKABJAE4ARABFAFgAKABfAHMAcABsAGkAdAAsACAAMwApACkAIAArACAAKABWAEEATABVAEUAKABMAEUARgBUACgASQBOAEQARQBYACgAXwBzAHAAbABpAHQALAAgADQAKQAsACAAXwBkAGUAYwBpAG0AYQBsAHMAKQApACAALwAgACgAMQAwACAAXgAgAF8AZABlAGMAaQBtAGEAbABzACkAKQBcAG4AIAAgACAAIAAgACAAIAAgACAAIAAgACAAIAAgACAAIAAgACAAIAAgACAAIAAgACAAIAAgACAAIAAgACAAIAAgACkAXABuACAAIAAgACAAIAAgACAAIAAgACAAIAAgACAAIAAgACAAIAAgACAAIAAgACAAIAAgACAAIAAgACAAKQAsAFwAbgAgACAAIAAgACAAIAAgACAAIAAgACAAIAAgACAAIAAgACAAIAAgACAAIAAgACAAIAAgACAAIAAgAC8ALwAgADAAJwAwADAAXAAiAFwAbgAgACAAIAAgACAAIAAgACAAIAAgACAAIAAgACAAIAAgACAAIAAgACAAIAAgACAAIAAgACAAIAAgAF8AcABhAHQAdABlAHIAbgAgAD0AIABcACIAJwBcACIAXAAiAFwAIgAsACAASABTAFQAQQBDAEsAKABcAG4AIAAgACAAIAAgACAAIAAgACAAIAAgACAAIAAgACAAIAAgACAAIAAgACAAIAAgACAAIAAgACAAIAAgACAAIAAgAFwAIgBcACIALABcAG4AIAAgACAAIAAgACAAIAAgACAAIAAgACAAIAAgACAAIAAgACAAIAAgACAAIAAgACAAIAAgACAAIAAgACAAIAAgAFwAIgBcACIALAAgAFwAbgAgACAAIAAgACAAIAAgACAAIAAgACAAIAAgACAAIAAgACAAIAAgACAAIAAgACAAIAAgACAAIAAgACAAIAAgACAAVgBBAEwAVQBFACgASQBOAEQARQBYACgAXwBzAHAAbABpAHQALAAgADIAKQApACwAXABuACAAIAAgACAAIAAgACAAIAAgACAAIAAgACAAIAAgACAAIAAgACAAIAAgACAAIAAgACAAIAAgACAAIAAgACAAIABWAEEATABVAEUAKABJAE4ARABFAFgAKABfAHMAcABsAGkAdAAsACAAMwApACkAXABuACAAIAAgACAAIAAgACAAIAAgACAAIAAgACAAIAAgACAAIAAgACAAIAAgACAAIAAgACAAIAAgACAAKQAsAFwAbgAgACAAIAAgACAAIAAgACAAIAAgACAAIAAgACAAIAAgACAAIAAgACAAIAAgACAAIAAgACAAIAAgAC8ALwAgADAALgAwADAAMAAnAFwAbgAgACAAIAAgACAAIAAgACAAIAAgACAAIAAgACAAIAAgACAAIAAgACAAIAAgACAAIAAgACAAIAAgAF8AcABhAHQAdABlAHIAbgAgAD0AIABcACIALgAn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WAEEATABVAEUAKABJAE4ARABFAFgAKABfAHMAcABsAGkAdAAsACAAMgApACkAIAArACAAKABWAEEATABVAEUAKABMAEUARgBUACgASQBOAEQARQBYACgAXwBzAHAAbABpAHQALAAgADMAKQAsACAAXwBkAGUAYwBpAG0AYQBsAHMAKQApACAALwAgACgAMQAwACAAXgAgAF8AZABlAGMAaQBtAGEAbABzACkAKQ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AnAFwAbgAgACAAIAAgACAAIAAgACAAIAAgACAAIAAgACAAIAAgACAAIAAgACAAIAAgACAAIAAgACAAIAAgAF8AcABhAHQAdABlAHIAbgAgAD0AIABcACIAJwBcACIALAAgAEgAUwBUAEEAQwBLACgAXABuACAAIAAgACAAIAAgACAAIAAgACAAIAAgACAAIAAgACAAIAAgACAAIAAgACAAIAAgACAAIAAgACAAIAAgACAAIABcACIAXAAiACwAXABuACAAIAAgACAAIAAgACAAIAAgACAAIAAgACAAIAAgACAAIAAgACAAIAAgACAAIAAgACAAIAAgACAAIAAgACAAIABcACIAXAAiACwAXABuACAAIAAgACAAIAAgACAAIAAgACAAIAAgACAAIAAgACAAIAAgACAAIAAgACAAIAAgACAAIAAgACAAIAAgACAAIABWAEEATABVAEUAKABJAE4ARABFAFgAKABfAHMAcABsAGkAdAAsACAAMgApACkALABcAG4AIAAgACAAIAAgACAAIAAgACAAIAAgACAAIAAgACAAIAAgACAAIAAgACAAIAAgACAAIAAgACAAIAAgACAAIAAgAFwAIgBcACIAXABuACAAIAAgACAAIAAgACAAIAAgACAAIAAgACAAIAAgACAAIAAgACAAIAAgACAAIAAgACAAIAAgACAAKQAsAFwAbgAgACAAIAAgACAAIAAgACAAIAAgACAAIAAgACAAIAAgACAAIAAgACAAIAAgACAAIAAgACAAIAAgAC8ALwAgADAALgAwADAAMABcACIAXABuACAAIAAgACAAIAAgACAAIAAgACAAIAAgACAAIAAgACAAIAAgACAAIAAgACAAIAAgACAAIAAgACAAXwBwAGEAdAB0AGUAcgBuACAAPQAgAFwAIgAuAFwAIgBcACIAXAAiACwAIABMAEUAVAAoAFwAbgAgACAAIAAgACAAIAAgACAAIAAgACAAIAAgACAAIAAgACAAIAAgACAAIAAgACAAIAAgACAAIAAgACAAIAAgACAAXwBkAGUAYwBpAG0AYQBsAHMALAAgAE0ASQBOACgATABFAE4AKABJAE4ARABFAFgAKABfAHMAcABsAGkAdAAsACAAMwApACkALAAgADkAKQAsAFwAbgAgACAAIAAgACAAIAAgACAAIAAgACAAIAAgACAAIAAgACAAIAAgACAAIAAgACAAIAAgACAAIAAgACAAIAAgACAASABTAFQAQQBDAEsAKABcAG4AIAAgACAAIAAgACAAIAAgACAAIAAgACAAIAAgACAAIAAgACAAIAAgACAAIAAgACAAIAAgACAAIAAgACAAIAAgACAAIAAgACAAXAAiAFwAIgAsAFwAbgAgACAAIAAgACAAIAAgACAAIAAgACAAIAAgACAAIAAgACAAIAAgACAAIAAgACAAIAAgACAAIAAgACAAIAAgACAAIAAgACAAIABcACIAXAAiACwAXABuACAAIAAgACAAIAAgACAAIAAgACAAIAAgACAAIAAgACAAIAAgACAAIAAgACAAIAAgACAAIAAgACAAIAAgACAAIAAgACAAIAAgAFwAIgBcACIALABcAG4AIAAgACAAIAAgACAAIAAgACAAIAAgACAAIAAgACAAIAAgACAAIAAgACAAIAAgACAAIAAgACAAIAAgACAAIAAgACAAIAAgACAAVgBBAEwAVQBFACgASQBOAEQARQBYACgAXwBzAHAAbABpAHQALAAgADIAKQApACAAKwAgACgAVgBBAEwAVQBFACgATABFAEYAVAAoAEkATgBEAEUAWAAoAF8AcwBwAGwAaQB0ACwAIAAzACkALAAgAF8AZABlAGMAaQBtAGEAbABzACkAKQAgAC8AIAAoADEAMAAgAF4AIABfAGQAZQBjAGkAbQBhAGwAcwApACkAXABuACAAIAAgACAAIAAgACAAIAAgACAAIAAgACAAIAAgACAAIAAgACAAIAAgACAAIAAgACAAIAAgACAAIAAgACAAIAApAFwAbgAgACAAIAAgACAAIAAgACAAIAAgACAAIAAgACAAIAAgACAAIAAgACAAIAAgACAAIAAgACAAIAAgACkALABcAG4AIAAgACAAIAAgACAAIAAgACAAIAAgACAAIAAgACAAIAAgACAAIAAgACAAIAAgACAAIAAgACAAIAAvAC8AIAAwAFwAIgBcAG4AIAAgACAAIAAgACAAIAAgACAAIAAgACAAIAAgACAAIAAgACAAIAAgACAAIAAgACAAIAAgACAAIABfAHAAYQB0AHQAZQByAG4AIAA9ACAAXAAiAFwAIgBcACIAXAAiACwAIABIAFMAVABBAEMASwAo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VgBBAEwAVQBFACgASQBOAEQARQBYACgAXwBzAHAAbABpAHQALAAgADIAKQApAFwAbgAgACAAIAAgACAAIAAgACAAIAAgACAAIAAgACAAIAAgACAAIAAgACAAIAAgACAAIAAgACAAIAAgACkALABcAG4AIAAgACAAIAAgACAAIAAgACAAIAAgACAAIAAgACAAIAAgACAAIAAgACAAIAAgACAAIAAgACAAIAAvAC8AIAAwAC4AMAAwADAAXABuACAAIAAgACAAIAAgACAAIAAgACAAIAAgACAAIAAgACAAIAAgACAAIAAgACAAIAAgACAAIAAgACAAXwBwAGEAdAB0AGUAcgBuACAAPQAgAFwAIgAuAFwAIgAsACAATABFAFQAKABcAG4AIAAgACAAIAAgACAAIAAgACAAIAAgACAAIAAgACAAIAAgACAAIAAgACAAIAAgACAAIAAgACAAIAAgACAAIAAgAF8AZABlAGMAaQBtAGEAbABzACwAIABNAEkATgAoAEwARQBOACgASQBOAEQARQBYACgAXwBzAHAAbABpAHQALAAgADMAKQApACwAIAA5ACkALABcAG4AIAAgACAAIAAgACAAIAAgACAAIAAgACAAIAAgACAAIAAgACAAIAAgACAAIAAgACAAIAAgACAAIAAgACAAIAAgAEgAUwBUAEEAQwBLACgAXABuACAAIAAgACAAIAAgACAAIAAgACAAIAAgACAAIAAgACAAIAAgACAAIAAgACAAIAAgACAAIAAgACAAIAAgACAAIAAgACAAIAAgAFYAQQBMAFUARQAoAEkATgBEAEUAWAAoAF8AcwBwAGwAaQB0ACwAIAAyACkAKQAgACsAIAAoAFYAQQBMAFUARQAoAEwARQBGAFQAKABJAE4ARABFAFgAKABfAHMAcABsAGkAdAAsACAAMwApACwAIABfAGQAZQBjAGkAbQBhAGwAcwApACkAIAAvACAAKAAxADAAIABeACAAXwBkAGUAYwBpAG0AYQBsAHMAKQApACwAXABuACAAIAAgACAAIAAgACAAIAAgACAAIAAgACAAIAAgACAAIAAgACAAIAAgACAAIAAgACAAIAAgACAAIAAgACAAIAAgACAAIAAgAFwAIgBcACIALABcAG4AIAAgACAAIAAgACAAIAAgACAAIAAgACAAIAAgACAAIAAgACAAIAAgACAAIAAgACAAIAAgACAAIAAgACAAIAAgACAAIAAgACAAXAAiAFwAIgAsAFwAbgAgACAAIAAgACAAIAAgACAAIAAgACAAIAAgACAAIAAgACAAIAAgACAAIAAgACAAIAAgACAAIAAgACAAIAAgACAAIAAgACAAIABcACIAXAAiAFwAbgAgACAAIAAgACAAIAAgACAAIAAgACAAIAAgACAAIAAgACAAIAAgACAAIAAgACAAIAAgACAAIAAgACAAIAAgACAAKQBcAG4AIAAgACAAIAAgACAAIAAgACAAIAAgACAAIAAgACAAIAAgACAAIAAgACAAIAAgACAAIAAgACAAIAApACwAXABuACAAIAAgACAAIAAgACAAIAAgACAAIAAgACAAIAAgACAAIAAgACAAIAAgACAAIAAgACAAIAAgACAALwAvACAAMABcAG4AIAAgACAAIAAgACAAIAAgACAAIAAgACAAIAAgACAAIAAgACAAIAAgACAAIAAgACAAIAAgACAAIABfAHAAYQB0AHQAZQByAG4AIAA9ACAAXAAiAFwAIgAsACAASABTAFQAQQBDAEsAKABcAG4AIAAgACAAIAAgACAAIAAgACAAIAAgACAAIAAgACAAIAAgACAAIAAgACAAIAAgACAAIAAgACAAIAAgACAAIAAgAFYAQQBMAFUARQAoAEkATgBEAEUAWAAoAF8AcwBwAGwAaQB0ACwAIAAyACkAKQAs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XAAiAFwAIgBcAG4AIAAgACAAIAAgACAAIAAgACAAIAAgACAAIAAgACAAIAAgACAAIAAgACAAIAAgACAAIAAgACAAIAApACw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LABcAG4AXABuACAAIAAgACAAIAAgACAAIAAgACAAIAAgACAAIAAgACAAXwBjAG8AbQBwAGwAaQBjAGEAdABpAG8AbgAsACAASQBGACgASQBTAE4AVQBNAEIARQBSACgAVABpAG0AZQBTAHAAYQBuAFQAZQB4AHQAKQAsACAAUgBFAFMATwBMAFYARQBfAFQASQBNAEUAUwBQAEEATgAoAFQAaQBtAGUAUwBwAGEAbgBUAGUAeAB0ACkALABcAG4AIAAgACAAIAAgACAAIAAgACAAIAAgACAAIAAgACAAIAAgACAAIAAgAEwARQBUACgAXABuACAAIAAgACAAIAAgACAAIAAgACAAIAAgACAAIAAgACAAIAAgACAAIAAgACAAIAAgAF8AaQBzAE0AbwBkAGUAcgBuAEYAbQB0ACwAIABJAEYARQBSAFIATwBSACgARgBJAE4ARAAoAFwAIgA6AFwAIgAsACAAVABpAG0AZQBTAHAAYQBuAFQAZQB4AHQAKQAsACAAMAApACAAPgAgADAALABcAG4AIAAgACAAIAAgACAAIAAgACAAIAAgACAAIAAgACAAIAAgACAAIAAgACAAIAAgACAAXwB0AGkAbQBlAFMAcABhAG4AVABlAHgAdAAsACAASQBGACgAXwBpAHMATQBvAGQAZQByAG4ARgBtAHQALAAgAFQAaQBtAGUAUwBwAGEAbgBUAGUAeAB0ACwAIABTAFUAQgBTAFQASQBUAFUAVABFACgAVABpAG0AZQBTAHAAYQBuAFQAZQB4AHQALAAgAFwAIgAgAFwAIgAsACAAXAAiAFwAIgApACkALABcAG4AIAAgACAAIAAgACAAIAAgACAAIAAgACAAIAAgACAAIAAgACAAIAAgACAAIAAgACAAXwBmAGkAcgBzAHQAQwBoAGEAcgAsACAATABFAEYAVAAoAF8AdABpAG0AZQBTAHAAYQBuAFQAZQB4AHQALAAgADEAKQAsAFwAbgAgACAAIAAgACAAIAAgACAAIAAgACAAIAAgACAAIAAgACAAIAAgACAAIAAgACAAIABfAGgAYQBzAFMAaQBnAG4ALAAgAEkARgBTACgAXABuACAAIAAgACAAIAAgACAAIAAgACAAIAAgACAAIAAgACAAIAAgACAAIAAgACAAIAAgACAAIAAgACAAXwBmAGkAcgBzAHQAQwBoAGEAcgAgAD0AIABcACIAKwBcACIALAAgAFQAUgBVAEUALABcAG4AIAAgACAAIAAgACAAIAAgACAAIAAgACAAIAAgACAAIAAgACAAIAAgACAAIAAgACAAIAAgACAAIABfAGYAaQByAHMAdABDAGgAYQByACAAPQAgAFwAIgAtAFwAIgAsACAAVABSAFUARQAsAFwAbgAgACAAIAAgACAAIAAgACAAIAAgACAAIAAgACAAIAAgACAAIAAgACAAIAAgACAAIAAgACAAIAAgAF8AZgBpAHIAcwB0AEMAaABhAHIAIAA9ACAAVQBOAEkAQwBIAEEAUgAoADgANwAyADIAKQAsACAAVABSAFUARQAsAFwAbgAgACAAIAAgACAAIAAgACAAIAAgACAAIAAgACAAIAAgACAAIAAgACAAIAAgACAAIAAgACAAIAAgAFQAUgBVAEUALAAgAEYAQQBMAFMARQBcAG4AIAAgACAAIAAgACAAIAAgACAAIAAgACAAIAAgACAAIAAgACAAIAAgACAAIAAgACAAKQAsAFwAbgAgACAAIAAgACAAIAAgACAAIAAgACAAIAAgACAAIAAgACAAIAAgACAAIAAgACAAIABfAG4AbwBtAGkAbgBhAGwAUwBpAGcAbgAsACAASQBGAFMAKABcAG4AIAAgACAAIAAgACAAIAAgACAAIAAgACAAIAAgACAAIAAgACAAIAAgACAAIAAgACAAIAAgACAAIABfAGYAaQByAHMAdABDAGgAYQByACAAPQAgAFwAIgAtAFwAIgAsACAALQAxACwAXABuACAAIAAgACAAIAAgACAAIAAgACAAIAAgACAAIAAgACAAIAAgACAAIAAgACAAIAAgACAAIAAgACAAXwBmAGkAcgBzAHQAQwBoAGEAcgAgAD0AIABVAE4ASQBDAEgAQQBSACgAOAA3ADIAMgApACwAIAAtADEALABcAG4AIAAgACAAIAAgACAAIAAgACAAIAAgACAAIAAgACAAIAAgACAAIAAgACAAIAAgACAAIAAgACAAIABUAFIAVQBFACwAIAAxAFwAbgAgACAAIAAgACAAIAAgACAAIAAgACAAIAAgACAAIAAgACAAIAAgACAAIAAgACAAIAApACwAXABuACAAIAAgACAAIAAgACAAIAAgACAAIAAgACAAIAAgACAAIAAgACAAIAAgACAAIAAgAF8AdQBUAGkAbQBlAFMAcABhAG4ALAAgAEkARgAoAF8AaABhAHMAUwBpAGcAbgAsACAATQBJAEQAKABfAHQAaQBtAGUAUwBwAGEAbgBUAGUAeAB0ACwAIAAyACwAIABMAEUATgAoAF8AdABpAG0AZQBTAHAAYQBuAFQAZQB4AHQAKQAgAC0AIAAxACkALAAgAF8AdABpAG0AZQBTAHAAYQBuAFQAZQB4AHQAKQAsAFwAbgAgACAAIAAgACAAIAAgACAAIAAgACAAIAAgACAAIAAgACAAIAAgACAAIAAgACAAIABcAG4AIAAgACAAIAAgACAAIAAgACAAIAAgACAAIAAgACAAIAAgACAAIAAgACAAIAAgACAAXwB0AHIAeQBQAGEAcgBzAGUALAAgAEkARgAoAF8AaQBzAE0AbwBkAGUAcgBuAEYAbQB0ACwAXABuACAAIAAgACAAIAAgACAAIAAgACAAIAAgACAAIAAgACAAIAAgACAAIAAgACAAIAAgACAAIAAgACAAZgBuAFAAYQByAHMAZQBNAG8AZABlAHIAbgBGAG0AdAAoAF8AdQBUAGkAbQBlAFMAcABhAG4AKQAsAFwAbgAgACAAIAAgACAAIAAgACAAIAAgACAAIAAgACAAIAAgACAAIAAgACAAIAAgACAAIAAgACAAIAAgAGYAbgBQAGEAcgBzAGUAVAByAGEAZABpAHQAaQBvAG4AYQBsAEYAbQB0ACgAXwB1AFQAaQBtAGUAUwBwAGEAbgApAFwAbgAgACAAIAAgACAAIAAgACAAIAAgACAAIAAgACAAIAAgACAAIAAgACAAIAAgACAAIAApACwAXABuACAAIAAgACAAIAAgACAAIAAgACAAIAAgACAAIAAgACAAIAAgACAAIAAgACAAIAAgAEkARgAoAEkAUwBFAFIAUgBPAFIAKABJAE4ARABFAFgAKABfAHQAcgB5AFAAYQByAHMAZQAsACAAMQAsACAAMQApACkALAAgAHsAIwBWAEEATABVAEUAIQAsACAAXAAiAFwAIgAsACAAXAAiAFwAIgAsACAAXAAiAFwAIgAsACAAXAAiAFwAIgB9ACwAXABuACAAIAAgACAAIAAgACAAIAAgACAAIAAgACAAIAAgACAAIAAgACAAIAAgACAAIAAgACAAIAAgACAATABFAFQAKABcAG4AIAAgACAAIAAgACAAIAAgACAAIAAgACAAIAAgACAAIAAgACAAIAAgACAAIAAgACAAIAAgACAAIAAgACAAIAAgAF8AcwBpAGcAbgAsACAASQBGAFMAKABcAG4AIAAgACAAIAAgACAAIAAgACAAIAAgACAAIAAgACAAIAAgACAAIAAgACAAIAAgACAAIAAgACAAIAAgACAAIAAgACAAIAAgACAASQBOAEQARQBYACgAXwB0AHIAeQBQAGEAcgBzAGUALAAgADEALAAgADEAKQAgAD4AIAAwACwAIABfAG4AbwBtAGkAbgBhAGwAUwBpAGcAbgAsAFwAbgAgACAAIAAgACAAIAAgACAAIAAgACAAIAAgACAAIAAgACAAIAAgACAAIAAgACAAIAAgACAAIAAgACAAIAAgACAAIAAgACAAIABJAE4ARABFAFgAKABfAHQAcgB5AFAAYQByAHMAZQAsACAAMQAsACAAMgApACAAPgAgADAALAAgAF8AbgBvAG0AaQBuAGEAbABTAGkAZwBuACwAXABuACAAIAAgACAAIAAgACAAIAAgACAAIAAgACAAIAAgACAAIAAgACAAIAAgACAAIAAgACAAIAAgACAAIAAgACAAIAAgACAAIAAgAEkATgBEAEUAWAAoAF8AdAByAHkAUABhAHIAcwBlACwAIAAxACwAIAAzACkAIAA+ACAAMAAsACAAXwBuAG8AbQBpAG4AYQBsAFMAaQBnAG4ALABcAG4AIAAgACAAIAAgACAAIAAgACAAIAAgACAAIAAgACAAIAAgACAAIAAgACAAIAAgACAAIAAgACAAIAAgACAAIAAgACAAIAAgACAASQBOAEQARQBYACgAXwB0AHIAeQBQAGEAcgBzAGUALAAgADEALAAgADQAKQAgAD4AIAAwACwAIABfAG4AbwBtAGkAbgBhAGwAUwBpAGcAbgAsAFwAbgAgACAAIAAgACAAIAAgACAAIAAgACAAIAAgACAAIAAgACAAIAAgACAAIAAgACAAIAAgACAAIAAgACAAIAAgACAAIAAgACAAIABUAFIAVQBFACwAIAAwAFwAbgAgACAAIAAgACAAIAAgACAAIAAgACAAIAAgACAAIAAgACAAIAAgACAAIAAgACAAIAAgACAAIAAgACAAIAAgACAAKQAsAFwAbgAgACAAIAAgACAAIAAgACAAIAAgACAAIAAgACAAIAAgACAAIAAgACAAIAAgACAAIAAgACAAIAAgACAAIAAgACAAVgBBAEwASQBEAEEAVABFAF8AVABJAE0ARQBTAFAAQQBOACgAXABuACAAIAAgACAAIAAgACAAIAAgACAAIAAgACAAIAAgACAAIAAgACAAIAAgACAAIAAgACAAIAAgACAAIAAgACAAIAAgACAAIAAgAF8AcwBpAGcAbgAsAFwAbgAgACAAIAAgACAAIAAgACAAIAAgACAAIAAgACAAIAAgACAAIAAgACAAIAAgACAAIAAgACAAIAAgACAAIAAgACAAIAAgACAAIABJAE4ARABFAFgAKABfAHQAcgB5AFAAYQByAHMAZQAsACAAMQAsACAAMQApACwAXABuACAAIAAgACAAIAAgACAAIAAgACAAIAAgACAAIAAgACAAIAAgACAAIAAgACAAIAAgACAAIAAgACAAIAAgACAAIAAgACAAIAAgAEkATgBEAEUAWAAoAF8AdAByAHkAUABhAHIAcwBlACwAIAAxACwAIAAyACkALABcAG4AIAAgACAAIAAgACAAIAAgACAAIAAgACAAIAAgACAAIAAgACAAIAAgACAAIAAgACAAIAAgACAAIAAgACAAIAAgACAAIAAgACAASQBOAEQARQBYACgAXwB0AHIAeQBQAGEAcgBzAGUALAAgADEALAAgADMAKQAsAFwAbgAgACAAIAAgACAAIAAgACAAIAAgACAAIAAgACAAIAAgACAAIAAgACAAIAAgACAAIAAgACAAIAAgACAAIAAgACAAIAAgACAAIABJAE4ARABFAFgAKABfAHQAcgB5AFAAYQByAHMAZQAsACAAMQAsACAAN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EkARgAoAF8AYQBzAFYAYQBsAHUAZQAsAFwAbgAgACAAIAAgACAAIAAgACAAIAAgACAAIAAgACAAIAAgACAAIAAgACAAVABJAE0ARQBTAFAAQQBOACgAXABuACAAIAAgACAAIAAgACAAIAAgACAAIAAgACAAIAAgACAAIAAgACAAIAAgACAAIAAgAEkATgBEAEUAWAAoAF8AYwBvAG0AcABsAGkAYwBhAHQAaQBvAG4ALAAgADEALAAgADEAKQAsAFwAbgAgACAAIAAgACAAIAAgACAAIAAgACAAIAAgACAAIAAgACAAIAAgACAAIAAgACAAIABJAE4ARABFAFgAKABfAGMAbwBtAHAAbABpAGMAYQB0AGkAbwBuACwAIAAxACwAIAAyACkALABcAG4AIAAgACAAIAAgACAAIAAgACAAIAAgACAAIAAgACAAIAAgACAAIAAgACAAIAAgACAASQBOAEQARQBYACgAXwBjAG8AbQBwAGwAaQBjAGEAdABpAG8AbgAsACAAMQAsACAAMwApACwAXABuACAAIAAgACAAIAAgACAAIAAgACAAIAAgACAAIAAgACAAIAAgACAAIAAgACAAIAAgAEkATgBEAEUAWAAoAF8AYwBvAG0AcABsAGkAYwBhAHQAaQBvAG4ALAAgADEALAAgADQAKQAsAFwAbgAgACAAIAAgACAAIAAgACAAIAAgACAAIAAgACAAIAAgACAAIAAgACAAIAAgACAAIABJAE4ARABFAFgAKABfAGMAbwBtAHAAbABpAGMAYQB0AGkAbwBuACwAIAAxACwAIAA1ACkAXABuACAAIAAgACAAIAAgACAAIAAgACAAIAAgACAAIAAgACAAIAAgACAAIAApACwAXABuACAAIAAgACAAIAAgACAAIAAgACAAIAAgACAAIAAgACAAIAAgACAAIABfAGMAbwBtAHAAbABpAGMAYQB0AGkAbwBu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XABuAFwAbgBSAGUAdAB1AHIAbgBzACAAYQAgAHQAaQBtAGUAcwBwAGEAbgAgAGEAcwAgAHQAZQB4AHQAIABpAG4AIAB0AGgAZQAgAHMAcABlAGMAaQBmAGkAZQBkACAAZgBvAHIAbQBhAHQAIABmAHIAbwBtACAAYQAgAGcAaQB2AGUAbgAgAGQAZQBjAGkAbQBhAGwAIAB0AGkAbQBlAH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HwAIABGAG8AcgBtAGEAdAB0AGUAZAAgAHQAaQBtAGUAcwBwAGEAbgAgAGQALgBIAEgAOgBtAG0AOgBzAHMALgAw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CAAIAAgACAAIAAgAHwAIABkAGUAYwBpAG0AYQBsACAAfAAgAEQAZQBjAGkAbQBhAGwAIAB0AGkAbQBlAHMAcABhAG4AIAB3AGgAZQByAGUAIABhACAAZABhAHkAIAA9ACAAMQBcAG4AWwBPAHAAdABpAG8AbgBzAF0AIAAgACAAIAAgACAAfAAgAHQAZQB4AHQAIAAgACAAIAB8ACAAUwB0AHIAaQBuAGcAIAB3AGkAdABoACAAZQBsAGUAbQBlAG4AdABzADoAIABbACsAXQBbAFQAXQBbAFAAXQBbAF8AXQBbADwAXQBbAH4AXQBbAEgAaQBnAGgATwByAGQAZQByAF0AWwBMAG8AdwBPAHIAZABlAHIAXQBbAFAAcgBlAGMAaQBzAGkAbwBuAF0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VAAgADoAIABUAHIAYQBkAGkAdABpAG8AbgBhAGwAIABTAHQAeQBsAGUALgAgAE0AbwBkAGUAcgBuACAAcwB0AHkAbABlACAAdwBoAGUAbgAgAG4AbwB0ACAAcAByAGUAcwBlAG4AdABcAG4AIAAgACAAIAAgACAAIAAgACAAIAAgACAAIAAgACAAfAAgACAAIAAgACAAIAAgACAAIAB8ACAAIAAgACAAIAAgACAAIAAgAFAAIAA6ACAAUABhAGQAIABsAGUAYQBkAGkAbgBnACAAdgBhAGwAdQBlAHMAIAB3AGkAdABoACAAegBlAHIAbwAuAFwAbgAgACAAIAAgACAAIAAgACAAIAAgACAAIAAgACAAIAB8ACAAIAAgACAAIAAgACAAIAAgAHwAIAAgACAAIAAgACAAIAAgACAAXwAgADoAIABJAG4AcwBlAHIAdAAgAHMAcABhAGMAaQBuAGcALgAgAEEAcABwAGwAaQBjAGEAYgBsAGUAIAB0AG8AIAB0AHIAYQBkAGkAdABpAG8AbgBhAGwAIABzAHQAeQBsAGUAIABvAG4AbAB5AC4AXABuACAAIAAgACAAIAAgACAAIAAgACAAIAAgACAAIAAgAHwAIAAgACAAIAAgACAAIAAgACAAfAAgACAAIAAgACAAIAAgACAAIAA8ACAAOgAgAFIAbwB1AG4AZAAgAGIAeQAgAHQAcgB1AG4AYwBhAHQAaQBuAGcAIABjAG8AbQBwAG8AbgBlAG4AdABzAC4AIABEAGUAZgBhAHUAbAB0ACAAaQBzACAAcgBvAHUAbgBkAGkAbgBnACAAdABvACAAbgBlAGEAcgBlAHMAdAAuAFwAbgAgACAAIAAgACAAIAAgACAAIAAgACAAIAAgACAAIAB8ACAAIAAgACAAIAAgACAAIAAgAHwAIAAgACAAIAAgACAAIAAgACAAfgAgADoAIABGAGwAbwBhAHQAaQBuAGcAIABkAGkAcwBwAGwAYQB5ACAAbwBmACAAYwBvAG0AcABvAG4AZQBuAHQAcwAuACAARgBvAHIAIABtAG8AZABlAHIAbgAgAHMAdAB5AGwAZQAgAG8AbgBsAHkAIABoAGEAcwAgAGEAbgAgAGUAZgBmAGUAYwB0ACAAdwBoAGUAbgBcAG4AIAAgACAAIAAgACAAIAAgACAAIAAgACAAIAAgACAAfAAgACAAIAAgACAAIAAgACAAIAB8ACAAIAAgACAAIAAgACAAIAAgACAAIAA6ACAAbABvAHcAIABvAHIAZABlAHIAIABpAHQAZQBtACAAaQBzACAAcwBlAGMAbwBuAGQAcwAsACAAYgB5ACAAYQBsAGwAbwB3AGkAbgBnACAAZgBsAG8AYQB0AGkAbgBnACAAZABpAHMAcABsAGEAeQAgAG8AZgAgAGQAZQBjAGkAbQBhAGwAIABzAGUAYwBvAG4AZABzAC4AXABuACAAIAAgACAAIAAgACAAIAAgACAAIAAgACAAIAAgAHwAIAAgACAAIAAgACAAIAAgACAAfAAgACAAIAAgACAAIAAgACAAIAAgACAAOgAgAEYAbwByACAAdAByAGEAZABpAHQAaQBvAG4AYQBsACAAcwB0AHkAbABlACwAIABmAGwAbwBhAHQAcwAgAGYAcgBvAG0AIABoAGkAZwBoACAAbwByAGQAZQByACAAdABvACAAbABvAHcAIABvAHIAZABlAHIALgBcAG4AIAAgACAAIAAgACAAIAAgACAAIAAgACAAIAAgACAAfAAgACAAIAAgACAAIAAgACAAIAB8ACAASABpAGcAaABPAHIAZABlAHIAIAA6ACAAaABpAGcAaAAgAG8AcgBkAGUAcgAgAGMAbwBtAHAAbwBuAGUAbgB0AFwAbgAgACAAIAAgACAAIAAgACAAIAAgACAAIAAgACAAIAB8ACAAIAAgACAAIAAgACAAIAAgAHwAIABMAG8AdwBPAHIAZABlAHIAIAAgADoAIABsAG8AdwAgAG8AcgBkAGUAcgAgAGMAbwBtAHAAbwBuAGUAbgB0AFwAbgAgACAAIAAgACAAIAAgACAAIAAgACAAIAAgACAAIAB8ACAAIAAgACAAIAAgACAAIAAgAHwAIABIAGkAZwBoAE8AcgBkAGUAcgAgAGEAbgBkACAATABvAHcATwByAGQAZQByACAAZQBsAGUAbQBlAG4AdABzACAAdABhAGsAZQAgAHQAaABlACAAZgBvAGwAbABvAHcAaQBuAGcAOgBcAG4AIAAgACAAIAAgACAAIAAgACAAIAAgACAAIAAgACAAfAAgACAAIAAgACAAIAAgACAAIAB8ACAAIAAgACAAIAAgACAAIAAgAEQAIAA6ACAARABhAHkAXABuACAAIAAgACAAIAAgACAAIAAgACAAIAAgACAAIAAgAHwAIAAgACAAIAAgACAAIAAgACAAfAAgACAAIAAgACAAIAAgACAAIABIACAAOgAgAEgAbwB1AHIAXABuACAAIAAgACAAIAAgACAAIAAgACAAIAAgACAAIAAgAHwAIAAgACAAIAAgACAAIAAgACAAfAAgACAAIAAgACAAIAAgACAAIABNACAAOgAgAE0AaQBuAHUAdABlAFwAbgAgACAAIAAgACAAIAAgACAAIAAgACAAIAAgACAAIAB8ACAAIAAgACAAIAAgACAAIAAgAHwAIAAgACAAIAAgACAAIAAgACAAUwAgADoAIABTAGUAYwBvAG4AZABcAG4AIAAgACAAIAAgACAAIAAgACAAIAAgACAAIAAgACAAfAAgACAAIAAgACAAIAAgACAAIAB8ACAAUAByAGUAYwBpAHMAaQBvAG4AIAA6ACAAWwAwAC0AOQBdACAARgBvAHIAIABtAG8AZABlAHIAbgAgAHMAdAB5AGwAZQAgAG8AbgBsAHkAIABoAGEAcwAgAGEAbgAgAGUAZgBmAGUAYwB0ACAAdwBoAGUAbgAgAGwAbwB3ACAAbwByAGQAZQByACAAYwBvAG0AcABvAG4AZQBuAHQAIABpAHMAIABzAGUAYwBvAG4AZABzAC4AXABuACAAIAAgACAAIAAgACAAIAAgACAAIAAgACAAIAAgAHwAIAAgACAAIAAgACAAIAAgACAAfAAgACAAIAAgACAAIAAgACAAIAAgACAAOgAgAEYAbwByACAAdAByAGEAZABpAHQAaQBvAG4AYQBsACAAcwB0AHkAbABlACwAIABkAGUAYwBpAG0AYQBsAHMAIABjAGEAbgAgAGIAZQAgAGUAeABwAHIAZQBzAHMAZQBkACAAbwBuACAAYQBuAHkAIABsAG8AdwAgAG8AcgBkAGUAcgAgAGMAbwBtAHAAbwBuAGUAbgB0ACA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KAAxAC4ANwA4ADYANQAsACAAXAAiAFwAIgApAFwAbgBSAGUAdAB1AHIAbgBzADoAIAAxAC4AMQA4ADoANQAyADoAMwA0AFwAbgBcAG4ARgBPAFIATQBBAFQAXwBUAEkATQBFAFMAUABBAE4AKAAxAC4ANwA4ADYANQAsACAAXAAiAEgAUwAzAFwAIgApAFwAbgBSAGUAdAB1AHIAbgBzADoAIAA0ADIAOgA1ADIAOgAzADMALgA2ADAAMABcAG4AXABuAEYATwBSAE0AQQBUAF8AVABJAE0ARQBTAFAAQQBOACgAMQAuADcAOAA2ADUALAAgAFwAIgBUACsAXwBIAFMAXAAiACkAXABuAFIAZQB0AHUAcgBuAHMAOgAgACsAIAA0ADIAaAAgADUAMgAnACAAMwA0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CwAIABbAE8AcAB0AGkAbwBuAHMAXQAsAFwAbgAgACAAIAAgAEkARgBTACgAXABuACAAIAAgACAAIAAgACAAIABJAFMAXwBFAE0AUABUAFkAKABUAGkAbQBlAFMAcABhAG4AKQAsACAAXAAiAFwAIgAsAFwAbgAgACAAIAAgACAAIAAgACAATgBPAFQAKABJAFMATgBVAE0AQgBFAFIAKABUAGkAbQBlAFMAcABhAG4AKQApACwAIAB7ACMAVgBBAEwAVQBFACEAfQAsAFwAbgAgACAAIAAgACAAIAAgACAAVABSAFUARQAsACAATABFAFQAKABcAG4AIAAgACAAIAAgACAAIAAgACAAIAAgACAAXwBtAG8AZABlAHIAbgBTAHQAeQBsAGUALAAgAEkARgBFAFIAUgBPAFIAKABTAEUAQQBSAEMASAAoAFwAIgBUAFwAIgAsACAATwBwAHQAaQBvAG4AcwApACwAIAAwACkAIAA9ACAAMAAsAFwAbgAgACAAIAAgACAAIAAgACAAIAAgACAAIABfAHMAaQBnAG4AUABvAHMAaQB0AGkAdgBlACwAIABJAEYARQBSAFIATwBSACgARgBJAE4ARAAoAFwAIgArAFwAIgAsACAATwBwAHQAaQBvAG4AcwApACwAIAAwACkAIAA+ACAAMAAsAFwAbgAgACAAIAAgACAAIAAgACAAIAAgACAAIABfAGYAaQB4AGUAZAAsACAASQBGAEUAUgBSAE8AUgAoAEYASQBOAEQAKABcACIAfgBcACIALAAgAE8AcAB0AGkAbwBuAHMAKQAsACAAMAApACAAPQAgADAALABcAG4AIAAgACAAIAAgACAAIAAgACAAIAAgACAAXwBwAGEAZABkAGkAbgBnACwAIABJAEYARQBSAFIATwBSACgAUwBFAEEAUgBDAEgAKABcACIAUABcACIALAAgAE8AcAB0AGkAbwBuAHMAKQAsACAAMAApACAAPgAgADAALABcAG4AIAAgACAAIAAgACAAIAAgACAAIAAgACAAXwBzAHAAYQBjAGkAbgBnACwAIABJAEYARQBSAFIATwBSACgARgBJAE4ARAAoAFwAIgBfAFwAIgAsACAATwBwAHQAaQBvAG4AcwApACwAIAAwACkAIAA+ACAAMAAsAFwAbgAgACAAIAAgACAAIAAgACAAIAAgACAAIABfAHQAcgB1AG4AYwBhAHQAZQAsACAASQBGAEUAUgBSAE8AUgAoAEYASQBOAEQAKABcACIAPABcACIALAAgAE8AcAB0AGkAbwBuAHMAKQAsACAAMAApACAAPgAgADAALABcAG4AIAAgACAAIAAgACAAIAAgACAAIAAgACAAIAAgACAAIAAgACAAIAAgAFwAbgAgACAAIAAgACAAIAAgACAAIAAgACAAIABfAHQAcgB5AEgAaQBnAGgATwByAGQAZQByAEMAaABhAHIALAAgAFMARQBBAFIAQwBIAF8ATgBUAEgAXwBDAEgAQQBSACgAXAAiAEQASABNAFMAXAAiACwAIABPAHAAdABpAG8AbgBzACwAIAAxACwAIAAxACkALABcAG4AIAAgACAAIAAgACAAIAAgACAAIAAgACAAXwBwAGEAcwBzAGUAZABIAGkAZwBoAE8AcgBkAGUAcgAsACAASQBGAFMAKABcAG4AIAAgACAAIAAgACAAIAAgACAAIAAgACAAIAAgACAAIABJAE4ARABFAFgAKABfAHQAcgB5AEgAaQBnAGgATwByAGQAZQByAEMAaABhAHIALAAgADEALAAgADEAKQAgAD0AIAAwACwAIABcACIAXAAiACwAXABuACAAIAAgACAAIAAgACAAIAAgACAAIAAgACAAIAAgACAASQBOAEQARQBYACgAXwB0AHIAeQBIAGkAZwBoAE8AcgBkAGUAcgBDAGgAYQByACwAIAAxACwAIAAyACkAIAA9ACAAXAAiAEQAXAAiACwAIAAxACwAXABuACAAIAAgACAAIAAgACAAIAAgACAAIAAgACAAIAAgACAASQBOAEQARQBYACgAXwB0AHIAeQBIAGkAZwBoAE8AcgBkAGUAcgBDAGgAYQByACwAIAAxACwAIAAyACkAIAA9ACAAXAAiAEgAXAAiACwAIAAyACwAXABuACAAIAAgACAAIAAgACAAIAAgACAAIAAgACAAIAAgACAASQBOAEQARQBYACgAXwB0AHIAeQBIAGkAZwBoAE8AcgBkAGUAcgBDAGgAYQByACwAIAAxACwAIAAyACkAIAA9ACAAXAAiAE0AXAAiACwAIAAzACwAXABuACAAIAAgACAAIAAgACAAIAAgACAAIAAgACAAIAAgACAASQBOAEQARQBYACgAXwB0AHIAeQBIAGkAZwBoAE8AcgBkAGUAcgBDAGgAYQByACwAIAAxACwAIAAyACkAIAA9ACAAXAAiAFMAXAAiACwAIAA0AFwAbgAgACAAIAAgACAAIAAgACAAIAAgACAAIAApACwAXABuAFwAbgAgACAAIAAgACAAIAAgACAAIAAgACAAIABfAHQAcgB5AEwAbwB3AE8AcgBkAGUAcgBDAGgAYQByACwAIABTAEUAQQBSAEMASABfAE4AVABIAF8AQwBIAEEAUgAoAFwAIgBEAEgATQBTAFwAIgAsACAATwBwAHQAaQBvAG4AcwAsACAAMQAsACAAMQAsACAASQBOAEQARQBYACgAXwB0AHIAeQBIAGkAZwBoAE8AcgBkAGUAcgBDAGgAYQByACwAIAAxACwAIAAxACkAIAArACAAMQApACwAXABuACAAIAAgACAAIAAgACAAIAAgACAAIAAgAF8AcABhAHMAcwBlAGQATABvAHcATwByAGQAZQByACwAIABJAEYAUwAoAFwAbgAgACAAIAAgACAAIAAgACAAIAAgACAAIAAgACAAIAAgAEkATgBEAEUAWAAoAF8AdAByAHkATABvAHcATwByAGQAZQByAEMAaABhAHIALAAgADEALAAgADEAKQAgAD0AIAAwACwAIABcACIAXAAiACwAXABuACAAIAAgACAAIAAgACAAIAAgACAAIAAgACAAIAAgACAASQBOAEQARQBYACgAXwB0AHIAeQBMAG8AdwBPAHIAZABlAHIAQwBoAGEAcgAsACAAMQAsACAAMgApACAAPQAgAFwAIgBEAFwAIgAsACAAMQAsAFwAbgAgACAAIAAgACAAIAAgACAAIAAgACAAIAAgACAAIAAgAEkATgBEAEUAWAAoAF8AdAByAHkATABvAHcATwByAGQAZQByAEMAaABhAHIALAAgADEALAAgADIAKQAgAD0AIABcACIASABcACIALAAgADIALABcAG4AIAAgACAAIAAgACAAIAAgACAAIAAgACAAIAAgACAAIABJAE4ARABFAFgAKABfAHQAcgB5AEwAbwB3AE8AcgBkAGUAcgBDAGgAYQByACwAIAAxACwAIAAyACkAIAA9ACAAXAAiAE0AXAAiACwAIAAzACwAXABuACAAIAAgACAAIAAgACAAIAAgACAAIAAgACAAIAAgACAASQBOAEQARQBYACgAXwB0AHIAeQBMAG8AdwBPAHIAZABlAHIAQwBoAGEAcgAsACAAMQAsACAAMgApACAAPQAgAFwAIgBTAFwAIgAsACAANABcAG4AIAAgACAAIAAgACAAIAAgACAAIAAgACAAKQAsAFwAbgAgACAAIAAgACAAIAAgACAAIAAgACAAIAAgACAAIAAgACAAIAAgACAAIAAgACAAIAAgACAAIAAgACAAIAAgACAAXABuACAAIAAgACAAIAAgACAAIAAgACAAIAAgAC8ALwAgAHMAdwBpAHQAYwBoACAAaQBmACAAbgBlAGUAZABlAGQAXABuACAAIAAgACAAIAAgACAAIAAgACAAIAAgAF8AbABvAHcATwByAGQAZQByACwAIABJAEYAUwAoAFwAbgAgACAAIAAgACAAIAAgACAAIAAgACAAIAAgACAAIAAgAEkAUwBOAFUATQBCAEUAUgAoAF8AcABhAHMAcwBlAGQATABvAHcATwByAGQAZQByACkAIAAqACAASQBTAE4AVQBNAEIARQBSACgAXwBwAGEAcwBzAGUAZABIAGkAZwBoAE8AcgBkAGUAcgApACwAXABuACAAIAAgACAAIAAgACAAIAAgACAAIAAgACAAIAAgACAAIAAgACAAIABNAEEAWAAoAF8AcABhAHMAcwBlAGQASABpAGcAaABPAHIAZABlAHIALAAgAF8AcABhAHMAcwBlAGQATABvAHcATwByAGQAZQByACkALABcAG4AIAAgACAAIAAgACAAIAAgACAAIAAgACAAIAAgACAAIABJAFMATgBVAE0AQgBFAFIAKABfAHAAYQBzAHMAZQBkAEwAbwB3AE8AcgBkAGUAcgApACAAKgAgAE4ATwBUACgASQBTAE4AVQBNAEIARQBSACgAXwBwAGEAcwBzAGUAZABIAGkAZwBoAE8AcgBkAGUAcgApACkALABcAG4AIAAgACAAIAAgACAAIAAgACAAIAAgACAAIAAgACAAIAAgACAAIAAgAEkARgAoAF8AcABhAHMAcwBlAGQATABvAHcATwByAGQAZQByACAAPAA9ACAAMgAsACAAXAAiAFwAIgAsACAAXwBwAGEAcwBzAGUAZABMAG8AdwBPAHIAZABlAHIAKQAsAFwAbgAgACAAIAAgACAAIAAgACAAIAAgACAAIAAgACAAIAAgAE4ATwBUACgASQBTAE4AVQBNAEIARQBSACgAXwBwAGEAcwBzAGUAZABMAG8AdwBPAHIAZABlAHIAKQApACAAKgAgAEkAUwBOAFUATQBCAEUAUgAoAF8AcABhAHMAcwBlAGQASABpAGcAaABPAHIAZABlAHIAKQAsAFwAbgAgACAAIAAgACAAIAAgACAAIAAgACAAIAAgACAAIAAgACAAIAAgACAASQBGACgAXwBwAGEAcwBzAGUAZABIAGkAZwBoAE8AcgBkAGUAcgAgAD4APQAgADMALAAgAF8AcABhAHMAcwBlAGQASABpAGcAaABPAHIAZABlAHIALAAgAFwAIgBcACIAKQAsAFwAbgAgACAAIAAgACAAIAAgACAAIAAgACAAIAAgACAAIAAgAFQAUgBVAEUALAAgAFwAIgBcACIAXABuACAAIAAgACAAIAAgACAAIAAgACAAIAAgACkALABcAG4AIAAgACAAIAAgACAAIAAgACAAIAAgACAAIAAgACAAIAAgACAAIAAgAFwAbgAgACAAIAAgACAAIAAgACAAIAAgACAAIABfAGgAaQBnAGgATwByAGQAZQByACwAIABJAEYAUwAoAFwAbgAgACAAIAAgACAAIAAgACAAIAAgACAAIAAgACAAIAAgAEkAUwBOAFUATQBCAEUAUgAoAF8AcABhAHMAcwBlAGQATABvAHcATwByAGQAZQByACkAIAAqACAASQBTAE4AVQBNAEIARQBSACgAXwBwAGEAcwBzAGUAZABIAGkAZwBoAE8AcgBkAGUAcgApACwAXABuACAAIAAgACAAIAAgACAAIAAgACAAIAAgACAAIAAgACAAIAAgACAAIABNAEkATgAoAF8AcABhAHMAcwBlAGQASABpAGcAaABPAHIAZABlAHIALAAgAF8AcABhAHMAcwBlAGQATABvAHcATwByAGQAZQByACkALABcAG4AIAAgACAAIAAgACAAIAAgACAAIAAgACAAIAAgACAAIABJAFMATgBVAE0AQgBFAFIAKABfAHAAYQBzAHMAZQBkAEwAbwB3AE8AcgBkAGUAcgApACAAKgAgAE4ATwBUACgASQBTAE4AVQBNAEIARQBSACgAXwBwAGEAcwBzAGUAZABIAGkAZwBoAE8AcgBkAGUAcgApACkALABcAG4AIAAgACAAIAAgACAAIAAgACAAIAAgACAAIAAgACAAIAAgACAAIAAgAEkARgAoAF8AcABhAHMAcwBlAGQATABvAHcATwByAGQAZQByACAAPAA9ACAAMgAsACAAXwBwAGEAcwBzAGUAZABMAG8AdwBPAHIAZABlAHIALAAgAFwAIgBcACIAKQAsAFwAbgAgACAAIAAgACAAIAAgACAAIAAgACAAIAAgACAAIAAgAE4ATwBUACgASQBTAE4AVQBNAEIARQBSACgAXwBwAGEAcwBzAGUAZABMAG8AdwBPAHIAZABlAHIAKQApACAAKgAgAEkAUwBOAFUATQBCAEUAUgAoAF8AcABhAHMAcwBlAGQASABpAGcAaABPAHIAZABlAHIAKQAsAFwAbgAgACAAIAAgACAAIAAgACAAIAAgACAAIAAgACAAIAAgACAAIAAgACAASQBGACgAXwBwAGEAcwBzAGUAZABIAGkAZwBoAE8AcgBkAGUAcgAgAD4APQAgADMALAAgAFwAIgBcACIALAAgAF8AcABhAHMAcwBlAGQASABpAGcAaABPAHIAZABlAHIAKQAsAFwAbgAgACAAIAAgACAAIAAgACAAIAAgACAAIAAgACAAIAAgAFQAUgBVAEUALAAgAFwAIgBcACIAXABuACAAIAAgACAAIAAgACAAIAAgACAAIAAgACkALABcAG4AIAAgACAAIAAgACAAIAAgACAAIAAgACAAIAAgACAAIABcAG4AIAAgACAAIAAgACAAIAAgACAAIAAgACAALwAvACAAcAByAGUAYwBpAHMAaQBvAG4AIAAoAG0AYQB4ACAAOQAgAGQAZQBjAGkAbQBhAGwAcwAgAGYAbwByACAAbgBhAG4AbwBzAGUAYwBvAG4AZABzACkAXABuACAAIAAgACAAIAAgACAAIAAgACAAIAAgAF8AdAByAHkAUAByAGUAYwBpAHMAaQBvAG4ALAAgAFMARQBBAFIAQwBIAF8ATgBUAEgAXwBDAEgAQQBSACgAXAAiADAAMQAyADMANAA1ADYANwA4ADkAXAAiACwAIABPAHAAdABpAG8AbgBzACwAIAAxACwAIAAxACkALABcAG4AIAAgACAAIAAgACAAIAAgACAAIAAgACAAXwBwAHIAZQBjAGkAcwBpAG8AbgAsACAASQBGACgASQBOAEQARQBYACgAXwB0AHIAeQBQAHIAZQBjAGkAcwBpAG8AbgAsACAAMQAsACAAMQApACAAPQAgADAALAAgAFwAIgBcACIALAAgAFYAQQBMAFUARQAoAEkATgBEAEUAWAAoAF8AdAByAHkAUAByAGUAYwBpAHMAaQBvAG4ALAAgADEALAAgADIAKQApACkALABcAG4AIAAgACAAIAAgACAAIAAgACAAIAAgACAAXABuACAAIAAgACAAIAAgACAAIAAgACAAIAAgAF8AcAByAG8AdgBpAGQAZQByACwAIABJAEYAKABfAG0AbwBkAGUAcgBuAFMAdAB5AGwAZQAsAFwAbgAgACAAIAAgACAAIAAgACAAIAAgACAAIAAgACAAIAAgAF8ARgBPAFIATQBBAFQAXwBQAFIATwBWAEkARABFAFIAXwBUAEkATQBFAFMAUABBAE4AXwBNAE8ARABFAFIATgAoAFQAaQBtAGUAUwBwAGEAbgAsACAAXwBzAGkAZwBuAFAAbwBzAGkAdABpAHYAZQAsACAAXwBmAGkAeABlAGQALAAgAF8AcABhAGQAZABpAG4AZwAsACAAXwBwAHIAZQBjAGkAcwBpAG8AbgAsACAAXwB0AHIAdQBuAGMAYQB0AGUALAAgAF8AaABpAGcAaABPAHIAZABlAHIALAAgAF8AbABvAHcATwByAGQAZQByACkALABcAG4AIAAgACAAIAAgACAAIAAgACAAIAAgACAAIAAgACAAIABfAEYATwBSAE0AQQBUAF8AUABSAE8AVgBJAEQARQBSAF8AVABJAE0ARQBTAFAAQQBOAF8AVABSAEEARABJAFQASQBPAE4AQQBMACgAVABpAG0AZQBTAHAAYQBuACwAIABfAHMAaQBnAG4AUABvAHMAaQB0AGkAdgBlACwAIABfAGYAaQB4AGUAZAAsACAAXwBwAGEAZABkAGkAbgBnACwAIABfAHMAcABhAGMAaQBuAGcALAAgAF8AcAByAGUAYwBpAHMAaQBvAG4ALAAgAF8AdAByAHUAbgBjAGEAdABlACwAIABfAGgAaQBnAGgATwByAGQAZQByACwAIABfAGwAbwB3AE8AcgBkAGUAcgApAFwAbgAgACAAIAAgACAAIAAgACAAIAAgACAAIAApACwAXABuAFwAbgAgACAAIAAgACAAIAAgACAAIAAgACAAIABfAGMAbwB1AG4AdAAsACAASQBOAEQARQBYACgAXwBwAHIAbwB2AGkAZABlAHIALAAgADEALAAgADIAKQAgAC0AIABJAE4ARABFAFgAKABfAHAAcgBvAHYAaQBkAGUAcgAsACAAMQAsACAAMQApACAAKwAgADEALABcAG4AIAAgACAAIAAgACAAIAAgACAAIAAgACAASQBGACgAXwBjAG8AdQBuAHQAIAA8ACAAMQAsACAAXAAiAFwAIgAsAFwAbgAgACAAIAAgACAAIAAgACAAIAAgACAAIAAgACAAIAAgAEwARQBUACgAXABuACAAIAAgACAAIAAgACAAIAAgACAAIAAgACAAIAAgACAAIAAgACAAIABfAGQAZQBzAGkAZwBuAGEAdABvAHIALAAgAEkARgAoAEkATgBEAEUAWAAoAF8AcAByAG8AdgBpAGQAZQByACwAIAAyACwAIAAxACkAIAA9ACAAXAAiAFwAIgAsACAAXAAiAFwAIgAsAFwAbgAgACAAIAAgACAAIAAgACAAIAAgACAAIAAgACAAIAAgACAAIAAgACAAIAAgACAAIABJAE4ARABFAFgAKABfAHAAcgBvAHYAaQBkAGUAcgAsACAAMgAsACAAMQApACAAJgAgAEkARgAoAEkATgBEAEUAWAAoAF8AcAByAG8AdgBpAGQAZQByACwAIAAxACwAIAA2ACkALAAgAFwAIgAgAFwAIgAsACAAXAAiAFwAIgApAFwAbgAgACAAIAAgACAAIAAgACAAIAAgACAAIAAgACAAIAAgACAAIAAgACAAKQAsAFwAbgAgACAAIAAgACAAIAAgACAAIAAgACAAIAAgACAAIAAgACAAIAAgACAAXwBwAGEAcgB0AHMALAAgAE0AQQBQACgAUwBFAFEAVQBFAE4AQwBFACgAMQAsACAAXwBjAG8AdQBuAHQAKQAsAFwAbgAgACAAIAAgACAAIAAgACAAIAAgACAAIAAgACAAIAAgACAAIAAgACAAIAAgACAAIABMAEEATQBCAEQAQQAoAF8AbgAsAFwAbgAgACAAIAAgACAAIAAgACAAIAAgACAAIAAgACAAIAAgACAAIAAgACAAIAAgACAAIAAgACAAIAAgAEwARQBUACgAXABuACAAIAAgACAAIAAgACAAIAAgACAAIAAgACAAIAAgACAAIAAgACAAIAAgACAAIAAgACAAIAAgACAAIAAgACAAIABfAGYAbQB0ACwAIABJAEYAUwAoAFwAbgAgACAAIAAgACAAIAAgACAAIAAgACAAIAAgACAAIAAgACAAIAAgACAAIAAgACAAIAAgACAAIAAgACAAIAAgACAAIAAgACAAIABfAG4AIAA9ACAAXwBjAG8AdQBuAHQALAAgAEkATgBEAEUAWAAoAF8AcAByAG8AdgBpAGQAZQByACwAIAAxACwAIAA1ACkALABcAG4AIAAgACAAIAAgACAAIAAgACAAIAAgACAAIAAgACAAIAAgACAAIAAgACAAIAAgACAAIAAgACAAIAAgACAAIAAgACAAIAAgACAAXwBuACAAPQAgADEALAAgAEkATgBEAEUAWAAoAF8AcAByAG8AdgBpAGQAZQByACwAIAAxACwAIAAzACkALABcAG4AIAAgACAAIAAgACAAIAAgACAAIAAgACAAIAAgACAAIAAgACAAIAAgACAAIAAgACAAIAAgACAAIAAgACAAIAAgACAAIAAgACAAVABSAFUARQAsACAASQBOAEQARQBYACgAXwBwAHIAbwB2AGkAZABlAHIALAAgADEALAAgADQAKQBcAG4AIAAgACAAIAAgACAAIAAgACAAIAAgACAAIAAgACAAIAAgACAAIAAgACAAIAAgACAAIAAgACAAIAAgACAAIAAgACkALABcAG4AIAAgACAAIAAgACAAIAAgACAAIAAgACAAIAAgACAAIAAgACAAIAAgACAAIAAgACAAIAAgACAAIAAgACAAIAAgAF8AYwBvAGwALAAgAEkATgBEAEUAWAAoAF8AcAByAG8AdgBpAGQAZQByACwAIAAxACwAIAAxACkAIAArACAAXwBuACwAXABuACAAIAAgACAAIAAgACAAIAAgACAAIAAgACAAIAAgACAAIAAgACAAIAAgACAAIAAgACAAIAAgACAAIAAgACAAIABfAHAAYQByAHQALAAgAFQARQBYAFQAKABJAE4ARABFAFgAKABfAHAAcgBvAHYAaQBkAGUAcgAsACAAMwAsACAAXwBjAG8AbAApACwAIABfAGYAbQB0ACkALABcAG4AIAAgACAAIAAgACAAIAAgACAAIAAgACAAIAAgACAAIAAgACAAIAAgACAAIAAgACAAIAAgACAAIAAgACAAIAAgAF8AZABlAGwAaQBtACwAIABJAE4ARABFAFgAKABfAHAAcgBvAHYAaQBkAGUAcgAsACAAMgAsACAAXwBjAG8AbAApACwAXABuACAAIAAgACAAIAAgACAAIAAgACAAIAAgACAAIAAgACAAIAAgACAAIAAgACAAIAAgACAAIAAgACAAIAAgACAAIABfAHMAcABjACwAIABJAEYAKABJAE4ARABFAFgAKABfAHAAcgBvAHYAaQBkAGUAcgAsACAAMQAsACAANgApACAAKgAgACgAXwBuACAAPAAgAF8AYwBvAHUAbgB0ACkALAAgAFwAIgAgAFwAIgAsACAAXAAiAFwAIgApACwAXABuACAAIAAgACAAIAAgACAAIAAgACAAIAAgACAAIAAgACAAIAAgACAAIAAgACAAIAAgACAAIAAgACAAIAAgACAAIABfAHAAYQByAHQAIAAmACAAXwBkAGUAbABpAG0AIAAmACAAXwBzAHAAYwBcAG4AIAAgACAAIAAgACAAIAAgACAAIAAgACAAIAAgACAAIAAgACAAIAAgACAAIAAgACAAIAAgACAAIAApAFwAbgAgACAAIAAgACAAIAAgACAAIAAgACAAIAAgACAAIAAgACAAIAAgACAAIAAgACAAIAApAFwAbgAgACAAIAAgACAAIAAgACAAIAAgACAAIAAgACAAIAAgACAAIAAgACAAKQAsAFwAbgAgACAAIAAgACAAIAAgACAAIAAgACAAIAAgACAAIAAgACAAIAAgACAAQwBPAE4AQwBBAFQAKABfAGQAZQBzAGkAZwBuAGEAdABvAHIALAAgAF8AcABhAHIAdABzACkAXABuACAAIAAgACAAIAAgACAAIAAgACAAIAAgACAAIAAgACAAKQBcAG4AIAAgACAAIAAgACAAIAAgACAAIAAgACAAKQBcAG4AIAAgACAAIAAgACAAIAAgACkAXABuACAAIAAgACAAKQBcAG4AKQA7AFwAbgBcAG4AXwBGAE8AUgBNAEEAVABfAFAAUgBPAFYASQBEAEUAUgBfAFQASQBNAEUAUwBQAEEATgBfAE0ATwBEAEUAUgBOACAAPQAgAEwAQQBNAEIARABBACgAVABpAG0AZQBTAHAAYQBuACwAIABTAGkAZwBuAFAAbwBzAGkAdABpAHYAZQAsACAARgBpAHgAZQBkACwAIABQAGEAZABkAGkAbgBnACwAIABQAHIAZQBjAGkAcwBpAG8AbgAsACAAVAByAHUAbgBjAGEAdABlACwAIABIAGkAZwBoAE8AcgBkAGUAcgAsACAATABvAHcATwByAGQAZQByACwAXABuACAAIAAgACAATABFAFQAKABcAG4AIAAgACAAIAAgACAAIAAgAF8AcwBlAHQASABpAGcAaABPAHIAZABlAHIALAAgAEkAUwBOAFUATQBCAEUAUgAoAEgAaQBnAGgATwByAGQAZQByACkALABcAG4AIAAgACAAIAAgACAAIAAgAF8AcwBlAHQATABvAHcATwByAGQAZQByACwAIABJAFMATgBVAE0AQgBFAFIAKABMAG8AdwBPAHIAZABlAHIAKQAsAFwAbgAgACAAIAAgACAAIAAgACAAXwBzAGUAdABQAHIAZQBjAGkAcwBpAG8AbgAsACAASQBTAE4AVQBNAEIARQBSACgAUAByAGUAYwBpAHMAaQBvAG4AKQAsAFwAbgBcAG4AIAAgACAAIAAgACAAIAAgAF8AcgBlAHMAbwBsAHYAZQBIAGkAZwBoAE8AcgBkAGUAcgAsACAASQBGAFMAKABcAG4AIAAgACAAIAAgACAAIAAgACAAIAAgACAALwAvACAAbQBvAGQAZQByAG4AIABzAHQAeQBsAGUAIABoAGkAZwBoACAAbwByAGQAZQByACAAYwBhAG4AIABvAG4AbAB5ACAAYgBlACAAZABhAHkAcwAgAG8AcgAgAGgAbwB1AHIAcwBcAG4AIAAgACAAIAAgACAAIAAgACAAIAAgACAAXwBzAGUAdABIAGkAZwBoAE8AcgBkAGUAcgAgACoAIAAoAEgAaQBnAGgATwByAGQAZQByACAAPgAgADIAKQAsACAAMgAsAFwAbgAgACAAIAAgACAAIAAgACAAIAAgACAAIABfAHMAZQB0AEgAaQBnAGgATwByAGQAZQByACwAIABIAGkAZwBoAE8AcgBkAGUAcgAsAFwAbgAgACAAIAAgACAAIAAgACAAIAAgACAAIAAvAC8AIABkAGUAZgBhAHUAbAB0ACAAdABvACAAZABhAHkAcwBcAG4AIAAgACAAIAAgACAAIAAgACAAIAAgACAAVABSAFUARQAsACAAMQBcAG4AIAAgACAAIAAgACAAIAAgACkALABcAG4AXABuACAAIAAgACAAIAAgACAAIABfAHIAZQBzAG8AbAB2AGUATABvAHcATwByAGQAZQByACwAIABJAEYAUwAoAFwAbgAgACAAIAAgACAAIAAgACAAIAAgACAAIAAvAC8AIABtAG8AZABlAHIAbgAgAHMAdAB5AGwAZQAgAGwAbwB3ACAAbwByAGQAZQByACAAYwBhAG4AIABvAG4AbAB5ACAAYgBlACAAbQBpAG4AdQB0AGUAcwAgAG8AcgAgAHMAZQBjAG8AbgBkAHMAXABuACAAIAAgACAAIAAgACAAIAAgACAAIAAgAF8AcwBlAHQATABvAHcATwByAGQAZQByACAAKgAgACgATABvAHcATwByAGQAZQByACAAPAAgADMAKQAsACAAMwAsAFwAbgAgACAAIAAgACAAIAAgACAAIAAgACAAIABfAHMAZQB0AEwAbwB3AE8AcgBkAGUAcgAsACAATABvAHcATwByAGQAZQByACwAXABuACAAIAAgACAAIAAgACAAIAAgACAAIAAgAC8ALwAgAGQAZQBmAGEAdQBsAHQAIAB0AG8AIABzAGUAYwBvAG4AZABzAFwAbgAgACAAIAAgACAAIAAgACAAIAAgACAAIABUAFIAVQBFACwAIAA0AFwAbgAgACAAIAAgACAAIAAgACAAKQAsAFwAbgAgACAAIAAgACAAIAAgACAAXABuACAAIAAgACAAIAAgACAAIABfAHIAZQBzAG8AbAB2AGUAUAByAGUAYwBpAHMAaQBvAG4ALAAgAEkARgBTACgAXABuACAAIAAgACAAIAAgACAAIAAgACAAIAAgAC8ALwAgAG0AbwBkAGUAcgBuACAAcwB0AHkAbABlACAAbwBuAGwAeQAgAHMAZQBjAG8AbgBkAHMAIABjAGEAbgAgAGgAYQB2AGUAIABkAGUAYwBpAG0AYQBsAHMAXABuACAAIAAgACAAIAAgACAAIAAgACAAIAAgAF8AcgBlAHMAbwBsAHYAZQBMAG8AdwBPAHIAZABlAHIAIAA8ACAANAAsACAAMAAsAFwAbgAgACAAIAAgACAAIAAgACAAIAAgACAAIABfAHMAZQB0AFAAcgBlAGMAaQBzAGkAbwBuACwAIABQAHIAZQBjAGkAcwBpAG8AbgAsAFwAbgAgACAAIAAgACAAIAAgACAAIAAgACAAIAAvAC8AIABkAGUAZgBhAHUAbAB0ACAAdABvACAAMAAgAGYAbwByACAAZgBpAHgAZQBkAFwAbgAgACAAIAAgACAAIAAgACAAIAAgACAAIABGAGkAeABlAGQALAAgADAALABcAG4AIAAgACAAIAAgACAAIAAgACAAIAAgACAALwAvACAAZABlAGYAYQB1AGwAdAAgAHQAbwAgADkAIABmAG8AcgAgAGYAbABvAGEAdABpAG4AZwBcAG4AIAAgACAAIAAgACAAIAAgACAAIAAgACAAVABSAFUARQAsACAAOQBcAG4AIAAgACAAIAAgACAAIAAgACkALABcAG4AIAAgACAAIAAgACAAIAAgAFwAbgAgACAAIAAgACAAIAAgACAAXwByAGUAcwBvAGwAdgBlAFQAaQBtAGUAUwBwAGEAbgAsACAAUgBFAFMATwBMAFYARQBfAFQASQBNAEUAUwBQAEEATgAoAFQAaQBtAGUAUwBwAGEAbgAsACAAXwByAGUAcwBvAGwAdgBlAEgAaQBnAGgATwByAGQAZQByACwAIABfAHIAZQBzAG8AbAB2AGUATABvAHcATwByAGQAZQByACwAIABfAHIAZQBzAG8AbAB2AGUAUAByAGUAYwBpAHMAaQBvAG4ALAAgAFQAcgB1AG4AYwBhAHQAZQApACwAXABuACAAIAAgACAAIAAgACAAIABcAG4AIAAgACAAIAAgACAAIAAgAF8AcwBoAG8AdwBIAGkAZwBoAE8AcgBkAGUAcgAsACAASQBGACgARgBpAHgAZQBkACwAIABfAHIAZQBzAG8AbAB2AGUASABpAGcAaABPAHIAZABlAHIALABcAG4AIAAgACAAIAAgACAAIAAgACAAIAAgACAATABFAFQAKABcAG4AIAAgACAAIAAgACAAIAAgACAAIAAgACAAIAAgACAAIAAvAC8AIABmAGwAbwBhAHQAaQBuAGcAXABuACAAIAAgACAAIAAgACAAIAAgACAAIAAgACAAIAAgACAAXwBoAGEAcwBIAGkAZwBoAE8AcgBkAGUAcgAsACAASQBGAEUAUgBSAE8AUgAoAFwAbgAgACAAIAAgACAAIAAgACAAIAAgACAAIAAgACAAIAAgACAAIAAgACAAVABJAE0ARQBTAFAAQQBOAF8ASABJAEcASABfAE8AUgBEAEUAUgAoAFwAbgAgACAAIAAgACAAIAAgACAAIAAgACAAIAAgACAAIAAgACAAIAAgACAAIAAgACAAIABJAE4ARABFAFgAKABfAHIAZQBzAG8AbAB2AGUAVABpAG0AZQBTAHAAYQBuACwAIAAxACwAIAAyACkALABcAG4AIAAgACAAIAAgACAAIAAgACAAIAAgACAAIAAgACAAIAAgACAAIAAgACAAIAAgACAASQBOAEQARQBYACgAXwByAGUAcwBvAGwAdgBlAFQAaQBtAGUAUwBwAGEAbgAsACAAMQAsACAAMwApACwAXABuACAAIAAgACAAIAAgACAAIAAgACAAIAAgACAAIAAgACAAIAAgACAAIAAgACAAIAAgAEkATgBEAEUAWAAoAF8AcgBlAHMAbwBsAHYAZQBUAGkAbQBlAFMAcABhAG4ALAAgADEALAAgADQAKQAsAFwAbgAgACAAIAAgACAAIAAgACAAIAAgACAAIAAgACAAIAAgACAAIAAgACAAIAAgACAAIABJAE4ARABFAFgAKABfAHIAZQBzAG8AbAB2AGUAVABpAG0AZQBTAHAAYQBuACwAIAAxACwAIAA1ACkAXABuACAAIAAgACAAIAAgACAAIAAgACAAIAAgACAAIAAgACAAIAAgACAAIAApACwAIAAyAFwAbgAgACAAIAAgACAAIAAgACAAIAAgACAAIAAgACAAIAAgACkALABcAG4AIAAgACAAIAAgACAAIAAgACAAIAAgACAAIAAgACAAIAAvAC8AIABlAGYAZgBlAGMAdABpAHYAZQBsAHkAIABoAGkAZwBoACAAbwByAGQAZQByACAAYwBhAG4AIABiAGUAIABkAGEAeQBzACAAbwByACAAaABvAHUAcgBzAFwAbgAgACAAIAAgACAAIAAgACAAIAAgACAAIAAgACAAIAAgAE0ASQBOACgAMgAsACAATQBBAFgAKABfAHIAZQBzAG8AbAB2AGUASABpAGcAaABPAHIAZABlAHIALAAgAF8AaABhAHMASABpAGcAaABPAHIAZABlAHIAKQApAFwAbgAgACAAIAAgACAAIAAgACAAIAAgACAAIAApAFwAbgAgACAAIAAgACAAIAAgACAAKQAsAFwAbgAgACAAIAAgACAAIAAgACAAXABuACAAIAAgACAAIAAgACAAIABfAHMAaABvAHcATABvAHcATwByAGQAZQByACwAIABJAEYAKABGAGkAeABlAGQALAAgAF8AcgBlAHMAbwBsAHYAZQBMAG8AdwBPAHIAZABlAHIALABcAG4AIAAgACAAIAAgACAAIAAgACAAIAAgACAATABFAFQAKABcAG4AIAAgACAAIAAgACAAIAAgACAAIAAgACAAIAAgACAAIAAvAC8AIABmAGwAbwBhAHQAaQBuAGcAXABuACAAIAAgACAAIAAgACAAIAAgACAAIAAgACAAIAAgACAAXwBoAGEAcwBMAG8AdwBPAHIAZABlAHIALAAgAEkARgBFAFIAUgBPAFIAKABcAG4AIAAgACAAIAAgACAAIAAgACAAIAAgACAAIAAgACAAIAAgACAAIAAgAFQASQBNAEUAUwBQAEEATgBfAEwATwBXAF8ATwBSAEQARQBSACgAXABuACAAIAAgACAAIAAgACAAIAAgACAAIAAgACAAIAAgACAAIAAgACAAIAAgACAAIAAgAEkATgBEAEUAWAAoAF8AcgBlAHMAbwBsAHYAZQBUAGkAbQBlAFMAcABhAG4ALAAgADEALAAgADIAKQAsAFwAbgAgACAAIAAgACAAIAAgACAAIAAgACAAIAAgACAAIAAgACAAIAAgACAAIAAgACAAIABJAE4ARABFAFgAKABfAHIAZQBzAG8AbAB2AGUAVABpAG0AZQBTAHAAYQBuACwAIAAxACwAIAAzACkALABcAG4AIAAgACAAIAAgACAAIAAgACAAIAAgACAAIAAgACAAIAAgACAAIAAgACAAIAAgACAASQBOAEQARQBYACgAXwByAGUAcwBvAGwAdgBlAFQAaQBtAGUAUwBwAGEAbgAsACAAMQAsACAANAApACwAXABuACAAIAAgACAAIAAgACAAIAAgACAAIAAgACAAIAAgACAAIAAgACAAIAAgACAAIAAgAEkATgBEAEUAWAAoAF8AcgBlAHMAbwBsAHYAZQBUAGkAbQBlAFMAcABhAG4ALAAgADEALAAgADUAKQBcAG4AIAAgACAAIAAgACAAIAAgACAAIAAgACAAIAAgACAAIAAgACAAIAAgACkALAAgADMAXABuACAAIAAgACAAIAAgACAAIAAgACAAIAAgACAAIAAgACAAKQAsAFwAbgAgACAAIAAgACAAIAAgACAAIAAgACAAIAAgACAAIAAgAC8ALwAgAGUAZgBmAGUAYwB0AGkAdgBlAGwAeQAgAGwAbwB3ACAAbwByAGQAZQByACAAYwBhAG4AIABiAGUAIABtAGkAbgB1AHQAZQBzACAAbwByACAAcwBlAGMAbwBuAGQAcwBcAG4AIAAgACAAIAAgACAAIAAgACAAIAAgACAAIAAgACAAIABNAEEAWAAoADMALAAgAE0ASQBOACgAXwByAGUAcwBvAGwAdgBlAEwAbwB3AE8AcgBkAGUAcgAsACAAXwBoAGEAcwBMAG8AdwBPAHIAZABlAHIAKQApAFwAbgAgACAAIAAgACAAIAAgACAAIAAgACAAIAApAFwAbgAgACAAIAAgACAAIAAgACAAKQAsAFwAbgAgACAAIAAgACAAIAAgACAAXABuACAAIAAgACAAIAAgACAAIABfAHMAaABvAHcAUAByAGUAYwBpAHMAaQBvAG4ALAAgAEkARgBTACgAXABuACAAIAAgACAAIAAgACAAIAAgACAAIAAgAC8ALwAgAGkAZgAgAGYAaQB4AGUAZAAgAHQAaABlAG4AIAB1AHMAZQAgAHIAZQBzAG8AbAB2AGUAZAAgAHAAcgBlAGMAaQBzAGkAbwBuAFwAbgAgACAAIAAgACAAIAAgACAAIAAgACAAIABGAGkAeABlAGQALAAgAF8AcgBlAHMAbwBsAHYAZQBQAHIAZQBjAGkAcwBpAG8AbgAsAFwAbgAgACAAIAAgACAAIAAgACAAIAAgACAAIAAvAC8AIABmAGwAbwBhAHQAaQBuAGcAIAB3AGkAdABoAG8AdQB0ACAAcwBlAGMAbwBuAGQAcwBcAG4AIAAgACAAIAAgACAAIAAgACAAIAAgACAAXwBzAGgAbwB3AEwAbwB3AE8AcgBkAGUAcgAgADwAIAA0ACwAIAAwACwAXABuACAAIAAgACAAIAAgACAAIAAgACAAIAAgAC8ALwAgAGkAZgAgAGYAbABvAGEAdABpAG4AZwAgAHQAaABlAG4AIAB1AHMAZQAgAGwAbwB3AGUAcwB0AFwAbgAgACAAIAAgACAAIAAgACAAIAAgACAAIABUAFIAVQBFACwAIABNAEkATgAoAF8AcgBlAHMAbwBsAHYAZQBQAHIAZQBjAGkAcwBpAG8AbgAsACAARABFAEMASQBNAEEATABTACgASQBOAEQARQBYACgAXwByAGUAcwBvAGwAdgBlAFQAaQBtAGUAUwBwAGEAbgAsACAAMQAsACAANQApACkAKQBcAG4AIAAgACAAIAAgACAAIAAgACkALABcAG4AIAAgACAAIAAgACAAIAAgAFwAbgAgACAAIAAgACAAIAAgACAAXwBsAGUAYQBkAEYAbQB0ACwAIABJAEYAKABQAGEAZABkAGkAbgBnACwAIABcACIAMAAwAFwAIgAsACAAXAAiADAAXAAiACkALABcAG4AIAAgACAAIAAgACAAIAAgAF8AbQBpAGQARgBtAHQALAAgAFwAIgAwADAAXAAiACwAXABuACAAIAAgACAAIAAgACAAIABfAGwAYQBzAHQARgBtAHQALAAgAEkARgAoAF8AcwBoAG8AdwBQAHIAZQBjAGkAcwBpAG8AbgAgAD0AIAAwACwAIABfAG0AaQBkAEYAbQB0ACwAXABuACAAIAAgACAAIAAgACAAIAAgACAAIAAgAF8AbQBpAGQARgBtAHQAIAAmACAATABFAEYAVAAoAFwAIgAuADAAMAAwADAAMAAwADAAMAAwAFwAIgAsACAAXwBzAGgAbwB3AFAAcgBlAGMAaQBzAGkAbwBuACAAKwAgADEAKQBcAG4AIAAgACAAIAAgACAAIAAgACkALABcAG4AIAAgACAAIAAgACAAIAAgAFwAbgAgACAAIAAgACAAIAAgACAAXwBkAGUAcwBpAGcAbgBhAHQAbwByACwAIABJAEYAUwAoAFwAbgAgACAAIAAgACAAIAAgACAAIAAgACAAIABJAE4ARABFAFgAKABfAHIAZQBzAG8AbAB2AGUAVABpAG0AZQBTAHAAYQBuACwAIAAxACwAIAAxACkAIAA8ACAAMAAsACAAVQBOAEkAQwBIAEEAUgAoADgANwAyADIAKQAsAFwAbgAgACAAIAAgACAAIAAgACAAIAAgACAAIABTAGkAZwBuAFAAbwBzAGkAdABpAHYAZQAsACAAXAAiACsAXAAiACwAXABuACAAIAAgACAAIAAgACAAIAAgACAAIAAgAFQAUgBVAEUALAAgAFwAIgBcACIAXABuACAAIAAgACAAIAAgACAAIAApACwAXABuAFwAbgAgACAAIAAgACAAIAAgACAAXwBkAGUAbABpAG0AcwAsACAASQBGACgAXwBzAGgAbwB3AEwAbwB3AE8AcgBkAGUAcgAgAD0AIAA0ACwAXABuACAAIAAgACAAIAAgACAAIAAgACAAIAAgAHsAXAAiAC4AXAAiACwAIABcACIAOgBcACIALAAgAFwAIgA6AFwAIgAsACAAXAAiAFwAIgB9ACwAXABuACAAIAAgACAAIAAgACAAIAAgACAAIAAgAHsAXAAiAC4AXAAiACwAIABcACIAOgBcACIALAAgAFwAIgBcACIALAAgAFwAIgBcACIAfQBcAG4AIAAgACAAIAAgACAAIAAgACkALABcAG4AIAAgACAAIAAgACAAIAAgAFwAbgAgACAAIAAgACAAIAAgACAAVgBTAFQAQQBDAEsAKABcAG4AIAAgACAAIAAgACAAIAAgACAAIAAgACAASABTAFQAQQBDAEsAKABfAHMAaABvAHcASABpAGcAaABPAHIAZABlAHIALAAgAF8AcwBoAG8AdwBMAG8AdwBPAHIAZABlAHIALAAgAF8AbABlAGEAZABGAG0AdAAsACAAXwBtAGkAZABGAG0AdAAsACAAXwBsAGEAcwB0AEYAbQB0ACwAIABGAEEATABTAEUAKQAsAFwAbgAgACAAIAAgACAAIAAgACAAIAAgACAAIABIAFMAVABBAEMASwAoAF8AZABlAHMAaQBnAG4AYQB0AG8AcgAsACAAXwBkAGUAbABpAG0AcwApACwAXABuACAAIAAgACAAIAAgACAAIAAgACAAIAAgAF8AcgBlAHMAbwBsAHYAZQBUAGkAbQBlAFMAcABhAG4AXABuACAAIAAgACAAIAAgACAAIAApAFwAbgAgACAAIAAgACkAXABuACkAOwBcAG4AXABuAF8ARgBPAFIATQBBAFQAXwBQAFIATwBWAEkARABFAFIAXwBUAEkATQBFAFMAUABBAE4AXwBUAFIAQQBEAEkAVABJAE8ATgBBAEwAIAA9ACAATABBAE0AQgBEAEEAKABUAGkAbQBlAFMAcABhAG4ALAAgAFMAaQBnAG4AUABvAHMAaQB0AGkAdgBlACwAIABGAGkAeABlAGQALAAgAFAAYQBkAGQAaQBuAGcALAAgAFMAcABhAGMAaQBuAGcALAAgAFAAcgBlAGMAaQBzAGkAbwBuACwAIABUAHIAdQBuAGMAYQB0AGUALAAgAEgAaQBnAGgATwByAGQAZQByACwAIABMAG8AdwBPAHIAZABlAHIALABcAG4AIAAgACAAIABMAEUAVAAoAFwAbgAgACAAIAAgACAAIAAgACAAXwBzAGUAdABIAGkAZwBoAE8AcgBkAGUAcgAsACAASQBTAE4AVQBNAEIARQBSACgASABpAGcAaABPAHIAZABlAHIAKQAsAFwAbgAgACAAIAAgACAAIAAgACAAXwBzAGUAdABMAG8AdwBPAHIAZABlAHIALAAgAEkAUwBOAFUATQBCAEUAUgAoAEwAbwB3AE8AcgBkAGUAcgApACwAXABuACAAIAAgACAAIAAgACAAIABfAHMAZQB0AFAAcgBlAGMAaQBzAGkAbwBuACwAIABJAFMATgBVAE0AQgBFAFIAKABQAHIAZQBjAGkAcwBpAG8AbgApACwAXABuAFwAbgAgACAAIAAgACAAIAAgACAALwAvACAAZABlAGYAYQB1AGwAdAAgAGgAaQBnAGgAIABvAHIAZABlAHIAIAB0AG8AIABkAGEAeQBzAFwAbgAgACAAIAAgACAAIAAgACAAXwByAGUAcwBvAGwAdgBlAEgAaQBnAGgATwByAGQAZQByACwAIABJAEYAKABfAHMAZQB0AEgAaQBnAGgATwByAGQAZQByACwAIABIAGkAZwBoAE8AcgBkAGUAcgAsACAAMQApACwAXABuACAAIAAgACAAIAAgACAAIABcAG4AIAAgACAAIAAgACAAIAAgAC8ALwAgAGQAZQBmAGEAdQBsAHQAIABsAG8AdwAgAG8AcgBkAGUAcgAgAHQAbwAgAHMAZQBjAG8AbgBkAHMAIABcAG4AIAAgACAAIAAgACAAIAAgAF8AcgBlAHMAbwBsAHYAZQBMAG8AdwBPAHIAZABlAHIALAAgAEkARgAoAF8AcwBlAHQATABvAHcATwByAGQAZQByACwAIABMAG8AdwBPAHIAZABlAHIALAAgADQAKQAsAFwAbgAgACAAIAAgACAAIAAgACAAXABuACAAIAAgACAAIAAgACAAIAAvAC8AIABkAGUAZgBhAHUAbAB0ACAAcAByAGUAYwBpAHMAaQBvAG4AIAB0AG8AIAA5AFwAbgAgACAAIAAgACAAIAAgACAAXwByAGUAcwBvAGwAdgBlAFAAcgBlAGMAaQBzAGkAbwBuACwAIABJAEYAUwAoAFwAbgAgACAAIAAgACAAIAAgACAAIAAgACAAIABfAHMAZQB0AFAAcgBlAGMAaQBzAGkAbwBuACwAIABQAHIAZQBjAGkAcwBpAG8AbgAsAFwAbgAgACAAIAAgACAAIAAgACAAIAAgACAAIAAvAC8AIABkAGUAZgBhAHUAbAB0ACAAdABvACAAMAAgAGYAbwByACAAZgBpAHgAZQBkAFwAbgAgACAAIAAgACAAIAAgACAAIAAgACAAIABGAGkAeABlAGQALAAgADAALABcAG4AIAAgACAAIAAgACAAIAAgACAAIAAgACAALwAvACAAZABlAGYAYQB1AGwAdAAgAHQAbwAgADkAIABmAG8AcgAgAGYAbABvAGEAdABpAG4AZwBcAG4AIAAgACAAIAAgACAAIAAgACAAIAAgACAAVABSAFUARQAsACAAOQBcAG4AIAAgACAAIAAgACAAIAAgACkALABcAG4AXABuACAAIAAgACAAIAAgACAAIABfAHIAZQBzAG8AbAB2AGUAVABpAG0AZQBTAHAAYQBuACwAIABSAEUAUwBPAEwAVgBFAF8AVABJAE0ARQBTAFAAQQBOACgAVABpAG0AZQBTAHAAYQBuACwAIABfAHIAZQBzAG8AbAB2AGUASABpAGcAaABPAHIAZABlAHIALAAgAF8AcgBlAHMAbwBsAHYAZQBMAG8AdwBPAHIAZABlAHIALAAgAF8AcgBlAHMAbwBsAHYAZQBQAHIAZQBjAGkAcwBpAG8AbgAsACAAVAByAHUAbgBjAGEAdABlACkALABcAG4AXABuACAAIAAgACAAIAAgACAAIABfAHMAaABvAHcATABvAHcATwByAGQAZQByACwAIABJAEYAKABGAGkAeABlAGQALAAgAF8AcgBlAHMAbwBsAHYAZQBMAG8AdwBPAHIAZABlAHIALABcAG4AIAAgACAAIAAgACAAIAAgACAAIAAgACAATABFAFQAKABcAG4AIAAgACAAIAAgACAAIAAgACAAIAAgACAAIAAgACAAIAAvAC8AIABmAGwAbwBhAHQAaQBuAGcAXABuACAAIAAgACAAIAAgACAAIAAgACAAIAAgACAAIAAgACAAXwBoAGEAcwBMAG8AdwBPAHIAZABlAHIALAAgAEkARgBFAFIAUgBPAFIAKABcAG4AIAAgACAAIAAgACAAIAAgACAAIAAgACAAIAAgACAAIAAgACAAIAAgAFQASQBNAEUAUwBQAEEATgBfAEwATwBXAF8ATwBSAEQARQBSACgAXABuACAAIAAgACAAIAAgACAAIAAgACAAIAAgACAAIAAgACAAIAAgACAAIAAgACAAIAAgAEkATgBEAEUAWAAoAF8AcgBlAHMAbwBsAHYAZQBUAGkAbQBlAFMAcABhAG4ALAAgADEALAAgADIAKQAsAFwAbgAgACAAIAAgACAAIAAgACAAIAAgACAAIAAgACAAIAAgACAAIAAgACAAIAAgACAAIABJAE4ARABFAFgAKABfAHIAZQBzAG8AbAB2AGUAVABpAG0AZQBTAHAAYQBuACwAIAAxACwAIAAzACkALABcAG4AIAAgACAAIAAgACAAIAAgACAAIAAgACAAIAAgACAAIAAgACAAIAAgACAAIAAgACAASQBOAEQARQBYACgAXwByAGUAcwBvAGwAdgBlAFQAaQBtAGUAUwBwAGEAbgAsACAAMQAsACAANAApACwAXABuACAAIAAgACAAIAAgACAAIAAgACAAIAAgACAAIAAgACAAIAAgACAAIAAgACAAIAAgAEkATgBEAEUAWAAoAF8AcgBlAHMAbwBsAHYAZQBUAGkAbQBlAFMAcABhAG4ALAAgADEALAAgADUAKQBcAG4AIAAgACAAIAAgACAAIAAgACAAIAAgACAAIAAgACAAIAAgACAAIAAgACkALAAgADQAXABuACAAIAAgACAAIAAgACAAIAAgACAAIAAgACAAIAAgACAAKQAsAFwAbgAgACAAIAAgACAAIAAgACAAIAAgACAAIAAgACAAIAAgAE0ASQBOACgAXwByAGUAcwBvAGwAdgBlAEwAbwB3AE8AcgBkAGUAcgAsACAAXwBoAGEAcwBMAG8AdwBPAHIAZABlAHIAKQBcAG4AIAAgACAAIAAgACAAIAAgACAAIAAgACAAKQBcAG4AIAAgACAAIAAgACAAIAAgACkALABcAG4AXABuACAAIAAgACAAIAAgACAAIABfAHMAaABvAHcASABpAGcAaABPAHIAZABlAHIALAAgAEkARgAoAEYAaQB4AGUAZAAsACAAXwByAGUAcwBvAGwAdgBlAEgAaQBnAGgATwByAGQAZQByACwAXABuACAAIAAgACAAIAAgACAAIAAgACAAIAAgAEwARQBUACgAXABuACAAIAAgACAAIAAgACAAIAAgACAAIAAgACAAIAAgACAALwAvACAAZgBsAG8AYQB0AGkAbgBnAFwAbgAgACAAIAAgACAAIAAgACAAIAAgACAAIAAgACAAIAAgAF8AaABhAHMASABpAGcAaABPAHIAZABlAHIALAAgAEkARgBFAFIAUgBPAFIAKABcAG4AIAAgACAAIAAgACAAIAAgACAAIAAgACAAIAAgACAAIAAgACAAIAAgAFQASQBNAEUAUwBQAEEATgBfAEgASQBHAEgAXwBPAFIARABFAFIAKABcAG4AIAAgACAAIAAgACAAIAAgACAAIAAgACAAIAAgACAAIAAgACAAIAAgACAAIAAgACAASQBOAEQARQBYACgAXwByAGUAcwBvAGwAdgBlAFQAaQBtAGUAUwBwAGEAbgAsACAAMQAsACAAMgApACwAXABuACAAIAAgACAAIAAgACAAIAAgACAAIAAgACAAIAAgACAAIAAgACAAIAAgACAAIAAgAEkATgBEAEUAWAAoAF8AcgBlAHMAbwBsAHYAZQBUAGkAbQBlAFMAcABhAG4ALAAgADEALAAgADMAKQAsAFwAbgAgACAAIAAgACAAIAAgACAAIAAgACAAIAAgACAAIAAgACAAIAAgACAAIAAgACAAIABJAE4ARABFAFgAKABfAHIAZQBzAG8AbAB2AGUAVABpAG0AZQBTAHAAYQBuACwAIAAxACwAIAA0ACkALABcAG4AIAAgACAAIAAgACAAIAAgACAAIAAgACAAIAAgACAAIAAgACAAIAAgACAAIAAgACAASQBOAEQARQBYACgAXwByAGUAcwBvAGwAdgBlAFQAaQBtAGUAUwBwAGEAbgAsACAAMQAsACAANQApAFwAbgAgACAAIAAgACAAIAAgACAAIAAgACAAIAAgACAAIAAgACAAIAAgACAAKQAsACAAXwBzAGgAbwB3AEwAbwB3AE8AcgBkAGUAcgBcAG4AIAAgACAAIAAgACAAIAAgACAAIAAgACAAIAAgACAAIAApACwAXABuACAAIAAgACAAIAAgACAAIAAgACAAIAAgACAAIAAgACAATQBBAFgAKABfAHIAZQBzAG8AbAB2AGUASABpAGcAaABPAHIAZABlAHIALAAgAF8AaABhAHMASABpAGcAaABPAHIAZABlAHIAKQBcAG4AIAAgACAAIAAgACAAIAAgACAAIAAgACAAKQBcAG4AIAAgACAAIAAgACAAIAAgACkALABcAG4AIAAgACAAIAAgACAAIAAgAFwAbgAgACAAIAAgACAAIAAgACAAXwBzAGgAbwB3AFAAcgBlAGMAaQBzAGkAbwBuACwAIABJAEYAKABGAGkAeABlAGQALABcAG4AIAAgACAAIAAgACAAIAAgACAAIAAgACAALwAvACAAaQBmACAAZgBpAHgAZQBkACAAdABoAGUAbgAgAHUAcwBlACAAcgBlAHMAbwBsAHYAZQBkACAAcAByAGUAYwBpAHMAaQBvAG4AXABuACAAIAAgACAAIAAgACAAIAAgACAAIAAgAF8AcgBlAHMAbwBsAHYAZQBQAHIAZQBjAGkAcwBpAG8AbgAsAFwAbgAgACAAIAAgACAAIAAgACAAIAAgACAAIAAvAC8AIABpAGYAIABmAGwAbwBhAHQAaQBuAGcAIAB0AGgAZQBuACAAdQBzAGUAIABsAG8AdwBlAHMAdABcAG4AIAAgACAAIAAgACAAIAAgACAAIAAgACAATQBJAE4AKABfAHIAZQBzAG8AbAB2AGUAUAByAGUAYwBpAHMAaQBvAG4ALAAgAEQARQBDAEkATQBBAEwAUwAoAEkATgBEAEUAWAAoAF8AcgBlAHMAbwBsAHYAZQBUAGkAbQBlAFMAcABhAG4ALAAgADEALAAgAF8AcwBoAG8AdwBMAG8AdwBPAHIAZABlAHIAIAArACAAMQApACkAKQBcAG4AIAAgACAAIAAgACAAIAAgACkALABcAG4AXABuACAAIAAgACAAIAAgACAAIABfAGwAZQBhAGQARgBtAHQALAAgAEkARgAoAFAAYQBkAGQAaQBuAGcALAAgAFwAIgAwADAAXAAiACwAIABcACIAMABcACIAKQAsAFwAbgAgACAAIAAgACAAIAAgACAAXwBtAGkAZABGAG0AdAAsACAAXwBsAGUAYQBkAEYAbQB0ACwAXABuACAAIAAgACAAIAAgACAAIABfAGwAYQBzAHQARgBtAHQALAAgAEkARgAoAF8AcwBoAG8AdwBQAHIAZQBjAGkAcwBpAG8AbgAgAD0AIAAwACwAIABfAG0AaQBkAEYAbQB0ACwAXABuACAAIAAgACAAIAAgACAAIAAgACAAIAAgAF8AbQBpAGQARgBtAHQAIAAmACAATABFAEYAVAAoAFwAIgAuADAAMAAwADAAMAAwADAAMAAwAFwAIgAsACAAXwBzAGgAbwB3AFAAcgBlAGMAaQBzAGkAbwBuACAAKwAgADEAKQBcAG4AIAAgACAAIAAgACAAIAAgACkALABcAG4AIAAgACAAIAAgACAAIAAgAFwAbgAgACAAIAAgACAAIAAgACAAXwBkAGUAcwBpAGcAbgBhAHQAbwByACwAIABJAEYAUwAoAFwAbgAgACAAIAAgACAAIAAgACAAIAAgACAAIABJAE4ARABFAFgAKABfAHIAZQBzAG8AbAB2AGUAVABpAG0AZQBTAHAAYQBuACwAIAAxACwAIAAxACkAIAA8ACAAMAAsACAAVQBOAEkAQwBIAEEAUgAoADgANwAyADIAKQAsAFwAbgAgACAAIAAgACAAIAAgACAAIAAgACAAIABTAGkAZwBuAFAAbwBzAGkAdABpAHYAZQAsACAAXAAiACsAXAAiACwAXABuACAAIAAgACAAIAAgACAAIAAgACAAIAAgAFQAUgBVAEUALAAgAFwAIgBcACIAXABuACAAIAAgACAAIAAgACAAIAApACwAXABuAFwAbgAgACAAIAAgACAAIAAgACAAXwBkAGUAbABpAG0AcwAsACAAewBcACIAZABcACIALAAgAFwAIgBoAFwAIgAsACAAXAAiACcAXAAiACwAIABcACIAXAAiAFwAIgBcACIAf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FMAcABhAGMAaQBuAGcAKQAsAFwAbgAgACAAIAAgACAAIAAgACAAIAAgACAAIABIAFMAVABBAEMASwAoAF8AZABlAHMAaQBnAG4AYQB0AG8AcgAsACAAXwBkAGUAbABpAG0AcwApACwAXABuACAAIAAgACAAIAAgACAAIAAgACAAIAAgAF8AcgBlAHMAbwBsAHYAZQBUAGkAbQBlAFMAcABhAG4AXABuACAAIAAgACAAIAAgACAAIAApAFwAbgAgACAAIAAgACkAXABuACkAOwBcAG4AXABuAFwAbgBcAG4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QwBPAE0ATQBPAE4AXwBFAFIAQQBcAG4AXABuAFIAZQB0AHUAcgBuAHMAIAB5AGUAYQByACAAdgBhAGwAdQBlACAAcgBlAGwAYQB0AGkAdgBlACAAdABvACAAdABoAGUAIABDAG8AbQBtAG8AbgAgAEUAcgBh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MQAgAEMARQAgAD0AIAAxACwAIAAxACAAQgBDAEUAIAA9ACAAMAAsACAAMgAgAEIAQwBFACAAPQAgAC0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HwAIABpAG4AdABlAGcAZQByACAAWwAxAC4ALgBdACAAfAAgAFAAbwBzAGkAdABpAHYAZQAgAG4AbwBuAC0AegBlAHIAbwAgAGkAbgB0AGUAZwBlAHIALgBcAG4AQgBDAEUAIAAgACAAfAAgAHMAdwBpAHQAYwBoACAAIAAgACAAIAAgACAAIAB8ACAAQgBlAGYAbwByAGUAIABDAG8AbQBtAG8AbgAgAEUAcgBh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wBPAE0ATQBPAE4AXwBFAFIAQQAgAD0AIABMAEEATQBCAEQAQQAoAFkAZQBhAHIALAAgAEIAQwBFACwAXABuACAAIAAgACAASQBGAFMAKABcAG4AIAAgACAAIAAgACAAIAAgAFkAZQBhAHIAIAA9ACAAXAAiAFwAIgAsACAAXAAiAFwAIgAsAFwAbgAgACAAIAAgACAAIAAgACAATgBPAFQAKABJAFMATgBVAE0AQgBFAFIAKABZAGUAYQByACkAKQAsACAAewAjAFYAQQBMAFUARQAhAH0ALABcAG4AIAAgACAAIAAgACAAIAAgAFQAUgBVAEUALAAgAEwARQBUACgAXABuACAAIAAgACAAIAAgACAAIAAgACAAIAAgAF8AeQBlAGEAcgAsACAASQBOAFQAKABZAGUAYQByACkALABcAG4AIAAgACAAIAAgACAAIAAgACAAIAAgACAASQBGACgAXwB5AGUAYQByACAAPAAgADEALAAgAHsAIwBOAFUATQAhAH0ALABcAG4AIAAgACAAIAAgACAAIAAgACAAIAAgACAAIAAgACAAIABJAEYAKABOACgAQgBDAEUAKQAsACAAMQAgAC0AIABfAHkAZQBhAHIALAAgAF8AeQBlAGEAc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BcAG4AXABuAFIAZQB0AHUAcgBuAHMAIABhACAAbgB1AG0AYgBlAHIAIAByAGUAcAByAGUAcwBlAG4AdABpAG4AZwAgAHQAaABlACAAbQBvAG4AdABoACAAbwBmACAAeQBlAGEAcgAgAGYAcgBvAG0AIABhACAAZwBpAHYAZQBuACAAdABlAHgAdAAgAG0AbwBuAHQAaAAgAG4AY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FQAZQB4AHQAIAB8ACAAdABlAHgAdAAgAHwAIABNAG8AbgB0AGgAIABuAGE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KABcACIARgBlAGIAXAAiACkAXABuAFIAZQB0AHUAcgBuAHMAOgAgADIAXABuAFwAbgBQAEEAUgBTAEUAXwBNAE8ATgBUAEgAKABcACIASgBhAG4AdQBhAHIAeQBcACIAKQBcAG4AUgBlAHQAdQByAG4AcwA6ACAAMQBcAG4AXABuAFAAQQBSAFMARQBfAE0ATwBOAFQASAAoAFwAIgBKAFwAIgApAFwAbgBSAGUAdAB1AHIAbgBzADoAIAAjAFYAQQBMAFUARQAhAFwAbgBcAG4AUABBAFIAUwBFAF8ATQBPAE4AVABIACgAXAAiAE0AYQByAHoAbwBcACIAKQBcAG4AUgBlAHQAdQByAG4AcwA6ACAAMwAgACg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VABlAHgAdAAsAFwAbgAgACAAIAAgAEkARgAoAE0AbwBuAHQAaABUAGUAeAB0ACAAPQAgAFwAIgBcACIALAAgAFwAIgBcACIALABcAG4AIAAgACAAIAAgACAAIAAgAE0ATwBOAFQASAAoAEQAQQBUAEUAVgBBAEwAVQBFACgATQBvAG4AdABoAFQAZQB4AHQAIAAmACAAXAAiACAAMgAwADAAMABcACIAK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4AVABIAF8ATgBBAE0ARQBcAG4AXABuAFIAZQB0AHUAcgBuAHMAIABhACAAbQBvAG4AdABoACAAYQBzACAAdABlAH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bwBuAHQAaA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IAAgACAAIAAgACAAfAAgAGkAbgB0AGUAZwBlAHIAIABbADEALgAuADEAMgBdACAAfAAgAE0AbwBuAHQAaA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BTACgAXABuACAAIAAgACAAIAAgACAAIABNAG8AbgB0AGgAIAA9ACAAXAAiAFwAIgAsACAAXAAiAFwAIgAsAFwAbgAgACAAIAAgACAAIAAgACAATgBPAFQAKABJAFMATgBVAE0AQgBFAFIAKABNAG8AbgB0AGgAKQApACwAIAAjAFYAQQBMAFUARQAhACwAXABuACAAIAAgACAAIAAgACAAIABUAFIAVQBFACwAIABMAEUAVAAoAFwAbgAgACAAIAAgACAAIAAgACAAIAAgACAAIABfAHUAcwBlAFMAaABvAHIAdAAsACAATgAoAFMAaABvAHIAdAApACAAPAA+ACAAMAAsAFwAbgAgACAAIAAgACAAIAAgACAAIAAgACAAIABfAHUAcwBlAEwAbwBjAGEAbABMAGEAbgBnACwAIABOACgASQBuAHQAZQByAG4AYQB0AGkAbwBuAGEAbABFAG4AZwBsAGkAcwBoACkAIAA9ACAAMAAsAFwAbgAgACAAIAAgACAAIAAgACAAIAAgACAAIABfAG0AbwBuAHQAaAAsACAASQBOAFQAKABNAG8AbgB0AGgAKQAsAFwAbgAgACAAIAAgACAAIAAgACAAIAAgACAAIABJAEYAKABfAHUAcwBlAEwAbwBjAGEAbABMAGEAbgBnACwAXABuACAAIAAgACAAIAAgACAAIAAgACAAIAAgACAAIAAgACAATABFAFQAKABcAG4AIAAgACAAIAAgACAAIAAgACAAIAAgACAAIAAgACAAIAAgACAAIAAgAF8AZABhAHkATwBmAE0AbwBuAHQAaAAsACAARABBAFQARQAoADIAMAAwADAALAAgAF8AbQBvAG4AdABoACwAIAAxACkALABcAG4AIAAgACAAIAAgACAAIAAgACAAIAAgACAAIAAgACAAIAAgACAAIAAgAF8AZgBtAHQALAAgAEkARgAoAF8AdQBzAGUAUwBoAG8AcgB0ACwAIABcACIATQBNAE0AXAAiACwAIABcACIATQBNAE0ATQBcACIAKQAsAFwAbgAgACAAIAAgACAAIAAgACAAIAAgACAAIAAgACAAIAAgACAAIAAgACAAVABFAFgAVAAoAF8AZABhAHkATwBmAE0AbwBuAHQAaAAsACAAXwBmAG0AdAApAFwAbgAgACAAIAAgACAAIAAgACAAIAAgACAAIAAgACAAIAAgACkALABcAG4AIAAgACAAIAAgACAAIAAgACAAIAAgACAAIAAgACAAIABJAEYAKABcAG4AIAAgACAAIAAgACAAIAAgACAAIAAgACAAIAAgACAAIAAgACAAIAAgAF8AdQBzAGUAUwBoAG8AcgB0ACwAXABuACAAIAAgACAAIAAgACAAIAAgACAAIAAgACAAIAAgACAAIAAgACAAIABJAE4ARABFAFgAKABcAG4AIAAgACAAIAAgACAAIAAgACAAIAAgACAAIAAgACAAIAAgACAAIAAgACAAIAAgACAAewBcAG4AIAAgACAAIAAgACAAIAAgACAAIAAgACAAIAAgACAAIAAgACAAIAAgACAAIAAgACAAIAAgACAAIABcACIASgBhAG4AXAAiADsAXABuACAAIAAgACAAIAAgACAAIAAgACAAIAAgACAAIAAgACAAIAAgACAAIAAgACAAIAAgACAAIAAgACAAXAAiAEYAZQBiAFwAIgA7AFwAbgAgACAAIAAgACAAIAAgACAAIAAgACAAIAAgACAAIAAgACAAIAAgACAAIAAgACAAIAAgACAAIAAgAFwAIgBNAGEAcgBcACIAOwBcAG4AIAAgACAAIAAgACAAIAAgACAAIAAgACAAIAAgACAAIAAgACAAIAAgACAAIAAgACAAIAAgACAAIABcACIAQQBwAHIAXAAiADsAXABuACAAIAAgACAAIAAgACAAIAAgACAAIAAgACAAIAAgACAAIAAgACAAIAAgACAAIAAgACAAIAAgACAAXAAiAE0AYQB5AFwAIgA7AFwAbgAgACAAIAAgACAAIAAgACAAIAAgACAAIAAgACAAIAAgACAAIAAgACAAIAAgACAAIAAgACAAIAAgAFwAIgBKAHUAbgBcACIAOwBcAG4AIAAgACAAIAAgACAAIAAgACAAIAAgACAAIAAgACAAIAAgACAAIAAgACAAIAAgACAAIAAgACAAIABcACIASgB1AGwAXAAiADsAXABuACAAIAAgACAAIAAgACAAIAAgACAAIAAgACAAIAAgACAAIAAgACAAIAAgACAAIAAgACAAIAAgACAAXAAiAEEAdQBnAFwAIgA7AFwAbgAgACAAIAAgACAAIAAgACAAIAAgACAAIAAgACAAIAAgACAAIAAgACAAIAAgACAAIAAgACAAIAAgAFwAIgBTAGUAcABcACIAOwBcAG4AIAAgACAAIAAgACAAIAAgACAAIAAgACAAIAAgACAAIAAgACAAIAAgACAAIAAgACAAIAAgACAAIABcACIATwBjAHQAXAAiADsAXABuACAAIAAgACAAIAAgACAAIAAgACAAIAAgACAAIAAgACAAIAAgACAAIAAgACAAIAAgACAAIAAgACAAXAAiAE4AbwB2AFwAIgA7AFwAbgAgACAAIAAgACAAIAAgACAAIAAgACAAIAAgACAAIAAgACAAIAAgACAAIAAgACAAIAAgACAAIAAgAFwAIgBEAGUAYwBcACIAXABuACAAIAAgACAAIAAgACAAIAAgACAAIAAgACAAIAAgACAAIAAgACAAIAAgACAAIAAgAH0ALABcAG4AIAAgACAAIAAgACAAIAAgACAAIAAgACAAIAAgACAAIAAgACAAIAAgACAAIAAgACAAXwBtAG8AbgB0AGgAXABuACAAIAAgACAAIAAgACAAIAAgACAAIAAgACAAIAAgACAAIAAgACAAIAApACwAXABuACAAIAAgACAAIAAgACAAIAAgACAAIAAgACAAIAAgACAAIAAgACAAIABJAE4ARABFAFgAKABcAG4AIAAgACAAIAAgACAAIAAgACAAIAAgACAAIAAgACAAIAAgACAAIAAgACAAIAAgACAAewBcAG4AIAAgACAAIAAgACAAIAAgACAAIAAgACAAIAAgACAAIAAgACAAIAAgACAAIAAgACAAIAAgACAAIABcACIASgBhAG4AdQBhAHIAeQBcACIAOwBcAG4AIAAgACAAIAAgACAAIAAgACAAIAAgACAAIAAgACAAIAAgACAAIAAgACAAIAAgACAAIAAgACAAIABcACIARgBlAGIAcgB1AGEAcgB5AFwAIgA7AFwAbgAgACAAIAAgACAAIAAgACAAIAAgACAAIAAgACAAIAAgACAAIAAgACAAIAAgACAAIAAgACAAIAAgAFwAIgBNAGEAcgBjAGgAXAAiADsAXABuACAAIAAgACAAIAAgACAAIAAgACAAIAAgACAAIAAgACAAIAAgACAAIAAgACAAIAAgACAAIAAgACAAXAAiAEEAcAByAGkAbABcACIAOwBcAG4AIAAgACAAIAAgACAAIAAgACAAIAAgACAAIAAgACAAIAAgACAAIAAgACAAIAAgACAAIAAgACAAIABcACIATQBhAHkAXAAiADsAXABuACAAIAAgACAAIAAgACAAIAAgACAAIAAgACAAIAAgACAAIAAgACAAIAAgACAAIAAgACAAIAAgACAAXAAiAEoAdQBuAGUAXAAiADsAXABuACAAIAAgACAAIAAgACAAIAAgACAAIAAgACAAIAAgACAAIAAgACAAIAAgACAAIAAgACAAIAAgACAAXAAiAEoAdQBsAHkAXAAiADsAXABuACAAIAAgACAAIAAgACAAIAAgACAAIAAgACAAIAAgACAAIAAgACAAIAAgACAAIAAgACAAIAAgACAAXAAiAEEAdQBnAHUAcwB0AFwAIgA7AFwAbgAgACAAIAAgACAAIAAgACAAIAAgACAAIAAgACAAIAAgACAAIAAgACAAIAAgACAAIAAgACAAIAAgAFwAIgBTAGUAcAB0AGUAbQBiAGUAcgBcACIAOwBcAG4AIAAgACAAIAAgACAAIAAgACAAIAAgACAAIAAgACAAIAAgACAAIAAgACAAIAAgACAAIAAgACAAIABcACIATwBjAHQAbwBiAGUAcgBcACIAOwBcAG4AIAAgACAAIAAgACAAIAAgACAAIAAgACAAIAAgACAAIAAgACAAIAAgACAAIAAgACAAIAAgACAAIABcACIATgBvAHYAZQBtAGIAZQByAFwAIgA7AFwAbgAgACAAIAAgACAAIAAgACAAIAAgACAAIAAgACAAIAAgACAAIAAgACAAIAAgACAAIAAgACAAIAAgAFwAIgBEAGUAYwBlAG0AYgBlAHIAXAAiAFwAbgAgACAAIAAgACAAIAAgACAAIAAgACAAIAAgACAAIAAgACAAIAAgACAAIAAgACAAIAB9ACwAXABuACAAIAAgACAAIAAgACAAIAAgACAAIAAgACAAIAAgACAAIAAgACAAIAAgACAAIAAgAF8AbQBvAG4AdABo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CAAWwBKAHUAbABpAGEAbgBDAGEAbABlAG4AZABhAHIAXQAsAFwAbgAgACAAIAAgAEkARgBTACgAXABuACAAIAAgACAAIAAgACAAIABZAGUAYQByAEMARQAgAD0AIABcACIAXAAiACwAIABcACIAXAAiACwAXABuACAAIAAgACAAIAAgACAAIABOAE8AVAAoAEkAUwBOAFUATQBCAEUAUgAoAFkAZQBhAHIAQwBFACkAKQAsACAAewAjAFYAQQBMAFUARQAhAH0ALABcAG4AIAAgACAAIAAgACAAIAAgAFQAUgBVAEUALAAgAEwARQBUACgAXABuACAAIAAgACAAIAAgACAAIAAgACAAIAAgAF8AeQBlAGEAcgBDAEUALAAgAEkATgBUACgAWQBlAGEAcgBDAEUAKQAsAFwAbgAgACAAIAAgACAAIAAgACAAIAAgACAAIABJAEYAKABcAG4AIAAgACAAIAAgACAAIAAgACAAIAAgACAAIAAgACAAIABOACgASgB1AGwAaQBhAG4AQwBhAGwAZQBuAGQAYQByACkAIAA9ACAAMAAsAFwAbgAgACAAIAAgACAAIAAgACAAIAAgACAAIAAgACAAIAAgAEkARgBTACgATQBPAEQAKABfAHkAZQBhAHIAQwBFACwAIAA0ADAAMAApACAAPQAgADAALAAgAFQAUgBVAEUALABcAG4AIAAgACAAIAAgACAAIAAgACAAIAAgACAAIAAgACAAIAAgACAAIAAgAE0ATwBEACgAXwB5AGUAYQByAEMARQAsACAAMQAwADAAKQAgAD0AIAAwACwAIABGAEEATABTAEUALABcAG4AIAAgACAAIAAgACAAIAAgACAAIAAgACAAIAAgACAAIAAgACAAIAAgAFQAUgBVAEUALAAgAE0ATwBEACgAXwB5AGUAYQByAEMARQAsACAANAApACAAPQAgADAAXABuACAAIAAgACAAIAAgACAAIAAgACAAIAAgACAAIAAgACAAKQAsAFwAbgAgACAAIAAgACAAIAAgACAAIAAgACAAIAAgACAAIAAgAE0ATwBEACgAXwB5AGUAYQByAEMARQAsACAANAApACAAPQAgADA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BAFQARQBcAG4AXABuAFQAZQBzAHQAcwAgAGkAZgAgAGE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bAEQAYQB5AF0AIAAgACAAIAAgACAAIAAgACAAIAAgACAAfAAgAGQAZQBjAGkAbQBhAGwAIABbADEALgAuADMAMgAp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FsARABhAHkAXQAsACAAWwBKAHUAbABpAGEAbgBDAGEAbABlAG4AZABhAHIAXQAsAFwAbgAgACAAIAAgAEkARgBTACgAXABuACAAIAAgACAAIAAgACAAIABOAE8AVAAoAEkAUwBOAFUATQBCAEUAUgAoAFkAZQBhAHIAQwBFACkAKQAgACsAIABOAE8AVAAoAEkAUwBOAFUATQBCAEUAUgAoAE0AbwBuAHQAaAApACkALAAgAEYAQQBMAFMARQAsACAALwAvACAAYwBhAG4AbgBvAHQAIABvAG0AbQBpAHQAIAB5AGUAYQByACAAbwByACAAbQBvAG4AdABoAFwAbgAgACAAIAAgACAAIAAgACAATgBPAFQAKABJAFMAXwBJAE4AVABFAEcARQBSACgAWQBlAGEAcgBDAEUAKQAgACoAIABJAFMAXwBJAE4AVABFAEcARQBSACgATQBvAG4AdABoACkAKQAsACAARgBBAEwAUwBFACwAIAAvAC8AIAB5AGUAYQByACAAYQBuAGQAIABtAG8AbgB0AGgAIABjAGEAbgBuAG8AdAAgAGIAZQAgAGYAcgBhAGMAdABpAG8AbgBhAGwAXABuACAAIAAgACAAIAAgACAAIAAoAE0AbwBuAHQAaAAgADwAIAAxACkAIAArACAAKABNAG8AbgB0AGgAIAA+ACAAMQAyACkALAAgAEYAQQBMAFMARQAsACAAXABuACAAIAAgACAAIAAgACAAIABEAGEAeQAgAD0AIABcACIAXAAiACwAIABUAFIAVQBFACwAXABuACAAIAAgACAAIAAgACAAIABUAFIAVQBFACwAIABMAEUAVAAoAFwAbgAgACAAIAAgACAAIAAgACAAIAAgACAAIABfAGQAYQB5ACwAIABJAE4AVAAoAEQAYQB5ACkALABcAG4AIAAgACAAIAAgACAAIAAgACAAIAAgACAASQBGACgAXwBkAGEAeQAgADwAIAAxACwAIABGAEEATABTAEUALABcAG4AIAAgACAAIAAgACAAIAAgACAAIAAgACAAIAAgACAAIABMAEUAVAAoAFwAbgAgACAAIAAgACAAIAAgACAAIAAgACAAIAAgACAAIAAgACAAIAAgACAAXwBkAGEAeQBzAEkAbgBNAG8AbgB0AGgALAAgAEQAQQBZAFMAXwBJAE4AXwBNAE8ATgBUAEgAKABNAG8AbgB0AGgALAAgAFkAZQBhAHIAQwBFACwAIABKAHUAbABpAGEAbgBDAGEAbABlAG4AZABhAHIAKQAsAFwAbgAgACAAIAAgACAAIAAgACAAIAAgACAAIAAgACAAIAAgACAAIAAgACAASQBGACgASQBTAEUAUgBSAE8AUgAoAF8AZABhAHkAcwBJAG4ATQBvAG4AdABoACkALAAgAEYAQQBMAFMARQAsAFwAbgAgACAAIAAgACAAIAAgACAAIAAgACAAIAAgACAAIAAgACAAIAAgACAAIAAgACAAIABfAGQAYQB5ACAAPAA9ACAAXwBkAGEAeQBzAEkAbgBNAG8AbgB0AGg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zADYANQAs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SQBTAF8ATABFAEEAUABfAFkARQBBAFIAKABZAGUAYQByAEMARQAsACAASgB1AGwAaQBhAG4AQwBhAGwAZQBuAGQAYQByACkALAAgADMANgA2ACwAXABuACAAIAAgACAAIAAgACAAIABUAFIAVQBFACwAIAAzADYAN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bAFkAZQBhAHIAQwBFAF0ALAAgAFsASgB1AGwAaQBhAG4AQwBhAGwAZQBuAGQAYQByAF0ALABcAG4AIAAgACAAIABJAEYAUwAoAFwAbgAgACAAIAAgACAAIAAgACAATQBvAG4AdABoACAAPQAgAFwAIgBcACIALAAgAFwAIgBcACIALABcAG4AIAAgACAAIAAgACAAIAAgAE4ATwBUACgASQBTAE4AVQBNAEIARQBSACgATQBvAG4AdABoACkAKQAsACAAewAjAFYAQQBMAFUARQAhAH0ALABcAG4AIAAgACAAIAAgACAAIAAgAFQAUgBVAEUALAAgAEwARQBUACgAXABuACAAIAAgACAAIAAgACAAIAAgACAAIAAgAF8AbQBvAG4AdABoACwAIABJAE4AVAAoAE0AbwBuAHQAaAApACwAXABuACAAIAAgACAAIAAgACAAIAAgACAAIAAgAEkARgBTACgAXABuACAAIAAgACAAIAAgACAAIAAgACAAIAAgACAAIAAgACAAXwBtAG8AbgB0AGgAIAA8ACAAMQAsACAAewAjAE4AVQBNACEAfQAsAFwAbgAgACAAIAAgACAAIAAgACAAIAAgACAAIAAgACAAIAAgAF8AbQBvAG4AdABoACAAPgAgADEAMgAsACAAewAjAE4AVQBNACEAfQAsAFwAbgBcAG4AIAAgACAAIAAgACAAIAAgACAAIAAgACAAIAAgACAAIAAvAC8AIABGAGUAYgByAHUAYQByAHkAXABuACAAIAAgACAAIAAgACAAIAAgACAAIAAgACAAIAAgACAAXwBtAG8AbgB0AGgAIAA9ACAAMgAsAFwAbgAgACAAIAAgACAAIAAgACAAIAAgACAAIAAgACAAIAAgACAAIAAgACAATABFAFQAKABcAG4AIAAgACAAIAAgACAAIAAgACAAIAAgACAAIAAgACAAIAAgACAAIAAgACAAIAAgACAAXwBsAGUAYQBwAEQAYQB5ACwAIABJAEYAKABJAFMATgBVAE0AQgBFAFIAKABZAGUAYQByAEMARQApACwAXABuACAAIAAgACAAIAAgACAAIAAgACAAIAAgACAAIAAgACAAIAAgACAAIAAgACAAIAAgACAAIAAgACAATgAoAEkAUwBfAEwARQBBAFAAXwBZAEUAQQBSACgAWQBlAGEAcgBDAEUALAAgAEoAdQBsAGkAYQBuAEMAYQBsAGUAbgBkAGEAcgApACkALABcAG4AIAAgACAAIAAgACAAIAAgACAAIAAgACAAIAAgACAAIAAgACAAIAAgACAAIAAgACAAIAAgACAAIAAwAFwAbgAgACAAIAAgACAAIAAgACAAIAAgACAAIAAgACAAIAAgACAAIAAgACAAIAAgACAAIAApACwAXABuACAAIAAgACAAIAAgACAAIAAgACAAIAAgACAAIAAgACAAIAAgACAAIAAgACAAIAAgADIAOAAgACsAIABfAGwAZQBhAHAARABhAHkAXABuACAAIAAgACAAIAAgACAAIAAgACAAIAAgACAAIAAgACAAIAAgACAAIAApACwAXABuAFwAbgAgACAAIAAgACAAIAAgACAAIAAgACAAIAAgACAAIAAgAC8ALwAgAEoAYQBuACwAIABNAGEAcgAsACAAQQBwAHIALAAgAE0AYQB5ACwAIABKAHUAbgAsACAASgB1AGwAXABuACAAIAAgACAAIAAgACAAIAAgACAAIAAgACAAIAAgACAAXwBtAG8AbgB0AGgAIAA8AD0AIAA3ACwAIAAzADAAIAArACAATQBPAEQAKABfAG0AbwBuAHQAaAAsACAAMgApACwAXABuACAAIAAgACAAIAAgACAAIAAgACAAIAAgACAAIAAgACAAXABuACAAIAAgACAAIAAgACAAIAAgACAAIAAgACAAIAAgACAALwAvACAAQQB1AGcALAAgAFMAZQBwACwAIABPAGMAdAAsACAATgBvAHYALAAgAEQAZQBjAFwAbgAgACAAIAAgACAAIAAgACAAIAAgACAAIAAgACAAIAAgAFQAUgBVAEUALAAgADMAMQAgAC0AIABNAE8ARAAoAF8AbQBvAG4AdABoACwAIAA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FwAbgBcAG4AUABhAHIAcwBlAHMAIABhAG4AIABJAFMATwAgAGYAbwByAG0AYQB0AHQAZQBkACAAYwBhAGwAZQBuAGQAYQByACAAZABhAHQAZQAgAGkAbgB0AG8AIAByAGUAcwBwAGUAYwB0AGkAdgBlACAAcABhAHIAdABzACAAbwBmACAAeQBlAGEAcgAsACAAbQBvAG4AdABoACAAYQBuAGQ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QwBhAGwAZQBuAGQAYQByAEQAYQB0AGU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QwBBAEwARQBOAEQAQQBSAF8ARABBAFQARQAgAD0AIABMAEEATQBCAEQAQQAoAEkAUwBPAEMAYQBsAGUAbgBkAGEAcgBEAGEAdABlACwAIABbAEoAdQBsAGkAYQBuAEMAYQBsAGUAbgBkAGEAcgBdACwAXABuACAAIAAgACAASQBGAFMAKABcAG4AIAAgACAAIAAgACAAIAAgAEkAUwBPAEMAYQBsAGUAbgBkAGEAcgBEAGEAdABlACAAPQAgAFwAIgBcACIALAAgAHsAXAAiAFwAIgAsACAAXAAiAFwAIgAsACAAXAAiAFwAIgB9ACwAXABuACAAIAAgACAAIAAgACAAIABOAE8AVAAoAFYAQQBMAEkARABBAFQARQBfAEMASABBAFIAUwBFAFQAKABcACIAKwAtADAAMQAyADMANAA1ADYANwA4ADkAXAAiACAAJgAgAFUATgBJAEMASABBAFIAKAA4ADcAMgAyACkALAAgAEkAUwBPAEMAYQBsAGUAbgBkAGEAcgBEAGEAdABlACkAKQAsACAAewAjAFYAQQBMAFUARQAhACwAIABcACIAXAAiACwAIABcACIAXAAiAH0ALABcAG4AIAAgACAAIAAgACAAIAAgAFQAUgBVAEUALAAgAEwARQBUACgAXABuACAAIAAgACAAIAAgACAAIAAgACAAIAAgAF8AZgBpAHIAcwB0AEMAaABhAHIALAAgAEwARQBGAFQAKABJAFMATwBDAGEAbABlAG4AZABhAHI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QwBhAGwAZQBuAGQAYQByAEQAYQB0AGUALAAgAEwARQBOACgASQBTAE8AQwBhAGwAZQBuAGQAYQByAEQAYQB0AGUAKQAgAC0AIAAxACkALABcAG4AIAAgACAAIAAgACAAIAAgACAAIAAgACAAIAAgACAAIABJAFMATwBDAGEAbABlAG4AZABhAHI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EAMAAsACAASQBGAFMAKABcAG4AIAAgACAAIAAgACAAIAAgACAAIAAgACAAIAAgACAAIAAgACAAIAAgAF8AcABhAHQAdABlAHIAbgAgAD0AIABSAEkARwBIAFQAKABcACIAXwBfAF8AXwBfAF8AXwBfAF8AXwBfAF8AXwBfAF8ALQBfAF8ALQBfAF8AXAAiACwAIABfAGwAZQBuACkALABcAG4AIAAgACAAIAAgACAAIAAgACAAIAAgACAAIAAgACAAIAAgACAAIAAgAEgAUwBUAEEAQwBLACgAXABuACAAIAAgACAAIAAgACAAIAAgACAAIAAgACAAIAAgACAAIAAgACAAIAAgACAAIAAgAFYAQQBMAFUARQAoAEwARQBGAFQAKABfAHUAbgBTAGkAZwBuAGUAZAAsACAAXwBsAGUAbgAgAC0AIAA2ACkAKQAsAFwAbgAgACAAIAAgACAAIAAgACAAIAAgACAAIAAgACAAIAAgACAAIAAgACAAIAAgACAAIABWAEEATABVAEUAKABNAEkARAAoAF8AdQBuAFMAaQBnAG4AZQBkACwAIABfAGwAZQBuACAALQAgADQALAAgADIAKQApACwAXABuACAAIAAgACAAIAAgACAAIAAgACAAIAAgACAAIAAgACAAIAAgACAAIAAgACAAIAAgAFYAQQBMAFUARQAoAFIASQBHAEgAVAAoAF8AdQBuAFMAaQBnAG4AZQBkACwAIAAyACkAKQBcAG4AIAAgACAAIAAgACAAIAAgACAAIAAgACAAIAAgACAAIAAgACAAIAAgACkALABcAG4AIAAgACAAIAAgACAAIAAgACAAIAAgACAAIAAgACAAIAAgACAAIAAgAF8AcABhAHQAdABlAHIAbgAgAD0AIABSAEkARwBIAFQAKABcACIAXwBfAF8AXwBfAF8AXwBfAF8AXwBfAF8AXwBfAF8ALQ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wBfAF8AXwBfAF8AX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wAsACAAMgApACkALABcAG4AIAAgACAAIAAgACAAIAAgACAAIAAgACAAIAAgACAAIAAgACAAIAAgACAAIAAgACAAVgBBAEwAVQBFACgAUgBJAEcASABUACgAXwB1AG4AUwBpAGcAbgBlAGQALAAgADIAKQApAFwAbgAgACAAIAAgACAAIAAgACAAIAAgACAAIAAgACAAIAAgACAAIAAgACAAKQAsAFwAbgAgACAAIAAgACAAIAAgACAAIAAgACAAIAAgACAAIAAgACAAIAAgACAAVABSAFUARQAsACAAXAAiAFwAIgBcAG4AIAAgACAAIAAgACAAIAAgACAAIAAgACAAIAAgACAAIAApACwAXABuACAAIAAgACAAIAAgACAAIAAgACAAIAAgACAAIAAgACAAXwBsAGUAbgAgAD4APQAgADgALAAgAEkARgBTACgAXABuACAAIAAgACAAIAAgACAAIAAgACAAIAAgACAAIAAgACAAIAAgACAAIABfAHAAYQB0AHQAZQByAG4AIAA9ACAAUgBJAEcASABUACgAXAAiAF8AXwBfAF8AXwBfAC0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f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gApACkAXABuACAAIAAgACAAIAAgACAAIAAgACAAIAAgACAAIAAgACAAIAAgACAAIAApACwAXABuACAAIAAgACAAIAAgACAAIAAgACAAIAAgACAAIAAgACAAIAAgACAAIABUAFIAVQBFACwAIABcACIAXAAiAFwAbgAgACAAIAAgACAAIAAgACAAIAAgACAAIAAgACAAIAAgACkALABcAG4AIAAgACAAIAAgACAAIAAgACAAIAAgACAAIAAgACAAIABfAGwAZQBuACAAPQAgADcALAAgAEkARgAoAFwAbgAgACAAIAAgACAAIAAgACAAIAAgACAAIAAgACAAIAAgACAAIAAgACAAXwBwAGEAdAB0AGUAcgBuACAAPQAgAFwAIgBfAF8AXwBfAC0AXwBfAFwAIgAsAFwAbgAgACAAIAAgACAAIAAgACAAIAAgACAAIAAgACAAIAAgACAAIAAgACAASABTAFQAQQBDAEsAKABcAG4AIAAgACAAIAAgACAAIAAgACAAIAAgACAAIAAgACAAIAAgACAAIAAgACAAIAAgACAAVgBBAEwAVQBFACgATABFAEYAVAAoAF8AdQBuAFMAaQBnAG4AZQBkACw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CgAXwBsAGUAbgAgAD4APQAgADQAKQAgACoAIAAoAF8AbABlAG4AIAA8AD0AIAA1ACkALAAg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BcACIAXAAiAFwAbgAgACAAIAAgACAAIAAgACAAIAAgACAAIAApACwAXABuAFwAbgAgACAAIAAgACAAIAAgACAAIAAgACAAIABJAEYAKABJAE4ARABFAFgAKABfAHQAcgB5AFAAYQByAHMAZQAsACAAMQAsACAAMQApACAAPQAgAFwAIgBcACIALAAgAHsAIwBWAEEATABVAEUAIQAsACAAXAAiAFwAIg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bQBvAG4AdABoACwAIABJAE4ARABFAFgAKABfAHQAcgB5AFAAYQByAHMAZQAsACAAMQAsACAAMgApACwAXABuACAAIAAgACAAIAAgACAAIAAgACAAIAAgACAAIAAgACAAIAAgACAAIABJAEYAUwAoAFwAbgAgACAAIAAgACAAIAAgACAAIAAgACAAIAAgACAAIAAgACAAIAAgACAAIAAgACAAIABfAG0AbwBuAHQAaAAgAD0AIABcACIAXAAiACwAIABIAFMAVABBAEMASwAoAF8AeQBlAGEAcgAsACAAXAAiAFwAIgAsACAAXAAiAFwAIgApACwAXABuACAAIAAgACAAIAAgACAAIAAgACAAIAAgACAAIAAgACAAIAAgACAAIAAgACAAIAAgACgAXwBtAG8AbgB0AGgAIAA8ACAAMQApACAAKwAgACgAXwBtAG8AbgB0AGgAIAA+ACAAMQAyACkALAAgAEgAUwBUAEEAQwBLACgAXwB5AGUAYQByACwAIAB7ACMATgBVAE0AIQB9ACwAIABcACIAXAAiACkALABcAG4AIAAgACAAIAAgACAAIAAgACAAIAAgACAAIAAgACAAIAAgACAAIAAgACAAIAAgACAAVABSAFUARQAsACAATABFAFQAKABcAG4AIAAgACAAIAAgACAAIAAgACAAIAAgACAAIAAgACAAIAAgACAAIAAgACAAIAAgACAAIAAgACAAIABfAGQAYQB5ACwAIABJAE4ARABFAFgAKABfAHQAcgB5AFAAYQByAHMAZQAsACAAMQAsACAAMwApACwAXABuACAAIAAgACAAIAAgACAAIAAgACAAIAAgACAAIAAgACAAIAAgACAAIAAgACAAIAAgACAAIAAgACAASQBGACgAXwBkAGEAeQAgAD0AIABcACIAXAAiACwAXABuACAAIAAgACAAIAAgACAAIAAgACAAIAAgACAAIAAgACAAIAAgACAAIAAgACAAIAAgACAAIAAgACAAIAAgACAAIABIAFMAVABBAEMASwAoAF8AeQBlAGEAcgAsACAAXwBtAG8AbgB0AGgALAAgAFwAIgBcACIAKQAsACAAIAAgACAAXABuACAAIAAgACAAIAAgACAAIAAgACAAIAAgACAAIAAgACAAIAAgACAAIAAgACAAIAAgACAAIAAgACAAIAAgACAAIABJAEYAKABJAFMAXwBWAEEATABJAEQAXwBEAEEAVABFACgAXwB5AGUAYQByACwAIABfAG0AbwBuAHQAaAAsACAAXwBkAGEAeQAsACAASgB1AGwAaQBhAG4AQwBhAGwAZQBuAGQAYQByACkALABcAG4AIAAgACAAIAAgACAAIAAgACAAIAAgACAAIAAgACAAIAAgACAAIAAgACAAIAAgACAAIAAgACAAIAAgACAAIAAgACAAIAAgACAASABTAFQAQQBDAEsAKABfAHkAZQBhAHIALAAgAF8AbQBvAG4AdABoACwAIABfAGQAYQB5ACkALABcAG4AIAAgACAAIAAgACAAIAAgACAAIAAgACAAIAAgACAAIAAgACAAIAAgACAAIAAgACAAIAAgACAAIAAgACAAIAAgACAAIAAgACAASABTAFQAQQBDAEsAKABfAHkAZQBhAHIALAAgAF8AbQBvAG4AdABoACwAIAB7ACMATgBVAE0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kARQBBAFIAXABuAFwAbgBSAGUAdAB1AHIAbgBzACAAYQAgAHkAZQBhAHI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HwAIABOAG8AdABlACAAdABoAGEAdAAgADEAIABCAEMAIAA9ACAAMAAgAEMARQAsACAAMgAgAEIAQwAgAD0AIAAtADEAIABD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WQBFAEEAUgAgAD0AIABMAEEATQBCAEQAQQAoAFkAZQBhAHIAQwBFACwAXABuACAAIAAgACAASQBGAFMAKABcAG4AIAAgACAAIAAgACAAIAAgAFkAZQBhAHIAQwBFACAAPQAgAFwAIgBcACIALAAgAFwAIgBcACIALABcAG4AIAAgACAAIAAgACAAIAAgAE4ATwBUACgASQBTAE4AVQBNAEIARQBSACgAWQBlAGEAcgBDAEUAKQApACwAIAB7ACMAVgBBAEwAVQBFACEAfQAsAFwAbgAgACAAIAAgACAAIAAgACAATgBPAFQAKABJAFMAXwBJAE4AVABFAEcARQBSACgAWQBlAGEAcgBDAEUAKQApACwAIAB7ACMATgBVAE0AIQB9ACwAXABuACAAIAAgACAAIAAgACAAIABUAFIAVQBFACwAIABMAEUAVAAoAFwAbgAgACAAIAAgACAAIAAgACAAIAAgACAAIABfAHkAZQBhAHIARgBtAHQALAAgAEkARgAoACgAWQBlAGEAcgBDAEUAIAA+AD0AIAAxADAAMAAwACkAIAAqACAAKABZAGUAYQByAEMARQAgADwAPQAgADkAOQA5ADkAKQAsAFwAbgAgACAAIAAgACAAIAAgACAAIAAgACAAIAAgACAAIAAgAFwAIgAwADAAMAAwADsAXAAiACAAJgAgAFUATgBJAEMASABBAFIAKAA4ADcAMgAyACkAIAAmACAAXAAiADAAMAAwADAAXAAiACwAXABuACAAIAAgACAAIAAgACAAIAAgACAAIAAgACAAIAAgACAAXAAiACsAMAAwADAAMAA7AFwAIgAgACYAIABVAE4ASQBDAEgAQQBSACgAOAA3ADIAMgApACAAJgAgAFwAIgAwADAAMAAwAFwAIgBcAG4AIAAgACAAIAAgACAAIAAgACAAIAAgACAAKQAsAFwAbgAgACAAIAAgACAAIAAgACAAIAAgACAAIABUAEUAWABUACgAWQBlAGEAcgBDAEUALAAgAF8AeQBlAGEAcgBGAG0Ad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DAEEATABFAE4ARABBAFIAXwBEAEEAVABFAFwAbgBcAG4AUgBlAHQAdQByAG4AcwAgAGEAIABjAGEAbABlAG4AZABhAHI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QgBhAHMAaQBjAF0AIAAgACAAIAAgACAAIAAgACAAIAB8ACAAcwB3AGkAdABjAGgAIAAgACAAIAAgACAAIAAgACAAIAB8ACAARABpAHMAcABsAGEAeQAgAGkAbgAgAGIAYQBzAGkAYwAgAGYAbwByAG0AYQB0ACAAZQBnACAAeQB5AHkAeQBNAE0AZABkAFwAbgAgACAAIAAgACAAIAAgACAAIAAgACAAIAAgACAAIAAgACAAfAAgACAAIAAgACAAIAAgACAAIAAgACAAIAAgACAAIAAgACAAfAAgAEkAbgB2AGEAbABpAGQAIAB3AGgAZQBuACAARABhAHkAIABuAG8AdAAgAHAAcgBvAHYAaQBkAGUAZAAgAGEAbgBkACAAWQBlAGEAcgBDAEUAIABvAHUAdABzAGkAZABlACAAbwBmACAAcgBhAG4AZwBlAFwAbgAgACAAIAAgACAAIAAgACAAIAAgACAAIAAgACAAIAAgACAAfAAgACAAIAAgACAAIAAgACAAIAAgACAAIAAgACAAIAAgACAAfAAgAC0AOQA5ADkAOQAuAC4AOQA5ADkAOQAgAGQAdQBlACAAdABvACAAYwBvAGwAbABpAHMAaQBvAG4AIAB3AGkAdABoACAAeQB5AHkAeQBkAGQAZAAgAEkAUwBPACAAZgBvAHIAbQBhAHQ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ZAGUAYQByAEMARQAsACAATQBvAG4AdABoACwAIABEAGEAeQAsACAAWwBCAGEAcwBpAGMAXQAsACAAWwBKAHUAbABpAGEAbgBDAGEAbABlAG4AZABhAHIAXQAsAFwAbgAgACAAIAAgAEkARgBTACgAXABuACAAIAAgACAAIAAgACAAIAAoAFkAZQBhAHIAQwBFACAAPQAgAFwAIgBcACIAKQAgACoAIAAoAE0AbwBuAHQAaAAgAD0AIABcACIAXAAiACkAIAAqACAAKABEAGEAeQAgAD0AIABcACIAXAAiACkALAAgAFwAIgBcACIALABcAG4AIAAgACAAIAAgACAAIAAgAE4ATwBUACgASQBTAE4AVQBNAEIARQBSACgAWQBlAGEAcgBDAEUAKQApACwAIAB7ACMAVgBBAEwAVQBFACEAfQAsAFwAbgAgACAAIAAgACAAIAAgACAATgBPAFQAKABJAFMAXwBOAFUATQBFAFIASQBDAF8ATgBVAEwATAAoAE0AbwBuAHQAaAApACkALAAgAHsAIwBWAEEATABVAEUAIQB9ACwAXABuACAAIAAgACAAIAAgACAAIABOAE8AVAAoAEkAUwBfAE4AVQBNAEUAUgBJAEMAXwBOAFUATABMACgARABhAHkAKQApACwAIAB7ACMAVgBBAEwAVQBFACEAfQAsAFwAbgAgACAAIAAgACAAIAAgACAATgBPAFQAKABJAFMATgBVAE0AQgBFAFIAKABNAG8AbgB0AGgAKQApACAAKgAgAEkAUwBOAFUATQBCAEUAUgAoAEQAYQB5ACkALAAgAHsAIwBWAEEATABVAEUAIQB9ACwAXABuACAAIAAgACAAIAAgACAAIABOAE8AVAAoAEkAUwBOAFUATQBCAEUAUgAoAE0AbwBuAHQAaAApACkALAAgAEYATwBSAE0AQQBUAF8ASQBTAE8AXwBZAGUAYQByACgAWQBlAGEAcgBDAEUAKQAsAFwAbgAgACAAIAAgACAAIAAgACAATgBPAFQAKABJAFMAXwBWAEEATABJAEQAXwBEAEEAVABFACgAWQBlAGEAcgBDAEUALAAgAE0AbwBuAHQAaAAsACAARABhAHkALAAgAEoAdQBsAGkAYQBuAEMAYQBsAGUAbgBkAGEAcgApACkALAAgAHsAIwBOAFUATQAhAH0ALABcAG4AIAAgACAAIAAgACAAIAAgAFQAUgBVAEUALAAgAEwARQBUACgAXABuACAAIAAgACAAIAAgACAAIAAgACAAIAAgAF8AYgBhAHMAaQBjACwAIABOACgAQgBhAHMAaQBjACkAIAA8AD4AIAAwACwAXABuACAAIAAgACAAIAAgACAAIAAgACAAIAAgAF8AZABlAGwAaQBtACwAIABJAEYAKABfAGIAYQBzAGkAYwAsACAAXAAiAFwAIgAsACAAXAAiAC0AXAAiACkALABcAG4AIAAgACAAIAAgACAAIAAgACAAIAAgACAASQBGAFMAKABcAG4AIAAgACAAIAAgACAAIAAgACAAIAAgACAAIAAgACAAIABfAGIAYQBzAGkAYwAgACoAIAAoAEEAQgBTACgAWQBlAGEAcgBDAEUAKQAgAD4AIAA5ADkAOQA5ACkALAAgAHsAIwBWAEEATABVAEUAIQB9ACwAXABuACAAIAAgACAAIAAgACAAIAAgACAAIAAgACAAIAAgACAASQBTAE4AVQBNAEIARQBSACgARABhAHkAKQAsACAAQwBPAE4AQwBBAFQAKABcAG4AIAAgACAAIAAgACAAIAAgACAAIAAgACAAIAAgACAAIAAgACAAIAAgAEYATwBSAE0AQQBUAF8ASQBTAE8AXwBZAGUAYQByACgAWQBlAGEAcgBDAEUAKQAsAFwAbgAgACAAIAAgACAAIAAgACAAIAAgACAAIAAgACAAIAAgACAAIAAgACAAXwBkAGUAbABpAG0ALAAgAFQARQBYAFQAKABNAG8AbgB0AGgALAAgAFwAIgAwADAAXAAiACkALABcAG4AIAAgACAAIAAgACAAIAAgACAAIAAgACAAIAAgACAAIAAgACAAIAAgAF8AZABlAGwAaQBtACwAIABUAEUAWABUACgARABhAHkALAAgAFwAIgAwADAAXAAiACkAXABuACAAIAAgACAAIAAgACAAIAAgACAAIAAgACAAIAAgACAAKQAsAFwAbgAgACAAIAAgACAAIAAgACAAIAAgACAAIAAgACAAIAAgAFQAUgBVAEUALAAgAEMATwBOAEMAQQBUACgAXABuACAAIAAgACAAIAAgACAAIAAgACAAIAAgACAAIAAgACAAIAAgACAAIABGAE8AUgBNAEEAVABfAEkAUwBPAF8AWQBlAGEAcgAoAFkAZQBhAHIAQwBFACkALABcAG4AIAAgACAAIAAgACAAIAAgACAAIAAgACAAIAAgACAAIAAgACAAIAAgAF8AZABlAGwAaQBtACwAIABUAEUAWABUACgATQBvAG4AdABoACwAIABcACIAMAAwAFwAIg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WQBfAE4AVQBNAEIARQBS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kAZQBhAHIAXABuAEQAYQB5ACAAIAAgACAAIAAgACAAIAAgACAAIAAgACAAIAB8ACAAaQBuAHQAZQBnAGUAcgAgAFsAMQAuAC4AMwAxAF0AIAB8ACAARABhAHkAIABvAGYAIABtAG8AbgB0AGg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ZAF8ATgBVAE0AQgBFAFIAIAA9ACAATABBAE0AQgBEAEEAKABZAGUAYQByAEMARQAsACAATQBvAG4AdABoACwAIABEAGEAeQAsACAAWwBKAHUAbABpAGEAbgBDAGEAbABlAG4AZABhAHIAXQAsAFwAbgAgACAAIAAgAEkARgBTACgAXABuACAAIAAgACAAIAAgACAAIAAoAFkAZQBhAHIAQwBFACAAPQAgAFwAIgBcACIAKQAgACoAIAAoAE0AbwBuAHQAaAAgAD0AIABcACIAXAAiACkAIAAqACAAKABEAGEAeQAgAD0AIABcACIAXAAiACkALAAgAFwAIgBcACIALABcAG4AIAAgACAAIAAgACAAIAAgAE4ATwBUACgASQBTAF8AVgBBAEwASQBEAF8ARABBAFQARQAoAFkAZQBhAHIAQwBFACwAIABNAG8AbgB0AGgALAAgAEQAYQB5ACwAIABKAHUAbABpAGEAbgBDAGEAbABlAG4AZABhAHIAKQApACwAIAB7ACMATgBVAE0AIQB9ACwAXABuACAAIAAgACAAIAAgACAAIABUAFIAVQBFACwAIABMAEUAVAAoAFwAbgAgACAAIAAgACAAIAAgACAAIAAgACAAIABfAGQAYQB5ACwAIABJAE4AVAAoAEQAYQB5ACkALABcAG4AIAAgACAAIAAgACAAIAAgACAAIAAgACAAXwBnAHIAZQBnAG8AcgBpAGEAbgAsACAATgAoAEoAdQBsAGkAYQBuAEMAYQBsAGUAbgBkAGEAcgApACAAPQAgADAALABcAG4AIAAgACAAIAAgACAAIAAgACAAIAAgACAAXwBZAEUAQQBSADQAOAAwADEAQgBDAEUALAAgAC0ANAA4ADAAMAAsAFwAbgAgACAAIAAgACAAIAAgACAAIAAgACAAIABfAEcANAA4ADAAMQBCAEMARQBfAEoARAAsACAALQAzADIAMAA0ADUALABcAG4AIAAgACAAIAAgACAAIAAgACAAIAAgACAAXwBKADQAOAAwADEAQgBDAEUAXwBKAEQALAAgAC0AMwAyADAAOAAzACwAXABuACAAIAAgACAAIAAgACAAIAAgACAAIAAgAF8ARABhAHkAcwBJAG4ANQBNAG8AbgB0AGgAcwBGAHIAbwBtAE0AYQByAGMAaAAsACAAMQA1ADMALABcAG4AIAAgACAAIAAgACAAIAAgACAAIAAgACAAXwBNAGEAcgBjAGgAUwBoAGkAZgB0AFkAZQBhAHIALAAgAEkATgBUACgAKAAxADQAIAAtACAATQBvAG4AdABoACkAIAAvACAAMQAyACkALABcAG4AIAAgACAAIAAgACAAIAAgACAAIAAgACAAXwB5AGUAYQByAHMALAAgAFkAZQBhAHIAQwBFACAALQAgAF8AWQBFAEEAUgA0ADgAMAAxAEIAQwBFACAALQAgAF8ATQBhAHIAYwBoAFMAaABpAGYAdABZAGUAYQByACwAXABuACAAIAAgACAAIAAgACAAIAAgACAAIAAgAF8ATQBhAHIAYwBoAFMAaABpAGYAdABNAG8AbgB0AGgALAAgAE0AbwBuAHQAaAAgACsAIAAoADEAMgAgACoAIABfAE0AYQByAGMAaABTAGgAaQBmAHQAWQBlAGEAcgApACAALQAgADMALABcAG4AIAAgACAAIAAgACAAIAAgACAAIAAgACAAXwBkAGEAeQBzACwAIAAzADYANQAgACoAIABfAHkAZQBhAHIAcwAgACsAIABJAE4AVAAoAF8AeQBlAGEAcgBzACAALwAgADQAKQAgACsAIABJAE4AVAAoACgAXwBEAGEAeQBzAEkAbgA1AE0AbwBuAHQAaABzAEYAcgBvAG0ATQBhAHIAYwBoACAAKgAgAF8ATQBhAHIAYwBoAFMAaABpAGYAdABNAG8AbgB0AGgAIAArACAAMgApACAALwAgADUAKQAgACsAIABfAGQAYQB5ACwAXABuACAAIAAgACAAIAAgACAAIAAgACAAIAAgAF8AZABhAHkAcwAgACsAIABJAEYAKABfAGcAcgBlAGcAbwByAGkAYQBuACwAXABuACAAIAAgACAAIAAgACAAIAAgACAAIAAgACAAIAAgACAAXwBHADQAOAAwADEAQgBDAEUAXwBKAEQAIAAtACAASQBOAFQAKABfAHkAZQBhAHIAcwAgAC8AIAAxADAAMAApACAAKwAgAEkATgBUACgAXwB5AGUAYQByAHMAIAAvACAANAAwADAAKQAsAFwAbgAgACAAIAAgACAAIAAgACAAIAAgACAAIAAgACAAIAAgAF8ASgA0ADgAMAAxAEIAQwBFAF8ASgBE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kAXwBOAFUATQBCAEUAUgBcAG4AXABuAFIAZQB0AHUAcgBuAHMAIAB0AGgAZQAgAE0AbwBkAGkAZgBpAGUAZAAgAEoAdQBsAGkAYQBuACAARABhAHkAIABOAHUAbQBiAGUAcgAgACgATQBKAEQATgApACAAbwBmACAAdABoAGUAIABwAHIAbwB2AGkAZABlAGQAIABkAGEAdABlACAAaQBuACAAdABoAGUAIABzAHAAZQBjAGkAZgBpAGUAZAAgAGMAYQBsAGUAbgBkAGEAcgAuAFwAbgBOAG8AdABlACAAdABoAGUAIABNAG8AZABpAGYAaQBlAGQAIABKAHUAbABpAGEAbgAgAEQAYQB5ACAATgB1AG0AYgBlAHIAIABpAHMAIABhAG4AIABpAG4AdABlAGcAZQByACAAdAB5AHAAZQAgAGEAbgBkACAAaQBzACAAYQBuACAAbwByAGQAaQBuAGEAbAAgAGQAYQB5ACAAbgB1AG0AYgBlAHIAIAByAGUAZgBlAHIAZQBuAGMAZQBkACAAZgByAG8AbQAgAE4AbwB2AGUAbQBiAGUAcgAgADEANwAsAFwAbgAxADgANQA4ACAAaQBuACAAdABoAGUAIABwAHIAbwBsAGUAcAB0AGkAYwAgAEcAcgBlAGcAbwByAGkAYQBuACAAYwBhAGwAZQBuAGQAYQByAC4AIABJAHQAIABkAG8AZQBzACAAbgBvAHQAIABpAG4AYwBsAHUAZABlACAAYQBuAHkAIAB2AGEAbAB1AGUAIABmAG8Acg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kAbgB0AGUAZwBlAHIAIABbADEALgAuADMAMQBd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WQBfAE4AVQBNAEIARQBSACAAPQAgAEwAQQBNAEIARABBACgAWQBlAGEAcgBDAEUALAAgAE0AbwBuAHQAaAAsACAARABhAHk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oARABOAF8AVABPAF8ATQBPAEQASQBGAEkARQBEACgAXwBKAEQATg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TQBPAEQASQBGAEkARQBEAFwAbgBcAG4AQwBvAG4AdgBlAHIAdABzACAAYQAgAEoAdQBsAGkAYQBuACAARABhAHkAIABOAHUAbQBiAGUAcgAgACgASgBEAE4AKQAgAHQAbwAgAGEAIABNAG8AZABpAGYAaQBlAGQAIABKAHUAbABpAGEAbgAgAEQAYQB5ACAATgB1AG0AYgBlAHIAIAAoAE0ASgBEAE4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8ARABJAEYASQBFAEQAIAA9ACAATABBAE0AQgBEAEEAKABKAEQATgAsAFwAbgAgACAAIAAgAEkARgAoAEoARABOACAAPQAgAFwAIgBcACIALAAgAFwAIgBcACIALABcAG4AIAAgACAAIAAgACAAIAAgAEkATgBUACgASgBEAE4AKQAgAC0AIAAyADQAMAAwADAAMAAx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4AXABuAFwAbgBDAG8AbgB2AGUAcgB0AHMAIABhACAATQBvAGQAaQBmAGkAZQBkACAASgB1AGwAaQBhAG4AIABEAGEAeQAgAE4AdQBtAGIAZQByACAAKABNAEoARABOACkAIAB0AG8AIABhACAASgB1AGwAaQBhAG4AIABEAGEAeQAgAE4AdQBtAGIAZQByACAAKA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FQATwBfAEoARABOACAAPQAgAEwAQQBNAEIARABBACgATQBKAEQATgAsAFwAbgAgACAAIAAgAEkARgAoAE0ASgBEAE4AIAA9ACAAXAAiAFwAIgAsACAAXAAiAFwAIgAsAFwAbgAgACAAIAAgACAAIAAgACAASQBOAFQAKABNAEoARABOACkAIAArACAAMgA0ADAAMAAwADAAM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AgACAAIAAgACAAIAAgACAAIAAgACAAIAAgAHwAIABpAG4AdABlAGcAZQByACAAfAAgAEoAdQBsAGkAYQBuACAARABhAHkAIABOAHUAbQBiAGUAcg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kARgBTACgAXABuACAAIAAgACAAIAAgACAAIABKAEQATgAgAD0AIABcACIAXAAiACwAIAB7AFwAIgBcACIALAAgAFwAIgBcACIALAAgAFwAIgBcACIAfQAsAFwAbgAgACAAIAAgACAAIAAgACAATgBPAFQAKABJAFMATgBVAE0AQgBFAFIAKABKAEQATgApACkALAAgAHsAIwBWAEEATABVAEUAIQAsACAAXAAiAFwAIgAsACAAXAAiAFwAIgB9ACwAXABuACAAIAAgACAAIAAgACAAIABUAFIAVQBFACwAIABMAEUAVAAoAFwAbgAgACAAIAAgACAAIAAgACAAIAAgACAAIABfAEoARABOACwAIABJAE4AVAAoAEoARABOACkALABcAG4AIAAgACAAIAAgACAAIAAgACAAIAAgACAAXwBnAHIAZQBnAG8AcgBpAGEAbgAsACAATgAoAEoAdQBsAGkAYQBuAEMAYQBsAGUAbgBkAGEAcgApACAAPQAgADAALABcAG4AIAAgACAAIAAgACAAIAAgACAAIAAgACAAXwBZAEUAQQBSADQAOAAwADEAQgBDAEUALAAgAC0ANAA4ADAAMAAsAFwAbgAgACAAIAAgACAAIAAgACAAIAAgACAAIABfAEQAYQB5AHMASQBuADQAWQBlAGEAcgAsACAAMQA0ADYAMQAsAFwAbgAgACAAIAAgACAAIAAgACAAIAAgACAAIABfAEQAYQB5AHMASQBuAFkAZQBhAHIALAAgADMANgA1ACwAXABuACAAIAAgACAAIAAgACAAIAAgACAAIAAgAF8ATQBvAG4AdABoAEMAbwByAHIAZQBjAHQAaQBvAG4ARABhAHkAcwAsACAAMwAwADgALABcAG4AIAAgACAAIAAgACAAIAAgACAAIAAgACAAXwBEAGEAeQBzAEkAbgA0AE0AbwBuAHQAaABzACwAIAAxADIAMgAsAFwAbgAgACAAIAAgACAAIAAgACAAIAAgACAAIABfAEQAYQB5AHMASQBuADUATQBvAG4AdABoAHMARgByAG8AbQBNAGEAcgBjAGgALAAgADEANQAzACwAXABuACAAIAAgACAAIAAgACAAIAAgACAAIAAgAEkARgAoAF8AZwByAGUAZwBvAHIAaQBhAG4ALABcAG4AIAAgACAAIAAgACAAIAAgACAAIAAgACAAIAAgACAAIABMAEUAVAAoAFwAbgAgACAAIAAgACAAIAAgACAAIAAgACAAIAAgACAAIAAgACAAIAAgACAAXwBHADQAOAAwADEAQgBDAEUAXwBKAEQAMAAsACAALQAzADIAMAA0ADUALABcAG4AIAAgACAAIAAgACAAIAAgACAAIAAgACAAIAAgACAAIAAgACAAIAAgAF8ARwByAGUAZwBEAGEAeQBzAEkAbgA0ADAAMABZAGUAYQByACwAIAAxADQANgAwADkANwAsAFwAbgAgACAAIAAgACAAIAAgACAAIAAgACAAIAAgACAAIAAgACAAIAAgACAAXwBHAHIAZQBnAEQAYQB5AHMASQBuADEAMAAwAFkAZQBhAHIALAAgADMANgA1ADIANAAsAFwAbgAgACAAIAAgACAAIAAgACAAIAAgACAAIAAgACAAIAAgACAAIAAgACAAXwBkAGEAeQBzADAALAAgAF8AagBkAG4AIAAtACAAXwBHADQAOAAwADEAQgBDAEUAXwBKAEQAMAAgAC0AIAAxACwAXABuACAAIAAgACAAIAAgACAAIAAgACAAIAAgACAAIAAgACAAIAAgACAAIABfAHEAdQBhAGQAQwBlAG4AdAAsACAASQBOAFQAKABfAGQAYQB5AHMAMAAgAC8AIABfAEcAcgBlAGcARABhAHkAcwBJAG4ANAAwADAAWQBlAGEAcgApACwAXABuACAAIAAgACAAIAAgACAAIAAgACAAIAAgACAAIAAgACAAIAAgACAAIABfAGQAYQB5AHMAMQAsACAAXwBkAGEAeQBzADAAIAAtACAAXwBxAHUAYQBkAEMAZQBuAHQAIAAqACAAXwBHAHIAZQBnAEQAYQB5AHMASQBuADQAMAAwAFkAZQBhAHIALABcAG4AIAAgACAAIAAgACAAIAAgACAAIAAgACAAIAAgACAAIAAgACAAIAAgAF8AcgBlAG0AQwBlAG4AdAAsACAASQBOAFQAKAAoAEkATgBUACgAXwBkAGEAeQBzADEAIAAvACAAXwBHAHIAZQBnAEQAYQB5AHMASQBuADEAMAAwAFkAZQBhAHIAKQAgACsAIAAxACkAIAAqACAAMAAuADcANQApACwAXABuACAAIAAgACAAIAAgACAAIAAgACAAIAAgACAAIAAgACAAIAAgACAAIABfAGQAYQB5AHMAMgAsACAAXwBkAGEAeQBzADEAIAAtACAAXwByAGUAbQBDAGUAbgB0ACAAKgAgAF8ARwByAGUAZwBEAGEAeQBzAEkAbgAxADAAMABZAGUAYQByACwAXABuACAAIAAgACAAIAAgACAAIAAgACAAIAAgACAAIAAgACAAIAAgACAAIABfAHEAdQBhAGQAWQByACwAIABJAE4AVAAoAF8AZABhAHkAcwAyACAALwAgAF8ARABhAHkAcwBJAG4ANABZAGUAYQByACkALABcAG4AIAAgACAAIAAgACAAIAAgACAAIAAgACAAIAAgACAAIAAgACAAIAAgAF8AZABhAHkAcwAzACwAIABfAGQAYQB5AHMAMgAgAC0AIABfAHEAdQBhAGQAWQByACAAKgAgAF8ARABhAHkAcwBJAG4ANABZAGUAYQByACwAXABuACAAIAAgACAAIAAgACAAIAAgACAAIAAgACAAIAAgACAAIAAgACAAIABfAHIAZQBtAFkAcgAsACAASQBOAFQAKAAoAEkATgBUACgAXwBkAGEAeQBzADMAIAAvACAAXwBEAGEAeQBzAEkAbgBZAGUAYQByACkAIAArACAAMQApACAAKgAgADAALgA3ADUAKQAsAFwAbgAgACAAIAAgACAAIAAgACAAIAAgACAAIAAgACAAIAAgACAAIAAgACAAXwBkAGEAeQBzADQALAAgAF8AZABhAHkAcwAzACAALQAgAF8AcgBlAG0AWQByACAAKgAgAF8ARABhAHkAcwBJAG4AWQBlAGEAcgAsAFwAbgAgACAAIAAgACAAIAAgACAAIAAgACAAIAAgACAAIAAgACAAIAAgACAAXwB5ACwAIABfAHEAdQBhAGQAQwBlAG4AdAAgACoAIAA0ADAAMAAgACsAIABfAHIAZQBtAEMAZQBuAHQAIAAqACAAMQAwADAAIAArACAAXwBxAHUAYQBkAFkAcgAgACoAIAA0ACAAKwAgAF8AcgBlAG0AWQByACwAXABuACAAIAAgACAAIAAgACAAIAAgACAAIAAgACAAIAAgACAAIAAgACAAIABfAG0ALAAgAEkATgBUACgAKABfAGQAYQB5AHMANAAgACoAIAA1ACAAKwAgAF8ATQBvAG4AdABoAEMAbwByAHIAZQBjAHQAaQBvAG4ARABhAHkAcwApACAALwAgAF8ARABhAHkAcwBJAG4ANQBNAG8AbgB0AGgAcwBGAHIAbwBtAE0AYQByAGMAaAApACAALQAgADIALABcAG4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BfAEQAYQB5AHMASQBuADQATQBvAG4AdABoAHMAIAArACAAMQAsAFwAbgAgACAAIAAgACAAIAAgACAAIAAgACAAIAAgACAAIAAgACAAIAAgACAAXwB5AGUAYQByACwAIABfAFkARQBBAFIANAA4ADAAMQBCAEMARQAgACsAIABfAHkAIAArACAASQBOAFQAKAAoAF8AbQAgACsAIAAyACkAIAAvACAAMQAyACkALABcAG4AIAAgACAAIAAgACAAIAAgACAAIAAgACAAIAAgACAAIAAgACAAIAAgAF8AbQBvAG4AdABoACwAIABNAE8ARAAoAF8AbQAgACsAIAAyACwAIAAxADIAKQAgACsAIAAxACwAXABuACAAIAAgACAAIAAgACAAIAAgACAAIAAgACAAIAAgACAAIAAgACAAIABIAFMAVABBAEMASwAoAF8AeQBlAGEAcgAsACAAXwBtAG8AbgB0AGgALAAgAF8AZABhAHkAKQBcAG4AIAAgACAAIAAgACAAIAAgACAAIAAgACAAIAAgACAAIAApACwAXABuACAAIAAgACAAIAAgACAAIAAgACAAIAAgACAAIAAgACAATABFAFQAKABcAG4AIAAgACAAIAAgACAAIAAgACAAIAAgACAAIAAgACAAIAAgACAAIAAgAF8ASgA0ADgAMAAxAEIAQwBFAF8ASgBEADAALAAgAC0AMwAyADAAOAAzACwAXABuACAAIAAgACAAIAAgACAAIAAgACAAIAAgACAAIAAgACAAIAAgACAAIABfAGQAYQB5AHMAMAAsACAAXwBqAGQAbgAgAC0AIABfAEoANAA4ADAAMQBCAEMARQBfAEoARAAwACAALQAgADEALABcAG4AIAAgACAAIAAgACAAIAAgACAAIAAgACAAIAAgACAAIAAgACAAIAAgAF8AcQB1AGEAZABZAHIALAAgAEkATgBUACgAXwBkAGEAeQBzADAAIAAvACAAXwBEAGEAeQBzAEkAbgA0AFkAZQBhAHIAKQAsAFwAbgAgACAAIAAgACAAIAAgACAAIAAgACAAIAAgACAAIAAgACAAIAAgACAAXwBkAGEAeQBzADEALAAgAF8AZABhAHkAcwAwACAALQAgAF8AcQB1AGEAZABZAHIAIAAqACAAXwBEAGEAeQBzAEkAbgA0AFkAZQBhAHIALABcAG4AIAAgACAAIAAgACAAIAAgACAAIAAgACAAIAAgACAAIAAgACAAIAAgAF8AcgBlAG0AWQByACwAIABJAE4AVAAoACgASQBOAFQAKABfAGQAYQB5AHMAMQAgAC8AIABfAEQAYQB5AHMASQBuAFkAZQBhAHIAKQAgACsAIAAxACkAIAAqACAAMAAuADcANQApACwAXABuACAAIAAgACAAIAAgACAAIAAgACAAIAAgACAAIAAgACAAIAAgACAAIABfAGQAYQB5AHMAMgAsACAAXwBkAGEAeQBzADEAIAAtACAAXwByAGUAbQBZAHIAIAAqACAAXwBEAGEAeQBzAEkAbgBZAGUAYQByACwAXABuACAAIAAgACAAIAAgACAAIAAgACAAIAAgACAAIAAgACAAIAAgACAAIABfAHkALAAgAF8AcQB1AGEAZABZAHIAIAAqACAANAAgACsAIABfAHIAZQBtAFkAcgAsAFwAbgAgACAAIAAgACAAIAAgACAAIAAgACAAIAAgACAAIAAgACAAIAAgACAAXwBtACwAIABJAE4AVAAoACgAXwBkAGEAeQBzADIAIAAqACAANQAgACsAIABfAE0AbwBuAHQAaABDAG8AcgByAGUAYwB0AGkAbwBuAEQAYQB5AHMAKQAgAC8AIABfAEQAYQB5AHMASQBuADUATQBvAG4AdABoAHMARgByAG8AbQBNAGEAcgBjAGgAKQAgAC0AIAAyACwAXABu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XwBEAGEAeQBzAEkAbgA0AE0AbwBuAHQAaABzACAAKwAgADEALABcAG4AIAAgACAAIAAgACAAIAAgACAAIAAgACAAIAAgACAAIAAgACAAIAAgAF8AeQBlAGEAcgAsACAAXwBZAEUAQQBSADQAOAAwADEAQgBDAEUAIAArACAAXwB5ACAAKwAgAEkATgBUACgAKABfAG0AIAArACAAMgApACAALwAgADEAMgApACwAXABuACAAIAAgACAAIAAgACAAIAAgACAAIAAgACAAIAAgACAAIAAgACAAIABfAG0AbwBuAHQAaAAsACAATQBPAEQAKABfAG0AIAArACAAMgAsACAAMQAyACkAIAArACAAMQAsAFwAbgAgACAAIAAgACAAIAAgACAAIAAgACAAIAAgACAAIAAgACAAIAAgACAASABTAFQAQQBDAEsAKABfAHkAZQBhAHIALAAgAF8AbQBvAG4AdABoACwAIABfAGQAYQB5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QwBBAEwARQBOAEQAQQBSAF8ARABBAFQARQBcAG4AXABuAEMAbwBuAHYAZQByAHQAcwAgAGEAIABNAG8AZABpAGYAaQBlAGQAIABKAHUAbABpAGEAbgAgAEQAYQB5ACAATgB1AG0AYgBlAHIAIAAoAE0ASgBEAE4AKQAgAHQAbwAgAGE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DAEEATABFAE4ARABBAFIAXwBEAEEAVABFACAAPQAgAEwAQQBNAEIARABBACgATQBKAEQATgAsACAAWwBKAHUAbABpAGEAbgBDAGEAbABlAG4AZABhAHIAXQAsAFwAbgAgACAAIAAgAEwARQBUACgAXABuACAAIAAgACAAIAAgACAAIABfAEoARABOACwAIABNAE8ARABJAEYASQBFAEQAXwBUAE8AXwBKAEQATgAoAE0ASgBEAE4AKQAsAFwAbgAgACAAIAAgACAAIAAgACAASQBGACgATgBPAFQAKABJAFMATgBVAE0AQgBFAFIAKABfAEoARABOACkAKQAsACAAXwBKAEQATgAsAFwAbgAgACAAIAAgACAAIAAgACAAIAAgACAAIABKAEQATgBfAFQATwBfAEMAQQBMAEUATgBEAEEAUgBfAEQAQQBUAEUAKABfAEoARABOACwAIABKAHUAbABpAGEAbgBDAGEAbABlAG4AZABhAHI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cAUgBFAEcATwBSAEkAQQBOAF8AVABPAF8ASgBVAEwASQBBAE4AIAA9ACAATABBAE0AQgBEAEEAKABZAGUAYQByAEMARQAsACAATQBvAG4AdABoACwAIABEAGEAeQAsAFwAbgAgACAAIAAgAEwARQBUACgAXABuACAAIAAgACAAIAAgACAAIABfAEoARABOACwAIABKAFUATABJAEEATgBfAEQAQQBZAF8ATgBVAE0AQgBFAFIAKABZAGUAYQByAEMARQAsACAATQBvAG4AdABoACwAIABEAGEAeQAsACAAMAApACwAXABuACAAIAAgACAAIAAgACAAIABJAEYAUwAoAEkAUwBFAFIAUgBPAFIAKABfAEoARABOACkALAAgAHsAIwBWAEEATABVAEUAIQAsACAAXAAiAFwAIgAsACAAXAAiAFwAIgB9ACwAXABuACAAIAAgACAAIAAgACAAIAAgACAAIAAgAF8ASgBEAE4AIAA9ACAAXAAiAFwAIgAsACAAewBcACIAXAAiACwAIABcACIAXAAiACwAIABcACIAXAAiAH0ALABcAG4AIAAgACAAIAAgACAAIAAgACAAIAAgACAAVABSAFUARQAsACAASgBEAE4AXwBUAE8AXwBDAEEATABFAE4ARABBAFIAXwBEAEEAVABFACgAXwBKAEQATg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VABPAF8ARwBSAEUARwBPAFIASQBBAE4AXABuAFwAbgBUAHIAYQBuAHMAbABhAHQAZQBzACAAYQAgAGQAYQB0AGUAIABpAG4AIAB0AGgAZQAgAEoAdQBsAGkAYQBuACAAcAByAG8AbABlAHAAdABpAGMAIABjAGEAbABlAG4AZABhAHIAIAB0AG8AIAB0AGgAZQAgAEcAcgBlAGcAbwByAGkAYQBuACAAcAByAG8AbABlAHAAdABpAGM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B8ACAAaQBuAHQAZQBnAGUAcgAgACAAIAAgACAAIAAgACAAIAB8ACAAWQBlAGEAcgAgAGkAbgAgAEMAbwBtAG0AbwBuACAARQByAGEALgAgAE4AbwB0AGUAIAB0AGgAYQB0ACAAMQAgAEIAQwAgAD0AIAAwACAAQwBFACwAIAAyACAAQgBDACAAPQAgAC0AMQAgAEMARQBcAG4ATQBvAG4AdABoACAAIAB8ACAAaQBuAHQAZQBnAGUAcgAgAFsAMQAuAC4AMQAyAF0AIAB8ACAAXABuAEQAYQB5ACAAIAAgACAAfAAgAGkAbgB0AGUAZwBlAHIAIABbADEALgAuADMAMQBd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BcACIAXAAiACwAIABcACIAXAAi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MAVQBMAEEAUgBfAEQASQBGAEYARQBSAEUATgBDAEUAXABuAFwAbgBSAGUAdAB1AHIAbgBzACAAdABoAGUAIABuAHUAbQBiAGUAcgAgAG8AZgAgAGQAYQB5AHMAIAB0AGgAZQAgAEcAcgBlAGcAbwByAGkAYQBuACAAcAByAG8AbABlAHAAdABpAGMAIABjAGEAbABlAG4AZABhAHIAIABpAHMAIABhAGgAZQBhAGQAIABvAGYAIAB0AGgAZQAgAEoAdQBsAGkAYQBuACAAcAByAG8AbABlAHAAdABpAGMAIABjAGEAbABlAG4AZABhAHIAIABmAG8AcgBcAG4AYQAgAGcAaQB2AGUAbgAgAG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EAeQBzACAAZABpAGYAZgBlAHIAZQBuAGMAZQAuACAATgBlAGcAYQB0AGkAdgBlACAAdgBhAGwAdQBlAHMAIABhAHIAZQAgAHcAaABlAG4AIAB0AGgAZQAgAEoAdQBsAGkAYQBuACAAcAByAG8AbABlAHAAdABpAGMAIABjAGEAbABlAG4AZABlAHIAIABpAHMAIABhAGgAZQBhAGQ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IAAgACAAIAB8ACAAaQBuAHQAZQBnAGUAcgAgAFsAMQAuAC4AMQAyAF0AIAB8ACAAXABuAEQAYQB5ACAAIAAgACAAIAAgACAAIAAgACAAIAAgACAAIAAgACAAIAAgAHwAIABpAG4AdABlAGcAZQByACAAWwAxAC4ALgAzADEAXQAgAHwAIABcAG4AWwBGAHIAbwBtAEoAdQBsAGkAYQBuAEMAYQBsAGUAbgBkAGEAcgBdACAAfAAgAHMAdwBpAHQAYwBoACAAIAAgACAAIAAgACAAIAAgACAAfAAgAFAAcgBvAHYAaQBkAGUAZAAgAGQAYQB0AGUAIABpAHMAIABpAG4AIABKAHUAbABpAGEAbgAgAGMAYQBsAGUAbgBkAGEAcgAuAFwAbgAgACAAIAAgACAAIAAgACAAIAAgACAAIAAgACAAIAAgACAAIAAgACAAIAB8ACAAIAAgACAAIAAgACAAIAAgACAAIAAgACAAIAAgACAAIAB8ACAARABlAGYAYQB1AGwAdAAgAGkAcwAgAHQAaABlACAARwByAGUAZwBvAHIAaQBhAG4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DAFUATABBAFIAXwBEAEkARgBGAEUAUgBFAE4AQwBFACAAPQAgAEwAQQBNAEIARABBACgAWQBlAGEAcgBDAEUALAAgAE0AbwBuAHQAaAAsACAARABhAHkALAAgAFsARgByAG8AbQBKAHUAbABpAGEAbgBDAGEAbABlAG4AZABhAHIAXQAsAFwAbgAgACAAIAAgAEkARgAoAE4AKABGAHIAbwBtAEoAdQBsAGkAYQBuAEMAYQBsAGUAbgBkAGEAcgApACAAPQAgADAALABcAG4AIAAgACAAIAAgACAAIAAgAC8ALwAgAEYAcgBvAG0AIABHAHIAZQBnAG8AcgBpAGEAbgAgAGMAYQBsAGUAbgBkAGEAcgBcAG4AIAAgACAAIAAgACAAIAAgAEwARQBUACgAXABuACAAIAAgACAAIAAgACAAIAAgACAAIAAgAF8ASgBEAE4AXwBHACwAIABKAFUATABJAEEATgBfAEQAQQBZAF8ATgBVAE0AQgBFAFIAKABZAGUAYQByAEMARQAsACAATQBvAG4AdABoACwAIABEAGEAeQAsACAAMAApACwAXABuACAAIAAgACAAIAAgACAAIAAgACAAIAAgAEkARgAoAEkAUwBFAFIAUgBPAFIAKABfAEoARABOAF8ARwApACwAIAB7ACMAVgBBAEwAVQBFACEAfQAsAFwAbgAgACAAIAAgACAAIAAgACAAIAAgACAAIAAgACAAIAAgAEkARgAoAF8ASgBEAE4AXwBHACAAPQAgAFwAIgBcACIALAAgAFwAIgBcACIALABcAG4AIAAgACAAIAAgACAAIAAgACAAIAAgACAAIAAgACAAIAAgACAAIAAgAEwARQBUACgAXABuACAAIAAgACAAIAAgACAAIAAgACAAIAAgACAAIAAgACAAIAAgACAAIAAgACAAIAAgAF8ASgBEAE4AXwBKACwAIABJAEYAKAAoAE0AbwBuAHQAaAAgAD0AIAAyACkAIAAqACAAKABEAGEAeQAgAD0AIAAyADkAKQAsAFwAbgAgACAAIAAgACAAIAAgACAAIAAgACAAIAAgACAAIAAgACAAIAAgACAAIAAgACAAIAAgACAAIAAgAEkARgAoAEkAUwBfAEwARQBBAFAAXwBZAEUAQQBSACgAWQBlAGEAcgBDAEUALAAgADEAKQAsAFwAbgAgACAAIAAgACAAIAAgACAAIAAgACAAIAAgACAAIAAgACAAIAAgACAAIAAgACAAIAAgACAAIAAgACAAIAAgACAASgBVAEwASQBBAE4AXwBEAEEAWQBfAE4AVQBNAEIARQBSACgAWQBlAGEAcgBDAEUALAAgADIALAAgADIAOQAsACAAMQApACwAXABuACAAIAAgACAAIAAgACAAIAAgACAAIAAgACAAIAAgACAAIAAgACAAIAAgACAAIAAgACAAIAAgACAAIAAgACAAIABKAFUATABJAEEATgBfAEQAQQBZAF8ATgBVAE0AQgBFAFIAKABZAGUAYQByAEMARQAsACAAMgAsACAAMgA4ACwAIAAxACkAXABuACAAIAAgACAAIAAgACAAIAAgACAAIAAgACAAIAAgACAAIAAgACAAIAAgACAAIAAgACAAIAAgACAAKQAsAFwAbgAgACAAIAAgACAAIAAgACAAIAAgACAAIAAgACAAIAAgACAAIAAgACAAIAAgACAAIAAgACAAIAAgAEoAVQBMAEkAQQBOAF8ARABBAFkAXwBOAFUATQBCAEUAUgAoAFkAZQBhAHIAQwBFACwAIABNAG8AbgB0AGgALAAgAEQAYQB5ACwAIAAxACkAXABuACAAIAAgACAAIAAgACAAIAAgACAAIAAgACAAIAAgACAAIAAgACAAIAAgACAAIAAgACkALABcAG4AIAAgACAAIAAgACAAIAAgACAAIAAgACAAIAAgACAAIAAgACAAIAAgACAAIAAgACAAXwBKAEQATgBfAEoAIAAtACAAXwBKAEQATgBfAEcAXABuACAAIAAgACAAIAAgACAAIAAgACAAIAAgACAAIAAgACAAIAAgACAAIAApAFwAbgAgACAAIAAgACAAIAAgACAAIAAgACAAIAAgACAAIAAgACkAXABuACAAIAAgACAAIAAgACAAIAAgACAAIAAgACkAXABuACAAIAAgACAAIAAgACAAIAApACwAXABuACAAIAAgACAAIAAgACAAIABcAG4AIAAgACAAIAAgACAAIAAgAC8ALwAgAEYAcgBvAG0AIABKAHUAbABpAGEAbgAgAGMAYQBsAGUAbgBkAGEAcgBcAG4AIAAgACAAIAAgACAAIAAgAEwARQBUACgAXABuACAAIAAgACAAIAAgACAAIAAgACAAIAAgAF8AZABhAHQAZQBfAEcALAAgAEoAVQBMAEkAQQBOAF8AVABPAF8ARwBSAEUARwBPAFIASQBBAE4AKABZAGUAYQByAEMARQAsACAATQBvAG4AdABoACwAIABEAGEAeQApACwAXABuACAAIAAgACAAIAAgACAAIAAgACAAIAAgAEkARgAoAEkAUwBFAFIAUgBPAFIAKABJAE4ARABFAFgAKABfAGQAYQB0AGUAXwBHACwAIAAxACwAIAAxACkAKQAsACAAewAjAFYAQQBMAFUARQAhAH0ALABcAG4AIAAgACAAIAAgACAAIAAgACAAIAAgACAAIAAgACAAIABJAEYAKABJAE4ARABFAFgAKABfAGQAYQB0AGUAXwBHACwAIAAxACwAIAAxACkAIAA9ACAAXAAiAFwAIgAsACAAXAAiAFwAIgAsAFwAbgAgACAAIAAgACAAIAAgACAAIAAgACAAIAAgACAAIAAgACAAIAAgACAAUwBFAEMAVQBMAEEAUgBfAEQASQBGAEYARQBSAEUATgBDAEUAKABcAG4AIAAgACAAIAAgACAAIAAgACAAIAAgACAAIAAgACAAIAAgACAAIAAgACAAIAAgACAASQBOAEQARQBYACgAXwBkAGEAdABlAF8ARwAsACAAMQAsACAAMQApACwAXABuACAAIAAgACAAIAAgACAAIAAgACAAIAAgACAAIAAgACAAIAAgACAAIAAgACAAIAAgAEkATgBEAEUAWAAoAF8AZABhAHQAZQBfAEcALAAgADEALAAgADIAKQAsAFwAbgAgACAAIAAgACAAIAAgACAAIAAgACAAIAAgACAAIAAgACAAIAAgACAAIAAgACAAIABJAE4ARABFAFgAKABfAGQAYQB0AGUAXwBHACwAIAAxACwAIAAzACkALABcAG4AIAAgACAAIAAgACAAIAAgACAAIAAgACAAIAAgACAAIAAgACAAIAAgACAAIAAgACAAMABcAG4AIAAgACAAIAAgACAAIAAgACAAIAAgACAAIAAgACAAIAAgACAAIAAgACkAXABuACAAIAAgACAAIAAgACAAIAAgACAAIAAgACAAIAAgACAAKQBcAG4AIAAgACAAIAAgACAAIAAgACAAIAAgACAAKQBcAG4AIAAgACAAIAAgACAAIAAgACkAXABuACAAIAAgACAAKQBcAG4AKQA7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cwBlAHgAYQBnAGUAcwBpAG0AYQBsACAAcgBlAHAAcgBlAHMAZQBuAHQAYQB0AGkAbwBuACAAbwBmACAAdABpAG0AZQAgAGkAcwAgAHYAYQBsAGkAZAAgAGYAbwByACAAYQAgADIANAAgAGgAbwB1AHI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bwB1AHIAIAAgACAAIAAgACAAIAAgACAAIAAgAHwAIABkAGUAYwBpAG0AYQBsACAAWwAwAC4ALgAyADQAKQAgAHwAIABGAHIAYQBjAHQAaQBvAG4AYQBsACAAYQBsAGwAbwB3AGUAZAAgAGkAZgAgAG0AaQBuAHUAdABlACAAYQBuAGQAIABzAGUAYwBvAG4AZAAgAGUAbQBwAHQAeQAuAFwAbgBNAGkAbgB1AHQAZQAgACAAIAAgACAAIAAgACAAIAB8ACAAZABlAGMAaQBtAGEAbAAgAFsAMAAuAC4ANgAwACkAIAB8ACAARgByAGEAYwB0AGkAbwBuAGEAbAAgAGEAbABsAG8AdwBlAGQAIABpAGYAIABzAGUAYwBvAG4AZAAgAGUAbQBwAHQAeQAuAFwAbgBTAGUAYwBvAG4AZAAgACAAIAAgACAAIAAgACAAIAB8ACAAZABlAGMAaQBtAGEAbAAgAFsAMAAuAC4ANgAwACkAIAB8ACAARgByAGEAYwB0AGkAbwBuAGEAbAAgAGEAbABsAG8AdwBlAGQAXABuAFsAQQBjAGMAZQBwAHQAMgA0AEgAbwB1AHIAXQAgAHwAIABzAHcAaQB0AGMAaAAgACAAIAAgACAAIAAgACAAIAAgAHwAIABBAGMAYwBlAHAAdAAgAHQAaQBtAGUAIABvAGYAIAAyADQAOgAwADAAOgAwADAAIAB0AG8AIAByAGUAcAByAGUAcwBlAG4AdAAgAG0AaQBkAG4AaQBnAGgAdAAgAG4AZQB4AHQAIABkAGE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SABvAHUAcgAsACAATQBpAG4AdQB0AGUALAAgAFMAZQBjAG8AbgBkACwAIABbAEEAYwBjAGUAcAB0ADIANABIAG8AdQByAF0ALABcAG4AIAAgACAAIABMAEUAVAAoAFwAbgAgACAAIAAgACAAIAAgACAAXwBhAGMAYwBlAHAAdAAyADQAaABvAHUAcgAsACAATgAoAEEAYwBjAGUAcAB0ADIANABIAG8AdQByACkAIAA8AD4AIAAwACwAXABuACAAIAAgACAAIAAgACAAIABJAEYAUwAoAFwAbgAgACAAIAAgACAAIAAgACAAIAAgACAAIABJAFMATgBVAE0AQgBFAFIAKABIAG8AdQByACkAIAAqACAASQBTAE4AVQBNAEIARQBSACgATQBpAG4AdQB0AGUAKQAgACoAIABJAFMATgBVAE0AQgBFAFIAKABTAGUAYwBvAG4AZAApACwAXABuACAAIAAgACAAIAAgACAAIAAgACAAIAAgACAAIAAgACAASQBGAFMAKABcAG4AIAAgACAAIAAgACAAIAAgACAAIAAgACAAIAAgACAAIAAgACAAIAAgACgAXwBhAGMAYwBlAHAAdAAyADQAaABvAHUAcgAgACoAIAAoAEgAbwB1AHIAIAA9ACAAMgA0ACkAIAAqACAAKABNAGkAbgB1AHQAZQAgAD0AIAAwACkAIAAqACAAKABTAGUAYwBvAG4AZAAgAD0AIAAwACkAKQAgAD4AIAAwACwAIABUAFIAVQBFACwAXABuACAAIAAgACAAIAAgACAAIAAgACAAIAAgACAAIAAgACAAIAAgACAAIABOAE8AVAAoAEkAUwBfAEkATgBUAEUARwBFAFIAKABIAG8AdQByACkAIAAqACAASQBTAF8ASQBOAFQARQBHAEUAUgAoAE0AaQBuAHUAdABlACkAKQAsACAARgBBAEwAUwBFACwAXABuACAAIAAgACAAIAAgACAAIAAgACAAIAAgACAAIAAgACAAIAAgACAAIAAoAEgAbwB1AHIAIAA8ACAAMAApACAAKwAgACgASABvAHUAcgAgAD4AIAAyADMAKQAsACAARgBBAEwAUwBFACwAXABuACAAIAAgACAAIAAgACAAIAAgACAAIAAgACAAIAAgACAAIAAgACAAIAAoAE0AaQBuAHUAdABlACAAPAAgADAAKQAgACsAIAAoAE0AaQBuAHUAdABlACAAPgAgADUAOQApACwAIABGAEEATABTAEUALABcAG4AIAAgACAAIAAgACAAIAAgACAAIAAgACAAIAAgACAAIAAgACAAIAAgACgAUwBlAGMAbwBuAGQAIAA8ACAAMAApACAAKwAgACgAUwBlAGMAbwBuAGQAIAA+AD0AIAA2ADAAKQAsACAARgBBAEwAUwBFACwAXABuACAAIAAgACAAIAAgACAAIAAgACAAIAAgACAAIAAgACAAIAAgACAAIABUAFIAVQBFACwAIABUAFIAVQBFAFwAbgAgACAAIAAgACAAIAAgACAAIAAgACAAIAAgACAAIAAgACkALABcAG4AIAAgACAAIAAgACAAIAAgACAAIAAgACAASQBTAE4AVQBNAEIARQBSACgASABvAHUAcgApACAAKgAgAEkAUwBOAFUATQBCAEUAUgAoAE0AaQBuAHUAdABlACkAIAAqACAAKABTAGUAYwBvAG4AZAAgAD0AIABcACIAXAAiACkALABcAG4AIAAgACAAIAAgACAAIAAgACAAIAAgACAAIAAgACAAIABJAEYAUwAoAFwAbgAgACAAIAAgACAAIAAgACAAIAAgACAAIAAgACAAIAAgACAAIAAgACAAKABfAGEAYwBjAGUAcAB0ADIANABoAG8AdQByACAAKgAgACgASABvAHUAcgAgAD0AIAAyADQAKQAgACoAIAAoAE0AaQBuAHUAdABlACAAPQAgADAAKQApACAAPgAgADAALAAgAFQAUgBVAEUALABcAG4AIAAgACAAIAAgACAAIAAgACAAIAAgACAAIAAgACAAIAAgACAAIAAgAE4ATwBUACgASQBTAF8ASQBOAFQARQBHAEUAUgAoAEgAbwB1AHIAKQApACwAIABGAEEATABTAEUALABcAG4AIAAgACAAIAAgACAAIAAgACAAIAAgACAAIAAgACAAIAAgACAAIAAgACgASABvAHUAcgAgADwAIAAwACkAIAArACAAKABIAG8AdQByACAAPgAgADIAMwApACwAIABGAEEATABTAEUALABcAG4AIAAgACAAIAAgACAAIAAgACAAIAAgACAAIAAgACAAIAAgACAAIAAgACgATQBpAG4AdQB0AGUAIAA8ACAAMAApACAAKwAgACgATQBpAG4AdQB0AGUAIAA+AD0AIAA2ADAAKQAsACAARgBBAEwAUwBFACwAXABuACAAIAAgACAAIAAgACAAIAAgACAAIAAgACAAIAAgACAAIAAgACAAIABUAFIAVQBFACwAIABUAFIAVQBFAFwAbgAgACAAIAAgACAAIAAgACAAIAAgACAAIAAgACAAIAAgACkALABcAG4AIAAgACAAIAAgACAAIAAgACAAIAAgACAASQBTAE4AVQBNAEIARQBSACgASABvAHUAcgApACAAKgAgACgATQBpAG4AdQB0AGUAIAA9ACAAXAAiAFwAIgApACAAKgAgACgAUwBlAGMAbwBuAGQAIAA9ACAAXAAiAFwAIgApACwAXABuACAAIAAgACAAIAAgACAAIAAgACAAIAAgACAAIAAgACAASQBGACgAKABfAGEAYwBjAGUAcAB0ADIANABoAG8AdQByACAAKgAgACgASABvAHUAcgAgAD0AIAAyADQAKQApACAAPgAgADAALAAgAFQAUgBVAEUALABcAG4AIAAgACAAIAAgACAAIAAgACAAIAAgACAAIAAgACAAIAAgACAAIAAgACgAKABIAG8AdQByACAAPgA9ACAAMAApACAAKgAgACgASABvAHUAcgAgADwAIAAyADQAKQApACAAPgAgADAAXABuACAAIAAgACAAIAAgACAAIAAgACAAIAAgACAAIAAgACAAKQAsAFwAbgAgACAAIAAgACAAIAAgACAAIAAgACAAIAAoAEgAbwB1AHIAIAA9ACAAXAAiAFwAIgApACAAKgAgAEkAUwBOAFUATQBCAEUAUgAoAE0AaQBuAHUAdABlACkAIAAqACAASQBTAE4AVQBNAEIARQBSACgAUwBlAGMAbwBuAGQAKQAsAFwAbgAgACAAIAAgACAAIAAgACAAIAAgACAAIAAgACAAIAAgAEkARgBTACgAXABuACAAIAAgACAAIAAgACAAIAAgACAAIAAgACAAIAAgACAAIAAgACAAIABOAE8AVAAoAEkAUwBfAEkATgBUAEUARwBFAFIAKABNAGkAbgB1AHQAZQApACkALAAgAEYAQQBMAFMARQAsAFwAbgAgACAAIAAgACAAIAAgACAAIAAgACAAIAAgACAAIAAgACAAIAAgACAAKABNAGkAbgB1AHQAZQAgADwAIAAwACkAIAArACAAKABNAGkAbgB1AHQAZQAgAD4AIAA1ADkAKQAsACAARgBBAEwAUwBFACwAXABuACAAIAAgACAAIAAgACAAIAAgACAAIAAgACAAIAAgACAAIAAgACAAIAAoAFMAZQBjAG8AbgBkACAAPAAgADAAKQAgACsAIAAoAFMAZQBjAG8AbgBkACAAPgA9ACAANgAwACkALAAgAEYAQQBMAFMARQAsAFwAbgAgACAAIAAgACAAIAAgACAAIAAgACAAIAAgACAAIAAgACAAIAAgACAAVABSAFUARQAsACAAVABSAFUARQBcAG4AIAAgACAAIAAgACAAIAAgACAAIAAgACAAIAAgACAAIAApACwAXABuACAAIAAgACAAIAAgACAAIAAgACAAIAAgACgASABvAHUAcgAgAD0AIABcACIAXAAiACkAIAAqACAASQBTAE4AVQBNAEIARQBSACgATQBpAG4AdQB0AGUAKQAgACoAIAAoAFMAZQBjAG8AbgBkACAAPQAgAFwAIgBcACIAKQAsAFwAbgAgACAAIAAgACAAIAAgACAAIAAgACAAIAAgACAAIAAgACgAKABNAGkAbgB1AHQAZQAgAD4APQAgADAAKQAgACoAIAAoAE0AaQBuAHUAdABlACAAPAAgADYAMAApACkAIAA8AD4AIAAwACwAXABuACAAIAAgACAAIAAgACAAIAAgACAAIAAgACgASABvAHUAcgAgAD0AIABcACIAXAAiACkAIAAqACAAKABNAGkAbgB1AHQAZQAgAD0AIABcACIAXAAiACkAIAAqACAASQBTAE4AVQBNAEIARQBSACgAUwBlAGMAbwBuAGQAKQAsAFwAbgAgACAAIAAgACAAIAAgACAAIAAgACAAIAAgACAAIAAgACgAKABTAGUAYwBvAG4AZAAgAD4APQAgADAAKQAgACoAIAAoAFMAZQBjAG8AbgBkACAAPAAgADYAMAApACkAIAA8AD4AIAAwACwAXABuACAAIAAgACAAIAAgACAAIAAgACAAIAAgAFQAUgBVAEUALAAgAEYAQQBMAFMAR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UAEUAXABuAFwAbgBSAGUAdAB1AHIAbgBzACAAdABoAGUAIABKAHUAbABpAGEAbgAgAEQAYQB0AGUAIABvAGYAIAB0AGgAZQAgAHAAcgBvAHYAaQBkAGUAZAAgAGQAYQB0AGUAIABhAG4AZAAgAHQAaQBtAGUAIABvAGYAIABkAGEAeQAgAGkAbgAgAHQAaABlACAAcwBwAGUAYwBpAGYAaQBlAGQAIABjAGEAbABlAG4AZABhAHIALgBcAG4ATgBvAHQAZQAgAHQAaABhAHQAIAB0AGgAZQAgAGQAZQBjAGkAbQBhAGwAIAB0AGkAbQBlACAAYwBvAG0AcABvAG4AZQBuAHQAIABvAGYAIABKAHUAbABpAGEAbgAgAEQAYQB0AG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XQ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ZAGUAYQByAEMARQAsACAATQBvAG4AdABoACwAIABEAGEAeQAsACAAWwBUAGkAbQBlAF0ALAAgAFsASgB1AGwAaQBhAG4AQwBhAGwAZQBuAGQAYQByAF0ALABcAG4AIAAgACAAIABMAEUAVAAoAFwAbgAgACAAIAAgACAAIAAgACAAXwBKAEQATgAsACAASgBVAEwASQBBAE4AXwBEAEEAWQBfAE4AVQBNAEIARQBSACgAWQBlAGEAcgBDAEUALAAgAE0AbwBuAHQAaAAsACAARABhAHkALAAgAEoAdQBsAGkAYQBuAEMAYQBsAGUAbgBkAGEAcgApACwAXABuACAAIAAgACAAIAAgACAAIABJAEYAKABOAE8AVAAoAEkAUwBOAFUATQBCAEUAUgAoAF8ASgBEAE4AKQApACwAIABfAEoARABOACwAXABuACAAIAAgACAAIAAgACAAIAAgACAAIAAgAEwARQBUACgAXABuACAAIAAgACAAIAAgACAAIAAgACAAIAAgACAAIAAgACAAXwB0AGkAbQBlAEEAZgB0AGUAcgBNAGkAZABkAGEAeQAsACAATgAoAFQAaQBtAGUAKQAgAC0AIAAwAC4ANQAsAFwAbgAgACAAIAAgACAAIAAgACAAIAAgACAAIAAgACAAIAAgAF8ASgBEAE4AIAArACAAXwB0AGkAbQBlAEEAZgB0AGUAcgBNAGkAZABkAGEAe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UAEUAXABuAFwAbgBSAGUAdAB1AHIAbgBzACAAdABoAGUAIABNAG8AZABpAGYAaQBlAGQAIABKAHUAbABpAGEAbgAgAEQAYQB0AGUAIABvAGYAIAB0AGgAZQAgAHAAcgBvAHYAaQBkAGUAZAAgAGQAYQB0AGUAIABhAG4AZAAgAHQAaQBtAGUAIABvAGYAIABkAGEAeQAgAGkAbgAgAHQAaABlACAAcwBwAGUAYwBpAGYAaQBlAGQAIABjAGEAbABlAG4AZABhAHIALgBcAG4ATgBvAHQAZQAgAHQAaABhAHQAIAB0AGgAZQAgAHQAaQBtAGUAIABjAG8AbQBwAG8AbgBlAG4AdAAgAG8AZgAgAE0AbwBkAGkAZgBpAGUAZAAgAEoAdQBsAGkAYQBuACAARABhAHQAZQAgAGkAcwAgAGIAYQBzAGUAZAAgAGYAcgBvAG0AIABtAGkAZABuAGkAZwBo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pAG4AdABnAGUAcgAgACAAWwAxAC4ALgAzADEAXQAgAHwAIABEAGEAeQAgAG8AZgAgAG0AbwBuAHQAaABcAG4AWwBUAGkAbQBlAF0AIAAgACAAIAAgACAAIAAgACAAIAAgAHwAIABkAGUAYwBpAG0AYQBsACAAWwAwAC4ALgAxACkAIAAgAHwAIABUAGkAbQBlACAAbwBmACAAZA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ZAGUAYQByAEMARQAsACAATQBvAG4AdABoACwAIABEAGEAeQAsACAAWwBUAGkAbQBlAF0ALAAgAFsASgB1AGwAaQBhAG4AQwBhAGwAZQBuAGQAYQByAF0ALABcAG4AIAAgACAAIABMAEUAVAAoAFwAbgAgACAAIAAgACAAIAAgACAAXwBNAEoARABOACwAIABNAE8ARABJAEYASQBFAEQAXwBKAFUATABJAEEATgBfAEQAQQBZAF8ATgBVAE0AQgBFAFIAKABZAGUAYQByAEMARQAsACAATQBvAG4AdABoACwAIABEAGEAeQAsACAASgB1AGwAaQBhAG4AQwBhAGwAZQBuAGQAYQByACkALABcAG4AIAAgACAAIAAgACAAIAAgAEkARgAoAE4ATwBUACgASQBTAE4AVQBNAEIARQBSACgAXwBNAEoARABOACkAKQAsACAAXwBNAEoARABOACwAXABuACAAIAAgACAAIAAgACAAIAAgACAAIAAgAF8ATQBKAEQATg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0ATwBEAEkARgBJAEUARA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HwAIABkAGUAYwBpAG0AYQBsACAAf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TwBEAEkARgBJAEUARAAgAD0AIABMAEEATQBCAEQAQQAoAEoARABhAHQAZQAsAFwAbgAgACAAIAAgAEkARgAoAEoARABhAHQAZQAgAD0AIABcACIAXAAiACwAIABcACIAXAAiACwAXABuACAAIAAgACAAIAAgACAAIABKAEQAYQB0AGUAIAAt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FQATwBfAEoARABBAFQARQAgAD0AIABMAEEATQBCAEQAQQAoAE0ASgBEAGEAdABlACwAXABuACAAIAAgACAASQBGACgATQBKAEQAYQB0AGUAIAA9ACAAXAAiAFwAIgAsACAAXAAiAFwAIgAsAFwAbgAgACAAIAAgACAAIAAgACAATQBKAEQAYQB0AGUAIAArACAAMgA0ADAAMAAwADAAMAAu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DAEEATABFAE4ARABBAFIAXwBEAEEAVABFAFwAbgBcAG4AQwBvAG4AdgBlAHIAdABzACAAYQAgAEoAdQBsAGkAYQBuACAARABhAHQAZQAgACgASgBEAEEAVABFACkAIAB0AG8AIABh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f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DAEEATABFAE4ARABBAFIAXwBEAEEAVABFACAAPQAgAEwAQQBNAEIARABBACgASgBEAGEAdABlACwAIABbAEoAdQBsAGkAYQBuAEMAYQBsAGUAbgBkAGEAcgBdACwAXABuACAAIAAgACAASQBGAFMAKABcAG4AIAAgACAAIAAgACAAIAAgAEoARABhAHQAZQAgAD0AIABcACIAXAAiACwAIAB7AFwAIgBcACIALAAgAFwAIgBcACIALAAgAFwAIgBcACIALAAgAFwAIgBcACIAfQAsAFwAbgAgACAAIAAgACAAIAAgACAATgBPAFQAKABJAFMATgBVAE0AQgBFAFIAKABKAEQAYQB0AGUAKQApACwAIAB7ACMAVgBBAEwAVQBFACEALAAgAFwAIgBcACIALAAgAFwAIgBcACIALAAgAFwAIgBcACIAfQAsAFwAbgAgACAAIAAgACAAIAAgACAAVABSAFUARQAsACAATABFAFQAKABcAG4AIAAgACAAIAAgACAAIAAgACAAIAAgACAAXwBKAEQATgAsACAASQBOAFQAKABKAEQAYQB0AGUAIAArACAAMAAuADUAKQAsAFwAbgAgACAAIAAgACAAIAAgACAAIAAgACAAIABfAHQAaQBtAGUATwBmAEQAYQB5ACwAIABKAEQAYQB0AGUAIAAtACAAXwBKAEQATgAgACsAIAAwAC4ANQAsAFwAbgAgACAAIAAgACAAIAAgACAAIAAgACAAIABfAGMARABhAHQAZQAsACAASgBEAE4AXwBUAE8AXwBDAEEATABFAE4ARABBAFIAXwBEAEEAVABFACgAXwBKAEQATgAsACAASgB1AGwAaQBhAG4AQwBhAGwAZQBuAGQAYQByACkALABcAG4AIAAgACAAIAAgACAAIAAgACAAIAAgACAASABTAFQAQQBDAEsAKABfAGMARABhAHQAZQAsACAAXwB0AGkAbQBlAE8AZgBEAGEAe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QwBBAEwARQBOAEQAQQBSAF8ARABBAFQARQBcAG4AXABuAEMAbwBuAHYAZQByAHQAcwAgAGEAIABNAG8AZABpAGYAaQBlAGQAIABKAHUAbABpAGEAbgAgAEQAYQB0AGUAIAAoAE0ASgBEAEEAVABFACkAIAB0AG8AIABh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MAQQBMAEUATgBEAEEAUgBfAEQAQQBUAEUAIAA9ACAATABBAE0AQgBEAEEAKABNAEoARABhAHQAZQAsACAAWwBKAHUAbABpAGEAbgBDAGEAbABlAG4AZABhAHIAXQAsAFwAbgAgACAAIAAgAEkARgAoAE0ASgBEAGEAdABlACAAPQAgAFwAIgBcACIALAAgAHsAXAAiAFwAIgAsACAAXAAiAFwAIgAsACAAXAAiAFwAIgAsACAAXAAiAFwAIgB9ACwAXABuACAAIAAgACAAIAAgACAAIABJAEYAKABOAE8AVAAoAEkAUwBOAFUATQBCAEUAUgAoAE0ASgBEAGEAdABlACkAKQAsACAAewAjAFYAQQBMAFUARQAhACwAIABcACIAXAAiACwAIABcACIAXAAiACwAIABcACIAXAAiAH0ALABcAG4AIAAgACAAIAAgACAAIAAgACAAIAAgACAATABFAFQAKABcAG4AIAAgACAAIAAgACAAIAAgACAAIAAgACAAIAAgACAAIABfAEoARABhAHQAZQAsACAATQBPAEQASQBGAEkARQBEAF8AVABPAF8ASgBEAEEAVABFACgATQBKAEQAYQB0AGUAKQAsAFwAbgAgACAAIAAgACAAIAAgACAAIAAgACAAIAAgACAAIAAgAEoARABBAFQARQBfAFQATwBfAEMAQQBMAEUATgBEAEEAUgBfAEQAQQBUAEUAKABfAEoARABhAHQAZQAsACAASgB1AGwAaQBhAG4AQwBhAGwAZQBuAGQAYQBy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0ASgBEAEEAVABFAFwAbgBcAG4AUgBlAHQAdQByAG4AcwAgAHQAaABlACAAZABhAHQAZQAgAGEAbgBkACAAcwBlAHgAYQBnAGUAcwBpAG0AYQBsACAAcgBlAHAAcgBlAHMAZQBuAHQAYQB0AGkAbwBuACAAbwBmACAAdABoAGUAIAB0AGkAbQBlACAAdgBhAGwAdQBlACAAdwBpAHQAaAAgAHQAaABlACAAZwBpAHYAZQBuACAAbABvAHcAZQBzAHQAIABvAHIAZABlAHIAIABjAG8AbQBwAG8AbgBlAG4AdABcAG4AcgBvAHUAbgBkAGUAZAAgAHQAbwAgAHQAaABlACAAcwBwAGUAYwBpAGYAaQBlAGQAIABwAHIAZQBjAGkAcwBpAG8AbgAuAFwAbgBcAG4ATwB1AHQAcAB1AHQAIAAtACAATABvAHcATwByAGQAZQByACAAPQAgADY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pAG4AdABlAGcAZQByACAAWwAwAC4ALgAyADMAXQAgAHwAIABIAG8AdQByAFwAbgAgADUAIAB8ACAAaQBuAHQAZQBnAGUAcgAgAFsAMAAuAC4ANQA5AF0AIAB8ACAATQBpAG4AdQB0AGUAXABuACAANgAgAHwAIABkAGUAYwBpAG0AYQBsACAAWwAwAC4ALgA2ADAAKQAgAHwAIABTAGUAYwBvAG4AZABcAG4AXABuAE8AdQB0AHAAdQB0ACAALQAgAEwAbwB3AE8AcgBkAGUAcgAgAD0AIA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aQBuAHQAZQBnAGUAcgAgAFsAMAAuAC4AMgAzAF0AIAB8ACAASABvAHUAcgBcAG4AIAA1ACAAfAAgAGQAZQBjAGkAbQBhAGwAIABbADAALgAuADYAMAApACAAfAAgAE0AaQBuAHUAdABlAFwAbgBcAG4ATwB1AHQAcAB1AHQAIAAtACAATABvAHcATwByAGQAZQByACAAPQAgAD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yADQAKQAgAHwAIABIAG8AdQByAFwAbgBcAG4ATwB1AHQAcAB1AHQAIAAtACAATABvAHcATwByAGQAZQByACAAPQAg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ZABlAGMAaQBtAGEAbAAgAFsAMQAuAC4AMwAyACkAIAB8ACAARABhAHkAIABvAGYAIABtAG8AbgB0AGgAXABuAFwAbgBPAHUAdABwAHUAdAAgAC0AIABMAG8AdwBPAHIAZABlAHIAIAA9ACAAM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FwAbgBPAHUAdABwAHUAdAAgAC0AIABMAG8AdwBPAHIAZABlAHIAIAA9ACA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CAAIAAgAHwAIABNAG8AZABpAGYAaQBlAGQAIABKAHUAbABpAGEAbgAgAEQAYQB0AGUAXABuAFsATABvAHcATwByAGQAZQByAF0AIAAgACAAIAAgACAAIAB8ACAAaQBuAHQAZQBnAGUAcgAgAFsAMQAuAC4ANgBdACAAfAAgAEwAbwB3AC0AbwByAGQAZQByACAAYwBvAG0AcABvAG4AZQBuAHQAXABuACAAIAAgACAAIAAgACAAIAAgACAAIAAgACAAIAAgACAAIAB8ACAAIAAgACAAIAAgACAAIAAgACAAIAAgACAAIAAgACAAfAAgACAAMQAgAC0AIABZAGUAYQByAEMARQBcAG4AIAAgACAAIAAgACAAIAAgACAAIAAgACAAIAAgACAAIAAgAHwAIAAgACAAIAAgACAAIAAgACAAIAAgACAAIAAgACAAIAB8ACAAIAAyACAALQAgAE0AbwBuAHQAaABcAG4AIAAgACAAIAAgACAAIAAgACAAIAAgACAAIAAgACAAIAAgAHwAIAAgACAAIAAgACAAIAAgACAAIAAgACAAIAAgACAAIAB8ACAAIAAzACAALQAgAEQAYQB5AFwAbgAgACAAIAAgACAAIAAgACAAIAAgACAAIAAgACAAIAAgACAAfAAgACAAIAAgACAAIAAgACAAIAAgACAAIAAgACAAIAAgAHwAIAAgADQAIAAtACAASABvAHUAcgBcAG4AIAAgACAAIAAgACAAIAAgACAAIAAgACAAIAAgACAAIAAgAHwAIAAgACAAIAAgACAAIAAgACAAIAAgACAAIAAgACAAIAB8ACAAIAA1ACAALQAgAE0AaQBuAHUAdABlAFwAbgAgACAAIAAgACAAIAAgACAAIAAgACAAIAAgACAAIAAgACAAfAAgACAAIAAgACAAIAAgACAAIAAgACAAIAAgACAAIAAgAHwAIAAgADYAIAAtACAAUwBlAGMAbwBuAGQAXABuAFsAUAByAGUAYwBpAHMAaQBvAG4AXQAgACAAIAAgACAAIAB8ACAAaQBuAHQAZQBnAGUAcgAgAFsAMAAuAC4AOQBdACAAfAAgAFMAZQBsAGUAYwB0ACAAcAByAGUAYwBpAHMAaQBvAG4AIABsAGUAdgBlAGwALgAgAE4AbwB0ACAAYQBwAHAAbABpAGMAYQBiAGwAZQAgAHcAaABlAG4AIABMAG8AdwBPAHIAZABlAHIAIAA9ACAAMQAsADIAXABuACAAIAAgACAAIAAgACAAIAAgACAAIAAgACAAIAAgACAAIAB8ACAAIAAgACAAIAAgACAAIAAgACAAIAAgACAAIAAgACAAfAAgAE4AdQBsAGwAIAAtACAARgBsAG8AYQB0AGkAbgBnAFwAbgBbAFQAcgB1AG4AYwBhAHQAZQBdACAAIAAgACAAIAAgACAAfAAgAHMAdwBpAHQAYwBo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TQBKAEQAQQBUAEUAIAA9ACAATABBAE0AQgBEAEEAKABNAEoARABhAHQAZQAsACAAWwBMAG8AdwBPAHIAZABlAHIAXQAsACAAWwBQAHIAZQBjAGkAcwBpAG8AbgBdACwAIABbAFQAcgB1AG4AYwBhAHQAZQBdACwAIABbAEoAdQBsAGkAYQBuAEMAYQBsAGUAbgBkAGEAcgBdACwAXABuACAAIAAgACAATABFAFQAKABcAG4AIAAgACAAIAAgACAAIAAgAF8AbABvAHcATwByAGQAZQByACwAIABJAEYAUwAoAFwAbgAgACAAIAAgACAAIAAgACAAIAAgACAAIABOAE8AVAAoAEkAUwBOAFUATQBCAEUAUgAoAEwAbwB3AE8AcgBkAGUAcgApACkALAAgADYALABcAG4AIAAgACAAIAAgACAAIAAgACAAIAAgACAATABvAHcATwByAGQAZQByACAAPAAgADEALAAgADYALABcAG4AIAAgACAAIAAgACAAIAAgACAAIAAgACAATABvAHcATwByAGQAZQByACAAPgAgADYALAAgADYALABcAG4AIAAgACAAIAAgACAAIAAgACAAIAAgACAAVABSAFUARQAsACAASQBOAFQAKABMAG8AdwBPAHIAZABlAHIAKQBcAG4AIAAgACAAIAAgACAAIAAgACkALABcAG4AIAAgACAAIAAgACAAIAAgAF8AcAByAGUAYwBpAHMAaQBvAG4ALAAgAEkARgBTACgAXABuACAAIAAgACAAIAAgACAAIAAgACAAIAAgAE4ATwBUACgASQBTAE4AVQBNAEIARQBSACgAUAByAGUAYwBpAHMAaQBvAG4AKQApACwAIABcACIAXAAiACwAXABuACAAIAAgACAAIAAgACAAIAAgACAAIAAgAFAAcgBlAGMAaQBzAGkAbwBuACAAPAAgADAALAAgADAALABcAG4AIAAgACAAIAAgACAAIAAgACAAIAAgACAAUAByAGUAYwBpAHMAaQBvAG4AIAA+ACAAOQAsACAAOQAsAFwAbgAgACAAIAAgACAAIAAgACAAIAAgACAAIABUAFIAVQBFACwAIABJAE4AVAAoAFAAcgBlAGMAaQBzAGkAbwBuACkAXABuACAAIAAgACAAIAAgACAAIAApACwAXABuACAAIAAgACAAIAAgACAAIABfAHQAcgB1AG4AYwBhAHQAZQAsACAATgAoAFQAcgB1AG4AYwBhAHQAZQApACAAPAA+ACAAMAAsAFwAbgAgACAAIAAgACAAIAAgACAASQBGAFMAKABcAG4AIAAgACAAIAAgACAAIAAgACAAIAAgACAATQBKAEQAYQB0AGUAIAA9ACAAXAAiAFwAIgAsACAAVABBAEsARQAoAHsAXAAiAFwAIgAsACAAXAAiAFwAIgAsACAAXAAiAFwAIgAsACAAXAAiAFwAIgAsACAAXAAiAFwAIgAsACAAXAAiAFwAIgB9ACwAIAAxACwAIABfAGwAbwB3AE8AcgBkAGUAcgApACwAXABuACAAIAAgACAAIAAgACAAIAAgACAAIAAgAE4ATwBUACgASQBTAE4AVQBNAEIARQBSACgATQBKAEQAYQB0AGUAKQApACwAIABUAEEASwBFACgAewAjAFYAQQBMAFUARQAhACwAIABcACIAXAAiACwAIABcACIAXAAiACwAIABcACIAXAAiACwAIABcACIAXAAiACwAIABcACIAXAAiAH0ALAAgADEALAAgAF8AbABvAHcATwByAGQAZQByACkALABcAG4AIAAgACAAIAAgACAAIAAgACAAIAAgACAAXwBsAG8AdwBPAHIAZABlAHIAIAA9ACAAMQAsACAATABFAFQAKABcAG4AIAAgACAAIAAgACAAIAAgACAAIAAgACAAIAAgACAAIABfAGMARABhAHQAZQAsACAATQBKAEQATgBfAFQATwBfAEMAQQBMAEUATgBEAEEAUgBfAEQAQQBUAEUAKABNAEoARABhAHQAZQAsACAASgB1AGwAaQBhAG4AQwBhAGwAZQBuAGQAYQByACkALABcAG4AIAAgACAAIAAgACAAIAAgACAAIAAgACAAIAAgACAAIABJAEYAKABfAHQAcgB1AG4AYwBhAHQAZQAsAFwAbgAgACAAIAAgACAAIAAgACAAIAAgACAAIAAgACAAIAAgACAAIAAgACAASQBOAEQARQBYACgAXwBjAEQAYQB0AGUALAAgADEALAAgADEAKQAsAFwAbgAgACAAIAAgACAAIAAgACAAIAAgACAAIAAgACAAIAAgACAAIAAgACAASQBOAEQARQBYACgAXwBjAEQAYQB0AGUALAAgADEALAAgADEAKQAgACsAIABOACgASQBOAEQARQBYACgAXwBjAEQAYQB0AGUALAAgADEALAAgADIAKQAgAD4AIAA2ACkAXABuACAAIAAgACAAIAAgACAAIAAgACAAIAAgACAAIAAgACAAKQBcAG4AIAAgACAAIAAgACAAIAAgACAAIAAgACAAKQAsAFwAbgAgACAAIAAgACAAIAAgACAAIAAgACAAIABfAGwAbwB3AE8AcgBkAGUAcgAgAD0AIAAyACwAIABMAEUAVAAoAFwAbgAgACAAIAAgACAAIAAgACAAIAAgACAAIAAgACAAIAAgAF8AYwBEAGEAdABlACwAIABNAEoARABBAFQARQBfAFQATwBfAEMAQQBMAEUATgBEAEEAUgBfAEQAQQBUAEUAKABNAEoARABhAHQAZQAsACAASgB1AGwAaQBhAG4AQwBhAGwAZQBuAGQAYQByACkALABcAG4AIAAgACAAIAAgACAAIAAgACAAIAAgACAAIAAgACAAIABJAEYAKABfAHQAcgB1AG4AYwBhAHQAZQAsAFwAbgAgACAAIAAgACAAIAAgACAAIAAgACAAIAAgACAAIAAgACAAIAAgACAAVABBAEsARQAoAF8AYwBEAGEAdABlACwAIAAxACwAIAAyACkALABcAG4AIAAgACAAIAAgACAAIAAgACAAIAAgACAAIAAgACAAIAAgACAAIAAgAEwARQBUACgAXABuACAAIAAgACAAIAAgACAAIAAgACAAIAAgACAAIAAgACAAIAAgACAAIAAgACAAIAAgAF8AZABhAHkAcwBJAG4ATQBvAG4AdABoACwAIABEAEEAWQBTAF8ASQBOAF8ATQBPAE4AVABIACgASQBOAEQARQBYACgAXwBjAEQAYQB0AGUALAAgADEALAAgADIAKQAsACAASQBOAEQARQBYACgAXwBjAEQAYQB0AGUALAAgADEALAAgADEAKQApACwAXABuACAAIAAgACAAIAAgACAAIAAgACAAIAAgACAAIAAgACAAIAAgACAAIAAgACAAIAAgAF8AYwBhAHIAcgB5AE0AbwBuAHQAaAAsACAAUgBPAFUATgBEACgAKAAoAEkATgBEAEUAWAAoAF8AYwBEAGEAdABlACwAIAAxACwAIAAzACkAIAAtACAAMQAgACsAIABJAE4ARABFAFgAKABfAGMARABhAHQAZQAsACAAMQAsACAANAApACkAIAAvACAAXwBkAGEAeQBzAEkAbgBNAG8AbgB0AGgAKQAsACAAMAApACwAXABuACAAIAAgACAAIAAgACAAIAAgACAAIAAgACAAIAAgACAAIAAgACAAIAAgACAAIAAgAEkARgBTACgAXABuACAAIAAgACAAIAAgACAAIAAgACAAIAAgACAAIAAgACAAIAAgACAAIAAgACAAIAAgACAAIAAgACAAXwBjAGEAcgByAHkATQBvAG4AdABoACAAPQAgADAALAAgAFQAQQBLAEUAKABfAGMARABhAHQAZQAsACAAMQAsACAAMgApACwAXABuACAAIAAgACAAIAAgACAAIAAgACAAIAAgACAAIAAgACAAIAAgACAAIAAgACAAIAAgACAAIAAgACAASQBOAEQARQBYACgAXwBjAEQAYQB0AGUALAAgADEALAAgADIAKQAgAD0AIAAxADIALAAgAEgAUwBUAEEAQwBLACgASQBOAEQARQBYACgAXwBjAEQAYQB0AGUALAAgADEALAAgADEAKQAgACsAIAAxACwAIAAxACkALABcAG4AIAAgACAAIAAgACAAIAAgACAAIAAgACAAIAAgACAAIAAgACAAIAAgACAAIAAgACAAIAAgACAAIABUAFIAVQBFACwAIABIAFMAVABBAEMASwAoAEkATgBEAEUAWAAoAF8AYwBEAGEAdABlACwAIAAxACwAIAAxACkALAAgAEkATgBEAEUAWAAoAF8AYwBEAGEAdABlACwAIAAxACwAIAAyACkAIAArACAAMQApAFwAbgAgACAAIAAgACAAIAAgACAAIAAgACAAIAAgACAAIAAgACAAIAAgACAAIAAgACAAIAApAFwAbgAgACAAIAAgACAAIAAgACAAIAAgACAAIAAgACAAIAAgACAAIAAgACAAKQBcAG4AIAAgACAAIAAgACAAIAAgACAAIAAgACAAIAAgACAAIAApAFwAbgAgACAAIAAgACAAIAAgACAAIAAgACAAIAApACwAXABuACAAIAAgACAAIAAgACAAIAAgACAAIAAgAF8AbABvAHcATwByAGQAZQByACAAPQAgADMALAAgAEwARQBUACgAXABuACAAIAAgACAAIAAgACAAIAAgACAAIAAgACAAIAAgACAAXwBNAEoARABOACwAIABJAE4AVAAoAE0ASgBEAGEAdABlACkALABcAG4AIAAgACAAIAAgACAAIAAgACAAIAAgACAAIAAgACAAIABfAHQAaQBtAGUALAAgAE0ASgBEAGEAdABlACAALQAgAF8ATQBKAEQATgAsAFwAbgAgACAAIAAgACAAIAAgACAAIAAgACAAIAAgACAAIAAgAF8AcgBUAGkAbQBlACwAIABJAEYAUwAoAFwAbgAgACAAIAAgACAAIAAgACAAIAAgACAAIAAgACAAIAAgACAAIAAgACAAXwBwAHIAZQBjAGkAcwBpAG8AbgAgAD0AIABcACIAXAAiACwAIABfAHQAaQBtAGUALABcAG4AIAAgACAAIAAgACAAIAAgACAAIAAgACAAIAAgACAAIAAgACAAIAAgAF8AdAByAHUAbgBjAGEAdABlACwAIABSAE8AVQBOAEQARABPAFcATgAoAF8AdABpAG0AZQAsACAAXwBwAHIAZQBjAGkAcwBpAG8AbgApACwAXABuACAAIAAgACAAIAAgACAAIAAgACAAIAAgACAAIAAgACAAIAAgACAAIABUAFIAVQBFACwAIABSAE8AVQBOAEQAKABfAHQAaQBtAGUALAAgAF8AcAByAGUAYwBpAHMAaQBvAG4AKQBcAG4AIAAgACAAIAAgACAAIAAgACAAIAAgACAAIAAgACAAIAApACwAXABuACAAIAAgACAAIAAgACAAIAAgACAAIAAgACAAIAAgACAASQBGACgAXwByAFQAaQBtAGUAIAA9ACAAMQAsAFwAbgAgACAAIAAgACAAIAAgACAAIAAgACAAIAAgACAAIAAgACAAIAAgACAATQBKAEQATgBfAFQATwBfAEMAQQBMAEUATgBEAEEAUgBfAEQAQQBUAEUAKABfAE0ASgBEAE4AIAArACAAMQAsACAASgB1AGwAaQBhAG4AQwBhAGwAZQBuAGQAYQByACkALABcAG4AIAAgACAAIAAgACAAIAAgACAAIAAgACAAIAAgACAAIAAgACAAIAAgAEwARQBUACgAXABuACAAIAAgACAAIAAgACAAIAAgACAAIAAgACAAIAAgACAAIAAgACAAIAAgACAAIAAgAF8AYwBEAGEAdABlACwAIABNAEoARABOAF8AVABPAF8AQwBBAEwARQBOAEQAQQBSAF8ARABBAFQARQAoAF8ATQBKAEQATgAsACAASgB1AGwAaQBhAG4AQwBhAGwAZQBuAGQAYQByACkALABcAG4AIAAgACAAIAAgACAAIAAgACAAIAAgACAAIAAgACAAIAAgACAAIAAgACAAIAAgACAASABTAFQAQQBDAEsAKABcAG4AIAAgACAAIAAgACAAIAAgACAAIAAgACAAIAAgACAAIAAgACAAIAAgACAAIAAgACAAIAAgACAAIABJAE4ARABFAFgAKABfAGMARABhAHQAZQAsACAAMQAsACAAMQApACwAXABuACAAIAAgACAAIAAgACAAIAAgACAAIAAgACAAIAAgACAAIAAgACAAIAAgACAAIAAgACAAIAAgACAASQBOAEQARQBYACgAXwBjAEQAYQB0AGUALAAgADEALAAgADIAKQAsAFwAbgAgACAAIAAgACAAIAAgACAAIAAgACAAIAAgACAAIAAgACAAIAAgACAAIAAgACAAIAAgACAAIAAgAEkATgBEAEUAWAAoAF8AYwBEAGEAdABlACwAIAAxACwAIAAzACkAIAArACAAXwByAFQAaQBtAGUAXABuACAAIAAgACAAIAAgACAAIAAgACAAIAAgACAAIAAgACAAIAAgACAAIAAgACAAIAAgACkAXABuACAAIAAgACAAIAAgACAAIAAgACAAIAAgACAAIAAgACAAIAAgACAAIAApAFwAbgAgACAAIAAgACAAIAAgACAAIAAgACAAIAAgACAAIAAgACkAXABuACAAIAAgACAAIAAgACAAIAAgACAAIAAgACkALABcAG4AIAAgACAAIAAgACAAIAAgACAAIAAgACAAVABSAFUARQAsACAATABFAFQAKABcAG4AIAAgACAAIAAgACAAIAAgACAAIAAgACAAIAAgACAAIABfAE0ASgBEAE4ALAAgAEkATgBUACgATQBKAEQAYQB0AGUAKQAsAFwAbgAgACAAIAAgACAAIAAgACAAIAAgACAAIAAgACAAIAAgAF8AdABpAG0AZQAsACAATQBKAEQAYQB0AGUAIAAtACAAXwBNAEoARABOACwAXABuACAAIAAgACAAIAAgACAAIAAgACAAIAAgACAAIAAgACAAXwByAFQAaQBtAGUALAAgAFIARQBTAE8ATABWAEUAXwBUAEkATQBFAFMAUABBAE4AKABfAHQAaQBtAGUALAAgADEALAAgAF8AbABvAHcATwByAGQAZQByACAALQAgADIALAAgAF8AcAByAGUAYwBpAHMAaQBvAG4ALAAgAF8AdAByAHUAbgBjAGEAdABlACkALABcAG4AIAAgACAAIAAgACAAIAAgACAAIAAgACAAIAAgACAAIABfAGMAYQByAHIAeQBEAGEAeQAsACAASQBOAEQARQBYACgAXwByAFQAaQBtAGUALAAgADIAKQAsAFwAbgAgACAAIAAgACAAIAAgACAAIAAgACAAIAAgACAAIAAgAF8AcgBEAGEAdABlACwAIABNAEoARABOAF8AVABPAF8AQwBBAEwARQBOAEQAQQBSAF8ARABBAFQARQAoAF8ATQBKAEQATgAgACsAIABfAGMAYQByAHIAeQBEAGEAeQAsACAASgB1AGwAaQBhAG4AQwBhAGwAZQBuAGQAYQByACkALABcAG4AIAAgACAAIAAgACAAIAAgACAAIAAgACAAIAAgACAAIABIAFMAVABBAEMASwAoAF8AcgBEAGEAdABlACwAIABDAEgATwBPAFMARQBDAE8ATABTACgAXwByAFQAaQBtAGUALAAgAFMARQBRAFUARQBOAEMARQAoADEALAAgAF8AbABvAHcATwByAGQAZQByACAALQAgADMALAAgADMAK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sAGkAYwBhAHQAaQBvAG4AIAB0AG8AIABhACAAZwBpAHYAZQBuACAATQBvAGQAaQBmAGkAZQBkACAASgB1AGwAaQBhAG4AIABEAGEAdABlAC4AXABuAE4AbwB0AGUAIABpAGYAIABkAGEAdABlACAAYwBvAG0AcABvAG4AZQBuAHQAcwAgAG8AZgAgAHkAZQBhAHIAcwAsACAAcQB1AGEAcgB0AGUAcgBzACAAbwByACAAbQBvAG4AdABoAHMAIABhAHIAZQAgAGEAZABkAGUAZAAgAGYAbwByACAAYQAgAE0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AgACAAIAAgACAAIAB8ACAAZABlAGMAaQBtAGEAbAAgACAAIAAgACAAfAAgAE0AbwBkAGkAZgBpAGUAZAAgAEoAdQBsAGkAYQBuACAARABhAHQAZQAgAGkAbgAgAGwAbwBjAGEAbAAgAHQAaQBtAGUAIAB6AG8AbgBlAFwAbgBbAEEAZABkAFQAaQBtAGUAUwBwAGEAbgBdACAAIAAgACAAfAAgAGQAZQBjAGkAbQBhAGwAIAAgACAAIAAgAHwAIABBAGQAZAAgAHQAaQBtAGUAcwBwAGEAbgAuAFwAbgBbAEEAZABkAFcAZQBlAGsAcwBdACAAIAAgACAAIAAgACAAfAAgAGQAZQBjAGkAbQBhAGwAIAAgACAAIAAgAHwAIABBAGQAZAAgAHcAZQBlAGsAcwAgAHQAaQBtAGUAcwBwAGEAbgAuACAARgByAGEAYwB0AGkAbwBuAGEAbAAgAHAAYQByAHQAIABjAGEAcgByAGkAZQBzACAAdABvACAAZABhAHkALgBcAG4AWwBBAGQAZABNAG8AbgB0AGgAcwBdACAAIAAgACAAIAAgAHwAIABkAGUAYwBpAG0AYQBsACAAIAAgACAAIAB8ACAAQQBkAGQAIABtAG8AbgB0AGgAcwAgAHQAaQBtAGUAcwBwAGEAbgAuACAARgByAGEAYwB0AGkAbwBuAGEAbAAgAHAAYQByAHQAIABjAGEAcgByAGkAZQBzACAAdABvACAAZABhAHkALgBcAG4AWwBBAGQAZABRAHUAYQByAHQAZQByAHMAXQAgACAAIAAgAHwAIABkAGUAYwBpAG0AYQBsACAAIAAgACAAIAB8ACAAQQBkAGQAIABxAHUAYQByAHQAZQByAHMAIAB0AGkAbQBlAHMAcABhAG4ALgAgAEYAcgBhAGMAdABpAG8AbgBhAGwAIABwAGEAcgB0ACAAYwBhAHIAcgBpAGUAcwAgAHQAbwAgAG0AbwBuAHQAaAAgAGEAbgBkACAAZABhAHkALgBcAG4AWwBBAGQAZABZAGUAYQByAHMAXQAgACAAIAAgACAAIAAgAHwAIABkAGUAYwBpAG0AYQBsACAAIAAgACAAIAB8ACAAQQBkAGQAIAB5AGUAYQByAHMAIAB0AGkAbQBlAHMAcABhAG4ALgAgAEYAcgBhAGMAdABpAG8AbgBhAGwAIABwAGEAcgB0ACAAYwBhAHIAcgBpAGUAcwAgAHQAbwAgAG0AbwBuAHQAaAAgAGEAbgBkACAAZABhAHk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AgAE8AbgBsAHkAIABuAGUAZQBkAGUAZAAgAGkAZgAgAGQAYQB0AGUAIABwAGEAcgB0AHMAIABvAGYAIAB5AGUAYQByAHMALAAgAHEAdQBhAHIAdABlAHIAcwAgAG8AcgAgAG0AbwBuAHQAaABzAFwAbgAgACAAIAAgACAAIAAgACAAIAAgACAAIAAgACAAIAAgACAAfAAgACAAIAAgACAAIAAgACAAIAAgACAAIAAgAHwAIABhAHIAZQAgAGEAZABk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BAEQARABJAFQASQBPAE4AIAA9ACAATABBAE0AQgBEAEEAKABMAG8AYwBhAGwATQBKAEQAYQB0AGUALAAgAFsAQQBkAGQAVABpAG0AZQBTAHAAYQBuAF0ALAAgAFsAQQBkAGQAVwBlAGUAawBzAF0ALAAgAFsAQQBkAGQATQBvAG4AdABoAHMAXQAsACAAWwBBAGQAZABRAHUAYQByAHQAZQByAHMAXQAsACAAWwBBAGQAZABZAGUAYQByAHMAXQAsACAAWwBKAHUAbABpAGEAbgBDAGEAbABlAG4AZABhAHIAXQAsAFwAbgAgACAAIAAgAEkARgBTACgAXABuACAAIAAgACAAIAAgACAAIABMAG8AYwBhAGwATQBKAEQAYQB0AGUAIAA9ACAAXAAiAFwAIgAsACAAXAAiAFwAIgAsAFwAbgAgACAAIAAgACAAIAAgACAATgBPAFQAKABJAFMATgBVAE0AQgBFAFIAKABMAG8AYwBhAGwATQBKAEQAYQB0AGUAKQApACwAIAB7ACMAVgBBAEwAVQBFACEAfQAsAFwAbgAgACAAIAAgACAAIAAgACAAKABOACgAQQBkAGQAVABpAG0AZQBTAHAAYQBuACkAIAA9ACAAMAApACAAKgAgACgATgAoAEEAZABkAFcAZQBlAGsAcwApACAAPQAgADAAKQAgACoAIAAoAE4AKABBAGQAZABNAG8AbgB0AGgAcwApACAAPQAgADAAKQAgACoAIAAoAE4AKABBAGQAZABRAHUAYQByAHQAZQByAHMAKQAgAD0AIAAwACkAIAAqACAAKABOACgAQQBkAGQAWQBlAGEAcgBzACkAIAA9ACAAMAApACwAIABMAG8AYwBhAGwATQBKAEQAYQB0AGUALABcAG4AIAAgACAAIAAgACAAIAAgAFQAUgBVAEUALAAgAEwARQBUACgAXABuACAAIAAgACAAIAAgACAAIAAgACAAIAAgAF8AaABhAHMARABhAHQAZQBQAGEAcgB0AHMAQQBkAGQAZQBkACwAIAAoACgATgAoAEEAZABkAE0AbwBuAHQAaABzACkAIAA8AD4AIAAwACkAIAArACAAKABOACgAQQBkAGQAUQB1AGEAcgB0AGUAcgBzACkAIAA8AD4AIAAwACkAIAArACAAKABOACgAQQBkAGQAWQBlAGEAcgBzACkAIAA8AD4AIAAwACkAKQAgADwAPgAgADAALABcAG4AIAAgACAAIAAgACAAIAAgACAAIAAgACAAXwBiAGEAcwBlAE0ASgBEAGEAdABlACwAIABJAEYAKABOAE8AVAAoAF8AaABhAHMARABhAHQAZQBQAGEAcgB0AHMAQQBkAGQAZQBkACkALAAgAEwAbwBjAGEAbABNAEoARABhAHQAZQAsAFwAbgAgACAAIAAgACAAIAAgACAAIAAgACAAIAAgACAAIAAgAEwARQBUACgAXABuACAAIAAgACAAIAAgACAAIAAgACAAIAAgACAAIAAgACAAIAAgACAAIABfAGQAZQBjAE0AbwBuAHQAaABzACwAIAAoAE4AKABBAGQAZABZAGUAYQByAHMAKQAgACoAIAAxADIAKQAgACsAIAAoAE4AKABBAGQAZABRAHUAYQByAHQAZQByAHMAKQAgACoAIAAzACkAIAArACAATgAoAEEAZABkAE0AbwBuAHQAaABzACkALABcAG4AIAAgACAAIAAgACAAIAAgACAAIAAgACAAIAAgACAAIAAgACAAIAAgAF8AYQBkAGQAVABvAHQAYQBsAE0AbwBuAHQAaABzACwAIABJAE4AVAAoAF8AZABlAGMATQBvAG4AdABoAHMAKQAsAFwAbgAgACAAIAAgACAAIAAgACAAIAAgACAAIAAgACAAIAAgACAAIAAgACAAXwBwAGEAcgB0AGkAYQBsAE0AbwBuAHQAaABzACwAIABfAGQAZQBjAE0AbwBuAHQAaABzACAALQAgAF8AYQBkAGQAVABvAHQAYQBsAE0AbwBuAHQAaABzACwAXABuACAAIAAgACAAIAAgACAAIAAgACAAIAAgACAAIAAgACAAIAAgACAAIABfAHMAdABhAHIAdABEAGEAdABlACwAIABNAEoARABBAFQARQBfAFQATwBfAEMAQQBMAEUATgBEAEEAUgBfAEQAQQBUAEUAKABMAG8AYwBhAGwATQBKAEQAYQB0AGUALAAgAEoAdQBsAGkAYQBuAEMAYQBsAGUAbgBkAGEAcgApACwAXABuACAAIAAgACAAIAAgACAAIAAgACAAIAAgACAAIAAgACAAIAAgACAAIABfAHMAaABpAGYAdABNAG8AbgB0AGgAcwAsACAASQBOAEQARQBYACgAXwBzAHQAYQByAHQARABhAHQAZQAsACAAMQAsACAAMgApACAALQAgADEAIAArACAAXwBhAGQAZABUAG8AdABhAGwATQBvAG4AdABoAHMALABcAG4AIAAgACAAIAAgACAAIAAgACAAIAAgACAAIAAgACAAIAAgACAAIAAgAF8AcgBlAHMAdQBsAHQAWQBlAGEAcgAsACAASQBOAEQARQBYACgAXwBzAHQAYQByAHQARABhAHQAZQAsACAAMQAsACAAMQApACAAKwAgAEkATgBUACgAXwBzAGgAaQBmAHQATQBvAG4AdABoAHMAIAAvACAAMQAyACkALABcAG4AIAAgACAAIAAgACAAIAAgACAAIAAgACAAIAAgACAAIAAgACAAIAAgAF8AcgBlAHMAdQBsAHQATQBvAG4AdABoACwAIABNAE8ARAAoAF8AcwBoAGkAZgB0AE0AbwBuAHQAaABzACwAIAAxADIAKQAgACsAIAAxACwAXABuACAAIAAgACAAIAAgACAAIAAgACAAIAAgACAAIAAgACAAIAAgACAAIABfAE0ASgBEAGEAdABlAE0AbwBuAHQAaAAsACAATQBPAEQASQBGAEkARQBEAF8ASgBVAEwASQBBAE4AXwBEAEEAVABFACgAXwByAGUAcwB1AGwAdABZAGUAYQByACwAIABfAHIAZQBzAHUAbAB0AE0AbwBuAHQAaAAsACAAMQAsACAAMAAsACAASgB1AGwAaQBhAG4AQwBhAGwAZQBuAGQAYQByACkAIAAtACAAMQAsAFwAbgAgACAAIAAgACAAIAAgACAAIAAgACAAIAAgACAAIAAgACAAIAAgACAAXwBhAHYAZwBEAGEAeQBzAE0AbwBuAHQAaAAsACAASQBGACgATgAoAEoAdQBsAGkAYQBuAEMAYQBsAGUAbgBkAGEAcgApACwAIAAzADAALgA0ADMANwA1ACwAIAAzADAALgA0ADMANgA4ADcANQApACwAXABuACAAIAAgACAAIAAgACAAIAAgACAAIAAgACAAIAAgACAAIAAgACAAIABfAE0ASgBEAGEAdABlAE0AbwBuAHQAaAAgACsAIABJAE4ARABFAFgAKABfAHMAdABhAHIAdABEAGEAdABlACwAIAAxACwAIAAzACkAIAArACAAUgBPAFUATgBEACgAXwBwAGEAcgB0AGkAYQBsAE0AbwBuAHQAaABzACAAKgAgAF8AYQB2AGcARABhAHkAcwBNAG8AbgB0AGgALAAgADAAKQAgACsAIABJAE4ARABFAFgAKABfAHMAdABhAHIAdABEAGEAdABlACwAIAAxACwAIAA0ACkAXABuACAAIAAgACAAIAAgACAAIAAgACAAIAAgACAAIAAgACAAKQBcAG4AIAAgACAAIAAgACAAIAAgACAAIAAgACAAKQAsAFwAbgAgACAAIAAgACAAIAAgACAAIAAgACAAIABfAGIAYQBzAGUATQBKAEQAYQB0AGUAIAArACAATgAoAEEAZABkAFQAaQBtAGUAUwBwAGEAbgApACAAKwAgAFIATwBVAE4ARAAoAE4AKABBAGQAZABXAGUAZQBrAHMAKQAgACoAIAA3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FwAbgBcAG4AUABhAHIAcwBlAHMAIABhAG4AIABJAFMATwAgAGYAbwByAG0AYQB0AHQAZQBkACAAdABpAG0AZQAgAG8AZgAgAGQAYQB5ACAAaQBuAHQAbwAgAGQAZQBjAGkAbQBhAGw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cwBcAG4AIAAyACAAfAAgAGkAbgB0AGUAZwBlAHIAIABbADAALgAuADUAOQBdACAAIAB8ACAATQBpAG4AdQB0AGUAcwBcAG4AIAAz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IAAgACAAIAAgACAAIAAgACAAIAB8ACAAdABlAHgAdAAgACAAIAB8ACAAVABpAG0AZQAgAGkAbgAgAEkAUwBPACAAZgBvAHIAbQBhAHQAIABpAGUALgAgAFQAaABoADoAbQBtADoAcwBzAC4AMAAwADAAXABuAFsAQQBzAEMAbwBtAHAAbABpAGMAYQB0AGkAbwBuAF0AIAB8ACAAcwB3AGkAdABjAGgAIAB8ACAATwB1AHQAcAB1AHQ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EkATQBFACgAXAAiADEAMgA6ADAAMABcACIAKQBcAG4AUgBlAHQAdQByAG4AcwA6ACAAMAAuADUAXABuAFwAbgBQAEEAUgBTAEUAXwBJAFMATwBfAFQASQBNAEU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QASQBNAEUAIAA9ACAATABBAE0AQgBEAEEAKABJAFMATwBUAGkAbQBlACwAIABbAEEAcwBDAG8AbQBwAGwAaQBjAGEAdABpAG8AbgBdACwAXABuACAAIAAgACAASQBGACgASQBTAE8AVABpAG0AZQAgAD0AIABcACIAXAAiACwAIABcACIAXAAiACwAXABuACAAIAAgACAAIAAgACAAIABMAEUAVAAoAFwAbgAgACAAIAAgACAAIAAgACAAIAAgACAAIABfAGEAcwBWAGEAbAB1AGUALAAgAE4AKABBAHMAQwBvAG0AcABsAGkAYwBhAHQAaQBvAG4AKQAgAD0AIAAwACwAXABuACAAIAAgACAAIAAgACAAIAAgACAAIAAgAEkARgAoAEMATwBEAEUAKABJAFMATwBUAGkAbQBlACkAIAA8AD4AIAA4ADQALAAgAEkARgAoAF8AYQBzAFYAYQBsAHUAZQAsACAAewAjAFYAQQBMAFUARQAhAH0ALAAgAHsAIwBWAEEATABVAEUAIQAsACAAXAAiAFwAIgAsACAAXAAiAFwAIgB9ACkALABcAG4AIAAgACAAIAAgACAAIAAgACAAIAAgACAAIAAgACAAIABMAEUAVAAoAFwAbgAgACAAIAAgACAAIAAgACAAIAAgACAAIAAgACAAIAAgACAAIAAgACAAXwBsAGUAbgAsACAATABFAE4AKABJAFMATwBUAGkAbQBlACkAIAAtACAAMQAsAFwAbgAgACAAIAAgACAAIAAgACAAIAAgACAAIAAgACAAIAAgACAAIAAgACAAXwB0AGkAbQBlAFAAYQByAHQALAAgAFIASQBHAEgAVAAoAEkAUwBPAFQAaQBtAGUALAAgAF8AbABlAG4AKQAsAFwAbgAgACAAIAAgACAAIAAgACAAIAAgACAAIAAgACAAIAAgACAAIAAgACAAXwBwAGEAdAB0AGUAcgBuACwAIABSAEUAUABMAEEAQwBFAF8AQwBIAEEAUgBTACgAXwB0AGkAbQBlAFAAYQByAHQALAAgAFwAIgAwADEAMgAzADQANQA2ADcAOAA5AFwAIgAsACAAXAAiAF8AXAAiACkALABcAG4AIAAgACAAIAAgACAAIAAgACAAIAAgACAAIAAgACAAIAAgACAAIAAgAF8AdAByAHkAUABhAHIAcwBlACwAIABJAEYAUwAoAFwAbgAgACAAIAAgACAAIAAgACAAIAAgACAAIAAgACAAIAAgACAAIAAgACAAIAAgACAAIABMAEUARgBUACgAXwBwAGEAdAB0AGUAcgBuACwAIAAxADAAKQAgAD0AIABcACIAXwBfADoAXwBfADoAXwBfAC4AXwBcACIALAAgAEwARQBUACgAXABuACAAIAAgACAAIAAgACAAIAAgACAAIAAgACAAIAAgACAAIAAgACAAIAAgACAAIAAgACAAIAAgACAAXwBkAGUAYwBpAG0AYQBsAHMALAAgAF8AbABlAG4AIAAtACAAOQ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0ACwAIAAyACkAKQAsAFwAbgAgACAAIAAgACAAIAAgACAAIAAgACAAIAAgACAAIAAgACAAIAAgACAAIAAgACAAIAAgACAAIAAgACAAIAAgACAAVgBBAEwAVQBFACgATQBJAEQAKABfAHQAaQBtAGUAUABhAHIAdAAsACAANwAsACAAMgApACkAIAArACAAKABWAEEATABVAEUAKABSAEkARwBIAFQAKABfAHQAaQBtAGUAUABhAHIAdAAsACAAXwBkAGUAYwBpAG0AYQBsAHMAKQApACAALwAgACgAMQAwACAAXgAgAF8AZABlAGMAaQBtAGEAbABzACkAKQBcAG4AIAAgACAAIAAgACAAIAAgACAAIAAgACAAIAAgACAAIAAgACAAIAAgACAAIAAgACAAIAAgACAAIAApAFwAbgAgACAAIAAgACAAIAAgACAAIAAgACAAIAAgACAAIAAgACAAIAAgACAAIAAgACAAIAApACwAXABuACAAIAAgACAAIAAgACAAIAAgACAAIAAgACAAIAAgACAAIAAgACAAIAAgACAAIAAgAF8AcABhAHQAdABlAHIAbgAgAD0AIABcACIAXwBfADoAXwBfADo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0ACwAIAAyACkAKQAsAFwAbgAgACAAIAAgACAAIAAgACAAIAAgACAAIAAgACAAIAAgACAAIAAgACAAIAAgACAAIAAgACAAIAAgACAAIAAgACAAVgBBAEwAVQBFACgAUgBJAEcASABUACgAXwB0AGkAbQBlAFAAYQByAHQALAAgADIAKQApAFwAbgAgACAAIAAgACAAIAAgACAAIAAgACAAIAAgACAAIAAgACAAIAAgACAAIAAgACAAIAAgACAAIAAgACkALABcAG4AIAAgACAAIAAgACAAIAAgACAAIAAgACAAIAAgACAAIAAgACAAIAAgACAAIAAgACAAXwBwAGEAdAB0AGUAcgBuACAAPQAgAFwAIgBfAF8AOgBfAF8AXAAi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FIASQBHAEgAVAAoAF8AdABpAG0AZQBQAGEAcgB0ACwAIAAyACkAKQAsAFwAbgAgACAAIAAgACAAIAAgACAAIAAgACAAIAAgACAAIAAgACAAIAAgACAAIAAgACAAIAAgACAAIAAgACAAIAAgACAAMABcAG4AIAAgACAAIAAgACAAIAAgACAAIAAgACAAIAAgACAAIAAgACAAIAAgACAAIAAgACAAIAAgACAAIAApACwAXABuACAAIAAgACAAIAAgACAAIAAgACAAIAAgACAAIAAgACAAIAAgACAAIAAgACAAIAAgAEwARQBGAFQAKABfAHAAYQB0AHQAZQByAG4ALAAgADgAKQAgAD0AIABcACIAXwBfAF8AXwBfAF8ALgBfAFwAIgAsACAATABFAFQAKABcAG4AIAAgACAAIAAgACAAIAAgACAAIAAgACAAIAAgACAAIAAgACAAIAAgACAAIAAgACAAIAAgACAAIABfAGQAZQBjAGkAbQBhAGwAcwAsACAAXwBsAGUAbgAgAC0AIAA3ACwAXABuACAAIAAgACAAIAAgACAAIAAgACAAIAAgACAAIAAgACAAIAAgACAAIAAgACAAIAAgACAAIAAgACAASABTAFQAQQBDAEsAKABcAG4AIAAgACAAIAAgACAAIAAgACAAIAAgACAAIAAgACAAIAAgACAAIAAgACAAIAAgACAAIAAgACAAIAAgACAAIAAgAFYAQQBMAFUARQAoAEwARQBGAFQAKABfAHQAaQBtAGUAUABhAHIAdAAsACAAMgApACkALABcAG4AIAAgACAAIAAgACAAIAAgACAAIAAgACAAIAAgACAAIAAgACAAIAAgACAAIAAgACAAIAAgACAAIAAgACAAIAAgAFYAQQBMAFUARQAoAE0ASQBEACgAXwB0AGkAbQBlAFAAYQByAHQALAAgADMALAAgADIAKQApACwAXABuACAAIAAgACAAIAAgACAAIAAgACAAIAAgACAAIAAgACAAIAAgACAAIAAgACAAIAAgACAAIAAgACAAIAAgACAAIABWAEEATABVAEUAKABNAEkARAAoAF8AdABpAG0AZQBQAGEAcgB0ACwAIAA1ACwAIAAyACkAKQAgACsAIAAoAFYAQQBMAFUARQAoAFIASQBHAEgAVAAoAF8AdABpAG0AZQBQAGEAcgB0ACwAIABfAGQAZQBjAGkAbQBhAGwAcwApACkAIAAvACAAKAAxADAAIABeACAAXwBkAGUAYwBpAG0AYQBsAHMAKQApAFwAbgAgACAAIAAgACAAIAAgACAAIAAgACAAIAAgACAAIAAgACAAIAAgACAAIAAgACAAIAAgACAAIAAgACkAIAAgACAAIABcAG4AIAAgACAAIAAgACAAIAAgACAAIAAgACAAIAAgACAAIAAgACAAIAAgACAAIAAgACAAKQAsAFwAbgAgACAAIAAgACAAIAAgACAAIAAgACAAIAAgACAAIAAgACAAIAAgACAAIAAgACAAIABfAHAAYQB0AHQAZQByAG4AIAA9ACAAXAAiAF8AXwBfAF8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NAEkARAAoAF8AdABpAG0AZQBQAGEAcgB0ACwAIAAzACwAIAAyACkAKQAsAFwAbgAgACAAIAAgACAAIAAgACAAIAAgACAAIAAgACAAIAAgACAAIAAgACAAIAAgACAAIAAgACAAIAAgACAAIAAgACAAVgBBAEwAVQBFACgAUgBJAEcASABUACgAXwB0AGkAbQBlAFAAYQByAHQALAAgADIAKQApAFwAbgAgACAAIAAgACAAIAAgACAAIAAgACAAIAAgACAAIAAgACAAIAAgACAAIAAgACAAIAAgACAAIAAgACkALABcAG4AIAAgACAAIAAgACAAIAAgACAAIAAgACAAIAAgACAAIAAgACAAIAAgACAAIAAgACAAXwBwAGEAdAB0AGUAcgBuACAAPQAgAFwAIgBfAF8AXwBfAFwAIgAsAFwAbgAgACAAIAAgACAAIAAgACAAIAAgACAAIAAgACAAIAAgACAAIAAgACAAIAAgACAAIAAgACAAIAAgAEgAUwBUAEEAQwBL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AsAFwAbgAgACAAIAAgACAAIAAgACAAIAAgACAAIAAgACAAIAAgACAAIAAgACAAIAAgACAAIABfAHAAYQB0AHQAZQByAG4AIAA9ACAAXAAiAF8AXwBcACIALABcAG4AIAAgACAAIAAgACAAIAAgACAAIAAgACAAIAAgACAAIAAgACAAIAAgACAAIAAgACAAIAAgACAAIABIAFMAVABBAEMASwAoAFwAbgAgACAAIAAgACAAIAAgACAAIAAgACAAIAAgACAAIAAgACAAIAAgACAAIAAgACAAIAAgACAAIAAgACAAIAAgACAAVgBBAEwAVQBFACgAXwB0AGkAbQBlAFAAYQByAHQAKQAsACAAMAAsACAAMABcAG4AIAAgACAAIAAgACAAIAAgACAAIAAgACAAIAAgACAAIAAgACAAIAAgACAAIAAgACAAIAAgACAAIAApACwAXABuACAAIAAgACAAIAAgACAAIAAgACAAIAAgACAAIAAgACAAIAAgACAAIAAgACAAIAAgAFQAUgBVAEUALAAgAHsAIwBWAEEATABVAEUAIQB9AFwAbgAgACAAIAAgACAAIAAgACAAIAAgACAAIAAgACAAIAAgACAAIAAgACAAKQAsAFwAbgAgACAAIAAgACAAIAAgACAAIAAgACAAIAAgACAAIAAgACAAIAAgACAASQBGAFMAKABcAG4AIAAgACAAIAAgACAAIAAgACAAIAAgACAAIAAgACAAIAAgACAAIAAgACAAIAAgACAASQBTAEUAUgBSAE8AUgAoAEkATgBEAEUAWAAoAF8AdAByAHkAUABhAHIAcwBlACwAIAAxACwAIAAxACkAKQAsACAASQBGACgAXwBhAHMAVgBhAGwAdQBlACwAIAB7ACMAVgBBAEwAVQBFACEAfQAsACAAewAjAFYAQQBMAFUARQAhACwAIABcACIAXAAiACwAIABcACIAXAAiAH0AKQAsAFwAbgAgACAAIAAgACAAIAAgACAAIAAgACAAIAAgACAAIAAgACAAIAAgACAAIAAgACAAIABOAE8AVAAoAEkAUwBfAFYAQQBMAEkARABfAFQASQBNAEUAXwBPAEYAXwBEAEEAWQAoAFwAbgAgACAAIAAgACAAIAAgACAAIAAgACAAIAAgACAAIAAgACAAIAAgACAAIAAgACAAIAAgACAAIAAgACAAIAAgACAASQBOAEQARQBYACgAXwB0AHIAeQBQAGEAcgBzAGUALAAgADEALAAgADEAKQAsAFwAbgAgACAAIAAgACAAIAAgACAAIAAgACAAIAAgACAAIAAgACAAIAAgACAAIAAgACAAIAAgACAAIAAgACAAIAAgACAASQBOAEQARQBYACgAXwB0AHIAeQBQAGEAcgBzAGUALAAgADEALAAgADIAKQAsAFwAbgAgACAAIAAgACAAIAAgACAAIAAgACAAIAAgACAAIAAgACAAIAAgACAAIAAgACAAIAAgACAAIAAgACAAIAAgACAASQBOAEQARQBYACgAXwB0AHIAeQBQAGEAcgBzAGUALAAgADEALAAgADMAKQAsACAAMQBcAG4AIAAgACAAIAAgACAAIAAgACAAIAAgACAAIAAgACAAIAAgACAAIAAgACAAIAAgACAAIAAgACAAIAApAFwAbgAgACAAIAAgACAAIAAgACAAIAAgACAAIAAgACAAIAAgACAAIAAgACAAIAAgACAAIAApACwAIABJAEYAKABfAGEAcwBWAGEAbAB1AGUALAAgAHsAIwBOAFUATQAhAH0ALAAgAHsAIwBOAFUATQAhACwAIABcACIAXAAiACwAIABcACIAXAAiAH0AKQAsAFwAbgAgACAAIAAgACAAIAAgACAAIAAgACAAIAAgACAAIAAgACAAIAAgACAAIAAgACAAIABfAGEAcwBWAGEAbAB1AGUALAAgAFQASQBNAEUAUwBQAEEATgAoADEALAAgADAALAAgAFwAbgAgACAAIAAgACAAIAAgACAAIAAgACAAIAAgACAAIAAgACAAIAAgACAAIAAgACAAIAAgACAAIAAgAEkATgBEAEUAWAAoAF8AdAByAHkAUABhAHIAcwBlACwAIAAxACwAIAAxACkALABcAG4AIAAgACAAIAAgACAAIAAgACAAIAAgACAAIAAgACAAIAAgACAAIAAgACAAIAAgACAAIAAgACAAIABJAE4ARABFAFgAKABfAHQAcgB5AFAAYQByAHMAZQAsACAAMQAsACAAMgApACwAXABuACAAIAAgACAAIAAgACAAIAAgACAAIAAgACAAIAAgACAAIAAgACAAIAAgACAAIAAgACAAIAAgACAASQBOAEQARQBYACgAXwB0AHIAeQBQAGEAcgBzAGUALAAgADEALAAgADMAKQBcAG4AIAAgACAAIAAgACAAIAAgACAAIAAgACAAIAAgACAAIAAgACAAIAAgACAAIAAgACAAKQAsAFwAbgAgACAAIAAgACAAIAAgACAAIAAgACAAIAAgACAAIAAgACAAIAAgACAAIAAgACAAIABUAFIAVQBFACwAIABIAFMAVABBAEMASwAoACAAXABuACAAIAAgACAAIAAgACAAIAAgACAAIAAgACAAIAAgACAAIAAgACAAIAAgACAAIAAgACAAIAAgACAASQBOAEQARQBYACgAXwB0AHIAeQBQAGEAcgBzAGUALAAgADEALAAgADEAKQAsAFwAbgAgACAAIAAgACAAIAAgACAAIAAgACAAIAAgACAAIAAgACAAIAAgACAAIAAgACAAIAAgACAAIAAgAEkATgBEAEUAWAAoAF8AdAByAHkAUABhAHIAcwBlACwAIAAxACwAIAAyACkALABcAG4AIAAgACAAIAAgACAAIAAgACAAIAAgACAAIAAgACAAIAAgACAAIAAgACAAIAAgACAAIAAgACAAIABJAE4ARABFAFgAKABfAHQAcgB5AFAAYQByAHMAZQAsACAAMQAsACAAM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FwAbgBcAG4AUgBlAHQAdQByAG4AcwAgAGEAIAB0AGkAbQ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AgACAAIAAgACAAIAAgACAAIAAgACAAIAB8ACAAZABlAGMAaQBtAGEAbAAgAFsAMAAuAC4AMQBdACAAfAAgAFQAaQBtAGUAIABvAGYAIABkAGEAeQAgAGEAcwAgAGQAZQBjAGkAbQBhAGwAIABmAHIAYQBjAHQAaQBvAG4AIABvAGYAIABhACAAZABhAHkALgBcAG4AWwBPAHAAdABpAG8AbgBzAF0AIAAgACAAIAAgACAAIAAgAHwAIAB0AGUAeAB0ACAAIAAgACAAIAAgACAAIAAgACAAIAB8ACAAUwB0AHIAaQBuAGcAIAB3AGkAdABoACAAZQBsAGUAbQBlAG4AdABzADoAIABbAEIAXQBbADwAXQBbAEwAbwB3AE8AcgBkAGUAcgBdAFsAUAByAGUAYwBpAHMAaQBvAG4AXQBcAG4AIAAgACAAIAAgACAAIAAgACAAIAAgACAAIAAgACAAIAAgAHwAIAAgACAAIAAgACAAIAAgACAAIAAgACAAIAAgACAAIAB8ACAAIAAgACAAIAAgACAAIABCACAAOgAgAEQAaQBzAHAAbABhAHkAIABpAG4AIABiAGEAcwBpAGMAIABmAG8AcgBtAGEAdAAgAGUAZwAgAFQAMAAwADAAMAAwADAAXABuACAAIAAgACAAIAAgACAAIAAgACAAIAAgACAAIAAgACAAIAB8ACAAIAAg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B8ACAATABvAHcATwByAGQAZQByACAAOgAgAGwAbwB3ACAAbwByAGQAZQByACAAYwBvAG0AcABvAG4AZQBuAHQAXABuACAAIAAgACAAIAAgACAAIAAgACAAIAAgACAAIAAgACAAIAB8ACAAIAAgACAAIAAgACAAIAAgACAAIAAgACAAIAAgACAAfAAgACAAIAAgACAATgB1AGwAbAAgADoAIABEAGUAZgBhAHUAbAB0AHMAIAB0AG8AIABzAGUAYwBvAG4AZABzAFwAbgAgACAAIAAgACAAIAAgACAAIAAgACAAIAAgACAAIAAgACAAfAAgACAAIAAgACAAIAAgACAAIAAgACAAIAAgACAAIAAgAHwAIAAgACAAIAAgACAAIAAgAEgAIAA6ACAASABvAHUAcgBcAG4AIAAgACAAIAAgACAAIAAgACAAIAAgACAAIAAgACAAIAAgAHwAIAAgACAAIAAgACAAIAAgACAAIAAgACAAIAAgACAAIAB8ACAAIAAgACAAIAAgACAAIABNACAAOgAgAE0AaQBuAHUAdABlAFwAbgAgACAAIAAgACAAIAAgACAAIAAgACAAIAAgACAAIAAgACAAfAAgACAAIAAgACAAIAAgACAAIAAgACAAIAAgACAAIAAgAHwAIAAgACAAIAAgACAAIAAgAFMAIAA6ACAAUwBlAGMAbwBuAGQAXABuACAAIAAgACAAIAAgACAAIAAgACAAIAAgACAAIAAgACAAIAB8ACAAIAAgACAAIAAgACAAIAAgACAAIAAgACAAIAAgACAAfAAgAFAAcgBlAGMAaQBzAGkAbwBuADoAIABbADAALQA5AF0AIABPAG4AbAB5ACAAaABhAHMAIABhAG4AIABlAGYAZgBlAGMAdAAgAHcAaABlAG4AIABsAG8AdwAgAG8AcgBkAGUAcgAgAGMAbwBtAHAAbwBuAGUAbgB0ACAAaQBzACAAcwBlAGMAbwBuAGQAcw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EkATQBFACgAMAAuADIANQApAFwAbgBSAGUAdAB1AHIAbgBzADoAIABUADAANgA6ADAAMAA6ADAAMABcAG4AXABuAFAAQQBSAFMARQBfAEkAUwBPAF8AVABJAE0ARQAoADAALgA2ADcANAA3ACwAIABcACIATQA8AFwAIgApAFwAbgBSAGUAdAB1AHIAbgBzADoAIABUADEANgA6ADE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UAEkATQBFACAAPQAgAEwAQQBNAEIARABBACgAVABpAG0AZQAsACAAWwBPAHAAdABpAG8AbgBzAF0ALABcAG4AIAAgACAAIABJAEYAUwAoAFwAbgAgACAAIAAgACAAIAAgACAAVABpAG0AZQAgAD0AIABcACIAXAAiACwAIABcACIAXAAiACwAXABuACAAIAAgACAAIAAgACAAIABOAE8AVAAoAEkAUwBOAFUATQBCAEUAUgAoAFQAaQBtAGUAKQApACwAIAB7ACMAVgBBAEwAVQBFACEAfQAsAFwAbgAgACAAIAAgACAAIAAgACAAKABUAGkAbQBlACAAPAAgADAAKQAgACsAIAAoAFQAaQBtAGUAIAA+ACAAMQApACwAIAB7ACMATgBVAE0AIQB9ACwAXABuACAAIAAgACAAIAAgACAAIABUAFIAVQBFACwAIABMAEUAVAAoAFwAbgAgACAAIAAgACAAIAAgACAAIAAgACAAIABfAGIAYQBzAGkAYwAsACAASQBGAEUAUgBSAE8AUgAoAFMARQBBAFIAQwBIACgAXAAiAEIAXAAiACwAIABPAHAAdABpAG8AbgBzACkALAAgADAAKQAgAD4AIAAwACwAXABuACAAIAAgACAAIAAgACAAIAAgACAAIAAgAF8AdAByAHUAbgBjAGEAdABlACwAIABJAEYARQBSAFIATwBSACgARgBJAE4ARAAoAFwAIgA8AFwAIgAsACAATwBwAHQAaQBvAG4AcwApACwAIAAwACkAIAA+ACAAMAAsAFwAbgAgACAAIAAgACAAIAAgACAAIAAgACAAIABfAHQAcgB5AEwAbwB3AE8AcgBkAGUAcgBDAGgAYQByACwAIABTAEUAQQBSAEMASABfAE4AVABIAF8AQwBIAEEAUgAoAFwAIgBIAE0AUwBcACIALAAgAE8AcAB0AGkAbwBuAHMALAAgADEALAAgADEAKQAsAFwAbgAgACAAIAAgACAAIAAgACAAIAAgACAAIABfAGwAbwB3AE8AcgBkAGUAcgAsACAASQBGAFMAKABcAG4AIAAgACAAIAAgACAAIAAgACAAIAAgACAAIAAgACAAIABJAE4ARABFAFgAKABfAHQAcgB5AEwAbwB3AE8AcgBkAGUAcgBDAGgAYQByACwAIAAxACwAIAAxACkAIAA9ACAAMAAsACAANAAsAFwAbgAgACAAIAAgACAAIAAgACAAIAAgACAAIAAgACAAIAAgAEkATgBEAEUAWAAoAF8AdAByAHkATABvAHcATwByAGQAZQByAEMAaABhAHIALAAgADEALAAgADIAKQAgAD0AIABcACIASABcACIALAAgADIALABcAG4AIAAgACAAIAAgACAAIAAgACAAIAAgACAAIAAgACAAIABJAE4ARABFAFgAKABfAHQAcgB5AEwAbwB3AE8AcgBkAGUAcgBDAGgAYQByACwAIAAxACwAIAAyACkAIAA9ACAAXAAiAE0AXAAiACwAIAAzACwAXABuACAAIAAgACAAIAAgACAAIAAgACAAIAAgACAAIAAgACAASQBOAEQARQBYACgAXwB0AHIAeQBMAG8AdwBPAHIAZABlAHIAQwBoAGEAcgAsACAAMQAsACAAMgApACAAPQAgAFwAIgBTAFwAIgAsACAANABcAG4AIAAgACAAIAAgACAAIAAgACAAIAAgACAAKQAsAFwAbgAgACAAIAAgACAAIAAgACAAIAAgACAAIABfAHAAcgBlAGMAaQBzAGkAbwBuACwAIABJAEYAKABfAGwAbwB3AE8AcgBkAGUAcgAgADwAIAA0ACwAIAAwACwAXABuACAAIAAgACAAIAAgACAAIAAgACAAIAAgACAAIAAgACAATABFAFQAKABcAG4AIAAgACAAIAAgACAAIAAgACAAIAAgACAAIAAgACAAIAAgACAAIAAgAF8AdAByAHkAUAByAGUAYwBpAHMAaQBvAG4AQwBoAGEAcgAsACAAUwBFAEEAUgBDAEgAXwBOAFQASABfAEMASABBAFIAKABcACIAMAAxADIAMwA0ADUANgA3ADgAOQBcACIALAAgAE8AcAB0AGkAbwBuAHMALAAgADEALAAgADEAKQAsAFwAbgAgACAAIAAgACAAIAAgACAAIAAgACAAIAAgACAAIAAgACAAIAAgACAASQBGACgASQBOAEQARQBYACgAXwB0AHIAeQBQAHIAZQBjAGkAcwBpAG8AbgBDAGgAYQByACwAIAAxACwAIAAxACkAIAA9ACAAMAAsACAAMAAsAFwAbgAgACAAIAAgACAAIAAgACAAIAAgACAAIAAgACAAIAAgACAAIAAgACAAIAAgACAAIABWAEEATABVAEUAKABJAE4ARABFAFgAKABfAHQAcgB5AFAAcgBlAGMAaQBzAGkAbwBuAEMAaABhAHIALAAgADEALAAgADIAKQApAFwAbgAgACAAIAAgACAAIAAgACAAIAAgACAAIAAgACAAIAAgACAAIAAgACAAKQBcAG4AIAAgACAAIAAgACAAIAAgACAAIAAgACAAIAAgACAAIAApAFwAbgAgACAAIAAgACAAIAAgACAAIAAgACAAIAApACwAXABuACAAIAAgACAAIAAgACAAIAAgACAAIAAgAFwAbgAgACAAIAAgACAAIAAgACAAIAAgACAAIABfAHIAVABpAG0AZQAsACAAUgBFAFMATwBMAFYARQBfAFQASQBNAEUAUwBQAEEATgAoAFQAaQBtAGUALAAgADIALAAgAF8AbABvAHcATwByAGQAZQByACwAIABfAHAAcgBlAGMAaQBzAGkAbwBuACwAIABfAHQAcgB1AG4AYwBhAHQAZQApACwAXABuACAAIAAgACAAIAAgACAAIAAgACAAIAAgAF8AZABlAGwAaQBtACwAIABJAEYAKABfAGIAYQBzAGkAYwAsACAAXAAiAFwAIgAsACAAXAAiADoAXAAiACkALABcAG4AIAAgACAAIAAgACAAIAAgACAAIAAgACAASQBGAFMAKABcAG4AIAAgACAAIAAgACAAIAAgACAAIAAgACAAIAAgACAAIABfAGwAbwB3AE8AcgBkAGUAcgAgAD0AIAA0ACwAIABMAEUAVAAoAFwAbgAgACAAIAAgACAAIAAgACAAIAAgACAAIAAgACAAIAAgACAAIAAgACAAXwBzAGUAYwBGAG0AdAAsACAASQBGACgAXwBwAHIAZQBjAGkAcwBpAG8AbgAgAD0AIAAwACwAIABcACIAMAAwAFwAIgAsACAATABFAEYAVAAoAFwAIgAwADAALgAwADAAMAAwADAAMAAwADAAMABcACIALAAgAF8AcAByAGUAYwBpAHMAaQBvAG4AIAArACAAMwApACkALABcAG4AIAAgACAAIAAgACAAIAAgACAAIAAgACAAIAAgACAAIAAgACAAIAAgAEMATwBOAEMAQQBUACgAXABuACAAIAAgACAAIAAgACAAIAAgACAAIAAgACAAIAAgACAAIAAgACAAIAAgACAAIAAgAFwAIgBUAFwAIgAsACAAVABFAFgAVAAoAEkATgBEAEUAWAAoAF8AcgBUAGkAbQBlACwAIAAxACwAIAAzACkALAAgAFwAIgAwADAAXAAiACkALABcAG4AIAAgACAAIAAgACAAIAAgACAAIAAgACAAIAAgACAAIAAgACAAIAAgACAAIAAgACAAXwBkAGUAbABpAG0ALAAgAFQARQBYAFQAKABJAE4ARABFAFgAKABfAHIAVABpAG0AZQAsACAAMQAsACAANAApACwAIABcACIAMAAwAFwAIgApACwAXABuACAAIAAgACAAIAAgACAAIAAgACAAIAAgACAAIAAgACAAIAAgACAAIAAgACAAIAAgAF8AZABlAGwAaQBtACwAIABUAEUAWABUACgASQBOAEQARQBYACgAXwByAFQAaQBtAGUALAAgADEALAAgADUAKQAsACAAXwBzAGUAYwBGAG0AdAApAFwAbgAgACAAIAAgACAAIAAgACAAIAAgACAAIAAgACAAIAAgACAAIAAgACAAKQBcAG4AIAAgACAAIAAgACAAIAAgACAAIAAgACAAIAAgACAAIAApACwAXABuACAAIAAgACAAIAAgACAAIAAgACAAIAAgACAAIAAgACAAXwBsAG8AdwBPAHIAZABlAHIAIAA9ACAAMwAsAFwAbgAgACAAIAAgACAAIAAgACAAIAAgACAAIAAgACAAIAAgACAAIAAgACAAQwBPAE4AQwBBAFQAKABcAG4AIAAgACAAIAAgACAAIAAgACAAIAAgACAAIAAgACAAIAAgACAAIAAgACAAIAAgACAAXAAiAFQAXAAiACwAIABUAEUAWABUACgASQBOAEQARQBYACgAXwByAFQAaQBtAGUALAAgADEALAAgADMAKQAsACAAXAAiADAAMABcACIAKQAsAFwAbgAgACAAIAAgACAAIAAgACAAIAAgACAAIAAgACAAIAAgACAAIAAgACAAIAAgACAAIABfAGQAZQBsAGkAbQAsACAAVABFAFgAVAAoAEkATgBEAEUAWAAoAF8AcgBUAGkAbQBlACwAIAAxACwAIAA0ACkALAAgAFwAIgAwADAAXAAiACkAXABuACAAIAAgACAAIAAgACAAIAAgACAAIAAgACAAIAAgACAAIAAgACAAIAApACwAXABuACAAIAAgACAAIAAgACAAIAAgACAAIAAgACAAIAAgACAAXwBsAG8AdwBPAHIAZABlAHIAIAA9ACAAMgAsAFwAbgAgACAAIAAgACAAIAAgACAAIAAgACAAIAAgACAAIAAgACAAIAAgACAAXAAiAFQAXAAiACAAJgAgAFQARQBYAFQAKABJAE4ARABFAFgAKABfAHIAVABpAG0AZQAsACAAMQAsACAAMwApACwAIABcACIAMAAwAFwAI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GEAIABkAGUAYwBpAG0AYQBsACAAdABpAG0AZQBzAHA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C0AMAAuADYAMgA1AC4ALgAwAC4ANgAyADUAXQAgAHwAIABUAGkAbQBlACAAegBvAG4AZQAgAG8AZgBmAHMAZQB0ACAAYQBzACAAZABlAGMAaQBtAGEAbAAgAGYAcgBhAGMAdABpAG8AbgAgAG8AZgAgAGEAIABkAGEAeQBcAG4AXABuAE8AdQB0AHAAdQB0ACAAdwBoAGUAbgAgAEEAcwBDAG8AbQBwAGwAaQBjAGEAdABpAG8AbgAgAHMAdwBpAHQAYwBoACAAcwBl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AyADQAXQAgACAAfAAgAEgAbwB1AHIAcwBcAG4AIAAzACAAfAAgAGkAbgB0AGUAZwBlAHIAIABbADAALgAuADUAOQBdACAAIAB8ACAATQBpAG4AdQB0AGUAcwBcAG4AIAA0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QAaQBtAGUAWgBvAG4AZQBPAGYAZgBzAGUAdAAgAHwAIAB0AGUAeAB0ACAAIAAgAHwAIABUAGkAbQBlACAAegBvAG4AZQAgAG8AZgBmAHMAZQB0ACAAaQBuACAASQBTAE8AIABmAG8AcgBtAGEAdAAgAGkAZQAuACAAsQBoAGgAOgBtAG0AXABuAFsAQQBzAEMAbwBtAHAAbABpAGMAYQB0AGkAbwBuAF0AIAAgAHwAIABzAHcAaQB0AGMAaAAgAHwAIABPAHUAdABwAHUAdAAgAGMAbwBtAHAAbwBuAGUAbgB0ACAAcABhAHIAdA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EkATQBFACgAXAAiABIiMAA2ADoAMAAwAFwAIgApAFwAbgBSAGUAdAB1AHIAbgBzADoAIAAtADAALgAyADUAXABuAFwAbgBQAEEAUgBTAEUAXwBJAFMATwBfAFQASQBNAEUAKABcACIAKwAxADYAOgAwADAAXAAiACkAXABuAFIAZQB0AHUAcgBuAHMAOgAgACMATgBVAE0AIQAgAGkALgBlAC4AIAByAGEAbgBnAGUAIABpAHMAIAASIjEANQA6ADAAMAAgAHQAbwAgACsAMQA1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CAAWwBBAHMAQwBvAG0AcABsAGkAYwBhAHQAaQBvAG4AXQAsAFwAbgAgACAAIAAgAEkARgAoAEkAUwBPAFQAaQBtAGUAWgBvAG4AZQBPAGYAZgBzAGUAdAAgAD0AIABcACIAXAAiACwAIABcACIAXAAiACwAXABuACAAIAAgACAAIAAgACAAIABMAEUAVAAoAFwAbgAgACAAIAAgACAAIAAgACAAIAAgACAAIABfAGEAcwBWAGEAbAB1AGUALAAgAE4AKABBAHMAQwBvAG0AcABsAGkAYwBhAHQAaQBvAG4AKQAgAD0AIAAwACwAXABuACAAIAAgACAAIAAgACAAIAAgACAAIAAgAF8AbABlAG4ALAAgAEwARQBOACgASQBTAE8AVABpAG0AZQBaAG8AbgBlAE8AZgBmAHMAZQB0ACkALABcAG4AIAAgACAAIAAgACAAIAAgACAAIAAgACAASQBGACgAKABfAGwAZQBuACAAPQAgADEAKQAgACoAIAAoAEMATwBEAEUAKABJAFMATwBUAGkAbQBlAFoAbwBuAGUATwBmAGYAcwBlAHQAKQAgAD0AIAA5ADAAKQAsACAASQBGACgAXwBhAHMAVgBhAGwAdQBlACwAIAAwACwAIAB7ADAALAAgADAALAAgADAALAAgADAAfQApACwAXABuACAAIAAgACAAIAAgACAAIAAgACAAIAAgACAAIAAgACAATABFAFQAKABcAG4AIAAgACAAIAAgACAAIAAgACAAIAAgACAAIAAgACAAIAAgACAAIAAgAF8AcwBDAGgAYQByACwAIABMAEUARgBUACgASQBTAE8AVABpAG0AZQBaAG8AbgBlAE8AZgBmAHMAZQB0ACwAIAAxACkALABcAG4AIAAgACAAIAAgACAAIAAgACAAIAAgACAAIAAgACAAIAAgACAAIAAgAF8AcwBpAGcAbgAsACAASQBGAFMAKABcAG4AIAAgACAAIAAgACAAIAAgACAAIAAgACAAIAAgACAAIAAgACAAIAAgACAAIAAgACAAXwBzAEMAaABhAHIAIAA9ACAAXAAiACsAXAAiACwAIAAxACwAXABuACAAIAAgACAAIAAgACAAIAAgACAAIAAgACAAIAAgACAAIAAgACAAIAAgACAAIAAgAF8AcwBDAGgAYQByACAAPQAgAFwAIgAtAFwAIgAsACAALQAxACwAXABuACAAIAAgACAAIAAgACAAIAAgACAAIAAgACAAIAAgACAAIAAgACAAIAAgACAAIAAgAFUATgBJAEMATwBEAEUAKABfAHMAQwBoAGEAcgApACAAPQAgADgANwAyADIALAAgAC0AMQAsAFwAbgAgACAAIAAgACAAIAAgACAAIAAgACAAIAAgACAAIAAgACAAIAAgACAAIAAgACAAIABUAFIAVQBFACwAIAAwAFwAbgAgACAAIAAgACAAIAAgACAAIAAgACAAIAAgACAAIAAgACAAIAAgACAAKQAsAFwAbgAgACAAIAAgACAAIAAgACAAIAAgACAAIAAgACAAIAAgACAAIAAgACAASQBGACgAXwBzAGkAZwBuACAAPQAgADAALAAgAEkARgAoAF8AYQBzAFYAYQBsAHUAZQAsACAAewAjAFYAQQBMAFUARQAhAH0ALAAgAHsAIwBWAEEATABVAEUAIQAsACAAXAAiAFwAIgAsACAAXAAiAFwAIgAsACAAXAAiAFwAIgB9ACkALABcAG4AIAAgACAAIAAgACAAIAAgACAAIAAgACAAIAAgACAAIAAgACAAIAAgACAAIAAgACAATABFAFQAKABcAG4AIAAgACAAIAAgACAAIAAgACAAIAAgACAAIAAgACAAIAAgACAAIAAgACAAIAAgACAAIAAgACAAIABfAHQAegAsACAATQBJAEQAKABJAFMATwBUAGkAbQBlAFoAbwBuAGUATwBmAGYAcwBlAHQALAAgADIALAAgAF8AbABlAG4AIAAtACAAMQApACwAXABuACAAIAAgACAAIAAgACAAIAAgACAAIAAgACAAIAAgACAAIAAgACAAIAAgACAAIAAgACAAIAAgACAAXwBwAGEAdAB0AGUAcgBuACwAIABSAEUAUABMAEEAQwBFAF8AQwBIAEEAUgBTACgAXwB0AHoALAAgAFwAIgAwADEAMgAzADQANQA2ADcAOAA5AFwAIgAsACAAXAAiAF8AXAAiACkALABcAG4AIAAgACAAIAAgACAAIAAgACAAIAAgACAAIAAgACAAIAAgACAAIAAgACAAIAAgACAAIAAgACAAIABfAHQAcgB5AFAAYQByAHMAZQAsACAASQBGAFMAKABcAG4AIAAgACAAIAAgACAAIAAgACAAIAAgACAAIAAgACAAIAAgACAAIAAgACAAIAAgACAAIAAgACAAIAAgACAAIAAgAF8AcABhAHQAdABlAHIAbgAgAD0AIABcACIAXwBfADoAXwBfADoAXwBfAFwAIgAsAFwAbgAgACAAIAAgACAAIAAgACAAIAAgACAAIAAgACAAIAAgACAAIAAgACAAIAAgACAAIAAgACAAIAAgACAAIAAgACAAIAAgACAAIABIAFMAVABBAEMASwAoAFwAbgAgACAAIAAgACAAIAAgACAAIAAgACAAIAAgACAAIAAgACAAIAAgACAAIAAgACAAIAAgACAAIAAgACAAIAAgACAAIAAgACAAIAAgACAAIAAgAFYAQQBMAFUARQAoAEwARQBGAFQAKABfAHQAegAsACAAMgApACkALABcAG4AIAAgACAAIAAgACAAIAAgACAAIAAgACAAIAAgACAAIAAgACAAIAAgACAAIAAgACAAIAAgACAAIAAgACAAIAAgACAAIAAgACAAIAAgACAAIABWAEEATABVAEUAKABNAEkARAAoAF8AdAB6ACwAIAA0ACwAIAAyACkAKQAsAFwAbgAgACAAIAAgACAAIAAgACAAIAAgACAAIAAgACAAIAAgACAAIAAgACAAIAAgACAAIAAgACAAIAAgACAAIAAgACAAIAAgACAAIAAgACAAIAAgAFYAQQBMAFUARQAoAFIASQBHAEgAVAAoAF8AdAB6ACwAIAAyACkAKQBcAG4AIAAgACAAIAAgACAAIAAgACAAIAAgACAAIAAgACAAIAAgACAAIAAgACAAIAAgACAAIAAgACAAIAAgACAAIAAgACAAIAAgACAAKQAsAFwAbgAgACAAIAAgACAAIAAgACAAIAAgACAAIAAgACAAIAAgACAAIAAgACAAIAAgACAAIAAgACAAIAAgACAAIAAgACAAXwBwAGEAdAB0AGUAcgBuACAAPQAgAFwAIgBfAF8AOg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E0ASQBEACgAXwB0AHoALAAgADMALAAgADIAKQApACwAXABuACAAIAAgACAAIAAgACAAIAAgACAAIAAgACAAIAAgACAAIAAgACAAIAAgACAAIAAgACAAIAAgACAAIAAgACAAIAAgACAAIAAgACAAIAAgACAAVgBBAEwAVQBFACgAUgBJAEcASABUACgAXwB0AHoALAAgADIAKQApAFwAbgAgACAAIAAgACAAIAAgACAAIAAgACAAIAAgACAAIAAgACAAIAAgACAAIAAgACAAIAAgACAAIAAgACAAIAAgACAAIAAgACAAIAApACwAXABuACAAIAAgACAAIAAgACAAIAAgACAAIAAgACAAIAAgACAAIAAgACAAIAAgACAAIAAgACAAIAAgACAAIAAgACAAIABfAHAAYQB0AHQAZQByAG4AIAA9ACAAXAAi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wAIgAsAFwAbgAgACAAIAAgACAAIAAgACAAIAAgACAAIAAgACAAIAAgACAAIAAgACAAIAAgACAAIAAgACAAIAAgACAAIAAgACAAIAAgACAAIABIAFMAVABBAEMASwAoAFYAQQBMAFUARQAoAF8AdAB6ACkALAAgADAALAAgADAAKQAsAFwAbgAgACAAIAAgACAAIAAgACAAIAAgACAAIAAgACAAIAAgACAAIAAgACAAIAAgACAAIAAgACAAIAAgACAAIAAgACAAVABSAFUARQAsACAAewAjAFYAQQBMAFUARQAhAH0AXABuACAAIAAgACAAIAAgACAAIAAgACAAIAAgACAAIAAgACAAIAAgACAAIAAgACAAIAAgACAAIAAgACAAKQAsAFwAbgAgACAAIAAgACAAIAAgACAAIAAgACAAIAAgACAAIAAgACAAIAAgACAAIAAgACAAIAAgACAAIAAgAFwAbgAgACAAIAAgACAAIAAgACAAIAAgACAAIAAgACAAIAAgACAAIAAgACAAIAAgACAAIAAgACAAIAAgAEkARgBTACgAXABuACAAIAAgACAAIAAgACAAIAAgACAAIAAgACAAIAAgACAAIAAgACAAIAAgACAAIAAgACAAIAAgACAAIAAgACAAIABJAFMARQBSAFIATwBSACgASQBOAEQARQBYACgAXwB0AHIAeQBQAGEAcgBzAGUALAAgADEALAAgADEAKQApACwAIABJAEYAKABfAGEAcwBWAGEAbAB1AGUALAAgAHsAIwBWAEEATABVAEUAIQB9ACwAIAB7ACMAVgBBAEwAVQBFACEALAAgAFwAIgBcACIALAAgAFwAIgBcACIALAAgAFwAIgBcACIAfQApACwAXABuACAAIAAgACAAIAAgACAAIAAgACAAIAAgACAAIAAgACAAIAAgACAAIAAgACAAIAAgACAAIAAgACAAIAAgACAAIABOAE8AVAAoAEkAUwBfAFYAQQBMAEkARABfAFQASQBNAEUAXwBPAEYAXwBEAEEAWQAoAFwAbgAgACAAIAAgACAAIAAgACAAIAAgACAAIAAgACAAIAAgACAAIAAgACAAIAAgACAAIAAgACAAIAAgACAAIAAgACAAIAAgACAAIABJAE4ARABFAFgAKABfAHQAcgB5AFAAYQByAHMAZQAsACAAMQAsACAAMQApACwAXABuACAAIAAgACAAIAAgACAAIAAgACAAIAAgACAAIAAgACAAIAAgACAAIAAgACAAIAAgACAAIAAgACAAIAAgACAAIAAgACAAIAAgAEkATgBEAEUAWAAoAF8AdAByAHkAUABhAHIAcwBlACwAIAAxACwAIAAyACkALABcAG4AIAAgACAAIAAgACAAIAAgACAAIAAgACAAIAAgACAAIAAgACAAIAAgACAAIAAgACAAIAAgACAAIAAgACAAIAAgACAAIAAgACAASQBOAEQARQBYACgAXwB0AHIAeQBQAGEAcgBzAGUALAAgADEALAAgADMAKQBcAG4AIAAgACAAIAAgACAAIAAgACAAIAAgACAAIAAgACAAIAAgACAAIAAgACAAIAAgACAAIAAgACAAIAAgACAAIAAgACkAKQAsACAASQBGACgAXwBhAHMAVgBhAGwAdQBlACwAIAB7ACMATgBVAE0AIQB9ACwAIAB7ACMATgBVAE0AIQAsACAAXAAiAFwAIgAsACAAXAAiAFwAIgAsACAAXAAiAFwAIgB9ACkALABcAG4AIAAgACAAIAAgACAAIAAgACAAIAAgACAAIAAgACAAIAAgACAAIAAgACAAIAAgACAAIAAgACAAIAAgACAAIAAgAFQAUgBVAEUALAAgAEwARQBUACgAXABuACAAIAAgACAAIAAgACAAIAAgACAAIAAgACAAIAAgACAAIAAgACAAIAAgACAAIAAgACAAIAAgACAAIAAgACAAIAAgACAAIAAgAF8AYQBiAHMAVABaAE8ALAAgAFQASQBNAEUAUwBQAEEATgAoAFwAbgAgACAAIAAgACAAIAAgACAAIAAgACAAIAAgACAAIAAgACAAIAAgACAAIAAgACAAIAAgACAAIAAgACAAIAAgACAAIAAgACAAIAAgACAAIAAgADEALAAgADAALABcAG4AIAAgACAAIAAgACAAIAAgACAAIAAgACAAIAAgACAAIAAgACAAIAAgACAAIAAgACAAIAAgACAAIAAgACAAIAAgACAAIAAgACAAIAAgACAAIABJAE4ARABFAFgAKABfAHQAcgB5AFAAYQByAHMAZQAsACAAMQAsACAAMQApACwAXABuACAAIAAgACAAIAAgACAAIAAgACAAIAAgACAAIAAgACAAIAAgACAAIAAgACAAIAAgACAAIAAgACAAIAAgACAAIAAgACAAIAAgACAAIAAgACAASQBOAEQARQBYACgAXwB0AHIAeQBQAGEAcgBzAGUALAAgADEALAAgADIAKQAsAFwAbgAgACAAIAAgACAAIAAgACAAIAAgACAAIAAgACAAIAAgACAAIAAgACAAIAAgACAAIAAgACAAIAAgACAAIAAgACAAIAAgACAAIAAgACAAIAAgAEkATgBEAEUAWAAoAF8AdAByAHkAUABhAHIAcwBlACwAIAAxACwAIAAzACkAXABuACAAIAAgACAAIAAgACAAIAAgACAAIAAgACAAIAAgACAAIAAgACAAIAAgACAAIAAgACAAIAAgACAAIAAgACAAIAAgACAAIAAgACkALABcAG4AIAAgACAAIAAgACAAIAAgACAAIAAgACAAIAAgACAAIAAgACAAIAAgACAAIAAgACAAIAAgACAAIAAgACAAIAAgACAAIAAgACAASQBGACgAXwBhAGIAcwBUAFoATwAgAD4AIAAwAC4ANgAyADUALAAgAEkARgAoAF8AYQBzAFYAYQBsAHUAZQAsACAAewAjAE4AVQBNACEAfQAsACAAewAjAE4AVQBNACEALAAgAFwAIgBcACIALAAgAFwAIgBcACIALAAgAFwAIgBcACIAfQApACwAXABuACAAIAAgACAAIAAgACAAIAAgACAAIAAgACAAIAAgACAAIAAgACAAIAAgACAAIAAgACAAIAAgACAAIAAgACAAIAAgACAAIAAgACAAIAAgACAASQBGACgAXwBhAHMAVgBhAGwAdQBlACwAIABfAHMAaQBnAG4AIAAqACAAXwBhAGIAcwBUAFoATwAsAFwAbgAgACAAIAAgACAAIAAgACAAIAAgACAAIAAgACAAIAAgACAAIAAgACAAIAAgACAAIAAgACAAIAAgACAAIAAgACAAIAAgACAAIAAgACAAIAAgACAAIAAgACAASABTAFQAQQBDAEsAKABcAG4AIAAgACAAIAAgACAAIAAgACAAIAAgACAAIAAgACAAIAAgACAAIAAgACAAIAAgACAAIAAgACAAIAAgACAAIAAgACAAIAAgACAAIAAgACAAIAAgACAAIAAgACAAIAAgACAASQBGACgAXwBhAGIAcwBUAFoATwAgAD0AIAAwACwAIAAwACwAIABfAHMAaQBnAG4AKQAsAFwAbgAgACAAIAAgACAAIAAgACAAIAAgACAAIAAgACAAIAAgACAAIAAgACAAIAAgACAAIAAgACAAIAAgACAAIAAgACAAIAAgACAAIAAgACAAIAAgACAAIAAgACAAIAAgACAAIABJAE4ARABFAFgAKABfAHQAcgB5AFAAYQByAHMAZQAsACAAMQAsACAAMQApACwAXABuACAAIAAgACAAIAAgACAAIAAgACAAIAAgACAAIAAgACAAIAAgACAAIAAgACAAIAAgACAAIAAgACAAIAAgACAAIAAgACAAIAAgACAAIAAgACAAIAAgACAAIAAgACAAIAAgAEkATgBEAEUAWAAoAF8AdAByAHkAUABhAHIAcwBlACwAIAAxACwAIAAyACkALABcAG4AIAAgACAAIAAgACAAIAAgACAAIAAgACAAIAAgACAAIAAgACAAIAAgACAAIAAgACAAIAAgACAAIAAgACAAIAAgACAAIAAgACAAIAAgACAAIAAgACAAIAAgACAAIAAgACAASQBOAEQARQBYACgAXwB0AHIAeQBQAGEAcgBzAGUALAAgADEALAAgAD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aAE8AXABuAFwAbgBSAGUAdAB1AHIAbgBzACAAYQAgAHQAaQBtAGUAIAB6AG8AbgBlACAAbwBmAGYAcwBlAHQ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0AGkAbQBlACAAegBvAG4AZQAgAG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aAG8AbgBlAE8AZgBmAHMAZQB0ACAAfAAgAGQAZQBjAGkAbQBhAGwAIAAgACAAIAAgACAAIAAgACAAfAAgAFQAaQBtAGUAIAB6AG8AbgBlACAAbwBmAGYAcwBlAHQAIABmAHIAbwBtACAAVQBUAEMAIABhAHMAIABkAGUAYwBpAG0AYQBsACAAZgByAGEAYwB0AGkAbwBuACAAbwBmACAAYQAgAGQAYQB5AC4AXABuACAAIAAgACAAIAAgACAAIAAgACAAIAAgACAAIAAgAHwAIABbAC0AMAAuADYAMgA1AC4ALgAwAC4ANgAyADUAXQAgAHwAIABBAHMAcwB1AG0AZQBkACAAdABvACAAYgBlACAAVQBUAEMAIABpAGYAIABvAG0AbQBpAHQAdABlAGQALgAgAFsALQAxADUAOgAwADAALgAuACsAMQA1ADoAMAAwAF0AXABuAFsATwBwAHQAaQBvAG4AcwBdACAAIAAgACAAIAAgAHwAIAB0AGUAeAB0ACAAIAAgACAAIAAgACAAIAAgACAAIAAgAHwAIABTAHQAcgBpAG4AZwAgAHcAaQB0AGgAIABlAGwAZQBtAGUAbgB0AHMAOgAgAFsAQgBdAFsAWgBdAFwAbgAgACAAIAAgACAAIAAgACAAIAAgACAAIAAgACAAIAB8ACAAIAAgACAAIAAgACAAIAAgACAAIAAgACAAIAAgACAAIAB8ACAAIABCACAAOgAgAEQAaQBzAHAAbABhAHkAIABpAG4AIABiAGEAcwBpAGMAIABmAG8AcgBtAGEAdAAgAGUAZwAgACsAMAAwADAAMABcAG4AIAAgACAAIAAgACAAIAAgACAAIAAgACAAIAAgACAAfAAgACAAIAAgACAAIAAgACAAIAAgACAAIAAgACAAIAAgACAAf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pAG0AZQBaAG8AbgBlAE8AZgBmAHMAZQB0ACwAIABbAE8AcAB0AGkAbwBuAHMAXQAsAFwAbgAgACAAIAAgAEkARgBTACgAXABuACAAIAAgACAAIAAgACAAIABUAGkAbQBlAFoAbwBuAGUATwBmAGYAcwBlAHQAIAA9ACAAXAAiAFwAIgAsACAAXAAiAFwAIgAsAFwAbgAgACAAIAAgACAAIAAgACAATgBPAFQAKABJAFMATgBVAE0AQgBFAFIAKABUAGkAbQBlAFoAbwBuAGUATwBmAGYAcwBlAHQAKQApACwAIAB7ACMAVgBBAEwAVQBFACEAfQAsAFwAbgAgACAAIAAgACAAIAAgACAAVABSAFUARQAsACAATABFAFQAKABcAG4AIAAgACAAIAAgACAAIAAgACAAIAAgACAAXwBiAGEAcwBpAGMALAAgAEkARgBFAFIAUgBPAFIAKABTAEUAQQBSAEMASAAoAFwAIgBCAFwAIgAsACAATwBwAHQAaQBvAG4AcwApACwAIAAwACkAIAA+ACAAMAAsAFwAbgAgACAAIAAgACAAIAAgACAAIAAgACAAIABfAHoAdQBsAHUALAAgAEkARgBFAFIAUgBPAFIAKABTAEUAQQBSAEMASAAoAFwAIgBaAFwAIgAsACAATwBwAHQAaQBvAG4AcwApACwAIAAwACkAIAA+ACAAMAAsAFwAbgAgACAAIAAgACAAIAAgACAAIAAgACAAIABfAHQAegBvACwAIABBAEIAUwAoAFQAaQBtAGUAWgBvAG4AZQBPAGYAZgBzAGUAdAApACwAXABuACAAIAAgACAAIAAgACAAIAAgACAAIAAgAEkARgBTACgAXABuACAAIAAgACAAIAAgACAAIAAgACAAIAAgACAAIAAgACAAKABfAHQAegBvACAAPQAgADAAKQAgACoAIABfAHoAdQBsAHUALAAgAFwAIgBaAFwAIgAsAFwAbgAgACAAIAAgACAAIAAgACAAIAAgACAAIAAgACAAIAAgAF8AdAB6AG8AIAA+ACAAMAAuADYAMgA1ACwAIAB7ACMATgBVAE0AIQB9ACwAXABuACAAIAAgACAAIAAgACAAIAAgACAAIAAgACAAIAAgACAAVABSAFUARQAsACAATABFAFQAKABcAG4AIAAgACAAIAAgACAAIAAgACAAIAAgACAAIAAgACAAIAAgACAAIAAgAF8AcwBpAGcAbgAsACAASQBGACgAVABpAG0AZQBaAG8AbgBlAE8AZgBmAHMAZQB0ACAAPgA9ACAAMAAsACAAXAAiACsAXAAiACwAIABVAE4ASQBDAEgAQQBSACgAOAA3ADIAMgApACkALAAgAFwAbgAgACAAIAAgACAAIAAgACAAIAAgACAAIAAgACAAIAAgACAAIAAgACAAXwBkAGUAbABpAG0ALAAgAEkARgAoAF8AYgBhAHMAaQBjACwAIABcACIAXAAiACwAIABcACIAOgBcACIAKQAsAFwAbgAgACAAIAAgACAAIAAgACAAIAAgACAAIAAgACAAIAAgACAAIAAgACAAXwByAFQAWgBPACwAIABSAEUAUwBPAEwAVgBFAF8AVABJAE0ARQBTAFAAQQBOACgAXwB0AHoAbwAsACAAMgAsACAANAAsACAAMAApACwAXABuACAAIAAgACAAIAAgACAAIAAgACAAIAAgACAAIAAgACAAIAAgACAAIABJAEYAKABJAE4ARABFAFgAKABfAHIAVABaAE8ALAAgADUAKQAgAD4AIAAwACwAIABcAG4AIAAgACAAIAAgACAAIAAgACAAIAAgACAAIAAgACAAIAAgACAAIAAgACAAIAAgACAAQwBPAE4AQwBBAFQAKABcAG4AIAAgACAAIAAgACAAIAAgACAAIAAgACAAIAAgACAAIAAgACAAIAAgACAAIAAgACAAIAAgACAAIABfAHMAaQBnAG4ALABcAG4AIAAgACAAIAAgACAAIAAgACAAIAAgACAAIAAgACAAIAAgACAAIAAgACAAIAAgACAAIAAgACAAIABUAEUAWABUACgASQBOAEQARQBYACgAXwByAFQAWgBPACwAIAAxACwAIAAzACkALAAgAFwAIgAwADAAXAAiACkALABcAG4AIAAgACAAIAAgACAAIAAgACAAIAAgACAAIAAgACAAIAAgACAAIAAgACAAIAAgACAAIAAgACAAIABfAGQAZQBsAGkAbQAsACAAVABFAFgAVAAoAEkATgBEAEUAWAAoAF8AcgBUAFoATwAsACAAMQAsACAANAApACwAIABcACIAMAAwAFwAIgApACwAXABuACAAIAAgACAAIAAgACAAIAAgACAAIAAgACAAIAAgACAAIAAgACAAIAAgACAAIAAgACAAIAAgACAAXwBkAGUAbABpAG0ALAAgAFQARQBYAFQAKABJAE4ARABFAFgAKABfAHIAVABaAE8ALAAgADEALAAgADUAKQAsACAAXAAiADAAMABcACIAKQBcAG4AIAAgACAAIAAgACAAIAAgACAAIAAgACAAIAAgACAAIAAgACAAIAAgACAAIAAgACAAKQAsAFwAbgAgACAAIAAgACAAIAAgACAAIAAgACAAIAAgACAAIAAgACAAIAAgACAAIAAgACAAIABDAE8ATgBDAEEAVAAoAFwAbgAgACAAIAAgACAAIAAgACAAIAAgACAAIAAgACAAIAAgACAAIAAgACAAIAAgACAAIAAgACAAIAAgAF8AcwBpAGcAbgAsAFwAbgAgACAAIAAgACAAIAAgACAAIAAgACAAIAAgACAAIAAgACAAIAAgACAAIAAgACAAIAAgACAAIAAgAFQARQBYAFQAKABJAE4ARABFAFgAKABfAHIAVABaAE8ALAAgADEALAAgADMAKQAsACAAXAAiADAAMABcACIAKQAsAFwAbgAgACAAIAAgACAAIAAgACAAIAAgACAAIAAgACAAIAAgACAAIAAgACAAIAAgACAAIAAgACAAIAAgAF8AZABlAGwAaQBtACwAIABUAEUAWABUACgASQBOAEQARQBYACgAXwByAFQAWgBPACwAIAAxACwAIAA0ACkALAAgAFwAIgAwADAAXAAi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XABuAFwAbgBQAGEAcgBzAGUAcwAgAGEAbgAgAEkAUwBPACAAZgBvAHIAbQBhAHQAdABlAGQAIABkAGEAdABlACAAYQBuAGQAIAB0AGkAbQBlACAAaQBuAHQAbwAgAHIAZQBzAHAAZQBjAHQAaQB2AGUAIABkAGEAdABlACAAcABhAHIAdABzACwAIAB0AGkAbQBlACwAIABhAG4AZAAgAHQAaQBtAGUAIAB6AG8AbgBlACAAbwBmAGYAcwBlAHQAIABmAHIAbwBtACAAVQBUAEMALgBcAG4AUAByAG8AdgBpAGQAaQBuAGcAIABhACAAdABpAG0AZQAgAHoAbwBuAGUAIABvAGYAZgBzAGUAdAAgAG8AbgAgAGkAdABzACAAbwB3AG4AIABpAHMAIABpAG4AdgBhAGwAaQBkACAAZgBvAHIAIAB0AGgAaQBzACAAZgB1AG4AYwB0AGkAbw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IAAgACAAIAAgACAAIAAgAHwAIABNAG8AbgB0AGgAXABuACAAMwAgAHwAIABpAG4AdABlAGcAZQByACAAIAAgACAAIAAgACAAIAAgAHwAIABEAGEAeQBcAG4AIAA0ACAAfAAgAGQAZQBjAGkAbQBhAGwAIABbADAALgAuADEAXQAgACAAfAAgAFQAaQBtAGUAXABuACAANQAgAHwAIABkAGUAYwBpAG0AYQBsACAAIAAgACAAIAAgACAAIAAgAHwAIABUAGkAbQBlACAAegBvAG4AZQAgAG8AZgBmAHMAZQB0ACAAZgByAG8AbQAgAFUAVABDAFwAbgAgACAAIAB8ACAAWwAtADAALgA2ADIANQAuAC4AMAAuADYAMgA1AF0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AAdABpAG0AZQAgAGkAbgAgAEkAUwBPACAAZgBvAHIAbQBhAHQAIABpAGUALgAgAHkAeQB5AHkALQBNAE0ALQBkAGQAVABoAGgAOgBtAG0AOgBzAHMAKwBoAGgAOgBtAG0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WwBKAHUAbABpAGEAbgBDAGEAbABlAG4AZABhAHIAXQAgACAAIAB8ACAAcwB3AGkAdABjAGgAIAB8ACAAVgBhAGwAaQBkAGEAdABlACAAaQBu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CgAXAAiADIAMAAyADMALQAwADUALQAyADMAXAAiACkAXABuAFIAZQB0AHUAcgBuAHMAOgAgAHsAMgAwADIAMwAsACAANQAsACAAMgAzACwAIABcACIAXAAiACwAIABcACIAXAAiAH0AXABuAFwAbgBQAEEAUgBTAEUAXwBJAFMATwBfAEQAQQBUAEUAVABJAE0ARQAoAFwAIgAyADAAMgAzAC0AMAA1AC0AMgAzAFQAMAA2ADoAMAAwAFwAIgApAFwAbgBSAGUAdAB1AHIAbgBzADoAIAB7ADIAMAAyADMALAAgADUALAAgADIAMwAsACAAMAAuADIANQAsACAAXAAiAFwAIgB9AFwAbgBcAG4AUABBAFIAUwBFAF8ASQBTAE8AXwBEAEEAVABFAFQASQBNAEUAKABcACIAVAAxADIAOgAwADAAXAAiACkAXABuAFIAZQB0AHUAcgBuAHMAOgAgAHsAXAAiAFwAIgAsACAAXAAiAFwAIgAsACAAXAAiAFwAIgAsACAAMAAuADUALAAgAFwAIgBcACIAfQBcAG4AXABuAFAAQQBSAFMARQBfAEkAUwBPAF8ARABBAFQARQBUAEkATQBFACgAXAAiAFQAMQAyADoAMAAwABIiMAA2ADoAMAAwAFwAIgApAFwAbgBSAGUAdAB1AHIAbgBzADoAIAB7AFwAIgBcACIALAAgAFwAIgBcACIALAAgAFwAIgBcACIALAAgADAALgA1ACwAIAAtADAALgAyADUAfQBcAG4AXABuAFAAQQBSAFMARQBfAEkAUwBPAF8ARABBAFQARQBUAEkATQBFACgAXAAiADIAMAAyADMALQAwADUALQAyADMAVAArADAAOQA6ADAAMABcACIAKQBcAG4AUgBlAHQAdQByAG4AcwA6ACAAewAyADAAMgAzACwAIAA1ACwAIAAyADMALAAgAFwAIgBcACIALAAgADAALgAzADcAN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JAFMATwBEAGEAdABlAFQAaQBtAGUALAAgAFsAQQBsAGwAbwB3AE0AaQB4AGUAZABTAHQAeQBsAGUAcwBdACwAIABbAEoAdQBsAGkAYQBuAEMAYQBsAGUAbgBkAGEAcgBdACwAXABuACAAIAAgACAASQBGAFMAKABcAG4AIAAgACAAIAAgACAAIAAgAEkAUwBfAEUATQBQAFQAWQAoAEkAUwBPAEQAYQB0AGUAVABpAG0AZQApACwAIAB7AFwAIgBcACIALAAgAFwAIgBcACIALAAgAFwAIgBcACIALAAgAFwAIgBcACIALAAgAFwAIgBcACIAfQAsAFwAbgAgACAAIAAgACAAIAAgACAATgBPAFQAKABWAEEATABJAEQAQQBUAEUAXwBDAEgAQQBSAFMARQBUACgAXAAiACsALAAtAC4AMAAxADIAMwA0ADUANgA3ADgAOQA6AFQAVwBaAFwAIgAgACYAIABVAE4ASQBDAEgAQQBSACgAOAA3ADIAMgApACwAIABJAFMATwBEAGEAdABlAFQAaQBtAGUAKQApACwAIAB7ACMAVgBBAEwAVQBFACEALAAgAFwAIgBcACIALAAgAFwAIgBcACIALAAgAFwAIgBcACIALAAgAFwAIgBcACIAfQAsAFwAbgAgACAAIAAgACAAIAAgACAAVABSAFUARQAsACAATABFAFQAKABcAG4AIAAgACAAIAAgACAAIAAgACAAIAAgACAAXwBUAHAAbwBzACwAIABJAEYARQBSAFIATwBSACgARgBJAE4ARAAoAFwAIgBUAFwAIgAsACAASQBTAE8ARABhAHQAZQBUAGkAbQBlACkALAAgADAAKQAsAFwAbgAgACAAIAAgACAAIAAgACAAIAAgACAAIABfAHAAYQByAHQAcwAsACAASQBGACgAXwBUAHAAbwBzACAAPQAgADAALAAgAFwAbgAgACAAIAAgACAAIAAgACAAIAAgACAAIAAgACAAIAAgAEgAUwBUAEEAQwBLACgASQBTAE8ARABhAHQAZQBUAGkAbQBlACwAIABcACIAXAAiACwAIABcACIAXAAiACkALABcAG4AIAAgACAAIAAgACAAIAAgACAAIAAgACAAIAAgACAAIABMAEUAVAAoAFwAbgAgACAAIAAgACAAIAAgACAAIAAgACAAIAAgACAAIAAgACAAIAAgACAAXwBsAGUAbgAsACAATABFAE4AKABJAFMATwBEAGEAdABlAFQAaQBtAGUAKQAsAFwAbgAgACAAIAAgACAAIAAgACAAIAAgACAAIAAgACAAIAAgACAAIAAgACAAXwBkAGEAdABlAFAAYQByAHQALAAgAEwARQBGAFQAKABJAFMATwBEAGEAdABlAFQAaQBtAGUALAAgAF8AVABwAG8AcwAgAC0AIAAxACkALABcAG4AIAAgACAAIAAgACAAIAAgACAAIAAgACAAIAAgACAAIAAgACAAIAAgAF8AVABaAHAAbwBzACwAIABGAEkATgBEAF8ATgBUAEgAXwBDAEgAQQBSACgAXAAiAFoAKwAtAFwAIgAgACYAIABVAE4ASQBDAEgAQQBSACgAOAA3ADIAMgApACwAIABJAFMATwBEAGEAdABlAFQAaQBtAGUALAAgADEALAAgADAALAAgAF8AVABwAG8AcwAgACsAIAAxACkALABcAG4AIAAgACAAIAAgACAAIAAgACAAIAAgACAAIAAgACAAIAAgACAAIAAgAEkARgBTACgAXABuACAAIAAgACAAIAAgACAAIAAgACAAIAAgACAAIAAgACAAIAAgACAAIAAgACAAIAAgAF8AVABaAHAAbwBzACAAPQAgADAALABcAG4AIAAgACAAIAAgACAAIAAgACAAIAAgACAAIAAgACAAIAAgACAAIAAgACAAIAAgACAASABTAFQAQQBDAEsAKABcAG4AIAAgACAAIAAgACAAIAAgACAAIAAgACAAIAAgACAAIAAgACAAIAAgACAAIAAgACAAIAAgACAAIABfAGQAYQB0AGUAUABhAHIAdAAsAFwAbgAgACAAIAAgACAAIAAgACAAIAAgACAAIAAgACAAIAAgACAAIAAgACAAIAAgACAAIAAgACAAIAAgAFIASQBHAEgAVAAoAEkAUwBPAEQAYQB0AGUAVABpAG0AZQAsACAAXwBsAGUAbgAgAC0AIABfAFQAcABvAHMAIAArACAAMQApACwAXABuACAAIAAgACAAIAAgACAAIAAgACAAIAAgACAAIAAgACAAIAAgACAAIAAgACAAIAAgACAAIAAgACAAXAAiAFwAIgBcAG4AIAAgACAAIAAgACAAIAAgACAAIAAgACAAIAAgACAAIAAgACAAIAAgACAAIAAgACAAKQAsAFwAbgAgACAAIAAgACAAIAAgACAAIAAgACAAIAAgACAAIAAgACAAIAAgACAAIAAgACAAIABfAFQAWgBwAG8AcwAgAD0AIABfAFQAcABvAHMAIAArACAAMQAsAFwAbgAgACAAIAAgACAAIAAgACAAIAAgACAAIAAgACAAIAAgACAAIAAgACAAIAAgACAAIABIAFMAVABBAEMASwAoAFwAbgAgACAAIAAgACAAIAAgACAAIAAgACAAIAAgACAAIAAgACAAIAAgACAAIAAgACAAIAAgACAAIAAgAF8AZABhAHQAZQBQAGEAcgB0ACwAXABuACAAIAAgACAAIAAgACAAIAAgACAAIAAgACAAIAAgACAAIAAgACAAIAAgACAAIAAgACAAIAAgACAAXAAiAFwAIgAsAFwAbgAgACAAIAAgACAAIAAgACAAIAAgACAAIAAgACAAIAAgACAAIAAgACAAIAAgACAAIAAgACAAIAAgAFIASQBHAEgAVAAoAEkAUwBPAEQAYQB0AGUAVABpAG0AZQAsACAAXwBsAGUAbgAgAC0AIABfAFQAWgBwAG8AcwAgACsAIAAxACkAXABuACAAIAAgACAAIAAgACAAIAAgACAAIAAgACAAIAAgACAAIAAgACAAIAAgACAAIAAgACkALABcAG4AIAAgACAAIAAgACAAIAAgACAAIAAgACAAIAAgACAAIAAgACAAIAAgACAAIAAgACAAVABSAFUARQAsAFwAbgAgACAAIAAgACAAIAAgACAAIAAgACAAIAAgACAAIAAgACAAIAAgACAAIAAgACAAIABIAFMAVABBAEMASwAoAFwAbgAgACAAIAAgACAAIAAgACAAIAAgACAAIAAgACAAIAAgACAAIAAgACAAIAAgACAAIAAgACAAIAAgAF8AZABhAHQAZQBQAGEAcgB0ACwAXABuACAAIAAgACAAIAAgACAAIAAgACAAIAAgACAAIAAgACAAIAAgACAAIAAgACAAIAAgACAAIAAgACAATQBJAEQAKABJAFMATwBEAGEAdABlAFQAaQBtAGUALAAgAF8AVABwAG8AcwAsACAAXwBUAFoAUABvAHMAIAAtACAAXwBUAHAAbwBzACkALABcAG4AIAAgACAAIAAgACAAIAAgACAAIAAgACAAIAAgACAAIAAgACAAIAAgACAAIAAgACAAIAAgACAAIABSAEkARwBIAFQAKABJAFMATwBEAGEAdABlAFQAaQBtAGUALAAgAF8AbABlAG4AIAAtACAAXwBUAFoAcABvAHMAIAArACAAMQApAFwAbgAgACAAIAAgACAAIAAgACAAIAAgACAAIAAgACAAIAAgACAAIAAgACAAIAAgACAAIAApAFwAbgAgACAAIAAgACAAIAAgACAAIAAgACAAIAAgACAAIAAgACAAIAAgACAAKQBcAG4AIAAgACAAIAAgACAAIAAgACAAIAAgACAAIAAgACAAIAApAFwAbgAgACAAIAAgACAAIAAgACAAIAAgACAAIAApACwAXABuACAAIAAgACAAIAAgACAAIAAgACAAIAAgAF8AZgBhAGkAbABTAHQAeQBsAGUAQwBoAGUAYwBrACwAIABJAEYAKABOACgAQQBsAGwAbwB3AE0AaQB4AGUAZABTAHQAeQBsAGUAcwApACAAPAA+ACAAMAAsACAARgBBAEwAUwBFACwAXABuACAAIAAgACAAIAAgACAAIAAgACAAIAAgACAAIAAgACAATABFAFQAKABcAG4AIAAgACAAIAAgACAAIAAgACAAIAAgACAAIAAgACAAIAAgACAAIAAgAF8AZgBtAHQARABhAHQAZQAsACAASQBGAFMAKABcAG4AIAAgACAAIAAgACAAIAAgACAAIAAgACAAIAAgACAAIAAgACAAIAAgACAAIAAgACAASQBOAEQARQBYACgAXwBwAGEAcgB0AHMALAAgADEALAAgADEAKQAgAD0AIABcACIAXAAiACwAIAAzACwAXABuACAAIAAgACAAIAAgACAAIAAgACAAIAAgACAAIAAgACAAIAAgACAAIAAgACAAIAAgAEkARgBFAFIAUgBPAFIAKABGAEkATgBEACgAXAAiAC0AXAAiACwAIABJAE4ARABFAFgAKABfAHAAYQByAHQAcwAsACAAMQAsACAAMQApACwAIAA1ACkALAAgADAAKQAgAD4AIAAwACwAIAAyACwAXABuACAAIAAgACAAIAAgACAAIAAgACAAIAAgACAAIAAgACAAIAAgACAAIAAgACAAIAAgAFQAUgBVAEUALAAgADEAXABuACAAIAAgACAAIAAgACAAIAAgACAAIAAgACAAIAAgACAAIAAgACAAIAApACwAXABuACAAIAAgACAAIAAgACAAIAAgACAAIAAgACAAIAAgACAAIAAgACAAIABfAGYAbQB0AFQAaQBtAGUALAAgAEkARgBTACgAXABuACAAIAAgACAAIAAgACAAIAAgACAAIAAgACAAIAAgACAAIAAgACAAIAAgACAAIAAgAEkATgBEAEUAWAAoAF8AcABhAHIAdABzACwAIAAxACwAIAAyACkAIAA9ACAAXAAiAFwAIgAsACAAMwAsAFwAbgAgACAAIAAgACAAIAAgACAAIAAgACAAIAAgACAAIAAgACAAIAAgACAAIAAgACAAIABMAEUATgAoAEkATgBEAEUAWAAoAF8AcABhAHIAdABzACwAIAAxACwAIAAyACkAKQAgAD0AIAAzACwAIAAzACwAXABuACAAIAAgACAAIAAgACAAIAAgACAAIAAgACAAIAAgACAAIAAgACAAIAAgACAAIAAgAEkARgBFAFIAUgBPAFIAKABGAEkATgBEACgAXAAiADoAXAAiACwAIABJAE4ARABFAFgAKABfAHAAYQByAHQAcwAsACAAMQAsACAAMgApACwAIAA0ACkALAAgADAAKQAgAD4AIAAwACwAIAAyACwAXABuACAAIAAgACAAIAAgACAAIAAgACAAIAAgACAAIAAgACAAIAAgACAAIAAgACAAIAAgAFQAUgBVAEUALAAgADEAXABuACAAIAAgACAAIAAgACAAIAAgACAAIAAgACAAIAAgACAAIAAgACAAIAApACwAXABuACAAIAAgACAAIAAgACAAIAAgACAAIAAgACAAIAAgACAAIAAgACAAIABfAGYAbQB0AFQAWgBPACwAIABJAEYAUwAoAFwAbgAgACAAIAAgACAAIAAgACAAIAAgACAAIAAgACAAIAAgACAAIAAgACAAIAAgACAAIABJAE4ARABFAFgAKABfAHAAYQByAHQAcwAsACAAMQAsACAAMwApACAAPQAgAFwAIgBcACIALAAgADMALABcAG4AIAAgACAAIAAgACAAIAAgACAAIAAgACAAIAAgACAAIAAgACAAIAAgACAAIAAgACAAQwBPAEQARQAoAEkATgBEAEUAWAAoAF8AcABhAHIAdABzACwAIAAxACwAIAAzACkAKQAgAD0AIAA5ADAALAAgADMALABcAG4AIAAgACAAIAAgACAAIAAgACAAIAAgACAAIAAgACAAIAAgACAAIAAgACAAIAAgACAATABFAE4AKABJAE4ARABFAFgAKABfAHAAYQByAHQAcwAsACAAMQAsACAAMwApACkAIAA9ACAAMwAsACAAMwAsAFwAbgAgACAAIAAgACAAIAAgACAAIAAgACAAIAAgACAAIAAgACAAIAAgACAAIAAgACAAIABJAEYARQBSAFIATwBSACgARgBJAE4ARAAoAFwAIgA6AFwAIgAsACAASQBOAEQARQBYACgAXwBwAGEAcgB0AHMALAAgADEALAAgADMAKQAsACAANAApACwAIAAwACkAIAA+ACAAMAAsACAAMgAsAFwAbgAgACAAIAAgACAAIAAgACAAIAAgACAAIAAgACAAIAAgACAAIAAgACAAIAAgACAAIABUAFIAVQBFACwAIAAxAFwAbgAgACAAIAAgACAAIAAgACAAIAAgACAAIAAgACAAIAAgACAAIAAgACAAKQAsAFwAbgAgACAAIAAgACAAIAAgACAAIAAgACAAIAAgACAAIAAgACAAIAAgACAASQBGAFMAKABcAG4AIAAgACAAIAAgACAAIAAgACAAIAAgACAAIAAgACAAIAAgACAAIAAgACAAIAAgACAAQgBJAFQAQQBOAEQAKABfAGYAbQB0AEQAYQB0AGUALAAgAF8AZgBtAHQAVABpAG0AZQApACAAPQAgADAALAAgAFQAUgBVAEUALABcAG4AIAAgACAAIAAgACAAIAAgACAAIAAgACAAIAAgACAAIAAgACAAIAAgACAAIAAgACAAQgBJAFQAQQBOAEQAKABfAGYAbQB0AEQAYQB0AGUALAAgAF8AZgBtAHQAVABaAE8AKQAgAD0AIAAwACwAIABUAFIAVQBFACwAXABuACAAIAAgACAAIAAgACAAIAAgACAAIAAgACAAIAAgACAAIAAgACAAIAAgACAAIAAgAEIASQBUAEEATgBEACgAXwBmAG0AdABUAGkAbQBlACwAIABfAGYAbQB0AFQAWgBPACkAIAA9ACAAMAAsACAAVABSAFUARQAsAFwAbgAgACAAIAAgACAAIAAgACAAIAAgACAAIAAgACAAIAAgACAAIAAgACAAIAAgACAAIABUAFIAVQBFACwAIABGAEEATABTAEUAXABuACAAIAAgACAAIAAgACAAIAAgACAAIAAgACAAIAAgACAAIAAgACAAIAApAFwAbgAgACAAIAAgACAAIAAgACAAIAAgACAAIAAgACAAIAAgACkAXABuACAAIAAgACAAIAAgACAAIAAgACAAIAAgACkALABcAG4AIAAgACAAIAAgACAAIAAgACAAIAAgACAASQBGACgAXwBmAGEAaQBsAFMAdAB5AGwAZQBDAGgAZQBjAGsALAAgAHsAIwBOAC8AQQAsACAAXAAiAFwAIgAsACAAXAAiAFwAIgAsACAAXAAiAFwAIgAsACAAXAAiAFwAIgB9ACwAXABuACAAIAAgACAAIAAgACAAIAAgACAAIAAgACAAIAAgACAATABFAFQAKABcAG4AIAAgACAAIAAgACAAIAAgACAAIAAgACAAIAAgACAAIAAgACAAIAAgAF8AdABpAG0AZQAsACAAUABBAFIAUwBFAF8ASQBTAE8AXwBUAEkATQBFACgASQBOAEQARQBYACgAXwBwAGEAcgB0AHMALAAgADEALAAgADIAKQApACwAXABuACAAIAAgACAAIAAgACAAIAAgACAAIAAgACAAIAAgACAAIAAgACAAIABfAHQAegBvACwAIABQAEEAUgBTAEUAXwBJAFMATwBfAFQAWgBPACgASQBOAEQARQBYACgAXwBwAGEAcgB0AHMALAAgADEALAAgADMAKQApACwAXABuACAAIAAgACAAIAAgACAAIAAgACAAIAAgACAAIAAgACAAIAAgACAAIABJAEYAKABJAE4ARABFAFgAKABfAHAAYQByAHQAcwAsACAAMQAsACAAMQApACAAPQAgAFwAIgBcACIALABcAG4AIAAgACAAIAAgACAAIAAgACAAIAAgACAAIAAgACAAIAAgACAAIAAgACAAIAAgACAASQBGACgASQBTAF8ARQBNAFAAVABZACgAXwB0AGkAbQBlACkALABcAG4AIAAgACAAIAAgACAAIAAgACAAIAAgACAAIAAgACAAIAAgACAAIAAgACAAIAAgACAAIAAgACAAIABIAFMAVABBAEMASwAoAFwAIgBcACIALAAgAFwAIgBcACIALAAgAFwAIgBcACIALAAgAHsAIwBWAEEATABVAEUAIQB9ACwAIABfAHQAegBvACkALABcAG4AIAAgACAAIAAgACAAIAAgACAAIAAgACAAIAAgACAAIAAgACAAIAAgACAAIAAgACAAIAAgACAAIABIAFMAVABBAEMASwAoAFwAIgBcACIALAAgAFwAIgBcACIALAAgAFwAIgBcACIALAAgAF8AdABpAG0AZQAsACAAXwB0AHoAbwApAFwAbgAgACAAIAAgACAAIAAgACAAIAAgACAAIAAgACAAIAAgACAAIAAgACAAIAAgACAAIAApACwAXABuACAAIAAgACAAIAAgACAAIAAgACAAIAAgACAAIAAgACAAIAAgACAAIAAgACAAIAAgAEwARQBUACgAXABuACAAIAAgACAAIAAgACAAIAAgACAAIAAgACAAIAAgACAAIAAgACAAIAAgACAAIAAgACAAIAAgACAAXwBkAGEAdABlACwAIABQAEEAUgBTAEUAXwBJAFMATwBfAEMAQQBMAEUATgBEAEEAUgBfAEQAQQBUAEUAKABJAE4ARABFAFgAKABfAHAAYQByAHQAcwAsACAAMQAsACAAMQApACwAIABKAHUAbABpAGEAbgBDAGEAbABlAG4AZABhAHIAKQAsAFwAbgAgACAAIAAgACAAIAAgACAAIAAgACAAIAAgACAAIAAgACAAIAAgACAAIAAgACAAIAAgACAAIAAgAEgAUwBUAEEAQwBLACgAXwBkAGEAdABlACwAIABfAHQAaQBtAGUALAAgAF8AdAB6AG8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BdACAAIAB8ACAAVABpAG0AZQAgAG8AZgAgAGQAYQB5ACAAYQBzACAAZABlAGMAaQBtAGEAbAAgAGYAcgBhAGMAdABpAG8AbgAgAG8AZgAgAGEAIABkAGEAeQAuAFwAbgBbAFQAaQBtAGUAWgBvAG4AZQBPAGYAZgBzAGUAdABdACAAfAAgAGQAZQBjAGkAbQBhAGwAIAAgACAAIAAgACAAIAAgACAAfAAgAFQAaQBtAGUAIAB6AG8AbgBlACAAbwBmAGYAcwBlAHQAIABmAHIAbwBtACAAVQBUAEMAIABhAHMAIABkAGUAYwBpAG0AYQBsACAAZgByAGEAYwB0AGkAbwBuACAAbwBmACAAYQAgAGQAYQB5AC4AXABuACAAIAAgACAAIAAgACAAIAAgACAAIAAgACAAIAAgACAAIAB8ACAAWwAtADAALgA2ADIANQAuAC4AMAAuADYAMgA1AF0AIAB8ACAAQQBzAHMAdQBtAGUAZAAgAHQAbwAgAGIAZQAgAFUAVABDACAAaQBmACAAbwBtAG0AaQB0AHQAZQBkAC4AIABbAC0AMQA1ADoAMAAwAC4ALgArADEANQA6ADAAMABdAFwAbgBbAE8AcAB0AGkAbwBuAHMAXQAgACAAIAAgACAAIAAgACAAfAAgAHQAZQB4AHQAIAAgACAAIAAgACAAIAAgACAAIAAgACAAfAAgAFMAdAByAGkAbgBnACAAdwBpAHQAaAAgAGUAbABlAG0AZQBuAHQAcwA6ACAAWwBCAF0AWwA8AF0AWwBMAG8AdwBPAHIAZABlAHIAXQBbAFAAcgBlAGMAaQBzAGkAbwBuAF0AWwBaAF0AXABuACAAIAAgACAAIAAgACAAIAAgACAAIAAgACAAIAAgACAAIAB8ACAAIAAgACAAIAAgACAAIAAgACAAIAAgACAAIAAgACAAIAB8ACAAIAAgACAAIAAgACAAIABCACAAOgAgAEQAaQBzAHAAbABhAHkAIABpAG4AIABiAGEAcwBpAGMAIABmAG8AcgBtAGEAdAAgAGUAZwAgAFQAMAAwADAAMABcAG4AIAAgACAAIAAgACAAIAAgACAAIAAgACAAIAAgACAAIAAgAHwAIAAgACAAI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IAB8ACAATABvAHcATwByAGQAZQByACAAOgAgAGwAbwB3ACAAbwByAGQAZQByACAAYwBvAG0AcABvAG4AZQBuAHQAIAB0AG8AIABkAGkAcwBwAGwAYQB5AFwAbgAgACAAIAAgACAAIAAgACAAIAAgACAAIAAgACAAIAAgACAAfAAgACAAIAAgACAAIAAgACAAIAAgACAAIAAgACAAIAAgACAAfAAgACAAIAAgACAATgB1AGwAbAAgADoAIABEAGUAZgBhAHUAbAB0AHMAIAB0AG8AIABzAGUAYwBvAG4AZABzACAAaQBmACAAdABpAG0AZQAgAHAAcgBlAHMAZQBuAHQALAAgAG8AdABoAGUAcgB3AGkAcwBlACAAZABhAHkAXABuACAAIAAgACAAIAAgACAAIAAgACAAIAAgACAAIAAgACAAIAB8ACAAIAAgACAAIAAgACAAIAAgACAAIAAgACAAIAAgACAAIAB8ACAAIAAgACAAIAAgACAAIABEACAAOgAgAEQAYQB5AFwAbgAgACAAIAAgACAAIAAgACAAIAAgACAAIAAgACAAIAAgACAAfAAgACAAIAAgACAAIAAgACAAIAAgACAAIAAgACAAIAAgACAAfAAgACAAIAAgACAAIAAgACAASAAgADoAIABIAG8AdQByAFwAbgAgACAAIAAgACAAIAAgACAAIAAgACAAIAAgACAAIAAgACAAfAAgACAAIAAgACAAIAAgACAAIAAgACAAIAAgACAAIAAgACAAfAAgACAAIAAgACAAIAAgACAATQAgADoAIABNAGkAbgB1AHQAZQBcAG4AIAAgACAAIAAgACAAIAAgACAAIAAgACAAIAAgACAAIAAgAHwAIAAgACAAIAAgACAAIAAgACAAIAAgACAAIAAgACAAIAAgAHwAIAAgACAAIAAgACAAIAAgAFMAIAA6ACAAUwBlAGMAbwBuAGQAXABuACAAIAAgACAAIAAgACAAIAAgACAAIAAgACAAIAAgACAAIAB8ACAAIAAgACAAIAAgACAAIAAgACAAIAAgACAAIAAgACAAIAB8ACAAUAByAGUAYwBpAHMAaQBvAG4AOgAgAFsAMAAtADkAXQAgAE8AbgBsAHkAIABoAGEAcwAgAGEAbgAgAGUAZgBmAGUAYwB0ACAAdwBoAGUAbgAgAGwAbwB3ACAAbwByAGQAZQByACAAYwBvAG0AcABvAG4AZQBuAHQAIABpAHMAIABzAGUAYwBvAG4AZABzAC4AXABuACAAIAAgACAAIAAgACAAIAAgACAAIAAgACAAIAAgACAAIAB8ACAAIAAgACAAIAAgACAAIAAgACAAIAAgACAAIAAgACAAIAB8ACAAIAAgACAAIAAgACAAIABaACAAOgAgAEQAaQBzAHAAbABhAHkAIAAnAFoAJwAgAGYAbwByACAAWgB1AGwAdQAgAHQAaQBtAGUAIAB6AG8AbgBlACAAKwAwADAAOgAwADA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EAEEAVABFAFQASQBNAEUAIAA9ACAATABBAE0AQgBEAEEAKABZAGUAYQByAEMARQAsACAATQBvAG4AdABoACwAIABEAGEAeQAsACAAWwBUAGkAbQBlAF0ALAAgAFsAVABpAG0AZQBaAG8AbgBlAE8AZgBmAHMAZQB0AF0ALAAgAFsATwBwAHQAaQBvAG4AcwBdACwAIABbAEoAdQBsAGkAYQBuAEMAYQBsAGUAbgBkAGEAcgBdACwAXABuACAAIAAgACAASQBGACgASQBTAF8ARQBNAFAAVABZACgAWQBlAGEAcgBDAEUAKQAgACoAIABJAFMAXwBFAE0AUABUAFkAKABNAG8AbgB0AGgAKQAgACoAIABJAFMAXwBFAE0AUABUAFkAKABEAGEAeQApACAAKgAgAEkAUwBfAEUATQBQAFQAWQAoAFQAaQBtAGUAKQAsACAAXAAiAFwAIgAsAFwAbgAgACAAIAAgACAAIAAgACAATABFAFQAKABcAG4AIAAgACAAIAAgACAAIAAgACAAIAAgACAAXwBoAGEAcwBEAGEAdABlACwAIABJAFMATgBVAE0AQgBFAFIAKABZAGUAYQByAEMARQApACAAKgAgAEkAUwBOAFUATQBCAEUAUgAoAE0AbwBuAHQAaAApACAAKgAgAEkAUwBOAFUATQBCAEUAUgAoAEQAYQB5ACkALABcAG4AIAAgACAAIAAgACAAIAAgACAAIAAgACAAXwBoAGEAcwBUAGkAbQBlACwAIABOAE8AVAAoAEkAUwBfAEUATQBQAFQAWQAoAFQAaQBtAGUAKQApACwAXABuACAAIAAgACAAIAAgACAAIAAgACAAIAAgAEkARgAoAF8AaABhAHMARABhAHQAZQAgACsAIABfAGgAYQBzAFQAaQBtAGUAIAA9ACAAMAAsACAAewAjAFYAQQBMAFUARQAhAH0ALABcAG4AIAAgACAAIAAgACAAIAAgACAAIAAgACAAIAAgACAAIABMAEUAVAAoAFwAbgAgACAAIAAgACAAIAAgACAAIAAgACAAIAAgACAAIAAgACAAIAAgACAAXwBiAGEAcwBpAGMALAAgAEkARgBFAFIAUgBPAFIAKABTAEUAQQBSAEMASAAoAFwAIgBCAFwAIgAsACAATwBwAHQAaQBvAG4AcwApACwAIAAwACkAIAA+ACAAMAAsAFwAbgAgACAAIAAgACAAIAAgACAAIAAgACAAIAAgACAAIAAgACAAIAAgACAAXwB0AHIAdQBuAGMAYQB0AGUALAAgAEkARgBFAFIAUgBPAFIAKABGAEkATgBEACgAXAAiADwAXAAiACwAIABPAHAAdABpAG8AbgBzACkALAAgADAAKQAgAD4AIAAwACwAXABuACAAIAAgACAAIAAgACAAIAAgACAAIAAgACAAIAAgACAAIAAgACAAIABfAHQAcgB5AEwAbwB3AE8AcgBkAGUAcgBDAGgAYQByACwAIABTAEUAQQBSAEMASABfAE4AVABIAF8AQwBIAEEAUgAoAFwAIgBEAEgATQBTAFwAIgAsACAATwBwAHQAaQBvAG4AcwAsACAAMQAsACAAMQApACwAXABuACAAIAAgACAAIAAgACAAIAAgACAAIAAgACAAIAAgACAAIAAgACAAIABfAGwAbwB3AE8AcgBkAGUAcgAsACAASQBGAFMAKABcAG4AIAAgACAAIAAgACAAIAAgACAAIAAgACAAIAAgACAAIAAgACAAIAAgACAAIAAgACAASQBOAEQARQBYACgAXwB0AHIAeQBMAG8AdwBPAHIAZABlAHIAQwBoAGEAcgAsACAAMQAsACAAMQApACAAPQAgADAALAAgAEkARgAoAF8AaABhAHMAVABpAG0AZQAsACAANAAsACAAMQApACwAXABuACAAIAAgACAAIAAgACAAIAAgACAAIAAgACAAIAAgACAAIAAgACAAIAAgACAAIAAgAEkATgBEAEUAWAAoAF8AdAByAHkATABvAHcATwByAGQAZQByAEMAaABhAHIALAAgADEALAAgADIAKQAgAD0AIABcACIARABcACIALAAgADEALABcAG4AIAAgACAAIAAgACAAIAAgACAAIAAgACAAIAAgACAAIAAgACAAIAAgACAAIAAgACAASQBOAEQARQBYACgAXwB0AHIAeQBMAG8AdwBPAHIAZABlAHIAQwBoAGEAcgAsACAAMQAsACAAMgApACAAPQAgAFwAIgBIAFwAIgAsACAAMgAsAFwAbgAgACAAIAAgACAAIAAgACAAIAAgACAAIAAgACAAIAAgACAAIAAgACAAIAAgACAAIABJAE4ARABFAFgAKABfAHQAcgB5AEwAbwB3AE8AcgBkAGUAcgBDAGgAYQByACwAIAAxACwAIAAyACkAIAA9ACAAXAAiAE0AXAAiACwAIAAzACwAXABuACAAIAAgACAAIAAgACAAIAAgACAAIAAgACAAIAAgACAAIAAgACAAIAAgACAAIAAgAEkATgBEAEUAWAAoAF8AdAByAHkATABvAHcATwByAGQAZQByAEMAaABhAHIALAAgADEALAAgADIAKQAgAD0AIABcACIAUwBcACIALAAgADQAXABuACAAIAAgACAAIAAgACAAIAAgACAAIAAgACAAIAAgACAAIAAgACAAIAApACwAXABuACAAIAAgACAAIAAgACAAIAAgACAAIAAgACAAIAAgACAAIAAgACAAIABfAHIAbwB1AG4AZABMAGUAdgBlAGwALAAgAEkARgAoAF8AbABvAHcATwByAGQAZQByACAAPAAgADQALAAgAF8AbABvAHcATwByAGQAZQByACAALQAgADQALABcAG4AIAAgACAAIAAgACAAIAAgACAAIAAgACAAIAAgACAAIAAgACAAIAAgACAAIAAgACAATABFAFQAKABcAG4AIAAgACAAIAAgACAAIAAgACAAIAAgACAAIAAgACAAIAAgACAAIAAgACAAIAAgACAAIAAgACAAIABfAHQAcgB5AFAAcgBlAGMAaQBzAGkAbwBuAEMAaABhAHIALAAgAEYASQBOAEQAXwBOAFQASABfAEMASABBAFIAKABcACIAMAAxADIAMwA0ADUANgA3ADgAOQBcACIALAAgAE8AcAB0AGkAbwBuAHMALAAgADEALAAgADEAKQAsAFwAbgAgACAAIAAgACAAIAAgACAAIAAgACAAIAAgACAAIAAgACAAIAAgACAAIAAgACAAIAAgACAAIAAgAEkARgAoAEkATgBEAEUAWAAoAF8AdAByAHkAUAByAGUAYwBpAHMAaQBvAG4AQwBoAGEAcgAsACAAMQAsACAAMQApACAAPQAgADAALAAgADAALABcAG4AIAAgACAAIAAgACAAIAAgACAAIAAgACAAIAAgACAAIAAgACAAIAAgACAAIAAgACAAIAAgACAAIAAgACAAIAAgAFYAQQBMAFUARQAoAEkATgBEAEUAWAAoAF8AdAByAHkAUAByAGUAYwBpAHMAaQBvAG4AQwBoAGEAcgAsACAAMQAsACAAMgApACkAXABuACAAIAAgACAAIAAgACAAIAAgACAAIAAgACAAIAAgACAAIAAgACAAIAAgACAAIAAgACAAIAAgACAAKQBcAG4AIAAgACAAIAAgACAAIAAgACAAIAAgACAAIAAgACAAIAAgACAAIAAgACAAIAAgACAAKQBcAG4AIAAgACAAIAAgACAAIAAgACAAIAAgACAAIAAgACAAIAAgACAAIAAgACAAKQAsAFwAbgBcAG4AIAAgACAAIAAgACAAIAAgACAAIAAgACAAIAAgACAAIAAgACAAIAAgAF8AcgBvAHUAbgBkAFQAaQBtAGUALAAgAEkARgAoAEkAUwBOAFUATQBCAEUAUgAoAFQAaQBtAGUAKQAsAFwAbgAgACAAIAAgACAAIAAgACAAIAAgACAAIAAgACAAIAAgACAAIAAgACAAIAAgACAAIABSAE8AVQBOAEQAXwBUAEkATQBFAFMAUABBAE4AKABUAGkAbQBlACwAIABfAHIAbwB1AG4AZABMAGUAdgBlAGwALAAgAF8AdAByAHUAbgBjAGEAdABlACkALABcAG4AIAAgACAAIAAgACAAIAAgACAAIAAgACAAIAAgACAAIAAgACAAIAAgACAAIAAgACAAMABcAG4AIAAgACAAIAAgACAAIAAgACAAIAAgACAAIAAgACAAIAAgACAAIAAgACkALABcAG4AIAAgACAAIAAgACAAIAAgACAAIAAgACAAIAAgACAAIAAgACAAIAAgAFwAbgAgACAAIAAgACAAIAAgACAAIAAgACAAIAAgACAAIAAgACAAIAAgACAAXwB0AGkAbQBlAE8AdQB0AE8AZgBSAGEAbgBnAGUALAAgAEkAUwBFAFIAUgBPAFIAKABUAGkAbQBlACkAIAArACAAKABfAHIAbwB1AG4AZABUAGkAbQBlACAAPAAgADAAKQAgACsAIAAoAF8AcgBvAHUAbgBkAFQAaQBtAGUAIAA+ACAAMQApACAAPgAgADAALABcAG4AIAAgACAAIAAgACAAIAAgACAAIAAgACAAIAAgACAAIAAgACAAIAAgAFwAbgAgACAAIAAgACAAIAAgACAAIAAgACAAIAAgACAAIAAgACAAIAAgACAAXwByAEQAYQB0AGUALAAgAEkARgBTACgAXABuACAAIAAgACAAIAAgACAAIAAgACAAIAAgACAAIAAgACAAIAAgACAAIAAgACAAIAAgAE4ATwBUACgAXwBoAGEAcwBEAGEAdABlACkALAAgAFwAIgBcACIALABcAG4AIAAgACAAIAAgACAAIAAgACAAIAAgACAAIAAgACAAIAAgACAAIAAgACAAIAAgACAATgBPAFQAKABJAFMAXwBWAEEATABJAEQAXwBEAEEAVABFACgAWQBlAGEAcgBDAEUALAAgAE0AbwBuAHQAaAAsACAARABhAHkALAAgAEoAdQBsAGkAYQBuAEMAYQBsAGUAbgBkAGEAcgApACkALAAgAFwAIgAjAEQAQQBUAEUAIQBcACIALABcAG4AIAAgACAAIAAgACAAIAAgACAAIAAgACAAIAAgACAAIAAgACAAIAAgACAAIAAgACAATgBPAFQAKABfAGgAYQBzAFQAaQBtAGUAKQAsACAASABTAFQAQQBDAEsAKABZAGUAYQByAEMARQAsACAATQBvAG4AdABoACwAIABEAGEAeQApACwAXABuACAAIAAgACAAIAAgACAAIAAgACAAIAAgACAAIAAgACAAIAAgACAAIAAgACAAIAAgAF8AdABpAG0AZQBPAHUAdABPAGYAUgBhAG4AZwBlACwAIABIAFMAVABBAEMASwAoAFkAZQBhAHIAQwBFACwAIABNAG8AbgB0AGgALAAgAEQAYQB5ACkALABcAG4AIAAgACAAIAAgACAAIAAgACAAIAAgACAAIAAgACAAIAAgACAAIAAgACAAIAAgACAAKABUAGkAbQBlACAAPQAgADEAKQAgACoAIAAoAF8AbABvAHcATwByAGQAZQByACAAPgAgADEAKQAsACAASABTAFQAQQBDAEsAKABZAGUAYQByAEMARQAsACAATQBvAG4AdABoACwAIABEAGEAeQApACwAXABuACAAIAAgACAAIAAgACAAIAAgACAAIAAgACAAIAAgACAAIAAgACAAIAAgACAAIAAgAF8AcgBvAHUAbgBkAFQAaQBtAGUAIAA8ACAAMQAsACAASABTAFQAQQBDAEsAKABZAGUAYQByAEMARQAsACAATQBvAG4AdABoACwAIABEAGEAeQApACwAXABuACAAIAAgACAAIAAgACAAIAAgACAAIAAgACAAIAAgACAAIAAgACAAIAAgACAAIAAgAFQAUgBVAEUALAAgAEwARQBUACgAXABuACAAIAAgACAAIAAgACAAIAAgACAAIAAgACAAIAAgACAAIAAgACAAIAAgACAAIAAgACAAIAAgACAALwAvACAAKABfAHIAbwB1AG4AZABUAGkAbQBlACAAPQAgADEAKQAgACoAIAAoAF8AbABvAHcATwByAGQAZQByACAAPQAgADEAKQAgAGkAZQAgAHIAbwB1AG4AZAAgAHQAbwAgAGQAYQB5AFwAbgAgACAAIAAgACAAIAAgACAAIAAgACAAIAAgACAAIAAgACAAIAAgACAAIAAgACAAIAAgACAAIAAgAF8ATQBKAEQATgAsACAATQBPAEQASQBGAEkARQBEAF8ASgBVAEwASQBBAE4AXwBEAEEAWQBfAE4AVQBNAEIARQBSACgAWQBlAGEAcgBDAEUALAAgAE0AbwBuAHQAaAAsACAARABhAHkALAAgAEoAdQBsAGkAYQBuAEMAYQBsAGUAbgBkAGEAcgApACwAXABuACAAIAAgACAAIAAgACAAIAAgACAAIAAgACAAIAAgACAAIAAgACAAIAAgACAAIAAgACAAIAAgACAATQBKAEQATgBfAFQATwBfAEMAQQBMAEUATgBEAEEAUgBfAEQAQQBUAEUAKABfAE0ASgBEAE4AIAArACAAMQAsACAASgB1AGwAaQBhAG4AQwBhAGwAZQBuAGQAYQByACkAXABuACAAIAAgACAAIAAgACAAIAAgACAAIAAgACAAIAAgACAAIAAgACAAIAAgACAAIAAgACkAXABuACAAIAAgACAAIAAgACAAIAAgACAAIAAgACAAIAAgACAAIAAgACAAIAApACwAXABuAFwAbgAgACAAIAAgACAAIAAgACAAIAAgACAAIAAgACAAIAAgACAAIAAgACAAXwByAFQAaQBtAGUALAAgAEkARgBTACgAXABuACAAIAAgACAAIAAgACAAIAAgACAAIAAgACAAIAAgACAAIAAgACAAIAAgACAAIAAgAF8AdABpAG0AZQBPAHUAdABPAGYAUgBhAG4AZwBlACwAIABcACIAVAAjAFQASQBNAEUAIQBcACIALABcAG4AIAAgACAAIAAgACAAIAAgACAAIAAgACAAIAAgACAAIAAgACAAIAAgACAAIAAgACAATgBPAFQAKABfAGgAYQBzAFQAaQBtAGUAKQAsACAAXAAiAFwAIgAsAFwAbgAgACAAIAAgACAAIAAgACAAIAAgACAAIAAgACAAIAAgACAAIAAgACAAIAAgACAAIABfAHIAbwB1AG4AZABUAGkAbQBlACAAPAAgADEALAAgAF8AcgBvAHUAbgBkAFQAaQBtAGUALABcAG4AIAAgACAAIAAgACAAIAAgACAAIAAgACAAIAAgACAAIAAgACAAIAAgACAAIAAgACAAKABUAGkAbQBlACAAPQAgADEAKQAgACoAIAAoAF8AbABvAHcATwByAGQAZQByACAAPgAgADEAKQAsACAAVABpAG0AZQAsAFwAbgAgACAAIAAgACAAIAAgACAAIAAgACAAIAAgACAAIAAgACAAIAAgACAAIAAgACAAIABUAFIAVQBFACwAIAAwACAALwAvACAAKABfAHIAbwB1AG4AZABUAGkAbQBlACAAPQAgADEAKQAgACoAIAAoAF8AbABvAHcATwByAGQAZQByACAAPQAgADEAKQAgAGkAZQAgAHIAbwB1AG4AZAAgAHQAbwAgAGQAYQB5AFwAbgAgACAAIAAgACAAIAAgACAAIAAgACAAIAAgACAAIAAgACAAIAAgACAAKQAsAFwAbgAgACAAIAAgACAAIAAgACAAIAAgACAAIAAgACAAIAAgACAAIAAgACAAXABuACAAIAAgACAAIAAgACAAIAAgACAAIAAgACAAIAAgACAAIAAgACAAIABfAHMARABhAHQAZQAsACAASQBGACgATgBPAFQAKABJAFMATgBVAE0AQgBFAFIAKABJAE4ARABFAFgAKABfAHIARABhAHQAZQAsACAAMQAsACAAMQApACkAKQAsACAAXwByAEQAYQB0AGUALABcAG4AIAAgACAAIAAgACAAIAAgACAAIAAgACAAIAAgACAAIAAgACAAIAAgACAAIAAgACAARgBPAFIATQBBAFQAXwBJAFMATwBfAEMAQQBMAEUATgBEAEEAUgBfAEQAQQBUAEUAKABcAG4AIAAgACAAIAAgACAAIAAgACAAIAAgACAAIAAgACAAIAAgACAAIAAgACAAIAAgACAAIAAgACAAIABJAE4ARABFAFgAKABfAHIARABhAHQAZQAsACAAMQAsACAAMQApACwAXABuACAAIAAgACAAIAAgACAAIAAgACAAIAAgACAAIAAgACAAIAAgACAAIAAgACAAIAAgACAAIAAgACAASQBOAEQARQBYACgAXwByAEQAYQB0AGUALAAgADEALAAgADIAKQAsAFwAbgAgACAAIAAgACAAIAAgACAAIAAgACAAIAAgACAAIAAgACAAIAAgACAAIAAgACAAIAAgACAAIAAgAEkATgBEAEUAWAAoAF8AcgBEAGEAdABlACwAIAAxACwAIAAzACkALABcAG4AIAAgACAAIAAgACAAIAAgACAAIAAgACAAIAAgACAAIAAgACAAIAAgACAAIAAgACAAIAAgACAAIABfAGIAYQBzAGkAYwAsAFwAbgAgACAAIAAgACAAIAAgACAAIAAgACAAIAAgACAAIAAgACAAIAAgACAAIAAgACAAIAAgACAAIAAgAEoAdQBsAGkAYQBuAEMAYQBsAGUAbgBkAGEAcgBcAG4AIAAgACAAIAAgACAAIAAgACAAIAAgACAAIAAgACAAIAAgACAAIAAgACAAIAAgACAAKQBcAG4AIAAgACAAIAAgACAAIAAgACAAIAAgACAAIAAgACAAIAAgACAAIAAgACkALABcAG4AIAAgACAAIAAgACAAIAAgACAAIAAgACAAIAAgACAAIAAgACAAIAAgAF8AcwBUAGkAbQBlACwAIABJAEYAUwAoAFwAbgAgACAAIAAgACAAIAAgACAAIAAgACAAIAAgACAAIAAgACAAIAAgACAAIAAgACAAIABOAE8AVAAoAEkAUwBOAFUATQBCAEUAUgAoAF8AcgBUAGkAbQBlACkAKQAsACAAXwByAFQAaQBtAGUALABcAG4AIAAgACAAIAAgACAAIAAgACAAIAAgACAAIAAgACAAIAAgACAAIAAgACAAIAAgACAAXwBsAG8AdwBPAHIAZABlAHIAIAA9ACAAMQAsACAAXAAiAFwAIgAsAFwAbgAgACAAIAAgACAAIAAgACAAIAAgACAAIAAgACAAIAAgACAAIAAgACAAIAAgACAAIABUAFIAVQBFACwAIABGAE8AUgBNAEEAVABfAEkAUwBPAF8AVABJAE0ARQAoAF8AcgBUAGkAbQBlACwAIABPAHAAdABpAG8AbgBzACkAXABuACAAIAAgACAAIAAgACAAIAAgACAAIAAgACAAIAAgACAAIAAgACAAIAApACwAXABuACAAIAAgACAAIAAgACAAIAAgACAAIAAgACAAIAAgACAAIAAgACAAIABfAHMAVABaAE8ALAAgAEkARgBFAFIAUgBPAFIAKABGAE8AUgBNAEEAVABfAEkAUwBPAF8AVABaAE8AKABUAGkAbQBlAFoAbwBuAGUATwBmAGYAcwBlAHQALAAgAE8AcAB0AGkAbwBuAHMAKQAsACAAXAAiACMAVABaAE8AIQBcACIAKQAsAFwAbgAgACAAIAAgACAAIAAgACAAIAAgACAAIAAgACAAIAAgACAAIAAgACAASQBGACgAKABfAHMAVABpAG0AZQAgAD0AIABcACIAXAAiACkAIAAqACAAKABfAHMAVABaAE8AIAA8AD4AIABcACIAXAAiACkALABcAG4AIAAgACAAIAAgACAAIAAgACAAIAAgACAAIAAgACAAIAAgACAAIAAgACAAIAAgACAAQwBPAE4AQwBBAFQAKABfAHMARABhAHQAZQAsACAAXAAiAFQAXAAiACwAIABfAHMAVABaAE8AKQAsAFwAbgAgACAAIAAgACAAIAAgACAAIAAgACAAIAAgACAAIAAgACAAIAAgACAAIAAgACAAIABDAE8ATgBDAEEAVAAoAF8AcwBEAGEAdABlACwAIABfAHMAVABpAG0AZQAsACAAXwBzAFQAWgBP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ZAEUAQQBSACAAPQAgAEwAQQBNAEIARABBACgATABpAHQAZQByAGEAcgB5AFkAZQBhAHIALABcAG4AIAAgACAAIABJAEYAUwAoAFwAbgAgACAAIAAgACAAIAAgACAASQBTAF8ARQBNAFAAVABZACgATABpAHQAZQByAGEAcgB5AFkAZQBhAHIAKQAsACAAXAAiAFwAIgAsAFwAbgAgACAAIAAgACAAIAAgACAATgBPAFQAKABWAEEATABJAEQAQQBUAEUAXwBDAEgAQQBSAFMARQBUACgAXAAiACAALQArADAAMQAyADMANAA1ADYANwA4ADkAQgBDAEUAXAAiACAAJgAgAFUATgBJAEMASABBAFIAKAA4ADcAMgAyACkALAAgAEwAaQB0AGUAcgBhAHIAeQBZAGUAYQByACkAKQAsACAAewAjAFYAQQBMAFUARQAhAH0ALABcAG4AIAAgACAAIAAgACAAIAAgAFQAUgBVAEUAL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BAGwAdwBhAHkAcwBTAGgAbwB3AEUAcgBhAF0AIAB8ACAAcwB3AGkAdABjAGgAIAAgAHwAIABBAGwAdwBhAHkAcwAgAGEAcABwAGwAeQAgAEIAQwBFAC8AQwBFACAAcwB1AGYAZgBpAHgALgAgAEkAZgAgAG4AbwB0ACAAdQBzAGUAZAAsACAAbwBuAGwAeQAgAHkAZQBhAHIAcwAgAGwAZQBzAHMAIAB0AGgAYQBuACAAMQAwADAAMAAgAHMAaABvAHcAIABhAG4AIABlAHIAY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SQBTAF8ARQBNAFAAVABZACgAWQBlAGEAcgBDAEUAKQ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XABuAFwAbgBQAGEAcgBzAGUAcwAgAGEAIABsAGkAdABlAHIAYQByAHk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Bd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aQB0AGUAcgBhAHIAeQBEAGEAdABlACAAIAAgACAAIAB8ACAAdABlAHgAdAAgACAAIAB8ACAATABpAHQAZQByAGEAcgB5ACAAZABhAHQAZQAgAGEAbgBkACAAdABpAG0AZQ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FwAIgBcACIAIAAsACAAMgAsACAAMgA1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CAAPQAgAEwAQQBNAEIARABBACgATABpAHQAZQByAGEAcgB5AEQAYQB0AGUALAAgAFsASgB1AGwAaQBhAG4AQwBhAGwAZQBuAGQAYQByAF0ALABcAG4AIAAgACAAIABJAEYAKABJAFMAXwBFAE0AUABUAFkAKABMAGkAdABlAHIAYQByAHkARABhAHQAZQApACwAIAB7AFwAIgBcACIALAAgAFwAIgBcACIALAAgAFwAIgBcACIALAAgAFwAIgBcACIAfQAsAFwAbgAgACAAIAAgACAAIAAgACAATABFAFQAKABcAG4AIAAgACAAIAAgACAAIAAgACAAIAAgACAAZgBuAFAAYQByAHMAZQBUAGkAbQBlACwAIABMAEEATQBCAEQAQQAoAF8AdABpAG0AZQBQAGEAcgB0ACwAXABuACAAIAAgACAAIAAgACAAIAAgACAAIAAgACAAIAAgACAATABFAFQAKABcAG4AIAAgACAAIAAgACAAIAAgACAAIAAgACAAIAAgACAAIAAgACAAIAAgAF8AdAByAHkAVABpAG0AZQAsACAARABBAFQARQBWAEEATABVAEUAKABfAHQAaQBtAGUAUABhAHIAdAApACAAKwAgAFQASQBNAEUAVgBBAEwAVQBFACgAXwB0AGkAbQBlAFAAYQByAHQAKQAsAFwAbgAgACAAIAAgACAAIAAgACAAIAAgACAAIAAgACAAIAAgACAAIAAgACAASQBGAFMAKABcAG4AIAAgACAAIAAgACAAIAAgACAAIAAgACAAIAAgACAAIAAgACAAIAAgACAAIAAgACAASQBTAEUAUgBSAE8AUgAoAF8AdAByAHkAVABpAG0AZQApACwAIABcACIAXAAiACwAXABuACAAIAAgACAAIAAgACAAIAAgACAAIAAgACAAIAAgACAAIAAgACAAIAAgACAAIAAgAF8AdAByAHkAVABpAG0AZQAgAD4AIAAxACwAIAB7ACMATgBVAE0AIQB9ACwAXABuACAAIAAgACAAIAAgACAAIAAgACAAIAAgACAAIAAgACAAIAAgACAAIAAgACAAIAAgAFQAUgBVAEUALAAgAF8AdAByAHkAVABpAG0AZQBcAG4AIAAgACAAIAAgACAAIAAgACAAIAAgACAAIAAgACAAIAAgACAAIAAgACkAXABuACAAIAAgACAAIAAgACAAIAAgACAAIAAgACAAIAAgACAAKQBcAG4AIAAgACAAIAAgACAAIAAgACAAIAAgACAAKQAsAFwAbgBcAG4AIAAgACAAIAAgACAAIAAgACAAIAAgACAAZgBuAFAAYQByAHMAZQBEAGEAeQAsACAATABBAE0AQgBEAEEAKABfAGQAYQB5AFAAYQByAHQALAAgAF8AeQBlAGEAcgAsACAAXwBtAG8AbgB0AGgALABcAG4AIAAgACAAIAAgACAAIAAgACAAIAAgACAAIAAgACAAIABMAEUAVAAoAFwAbgAgACAAIAAgACAAIAAgACAAIAAgACAAIAAgACAAIAAgACAAIAAgACAAXwBkAGEAeQAsACAASQBOAFQAKABWAEEATABVAEUAKABfAGQAYQB5AFAAYQByAHQAKQApACwAXABuACAAIAAgACAAIAAgACAAIAAgACAAIAAgACAAIAAgACAAIAAgACAAIABJAEYAUwAoAFwAbgAgACAAIAAgACAAIAAgACAAIAAgACAAIAAgACAAIAAgACAAIAAgACAAIAAgACAAIABfAGQAYQB5ACAAPAA9ACAAMAAsACAAewAjAE4AVQBNACEAfQAsAFwAbgAgACAAIAAgACAAIAAgACAAIAAgACAAIAAgACAAIAAgACAAIAAgACAAIAAgACAAIABfAGQAYQB5ACAAPAA9ACAARABBAFkAUwBfAEkATgBfAE0ATwBOAFQASAAoAF8AbQBvAG4AdABoACwAIABfAHkAZQBhAHIALAAgAEoAdQBsAGkAYQBuAEMAYQBsAGUAbgBkAGEAcgApACwAIABfAGQAYQB5ACwAXABuACAAIAAgACAAIAAgACAAIAAgACAAIAAgACAAIAAgACAAIAAgACAAIAAgACAAIAAgAFQAUgBVAEUALAAgAHsAIwBOAFUATQAhAH0AXABuACAAIAAgACAAIAAgACAAIAAgACAAIAAgACAAIAAgACAAIAAgACAAIAApAFwAbgAgACAAIAAgACAAIAAgACAAIAAgACAAIAAgACAAIAAgACkAXABuACAAIAAgACAAIAAgACAAIAAgACAAIAAgACkALABcAG4AXABuACAAIAAgACAAIAAgACAAIAAgACAAIAAgAF8AcABhAHIAdABzACwAIABUAFIASQBNACgAVABFAFgAVABTAFAATABJAFQAKABMAGkAdABlAHIAYQByAHkARABhAHQAZQAsACAAXAAiACwAXAAiACkAKQAsAFwAbgAgACAAIAAgACAAIAAgACAAIAAgACAAIABfAGMAbwBsAHMALAAgAEMATwBMAFUATQBOAFMAKABfAHAAYQByAHQAcwApACwAXABuACAAIAAgACAAIAAgACAAIAAgACAAIAAgAEkARgBTACgAXwBjAG8AbABzACAAPQAgADEALABcAG4AIAAgACAAIAAgACAAIAAgACAAIAAgACAAIAAgACAAIABMAEUAVAAoAFwAbgAgACAAIAAgACAAIAAgACAAIAAgACAAIAAgACAAIAAgACAAIAAgACAAXwBwAGEAcgB0ADEALAAgAEkATgBEAEUAWAAoAF8AcABhAHIAdABzACwAIAAxACwAIAAxACkALABcAG4AIAAgACAAIAAgACAAIAAgACAAIAAgACAAIAAgACAAIAAgACAAIAAgAF8AcwBwAGEAYwBlAFAAbwBzACwAIABJAEYARQBSAFIATwBSACgARgBJAE4ARAAoAFwAIgAgAFwAIgAsACAAXwBwAGEAcgB0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GEAcgB0ADEALAAgAF8AcwBwAGEAYwBlAFAAbwBzACAALQAgADEAKQApACwAXABuACAAIAAgACAAIAAgACAAIAAgACAAIAAgACAAIAAgACAAIAAgACAAIAAgACAAIAAgACAAIAAgACAAXwBkAGEAeQBzAEkAbgBNAG8AbgB0AGgALAAgAEQAQQBZAFMAXwBJAE4AXwBNAE8ATgBUAEgAKABfAG0AbwBuAHQAaAAsACAAMgAwADAAMAApACwAXABuACAAIAAgACAAIAAgACAAIAAgACAAIAAgACAAIAAgACAAIAAgACAAIAAgACAAIAAgACAAIAAgACAAXwByAGUAbQBhAGkAbgAsACAATQBJAEQAKABfAHAAYQByAHQAMQAsACAAXwBzAHAAYQBjAGUAUABvAHMAIAArACAAMQAsACAATABFAE4AKABfAHAAYQByAHQAMQApACAALQAgAF8AcwBwAGEAYwBlAFAAbwBzACkALABcAG4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BfAHYAYQBsACwAIABJAEYAKABfAGQAZQBuAG8AdABlAGQAWQBlAGEAcgAsACAAUABBAFIAUwBFAF8ATABJAFQARQBSAEEAUgBZAF8AWQBFAEEAUgAoAF8AcgBlAG0AYQBpAG4AKQAsAFwAbgAgACAAIAAgACAAIAAgACAAIAAgACAAIAAgACAAIAAgACAAIAAgACAAIAAgACAAIAAgACAAIAAgACAAIAAgACAASQBOAFQAKABWAEEATABVAEUAKABfAHIAZQBtAGEAaQBuACkAKQBcAG4AIAAgACAAIAAgACAAIAAgACAAIAAgACAAIAAgACAAIAAgACAAIAAgACAAIAAgACAAIAAgACAAIAApACwAIABcAG4AIAAgACAAIAAgACAAIAAgACAAIAAgACAAIAAgACAAIAAgACAAIAAgACAAIAAgACAAIAAgACAAIABfAGQAYQB5ACwAIABJAEYAUwAoAF8AZABlAG4AbwB0AGUAZABZAGUAYQByACwAIABcACIAXAAiACwAXABuACAAIAAgACAAIAAgACAAIAAgACAAIAAgACAAIAAgACAAIAAgACAAIAAgACAAIAAgACAAIAAgACAAIAAgACAAIABfAHYAYQBsACAAPAA9ACAAMAAsACAAXAAiAFwAIgAsAFwAbgAgACAAIAAgACAAIAAgACAAIAAgACAAIAAgACAAIAAgACAAIAAgACAAIAAgACAAIAAgACAAIAAgACAAIAAgACAAXwB2AGEAbAAgADwAPQAgAF8AZABhAHkAcwBJAG4ATQBvAG4AdABoACwAIABfAHYAYQBsACwAXABuACAAIAAgACAAIAAgACAAIAAgACAAIAAgACAAIAAgACAAIAAgACAAIAAgACAAIAAgACAAIAAgACAAIAAgACAAIABUAFIAVQBFACwAIABcACIAXAAiAFwAbgAgACAAIAAgACAAIAAgACAAIAAgACAAIAAgACAAIAAgACAAIAAgACAAIAAgACAAIAAgACAAIAAgACkALABcAG4AIAAgACAAIAAgACAAIAAgACAAIAAgACAAIAAgACAAIAAgACAAIAAgACAAIAAgACAAIAAgACAAIABfAHkAZQBhAHIALAAgAEkARgBTACgAXwBkAGUAbgBvAHQAZQBkAFkAZQBhAHIALAAgAF8AdgBhAGwALABcAG4AIAAgACAAIAAgACAAIAAgACAAIAAgACAAIAAgACAAIAAgACAAIAAgACAAIAAgACAAIAAgACAAIAAgACAAIAAgAF8AdgBhAGwAIAA8AD0AIAAwACwAIABfAHYAYQBsACwAXABuACAAIAAgACAAIAAgACAAIAAgACAAIAAgACAAIAAgACAAIAAgACAAIAAgACAAIAAgACAAIAAgACAAIAAgACAAIABfAHYAYQBsACAAPAA9ACAAXwBkAGEAeQBzAEkAbgBNAG8AbgB0AGgALAAgAFwAIgBcACIALABcAG4AIAAgACAAIAAgACAAIAAgACAAIAAgACAAIAAgACAAIAAgACAAIAAgACAAIAAgACAAIAAgACAAIAAgACAAIAAgAFQAUgBVAEUALAAgAF8AdgBhAGwAXABuACAAIAAgACAAIAAgACAAIAAgACAAIAAgACAAIAAgACAAIAAgACAAIAAgACAAIAAgACAAIAAgACAAKQAsAFwAbgAgACAAIAAgACAAIAAgACAAIAAgACAAIAAgACAAIAAgACAAIAAgACAAIAAgACAAIAAgACAAIAAgAEgAUwBUAEEAQwBLACgAXwB5AGUAYQByACwAIABfAG0AbwBuAHQAaAAsACAAXwBkAGEAeQAsACAAXAAiAFwAIgApAFwAbgAgACAAIAAgACAAIAAgACAAIAAgACAAIAAgACAAIAAgACAAIAAgACAAIAAgACAAIAApAFwAbgAgACAAIAAgACAAIAAgACAAIAAgACAAIAAgACAAIAAgACAAIAAgACAAKQBcAG4AIAAgACAAIAAgACAAIAAgACAAIAAgACAAIAAgACAAIAApACwAXABuACAAIAAgACAAIAAgACAAIAAgACAAIAAgACAAIAAgACAAXwBjAG8AbABzACAAPQAgADIALABcAG4AIAAgACAAIAAgACAAIAAgACAAIAAgACAAIAAgACAAIABMAEUAVAAo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wADIALAAgAEkATgBEAEUAWAAoAF8AcABhAHIAdABzACwAIAAxACwAIAAyACkALABcAG4AIAAgACAAIAAgACAAIAAgACAAIAAgACAAIAAgACAAIAAgACAAIAAgACAAIAAgACAAIAAgACAAIABfAHQAaQBtAGUALAAgAGYAbgBQAGEAcgBzAGUAVABpAG0AZQAoAF8AcAAyACkALABcAG4AIAAgACAAIAAgACAAIAAgACAAIAAgACAAIAAgACAAIAAgACAAIAAgACAAIAAgACAAIAAgACAAIABfAHkAZQBhAHIALAAgAEkARgAoAE4ATwBUACgASQBTAE4AVQBNAEIARQBSACgAXwB0AGkAbQBlACkAKQAsACAAUABBAFIAUwBFAF8ATABJAFQARQBSAEEAUgBZAF8AWQBFAEEAUgAoAF8AcAAyACkALAAgAFwAIgBcACIAKQAsAFwAbgAgACAAIAAgACAAIAAgACAAIAAgACAAIAAgACAAIAAgACAAIAAgACAAIAAgACAAIAAgACAAIAAgAF8AZABhAHkAUABhAHIAdAAsACAATQBJAEQAKABfAHAAMQAsACAAXwBzAHAAYQBjAGUAUABvAHMAIAArACAAMQAsACAATABFAE4AKABfAHAAMQApACAALQAgAF8AcwBwAGEAYwBlAFAAbwBzACkALABcAG4AIAAgACAAIAAgACAAIAAgACAAIAAgACAAIAAgACAAIAAgACAAIAAgACAAIAAgACAAIAAgACAAIABfAGQAYQB5ACwAIABmAG4AUABhAHIAcwBlAEQAYQB5ACgAXwBkAGEAeQBQAGEAcgB0ACwAIABfAHkAZQBhAHI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XwBjAG8AbABzACAAPQAgADMALABcAG4AIAAgACAAIAAgACAAIAAgACAAIAAgACAAIAAgACAAIABMAEUAVAAoAFwAbgAgACAAIAAgACAAIAAgACAAIAAgACAAIAAgACAAIAAgACAAIAAgACAAXwB5AGUAYQByACwAIABQAEEAUgBTAEUAXwBMAEkAVABFAFIAQQBSAFkAXwBZAEUAQQBSACgASQBOAEQARQBYACgAXwBwAGEAcgB0AHMALAAgADEALAAgADIAKQApACwAXABuACAAIAAgACAAIAAgACAAIAAgACAAIAAgACAAIAAgACAAIAAgACAAIABfAHQAaQBtAGUALAAgAGYAbgBQAGEAcgBzAGUAVABpAG0AZQAoAEkATgBEAEUAWAAoAF8AcABhAHIAdABzACwAIAAxACwAIAAzACkAKQAsAFwAbgAgACAAIAAgACAAIAAgACAAIAAgACAAIAAgACAAIAAgACAAIAAgACAAXwBwADEALAAgAEkATgBEAEUAWAAoAF8AcABhAHIAdABzACwAIAAxACwAIAAxACkALABcAG4AIAAgACAAIAAgACAAIAAgACAAIAAgACAAIAAgACAAIAAgACAAIAAgAF8AcwBwAGEAYwBlAFAAbwBzACwAIABJAEYARQBSAFIATwBSACgARgBJAE4ARAAoAFwAIgAgAFwAIgAsACAAXwBwADEAKQAsACAAMAApACwAXABuACAAIAAgACAAIAAgACAAIAAgACAAIAAgACAAIAAgACAAIAAgACAAIABJAEYAKABfAHMAcABhAGMAZQBQAG8AcwAgAD0AIAAwACwAIAB7ACMAVgBBAEwAVQBFACEALAAgAFwAIgBcACIALAAgAFwAIgBcACIALAAgAFwAIgBcACIAfQAsAFwAbgAgACAAIAAgACAAIAAgACAAIAAgACAAIAAgACAAIAAgACAAIAAgACAAIAAgACAAIABMAEUAVAAoAFwAbgAgACAAIAAgACAAIAAgACAAIAAgACAAIAAgACAAIAAgACAAIAAgACAAIAAgACAAIAAgACAAIAAgAF8AbQBvAG4AdABoACwAIABQAEEAUgBTAEUAXwBNAE8ATgBUAEgAKABMAEUARgBUACgAXwBwADEALAAgAF8AcwBwAGEAYwBlAFAAbwBzACAALQAgADEAKQApACwAXABuACAAIAAgACAAIAAgACAAIAAgACAAIAAgACAAIAAgACAAIAAgACAAIAAgACAAIAAgACAAIAAgACAAXwBkAGEAeQBQAGEAcgB0ACwAIABNAEkARAAoAF8AcAAxACwAIABfAHMAcABhAGMAZQBQAG8AcwAgACsAIAAxACwAIABMAEUATgAoAF8AcAAxACkAIAAtACAAXwBzAHAAYQBjAGUAUABvAHMAKQAsAFwAbgAgACAAIAAgACAAIAAgACAAIAAgACAAIAAgACAAIAAgACAAIAAgACAAIAAgACAAIAAgACAAIAAgAF8AZABhAHkALAAgAGYAbgBQAGEAcgBzAGUARABhAHkAKABfAGQAYQB5AFAAYQByAHQALAAgADIAMAAwADAALAAgAF8AbQBvAG4AdABoACkALABcAG4AIAAgACAAIAAgACAAIAAgACAAIAAgACAAIAAgACAAIAAgACAAIAAgACAAIAAgACAAIAAgACAAIABIAFMAVABBAEMASwAoAF8AeQBlAGEAcgAsACAAXwBtAG8AbgB0AGgALAAgAF8AZABhAHkALAAgAF8AdABpAG0AZQApAFwAbgAgACAAIAAgACAAIAAgACAAIAAgACAAIAAgACAAIAAgACAAIAAgACAAIAAgACAAIAApAFwAbgAgACAAIAAgACAAIAAgACAAIAAgACAAIAAgACAAIAAgACAAIAAgACAAKQBcAG4AIAAgACAAIAAgACAAIAAgACAAIAAgACAAIAAgACAAIAApACwAXABuACAAIAAgACAAIAAgACAAIAAgACAAIAAgACAAIAAgACAAVABSAFUARQAsACAAewAjAFYAQQBMAFUARQAhACwAIABcACIAXAAiACwAIABcACIAXAAiACwAIABcACIAXAAiAH0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kAGEAdABl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IAAgAHwAIABpAG4AdABlAGcAZQByACAAIAAgACAAIAAgACAAIAAgAHwAIABOAG8AdABlACAAdABoAGEAdAAgADEAIABCAEMAIAA9ACAAMAAgAEMARQAsACAAMgAgAEIAQwAgAD0AIAAtADEAIABDAEUAXABuAE0AbwBuAHQAaAAgACAAIAAgACAAIAAgACAAIAAgACAAIAAgACAAIAAgACAAIAB8ACAAaQBuAHQAZQBnAGUAcgAgAFsAMQAuAC4AMQAyAF0AIAB8AFwAbgBEAGEAeQAgACAAIAAgACAAIAAgACAAIAAgACAAIAAgACAAIAAgACAAIAAgACAAfAAgAGkAbgB0AGUAZwBlAHIAIABbADEALgAuADMAMQBdACAAfABcAG4AWwBUAGkAbQBlAF0AIAAgACAAIAAgACAAIAAgACAAIAAgACAAIAAgACAAIAAgAHwAIABkAGUAYwBpAG0AYQBsACAAWwAwAC4ALgAxAF0AIAAgAHwAIABUAGkAbQBlACAAbwBmACAAZABhAHkAIABhAHMAIABkAGUAYwBpAG0AYQBsACAAZgByAGEAYwB0AGkAbwBuACAAbwBmACAAYQAgAGQAYQB5AC4AXABuAFsATwBwAHQAaQBvAG4AcwBdACAAIAAgACAAIAAgACAAIAAgACAAIAAgACAAIAB8ACAAdABlAHgAdAAgACAAIAAgACAAIAAgACAAIAAgACAAIAB8ACAAWwBTAF0AWwBJAF0AWwBFAF0AXABuACAAIAAgACAAIAAgACAAIAAgACAAIAAgACAAIAAgACAAIAAgACAAIAAgACAAIAB8ACAAIAAgACAAIAAgACAAIAAgACAAIAAgACAAIAAgACAAIAB8ACAAIABTACAAOgAgAEQAaQBzAHAAbABhAHkAIABzAGgAbwByAHQAIABmAG8AcgBtACAAbQBvAG4AdABoAHMAXABuACAAIAAgACAAIAAgACAAIAAgACAAIAAgACAAIAAgACAAIAAgACAAIAAgACAAIAB8ACAAIAAgACAAIAAgACAAIAAgACAAIAAgACAAIAAgACAAIAB8ACAAIABJACAAOgAgAFUAcwBlACAASQBuAHQAZQByAG4AYQB0AGkAbwBuAGEAbAAgAEUAbgBnAGwAaQBzAGgAIABpAG4AcwB0AGUAYQBkACAAbwBmACAAbABvAGMAYQBsACAAbABhAG4AZwB1AGEAZwBlACAAcwBlAHQAIABpAG4AIABFAHgAYwBlAGwAXABuACAAIAAgACAAIAAgACAAIAAgACAAIAAgACAAIAAgACAAIAAgACAAIAAgACAAIAB8ACAAIAAgACAAIAAgACAAIAAgACAAIAAgACAAIAAgACAAIAB8ACAAIABFACAAOgAgAEEAbAB3AGEAeQBzACAAYQBwAHAAbAB5ACAAQgBDAEUALwBDAEUAIABzAHUAZgBmAGkAeAAuACAASQBmACAAbgBvAHQAIAB1AHMAZQBkACwAIABvAG4AbAB5ACAAeQBlAGEAcgBzACAAbABlAHMAcwAgAHQAaABhAG4AIAAxADAAMAAwAFwAbgAgACAAIAAgACAAIAAgACAAIAAgACAAIAAgACAAIAAgACAAIAAgACAAIAAgACAAfAAgACAAIAAgACAAIAAgACAAIAAgACAAIAAgACAAIAAgACAAfAAgACAAIAAgACA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FkAZQBhAHIAQwBFACwAIABNAG8AbgB0AGgALAAgAEQAYQB5ACwAIABbAFQAaQBtAGUAXQAsACAAWwBPAHAAdABpAG8AbgBzAF0ALAAgAFsASgB1AGwAaQBhAG4AQwBhAGwAZQBuAGQAYQByAF0ALABcAG4AIAAgACAAIABJAEYAUwAoAFwAbgAgACAAIAAgACAAIAAgACAASQBTAF8ARQBNAFAAVABZACgAWQBlAGEAcgBDAEUAKQAgACoAIABJAFMAXwBFAE0AUABUAFkAKABNAG8AbgB0AGgAKQAgACoAIABJAFMAXwBFAE0AUABUAFkAKABEAGEAeQApACwAIABcACIAXAAiACwAXABuACAAIAAgACAAIAAgACAAIABOAE8AVAAoAEkAUwBOAFUATQBCAEUAUgAoAE0AbwBuAHQAaAApACkAIAArACAAKABOAE8AVAAoAEkAUwBOAFUATQBCAEUAUgAoAFkAZQBhAHIAQwBFACkAKQAgACoAIABOAE8AVAAoAEkAUwBOAFUATQBCAEUAUgAoAEQAYQB5ACkAKQApACwAIAB7ACMAVgBBAEwAVQBFACEAfQAsAFwAbgAgACAAIAAgACAAIAAgACAAVABSAFUARQAsACAATABFAFQAKABcAG4AIAAgACAAIAAgACAAIAAgACAAIAAgACAAXwBzAGgAbwByAHQALAAgAEkARgBFAFIAUgBPAFIAKABTAEUAQQBSAEMASAAoAFwAIgBTAFwAIgAsACAATwBwAHQAaQBvAG4AcwApACwAIAAwACkAIAA+ACAAMAAsAFwAbgAgACAAIAAgACAAIAAgACAAIAAgACAAIABfAGkAbgB0AEUAbgBnAGwAaQBzAGgALAAgAEkARgBFAFIAUgBPAFIAKABTAEUAQQBSAEMASAAoAFwAIgBJAFwAIgAsACAATwBwAHQAaQBvAG4AcwApACwAIAAwACkAIAA+ACAAMAAsAFwAbgAgACAAIAAgACAAIAAgACAAIAAgACAAIABfAGUAcgBhACwAIABJAEYARQBSAFIATwBSACgAUwBFAEEAUgBDAEgAKABcACIARQBcACIALAAgAE8AcAB0AGkAbwBuAHMAKQAsACAAMAApACAAPgAgADAALABcAG4AXABuACAAIAAgACAAIAAgACAAIAAgACAAIAAgAGYAbgBGAG8AcgBtAGEAdABEAGEAdABlACwAIABMAEEATQBCAEQAQQAoAF8AYwBhAHIAcgB5AEQAYQB5ACwAXABuACAAIAAgACAAIAAgACAAIAAgACAAIAAgACAAIAAgACAATABFAFQAKABcAG4AIAAgACAAIAAgACAAIAAgACAAIAAgACAAIAAgACAAIAAgACAAIAAgAF8AeQBlAGEAcgBDAEUALAAgAEkARgAoAFkAZQBhAHIAQwBFACAAPQAgAFwAIgBcACIALAAgADIAMAAwADAALAAgAFkAZQBhAHIAQwBFACkALABcAG4AIAAgACAAIAAgACAAIAAgACAAIAAgACAAIAAgACAAIAAgACAAIAAgAF8AZABhAHkALAAgAEkARgAoAEQAYQB5ACAAPQAgAFwAIgBcACIALAAgADEALAAgAEkATgBUACgARABhAHkAKQApACwAXABuACAAIAAgACAAIAAgACAAIAAgACAAIAAgACAAIAAgACAAIAAgACAAIABJAEYAKABOAE8AVAAoAEkAUwBfAFYAQQBMAEkARABfAEQAQQBUAEUAKABfAHkAZQBhAHIAQwBFACwAIABNAG8AbgB0AGgALAAgAF8AZABhAHkALAAgAEoAdQBsAGkAYQBuAEMAYQBsAGUAbgBkAGEAcgApACkALAAgAFwAIgAjAEQAQQBUAEUAIQBcACIALABcAG4AIAAgACAAIAAgACAAIAAgACAAIAAgACAAIAAgACAAIAAgACAAIAAgACAAIAAgACAATABFAFQAKABcAG4AIAAgACAAIAAgACAAIAAgACAAIAAgACAAIAAgACAAIAAgACAAIAAgACAAIAAgACAAIAAgACAAIABfAHIARABhAHQAZQAsACAASQBGACgAXwBjAGEAcgByAHkARABhAHkALABcAG4AIAAgACAAIAAgACAAIAAgACAAIAAgACAAIAAgACAAIAAgACAAIAAgACAAIAAgACAAIAAgACAAIAAgACAAIAAgAEwARQBUACgAXABuACAAIAAgACAAIAAgACAAIAAgACAAIAAgACAAIAAgACAAIAAgACAAIAAgACAAIAAgACAAIAAgACAAIAAgACAAIAAgACAAIAAgAF8ATQBKAEQATgAsACAATQBPAEQASQBGAEkARQBEAF8ASgBVAEwASQBBAE4AXwBEAEEAWQBfAE4AVQBNAEIARQBSACgAXwB5AGUAYQByAEMARQAsACAATQBvAG4AdABoACwAIABfAGQAYQB5ACwAIABKAHUAbABpAGEAbgBDAGEAbABlAG4AZABhAHIAKQAsAFwAbgAgACAAIAAgACAAIAAgACAAIAAgACAAIAAgACAAIAAgACAAIAAgACAAIAAgACAAIAAgACAAIAAgACAAIAAgACAAIAAgACAAIABNAEoARABOAF8AVABPAF8AQwBBAEwARQBOAEQAQQBSAF8ARABBAFQARQAoAF8ATQBKAEQATgAgACsAIAAxACkAXABuACAAIAAgACAAIAAgACAAIAAgACAAIAAgACAAIAAgACAAIAAgACAAIAAgACAAIAAgACAAIAAgACAAIAAgACAAIAApACwAXABuACAAIAAgACAAIAAgACAAIAAgACAAIAAgACAAIAAgACAAIAAgACAAIAAgACAAIAAgACAAIAAgACAAIAAgACAAIABIAFMAVABBAEMASwAoAF8AeQBlAGEAcgBDAEUALAAgAE0AbwBuAHQAaAAsACAAXwBkAGEAeQApAFwAbgAgACAAIAAgACAAIAAgACAAIAAgACAAIAAgACAAIAAgACAAIAAgACAAIAAgACAAIAAgACAAIAAgACkALABcAG4AIAAgACAAIAAgACAAIAAgACAAIAAgACAAIAAgACAAIAAgACAAIAAgACAAIAAgACAAIAAgACAAIABfAHMATQBvAG4AdABoACwAIABNAE8ATgBUAEgAXwBOAEEATQBFACgASQBOAEQARQBYACgAXwByAEQAYQB0AGUALAAgADEALAAgADIAKQAsACAAXwBzAGgAbwByAHQALAAgAF8AaQBuAHQARQBuAGcAbABpAHMAaAApACwAXABuACAAIAAgACA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CAAIAAgACAAXwBzAFkAZQBhAHIALAAgAEkARgAoAEkAUwBOAFUATQBCAEUAUgAoAFkAZQBhAHIAQwBFACkALAAgAFwAIgAsACAAXAAiACAAJgAgAEYATwBSAE0AQQBUAF8ATABJAFQARQBSAEEAUgBZAF8AWQBFAEEAUgAoAEkATgBEAEUAWAAoAF8AcgBEAGEAdABlACwAIAAxACwAIAAxACkALAAgAF8AZQByAGEAKQAsACAAXAAiAFwAIgApACwAXABuACAAIAAgACAAIAAgACAAIAAgACAAIAAgACAAIAAgACAAIAAgACAAIAAgACAAIAAgACAAIAAgACAAQwBPAE4AQwBBAFQAKABfAHMATQBvAG4AdABoACwAIABfAHMARABhAHkALAAgAF8AcwBZAGUAYQByACkAXABuACAAIAAgACAAIAAgACAAIAAgACAAIAAgACAAIAAgACAAIAAgACAAIAAgACAAIAAgACkAXABuACAAIAAgACAAIAAgACAAIAAgACAAIAAgACAAIAAgACAAIAAgACAAIAApAFwAbgAgACAAIAAgACAAIAAgACAAIAAgACAAIAAgACAAIAAgACkAIAAgACAAIABcAG4AIAAgACAAIAAgACAAIAAgACAAIAAgACAAKQAsAFwAbgBcAG4AIAAgACAAIAAgACAAIAAgACAAIAAgACAAZgBuAEYAbwByAG0AYQB0AFQAaQBtAGUALAAgAEwAQQBNAEIARABBACgAXABuACAAIAAgACAAIAAgACAAIAAgACAAIAAgACAAIAAgACAASQBGAFMAKABcAG4AIAAgACAAIAAgACAAIAAgACAAIAAgACAAIAAgACAAIAAgACAAIAAgAEkAUwBfAEUATQBQAFQAWQAoAFQAaQBtAGUAKQAsACAAewBcACIAXAAiACwAIAAwAH0ALABcAG4AIAAgACAAIAAgACAAIAAgACAAIAAgACAAIAAgACAAIAAgACAAIAAgAE4ATwBUACgASQBTAE4AVQBNAEIARQBSACgAVABpAG0AZQApACkALAAgAHsAXAAiACAAIwBUAEkATQBFACEAXAAiACwAIAAwAH0ALABcAG4AIAAgACAAIAAgACAAIAAgACAAIAAgACAAIAAgACAAIAAgACAAIAAgACgAVABpAG0AZQAgADwAIAAwACkAIAArACAAKABUAGkAbQBlACAAPgAgADEAKQAsACAAewBcACIAIAAjAFQASQBNAEUAIQBcACIALAAgADAAfQAsAFwAbgAgACAAIAAgACAAIAAgACAAIAAgACAAIAAgACAAIAAgACAAIAAgACAAVABSAFUARQAsACAATABFAFQAKABcAG4AIAAgACAAIAAgACAAIAAgACAAIAAgACAAIAAgACAAIAAgACAAIAAgACAAIAAgACAAXwByAFQAaQBtAGUALAAgAFIATwBVAE4ARABfAFQASQBNAEUAUwBQAEEATgAoAFQAaQBtAGUALAAgAC0AMQAsACAAMAApACwAXABuACAAIAAgACAAIAAgACAAIAAgACAAIAAgACAAIAAgACAAIAAgACAAIAAgACAAIAAgAF8AYwBhAHIAcgB5AEQAYQB5ACwAIABOACgAKABfAHIAVABpAG0AZQAgAD0AIAAxACkAIAAqACAAKABUAGkAbQBlACAAPAAgADEAKQApACwAXABuACAAIAAgACAAIAAgACAAIAAgACAAIAAgACAAIAAgACAAIAAgACAAIAAgACAAIAAgAF8AZgBtAHQALAAgAEkARgAoAFQAaQBtAGUAIAA9ACAAMQAsACAAXAAiAFsASABdADoAbQBtAFwAIgAsACAAXAAiAGgAOgBtAG0AIABBAE0ALwBQAE0AXAAiACkALABcAG4AIAAgACAAIAAgACAAIAAgACAAIAAgACAAIAAgACAAIAAgACAAIAAgACAAIAAgACAASABTAFQAQQBDAEsAKABcAG4AIAAgACAAIAAgACAAIAAgACAAIAAgACAAIAAgACAAIAAgACAAIAAgACAAIAAgACAAIAAgACAAIABcACIALAAgAFwAIgAgACYAIABUAEUAWABUACgAXwByAFQAaQBtAGUALAAgAF8AZgBtAHQAKQAsAFwAbgAgACAAIAAgACAAIAAgACAAIAAgACAAIAAgACAAIAAgACAAIAAgACAAIAAgACAAIAAgACAAIAAgAF8AYwBhAHIAcgB5AEQAYQB5AFwAbgAgACAAIAAgACAAIAAgACAAIAAgACAAIAAgACAAIAAgACAAIAAgACAAIAAgACAAIAApAFwAbgAgACAAIAAgACAAIAAgACAAIAAgACAAIAAgACAAIAAgACAAIAAgACAAKQBcAG4AIAAgACAAIAAgACAAIAAgACAAIAAgACAAIAAgACAAIAApAFwAbgAgACAAIAAgACAAIAAgACAAIAAgACAAIAApACwAXABuACAAIAAgACAAIAAgACAAIAAgACAAIAAgACAAIAAgACAAXABuACAAIAAgACAAIAAgACAAIAAgACAAIAAgAF8AcgBUAGkAbQBlACwAIABmAG4ARgBvAHIAbQBhAHQAVABpAG0AZQAoACkALABcAG4AIAAgACAAIAAgACAAIAAgACAAIAAgACAAXwBzAEQAYQB0AGUALAAgAGYAbgBGAG8AcgBtAGEAdABEAGEAdABlACgASQBOAEQARQBYACgAXwByAFQAaQBtAGUALAAgADEALAAgADIAKQApACwAXABuACAAIAAgACAAIAAgACAAIAAgACAAIAAgAEMATwBOAEMAQQBUACgAXwBzAEQAYQB0AGUALAAgAEkATgBEAEUAWAAoAF8AcgBUAGkAbQBl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FwAbgBcAG4AUABhAHIAcwBlAHMAIABhACAAVQBTACAAZgBvAHIAbQBhAHQAZQBkACAAZABhAHQAZQAgAGkAbgB0AG8AIAByAGUAcwBwAGUAYwB0AGkAdgBlACAAcABhAHIAdABzACAAbwBmACAAeQBlAGEAcgAsACAAbQBvAG4AdABoACwAIABkAGEAeQAgAGEAbgBkACAAdABpAG0AZQAgAG8AZgAgAGQ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CAAIAAgACAAIAAgACAAIAAgACAAfAAgAHQAZQB4AHQAIAAgACAAfAAgAEQAYQB0AGUAIABpAG4AIABVAFMAIABmAG8AcgBtAGEAdAAgAGkAZQAuACAATQBNAC8AZABkAC8AeQB5AHkAeQAgAGgAaAA6AG0AbQA6AHMAcw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QBTAF8ARABBAFQARQAgAD0AIABMAEEATQBCAEQAQQAoAFUAUwBEAGEAdABlACwAIABbAEoAdQBsAGkAYQBuAEMAYQBsAGUAbgBkAGEAcgBdACwAIABcAG4AIAAgACAAIABJAEYAUwAoAFwAbgAgACAAIAAgACAAIAAgACAASQBTAF8ARQBNAFAAVABZACgAVQBTAEQAYQB0AGUAKQAsACAAewBcACIAXAAiACwAIABcACIAXAAiACwAIABcACIAXAAiACwAIABcACIAXAAiAH0ALABcAG4AIAAgACAAIAAgACAAIAAgAE4ATwBUACgAVgBBAEwASQBEAEEAVABFAF8AQwBIAEEAUgBTAEUAVAAoAFwAIgAgACwALQAuAC8AMAAxADIAMwA0ADUANgA3ADgAOQA6AEEATQBQAFQAYQBtAHAAXwBcACIAIAAmACAAVQBOAEkAQwBIAEEAUgAoADgANwAyADIAKQAsACAAVQBTAEQAYQB0AGUAKQApACwAIAB7ACMAVgBBAEwAVQBFACEAfQAsAFwAbgAgACAAIAAgACAAIAAgACAAVABSAFUARQAsACAATABFAFQAKABcAG4AIAAgACAAIAAgACAAIAAgACAAIAAgACAAXwB0AHIAeQBEAGEAdABlACwAIABEAEEAVABFAFYAQQBMAFUARQAoAFUAUwBEAGEAdABlACkALABcAG4AIAAgACAAIAAgACAAIAAgACAAIAAgACAAXwB0AHIAeQBUAGkAbQBlACwAIABUAEkATQBFAFYAQQBMAFUARQAoAFUAUwBEAGEAdABlACkALABcAG4AIAAgACAAIAAgACAAIAAgACAAIAAgACAAXwBpAHMAVABpAG0AZQBPAG4AbAB5ACwAIABJAEYAUwAoAFwAbgAgACAAIAAgACAAIAAgACAAIAAgACAAIAAgACAAIAAgAEkAUwBFAFIAUgBPAFIAKABfAHQAcgB5AFQAaQBtAGUAKQAsACAARgBBAEwAUwBFACwAXABuACAAIAAgACAAIAAgACAAIAAgACAAIAAgACAAIAAgACAASQBTAEUAUgBSAE8AUgAoAF8AdAByAHkARABhAHQAZQApACwAIABGAEEATABTAEUALABcAG4AIAAgACAAIAAgACAAIAAgACAAIAAgACAAIAAgACAAIABUAFIAVQBFACwAIABJAFMATgBVAE0AQgBFAFIAKABfAHQAcgB5AFQAaQBtAGUAKQAgACoAIAAoAF8AdAByAHkARABhAHQAZQAgAD0AIAAwACkAXABuACAAIAAgACAAIAAgACAAIAAgACAAIAAgACkALABcAG4AIAAgACAAIAAgACAAIAAgACAAIAAgACAASQBGACgAXwBpAHMAVABpAG0AZQBPAG4AbAB5ACwAIABIAFMAVABBAEMASwAoAFwAIgBcACIALAAgAFwAIgBcACIALAAgAFwAIgBcACIALAAgAF8AdAByAHkAVABpAG0AZQApACwAXABuACAAIAAgACAAIAAgACAAIAAgACAAIAAgACAAIAAgACAATABFAFQAKAAgAFwAbgAgACAAIAAgACAAIAAgACAAIAAgACAAIAAgACAAIAAgACAAIAAgACAAZgBuAFkAZQBhAHIAVgBhAGwAdQBlACwAIABMAEEATQBCAEQAQQAoAF8AdABlAHgAdAAsAFwAbgAgACAAIAAgACAAIAAgACAAIAAgACAAIAAgACAAIAAgACAAIAAgACAAIAAgACAAIABMAEUAVAAoAFwAbgAgACAAIAAgACAAIAAgACAAIAAgACAAIAAgACAAIAAgACAAIAAgACAAIAAgACAAIAAgACAAIAAgAF8AYwBoAGEAcgAxACwAIABMAEUARgBUACgAXwB0AGUAeAB0ACwAIAAxACkALABcAG4AIAAgACAAIAAgACAAIAAgACAAIAAgACAAIAAgACAAIAAgACAAIAAgACAAIAAgACAAIAAgACAAIABfAHMAaQBnAG4ALAAgAEkARgBTACgAXABuACAAIAAgACAAIAAgACAAIAAgACAAIAAgACAAIAAgACAAIAAgACAAIAAgACAAIAAgACAAIAAgACAAIAAgACAAIABfAGMAaABhAHIAMQAgAD0AIABcACIAKwBcACIALAAgADEALABcAG4AIAAgACAAIAAgACAAIAAgACAAIAAgACAAIAAgACAAIAAgACAAIAAgACAAIAAgACAAIAAgACAAIAAgACAAIAAgAF8AYwBoAGEAcgAxACAAPQAgAFwAIgAtAFwAIgAsACAALQAxACwAXABuACAAIAAgACAAIAAgACAAIAAgACAAIAAgACAAIAAgACAAIAAgACAAIAAgACAAIAAgACAAIAAgACAAIAAgACAAIABVAE4ASQBDAE8ARABFACgAXwBjAGgAYQByADEAKQAgAD0AIAA4ADcAMgAyACwAIAAtADEALABcAG4AIAAgACAAIAAgACAAIAAgACAAIAAgACAAIAAgACAAIAAgACAAIAAgACAAIAAgACAAIAAgACAAIAAgACAAIAAgAFQAUgBVAEUALAAgAFwAIgBcACIAXABuACAAIAAgACAAIAAgACAAIAAgACAAIAAgACAAIAAgACAAIAAgACAAIAAgACAAIAAgACAAIAAgACAAKQAsAFwAbgAgACAAIAAgACAAIAAgACAAIAAgACAAIAAgACAAIAAgACAAIAAgACAAIAAgACAAIAAgACAAIAAgAEkARgAoAF8AcwBpAGcAbgAgAD0AIABcACIAXAAiACwAXABuACAAIAAgACAAIAAgACAAIAAgACAAIAAgACAAIAAgACAAIAAgACAAIAAgACAAIAAgACAAIAAgACAAIAAgACAAIABJAE4AVAAoAFYAQQBMAFUARQAoAF8AdABlAHgAdAApACkALABcAG4AIAAgACAAIAAgACAAIAAgACAAIAAgACAAIAAgACAAIAAgACAAIAAgACAAIAAgACAAIAAgACAAIAAgACAAIAAgAF8AcwBpAGcAbgAgACoAIABJAE4AVAAoAFYAQQBMAFUARQAoAFIASQBHAEgAVAAoAF8AdABlAHgAdAAsACAATABFAE4AKABfAHQAZQB4AHQAKQAgAC0AIAAxACkAKQ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wAG8AcwAxACwAIABGAEkATgBEAF8ATgBUAEgAXwBDAEgAQQBSACgAXAAiACwALgAvAC0AXwBcACIALAAgAFUAUwBEAGEAdABlACwAIAAxACkALABcAG4AIAAgACAAIAAgACAAIAAgACAAIAAgACAAIAAgACAAIAAgACAAIAAgAF8AcABvAHMAMgAsACAARgBJAE4ARABfAE4AVABIAF8AQwBIAEEAUgAoAFwAIgAsAC4ALwAtAF8AXAAiACwAIABVAFMARABhAHQAZQAsACAAMgApACwAXABuACAAIAAgACAAIAAgACAAIAAgACAAIAAgACAAIAAgACAAIAAgACAAIABfAHAAbwBzADMALAAgAEkARgAoAF8AcABvAHMAMgAgAD0AIAAwACwAIAAwACwAIABGAEkATgBEAF8ATgBUAEgAXwBDAEgAQQBSACgAXAAiACwALgAvAC0AXwBUACAAXAAiACwAIABVAFMARABhAHQAZQAsACAAMQAsACAAMAAsACAAXwBwAG8AcwAyACAAKwAgADIAKQApACwAXABuACAAIAAgACAAIAAgACAAIAAgACAAIAAgACAAIAAgACAAIAAgACAAIABfAHAAbwBzADQALAAgAEkARgAoAF8AcABvAHMAMwAgAD0AIAAwACwAIAAwACwAIABGAEkATgBEAF8ATgBUAEgAXwBDAEgAQQBSACgAXAAiADAAMQAyADMANAA1ADYANwA4ADkAXAAiACwAIABVAFMARABhAHQAZQAsACAAMQAsACAAMAAsACAATQBBAFgAKABfAHAAbwBzADIALAAgAF8AcABvAHMAMwApACAAKwAgADEAKQApACwAXABuACAAIAAgACAAIAAgACAAIAAgACAAIAAgACAAIAAgACAAIAAgACAAIABfAG0AbwBuAHQAaAAsACAASQBGACgAXwBwAG8AcwAxACAAPQAgADAALAAgAHsAIwBWAEEATABVAEUAIQB9ACwAXABuACAAIAAgACAAIAAgACAAIAAgACAAIAAgACAAIAAgACAAIAAgACAAIAAgACAAIAAgAEkATgBUACgAVgBBAEwAVQBFACgATABFAEYAVAAoAFUAUwBEAGEAdABlACwAIABfAHAAbwBzADEAIAAtACAAMQApACkAKQBcAG4AIAAgACAAIAAgACAAIAAgACAAIAAgACAAIAAgACAAIAAgACAAIAAgACkALABcAG4AIAAgACAAIAAgACAAIAAgACAAIAAgACAAIAAgACAAIAAgACAAIAAgAF8AeQBlAGEAcgAsACAASQBGACgASQBTAEUAUgBSAE8AUgAoAF8AbQBvAG4AdABoACkALAAgAHsAIwBWAEEATABVAEUAIQB9ACwAXABuACAAIAAgACAAIAAgACAAIAAgACAAIAAgACAAIAAgACAAIAAgACAAIAAgACAAIAAgAGYAbgBZAGUAYQByAFYAYQBsAHUAZQAoAFwAbgAgACAAIAAgACAAIAAgACAAIAAgACAAIAAgACAAIAAgACAAIAAgACAAIAAgACAAIAAgACAAIAAgAEkARgAoAF8AcABvAHMAMwAgAD0AIAAwACwAXABuACAAIAAgACAAIAAgACAAIAAgACAAIAAgACAAIAAgACAAIAAgACAAIAAgACAAIAAgACAAIAAgACAAIAAgACAAIABSAEkARwBIAFQAKABVAFMARABhAHQAZQAsACAATABFAE4AKABVAFMARABhAHQAZQApACAALQAgAF8AcABvAHMAMgApACwAXABuACAAIAAgACAAIAAgACAAIAAgACAAIAAgACAAIAAgACAAIAAgACAAIAAgACAAIAAgACAAIAAgACAAIAAgACAAIABNAEkARAAoAFUAUwBEAGEAdABlACwAIABfAHAAbwBzADIAIAArACAAMQAsACAAXwBwAG8AcwAzACAALQAgAF8AcABvAHMAMgAgAC0AIAAx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dABpAG0AZQAsACAASQBGACgAXwBwAG8AcwA0ACAAPQAgADAALAAgAFwAIgBcACIALABcAG4AIAAgACAAIAAgACAAIAAgACAAIAAgACAAIAAgACAAIAAgACAAIAAgACAAIAAgACAATABFAFQAKABcAG4AIAAgACAAIAAgACAAIAAgACAAIAAgACAAIAAgACAAIAAgACAAIAAgACAAIAAgACAAIAAgACAAIABfAHQAaQBtAGUAUABhAHIAdAAsACAAUgBJAEcASABUACgAVQBTAEQAYQB0AGUALAAgAEwARQBOACgAVQBTAEQAYQB0AGUAKQAgAC0AIABfAHAAbwBzADQAIAArACAAMQApACwAXABuACAAIAAgACAAIAAgACAAIAAgACAAIAAgACAAIAAgACAAIAAgACAAIAAgACAAIAAgACAAIAAgACAAXwB0AGkAbQBlAFYAYQBsACwAIABEAEEAVABFAFYAQQBMAFUARQAoAF8AdABpAG0AZQBQAGEAcgB0ACkAIAArACAAVABJAE0ARQBWAEEATABVAEUAKABfAHQAaQBtAGUAUABhAHIAdAApACwAXABuACAAIAAgACAAIAAgACAAIAAgACAAIAAgACAAIAAgACAAIAAgACAAIAAgACAAIAAgACAAIAAgACAASQBGACgAXwB0AGkAbQBlAFYAYQBsACAAPgA9ACAAMQAsACAAewAjAE4AVQBNACEAfQAsACAAXwB0AGkAbQBlAFYAYQBsACkAXABuACAAIAAgACAAIAAgACAAIAAgACAAIAAgACAAIAAgACAAIAAgACAAIAAgACAAIAAgACkAXABuACAAIAAgACAAIAAgACAAIAAgACAAIAAgACAAIAAgACAAIAAgACAAIAApACwAXABuACAAIAAgACAAIAAgACAAIAAgACAAIAAgACAAIAAgACAAIAAgACAAIABfAGQAYQB5ACwAIABJAEYAKABfAHAAbwBzADIAIAA9ACAAMAAsACAAewAjAFYAQQBMAFUARQAhAH0ALABcAG4AIAAgACAAIAAgACAAIAAgACAAIAAgACAAIAAgACAAIAAgACAAIAAgACAAIAAgACAATABFAFQAKABcAG4AIAAgACAAIAAgACAAIAAgACAAIAAgACAAIAAgACAAIAAgACAAIAAgACAAIAAgACAAIAAgACAAIABfAGQALAAgAEkATgBUACgAVgBBAEwAVQBFACgATQBJAEQAKABVAFMARABhAHQAZQAsACAAXwBwAG8AcwAxACAAKwAgADEALAAgAF8AcABvAHMAMgAgAC0AIABfAHAAbwBzADEAIAAtACAAMQApACkAKQAsAFwAbgAgACAAIAAgACAAIAAgACAAIAAgACAAIAAgACAAIAAgACAAIAAgACAAIAAgACAAIAAgACAAIAAgAEkARgAoAE4ATwBUACgASQBGAEUAUgBSAE8AUgAoAEkAUwBfAFYAQQBMAEkARABfAEQAQQBUAEUAKABfAHkAZQBhAHIALAAgAF8AbQBvAG4AdABoACwAIABfAGQALAAgAEoAdQBsAGkAYQBuAEMAYQBsAGUAbgBkAGEAcgApACwAIABGAEEATABTAEUAKQApACwAIAB7ACMATgBVAE0AIQB9ACwAXABuACAAIAAgACAAIAAgACAAIAAgACAAIAAgACAAIAAgACAAIAAgACAAIAAgACAAIAAgACAAIAAgACAAIAAgACAAIABfAGQAXABuACAAIAAgACAAIAAgACAAIAAgACAAIAAgACAAIAAgACAAIAAgACAAIAAgACAAIAAgACAAIAAgACAAKQBcAG4AIAAgACAAIAAgACAAIAAgACAAIAAgACAAIAAgACAAIAAgACAAIAAgACAAIAAgACAAKQBcAG4AIAAgACAAIAAgACAAIAAgACAAIAAgACAAIAAgACAAIAAgACAAIAAgACkALABcAG4AIAAgACAAIAAgACAAIAAgACAAIAAgACAAIAAgACAAIAAgACAAIAAgAEgAUwBUAEEAQwBLACgAXwB5AGUAYQByACwAIABfAG0AbwBuAHQAaAAsACAAXwBkAGEAeQAsACAAXwB0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UAUwBfAEQAQQBUAEUAXABuAFwAbgBSAGUAdAB1AHIAbgBzACAAYQAgAGQAYQB0AGUAIABmAG8AcgBtAGEAdAB0AGUAZAAgAGkAbgAgAHQAaABlACAAVQBTACAAcwB0AHkAb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cwB0AHkAbABl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E8AcAB0AGkAbwBuAHMAXQAgACAAIAAgACAAIAAgACAAfAAgAHQAZQB4AHQAIAAgACAAIAAgACAAIAAgACAAIAAgACAAfAAgAFMAdAByAGkAbgBnACAAdwBpAHQAaAAgAGUAbABlAG0AZQBuAHQAcwA6ACAAWwA8AF0AWwBMAG8AdwBPAHIAZABlAHIAXQBbAEQAYQB0AGUAUwBlAHAAYQByAGEAdABvAHIAXQBbAFQAaQBtAGUAUwBlAHAAYQByAGEAdABvAHIAXQBcAG4AIAAgACAAIAAgACAAIAAgACAAIAAgACAAIAAgACAAIAAgAHwAIAAgACAAIAAgACAAIAAgACAAIAAgACAAIAAgACAAIAAgAHwAIAAgACAAIAAgACAATABvAHcATwByAGQAZQByACAAOgAgAGwAbwB3ACAAbwByAGQAZQByACAAYwBvAG0AcABvAG4AZQBuAHQAIAB0AG8AIABkAGkAcwBwAGwAYQB5AFwAbgAgACAAIAAgACAAIAAgACAAIAAgACAAIAAgACAAIAAgACAAfAAgACAAIAAgACAAIAAgACAAIAAgACAAIAAgACAAIAAgACAAfAAgACAAIAAgACAAIAAgACAAIAAgAE4AdQBsAGwAIAA6ACAARABlAGYAYQB1AGwAdABzACAAdABvACAAbQBpAG4AdQB0AGUAcwAgAGkAZgAgAHQAaQBtAGUAIABwAHIAZQBzAGUAbgB0ACwAIABvAHQAaABlAHIAdwBpAHMAZQAgAGQAYQB5AFwAbgAgACAAIAAgACAAIAAgACAAIAAgACAAIAAgACAAIAAgACAAfAAgACAAIAAgACAAIAAgACAAIAAgACAAIAAgACAAIAAgACAAfAAgACAAIAAgACAAIAAgACAAIAAgACAAIAAgAEQAIAA6ACAARABhAHkAXABuACAAIAAgACAAIAAgACAAIAAgACAAIAAgACAAIAAgACAAIAB8ACAAIAAgACAAIAAgACAAIAAgACAAIAAgACAAIAAgACAAIAB8ACAAIAAgACAAIAAgACAAIAAgACAAIAAgACAASAAgADoAIABIAG8AdQByAFwAbgAgACAAIAAgACAAIAAgACAAIAAgACAAIAAgACAAIAAgACAAfAAgACAAIAAgACAAIAAgACAAIAAgACAAIAAgACAAIAAgACAAfAAgACAAIAAgACAAIAAgACAAIAAgACAAIAAgAE0AIAA6ACAATQBpAG4AdQB0AGUAXABuACAAIAAgACAAIAAgACAAIAAgACAAIAAgACAAIAAgACAAIAB8ACAAIAAgACAAIAAgACAAIAAgACAAIAAgACAAIAAgACAAIAB8ACAAIAAgACAAIAAgACAAIAAgACAAIAAgACAAUwAgADoAIABTAGUAYwBvAG4AZABcAG4AIAAgACAAIAAgACAAIAAgACAAIAAgACAAIAAgACAAIAAgAHwAIAAgACAAIAAgACAAIAAgACAAIAAgACAAIAAgACAAIAAgAHwAIAAgACAAIAAgACAAIAAgACAAIAAgACAAIABUACAAOgAgAE0AaQBsAGwAaQBzAGUAYwBvAG4AZAAgACgAdABpAGMAawBzACkAXABuACAAIAAgACAAIAAgACAAIAAgACAAIAAgACAAIAAgACAAIAB8ACAAIAAgACAAIAAgACAAIAAgACAAIAAgACAAIAAgACAAIAB8ACAAIAAgACAAI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EAGEAdABlAFMAZQBwAGEAcgBhAHQAbwByACAAOgAgAEMAaABhAHIAYQBjAHQAZQByACAAdABvACAAcwBlAHAAYQByAGEAdABlACAAZABhAHQAZQAgAGMAbwBtAHAAbwBuAGUAbgB0AHMALgAgAFsALAAuAC8ALQBfAF0AXABuACAAIAAgACAAIAAgACAAIAAgACAAIAAgACAAIAAgACAAIAB8ACAAIAAgACAAIAAgACAAIAAgACAAIAAgACAAIAAgACAAIAB8ACAAVABpAG0AZQBTAGUAcABhAHIAYQB0AG8AcgAgADoAIABDAGgAYQByAGEAYwB0AGUAcgAgAHQAbwAgAHMAZQBwAGEAcgBhAHQAZQAgAHQAaQBtAGUAIABjAG8AbQBwAG8AbgBlAG4AdABzAC4AIABbACwALgA6AC0AXwBd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UAUwBfAEQAQQBUAEUAIAA9ACAATABBAE0AQgBEAEEAKABZAGUAYQByAEMARQAsACAATQBvAG4AdABoACwAIABEAGEAeQAsACAAWwBUAGkAbQBlAF0ALAAgAFsATwBwAHQAaQBvAG4AcwBdACwAIABbAEoAdQBsAGkAYQBuAEMAYQBsAGUAbgBkAGEAcgBdACwAXABuACAAIAAgACAASQBGACgASQBTAF8ARQBNAFAAVABZACgAWQBlAGEAcgBDAEUAKQAgACoAIABJAFMAXwBFAE0AUABUAFkAKABNAG8AbgB0AGgAKQAgACoAIABJAFMAXwBFAE0AUABUAFkAKABEAGEAeQApACAAKgAgAEkAUwBfAEUATQBQAFQAWQAoAFQAaQBtAGUAKQAsACAAIABcACIAXAAiACwAXABuACAAIAAgACAAIAAgACAATABFAFQAKAAgAFwAbgAgACAAIAAgACAAIAAgACAAIAAgACAAIABfAGgAYQBzAFQAaQBtAGUALAAgAEkAUwBOAFUATQBCAEUAUgAoAFQAaQBtAGUAKQAsAFwAbgAgACAAIAAgACAAIAAgACAAIAAgACAAIABfAGgAYQBzAEQAYQB0AGUALAAgAEkAUwBOAFUATQBCAEUAUgAoAFkAZQBhAHIAQwBFACkAIAAqACAASQBTAE4AVQBNAEIARQBSACgATQBvAG4AdABoACkAIAAqACAASQBTAE4AVQBNAEIARQBSACgARABhAHkAKQAsAFwAbgAgACAAIAAgACAAIAAgACAAIAAgACAAIABJAEYAKABOAE8AVAAoAF8AaABhAHMARABhAHQAZQAgACsAIABfAGgAYQBzAFQAaQBtAGUAKQAsACAAewAjAFYAQQBMAFUARQAhAH0ALABcAG4AIAAgACAAIAAgACAAIAAgACAAIAAgACAAIAAgACAAIABMAEUAVAAoAFwAbgAgACAAIAAgACAAIAAgACAAIAAgACAAIAAgACAAIAAgACAAIAAgACAAZgBuAEYAbwByAG0AYQB0AEQAYQB0AGUALAAgAEwAQQBNAEIARABBACgAXwBzAGUAcABhAHIAYQB0AG8AcgAsACAAXwBjAGEAcgByAHkARABhAHkALABcAG4AIAAgACAAIAAgACAAIAAgACAAIAAgACAAIAAgACAAIAAgACAAIAAgACAAIAAgACAASQBGACgATgBPAFQAKABJAFMAXwBWAEEATABJAEQAXwBEAEEAVABFACgAWQBlAGEAcgBDAEUALAAgAE0AbwBuAHQAaAAsACAARABhAHkALAAgAEoAdQBsAGkAYQBuAEMAYQBsAGUAbgBkAGEAcgApACkALAAgAFwAIgAjAEQAQQBUAEUAIQBcACIALABcAG4AIAAgACAAIAAgACAAIAAgACAAIAAgACAAIAAgACAAIAAgACAAIAAgACAAIAAgACAAIAAgACAAIABMAEUAVAAoAFwAbgAgACAAIAAgACAAIAAgACAAIAAgACAAIAAgACAAIAAgACAAIAAgACAAIAAgACAAIAAgACAAIAAgACAAIAAgACAAXwByAEQAYQB5ACwAIABJAE4AVAAoAEQAYQB5ACkALABcAG4AIAAgACAAIAAgACAAIAAgACAAIAAgACAAIAAgACAAIAAgACAAIAAgACAAIAAgACAAIAAgACAAIAAgACAAIAAgAF8AcgBEAGEAdABlACwAIABJAEYAKABfAGMAYQByAHIAeQBEAGEAeQAsAFwAbgAgACAAIAAgACAAIAAgACAAIAAgACAAIAAgACAAIAAgACAAIAAgACAAIAAgACAAIAAgACAAIAAgACAAIAAgACAAIAAgACAAIABMAEUAVAAoAFwAbgAgACAAIAAgACAAIAAgACAAIAAgACAAIAAgACAAIAAgACAAIAAgACAAIAAgACAAIAAgACAAIAAgACAAIAAgACAAIAAgACAAIAAgACAAIAAgAF8ATQBKAEQATgAsACAATQBPAEQASQBGAEkARQBEAF8ASgBVAEwASQBBAE4AXwBEAEEAWQBfAE4AVQBNAEIARQBSACgAWQBlAGEAcgBDAEUALAAgAE0AbwBuAHQAaAAsACAAXwByAGQAYQB5ACwAIABKAHUAbABpAGEAbgBDAGEAbABlAG4AZABhAHIAKQAsAFwAbgAgACAAIAAgACAAIAAgACAAIAAgACAAIAAgACAAIAAgACAAIAAgACAAIAAgACAAIAAgACAAIAAgACAAIAAgACAAIAAgACAAIAAgACAAIAAgAE0ASgBEAE4AXwBUAE8AXwBDAEEATABFAE4ARABBAFIAXwBEAEEAVABFACgAXwBNAEoARABOACAAKwAgADEAKQBcAG4AIAAgACAAIAAgACAAIAAgACAAIAAgACAAIAAgACAAIAAgACAAIAAgACAAIAAgACAAIAAgACAAIAAgACAAIAAgACAAIAAgACAAKQAsAFwAbgAgACAAIAAgACAAIAAgACAAIAAgACAAIAAgACAAIAAgACAAIAAgACAAIAAgACAAIAAgACAAIAAgACAAIAAgACAAIAAgACAAIABIAFMAVABBAEMASwAoAFkAZQBhAHIAQwBFACwAIABNAG8AbgB0AGgALAAgAF8AcgBEAGEAeQApAFwAbgAgACAAIAAgACAAIAAgACAAIAAgACAAIAAgACAAIAAgACAAIAAgACAAIAAgACAAIAAgACAAIAAgACAAIAAgACAAKQAsAFwAbgAgACAAIAAgACAAIAAgACAAIAAgACAAIAAgACAAIAAgACAAIAAgACAAIAAgACAAIAAgACAAIAAgACAAIAAgACAAXwBzAFkAZQBhAHIALAAgAFQARQBYAFQAKABJAE4ARABFAFgAKABfAHIARABhAHQAZQAsACAAMQAsACAAMQApACwAIABcACIAMAAwADAAMAA7AFwAIgAgACYAIABVAE4ASQBDAEgAQQBSACgAOAA3ADIAMgApACAAJgAgAFwAIgAwADAAMAAwADsAMAAwADAAMABcACIAKQAsAFwAbgAgACAAIAAgACAAIAAgACAAIAAgACAAIAAgACAAIAAgACAAIAAgACAAIAAgACAAIAAgACAAIAAgACAAIAAgACAAXwBzAE0AbwBuAHQAaAAsACAAVABFAFgAVAAoAEkATgBEAEUAWAAoAF8AcgBEAGEAdABlACwAIAAxACwAIAAyACkALAAgAFwAIgAwAFwAIgApACwAXABuACAAIAAgACAAIAAgACAAIAAgACAAIAAgACAAIAAgACAAIAAgACAAIAAgACAAIAAgACAAIAAgACAAIAAgACAAIABfAHMARABhAHkALAAgAFQARQBYAFQAKABJAE4ARABFAFgAKABfAHIARABhAHQAZQAsACAAMQAsACAAMwApACwAIABcACIAMABcACIAKQAsAFwAbg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CAAIAAgACAAIAAgACAAIAAgACAAIAAgACAAIAAgACAAIAAgACAAIABcAG4AIAAgACAAIAAgACAAIAAgACAAIAAgACAAIAAgACAAIAAgACAAIAAgAGYAbgBGAG8AcgBtAGEAdABUAGkAbQBlACwAIABMAEEATQBCAEQAQQAoAF8AbABvAHcATwByAGQAZQByACwAIABfAHQAcgB1AG4AYwBhAHQAZQAsACAAXwBzAGUAcABhAHIAYQB0AG8AcgAsAFwAbgAgACAAIAAgACAAIAAgACAAIAAgACAAIAAgACAAIAAgACAAIAAgACAAIAAgACAAIABJAEYAUwAoAFwAbgAgACAAIAAgACAAIAAgACAAIAAgACAAIAAgACAAIAAgACAAIAAgACAAIAAgACAAIAAgACAAIAAgAEkAUwBfAEUATQBQAFQAWQAoAFQAaQBtAGUAKQAsACAAewBcACIAXAAiACwAIAAwAH0ALABcAG4AIAAgACAAIAAgACAAIAAgACAAIAAgACAAIAAgACAAIAAgACAAIAAgACAAIAAgACAAIAAgACAAIABOAE8AVAAoAEkAUwBOAFUATQBCAEUAUgAoAFQAaQBtAGUAKQApACwAIAB7AFwAIgAjAFQASQBNAEUAIQBcACIALAAgADAAfQAsAFwAbgAgACAAIAAgACAAIAAgACAAIAAgACAAIAAgACAAIAAgACAAIAAgACAAIAAgACAAIAAgACAAIAAgACgAVABpAG0AZQAgADwAIAAwACkAIAArACAAKABUAGkAbQBlACAAPgAgADEAKQAsACAAewBcACIAIAAjAFQASQBNAEUAIQBcACIALAAgADAAfQAsAFwAbgAgACAAIAAgACAAIAAgACAAIAAgACAAIAAgACAAIAAgACAAIAAgACAAIAAgACAAIAAgACAAIAAgAFQAUgBVAEUALAAgAEwARQBUACgAXABuACAAIAAgACAAIAAgACAAIAAgACAAIAAgACAAIAAgACAAIAAgACAAIAAgACAAIAAgACAAIAAgACAAIAAgACAAIABfAHIAbwB1AG4AZABMAGUAdgBlAGwALAAgAEkARgAoAF8AbABvAHcATwByAGQAZQByACAAPQAgADUALAAgADMALAAgAF8AbABvAHcATwByAGQAZQByACAALQAgADQAKQAsAFwAbgAgACAAIAAgACAAIAAgACAAIAAgACAAIAAgACAAIAAgACAAIAAgACAAIAAgACAAIAAgACAAIAAgACAAIAAgACAAXwByAFQAaQBtAGUALAAgAFIATwBVAE4ARABfAFQASQBNAEUAUwBQAEEATgAoAFQAaQBtAGUALAAgAF8AcgBvAHUAbgBkAEwAZQB2AGUAbAAsACAAXwB0AHIAdQBuAGMAYQB0AGUAKQAsAFwAbgAgACAAIAAgACAAIAAgACAAIAAgACAAIAAgACAAIAAgACAAIAAgACAAIAAgACAAIAAgACAAIAAgACAAIAAgACAAXwBjAGEAcgByAHkARABhAHkALAAgAE4AKABfAHIAVABpAG0AZQAgAD0AIAAxACkALABcAG4AIAAgACAAIAAgACAAIAAgACAAIAAgACAAIAAgACAAIAAgACAAIAAgACAAIAAgACAAIAAgACAAIAAgACAAIAAgAF8AZgBtAHQALAAgAEkARgBTACgAXABuACAAIAAgACAAIAAgACAAIAAgACAAIAAgACAAIAAgACAAIAAgACAAIAAgACAAIAAgACAAIAAgACAAIAAgACAAIAAgACAAIAAgAF8AbABvAHcATwByAGQAZQByACAAPQAgADEALAAgAFwAIgBcACIALABcAG4AIAAgACAAIAAgACAAIAAgACAAIAAgACAAIAAgACAAIAAgACAAIAAgACAAIAAgACAAIAAgACAAIAAgACAAIAAgACAAIAAgACAAXwBsAG8AdwBPAHIAZABlAHIAIAA9ACAAMgAsACAAXAAiAGgAIABBAE0ALwBQAE0AXAAiACwAXABuACAAIAAgACAAIAAgACAAIAAgACAAIAAgACAAIAAgACAAIAAgACAAIAAgACAAIAAgACAAIAAgACAAIAAgACAAIAAgACAAIAAgAF8AbABvAHcATwByAGQAZQByACAAPQAgADMALAAgAFwAIgBoAFwAXABcACIAIAAmACAAXwBzAGUAcABhAHIAYQB0AG8AcgAgACYAIABcACIAbQBtACAAQQBNAC8AUABNAFwAIgAsAFwAbgAgACAAIAAgACAAIAAgACAAIAAgACAAIAAgACAAIAAgACAAIAAgACAAIAAgACAAIAAgACAAIAAgACAAIAAgACAAIAAgACAAIABfAGwAbwB3AE8AcgBkAGUAcgAgAD0AIAA0ACwAIABcACIAaABcAFwAXAAiACAAJgAgAF8AcwBlAHAAYQByAGEAdABvAHIAIAAmACAAXAAiAG0AbQBcAFwAXAAiACAAJgAgAF8AcwBlAHAAYQByAGEAdABvAHIAIAAmACAAXAAiAHMAcwAgAEEATQAvAFAATQBcACIALABcAG4AIAAgACAAIAAgACAAIAAgACAAIAAgACAAIAAgACAAIAAgACAAIAAgACAAIAAgACAAIAAgACAAIAAgACAAIAAgACAAIAAgACAAXwBsAG8AdwBPAHIAZABlAHIAIAA9ACAANQAsACAAXAAiAGgAXABcAFwAIgAgACYAIABfAHMAZQBwAGEAcgBhAHQAbwByACAAJgAgAFwAIgBtAG0AXABcAFwAIgAgACYAIABfAHMAZQBwAGEAcgBhAHQAbwByACAAJgAgAFwAIgBzAHMALgAwADAAMAAgAEEATQAvAFAATQBcACIAXABuACAAIAAgACAAIAAgACAAIAAgACAAIAAgACAAIAAgACAAIAAgACAAIAAgACAAIAAgACAAIAAgACAAIAAgACAAIAApACwAXABuACAAIAAgACAAIAAgACAAIAAgACAAIAAgACAAIAAgACAAIAAgACAAIAAgACAAIAAgACAAIAAgACAAIAAgACAAIABfAHMAVABpAG0AZQAsACAAVABFAFgAVAAoAF8AcgBUAGkAbQBlACwAIABfAGYAbQB0ACkALABcAG4AIAAgACAAIAAgACAAIAAgACAAIAAgACAAIAAgACAAIAAgACAAIAAgACAAIAAgACAAIAAgACAAIAAgACAAIAAgAEgAUwBUAEEAQwBLACgAXwBzAFQAaQBtAGUALAAgAF8AYwBhAHIAcgB5AEQAYQB5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QAcgB1AG4AYwBhAHQAZQAsACAASQBGAEUAUgBSAE8AUgAoAEYASQBOAEQAKABcACIAPABcACIALAAgAE8AcAB0AGkAbwBuAHMAKQAsACAAMAApACAAPgAgADAALABcAG4AIAAgACAAIAAgACAAIAAgACAAIAAgACAAIAAgACAAIAAgACAAIAAgAF8AbABvAHcATwByAGQAZQByACwAIABJAEYAKABOAE8AVAAoAF8AaABhAHMAVABpAG0AZQApACwAIAAxACwAXABuACAAIAAgACAAIAAgACAAIAAgACAAIAAgACAAIAAgACAAIAAgACAAIAAgACAAIAAgAEwARQBUACgAXABuACAAIAAgACAAIAAgACAAIAAgACAAIAAgACAAIAAgACAAIAAgACAAIAAgACAAIAAgACAAIAAgACAAXwB0AHIAeQBMAG8AdwBPAHIAZABlAHIAQwBoAGEAcgAsACAAUwBFAEEAUgBDAEgAXwBOAFQASABfAEMASABBAFIAKABcACIARABIAE0AUwBUAFwAIgAsACAATwBwAHQAaQBvAG4AcwAsACAAMQAsACAAMQApACwAXABuACAAIAAgACAAIAAgACAAIAAgACAAIAAgACAAIAAgACAAIAAgACAAIAAgACAAIAAgACAAIAAgACAASQBGAFMAKABcAG4AIAAgACAAIAAgACAAIAAgACAAIAAgACAAIAAgACAAIAAgACAAIAAgACAAIAAgACAAIAAgACAAIAAgACAAIAAgAEkATgBEAEUAWAAoAF8AdAByAHkATABvAHcATwByAGQAZQByAEMAaABhAHIALAAgADEALAAgADEAKQAgAD0AIAAwACwAIAAzACwAXABuACAAIAAgACAAIAAgACAAIAAgACAAIAAgACAAIAAgACAAIAAgACAAIAAgACAAIAAgACAAIAAgACAAIAAgACAAIABJAE4ARABFAFgAKABfAHQAcgB5AEwAbwB3AE8AcgBkAGUAcgBDAGgAYQByACwAIAAxACwAIAAyACkAIAA9ACAAXAAiAEQAXAAiACwAIAAxACwAXABuACAAIAAgACAAIAAgACAAIAAgACAAIAAgACAAIAAgACAAIAAgACAAIAAgACAAIAAgACAAIAAgACAAIAAgACAAIABJAE4ARABFAFgAKABfAHQAcgB5AEwAbwB3AE8AcgBkAGUAcgBDAGgAYQByACwAIAAxACwAIAAyACkAIAA9ACAAXAAiAEgAXAAiACwAIAAyACwAXABuACAAIAAgACAAIAAgACAAIAAgACAAIAAgACAAIAAgACAAIAAgACAAIAAgACAAIAAgACAAIAAgACAAIAAgACAAIABJAE4ARABFAFgAKABfAHQAcgB5AEwAbwB3AE8AcgBkAGUAcgBDAGgAYQByACwAIAAxACwAIAAyACkAIAA9ACAAXAAiAE0AXAAiACwAIAAzACwAXABuACAAIAAgACAAIAAgACAAIAAgACAAIAAgACAAIAAgACAAIAAgACAAIAAgACAAIAAgACAAIAAgACAAIAAgACAAIABJAE4ARABFAFgAKABfAHQAcgB5AEwAbwB3AE8AcgBkAGUAcgBDAGgAYQByACwAIAAxACwAIAAyACkAIAA9ACAAXAAiAFMAXAAiACwAIAA0ACwAXABuACAAIAAgACAAIAAgACAAIAAgACAAIAAgACAAIAAgACAAIAAgACAAIAAgACAAIAAgACAAIAAgACAAIAAgACAAIABJAE4ARABFAFgAKABfAHQAcgB5AEwAbwB3AE8AcgBkAGUAcgBDAGgAYQByACwAIAAxACwAIAAyACkAIAA9ACAAXAAiAFQAXAAiACwAIAA1AFwAbgAgACAAIAAgACAAIAAgACAAIAAgACAAIAAgACAAIAAgACAAIAAgACAAIAAgACAAIAAgACAAIAAgACkAXABuACAAIAAgACAAIAAgACAAIAAgACAAIAAgACAAIAAgACAAIAAgACAAIAAgACAAIAAgACkAXABuACAAIAAgACAAIAAgACAAIAAgACAAIAAgACAAIAAgACAAIAAgACAAIAApACwAXABuACAAIAAgACAAIAAgACAAIAAgACAAIAAgAFwAbgAgACAAIAAgACAAIAAgACAAIAAgACAAIAAgACAAIAAgACAAIAAgACAAXwB0AHIAeQBEAGEAdABlAFMAZQBwAEMAaABhAHIALAAgAEYASQBOAEQAXwBOAFQASABfAEMASABBAFIAKABcACIALAAuAC8ALQBfAFwAIgAsACAATwBwAHQAaQBvAG4AcwAsACAAMQAsACAAMQApACwAXABuACAAIAAgACAAIAAgACAAIAAgACAAIAAgACAAIAAgACAAIAAgACAAIABfAGQAYQB0AGUAUwBlAHAAYQByAGEAdABvAHIALAAgAEkARgAoAEkATgBEAEUAWAAoAF8AdAByAHkARABhAHQAZQBTAGUAcABDAGgAYQByACwAIAAxACwAIAAxACkAIAA9ACAAMAAsACAAXAAiAC8AXAAiACwAXABuACAAIAAgACAAIAAgACAAIAAgACAAIAAgACAAIAAgACAAIAAgACAAIAAgACAAIAAgAEkATgBEAEUAWAAoAF8AdAByAHkARABhAHQAZQBTAGUAcABDAGgAYQByACwAIAAxACwAIAAyACkAXABuACAAIAAgACAAIAAgACAAIAAgACAAIAAgACAAIAAgACAAIAAgACAAIAApACwAXABuACAAIAAgACAAIAAgACAAIAAgACAAIAAgACAAIAAgACAAIAAgACAAIABfAHQAcgB5AFQAaQBtAGUAUwBlAHAAQwBoAGEAcgAsACAARgBJAE4ARABfAE4AVABIAF8AQwBIAEEAUgAoAFwAIgAsAC4AOgAtAF8AXAAiACwAIABPAHAAdABpAG8AbgBzACwAIAAxACwAIAAxACwAIABJAE4ARABFAFgAKABfAHQAcgB5AEQAYQB0AGUAUwBlAHAAQwBoAGEAcgAsACAAMQAsACAAMQApACAAKwAgADEAKQAsAFwAbgAgACAAIAAgACAAIAAgACAAIAAgACAAIAAgACAAIAAgACAAIAAgACAAXwB0AGkAbQBlAFMAZQBwAGEAcgBhAHQAbwByACwAIABJAEYAKABJAE4ARABFAFgAKABfAHQAcgB5AFQAaQBtAGUAUwBlAHAAQwBoAGEAcgAsACAAMQAsACAAMQApACAAPQAgADAALAAgAFwAIgA6AFwAIgAsAFwAbgAgACAAIAAgACAAIAAgACAAIAAgACAAIAAgACAAIAAgACAAIAAgACAAIAAgACAAIABJAE4ARABFAFgAKABfAHQAcgB5AFQAaQBtAGUAUwBlAHAAQwBoAGEAcgAsACAAMQAsACAAMgApAFwAbgAgACAAIAAgACAAIAAgACAAIAAgACAAIAAgACAAIAAgACAAIAAgACAAKQAsAFwAbgAgACAAIAAgACAAIAAgACAAIAAgACAAIAAgACAAIAAgACAAIAAgACAAXABuACAAIAAgACAAIAAgACAAIAAgACAAIAAgACAAIAAgACAAIAAgACAAIABJAEYAUwAoAFwAbgAgACAAIAAgACAAIAAgACAAIAAgACAAIAAgACAAIAAgACAAIAAgACAAIAAgACAAIABfAGgAYQBzAEQAYQB0AGUAIAAqACAAXwBoAGEAcwBUAGkAbQBlACwAIABMAEUAVAAoAFwAbgAgACAAIAAgACAAIAAgACAAIAAgACAAIAAgACAAIAAgACAAIAAgACAAIAAgACAAIAAgACAAIAAgAF8AcgBUAGkAbQBlACwAIABmAG4ARgBvAHIAbQBhAHQAVABpAG0AZQAoAF8AbABvAHcATwByAGQAZQByACwAIABfAHQAcgB1AG4AYwBhAHQAZQAsACAAXwB0AGkAbQBlAFMAZQBwAGEAcgBhAHQAbwByACkALABcAG4AIAAgACAAIAAgACAAIAAgACAAIAAgACAAIAAgACAAIAAgACAAIAAgACAAIAAgACAAIAAgACAAIABfAHMARABhAHQAZQAsACAAZgBuAEYAbwByAG0AYQB0AEQAYQB0AGUAKABfAGQAYQB0AGUAUwBlAHAAYQByAGEAdABvAHIALAAgAEkATgBEAEUAWAAoAF8AcgBUAGkAbQBlACwAIAAxACwAIAAyACkAKQAsAFwAbgAgACAAIAAgACAAIAAgACAAIAAgACAAIAAgACAAIAAgACAAIAAgACAAIAAgACAAIAAgACAAIAAgAEMATwBOAEMAQQBUACgAXwBzAEQAYQB0AGUALAAgAFwAIgAgAFwAIgAsACAASQBOAEQARQBYACgAXwByAFQAaQBtAGUALAAgADEAIAAsADEAKQApAFwAbgAgACAAIAAgACAAIAAgACAAIAAgACAAIAAgACAAIAAgACAAIAAgACAAIAAgACAAIAApACwAXABuACAAIAAgACAAIAAgACAAIAAgACAAIAAgACAAIAAgACAAIAAgACAAIAAgACAAIAAgAF8AaABhAHMAVABpAG0AZQAsACAATABFAFQAKABcAG4AIAAgACAAIAAgACAAIAAgACAAIAAgACAAIAAgACAAIAAgACAAIAAgACAAIAAgACAAIAAgACAAIAAvAC8AIABuAG8AIABkAGEAdABlACwAIAB0AGkAbQBlACAAbwBuAGwAeQBcAG4AIAAgACAAIAAgACAAIAAgACAAIAAgACAAIAAgACAAIAAgACAAIAAgACAAIAAgACAAIAAgACAAIABfAHIAVABpAG0AZQAsACAAZgBuAEYAbwByAG0AYQB0AFQAaQBtAGUAKABfAGwAbwB3AE8AcgBkAGUAcgAsACAAXwB0AHIAdQBuAGMAYQB0AGUALAAgAF8AdABpAG0AZQBTAGUAcABhAHIAYQB0AG8AcgApACwAXABuACAAIAAgACAAIAAgACAAIAAgACAAIAAgACAAIAAgACAAIAAgACAAIAAgACAAIAAgACAAIAAgACAASQBOAEQARQBYACgAXwByAFQAaQBtAGUALAAgADEAIAAsADEAKQBcAG4AIAAgACAAIAAgACAAIAAgACAAIAAgACAAIAAgACAAIAAgACAAIAAgACAAIAAgACAAKQAsAFwAbgAgACAAIAAgACAAIAAgACAAIAAgACAAIAAgACAAIAAgACAAIAAgACAAIAAgACAAIABUAFIAVQBFACwAIABmAG4ARgBvAHIAbQBhAHQARABhAHQAZQAoAF8AZABhAHQAZQBTAGUAcABhAHIAYQB0AG8AcgAsACAAMAApACAALwAvACAAZABhAHQAZQAgAG8AbgBsAH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FwAIgBcACIALAAgAFwAIgBcACIALAAgADEANQAsACAAMAAuADIANQAsACA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QAVABHACwAXABuACAAIAAgACAASQBGACgASQBTAF8ARQBNAFAAVABZACgARABUAEcAKQAsACAAewBcACIAXAAiACwAIABcACIAXAAiACwAIABcACIAXAAiACwAIABcACIAXAAiACwAIABcACIAXAAiAH0ALABcAG4AIAAgACAAIAAgACAAIAAgAEwARQBUACgAXABuACAAIAAgACAAIAAgACAAIAAgACAAIAAgAF8ARABUAEcALAAgAFMAVQBCAFMAVABJAFQAVQBUAEUAKABEAFQARwAsACAAXAAiACAAXAAiACwAIABcACIAXAAiACkALABcAG4AIAAgACAAIAAgACAAIAAgACAAIAAgACAASQBGACgATgBPAFQAKABWAEEATABJAEQAQQBUAEUAXwBDAEgAQQBSAFMARQBUACgAXAAiADAAMQAyADMANAA1ADYANwA4ADkAQQBCAEMARABFAEYARwBIAEkASgBLAEwATQBOAE8AUABRAFIAUwBUAFUAVgBXAFgAWQBaAFwAIgAsACAAXwBEAFQARwApACkALAAgAHsAIwBWAEEATABVAEUAIQAsACAAXAAiAFwAIgAsACAAXAAiAFwAIgAsACAAXAAiAFwAIgAsACAAXAAiAFwAIgB9ACwAXABuACAAIAAgACAAIAAgACAAIAAgACAAIAAgACAAIAAgACAATABFAFQAKABcAG4AIAAgACAAIAAgACAAIAAgACAAIAAgACAAIAAgACAAIAAgACAAIAAgAGYAbgBZAGUAYQByACwAIABMAEEATQBCAEQAQQAoAF8AcwBZAGUAYQByACwAXABuACAAIAAgACAAIAAgACAAIAAgACAAIAAgACAAIAAgACAAIAAgACAAIAAgACAAIAAgAEwARQBUACgAXABuACAAIAAgACAAIAAgACAAIAAgACAAIAAgACAAIAAgACAAIAAgACAAIAAgACAAIAAgACAAIAAgACAAXwB5AHkALAAgAFYAQQBMAFUARQAoAF8AcwBZAGUAYQByACkALABcAG4AIAAgACAAIAAgACAAIAAgACAAIAAgACAAIAAgACAAIAAgACAAIAAgACAAIAAgACAAIAAgACAAIABJAEYAKABfAHkAeQAgADwAIAA1ADEALAAgADIAMAAwADAAIAArACAAXwB5AHkALAAgADEAOQAwADAAIAArACAAXwB5AHkAKQBcAG4AIAAgACAAIAAgACAAIAAgACAAIAAgACAAIAAgACAAIAAgACAAIAAgACAAIAAgACAAKQBcAG4AIAAgACAAIAAgACAAIAAgACAAIAAgACAAIAAgACAAIAAgACAAIAAgACkALABcAG4AXABuACAAIAAgACAAIAAgACAAIAAgACAAIAAgACAAIAAgACAAIAAgACAAIABmAG4AVABpAG0AZQAsACAATABBAE0AQgBEAEEAKABfAGgAbwB1AHIALAAgAF8AbQBpAG4AdQB0AGUALAAgAF8AcwBlAGMAbwBuAGQALABcAG4AIAAgACAAIAAgACAAIAAgACAAIAAgACAAIAAgACAAIAAgACAAIAAgACAAIAAgACAASQBGACgATgBPAFQAKABJAFMAXwBWAEEATABJAEQAXwBUAEkATQBFAF8ATwBGAF8ARABBAFkAKABfAGgAbwB1AHIALAAgAF8AbQBpAG4AdQB0AGUALAAgAF8AcwBlAGMAbwBuAGQALAAgADAAKQApACwAIAB7ACMATgBVAE0AIQB9ACwAXABuACAAIAAgACAAIAAgACAAIAAgACAAIAAgACAAIAAgACAAIAAgACAAIAAgACAAIAAgACAAIAAgACAAVABJAE0ARQBTAFAAQQBOACgAMQAsACAAMAAsACAAXwBoAG8AdQByACwAIABfAG0AaQBuAHUAdABlACwAIABfAHMAZQBjAG8AbgBkACkAXABuACAAIAAgACAAIAAgACAAIAAgACAAIAAgACAAIAAgACAAIAAgACAAIAAgACAAIAAgACkAXABuACAAIAAgACAAIAAgACAAIAAgACAAIAAgACAAIAAgACAAIAAgACAAIAApACwAXABuAFwAbgAgACAAIAAgACAAIAAgACAAIAAgACAAIAAgACAAIAAgACAAIAAgACAAZgBuAFAAYQByAHMAZQBUAFoALAAgAEwAQQBNAEIARABBACgAXwB0AHoAQwBoAGEAcgAsAFwAbgAgACAAIAAgACAAIAAgACAAIAAgACAAIAAgACAAIAAgACAAIAAgACAAIAAgACAAIABMAEUAVAAoAFwAbgAgACAAIAAgACAAIAAgACAAIAAgACAAIAAgACAAIAAgACAAIAAgACAAIAAgACAAIAAgACAAIAAgAF8AYwBvAGQAZQAsACAAQwBPAEQARQAoAF8AdAB6AEMAaABhAHIAKQAgAC0AIAA2ADQALABcAG4AIAAgACAAIAAgACAAIAAgACAAIAAgACAAIAAgACAAIAAgACAAIAAgACAAIAAgACAAIAAgACAAIABJAEYAUwAoAFwAbgAgACAAIAAgACAAIAAgACAAIAAgACAAIAAgACAAIAAgACAAIAAgACAAIAAgACAAIAAgACAAIAAgACAAIAAgACAAXwBjAG8AZABlACAAPQAgADIANgAsACAAMAAsACAALwAvACAAWgAgAD0AIABVAFQAQwBcAG4AIAAgACAAIAAgACAAIAAgACAAIAAgACAAIAAgACAAIAAgACAAIAAgACAAIAAgACAAIAAgACAAIAAgACAAIAAgAF8AYwBvAGQAZQAgAD0AIAAxADAALAAgAFwAIgBcACIALAAgAC8ALwAgAEoAIAA9ACAATABvAGMAYQBsACAAVABpAG0AZQBcAG4AIAAgACAAIAAgACAAIAAgACAAIAAgACAAIAAgACAAIAAgACAAIAAgACAAIAAgACAAIAAgACAAIAAgACAAIAAgAF8AYwBvAGQAZQAgADwAPQAgADAALAAgAHsAIwBWAEEATABVAEUAIQB9ACwAXABuACAAIAAgACAAIAAgACAAIAAgACAAIAAgACAAIAAgACAAIAAgACAAIAAgACAAIAAgACAAIAAgACAAIAAgACAAIABfAGMAbwBkAGUAIAA8AD0AIAA5ACwAIABfAGMAbwBkAGUAIAAvACAAMgA0ACwAIAAvAC8AIABBAEIAQwBEAEUARgBHAEgASQAgAC0APgAgACsAMQAuAC4AKwA5AFwAbgAgACAAIAAgACAAIAAgACAAIAAgACAAIAAgACAAIAAgACAAIAAgACAAIAAgACAAIAAgACAAIAAgACAAIAAgACAAXwBjAG8AZABlACAAPAA9ACAAMQAzACwAIAAoAF8AYwBvAGQAZQAgAC0AIAAxACkAIAAvACAAMgA0ACwAIAAgAC8ALwAgAEsATABNACAALQA+ACAAKwAxADAALgAuACsAMQAyAFwAbgAgACAAIAAgACAAIAAgACAAIAAgACAAIAAgACAAIAAgACAAIAAgACAAIAAgACAAIAAgACAAIAAgACAAIAAgACAAXwBjAG8AZABlACAAPAA9ACAAMgA1ACwAIAAoADEAMwAgAC0AIABfAGMAbwBkAGUAKQAgAC8AIAAyADQALAAgAC8ALwAgAE4ATwBQAFEAUgBTAFQAVQBWAFcAWABZACAALQA+ACAALQAxAC4ALgAtADEAMgBcAG4AIAAgACAAIAAgACAAIAAgACAAIAAgACAAIAAgACAAIAAgACAAIAAgACAAIAAgACAAIAAgACAAIAAgACAAIAAgAFQAUgBVAEUALAAgAHsAIwBWAEEATABVAEUAIQB9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FAAYQByAHMAZQBGAHUAbABsACwAIABMAEEATQBCAEQAQQAoAF8ARABUAEcALABcAG4AIAAgACAAIAAgACAAIAAgACAAIAAgACAAIAAgACAAIAAgACAAIAAgACAAIAAgACAATABFAFQAKABcAG4AIAAgACAAIAAgACAAIAAgACAAIAAgACAAIAAgACAAIAAgACAAIAAgACAAIAAgACAAIAAgACAAIABfAGQAYQB5ACwAIABWAEEATABVAEUAKABMAEUARgBUACgAXwBEAFQARwAsACAAMgApACkALABcAG4AIAAgACAAIAAgACAAIAAgACAAIAAgACAAIAAgACAAIAAgACAAIAAgACAAIAAgACAAIAAgACAAIABfAG0AbwBuAHQAaAAsACAAUABBAFIAUwBFAF8ATQBPAE4AVABIACgATQBJAEQAKABfAEQAVABHACwAIAAxADAALAAgADMAKQApACwAXABuACAAIAAgACAAIAAgACAAIAAgACAAIAAgACAAIAAgACAAIAAgACAAIAAgACAAIAAgACAAIAAgACAAXwB5AGUAYQByACwAIABmAG4AWQBlAGEAcgAoAFIASQBHAEgAVAAoAF8ARABUAEcALAAgADIAKQApACwAXABuACAAIAAgACA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IAAgACAAIABMAEUAVAAoAFwAbgAgACAAIAAgACAAIAAgACAAIAAgACAAIAAgACAAIAAgACAAIAAgACAAIAAgACAAIAAgACAAIAAgACAAIAAgACAAIAAgACAAIABfAGgAbwB1AHIALAAgAFYAQQBMAFUARQAoAE0ASQBEACgAXwBEAFQARwAsACAAMwAsACAAMgApACkALABcAG4AIAAgACAAIAAgACAAIAAgACAAIAAgACAAIAAgACAAIAAgACAAIAAgACAAIAAgACAAIAAgACAAIAAgACAAIAAgACAAIAAgACAAXwBtAGkAbgB1AHQAZQAsACAAVgBBAEwAVQBFACgATQBJAEQAKABfAEQAVABHACwAIAA1ACwAIAAyACkAKQAsAFwAbgAgACAAIAAgACAAIAAgACAAIAAgACAAIAAgACAAIAAgACAAIAAgACAAIAAgACAAIAAgACAAIAAgACAAIAAgACAAIAAgACAAIABfAHMAZQBjAG8AbgBkACwAIABWAEEATABVAEUAKABNAEkARAAoAF8ARABUAEcALAAgADcALAAgADIAKQApACwAXABuACAAIAAgACAAIAAgACAAIAAgACAAIAAgACAAIAAgACAAIAAgACAAIAAgACAAIAAgACAAIAAgACAAIAAgACAAIAAgACAAIAAgAF8AdABpAG0AZQAsACAAZgBuAFQAaQBtAGUAKABfAGgAbwB1AHIALAAgAF8AbQBpAG4AdQB0AGUALAAgAF8AcwBlAGMAbwBuAGQAKQAsAFwAbgAgACAAIAAgACAAIAAgACAAIAAgACAAIAAgACAAIAAgACAAIAAgACAAIAAgACAAIAAgACAAIAAgACAAIAAgACAAIAAgACAAIABfAHQAegAsACAAZgBuAFAAYQByAHMAZQBUAFoAKABNAEkARAAoAF8ARABUAEcALAAgADkALAAgADEAKQApACwAXABuACAAIAAgACAAIAAgACAAIAAgACAAIAAgACAAIAAgACAAIAAgACAAIAAgACAAIAAgACAAIAAgACAAIAAgACAAIAAgACAAIAAgAEgAUwBUAEEAQwBLACgAXABuACAAIAAgACAAIAAgACAAIAAgACAAIAAgACAAIAAgACAAIAAgACAAIAAgACAAIAAgACAAIAAgACAAIAAgACAAIAAgACAAIAAgACAAIAAgACAAXwB5AGUAYQByACwAXABuACAAIAAgACAAIAAgACAAIAAgACAAIAAgACAAIAAgACAAIAAgACAAIAAgACAAIAAgACAAIAAgACAAIAAgACAAIAAgACAAIAAgACAAIAAgACAAXwBtAG8AbgB0AGgALABcAG4AIAAgACAAIAAgACAAIAAgACAAIAAgACAAIAAgACAAIAAgACAAIAAgACAAIAAgACAAIAAgACAAIAAgACAAIAAgACAAIAAgACAAIAAgACAAIABfAGQAYQB5ACwAXABuACAAIAAgACAAIAAgACAAIAAgACAAIAAgACAAIAAgACAAIAAgACAAIAAgACAAIAAgACAAIAAgACAAIAAgACAAIAAgACAAIAAgACAAIAAgACAAXwB0AGkAbQBlACwAXABuACAAIAAgACAAIAAgACAAIAAgACAAIAAgACAAIAAgACAAIAAgACAAIAAgACAAIAAgACAAIAAgACAAIAAgACAAIAAgACAAIAAgACAAIAAgACAAXwB0AHo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FAAYQByAHMAZQBTAGgAbwByAHQALAAgAEwAQQBNAEIARABBACgAXwBEAFQARwAsAFwAbgAgACAAIAAgACAAIAAgACAAIAAgACAAIAAgACAAIAAgACAAIAAgACAAIAAgACAAIABMAEUAVAAoAFwAbgAgACAAIAAgACAAIAAgACAAIAAgACAAIAAgACAAIAAgACAAIAAgACAAIAAgACAAIAAgACAAIAAgAF8AZABhAHkALAAgAFYAQQBMAFUARQAoAEwARQBGAFQAKABfAEQAVABHACwAIAAyACkAKQAsAFwAbgAgACAAIAAgACAAIAAgACAAIAAgACAAIAAgACAAIAAgACAAIAAgACAAIAAgACAAIAAgACAAIAAgAF8AbQBvAG4AdABoACwAIABQAEEAUgBTAEUAXwBNAE8ATgBUAEgAKABNAEkARAAoAF8ARABUAEcALAAgADgALAAgADMAKQApACwAXABuACAAIAAgACAAIAAgACAAIAAgACAAIAAgACAAIAAgACAAIAAgACAAIAAgACAAIAAgACAAIAAgACAAXwB5AGUAYQByACwAIABmAG4AWQBlAGEAcgAoAFIASQBHAEgAVAAoAF8ARABUAEcALAAgADIAKQApACwAXABuACAAIAAgACA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IAAgACAAIABMAEUAVAAoAFwAbgAgACAAIAAgACAAIAAgACAAIAAgACAAIAAgACAAIAAgACAAIAAgACAAIAAgACAAIAAgACAAIAAgACAAIAAgACAAIAAgACAAIABfAGgAbwB1AHIALAAgAFYAQQBMAFUARQAoAE0ASQBEACgAXwBEAFQARwAsACAAMwAsACAAMgApACkALABcAG4AIAAgACAAIAAgACAAIAAgACAAIAAgACAAIAAgACAAIAAgACAAIAAgACAAIAAgACAAIAAgACAAIAAgACAAIAAgACAAIAAgACAAXwBtAGkAbgB1AHQAZQAsACAAVgBBAEwAVQBFACgATQBJAEQAKABfAEQAVABHACwAIAA1ACwAIAAyACkAKQAsAFwAbgAgACAAIAAgACAAIAAgACAAIAAgACAAIAAgACAAIAAgACAAIAAgACAAIAAgACAAIAAgACAAIAAgACAAIAAgACAAIAAgACAAIABfAHQAaQBtAGUALAAgAGYAbgBUAGkAbQBlACgAXwBoAG8AdQByACwAIABfAG0AaQBuAHUAdABlACwAIAAwACkALABcAG4AIAAgACAAIAAgACAAIAAgACAAIAAgACAAIAAgACAAIAAgACAAIAAgACAAIAAgACAAIAAgACAAIAAgACAAIAAgACAAIAAgACAAXwB0AHoALAAgAGYAbgBQAGEAcgBzAGUAVABaACgATQBJAEQAKABfAEQAVABHACwAIAA3ACwAIAAxACkAKQAsAFwAbgAgACAAIAAgACAAIAAgACAAIAAgACAAIAAgACAAIAAgACAAIAAgACAAIAAgACAAIAAgACAAIAAgACAAIAAgACAAIAAgACAAIABIAFMAVABBAEMASwAoAFwAbgAgACAAIAAgACAAIAAgACAAIAAgACAAIAAgACAAIAAgACAAIAAgACAAIAAgACAAIAAgACAAIAAgACAAIAAgACAAIAAgACAAIAAgACAAIAAgAF8AeQBlAGEAcgAsAFwAbgAgACAAIAAgACAAIAAgACAAIAAgACAAIAAgACAAIAAgACAAIAAgACAAIAAgACAAIAAgACAAIAAgACAAIAAgACAAIAAgACAAIAAgACAAIAAgAF8AbQBvAG4AdABoACwAXABuACAAIAAgACAAIAAgACAAIAAgACAAIAAgACAAIAAgACAAIAAgACAAIAAgACAAIAAgACAAIAAgACAAIAAgACAAIAAgACAAIAAgACAAIAAgACAAXwBkAGEAeQAsAFwAbgAgACAAIAAgACAAIAAgACAAIAAgACAAIAAgACAAIAAgACAAIAAgACAAIAAgACAAIAAgACAAIAAgACAAIAAgACAAIAAgACAAIAAgACAAIAAgAF8AdABpAG0AZQAsAFwAbgAgACAAIAAgACAAIAAgACAAIAAgACAAIAAgACAAIAAgACAAIAAgACAAIAAgACAAIAAgACAAIAAgACAAIAAgACAAIAAgACAAIAAgACAAIAAgAF8AdAB6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QAGEAcgBzAGUAUABsAGEAbgAsACAATABBAE0AQgBEAEEAKABfAEQAVABHACwAXABuACAAIAAgACAAIAAgACAAIAAgACAAIAAgACAAIAAgACAAIAAgACAAIAAgACAAIAAgAEwARQBUACgAXABuACAAIAAgACAAIAAgACAAIAAgACAAIAAgACAAIAAgACAAIAAgACAAIAAgACAAIAAgACAAIAAgACAAXwBkAGEAeQAsACAAVgBBAEwAVQBFACgATABFAEYAVAAoAF8ARABUAEcALAAgADIAKQApACwAXABuACAAIAAgACAAIAAgACAAIAAgACAAIAAgACAAIAAgACAAIAAgACAAIAAgACAAIAAgACAAIAAgACAAXwBoAG8AdQByACwAIABWAEEATABVAEUAKABNAEkARAAoAF8ARABUAEcALAAgADMALAAgADIAKQApACwAXABuACAAIAAgACAAIAAgACAAIAAgACAAIAAgACAAIAAgACAAIAAgACAAIAAgACAAIAAgACAAIAAgACAAXwBtAGkAbgB1AHQAZQAsACAAVgBBAEwAVQBFACgATQBJAEQAKABfAEQAVABHACwAIAA1ACwAIAAyACkAKQAsAFwAbgAgACAAIAAgACAAIAAgACAAIAAgACAAIAAgACAAIAAgACAAIAAgACAAIAAgACAAIAAgACAAIAAgAF8AdABpAG0AZQAsACAAZgBuAFQAaQBtAGUAKABfAGgAbwB1AHIALAAgAF8AbQBpAG4AdQB0AGUALAAgADAAKQAsAFwAbgAgACAAIAAgACAAIAAgACAAIAAgACAAIAAgACAAIAAgACAAIAAgACAAIAAgACAAIAAgACAAIAAgAF8AdAB6ACwAIABmAG4AUABhAHIAcwBlAFQAWgAoAE0ASQBEACgAXwBEAFQARwAsACAANwAsACAAMQApACkALABcAG4AIAAgACAAIAAgACAAIAAgACAAIAAgACAAIAAgACAAIAAgACAAIAAgACAAIAAgACAAIAAgACAAIABIAFMAVABBAEMASwAoAFwAbgAgACAAIAAgACAAIAAgACAAIAAgACAAIAAgACAAIAAgACAAIAAgACAAIAAgACAAIAAgACAAIAAgACAAIAAgACAAXAAiAFwAIgAsAFwAbgAgACAAIAAgACAAIAAgACAAIAAgACAAIAAgACAAIAAgACAAIAAgACAAIAAgACAAIAAgACAAIAAgACAAIAAgACAAXAAiAFwAIgAsAFwAbgAgACAAIAAgACAAIAAgACAAIAAgACAAIAAgACAAIAAgACAAIAAgACAAIAAgACAAIAAgACAAIAAgACAAIAAgACAAXwBkAGEAeQAsAFwAbgAgACAAIAAgACAAIAAgACAAIAAgACAAIAAgACAAIAAgACAAIAAgACAAIAAgACAAIAAgACAAIAAgACAAIAAgACAAXwB0AGkAbQBlACwAXABuACAAIAAgACAAIAAgACAAIAAgACAAIAAgACAAIAAgACAAIAAgACAAIAAgACAAIAAgACAAIAAgACAAIAAgACAAIABfAHQAeg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bABlAG4ALAAgAEwARQBOACgAXwBEAFQARwApACwAXABuACAAIAAgACAAIAAgACAAIAAgACAAIAAgACAAIAAgACAAIAAgACAAIABfAGYAbQB0ACwAIABJAEYAUwAoAF8AbABlAG4AIAA9ACAAMQA0ACwAIAAxACwAIABcAG4AIAAgACAAIAAgACAAIAAgACAAIAAgACAAIAAgACAAIAAgACAAIAAgACAAIAAgACAAXwBsAGUAbgAgAD0AIAAxADIALAAgADIALABcAG4AIAAgACAAIAAgACAAIAAgACAAIAAgACAAIAAgACAAIAAgACAAIAAgACAAIAAgACAAXwBsAGUAbgAgAD0AIAA3ACwAIAAzACwAXABuACAAIAAgACAAIAAgACAAIAAgACAAIAAgACAAIAAgACAAIAAgACAAIAAgACAAIAAgAFQAUgBVAEUALAAgADAAXABuACAAIAAgACAAIAAgACAAIAAgACAAIAAgACAAIAAgACAAIAAgACAAIAApACwAXABuACAAIAAgACAAIAAgACAAIAAgACAAIAAgACAAIAAgACAAIAAgACAAIABJAEYAKABfAGYAbQB0ACAAPQAgADAALAAgAHsAIwBWAEEATABVAEUAIQAsACAAXAAiAFwAIgAsACAAXAAiAFwAIgAsACAAXAAiAFwAIgAsACAAXAAiAFwAIgB9ACwAXABuACAAIAAgACAAIAAgACAAIAAgACAAIAAgACAAIAAgACAAIAAgACAAIAAgACAAIAAgAEkARgBTACgAXABuACAAIAAgACAAIAAgACAAIAAgACAAIAAgACAAIAAgACAAIAAgACAAIAAgACAAIAAgACAAIAAgACAAXwBmAG0AdAAgAD0AIAAxACwAIABmAG4AUABhAHIAcwBlAEYAdQBsAGwAKABfAEQAVABHACkALABcAG4AIAAgACAAIAAgACAAIAAgACAAIAAgACAAIAAgACAAIAAgACAAIAAgACAAIAAgACAAIAAgACAAIABfAGYAbQB0ACAAPQAgADIALAAgAGYAbgBQAGEAcgBzAGUAUwBoAG8AcgB0ACgAXwBEAFQARwApACwAXABuACAAIAAgACAAIAAgACAAIAAgACAAIAAgACAAIAAgACAAIAAgACAAIAAgACAAIAAgACAAIAAgACAAXwBmAG0AdAAgAD0AIAAzACwAIABmAG4AUABhAHIAcwBlAFAAbABhAG4AKABfAEQAVABH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IAAgACAAIAB8ACAAaQBuAHQAZQBnAGUAcgAgACAAIAAgACAAIAAgACAAIAB8AFwAbgAgACAAIAAgACAAIAAgACAAIAAgACAAIAAgACAAIAAgACAAfAAgAFsAMQA5ADUAMQAuAC4AMgAwADUAMABdACAAIAAgACAAfABcAG4ATQBvAG4AdABoACAAIAAgACAAIAAgACAAIAAgACAAIAAgAHwAIABpAG4AdABlAGcAZQByACAAWwAxAC4ALgAxADIAXQAgAHwAXABuAEQAYQB5ACAAIAAgACAAIAAgACAAIAAgACAAIAAgACAAIAB8ACAAaQBuAHQAZQBnAGUAcgAgAFsAMQAuAC4AMwAxAF0AIAB8AFwAbgBUAGkAbQBlACAAIAAgACAAIAAgACAAIAAgACAAIAAgACAAfAAgAGQAZQBjAGkAbQBhAGwAIABbADAALgAuADEAKQAgACAAfAAgAFQAaQBtAGUAIABvAGYAIABkAGEAeQAgAGEAcwAgAGQAZQBjAGkAbQBhAGwAIABmAHIAYQBjAHQAaQBvAG4AIABvAGYAIABhACAAZABhAHkALgBcAG4AWwBUAGkAbQBlAFoAbwBuAGUATwBmAGYAcwBlAHQAXQAgAHwAIABkAGUAYwBpAG0AYQBsACAAIAAgACAAIAAgACAAIAAgAHwAIABUAGkAbQBlACAAegBvAG4AZQAgAG8AZgBmAHMAZQB0ACAAZgByAG8AbQAgAFUAVABDACAAYQBzACAAZABlAGMAaQBtAGEAbAAgAGYAcgBhAGMAdABpAG8AbgAgAG8AZgAgAGEAIABkAGEAeQAuAFwAbgAgACAAIAAgACAAIAAgACAAIAAgACAAIAAgACAAIAAgACAAfAAgAFsALQAwAC4ANgAyADUALgAuADAALgA2ADIANQBdACAAfAAgAEEAcwBzAHUAbQBlAGQAIAB0AG8AIABiAGUAIABVAFQAQwAgAGkAZgAgAG8AbQBtAGkAdAB0AGUAZAAuACAAWwAtADEANQA6ADAAMAAuAC4AKwAxADUAOgAwADAAXQBcAG4AIAAgACAAIA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IAAgACAAIAB8ACAAIAAgACAAIAAgACAAIAAgACAAIAAgACAAIAAgACAAIAB8ACAAdABpAG0AZQAgAHoAbwBuAGUAcwAuAFwAbgBbAFMAaABvAHIAdABdACAAIAAgACAAIAAgACAAIAAgACAAfAAgAHMAdwBpAHQAYwBoACAAIAAgACAAIAAgACAAIAAgACAAfAAgAFMAaABvAHIAdAAgAHQAaQBtAGUAIABmAG8AcgBtAHQAOgAgAGgAaABtAG0ALAAgAG8AdABoAGUAcgB3AGkAcwBlADoAIABoAGgAbQBtAHM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CgAMgAwADIAMwAsACAAMgAsACAAMQAyACwAIAAwAC4ANwA1ACwAIAA2ADAAMAAsACAAMQApAFwAbgBSAGUAdAB1AHIAbgBzADoAIAAxADIAMQA4ADAAMABLAEYARQBCADIAMwBcAG4AXABuAEYATwBSAE0AQQBUAF8ATQBJAEwAXwBEAFQARwAoACAALAAgACwAIAAxADIALAAgADAALgAyADUAKQBcAG4AUgBlAHQAdQByAG4AcwA6ACAAMQAyADAANgAwADAAS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NAEkATABfAEQAVABHACAAPQAgAEwAQQBNAEIARABBACgAWQBlAGEAcgAsACAATQBvAG4AdABoACwAIABEAGEAeQAsACAAVABpAG0AZQAsACAAWwBUAGkAbQBlAFoAbwBuAGUATwBmAGYAcwBlAHQAXQAsACAAWwBTAGgAbwByAHQAXQAsAFwAbgAgACAAIAAgAEkARgBTACgAXABuACAAIAAgACAAIAAgACAAIABJAFMAXwBFAE0AUABUAFkAKABZAGUAYQByACkAIAAqACAASQBTAF8ARQBNAFAAVABZACgATQBvAG4AdABoACkAIAAqACAASQBTAF8ARQBNAFAAVABZACgARABhAHkAKQAgACoAIABJAFMAXwBFAE0AUABUAFkAKABUAGkAbQBlACkALAAgAFwAIgBcACIALABcAG4AIAAgACAAIAAgACAAIAAgAE4ATwBUACgASQBTAF8ATgBVAE0ARQBSAEkAQwBfAE4AVQBMAEwAKABZAGUAYQByACkAKQAsACAAewAjAFYAQQBMAFUARQAhAH0ALABcAG4AIAAgACAAIAAgACAAIAAgAE4ATwBUACgASQBTAF8ATgBVAE0ARQBSAEkAQwBfAE4AVQBMAEwAKABNAG8AbgB0AGgAKQApACwAIAB7ACMAVgBBAEwAVQBFACEAfQAsAFwAbgAgACAAIAAgACAAIAAgACAATgBPAFQAKABJAFMAXwBOAFUATQBFAFIASQBDAF8ATgBVAEwATAAoAEQAYQB5ACkAKQAsACAAewAjAFYAQQBMAFUARQAhAH0ALABcAG4AIAAgACAAIAAgACAAIAAgAE4ATwBUACgASQBTAF8ARQBNAFAAVABZACgATQBvAG4AdABoACkAKQAgACoAIABOAE8AVAAoAEkAUwBfAFYAQQBMAEkARABfAEQAQQBUAEUAKABZAGUAYQByACwAIABNAG8AbgB0AGgALAAgAEQAYQB5ACwAIAAwACkAKQAsACAAXAAiACMARABBAFQARQAhAFwAIgAsAFwAbgAgACAAIAAgACAAIAAgACAAVABSAFUARQAsACAATABFAFQAKABcAG4AIAAgACAAIAAgACAAIAAgACAAIAAgACAAXwB0AHoAbwAsACAATgAoAFQAaQBtAGUAWgBvAG4AZQBPAGYAZgBzAGUAdAApACwAXABuAFwAbgAgACAAIAAgACAAIAAgACAAIAAgACAAIABmAG4ARgBtAHQAVABpAG0AZQAsACAATABBAE0AQgBEAEEAKABfAHQAaQBtAGUALABcAG4AIAAgACAAIAAgACAAIAAgACAAIAAgACAAIAAgACAAIABMAEUAVAAoAFwAbgAgACAAIAAgACAAIAAgACAAIAAgACAAIAAgACAAIAAgACAAIAAgACAAXwB0AGkAbQBlAEYAbQB0ACwAIABJAEYAKABOACgAUwBoAG8AcgB0ACkALAAgAFwAIgBIAEgAbQBtAFwAIgAsACAAXAAiAEgASABtAG0AcwBzAFwAIgApACwAXABuACAAIAAgACAAIAAgACAAIAAgACAAIAAgACAAIAAgACAAIAAgACAAIABUAEUAWABUACgAXwB0AGkAbQBlACwAIABfAHQAaQBtAGUARgBtAHQAKQBcAG4AIAAgACAAIAAgACAAIAAgACAAIAAgACAAIAAgACAAIAApAFwAbgAgACAAIAAgACAAIAAgACAAIAAgACAAIAApACwAXABuAFwAbgAgACAAIAAgACAAIAAgACAAIAAgACAAIABmAG4AUgBlAHMAbwBsAHYAZQBNAGkAbABpAHQAYQByAHkAVABaACwAIABMAEEATQBCAEQAQQAoAFwAbgAgACAAIAAgACAAIAAgACAAIAAgACAAIAAgACAAIAAgAEkARgBTACgAXABuACAAIAAgACAAIAAgACAAIAAgACAAIAAgACAAIAAgACAAIAAgACAAIABUAGkAbQBlAFoAbwBuAGUATwBmAGYAcwBlAHQAIAA9ACAAXAAiAFwAIgAsACAASABTAFQAQQBDAEsAKABOACgAVABpAG0AZQApACwAIABcACIASgBcACIAKQAsAFwAbgAgACAAIAAgACAAIAAgACAAIAAgACAAIAAgACAAIAAgACAAIAAgACAAXwB0AHoAbwAgAD4AIAAwAC4ANQAsACAATABFAFQAKABcAG4AIAAgACAAIAAgACAAIAAgACAAIAAgACAAIAAgACAAIAAgACAAIAAgACAAIAAgACAAXwBzAGgAaQBmAHQAVABaAE8ALAAgAF8AdAB6AG8AIAAtACAAMAAuADUALABcAG4AIAAgACAAIAAgACAAIAAgACAAIAAgACAAIAAgACAAIAAgACAAIAAgACAAIAAgACAAXwB0AGkAbQBlACwAIABOACgAVABpAG0AZQApACAALQAgAF8AcwBoAGkAZgB0AFQAWgBPACwAIAAgAFwAbgAgACAAIAAgACAAIAAgACAAIAAgACAAIAAgACAAIAAgACAAIAAgACAAIAAgACAAIABIAFMAVABBAEMASwAoAF8AdABpAG0AZQAsACAAXAAiAE0AXAAiACkAXABuACAAIAAgACAAIAAgACAAIAAgACAAIAAgACAAIAAgACAAIAAgACAAIAApACwAXABuACAAIAAgACAAIAAgACAAIAAgACAAIAAgACAAIAAgACAAIAAgACAAIABfAHQAegBvACAAPAAgAC0AMAAuADUALAAgAEwARQBUACgAXABuACAAIAAgACAAIAAgACAAIAAgACAAIAAgACAAIAAgACAAIAAgACAAIAAgACAAIAAgAF8AcwBoAGkAZgB0AFQAWgBPACwAIABfAHQAegBvACAAKwAgADAALgA1ACwAXABuACAAIAAgACAAIAAgACAAIAAgACAAIAAgACAAIAAgACAAIAAgACAAIAAgACAAIAAgAF8AdABpAG0AZQAsACAATgAoAFQAaQBtAGUAKQAgAC0AIABfAHMAaABpAGYAdABUAFoATwAsACAAIABcAG4AIAAgACAAIAAgACAAIAAgACAAIAAgACAAIAAgACAAIAAgACAAIAAgACAAIAAgACAASABTAFQAQQBDAEsAKABfAHQAaQBtAGUALAAgAFwAIgBZAFwAIgApAFwAbgAgACAAIAAgACAAIAAgACAAIAAgACAAIAAgACAAIAAgACAAIAAgACAAKQAsAFwAbgAgACAAIAAgACAAIAAgACAAIAAgACAAIAAgACAAIAAgACAAIAAgACAAVABSAFUARQAsACAATABFAFQAKABcAG4AIAAgACAAIAAgACAAIAAgACAAIAAgACAAIAAgACAAIAAgACAAIAAgACAAIAAgACAAXwBtAGkAbABpAHQAYQByAHkAVABaAE8ALAAgAFMASQBHAE4AKABfAHQAegBvACkAIAAqACAATQBSAE8AVQBOAEQAKABBAEIAUwAoAF8AdAB6AG8AIAAqACAAMQA0ADQAMAApACwAIAA2ADAAKQAgAC8AIAAxADQANAAwACwAXABuACAAIAAgACAAIAAgACAAIAAgACAAIAAgACAAIAAgACAAIAAgACAAIAAgACAAIAAgAF8AcwBoAGkAZgB0AFQAWgBPACwAIABfAHQAegBvACAALQAgAF8AbQBpAGwAaQB0AGEAcgB5AFQAWgBPACwAXABuACAAIAAgACAAIAAgACAAIAAgACAAIAAgACAAIAAgACAAIAAgACAAIAAgACAAIAAgAF8AdABpAG0AZQAsACAATgAoAFQAaQBtAGUAKQAgAC0AIABfAHMAaABpAGYAdABUAFoATwAsAFwAbgAgACAAIAAgACAAIAAgACAAIAAgACAAIAAgACAAIAAgACAAIAAgACAAIAAgACAAIABfAGkAZAB4ACwAIABJAE4AVAAoAF8AbQBpAGwAaQB0AGEAcgB5AFQAWgBPACAAKgAgADIANAApACAAKwAgADEAMwAsAFwAbgAgACAAIAAgACAAIAAgACAAIAAgACAAIAAgACAAIAAgACAAIAAgACAAIAAgACAAIABfAG0AaQBsAGkAdABhAHIAeQBUAFoALAAgAEMASABPAE8AUwBFACgAXwBpAGQAeAAsACAAXAAiAFkAXAAiACwAIABcACIAWABcACIALAAgAFwAIgBXAFwAIgAsACAAXAAiAFYAXAAiACwAIABcACIAVQBcACIALAAgAFwAIgBUAFwAIgAsACAAXAAiAFMAXAAiACwAIABcACIAUgBcACIALAAgAFwAIgBRAFwAIgAsACAAXAAiAFAAXAAiACwAIABcACIATwBcACIALAAgAFwAIgBOAFwAIgAsACAAXAAiAFoAXAAiACwAIABcACIAQQBcACIALAAgAFwAIgBCAFwAIgAsACAAXAAiAEMAXAAiACwAIABcACIARABcACIALAAgAFwAIgBFAFwAIgAsACAAXAAiAEYAXAAiACwAIABcACIARwBcACIALAAgAFwAIgBIAFwAIgAsACAAXAAiAEkAXAAiACwAIABcACIASwBcACIALAAgAFwAIgBMAFwAIgAsACAAXAAiAE0AXAAiACkALABcAG4AIAAgACAAIAAgACAAIAAgACAAIAAgACAAIAAgACAAIAAgACAAIAAgACAAIAAgACAASABTAFQAQQBDAEsAKABfAHQAaQBtAGUALAAgAF8AbQBpAGwAaQB0AGEAcgB5AFQAWgApAFwAbgAgACAAIAAgACAAIAAgACAAIAAgACAAIAAgACAAIAAgACAAIAAgACAAKQBcAG4AIAAgACAAIAAgACAAIAAgACAAIAAgACAAIAAgACAAIAApAFwAbgAgACAAIAAgACAAIAAgACAAIAAgACAAIAApACwAXABuACAAIAAgACAAXABuACAAIAAgACAAIAAgACAAIAAgACAAIAAgAF8AZABhAHkALAAgAEkATgBUACgARABhAHkAKQAsAFwAbgAgACAAIAAgACAAIAAgACAAIAAgACAAIABfAHUAcwBlAFAAcgBlAGMAaQBzAGkAbwBuACwAIAA0ACAALQAgAE4AKABTAGgAbwByAHQAKQAsAFwAbgAgACAAIAAgACAAIAAgACAAIAAgACAAIABfAG0AaQBsAGkAdABhAHIAeQBUAGkAbQBlACwAIABmAG4AUgBlAHMAbwBsAHYAZQBNAGkAbABpAHQAYQByAHkAVABaACgAKQAsAFwAbgAgACAAIAAgACAAIAAgACAAIAAgACAAIABfAG4AbwBtAGkAbgBhAGwAWQBlAGEAcgAsACAASQBGACgASQBTAF8ARQBNAFAAVABZACgAWQBlAGEAcgApACwAIAAyADAAMAAwACwAIABZAGUAYQByACkALABcAG4AIAAgACAAIAAgACAAIAAgACAAIAAgACAAXwBuAG8AbQBpAG4AYQBsAE0AbwBuAHQAaAAsACAASQBGACgASQBTAF8ARQBNAFAAVABZACgAWQBlAGEAcgApACwAIAAzACwAIABNAG8AbgB0AGgAKQAsAFwAbgAgACAAIAAgACAAIAAgACAAIAAgACAAIABfAHIARABhAHQAZQAsACAASQBGACgASQBOAEQARQBYACgAXwBtAGkAbABpAHQAYQByAHkAVABpAG0AZQAsACAAMQAsACAAMQApACAAPAAgADEALABcAG4AIAAgACAAIAAgACAAIAAgACAAIAAgACAAIAAgACAAIABIAFMAVABBAEMASwAoAF8AbgBvAG0AaQBuAGEAbABZAGUAYQByACwAIABfAG4AbwBtAGkAbgBhAGwATQBvAG4AdABoACwAIABfAGQAYQB5ACwAIABJAE4ARABFAFgAKABfAG0AaQBsAGkAdABhAHIAeQBUAGkAbQBlACwAIAAxACwAIAAxACkAKQAsAFwAbgAgACAAIAAgACAAIAAgACAAIAAgACAAIAAgACAAIAAgAEwARQBUACgAXABuACAAIAAgACAAIAAgACAAIAAgACAAIAAgACAAIAAgACAAIAAgACAAIABfAE0ASgBEAE4ALAAgAE0ATwBEAEkARgBJAEUARABfAEoAVQBMAEkAQQBOAF8ARABBAFkAXwBOAFUATQBCAEUAUgAoAF8AbgBvAG0AaQBuAGEAbABZAGUAYQByACwAIABfAG4AbwBtAGkAbgBhAGwATQBvAG4AdABoACwAIABfAGQAYQB5ACwAIAAwACkALABcAG4AIAAgACAAIAAgACAAIAAgACAAIAAgACAAIAAgACAAIAAgACAAIAAgAF8AcgBUAGkAbQBlACwAIABJAE4ARABFAFgAKABfAG0AaQBsAGkAdABhAHIAeQBUAGkAbQBlACwAIAAxACwAIAAxACkAIAAtACAAMQAsAFwAbgAgACAAIAAgACAAIAAgACAAIAAgACAAIAAgACAAIAAgACAAIAAgACAASABTAFQAQQBDAEsAKABcAG4AIAAgACAAIAAgACAAIAAgACAAIAAgACAAIAAgACAAIAAgACAAIAAgACAAIAAgACAATQBKAEQATgBfAFQATwBfAEMAQQBMAEUATgBEAEEAUgBfAEQAQQBUAEUAKABfAE0ASgBEAE4AIAArACAAMQAsACAAMAApACwAXABuACAAIAAgACAAIAAgACAAIAAgACAAIAAgACAAIAAgACAAIAAgACAAIAAgACAAIAAgAF8AcgBUAGkAbQBlAFwAbgAgACAAIAAgACAAIAAgACAAIAAgACAAIAAgACAAIAAgACAAIAAgACAAKQBcAG4AIAAgACAAIAAgACAAIAAgACAAIAAgACAAIAAgACAAIAApAFwAbgAgACAAIAAgACAAIAAgACAAIAAgACAAIAApACwAXABuACAAIAAgACAAIAAgACAAIAAgACAAIAAgAF8AcwBEAGEAeQAsACAAVABFAFgAVAAoAEkATgBEAEUAWAAoAF8AcgBEAGEAdABlACwAIAAzACkALAAgAFwAIgAwADAAXAAiACkALABcAG4AIAAgACAAIAAgACAAIAAgACAAIAAgACAASQBGACgASQBTAF8ARQBNAFAAVABZACgAWQBlAGEAcgApACwAXABuACAAIAAgACAAIAAgACAAIAAgACAAIAAgACAAIAAgACAAQwBPAE4AQwBBAFQAKABfAHMARABhAHkALAAgAGYAbgBGAG0AdABUAGkAbQBlACgASQBOAEQARQBYACgAXwByAEQAYQB0AGUALAAgADQAKQApACwAIABJAE4ARABFAFgAKABfAG0AaQBsAGkAdABhAHIAeQBUAGkAbQBlACwAIAAxACwAIAAyACkAKQAsAFwAbgAgACAAIAAgACAAIAAgACAAIAAgACAAIAAgACAAIAAgAEkARgAoACgASQBOAEQARQBYACgAXwByAEQAYQB0AGUALAAgADEAKQAgADwAIAAxADkANQAxACkAIAArACAAKABJAE4ARABFAFgAKABfAHIARABhAHQAZQAsACAAMQApACAAPgAgADIAMAA1ADAAKQAsACAAXAAiACMAUgBBAE4ARwBFACEAXAAiACwAXABuACAAIAAgACAAIAAgACAAIAAgACAAIAAgACAAIAAgACAAIAAgACAAIABMAEUAVAAoAFwAbgAgACAAIAAgACAAIAAgACAAIAAgACAAIAAgACAAIAAgACAAIAAgACAAIAAgACAAIABfAHMAVABpAG0AZQAsACAAZgBuAEYAbQB0AFQAaQBtAGUAKABJAE4ARABFAFgAKABfAHIARABhAHQAZQAsACAANAApACkALABcAG4AIAAgACAAIAAgACAAIAAgACAAIAAgACAAIAAgACAAIAAgACAAIAAgACAAIAAgACAAXwBzAE0AbwBuAHQAaAAsACAAVQBQAFAARQBSACgATQBPAE4AVABIAF8ATgBBAE0ARQAoAEkATgBEAEUAWAAoAF8AcgBEAGEAdABlACwAIAAyACkALAAgADEALAAgADEAKQApACwAXABuACAAIAAgACAAIAAgACAAIAAgACAAIAAgACAAIAAgACAAIAAgACAAIAAgACAAIAAgAF8AcwBZAFkALAAgAFIASQBHAEgAVAAoAFQARQBYAFQAKABJAE4ARABFAFgAKABfAHIARABhAHQAZQAsACAAMQApACwAIABcACIAMAAwAFwAIgApACwAIAAyACkALABcAG4AIAAgACAAIAAgACAAIAAgACAAIAAgACAAIAAgACAAIAAgACAAIAAgACAAIAAgACAAQwBPAE4AQwBBAFQAKABfAHMARABhAHkALAAgAF8AcwBUAGkAbQBlACwAIABJAE4ARABFAFgAKABfAG0AaQBsAGkAdABhAHIAeQBUAGkAbQBlACwAIAAxACwAIAAyACkALAAgAF8AcwBNAG8AbgB0AGgALAAgAF8AcwBZAFkAKQBcAG4AIAAgACAAIAAgACAAIAAgACAAIAAgACAAIAAgACAAIAAgACAAIAAgACkAXABuACAAIAAgACAAIAAgACAAIAAgACAAIAAgACAAIAAgACAAKQBcAG4AIAAgACAAIAAgACAAIAAgACAAIAAgACAAKQBcAG4AIAAgACAAIAAgACAAIAAgACkAXABuACAAIAAgACAAKQBcAG4AKQA7AFwAbgBcAG4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wBSAEQASQBOAEEATAAgAEQAQQBUAEUAUw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PAFIARABJAE4AQQBMAF8ARABBAFQARQBcAG4AXABuAFQAZQBzAHQAcwAgAGkAZgAgAGEAbgAgAG8AcgBkAGkAbgBhAGw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QAZQBjAGkAbQBhAGwAIABbADEALgAuADMANgA3ACkAIAB8ACAARABhAHkAIABvAGYAIAB5AGUAYQBy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8AUgBEAEkATgBBAEwAXwBEAEEAVABFACAAPQAgAEwAQQBNAEIARABBACgAWQBlAGEAcgBDAEUALAAgAE8AcgBkAGkAbgBhAGwARABhAHkALAAgAFsASgB1AGwAaQBhAG4AQwBhAGwAZQBuAGQAYQByAF0ALABcAG4AIAAgACAAIABJAEYAUwAoAFwAbgAgACAAIAAgACAAIAAgACAATgBPAFQAKABJAFMATgBVAE0AQgBFAFIAKABZAGUAYQByAEMARQApACkAIAArACAATgBPAFQAKABJAFMATgBVAE0AQgBFAFIAKABPAHIAZABpAG4AYQBsAEQAYQB5ACkAKQAsACAARgBBAEwAUwBFACwAIAAvAC8AIABjAGEAbgBuAG8AdAAgAG8AbQBtAGkAdAAgAHkAZQBhAHIAIABvAHIAIABvAHIAZABpAG4AYQBsACAAZABhAHkAXABuACAAIAAgACAAIAAgACAAIABOAE8AVAAoAEkAUwBfAEkATgBUAEUARwBFAFIAKABZAGUAYQByAEMARQApACkALAAgAEYAQQBMAFMARQAsACAALwAvACAAeQBlAGEAcgAgAGMAYQBuAG4AbwB0ACAAYgBlACAAZgByAGEAYwB0AGkAbwBuAGEAbABcAG4AIAAgACAAIAAgACAAIAAgAFQAUgBVAEUALAAgAEwARQBUACgAXABuACAAIAAgACAAIAAgACAAIAAgACAAIAAgAF8AbwByAGQAaQBuAGEAbABEAGEAeQAsACAASQBOAFQAKABPAHIAZABpAG4AYQBsAEQAYQB5ACkALABcAG4AIAAgACAAIAAgACAAIAAgACAAIAAgACAASQBGACgAXwBvAHIAZABpAG4AYQBsAEQAYQB5ACAAPAAgADEALAAgAEYAQQBMAFMARQAsAFwAbgAgACAAIAAgACAAIAAgACAAIAAgACAAIAAgACAAIAAgAEwARQBUACgAXABuACAAIAAgACAAIAAgACAAIAAgACAAIAAgACAAIAAgACAAIAAgACAAIABfAGQAYQB5AHMASQBuAFkAZQBhAHIALAAgAEQAQQBZAFMAXwBJAE4AXwBZAEUAQQBSACgAWQBlAGEAcgBDAEUALAAgAEoAdQBsAGkAYQBuAEMAYQBsAGUAbgBkAGEAcgApACwAXABuACAAIAAgACAAIAAgACAAIAAgACAAIAAgACAAIAAgACAAIAAgACAAIABfAG8AcgBkAGkAbgBhAGwARABhAHkAIAA8AD0AIABfAGQAYQB5AHMASQBuAFkAZQBhAHI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XABuAFwAbgBQAGEAcgBzAGUAcwAgAGEAbgAgAEkAUwBPACAAZgBvAHIAbQBhAHQAdABlAGQAIABvAHIAZABpAG4AYQBsACAAZABhAHQAZQAgAGkAbgB0AG8AIAByAGUAcwBwAGUAYwB0AGkAdgBlACAAcABhAHIAdABzACAAbwBmACAAeQBlAGEAcgAsACAAYQBuAGQAIABvAHIAZABpAG4AYQBs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ZAGUAYQByAEMARQBcAG4AIAAyACAAfAAgAGkAbgB0AGUAZwBlAHIAIABbADEALgAuADMANgA2AF0AIAB8ACAATwByAGQAaQBuAGEAbA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TwByAGQAaQBuAGEAbABEAGEAdABlACAAIAAgAHwAIAB0AGUAeAB0ACAAIAAgAHwAIABEAGEAdABlACAAaQBuACAASQBTAE8AIABmAG8AcgBtAGEAdAAgAGkAZQAuACAAeQB5AHkAeQAtAGQ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TwBSAEQASQBOAEEATABfAEQAQQBUAEUAKABcACIAMgAwADIAMwAtADIAMgAzAFwAIgApAFwAbgBSAGUAdAB1AHIAbgBzADoAIAB7ADIAMAAyADMALAAgADIAMgAzAH0AXABuAFwAbgBQAEEAUgBTAEUAXwBJAFMATwBfAE8AUgBEAEkATgBBAEwAXwBEAEEAVABFACgAXAAiADEAOQAwADAALQAzADYANgBcACIALAAgADEAKQBcAG4AUgBlAHQAdQByAG4AcwA6ACAAewAyADAAMgAzACwAIAAzADYANgB9ACAAaQAuAGUALgAgADEAOQAwADAAIAB3AGEAcwAgAGEAIABsAGUAYQBwACAAeQBlAGEAcgAgAGkAbgAgAHQAaABlACAASgB1AGwAaQBhAG4AIABjAGEAbABlAG4AZA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8AUgBEAEkATgBBAEwAXwBEAEEAVABFACAAPQAgAEwAQQBNAEIARABBACgASQBTAE8ATwByAGQAaQBuAGEAbABEAGEAdABlACwAIABbAEoAdQBsAGkAYQBuAEMAYQBsAGUAbgBkAGEAcgBdACwAXABuACAAIAAgACAASQBGAFMAKABcAG4AIAAgACAAIAAgACAAIAAgAEkAUwBfAEUATQBQAFQAWQAoAEkAUwBPAE8AcgBkAGkAbgBhAGwARABhAHQAZQApACwAIAB7AFwAIgBcACIALAAgAFwAIgBcACIAfQAsAFwAbgAgACAAIAAgACAAIAAgACAATgBPAFQAKABWAEEATABJAEQAQQBUAEUAXwBDAEgAQQBSAFMARQBUACgAXAAiACsALQAwADEAMgAzADQANQA2ADcAOAA5AFwAIgAgACYAIABVAE4ASQBDAEgAQQBSACgAOAA3ADIAMgApACwAIABJAFMATwBPAHIAZABpAG4AYQBsAEQAYQB0AGUAKQApACwAIAB7ACMAVgBBAEwAVQBFACEALAAgAFwAIgBcACIAfQAsAFwAbgAgACAAIAAgACAAIAAgACAAVABSAFUARQAsACAATABFAFQAKABcAG4AIAAgACAAIAAgACAAIAAgACAAIAAgACAAXwBmAGkAcgBzAHQAQwBoAGEAcgAsACAATABFAEYAVAAoAEkAUwBPAE8AcgBkAGkAbgBhAGwARABhAHQAZQAsACAAMQApACwAXABuACAAIAAgACAAIAAgACAAIAAgACAAIAAgAF8AaQBzAFMAaQBnAG4AZQBkACwAIABJAEYAUwAoAFwAbgAgACAAIAAgACAAIAAgACAAIAAgACAAIAAgACAAIAAgAF8AZgBpAHIAcwB0AEMAaABhAHIAIAA9ACAAXAAiACsAXAAiACwAIABUAFIAVQBFACwAXABuACAAIAAgACAAIAAgACAAIAAgACAAIAAgACAAIAAgACAAXwBmAGkAcgBzAHQAQwBoAGEAcgAgAD0AIABcACIALQBcACIALAAgAFQAUgBVAEUALABcAG4AIAAgACAAIAAgACAAIAAgACAAIAAgACAAIAAgACAAIABfAGYAaQByAHMAdABDAGgAYQByACAAPQAgAFUATgBJAEMASABBAFIAKAA4ADcAMgAyACkALAAgAFQAUgBVAEUALABcAG4AIAAgACAAIAAgACAAIAAgACAAIAAgACAAIAAgACAAIABUAFIAVQBFACwAIABGAEEATABTAEUAXABuACAAIAAgACAAIAAgACAAIAAgACAAIAAgACkALABcAG4AIAAgACAAIAAgACAAIAAgACAAIAAgACAAXwBzAGkAZwBuACwAIABJAEYAUwAoAFwAbgAgACAAIAAgACAAIAAgACAAIAAgACAAIAAgACAAIAAgAE4ATwBUACgAXwBpAHMAUwBpAGcAbgBlAGQAKQAsACAAMQAsAFwAbgAgACAAIAAgACAAIAAgACAAIAAgACAAIAAgACAAIAAgAF8AZgBpAHIAcwB0AEMAaABhAHIAIAA9ACAAXAAiAC0AXAAiACwAIAAtADEALABcAG4AIAAgACAAIAAgACAAIAAgACAAIAAgACAAIAAgACAAIABfAGYAaQByAHMAdABDAGgAYQByACAAPQAgAFUATgBJAEMASABBAFIAKAA4ADcAMgAyACkALAAgAC0AMQAsAFwAbgAgACAAIAAgACAAIAAgACAAIAAgACAAIAAgACAAIAAgAFQAUgBVAEUALAAgADEAXABuACAAIAAgACAAIAAgACAAIAAgACAAIAAgACkALABcAG4AIAAgACAAIAAgACAAIAAgACAAIAAgACAAXwB1AG4AUwBpAGcAbgBlAGQALAAgAEkARgAoAF8AaQBzAFMAaQBnAG4AZQBkACwAXABuACAAIAAgACAAIAAgACAAIAAgACAAIAAgACAAIAAgACAAUgBJAEcASABUACgASQBTAE8ATwByAGQAaQBuAGEAbABEAGEAdABlACwAIABMAEUATgAoAEkAUwBPAE8AcgBkAGkAbgBhAGwARABhAHQAZQApACAALQAgADEAKQAsAFwAbgAgACAAIAAgACAAIAAgACAAIAAgACAAIAAgACAAIAAgAEkAUwBPAE8AcgBkAGkAbgBhAGwARABhAHQAZQBcAG4AIAAgACAAIAAgACAAIAAgACAAIAAgACAAKQAsAFwAbgAgACAAIAAgACAAIAAgACAAIAAgACAAIABfAGwAZQBuACwAIABMAEUATgAoAF8AdQBuAFMAaQBnAG4AZQBkACkALABcAG4AIAAgACAAIAAgACAAIAAgACAAIAAgACAAXwBwAGEAdAB0AGUAcgBuACwAIABSAEUAUABMAEEAQwBFAF8AQwBIAEEAUgBTACgAXwB1AG4AUwBpAGcAbgBlAGQALAAgAFwAIgAwADEAMgAzADQANQA2ADcAOAA5AFwAIgAsACAAXAAiAF8AXAAiACkALABcAG4AIAAgACAAIAAgACAAIAAgACAAIAAgACAAXwB0AHIAeQBQAGEAcgBzAGUALAAgAEkARgBTACgAXABuACAAIAAgACAAIAAgACAAIAAgACAAIAAgACAAIAAgACAAXwBsAGUAbgAgAD4APQAgADgALAAgAEkARgAoAFwAbgAgACAAIAAgACAAIAAgACAAIAAgACAAIAAgACAAIAAgACAAIAAgACAAXwBwAGEAdAB0AGUAcgBuACAAPQAgAFIASQBHAEgAVAAoAFwAIgBfAF8AXwBfAF8AXwBfAF8AXwBfAF8AXwBfAF8AXwAt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MAKQApAFwAbgAgACAAIAAgACAAIAAgACAAIAAgACAAIAAgACAAIAAgACAAIAAgACAAKQAsAFwAbgAgACAAIAAgACAAIAAgACAAIAAgACAAIAAgACAAIAAgACAAIAAgACAAXAAiAFwAIgBcAG4AIAAgACAAIAAgACAAIAAgACAAIAAgACAAIAAgACAAIAApACwAXABuACAAIAAgACAAIAAgACAAIAAgACAAIAAgACAAIAAgACAAXwBsAGUAbgAgAD0AIAA3ACwAIABJAEYAKABcAG4AIAAgACAAIAAgACAAIAAgACAAIAAgACAAIAAgACAAIAAgACAAIAAgAF8AcABhAHQAdABlAHIAbgAgAD0AIABcACIAXwBfAF8AXwBfAF8AXwBcACI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wApACkAXABuACAAIAAgACAAIAAgACAAIAAgACAAIAAgACAAIAAgACAAIAAgACAAIAApACwAXABuACAAIAAgACAAIAAgACAAIAAgACAAIAAgACAAIAAgACAAIAAgACAAIABcACIAXAAiAFwAbgAgACAAIAAgACAAIAAgACAAIAAgACAAIAAgACAAIAAgACkALABcAG4AIAAgACAAIAAgACAAIAAgACAAIAAgACAAIAAgACAAIAAoAF8AbABlAG4AIAA+AD0AIAA0ACkAIAAqACAAKABfAGwAZQBuACAAPAA9ACAANQApACwAIABJAEYAKABcAG4AIAAgACAAIAAgACAAIAAgACAAIAAgACAAIAAgACAAIAAgACAAIAAgAF8AcABhAHQAdABlAHIAbgAgAD0AIABSAEkARwBIAFQAKABcACIAXwBfAF8AXwBfAFwAIgAsACAAXwBsAGUAbgApACwAXABuACAAIAAgACAAIAAgACAAIAAgACAAIAAgACAAIAAgACAAIAAgACAAIABIAFMAVABBAEMASwAoAFwAbgAgACAAIAAgACAAIAAgACAAIAAgACAAIAAgACAAIAAgACAAIAAgACAAIAAgACAAIABWAEEATABVAEUAKABfAHUAbgBTAGkAZwBuAGUAZAAp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AjAE4ALwBBAFwAbgAgACAAIAAgACAAIAAgACAAIAAgACAAIAApACwAXABuAFwAbgAgACAAIAAgACAAIAAgACAAIAAgACAAIABJAEYAKABJAFMARQBSAFIATwBSACgASQBOAEQARQBYACgAXwB0AHIAeQBQAGEAcgBzAGUALAAgADEALAAgADEAKQApACwAIAB7ACMAVgBBAEwAVQBFACE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G8AcgBkAGkAbgBhAGwARABhAHkALAAgAEkATgBEAEUAWAAoAF8AdAByAHkAUABhAHIAcwBlACwAIAAxACwAIAAyACkALABcAG4AIAAgACAAIAAgACAAIAAgACAAIAAgACAAIAAgACAAIAAgACAAIAAgAEkARgBTACgAXABuACAAIAAgACAAIAAgACAAIAAgACAAIAAgACAAIAAgACAAIAAgACAAIAAgACAAIAAgAF8AbwByAGQAaQBuAGEAbABEAGEAeQAgAD0AIABcACIAXAAiACwAIABIAFMAVABBAEMASwAoAF8AeQBlAGEAcgAsACAAXAAiAFwAIgApACwAXABuACAAIAAgACAAIAAgACAAIAAgACAAIAAgACAAIAAgACAAIAAgACAAIAAgACAAIAAgAEkAUwBfAFYAQQBMAEkARABfAE8AUgBEAEkATgBBAEwAXwBEAEEAVABFACgAXwB5AGUAYQByACwAIABfAG8AcgBkAGkAbgBhAGwARABhAHkALAAgAEoAdQBsAGkAYQBuAEMAYQBsAGUAbgBkAGEAcgApACwAXABuACAAIAAgACAAIAAgACAAIAAgACAAIAAgACAAIAAgACAAIAAgACAAIAAgACAAIAAgACAAIAAgACAASABTAFQAQQBDAEsAKABfAHkAZQBhAHIALAAgAF8AbwByAGQAaQBuAGEAbABEAGEAeQApACwAXABuACAAIAAgACAAIAAgACAAIAAgACAAIAAgACAAIAAgACAAIAAgACAAIAAgACAAIAAgAFQAUgBVAEUALABcAG4AIAAgACAAIAAgACAAIAAgACAAIAAgACAAIAAgACAAIAAgACAAIAAgACAAIAAgACAAIAAgACAAIABIAFMAVABBAEMASwAoAF8AeQBlAGEAcgAsACAAewAjAE4AVQBNACEAf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PAFIARABJAE4AQQBMAF8ARABBAFQARQBcAG4AXABuAFIAZQB0AHUAcgBuAHMAIABhAG4AIABvAHIAZABpAG4AYQBsACAAZABhAHQAZQAgAGEAcwAgAHQAZQB4AHQAIABpAG4AIABJAFMATwAgAGYAbwByAG0AY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8AcgBkAGkAbgBhAGw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CAAfAAgAE4AbwB0AGUAIAB0AGgAYQB0ACAAMQAgAEIAQwAgAD0AIAAwACAAQwBFACwAIAAyACAAQgBDACAAPQAgAC0AMQAgAEMARQBcAG4ATwByAGQAaQBuAGEAbABEAGEAeQAgACAAIAAgACAAIAAgAHwAIABpAG4AdABlAGcAZQByACAAWwAxAC4ALgAzADYANgBdACAAfABcAG4AWwBCAGEAcwBpAGMAXQAgACAAIAAgACAAIAAgACAAIAAgAHwAIABzAHcAaQB0AGMAaAAgACAAIAAgACAAIAAgACAAIAAgACAAfAAgAEQAaQBzAHAAbABhAHkAIABpAG4AIABiAGEAcwBpAGMAIABmAG8AcgBtAGEAdAAgAGUAZwAgAHkAeQB5AHkAZABkAGQALgBcAG4AIAAgACAAIAAgACAAIAAgACAAIAAgACAAIAAgACAAIAAgAHwAIAAgACAAIAAgACAAIAAgACAAIAAgACAAIAAgACAAIAAgACAAfAAgAEkAbgB2AGEAbABpAGQAIAB3AGgAZQBuACAATwByAGQAaQBuAGEAbABEAGEAeQAgAHAAcgBvAHYAaQBkAGUAZAAgAGEAbgBkACAAWQBlAGEAcgBDAEUAIABvAHUAdABzAGkAZABlACAAbwBmACAAcgBhAG4AZwBlACAALQA5ADkAOQA5AC4ALgA5ADkAOQA5AFwAbgAgACAAIAAgACAAIAAgACAAIAAgACAAIAAgACAAIAAgACAAfAAgACAAIAAgACAAIAAgACAAIAAgACAAIAAgACAAIAAgACAAIAB8ACAAZAB1AGUAIAB0AG8AIABjAG8AbABsAGkAcwBpAG8AbgAgAHcAaQB0AGgAIAB5AHkAeQB5AE0ATQBkAGQAIABJAFMATwAgAGYAbwByAG0AYQB0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TwBSAEQASQBOAEEATABfAEQAQQBUAEUAIAA9ACAATABBAE0AQgBEAEEAKABZAGUAYQByAEMARQAsACAATwByAGQAaQBuAGEAbABEAGEAeQAsACAAWwBCAGEAcwBpAGMAXQAsACAAWwBKAHUAbABpAGEAbgBDAGEAbABlAG4AZABhAHIAXQAsAFwAbgAgACAAIAAgAEkARgBTACgAXABuACAAIAAgACAAIAAgACAAIABJAFMAXwBFAE0AUABUAFkAKABZAGUAYQByAEMARQApACAAKgAgAEkAUwBfAEUATQBQAFQAWQAoAE8AcgBkAGkAbgBhAGwARABhAHkAKQAsACAAXAAiAFwAIgAsAFwAbgAgACAAIAAgACAAIAAgACAATgBPAFQAKABJAFMATgBVAE0AQgBFAFIAKABZAGUAYQByAEMARQApACkALAAgAHsAIwBWAEEATABVAEUAIQB9ACwAXABuACAAIAAgACAAIAAgACAAIABOAE8AVAAoAEkAUwBfAE4AVQBNAEUAUgBJAEMAXwBOAFUATABMACgATwByAGQAaQBuAGEAbABEAGEAeQApACkALAAgAHsAIwBWAEEATABVAEUAIQB9ACwAXABuACAAIAAgACAAIAAgACAAIABJAFMAXwBFAE0AUABUAFkAKABPAHIAZABpAG4AYQBsAEQAYQB5ACkALAAgAEYATwBSAE0AQQBUAF8ASQBTAE8AXwBZAGUAYQByACgAWQBlAGEAcgBDAEUAKQAsAFwAbgAgACAAIAAgACAAIAAgACAAVABSAFUARQAsACAATABFAFQAKABcAG4AIAAgACAAIAAgACAAIAAgACAAIAAgACAAXwBiAGEAcwBpAGMALAAgAE4AKABCAGEAcwBpAGMAKQAgADwAPgAgADAALABcAG4AIAAgACAAIAAgACAAIAAgACAAIAAgACAASQBGACgAXwBiAGEAcwBpAGMAIAAqACAAKABBAEIAUwAoAFkAZQBhAHIAQwBFACkAIAA+ACAAOQA5ADkAOQApACwAIAB7ACMAVgBBAEwAVQBFACEAfQAsAFwAbgAgACAAIAAgACAAIAAgACAAIAAgACAAIAAgACAAIAAgAEwARQBUACgAXABuACAAIAAgACAAIAAgACAAIAAgACAAIAAgACAAIAAgACAAIAAgACAAIABfAGQAZQBsAGkAbQAsACAASQBGACgAXwBiAGEAcwBpAGMALAAgAFwAIgBcACIALAAgAFwAIgAtAFwAIgApACwAXABuACAAIAAgACAAIAAgACAAIAAgACAAIAAgACAAIAAgACAAIAAgACAAIABJAEYAKABOAE8AVAAoAEkAUwBfAFYAQQBMAEkARABfAE8AUgBEAEkATgBBAEwAXwBEAEEAVABFACgAWQBlAGEAcgBDAEUALAAgAE8AcgBkAGkAbgBhAGwARABhAHkALAAgAEoAdQBsAGkAYQBuAEMAYQBsAGUAbgBkAGEAcgApACkALAAgAHsAIwBOAFUATQAhAH0ALABcAG4AIAAgACAAIAAgACAAIAAgACAAIAAgACAAIAAgACAAIAAgACAAIAAgACAAIAAgACAAQwBPAE4AQwBBAFQAKABcAG4AIAAgACAAIAAgACAAIAAgACAAIAAgACAAIAAgACAAIAAgACAAIAAgACAAIAAgACAAIAAgACAAIABGAE8AUgBNAEEAVABfAEkAUwBPAF8AWQBlAGEAcgAoAFkAZQBhAHIAQwBFACkALABcAG4AIAAgACAAIAAgACAAIAAgACAAIAAgACAAIAAgACAAIAAgACAAIAAgACAAIAAgACAAIAAgACAAIABfAGQAZQBsAGkAbQAsACAAVABFAFgAVAAoAE8AcgBkAGkAbgBhAGwARABhAHkALAAgAFwAIgAwADAAMABcACI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0ASgBEAEEAVABFAFwAbgBcAG4AQwBvAG4AdgBlAHIAdABzACAAYQBuACAAbwByAGQAaQBuAGEAbAAgAGQAYQB0AGUAIABhAG4AZAAgAHQAaQBtAGUAIABpAG4AIAB0AGgAZQAgAHMAcABlAGMAaQBmAGkAZQBkACAAYwBhAGwAZQBuAGQAYQByACAAdABvACAAYQAg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kAbgB0AGUAZwBlAHIAIABbADEALgAuADMANgA2AF0AIAB8ACAARABhAHkAIABvAGYAIAB5AGUAYQByACwAIABjAGEAcgByAGkAZQBzACAAaQBmACAAcgBhAG4AZwBlACAAZQB4AGMAZQBlAGQAZQBkAFwAbgBbAFQAaQBtAGUAXQAgACAAIAAgACAAIAAgACAAIAAgACAAfAAgAGQAZQBjAGkAbQBhAGwAIABbADAALgAuADEAKQAgACAAIAB8ACAAVABpAG0AZQAgAG8AZgAgAGQAYQB5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TQBKAEQAQQBUAEUAIAA9ACAATABBAE0AQgBEAEEAKABZAGUAYQByAEMARQAsACAATwByAGQAaQBuAGEAbABEAGEAeQAsACAAWwBUAGkAbQBlAF0ALAAgAFsASgB1AGwAaQBhAG4AQwBhAGwAZQBuAGQAYQByAF0ALABcAG4AIAAgACAAIABJAEYAUwAoAFwAbgAgACAAIAAgACAAIAAgACAAKABZAGUAYQByAEMARQAgAD0AIABcACIAXAAiACkAIAAqACAAKABPAHIAZABpAG4AYQBsAEQAYQB5ACAAPQAgAFwAIgBcACIAKQAgACoAIAAoAFQAaQBtAGUAIAA9ACAAXAAiAFwAIgApACwAIABcACIAXAAiACwAXABuACAAIAAgACAAIAAgACAAIABOAE8AVAAoAEkAUwBOAFUATQBCAEUAUgAoAFkAZQBhAHIAQwBFACkAKQAgACsAIABOAE8AVAAoAEkAUwBOAFUATQBCAEUAUgAoAE8AcgBkAGkAbgBhAGwARABhAHkAKQApACwAIAB7ACMAVgBBAEwAVQBFACEAfQAsAFwAbgAgACAAIAAgACAAIAAgACAAVABSAFUARQAsACAATABFAFQAKABcAG4AIAAgACAAIAAgACAAIAAgACAAIAAgACAAXwBvAHIAZABpAG4AYQBsAEQAYQB5ACwAIABJAE4AVAAoAE8AcgBkAGkAbgBhAGwARABhAHkAKQAsAFwAbgAgACAAIAAgACAAIAAgACAAIAAgACAAIABfAE0ASgBEAE4AWQBlAGEAcgAsACAATQBPAEQASQBGAEkARQBEAF8ASgBVAEwASQBBAE4AXwBEAEEAWQBfAE4AVQBNAEIARQBSACgAWQBlAGEAcgBDAEUALAAgADEALAAgADEALAAgAEoAdQBsAGkAYQBuAEMAYQBsAGUAbgBkAGEAcgApACAALQAgADEALABcAG4AIAAgACAAIAAgACAAIAAgACAAIAAgACAAXwBNAEoARABOAFkAZQBhAHIAIAArACAAXwBvAHIAZABpAG4AYQBsAEQAYQB5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PAFIARABJAE4AQQBMAF8ARABBAFQARQBcAG4AXABuAEMAbwBuAHYAZQByAHQAcwAgAGEAIABNAG8AZABpAGYAaQBlAGQAIABKAHUAbABpAGEAbgAgAEQAYQB0AGUAIAAoAE0ASgBEAEEAVABFACkAIAB0AG8AIABhAG4AIABvAHIAZABpAG4AYQBsACAAZABhAHQAZQAgAGEAbgBkACAAdABpAG0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CAAfAAgAFkAZQBhAHIAIABpAG4AIABDAG8AbQBtAG8AbgAgAEUAcgBhAC4AIABOAG8AdABlACAAdABoAGEAdAAgADEAIABCAEMAIAA9ACAAMAAgAEMARQAsACAAMgAgAEIAQwAgAD0AIAAtADEAIABDAEUAXABuACAAMgAgAHwAIABpAG4AdABlAGcAZQByACAAWwAxAC4ALgAzADYANgBdACAAIAB8ACAATwByAGQAaQBuAGEAbAAgAGQAYQB5AFwAbgAgADMAIAB8ACAAZABlAGMAaQBtAGEAbAAgAFsAMAAuAC4AMQApACAAIAAgACAAfAAgAFQAaQBtAGUAIABvAGYAIABkAGEAeQBcAG4AIAA0ACAAfAAgAGkAbgB0AGUAZwBlAHIAIABbADMANgA1ACwAMwA2ADYAXQAgAHwAIABEAGEAeQ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PAFIARABJAE4AQQBMAF8ARABBAFQARQAgAD0AIABMAEEATQBCAEQAQQAoAE0ASgBEAGEAdABlACwAIABbAEoAdQBsAGkAYQBuAEMAYQBsAGUAbgBkAGEAcgBdACwAXABuACAAIAAgACAASQBGAFMAKABcAG4AIAAgACAAIAAgACAAIAAgAE0ASgBEAGEAdABlACAAPQAgAFwAIgBcACIALAAgAHsAXAAiAFwAIgAsACAAXAAiAFwAIgAsACAAXAAiAFwAIgAsACAAXAAiAFwAIgB9ACwAXABuACAAIAAgACAAIAAgACAAIABOAE8AVAAoAEkAUwBOAFUATQBCAEUAUgAoAE0ASgBEAGEAdABlACkAKQAsACAAewAjAFYAQQBMAFUARQAhACwAIABcACIAXAAiACwAIABcACIAXAAiACwAIABcACIAXAAi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XwB5AGUAYQByAEMARQAsACAASQBOAEQARQBYACgAXwBjAEQAYQB0AGUALAAgADEALAAgADEAKQAsAFwAbgAgACAAIAAgACAAIAAgACAAIAAgACAAIABfAE0ASgBEAE4AWQBlAGEAcgAsACAATQBPAEQASQBGAEkARQBEAF8ASgBVAEwASQBBAE4AXwBEAEEAWQBfAE4AVQBNAEIARQBSACgAXwB5AGUAYQByAEMARQAsACAAMQAsACAAMQAsACAASgB1AGwAaQBhAG4AQwBhAGwAZQBuAGQAYQByACkAIAAtACAAMQAsAFwAbgAgACAAIAAgACAAIAAgACAAIAAgACAAIABfAG8AcgBkAGkAbgBhAGwARABhAHkALAAgAEkATgBUACgATQBKAEQAYQB0AGUAIAAtACAAXwBNAEoARABOAFkAZQBhAHIAKQAsAFwAbgAgACAAIAAgACAAIAAgACAAIAAgACAAIABfAGQAYQB5AHMASQBuAFkAZQBhAHIALAAgAEQAQQBZAFMAXwBJAE4AXwBZAEUAQQBSACgAXwB5AGUAYQByAEMARQAsACAASgB1AGwAaQBhAG4AQwBhAGwAZQBuAGQAYQByACkALABcAG4AIAAgACAAIAAgACAAIAAgACAAIAAgACAASABTAFQAQQBDAEsAKABcAG4AIAAgACAAIAAgACAAIAAgACAAIAAgACAAIAAgACAAIABfAHkAZQBhAHIAQwBFACwAXABuACAAIAAgACAAIAAgACAAIAAgACAAIAAgACAAIAAgACAAXwBvAHIAZABpAG4AYQBsAEQAYQB5ACwAXABuACAAIAAgACAAIAAgACAAIAAgACAAIAAgACAAIAAgACAASQBOAEQARQBYACgAXwBjAEQAYQB0AGUALAAgADEALAAgADQAKQAsAFwAbgAgACAAIAAgACAAIAAgACAAIAAgACAAIAAgACAAIAAgAF8AZABhAHkAcwBJAG4AWQBlAGEAcgBcAG4AIAAgACAAIAAgACAAIAAgACAAIAAgACAAKQBcAG4AIAAgACAAIAAgACAAIAAgACkAXABuACAAIAAgACAAKQBcAG4AKQA7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WAEUAUgBUAF8AVwBFAEUASwBEAEEAWQBfAE4AVQBNAEIARQBSAFwAbgBcAG4AUgBlAHQAdQByAG4AcwAgAGEAbgAgAGkAbgB0AGUAZwBlAHIAIABmAG8AcgAgAHQAaABlACAAZABhAHkAIABvAGYAIAB0AGgAZQAgAHcAZQBlAGsAIABmAHIAbwBtACAAdABoAGUAIAB0AHIAYQBkAGkAdABvAG4AYQBsACAAbgB1AG0AYgBlAHIAaQBuAGcAIABzAGMAaABlAG0AZQAgAHQAbwAgAHQAaABlACAASQBTAE8AIABkAGUAZgBpAG4AaQB0AGkAbwBuACwAIABvAHIAXABuAHYAaQBjAGUAIAB2AGUAcgBz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AgACAAIAAgACAAIAAgACAAIAAgAHwAIABpAG4AdABlAGcAZQByACAAWwAxAC4ALgA3AF0AIAB8ACAARABhAHkAIABvAGYAIAB3AGUAZQBrACAAbgB1AG0AYgBlAHIAXABuAFsASQBTAE8AdABvAFQAcgBhAGQAaQB0AGkAbwBuAGEAbABdACAAfAAgAHMAdwBpAHQAYwBoACAAIAAgACAAIAAgACAAIAAgAHwAIABSAGUAdAB1AHIAbgAgAGQAYQB5ACAAbwBmACAAdwBlAGUAawAgAHUAcwBpAG4AZwAgAHQAcgBhAGQAaQB0AGkAbwBuAGEAbAAgAG4AdQBtAGIAZQByAGkAbgBnACAAcwBjAGgAZQBtAGUALAAgAGEAcwBzAHUAbQBpAG4AZwAgAFwAbgAgACAAIAAgACAAIAAgACAAIAAgACAAIAAgACAAIAAgACAAIAAgAHwAIAAgACAAIAAgACAAIAAgACAAIAAgACAAIAAgACAAIAB8ACAARABhAHkATwBmAFcAZQBlAGsAIAB3AGEAcwAgAHAAcgBvAHYAaQBkAGUAZAAgAGEAYwBjAG8AcgBkAGkAbgBnACAAdABvACAASQBTAE8AIABkAGUAZgBpAG4AaQB0AGkAbwBuAC4AXABuACAAIAAgACAAIAAgACAAIAAgACAAIAAgACAAIAAgACAAIAAgACAAfAAgACAAIAAgACAAIAAgACAAIAAgACAAIAAgACAAIAAgAHwAIABEAGUAZgBhAHUAbAB0ACAAaQBzACAAdABvACAAcgBlAHQAdQByAG4AIABpAG4AIABJAFMATwAgAGQAZQBmAGkAbgBpAHQAaQBvAG4ALAAgAGEAcwBzAHUAbQBpAG4AZwAgAEQAYQB5AE8AZgBXAGUAZQBrACAAdwBhAHMAXABuACAAIAAgACAAIAAgACAAIAAgACAAIAAgACAAIAAgACAAIAAgACAAfAAgACAAIAAgACAAIAAgACAAIAAgACAAIAAgACAAIAAgAHwAIABwAHIAbwB2AGkAZABlAGQAIABhAGMAYwBvAHIAZABpAG4AZwAgAHQAbwAgAHQAaABlACAAdAByAGEAZABpAHQAaQBvAG4AYQBsACAAbgB1AG0AYgBlAHIAaQBuAGcAIABzAGMAaABl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kARgBTACgAXABuACAAIAAgACAAIAAgACAAIABEAGEAeQBPAGYAVwBlAGUAawAgAD0AIABcACIAXAAiACwAIABcACIAXAAiACwAXABuACAAIAAgACAAIAAgACAAIABOAE8AVAAoAEkAUwBOAFUATQBCAEUAUgAoAEQAYQB5AE8AZgBXAGUAZQBrACkAKQAsACAAewAjAFYAQQBMAFUARQAhAH0ALABcAG4AIAAgACAAIAAgACAAIAAgAFQAUgBVAEUALAAgAEwARQBUACgAXABuACAAIAAgACAAIAAgACAAIAAgACAAIAAgAF8AZwBpAHYAZQBuAEQAbwBXACwAIABJAE4AVAAoAE4AKABEAGEAeQBPAGYAVwBlAGUAawApACkALABcAG4AIAAgACAAIAAgACAAIAAgACAAIAAgACAAXwBmAHIAbwBtAEkAUwBPACwAIABOACgASQBTAE8AdABvAFQAcgBhAGQAaQB0AGkAbwBuAGEAbAApACAAPAA+ACAAMAAsACAAXABuACAAIAAgACAAIAAgACAAIAAgACAAIAAgAF8AcwBoAGkAZgB0AEQAbwBXACwAIABfAGcAaQB2AGUAbgBEAG8AdwAgACsAIABJAEYAKABfAGYAcgBvAG0ASQBTAE8ALAAgADAALAAgAC0AMgApACwAXABuACAAIAAgACAAIAAgACAAIAAgACAAIAAgAE0ATwBEACgAXwBzAGgAaQBmAHQARABvAHcALAAgADcAKQAgACs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XABuAFwAbgBSAGUAdAB1AHIAbgBzACAAYQAgAG4AdQBtAGIAZQByACAAcgBlAHAAcgBlAHMAZQBuAHQAaQBuAGcAIAB0AGgAZQAgAGQAYQB5ACAAbwBmACAAdABoAGUAIAB3AGUAZQBrACAAZgByAG8AbQAgAGEAIABnAGkAdgBlAG4AIAB0AGUAeAB0ACAAdwBlAGUAawBkAGEAeQAgAG4AY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BUAGUAeAB0ACAAfAAgAHQAZQB4AHQAIAAgACAAfAAgAEQAYQB5ACAAbwBmACAAdwBlAGUAawAgAG4AYQBtAGUAXABuAFsAVAByAGEAZABpAHQAaQBvAG4AYQBsAF0AIAB8ACAAcwB3AGkAdABjAGgAIAB8ACAAUgBlAHQAdQByAG4AIABkAGEAeQAgAG8AZgAgAHcAZQBlAGsAIAB1AHMAaQBuAGcAIAB0AHIAYQBkAGkAdABpAG8AbgBhAGwAIABuAHUAbQBiAGUAcgBpAG4AZwAgAHMAYwBoAGUAbQ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KABcACIAUwBhAHQAdQByAGQAYQB5AFwAIgApAFwAbgBSAGUAdAB1AHIAbgBzADoAIAA2AFwAbgBcAG4AUABBAFIAUwBFAF8AVwBFAEUASwBEAEEAWQAoAFwAIgBNAG8AbgBcACIALAAgADEAKQBcAG4AUgBlAHQAdQByAG4AcwA6ACAAMgBcAG4AXABuAFAAQQBSAFMARQBfAFcARQBFAEsARABBAFkAKABcACIAVABoAHUAcgBzAFwAIgApAFwAbgBSAGUAdAB1AHIAbgBzADoAIAAjAFYAQQBMAFUARQAhAFwAbgBcAG4AUABBAFIAUwBFAF8AVwBFAEUASwBEAEEAWQAoAFwAIgBWAGUAbgBcACIAKQBcAG4AUgBlAHQAdQByAG4AcwA6ACAANQAgACgARgByAGkAZABhAHkALAAg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wBFAEUASwBEAEEAWQAgAD0AIABMAEEATQBCAEQAQQAoAEQAYQB5AE8AZgBXAGUAZQBrAFQAZQB4AHQALAAgAFsAVAByAGEAZABpAHQAaQBvAG4AYQBsAF0ALABcAG4AIAAgACAAIABJAEYAKABEAGEAeQBPAGYAVwBlAGUAawBUAGUAeAB0ACAAPQAgAFwAIgBcACIALAAgAFwAIgBcACIALABcAG4AIAAgACAAIAAgACAAIAAgAEwARQBUACgAXABuACAAIAAgACAAIAAgACAAIAAgACAAIAAgAGYAbgBNAGEAdABjAGgASQBuAHQARQBuAGcALAAgAEwAQQBNAEIARABBACgARABvAFcALABcAG4AIAAgACAAIAAgACAAIAAgACAAIAAgACAAIAAgACAAIABMAEUAVAAoAFwAbgAgACAAIAAgACAAIAAgACAAIAAgACAAIAAgACAAIAAgACAAIAAgACAAXwBkAG8AdwAsACAASQBGACgATABFAE4AKABEAGEAeQBPAGYAVwBlAGUAawBUAGUAeAB0ACkAIAA9ACAAMwAsAFwAbgAgACAAIAAgACAAIAAgACAAIAAgACAAIAAgACAAIAAgACAAIAAgACAAIAAgACAAIABYAE0AQQBUAEMASAAoAFwAbgAgACAAIAAgACAAIAAgACAAIAAgACAAIAAgACAAIAAgACAAIAAgACAAIAAgACAAIAAgACAAIAAgAEQAYQB5AE8AZgBXAGUAZQBrAFQAZQB4AHQALABcAG4AIAAgACAAIAAgACAAIAAgACAAIAAgACAAIAAgACAAIAAgACAAIAAgACAAIAAgACAAIAAgACAAIAB7AFwAbgAgACAAIAAgACAAIAAgACAAIAAgACAAIAAgACAAIAAgACAAIAAgACAAIAAgACAAIAAgACAAIAAgACAAIAAgACAAXAAiAE0AbwBuAFwAIgA7AFwAbgAgACAAIAAgACAAIAAgACAAIAAgACAAIAAgACAAIAAgACAAIAAgACAAIAAgACAAIAAgACAAIAAgACAAIAAgACAAXAAiAFQAdQBlAFwAIgA7AFwAbgAgACAAIAAgACAAIAAgACAAIAAgACAAIAAgACAAIAAgACAAIAAgACAAIAAgACAAIAAgACAAIAAgACAAIAAgACAAXAAiAFcAZQBkAFwAIgA7AFwAbgAgACAAIAAgACAAIAAgACAAIAAgACAAIAAgACAAIAAgACAAIAAgACAAIAAgACAAIAAgACAAIAAgACAAIAAgACAAXAAiAFQAaAB1AFwAIgA7AFwAbgAgACAAIAAgACAAIAAgACAAIAAgACAAIAAgACAAIAAgACAAIAAgACAAIAAgACAAIAAgACAAIAAgACAAIAAgACAAXAAiAEYAcgBpAFwAIgA7AFwAbgAgACAAIAAgACAAIAAgACAAIAAgACAAIAAgACAAIAAgACAAIAAgACAAIAAgACAAIAAgACAAIAAgACAAIAAgACAAXAAiAFMAYQB0AFwAIgA7AFwAbgAgACAAIAAgACAAIAAgACAAIAAgACAAIAAgACAAIAAgACAAIAAgACAAIAAgACAAIAAgACAAIAAgACAAIAAgACAAXAAiAFMAdQBuAFwAIgBcAG4AIAAgACAAIAAgACAAIAAgACAAIAAgACAAIAAgACAAIAAgACAAIAAgACAAIAAgACAAIAAgACAAIAB9AFwAbgAgACAAIAAgACAAIAAgACAAIAAgACAAIAAgACAAIAAgACAAIAAgACAAIAAgACAAIAApACwAXABuACAAIAAgACAAIAAgACAAIAAgACAAIAAgACAAIAAgACAAIAAgACAAIAAgACAAIAAgAFgATQBBAFQAQwBIACgAXABuACAAIAAgACAAIAAgACAAIAAgACAAIAAgACAAIAAgACAAIAAgACAAIAAgACAAIAAgACAAIAAgACAARABhAHkATwBmAFcAZQBlAGsAVABlAHgAdAAsAFwAbgAgACAAIAAgACAAIAAgACAAIAAgACAAIAAgACAAIAAgACAAIAAgACAAIAAgACAAIAAgACAAIAAgAHsAXABuACAAIAAgACAAIAAgACAAIAAgACAAIAAgACAAIAAgACAAIAAgACAAIAAgACAAIAAgACAAIAAgACAAIAAgACAAIABcACIATQBvAG4AZABhAHkAXAAiADsAXABuACAAIAAgACAAIAAgACAAIAAgACAAIAAgACAAIAAgACAAIAAgACAAIAAgACAAIAAgACAAIAAgACAAIAAgACAAIABcACIAVAB1AGUAcwBkAGEAeQBcACIAOwBcAG4AIAAgACAAIAAgACAAIAAgACAAIAAgACAAIAAgACAAIAAgACAAIAAgACAAIAAgACAAIAAgACAAIAAgACAAIAAgAFwAIgBXAGUAZABuAGUAcwBkAGEAeQBcACIAOwBcAG4AIAAgACAAIAAgACAAIAAgACAAIAAgACAAIAAgACAAIAAgACAAIAAgACAAIAAgACAAIAAgACAAIAAgACAAIAAgAFwAIgBUAGgAdQByAHMAZABhAHkAXAAiADsAXABuACAAIAAgACAAIAAgACAAIAAgACAAIAAgACAAIAAgACAAIAAgACAAIAAgACAAIAAgACAAIAAgACAAIAAgACAAIABcACIARgByAGkAZABhAHkAXAAiADsAXABuACAAIAAgACAAIAAgACAAIAAgACAAIAAgACAAIAAgACAAIAAgACAAIAAgACAAIAAgACAAIAAgACAAIAAgACAAIABcACIAUwBhAHQAdQByAGQAYQB5AFwAIgA7AFwAbgAgACAAIAAgACAAIAAgACAAIAAgACAAIAAgACAAIAAgACAAIAAgACAAIAAgACAAIAAgACAAIAAgACAAIAAgACAAXAAiAFMAdQBuAGQAYQB5AFwAIgBcAG4AIAAgACAAIAAgACAAIAAgACAAIAAgACAAIAAgACAAIAAgACAAIAAgACAAIAAgACAAIAAgACAAIAB9AFwAbgAgACAAIAAgACAAIAAgACAAIAAgACAAIAAgACAAIAAgACAAIAAgACAAIAAgACAAIA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GYAbgBNAGEAdABjAGgATABvAGMAYQBsAEwAYQBuAGcALAAgAEwAQQBNAEIARABBACgARABvAFcALABcAG4AIAAgACAAIAAgACAAIAAgACAAIAAgACAAIAAgACAAIABMAEUAVAAoAFwAbgAgACAAIAAgACAAIAAgACAAIAAgACAAIAAgACAAIAAgACAAIAAgACAAXwBkAGEAeQBzACwAIABTAEUAUQBVAEUATgBDAEUAKAA3ACwAIAAxACwAIAAzADYANQAyADgAKQAsAFwAbgAgACAAIAAgACAAIAAgACAAIAAgACAAIAAgACAAIAAgACAAIAAgACAAXwBkAG8AdwAsACAASQBGACgATABFAE4AKABEAGEAeQBPAGYAVwBlAGUAawBUAGUAeAB0ACkAIAA9ACAAMwAsAFwAbgAgACAAIAAgACAAIAAgACAAIAAgACAAIAAgACAAIAAgACAAIAAgACAAIAAgACAAIABYAE0AQQBUAEMASAAoAEQAYQB5AE8AZgBXAGUAZQBrAFQAZQB4AHQALAAgAFQARQBYAFQAKABfAGQAYQB5AHMALAAgAFwAIgBkAGQAZABcACIAKQApACwAXABuACAAIAAgACAAIAAgACAAIAAgACAAIAAgACAAIAAgACAAIAAgACAAIAAgACAAIAAgAFgATQBBAFQAQwBIACgARABhAHkATwBmAFcAZQBlAGsAVABlAHgAdAAsACAAVABFAFgAVAAoAF8AZABhAHkAcwAsACAAXAAiAGQAZABkAGQAXAAiACk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fAEkAUwBPAFcAZQBlAGsAZABhAHkALAAgAEwARQBUACgAXABuACAAIAAgACAAIAAgACAAIAAgACAAIAAgACAAIAAgACAAXwBpAGQAeAAsACAAZgBuAE0AYQB0AGMAaABJAG4AdABFAG4AZwAoAEQAYQB5AE8AZgBXAGUAZQBrAFQAZQB4AHQAKQAsAFwAbgAgACAAIAAgACAAIAAgACAAIAAgACAAIAAgACAAIAAgAEkARgAoAF8AaQBkAHgAIAA+ACAAMAAsACAAXwBpAGQAeAAsACAAZgBuAE0AYQB0AGMAaABMAG8AYwBhAGwATABhAG4AZwAoAEQAYQB5AE8AZgBXAGUAZQBrAFQAZQB4AHQAKQApAFwAbgAgACAAIAAgACAAIAAgACAAIAAgACAAIAApACwAXABuACAAIAAgACAAIAAgACAAIAAgACAAIAAgAEkARgBTACgAXwBJAFMATwBXAGUAZQBrAGQAYQB5ACAAPQAgADAALAAgAHsAIwBWAEEATABVAEUAIQB9ACwAXABuACAAIAAgACAAIAAgACAAIAAgACAAIAAgACAAIAAgACAATgAoAFQAcgBhAGQAaQB0AGkAbwBuAGEAbAApACAAPQAgADAALAAgAF8ASQBTAE8AVwBlAGUAawBkAGEAeQAsAFwAbgAgACAAIAAgACAAIAAgACAAIAAgACAAIAAgACAAIAAgAFQAUgBVAEUALAAgAE0ATwBEACgAXwBJAFMATwBXAGUAZQBrAGQAYQB5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AgACAAIAAgACAAIAAgAHwAIABpAG4AdABlAGcAZQByACAAWwAxAC4ALgA3AF0AIAB8ACAASQBTAE8AIABkAGEAeQAgAG8AZgAgAHcAZQBlAGsAIABuAHUAbQBiAGUAcgBcAG4AWwBTAGgAbwByAHQAXQAgACAAIAAgACAAIAAgACAAIAAgACAAIAAgACAAIAAgAHwAIABzAHcAaQB0AGMAaAAgACAAIAAgACAAIAAgACAAIAB8ACAAUgBlAHQAdQByAG4AIABzAGgAbwByAHQAIABmAG8AcgBtAGEAdAAgAE0AbwBuAC4ALgBTAHUAbgBcAG4AWwBJAG4AdABlAHIAbgBhAHQAaQBvAG4AYQBsAEUAbgBnAGwAaQBzAGgAXQAgAHwAIABzAHcAaQB0AGMAa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gBBAE0ARQAgAD0AIABMAEEATQBCAEQAQQAoAEkAUwBPAFcAZQBlAGsARABhAHkALAAgAFsAUwBoAG8AcgB0AF0ALAAgAFsASQBuAHQAZQByAG4AYQB0AGkAbwBuAGEAbABFAG4AZwBsAGkAcwBoAF0ALABcAG4AIAAgACAAIABJAEYAUwAoAFwAbgAgACAAIAAgACAAIAAgACAASQBTAE8AVwBlAGUAawBEAGEAeQAgAD0AIABcACIAXAAiACwAIABcACIAXAAiACwAXABuACAAIAAgACAAIAAgACAAIABOAE8AVAAoAEkAUwBOAFUATQBCAEUAUgAoAEkAUwBPAFcAZQBlAGsARABhAHkAKQApACwAIAB7ACMAVgBBAEwAVQBFACEAfQAsAFwAbgAgACAAIAAgACAAIAAgACAAVABSAFUARQAsACAATABFAFQAKABcAG4AIAAgACAAIAAgACAAIAAgACAAIAAgACAAXwB1AHMAZQBTAGgAbwByAHQALAAgAE4AKABTAGgAbwByAHQAKQAgADwAPgAgADAALABcAG4AIAAgACAAIAAgACAAIAAgACAAIAAgACAAXwB1AHMAZQBMAG8AYwBhAGwATABhAG4AZwAsACAATgAoAEkAbgB0AGUAcgBuAGEAdABpAG8AbgBhAGwARQBuAGcAbABpAHMAaAApACAAPQAgADAALABcAG4AIAAgACAAIAAgACAAIAAgACAAIAAgACAAXwBpAHMAbwBEAG8AVwAsACAATQBPAEQAKABJAE4AVAAoAEkAUwBPAFcAZQBlAGsARABhAHkAKQAgAC0AIAAxACwAIAA3ACkAIAArACAAMQAsACAAXABuACAAIAAgACAAIAAgACAAIAAgACAAIAAgAEkARgAoAF8AdQBzAGUATABvAGMAYQBsAEwAYQBuAGcALABcAG4AIAAgACAAIAAgACAAIAAgACAAIAAgACAAIAAgACAAIABMAEUAVAAoAFwAbgAgACAAIAAgACAAIAAgACAAIAAgACAAIAAgACAAIAAgACAAIAAgACAAXwB5ADIAawByAGUAZgBEAGEAeQAsACAAMwA2ADUAMgA3ACAAKwAgAF8AaQBzAG8ARABvAFcALABcAG4AIAAgACAAIAAgACAAIAAgACAAIAAgACAAIAAgACAAIAAgACAAIAAgAF8AZgBtAHQALAAgAEkARgAoAF8AdQBzAGUAUwBoAG8AcgB0ACwAIABcACIAZABkAGQAXAAiACwAIABcACIAZABkAGQAZABcACIAKQAsAFwAbgAgACAAIAAgACAAIAAgACAAIAAgACAAIAAgACAAIAAgACAAIAAgACAAVABFAFgAVAAoAF8AeQAyAGsAcgBlAGYARABhAHkALAAgAF8AZgBtAHQAKQBcAG4AIAAgACAAIAAgACAAIAAgACAAIAAgACAAIAAgACAAIAApACwAXABuACAAIAAgACAAIAAgACAAIAAgACAAIAAgACAAIAAgACAASQBGACgAXABuACAAIAAgACAAIAAgACAAIAAgACAAIAAgACAAIAAgACAAIAAgACAAIABfAHUAcwBlAFMAaABvAHIAdAAsAFwAbgAgACAAIAAgACAAIAAgACAAIAAgACAAIAAgACAAIAAgACAAIAAgACAAQwBIAE8ATwBTAEUAKABfAGkAcwBvAEQAbwBXACwAXABuACAAIAAgACAAIAAgACAAIAAgACAAIAAgACAAIAAgACAAIAAgACAAIAAgACAAIAAgAFwAIgBNAG8AbgBcACIALABcAG4AIAAgACAAIAAgACAAIAAgACAAIAAgACAAIAAgACAAIAAgACAAIAAgACAAIAAgACAAXAAiAFQAdQBlAFwAIgAsAFwAbgAgACAAIAAgACAAIAAgACAAIAAgACAAIAAgACAAIAAgACAAIAAgACAAIAAgACAAIABcACIAVwBlAGQAXAAiACwAXABuACAAIAAgACAAIAAgACAAIAAgACAAIAAgACAAIAAgACAAIAAgACAAIAAgACAAIAAgAFwAIgBUAGgAdQBcACIALABcAG4AIAAgACAAIAAgACAAIAAgACAAIAAgACAAIAAgACAAIAAgACAAIAAgACAAIAAgACAAXAAiAEYAcgBpAFwAIgAsAFwAbgAgACAAIAAgACAAIAAgACAAIAAgACAAIAAgACAAIAAgACAAIAAgACAAIAAgACAAIABcACIAUwBhAHQAXAAiACwAXABuACAAIAAgACAAIAAgACAAIAAgACAAIAAgACAAIAAgACAAIAAgACAAIAAgACAAIAAgAFwAIgBTAHUAbgBcACIAXABuACAAIAAgACAAIAAgACAAIAAgACAAIAAgACAAIAAgACAAIAAgACAAIAApACwAXABuACAAIAAgACAAIAAgACAAIAAgACAAIAAgACAAIAAgACAAIAAgACAAIABDAEgATwBPAFMARQAoAF8AaQBzAG8ARABvAFcALABcAG4AIAAgACAAIAAgACAAIAAgACAAIAAgACAAIAAgACAAIAAgACAAIAAgACAAIAAgACAAXAAiAE0AbwBuAGQAYQB5AFwAIgAsAFwAbgAgACAAIAAgACAAIAAgACAAIAAgACAAIAAgACAAIAAgACAAIAAgACAAIAAgACAAIABcACIAVAB1AGUAcwBkAGEAeQBcACIALABcAG4AIAAgACAAIAAgACAAIAAgACAAIAAgACAAIAAgACAAIAAgACAAIAAgACAAIAAgACAAXAAiAFcAZQBkAG4AZQBzAGQAYQB5AFwAIgAsAFwAbgAgACAAIAAgACAAIAAgACAAIAAgACAAIAAgACAAIAAgACAAIAAgACAAIAAgACAAIABcACIAVABoAHUAcgBzAGQAYQB5AFwAIgAsAFwAbgAgACAAIAAgACAAIAAgACAAIAAgACAAIAAgACAAIAAgACAAIAAgACAAIAAgACAAIABcACIARgByAGkAZABhAHkAXAAiACwAXABuACAAIAAgACAAIAAgACAAIAAgACAAIAAgACAAIAAgACAAIAAgACAAIAAgACAAIAAgAFwAIgBTAGEAdAB1AHIAZABhAHkAXAAiACwAXABuACAAIAAgACAAIAAgACAAIAAgACAAIAAgACAAIAAgACAAIAAgACAAIAAgACAAIAAgAFwAIgBTAHUAbgBkAGEAeQBcAC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NAG8AZABpAGYAaQ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8ARgBfAFcARQBFAEsAIAA9ACAATABBAE0AQgBEAEEAKABNAEoARABhAHQAZ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TQBKAEQATgAsACAASQBOAFQAKABNAEoARABhAHQAZQApACwAXABuACAAIAAgACAAIAAgACAAIAAgACAAIAAgAE0ATwBEACgAXwBNAEoARABOACAAKwAgADIALAAgADcAKQAgACsAIAAx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cAG4AXABuAFIAZQB0AHUAcgBuAHMAIABhACAATQBvAGQAaQBmAGkAZQBkACAASgB1AGwAaQBhAG4AIABEAGEAdABlACAAZgBvAHIAIABhACAAZwBpAHYAZQBuACAAZABhAHkAIABvAGYAIAB3AGUAZQBrACwAIAByAGUAbABhAHQAaQB2AGUAIAB3AGUAZQBrACAAZgBvAHIAIAB0AGgAZQAgAG0AbwBuAHQAaAAsACAAeQBlAGEAcgAgAGEAbgBkACAAdABpAG0AZQAgAG8AZgAgAGQAYQB5AFwAbg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AgAG8AZgAgAHQAaABlACAAeQBlAGEAcgBcAG4AVwBlAGUAawBPAGYATQBvAG4AdABoACAAIAAgACAAIAAgAHwAIABpAG4AdABlAGcAZQByACAAWwAtADQALgAuADUAXQAgAHwAIABXAGUAZQBrACAAaQBuACAAdABoAGUAIABtAG8AbgB0AGgALgBcAG4AIAAgACAAIAAgACAAIAAgACAAIAAgACAAIAAgACAAIAAgAHwAIAAgACAAIAAgACAAIAAgACAAIAAgACAAIAAgACAAIAAgAHwAIABOAG8AdABlACAAaQBmACAAdABoAGUAIAByAGUAZgBlAHIAZQBuAGMAZQAgAGUAeABjAGUAZQBkAHMAIAB0AGgAZQAgAGIAbwB1AG4AZABzACAAbwBmACAAdABoAGUAIABtAG8AbgB0AGgALAAgAGEAbgBvAHQAaABlAHIAIABtAG8AbgB0AGgAXABuACAAIAAgACAAIAAgACAAIAAgACAAIAAgACAAIAAgACAAIAB8ACAAIAAgACAAIAAgACAAIAAgACAAIAAgACAAIAAgACAAIAB8ACAAdwBpAGwAbAAgAGIAZQAgAHIAZQB0AHUAcgBuAGUAZAAuAFwAbgAgACAAIAAgACAAIAAgACAAIAAgACAAIAAgACAAIAAgACAAfAAgACAAIAAgACAAIAAgACAAIAAgACAAIAAgACAAIAAgACAAfAAgACAAMAAgAC0AIABsAGEAcwB0ACAAdwBlAGUAawAgAG8AZgAgAHAAcgBlAHYAaQBvAHUAcwAgAG0AbwBuAHQAaABcAG4AIAAgACAAIAAgACAAIAAgACAAIAAgACAAIAAgACAAIAAgAHwAIAAgACAAIAAgACAAIAAgACAAIAAgACAAIAAgACAAIAAgAHwAIAAgADEAIAAtACAAZgBpAHIAcwB0ACAAdwBlAGUAawBcAG4AIAAgACAAIAAgACAAIAAgACAAIAAgACAAIAAgACAAIAAgAHwAIAAgACAAIAAgACAAIAAgACAAIAAgACAAIAAgACAAIAAgAHwAIAAgADIAIAAtACAAcwBlAGMAbwBuAGQAIAB3AGUAZQBrAFwAbgAgACAAIAAgACAAIAAgACAAIAAgACAAIAAgACAAIAAgACAAfAAgACAAIAAgACAAIAAgACAAIAAgACAAIAAgACAAIAAgACAAfAAgACAAMwAgAC0AIAB0AGgAaQByAGQAIAB3AGUAZQBrAFwAbgAgACAAIAAgACAAIAAgACAAIAAgACAAIAAgACAAIAAgACAAfAAgACAAIAAgACAAIAAgACAAIAAgACAAIAAgACAAIAAgACAAfAAgACAANAAgAC0AIABmAG8AdQByAHQAaAAgAHcAZQBlAGsAXABuACAAIAAgACAAIAAgACAAIAAgACAAIAAgACAAIAAgACAAIAB8ACAAIAAgACAAIAAgACAAIAAgACAAIAAgACAAIAAgACAAIAB8ACAAIAA1ACAALQAgAGYAaQBmAHQAaAAgAHcAZQBlAGsAXABuACAAIAAgACAAIAAgACAAIAAgACAAIAAgACAAIAAgACAAIAB8ACAAIAAgACAAIAAgACAAIAAgACAAIAAgACAAIAAgACAAIAB8ACAALQAxACAALQAgAGwAYQBzAHQAIAB3AGUAZQBrAFwAbgAgACAAIAAgACAAIAAgACAAIAAgACAAIAAgACAAIAAgACAAfAAgACAAIAAgACAAIAAgACAAIAAgACAAIAAgACAAIAAgACAAfAAgAC0AMgAgAC0AIABzAGUAYwBvAG4AZAAgAHQAbwAgAGwAYQBzAHQAIAB3AGUAZQBrAFwAbgAgACAAIAAgACAAIAAgACAAIAAgACAAIAAgACAAIAAgACAAfAAgACAAIAAgACAAIAAgACAAIAAgACAAIAAgACAAIAAgACAAfAAgAC0AMwAgAC0AIAB0AGgAaQByAGQAIAB0AG8AIABsAGEAcwB0ACAAdwBlAGUAawBcAG4AIAAgACAAIAAgACAAIAAgACAAIAAgACAAIAAgACAAIAAgAHwAIAAgACAAIAAgACAAIAAgACAAIAAgACAAIAAgACAAIAAgAHwAIAAtADQAIAAtACAAZgBvAHUAcgB0AGgAIAB0AG8AIABsAGEAcwB0ACAAdwBlAGUAawBcAG4ASQBTAE8AVwBlAGUAawBEAGEAeQAgACAAIAAgACAAIAAgAHwAIABpAG4AdABlAGcAZQByACAAWwAxAC4ALgA3AF0AIAAgAHwAIABJAFMATwAgAGQAYQB5ACAAbwBmACAAdwBlAGUAawAgAG4AdQBtAGIAZQByACAATQBvAG4AZABhAHkALgAuAFMAdQBuAGQAYQB5AFwAbgBb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NAEoARABhAHQAZQAgADYAMAAxADIAMAAuADAAIAAoADIANQAvADAANgAvADIAMAAyADMAKQAgAGkAZQAuACAAdABoAGUAIABsAGEAcwB0ACAAUwB1AG4AZABhAHkAIABvAGYAIABKAHUAbgBlACAAMgAwADIAMwBcAG4AXABuAFcARQBFAEsARABBAFkAXwBPAEYAXwBNAE8ATgBUAEgAKAAyADAAMgAzACwAIAAxACwAIAAyACwAIAAyACwAIAAwAC4ANQApAFwAbgBSAGUAdAB1AHIAbgBzADoAIABNAEoARABhAHQAZQAgADUAOQA5ADUANAAuADUAIAAoADEAMAAvADAAMQAvADIAMAAyADMAIAAxADIAcABtACkAIABpAGUALgAgAG0AaQBkAGQAYQB5ACAAbwBmACAAdABoAGUAIABzAGUAYwBvAG4AZAAgAFQAdQBlAHMAZABhAHkAIABvAGYAIABKAGEAbgB1AGEAcgB5ACAAMgAwADI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PAEYAXwBNAE8ATgBUAEgAIAA9ACAATABBAE0AQgBEAEEAKABZAGUAYQByAEMARQAsACAATQBvAG4AdABoACwAIABXAGUAZQBrAE8AZgBNAG8AbgB0AGgALAAgAEkAUwBPAFcAZQBlAGsARABhAHkALAAgAFsAVABpAG0AZQBdACwAIABbAEoAdQBsAGkAYQBuAEMAYQBsAGUAbgBkAGEAcgBdACwAXABuACAAIAAgACAASQBGAFMAKABcAG4AIAAgACAAIAAgACAAIAAgACgAWQBlAGEAcgBDAEUAIAA9ACAAXAAiAFwAIgApACAAKgAgACgATQBvAG4AdABoACAAPQAgAFwAIgBcACIAKQAgACoAIAAoAFcAZQBlAGsATwBmAE0AbwBuAHQAaAAgAD0AIABcACIAXAAiACkAIAAqACAAKABJAFMATwBXAGUAZQBrAEQAYQB5ACAAPQAgAFwAIgBcACIAKQAsACAAXAAiAFwAIgAsAFwAbgAgACAAIAAgACAAIAAgACAATgBPAFQAKABJAFMATgBVAE0AQgBFAFIAKABZAGUAYQByAEMARQApACkAIAArACAATgBPAFQAKABJAFMATgBVAE0AQgBFAFIAKABNAG8AbgB0AGgAKQApACAAKwAgAE4ATwBUACgASQBTAE4AVQBNAEIARQBSACgAVwBlAGUAawBPAGYATQBvAG4AdABoACkAKQAgACsAIABOAE8AVAAoAEkAUwBOAFUATQBCAEUAUgAoAEkAUwBPAFcAZQBlAGsARABhAHkAKQApACwAIAB7ACMAVgBBAEwAVQBFACEAfQAsAFwAbgAgACAAIAAgACAAIAAgACAATgBPAFQAKABJAFMAXwBJAE4AVABFAEcARQBSACgAWQBlAGEAcgBDAEUAKQAgACoAIABJAFMAXwBJAE4AVABFAEcARQBSACgATQBvAG4AdABoACkAIAAqACAASQBTAF8ASQBOAFQARQBHAEUAUgAoAFcAZQBlAGsATwBmAE0AbwBuAHQAaAApACAAKgAgAEkAUwBfAEkATgBUAEUARwBFAFIAKABJAFMATwBXAGUAZQBrAEQAYQB5ACkAKQAsACAAewAjAE4AVQBNACEAfQAsAFwAbgAgACAAIAAgACAAIAAgACAAKABXAGUAZQBrAE8AZgBNAG8AbgB0AGgAIAA8ACAALQA0ACkAIAArACAAKABXAGUAZQBrAE8AZgBNAG8AbgB0AGgAIAA+ACAANQApACwAIAB7ACMATgBVAE0AIQB9ACwAXABuACAAIAAgACAAIAAgACAAIABUAFIAVQBFACwAIABMAEUAVAAoAFwAbgAgACAAIAAgACAAIAAgACAAIAAgACAAIABfAG0AbwBuAHQAaAAsACAATQBvAG4AdABoACAAKwAgAE4AKABXAGUAZQBrAE8AZgBNAG8AbgB0AGgAIAA8ACAAMAApACwAXABuACAAIAAgACAAIAAgACAAIAAgACAAIAAgAF8AdwBlAGUAawBPAGYAZgBzAGUAdAAsACAAVwBlAGUAawBPAGYATQBvAG4AdABoACAALQAgAE4AKABXAGUAZQBrAE8AZgBNAG8AbgB0AGgAIAA+AD0AIAAwACkALABcAG4AIAAgACAAIAAgACAAIAAgACAAIAAgACAAXwBpAHMAbwBEAG8AVwAsACAATQBPAEQAKABJAFMATwBXAGUAZQBrAEQAYQB5ACAALQAgADEALAAgADcAKQAgACsAIAAxACwAXABuACAAIAAgACAAIAAgACAAIAAgACAAIAAgAF8AZgBpAHIAcwB0AE8AZgBNAG8AbgB0AGgALAAgAE0ATwBEAEkARgBJAEUARABfAEoAVQBMAEkAQQBOAF8ARABBAFQARQAoAFkAZQBhAHIAQwBFACwAIABfAG0AbwBuAHQAaAAsACAAMQAsACAAMAAsACAASgB1AGwAaQBhAG4AQwBhAGwAZQBuAGQAYQByACkALABcAG4AIAAgACAAIAAgACAAIAAgACAAIAAgACAAXwBmAGkAcgBzAHQARABvAFcALAAgAEQAQQBZAF8ATwBGAF8AVwBFAEUASwAoAF8AZgBpAHIAcwB0AE8AZgBNAG8AbgB0AGgAKQAsAFwAbgAgACAAIAAgACAAIAAgACAAIAAgACAAIABfAGYAaQByAHMAdABPAGYATQBvAG4AdABoACAAKwAgACgAXwB3AGUAZQBrAE8AZgBmAHMAZQB0ACAAKgAgADcAKQAgACsAIABNAE8ARAAoAF8AaQBzAG8ARABvAHcAIAAtACAAXwBmAGkAcgBzAHQARABvAFcALAAgADcAKQAgACsAIABOACgAVABpAG0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cARQBFAEsAXwBEAEEAVABFAFwAbgBcAG4AVABlAHMAdABzACAAaQBmACAAYQAgAHcAZQBlAGs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FsASQBTAE8AVwBlAGUAawBEAGEAeQBdACAAIAAgACAAIAB8ACAAaQBuAHQAZQBnAGUAcg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wBFAEUASwBfAEQAQQBUAEUAIAA9ACAATABBAE0AQgBEAEEAKABZAGUAYQByAEMARQAsACAASQBTAE8AVwBlAGUAawAsACAAWwBJAFMATwBXAGUAZQBrAEQAYQB5AF0ALAAgAFsASgB1AGwAaQBhAG4AQwBhAGwAZQBuAGQAYQByAF0ALABcAG4AIAAgACAAIABJAEYAUwAoAFwAbgAgACAAIAAgACAAIAAgACAATgBPAFQAKABJAFMATgBVAE0AQgBFAFIAKABZAGUAYQByAEMARQApACkAIAArACAATgBPAFQAKABJAFMATgBVAE0AQgBFAFIAKABJAFMATwBXAGUAZQBrACkAKQAsACAARgBBAEwAUwBFACwAIAAvAC8AIABjAGEAbgBuAG8AdAAgAG8AbQBtAGkAdAAgAHkAZQBhAHIAIABvAHIAIAB3AGUAZQBrAFwAbgAgACAAIAAgACAAIAAgACAATgBPAFQAKABJAFMAXwBJAE4AVABFAEcARQBSACgAWQBlAGEAcgBDAEUAKQAgACoAIABJAFMAXwBJAE4AVABFAEcARQBSACgASQBTAE8AVwBlAGUAawApACkALAAgAEYAQQBMAFMARQAsACAALwAvACAAeQBlAGEAcgAgAGEAbgBkACAAdwBlAGUAawAgAGMAYQBuAG4AbwB0ACAAYgBlACAAZgByAGEAYwB0AGkAbwBuAGEAbABcAG4AIAAgACAAIAAgACAAIAAgAFQAUgBVAEUALAAgAEwARQBUACgAXABuACAAIAAgACAAIAAgACAAIAAgACAAIAAgAF8AdgBhAGwAaQBkAFcAZQBlAGsALAAgAEkARgBTACgAXABuACAAIAAgACAAIAAgACAAIAAgACAAIAAgACAAIAAgACAASQBTAE8AVwBlAGUAawAgADwAIAAxACwAIABGAEEATABTAEUALABcAG4AIAAgACAAIAAgACAAIAAgACAAIAAgACAAIAAgACAAIABJAFMATwBXAGUAZQBrACAAPAA9ACAANQAyACwAIABUAFIAVQBFACwAXABuACAAIAAgACAAIAAgACAAIAAgACAAIAAgACAAIAAgACAASQBTAE8AVwBlAGUAawAgAD0AIAA1ADMALAAgACgAVwBFAEUASwBTAF8ASQBOAF8AWQBFAEEAUgAoAFkAZQBhAHIAQwBFACwAIABKAHUAbABpAGEAbgBDAGEAbABlAG4AZABhAHIAKQAgAD0AIAA1ADMAKQAsAFwAbgAgACAAIAAgACAAIAAgACAAIAAgACAAIAAgACAAIAAgAFQAUgBVAEUALAAgAEYAQQBMAFMARQBcAG4AIAAgACAAIAAgACAAIAAgACAAIAAgACAAKQAsAFwAbgAgACAAIAAgACAAIAAgACAAIAAgACAAIABJAEYAKABOAE8AVAAoAF8AdgBhAGwAaQBkAFcAZQBlAGsAKQAsACAARgBBAEwAUwBFACwAXABuACAAIAAgACAAIAAgACAAIAAgACAAIAAgACAAIAAgACAASQBGACgATgBPAFQAKABJAFMATgBVAE0AQgBFAFIAKABJAFMATwBXAGUAZQBrAEQAYQB5ACkAKQAsACAAVABSAFUARQAsAFwAbgAgACAAIAAgACAAIAAgACAAIAAgACAAIAAgACAAIAAgACAAIAAgACAATABFAFQAKABcAG4AIAAgACAAIAAgACAAIAAgACAAIAAgACAAIAAgACAAIAAgACAAIAAgACAAIAAgACAAXwB3AGUAZQBrAEQAYQB5ACwAIABJAE4AVAAoAEkAUwBPAFcAZQBlAGsARABhAHkAKQAsAFwAbgAgACAAIAAgACAAIAAgACAAIAAgACAAIAAgACAAIAAgACAAIAAgACAAIAAgACAAIAAoAF8AdwBlAGUAawBEAGEAeQAgAD4APQAgADEAKQAgACoAIAAoAF8AdwBlAGUAawBEAGEAeQAgADwAPQAgADcAKQAgADwAPgAg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TAF8ASQBOAF8AWQBFAEEAUgBcAG4AXABuAFIAZQB0AHUAcgBuAHMAIAB0AGgAZQAgAGMAbwB1AG4AdAAgAG8AZgAgAEkAUwBPACAAZABlAGYAaQBuAGUAZAAgAHcAZQBlAGsAcwAgAGkAb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1ADIALAA1ADM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kARgBTACgAXABuACAAIAAgACAAIAAgACAAIABZAGUAYQByAEMARQAgAD0AIABcACIAXAAiACwAIABcACIAXAAiACwAXABuACAAIAAgACAAIAAgACAAIABOAE8AVAAoAEkAUwBOAFUATQBCAEUAUgAoAFkAZQBhAHIAQwBFACkAKQAsACAAewAjAFYAQQBMAFUARQAhAH0ALABcAG4AIAAgACAAIAAgACAAIAAgAFQAUgBVAEUALAAgAEwARQBUACgAXABuACAAIAAgACAAIAAgACAAIAAgACAAIAAgAF8AZwByAGUAZwBvAHIAaQBhAG4ALAAgAE4AKABKAHUAbABpAGEAbgBDAGEAbABlAG4AZABhAHIAKQAgAD0AIAAwACwAXABuACAAIAAgACAAIAAgACAAIAAgACAAIAAgAGYAbgBMAGEAcwB0AFcAZQBlAGsARABhAHkATwBmAFkAZQBhAHIALAAgAEwAQQBNAEIARABBACgAXwB5AGUAYQByAEMARQAsAFwAbgAgACAAIAAgACAAIAAgACAAIAAgACAAIAAgACAAIAAgAEwARQBUACgAXABuACAAIAAgACAAIAAgACAAIAAgACAAIAAgACAAIAAgACAAIAAgACAAIABfAGQAYQB5AFAAcgBlAGMAZQBzAHMAaQBvAG4ALAAgAEkARgAoAF8AZwByAGUAZwBvAHIAaQBhAG4ALABcAG4AIAAgACAAIAAgACAAIAAgACAAIAAgACAAIAAgACAAIAAgACAAIAAgACAAIAAgACAAXwB5AGUAYQByAEMARQAgACsAIABJAE4AVAAoAF8AeQBlAGEAcgBDAEUAIAAvACAANAApACAALQAgAEkATgBUACgAXwB5AGUAYQByAEMARQAgAC8AIAAxADAAMAApACAAKwAgAEkATgBUACgAXwB5AGUAYQByAEMARQAgAC8AIAA0ADAAMAApACAAKwAgADYALABcAG4AIAAgACAAIAAgACAAIAAgACAAIAAgACAAIAAgACAAIAAgACAAIAAgACAAIAAgACAAXwB5AGUAYQByAEMARQAgACsAIABJAE4AVAAoAF8AeQBlAGEAcgBDAEUAIAAvACAANAApACAAKwAgADQAXABuACAAIAAgACAAIAAgACAAIAAgACAAIAAgACAAIAAgACAAIAAgACAAIAApACwAXABuACAAIAAgACAAIAAgACAAIAAgACAAIAAgACAAIAAgACAAIAAgACAAIABNAE8ARAAoAF8AZABhAHkAUAByAGUAYwBlAHMAcwBpAG8AbgAsACAANwApACAAKwAgADEAXABuACAAIAAgACAAIAAgACAAIAAgACAAIAAgACAAIAAgACAAKQBcAG4AIAAgACAAIAAgACAAIAAgACAAIAAgACAAKQAsAFwAbgBcAG4AIAAgACAAIAAgACAAIAAgACAAIAAgACAAXwB5AGUAYQByAEMARQAsACAASQBOAFQAKABZAGUAYQByAEMARQApACwAXABuACAAIAAgACAAIAAgACAAIAAgACAAIAAgAF8AZABvAHcATABhAHMAdABEAGEAeQAsACAAZgBuAEwAYQBzAHQAVwBlAGUAawBEAGEAeQBPAGYAWQBlAGEAcgAoAF8AeQBlAGEAcgBDAEUAKQAsAFwAbgAgACAAIAAgACAAIAAgACAAIAAgACAAIABJAEYAKABcAG4AIAAgACAAIAAgACAAIAAgACAAIAAgACAAIAAgACAAIABfAGQAbwB3AEwAYQBzAHQARABhAHkAIAA9ACAANAAsAFwAbgAgACAAIAAgACAAIAAgACAAIAAgACAAIAAgACAAIAAgAC8ALwAgAGkAZgAgAGwAYQBzAHQAIABkAGEAeQAgAG8AZgAgAHkAZQBhAHIAIABpAHMAIABhACAAVABoAHUAcgBzAGQAYQB5ACwAIAB0AGgAZQBuACAAaABhAHMAIABhAG4AIABlAHgAdAByAGEAIAB3AGUAZQBrAFwAbgAgACAAIAAgACAAIAAgACAAIAAgACAAIAAgACAAIAAgADUAMwAsAFwAbgAgACAAIAAgACAAIAAgACAAIAAgACAAIAAgACAAIAAgAEwARQBUACgAXABuACAAIAAgACAAIAAgACAAIAAgACAAIAAgACAAIAAgACAAIAAgACAAIABfAGQAbwB3AEwAYQBzAHQARABhAHkAUAByAGUAdgAsACAAZgBuAEwAYQBzAHQAVwBlAGUAawBEAGEAeQBPAGYAWQBlAGEAcgAoAF8AeQBlAGEAcgBDAEUAIAAtACAAMQApACAALABcAG4AIAAgACAAIAAgACAAIAAgACAAIAAgACAAIAAgACAAIAAgACAAIAAgAEkARgAoAFwAbgAgACAAIAAgACAAIAAgACAAIAAgACAAIAAgACAAIAAgACAAIAAgACAAIAAgACAAIABfAGQAbwB3AEwAYQBzAHQARABhAHkAUAByAGUAdgAgAD0AIAAzACwAXABuACAAIAAgACAAIAAgACAAIAAgACAAIAAgACAAIAAgACAAIAAgACAAIAAgACAAIAAgAC8ALwAgAGkAZgAgAGwAYQBzAHQAIABkAGEAeQAgAG8AZgAgAHAAcgBlAHYAaQBvAHUAcwAgAHkAZQBhAHIAIABpAHMAIABhACAAVwBlAGQAbgBlAHMAZABhAHkALAAgAHQAaABlAG4AIABoAGEAcwAgAGEAbgAgAGUAeAB0AHIAYQAgAHcAZQBlAGsAXABuACAAIAAgACAAIAAgACAAIAAgACAAIAAgACAAIAAgACAAIAAgACAAIAAgACAAIAAgADUAMwAsAFwAbgAgACAAIAAgACAAIAAgACAAIAAgACAAIAAgACAAIAAgACAAIAAgACAAIAAgACAAIAAvAC8AIABvAHQAaABlAHIAdwBpAHMAZQBcAG4AIAAgACAAIAAgACAAIAAgACAAIAAgACAAIAAgACAAIAAgACAAIAAgACAAIAAgACAANQAy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JAFMATwAgAHcAZQBlAGsAXABuACAAMwAgAHwAIABpAG4AdABlAGcAZQBy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dABl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wBFAEUASwBfAEQAQQBUAEUAIAA9ACAATABBAE0AQgBEAEEAKABJAFMATwBXAGUAZQBrAEQAYQB0AGUALAAgAFsASgB1AGwAaQBhAG4AQwBhAGwAZQBuAGQAYQByAF0ALABcAG4AIAAgACAAIABJAEYAUwAoAFwAbgAgACAAIAAgACAAIAAgACAASQBTAF8ARQBNAFAAVABZACgASQBTAE8AVwBlAGUAawBEAGEAdABlACkALAAgAHsAXAAiAFwAIgAsACAAXAAiAFwAIgAsACAAXAAiAFwAIgB9ACwAXABuACAAIAAgACAAIAAgACAAIABOAE8AVAAoAFYAQQBMAEkARABBAFQARQBfAEMASABBAFIAUwBFAFQAKABcACIAKwAtADAAMQAyADMANAA1ADYANwA4ADkAVwBcACIAIAAmACAAVQBOAEkAQwBIAEEAUgAoADgANwAyADIAKQAsACAASQBTAE8AVwBlAGUAawBEAGEAdABlACkAKQAsACAAewAjAFYAQQBMAFUARQAhACwAIABcACIAXAAiACwAIABcACIAXAAiAH0ALABcAG4AIAAgACAAIAAgACAAIAAgAFQAUgBVAEUALAAgAEwARQBUACgAXABuACAAIAAgACAAIAAgACAAIAAgACAAIAAgAF8AZgBpAHIAcwB0AEMAaABhAHIALAAgAEwARQBGAFQAKABJAFMATwBXAGUAZQBrAEQAYQB0AGUALAAgADEAKQAsAFwAbgAgACAAIAAgACAAIAAgACAAIAAgACAAIABfAGkAcwBTAGkAZwBuAGUAZAAsACAASQBGAFMAKABcAG4AIAAgACAAIAAgACAAIAAgACAAIAAgACAAIAAgACAAIABfAGYAaQByAHMAdABDAGgAYQByACAAPQAgAFwAIgArAFwAIgAsACAAVABSAFUARQAsAFwAbgAgACAAIAAgACAAIAAgACAAIAAgACAAIAAgACAAIAAgAF8AZgBpAHIAcwB0AEMAaABhAHIAIAA9ACAAXAAiAC0AXAAiACwAIABUAFIAVQBFACwAXABuACAAIAAgACAAIAAgACAAIAAgACAAIAAgACAAIAAgACAAXwBmAGkAcgBzAHQAQwBoAGEAcgAgAD0AIABVAE4ASQBDAEgAQQBSACgAOAA3ADIAMgApACwAIABUAFIAVQBFACwAXABuACAAIAAgACAAIAAgACAAIAAgACAAIAAgACAAIAAgACAAVABSAFUARQAsACAARgBBAEwAUwBFAFwAbgAgACAAIAAgACAAIAAgACAAIAAgACAAIAApACwAXABuACAAIAAgACAAIAAgACAAIAAgACAAIAAgAF8AcwBpAGcAbgAsACAASQBGAFMAKABcAG4AIAAgACAAIAAgACAAIAAgACAAIAAgACAAIAAgACAAIABOAE8AVAAoAF8AaQBzAFMAaQBnAG4AZQBkACkALAAgADEALABcAG4AIAAgACAAIAAgACAAIAAgACAAIAAgACAAIAAgACAAIABfAGYAaQByAHMAdABDAGgAYQByACAAPQAgAFwAIgAtAFwAIgAsACAALQAxACwAXABuACAAIAAgACAAIAAgACAAIAAgACAAIAAgACAAIAAgACAAXwBmAGkAcgBzAHQAQwBoAGEAcgAgAD0AIABVAE4ASQBDAEgAQQBSACgAOAA3ADIAMgApACwAIAAtADEALABcAG4AIAAgACAAIAAgACAAIAAgACAAIAAgACAAIAAgACAAIABUAFIAVQBFACwAIAAxAFwAbgAgACAAIAAgACAAIAAgACAAIAAgACAAIAApACwAXABuACAAIAAgACAAIAAgACAAIAAgACAAIAAgAF8AdQBuAFMAaQBnAG4AZQBkACwAIABJAEYAKABfAGkAcwBTAGkAZwBuAGUAZAAsAFwAbgAgACAAIAAgACAAIAAgACAAIAAgACAAIAAgACAAIAAgAFIASQBHAEgAVAAoAEkAUwBPAFcAZQBlAGsARABhAHQAZQAsACAATABFAE4AKABJAFMATwBXAGUAZQBrAEQAYQB0AGUAKQAgAC0AIAAxACkALABcAG4AIAAgACAAIAAgACAAIAAgACAAIAAgACAAIAAgACAAIABJAFMATwBXAGUAZQBrAEQAYQB0AGUAXABuACAAIAAgACAAIAAgACAAIAAgACAAIAAgACkALABcAG4AIAAgACAAIAAgACAAIAAgACAAIAAgACAAXwBsAGUAbgAsACAATABFAE4AKABfAHUAbgBTAGkAZwBuAGUAZAApACwAXABuACAAIAAgACAAIAAgACAAIAAgACAAIAAgAF8AcABhAHQAdABlAHIAbgAsACAAUgBFAFAATABBAEMARQBfAEMASABBAFIAUwAoAF8AdQBuAFMAaQBnAG4AZQBkACwAIABcACIAMAAxADIAMwA0ADUANgA3ADgAOQBcACIALAAgAFwAIgBfAFwAIgApACwAXABuACAAIAAgACAAIAAgACAAIAAgACAAIAAgAF8AdAByAHkAUABhAHIAcwBlACwAIABJAEYAUwAoAFwAbgAgACAAIAAgACAAIAAgACAAIAAgACAAIAAgACAAIAAgAF8AbABlAG4AIAA+AD0AIAAxADAALAAgAEkARgBTACgAXABuACAAIAAgACAAIAAgACAAIAAgACAAIAAgACAAIAAgACAAIAAgACAAIABfAHAAYQB0AHQAZQByAG4AIAA9ACAAUgBJAEcASABUACgAXAAiAF8AXwBfAF8AXwBfAF8AXwBfAF8AXwBfAF8AXwBfAC0AVwBfAF8ALQBfAFwAIgAsACAAXwBsAGUAbgApACwAXABuACAAIAAgACAAIAAgACAAIAAgACAAIAAgACAAIAAgACAAIAAgACAAIABIAFMAVABBAEMASwAoAFwAbgAgACAAIAAgACAAIAAgACAAIAAgACAAIAAgACAAIAAgACAAIAAgACAAIAAgACAAIABWAEEATABVAEUAKABMAEUARgBUACgAXwB1AG4AUwBpAGcAbgBlAGQALAAgAF8AbABlAG4AIAAtACAANgApACkALABcAG4AIAAgACAAIAAgACAAIAAgACAAIAAgACAAIAAgACAAIAAgACAAIAAgACAAIAAgACAAVgBBAEwAVQBFACgATQBJAEQAKABfAHUAbgBTAGkAZwBuAGUAZAAsACAAXwBsAGUAbgAgAC0AIAAz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8AXwBfAF8AXwBfAF8AXwBfAC0AV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8AcABhAHQAdABlAHIAbgAgAD0AIABSAEkARwBIAFQAKABcACIAXwBfAF8AXwBfAF8AXwBfAF8AXwBfAF8AXwBfAF8AV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g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fAF8AXwBfAF8AXwBfAF8AXwBX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VABSAFUARQAsACAAXAAiAFwAIgBcAG4AIAAgACAAIAAgACAAIAAgACAAIAAgACAAIAAgACAAIAApACwAXABuACAAIAAgACAAIAAgACAAIAAgACAAIAAgACAAIAAgACAAXwBsAGUAbgAgAD4APQAgADgALAAgAEkARgBTACgAXABuACAAIAAgACAAIAAgACAAIAAgACAAIAAgACAAIAAgACAAIAAgACAAIABfAHAAYQB0AHQAZQByAG4AIAA9ACAAUgBJAEcASABUACgAXAAiAF8AXwBfAF8AXwAtAFc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XAF8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TQBJAEQAKABfAHUAbgBTAGkAZwBuAGUAZAAsACAAXwBsAGUAbgAgAC0AIAAyACwAIAAyACkAKQAsAFwAbgAgACAAIAAgACAAIAAgACAAIAAgACAAIAAgACAAIAAgACAAIAAgACAAIAAgACAAIABWAEEATABVAEUAKABSAEkARwBIAFQAKABfAHUAbgBTAGkAZwBuAGUAZAAsACAAMQApACkAXABuACAAIAAgACAAIAAgACAAIAAgACAAIAAgACAAIAAgACAAIAAgACAAIAApACwAXABuACAAIAAgACAAIAAgACAAIAAgACAAIAAgACAAIAAgACAAIAAgACAAIABfAHAAYQB0AHQAZQByAG4AIAA9ACAAUgBJAEcASABUACgAXAAiAF8AXwBfAF8AXwBfAFcAXwBfAFwAIgAsACAAXwBsAGUAbgApACwAXABuACAAIAAgACAAIAAgACAAIAAgACAAIAAgACAAIAAgACAAIAAgACAAIABIAFMAVABBAEMASwAoAFwAbgAgACAAIAAgACAAIAAgACAAIAAgACAAIAAgACAAIAAgACAAIAAgACAAIAAgACAAIABWAEEATABVAEUAKABMAEUARgBUACgAXwB1AG4AUwBpAGcAbgBlAGQALAAgAF8AbABlAG4AIAAtACAAMw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UAFIAVQBFACwAIABcACIAXAAiAFwAbgAgACAAIAAgACAAIAAgACAAIAAgACAAIAAgACAAIAAgACkALABcAG4AIAAgACAAIAAgACAAIAAgACAAIAAgACAAIAAgACAAIABfAGwAZQBuACAAPQAgADcALAAgAEkARgAoAFwAbgAgACAAIAAgACAAIAAgACAAIAAgACAAIAAgACAAIAAgACAAIAAgACAAXwBwAGEAdAB0AGUAcgBuACAAPQAgAFwAIgBfAF8AXwBfAFcAXwBfAFwAIg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KABfAGwAZQBuACAAPgA9ACAANAApACAAKgAgACgAXwBsAGUAbgAgADwAPQAgADUAKQAsACAASQBGACgAXABuACAAIAAgACAAIAAgACAAIAAgACAAIAAgACAAIAAgACAAIAAgACAAIABfAHAAYQB0AHQAZQByAG4AIAA9ACAAUgBJAEcASABUACgAXAAiAF8AXwBfAF8AXwBcACIALAAgAF8AbABlAG4AKQAsAFwAbgAgACAAIAAgACAAIAAgACAAIAAgACAAIAAgACAAIAAgACAAIAAgACAASABTAFQAQQBDAEsAKABcAG4AIAAgACAAIAAgACAAIAAgACAAIAAgACAAIAAgACAAIAAgACAAIAAgACAAIAAgACAAVgBBAEwAVQBFACgAXwB1AG4AUwBpAGcAbgBlAGQAKQAsAFwAbgAgACAAIAAgACAAIAAgACAAIAAgACAAIAAgACAAIAAgACAAIAAgACAAIAAgACAAIABcACIAXAAiACwAXABuACAAIAAgACAAIAAgACAAIAAgACAAIAAgACAAIAAgACAAIAAgACAAIAAgACAAIAAgAFwAIgBcACIAXABuACAAIAAgACAAIAAgACAAIAAgACAAIAAgACAAIAAgACAAIAAgACAAIAApACwAXABuACAAIAAgACAAIAAgACAAIAAgACAAIAAgACAAIAAgACAAIAAgACAAIABcACIAXAAiAFwAbgAgACAAIAAgACAAIAAgACAAIAAgACAAIAAgACAAIAAgACkALABcAG4AIAAgACAAIAAgACAAIAAgACAAIAAgACAAIAAgACAAIABUAFIAVQBFACwAIAAjAE4ALwBBAFwAbgAgACAAIAAgACAAIAAgACAAIAAgACAAIAApACwAXABuAFwAbgAgACAAIAAgACAAIAAgACAAIAAgACAAIABJAEYAKABJAFMARQBSAFIATwBSACgASQBOAEQARQBYACgAXwB0AHIAeQBQAGEAcgBzAGUALAAgADEALAAgADEAKQApACwAIAB7ACMAVgBBAEwAVQBFACEALAAgAFwAIgBcACIALAAgAFwAIgBcACIAfQAsAFwAbgAgACAAIAAgACAAIAAgACAAIAAgACAAIAAgACAAIAAgAEwARQBUACgAXABuACAAIAAgACAAIAAgACAAIAAgACAAIAAgACAAIAAgACAAIAAgACAAIABfAHkAZQBhAHIALAAgAF8AcwBpAGcAbgAgACoAIABJAE4ARABFAFgAKABfAHQAcgB5AFAAYQByAHMAZQAsACAAMQAsACAAMQApACwAXABuACAAIAAgACAAIAAgACAAIAAgACAAIAAgACAAIAAgACAAIAAgACAAIABfAHcAZQBlAGsALAAgAEkATgBEAEUAWAAoAF8AdAByAHkAUABhAHIAcwBlACwAIAAxACwAIAAyACkALABcAG4AIAAgACAAIAAgACAAIAAgACAAIAAgACAAIAAgACAAIAAgACAAIAAgAEkARgAoAF8AdwBlAGUAawAgAD0AIABcACIAXAAiACwAIABIAFMAVABBAEMASwAoAF8AeQBlAGEAcgAsACAAXAAiAFwAIgAsACAAXAAiAFwAIgApACwAXABuACAAIAAgACAAIAAgACAAIAAgACAAIAAgACAAIAAgACAAIAAgACAAIAAgACAAIAAgAEwARQBUACgAXABuACAAIAAgACAAIAAgACAAIAAgACAAIAAgACAAIAAgACAAIAAgACAAIAAgACAAIAAgACAAIAAgACAAXwBpAG4AdgBhAGwAaQBkAFcAZQBlAGsALAAgAEkARgBTACgAXABuACAAIAAgACAAIAAgACAAIAAgACAAIAAgACAAIAAgACAAIAAgACAAIAAgACAAIAAgACAAIAAgACAAIAAgACAAIABfAHcAZQBlAGsAIAA8ACAAMQAsACAAVABSAFUARQAsAFwAbgAgACAAIAAgACAAIAAgACAAIAAgACAAIAAgACAAIAAgACAAIAAgACAAIAAgACAAIAAgACAAIAAgACAAIAAgACAAXwB3AGUAZQBrACAAPAA9ACAANQAyACwAIABGAEEATABTAEUALABcAG4AIAAgACAAIAAgACAAIAAgACAAIAAgACAAIAAgACAAIAAgACAAIAAgACAAIAAgACAAIAAgACAAIAAgACAAIAAgAF8AdwBlAGUAawAgAD4AIAA1ADMALAAgAFQAUgBVAEUALABcAG4AIAAgACAAIAAgACAAIAAgACAAIAAgACAAIAAgACAAIAAgACAAIAAgACAAIAAgACAAIAAgACAAIAAgACAAIAAgAFQAUgBVAEUALAAgAFcARQBFAEsAUwBfAEkATgBfAFkARQBBAFIAKABfAHkAZQBhAHIALAAgAEoAdQBsAGkAYQBuAEMAYQBsAGUAbgBkAGEAcgApACAAPAAgADUAMwBcAG4AIAAgACAAIAAgACAAIAAgACAAIAAgACAAIAAgACAAIAAgACAAIAAgACAAIAAgACAAIAAgACAAIAApACwAXABuACAAIAAgACAAIAAgACAAIAAgACAAIAAgACAAIAAgACAAIAAgACAAIAAgACAAIAAgACAAIAAgACAASQBGACgAXwBpAG4AdgBhAGwAaQBkAFcAZQBlAGsALAAgAEgAUwBUAEEAQwBLACgAXwB5AGUAYQByACwAIAB7ACMATgBVAE0AIQB9ACwAIABcACIAXAAiACkALABcAG4AIAAgACAAIAAgACAAIAAgACAAIAAgACAAIAAgACAAIAAgACAAIAAgACAAIAAgACAAIAAgACAAIAAgACAAIAAgAEwARQBUACgAXABuACAAIAAgACAAIAAgACAAIAAgACAAIAAgACAAIAAgACAAIAAgACAAIAAgACAAIAAgACAAIAAgACAAIAAgACAAIAAgACAAIAAgAF8AZABhAHkALAAgAEkATgBEAEUAWAAoAF8AdAByAHkAUABhAHIAcwBlACwAIAAxACwAIAAzACkALABcAG4AIAAgACAAIAAgACAAIAAgACAAIAAgACAAIAAgACAAIAAgACAAIAAgACAAIAAgACAAIAAgACAAIAAgACAAIAAgACAAIAAgACAASQBGACgAXwBkAGEAeQAgAD0AIABcACIAXAAiACwAIABIAFMAVABBAEMASwAoAF8AeQBlAGEAcgAsACAAXwB3AGUAZQBrACwAIABcACIAXAAiACkALABcAG4AIAAgACAAIAAgACAAIAAgACAAIAAgACAAIAAgACAAIAAgACAAIAAgACAAIAAgACAAIAAgACAAIAAgACAAIAAgACAAIAAgACAAIAAgACAAIABJAEYAKAAoAF8AZABhAHkAIAA+AD0AIAAxACkAIAAqACAAKABfAGQAYQB5ACAAPAA9ACAANwApACwAXABuACAAIAAgACAAIAAgACAAIAAgACAAIAAgACAAIAAgACAAIAAgACAAIAAgACAAIAAgACAAIAAgACAAIAAgACAAIAAgACAAIAAgACAAIAAgACAAIAAgACAAIABIAFMAVABBAEMASwAoAF8AeQBlAGEAcgAsACAAXwB3AGUAZQBrACwAIABfAGQAYQB5ACkALABcAG4AIAAgACAAIAAgACAAIAAgACAAIAAgACAAIAAgACAAIAAgACAAIAAgACAAIAAgACAAIAAgACAAIAAgACAAIAAgACAAIAAgACAAIAAgACAAIAAgACAAIAAgAEgAUwBUAEEAQwBLACgAXwB5AGUAYQByACwAIABfAHcAZQBlAGsALAAgAHsAIwBOAFUATQAhAH0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XAEUARQBLAF8ARABBAFQARQBcAG4AXABuAFIAZQB0AHUAcgBuAHMAIABhACAAdwBlAGUAaw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3AGUAZQBr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JAFMATwBXAGUAZQBrACAAIAAgACAAIAAgACAAIAAgACAAfAAgAGkAbgB0AGUAZwBlAHIAIABbADEALgAuADUAMwBdACAAfAAgAE4AbwB0AGUAIABtAG8AcwB0ACAAeQBlAGEAcgBzACAAaABhAHYAZQAgADUAMgAgAEkAUwBPACAAdwBlAGUAawBzAFwAbgBbAEkAUwBPAFcAZQBlAGsARABhAHkAXQAgACAAIAAgACAAfAAgAGkAbgB0AGUAZwBlAHIAIABbADEALgAuADcAXQAgACAAfAAgAEkAUwBPACAAZABhAHkAIABvAGYAIAB3AGUAZQBrACAATQBvAG4AZABhAHkALgAuAFMAdQBuAGQAYQB5AFwAbgBbAEIAYQBzAGkAYwBdACAAIAAgACAAIAAgACAAIAAgACAAfAAgAHMAdwBpAHQAYwBoACAAIAAgACAAIAAgACAAIAAgACAAfAAgAEQAaQBzAHAAbABhAHkAIABpAG4AIABiAGEAcwBpAGMAIABmAG8AcgBtAGEAdAAgAGUAZwAgAHkAeQB5AHkAVwB3AHcAZ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cARQBFAEsAXwBEAEEAVABFACAAPQAgAEwAQQBNAEIARABBACgAWQBlAGEAcgBDAEUALAAgAEkAUwBPAFcAZQBlAGsALAAgAFsASQBTAE8AVwBlAGUAawBEAGEAeQBdACwAIABbAEIAYQBzAGkAYwBdACwAIABbAEoAdQBsAGkAYQBuAEMAYQBsAGUAbgBkAGEAcgBdACwAXABuACAAIAAgACAASQBGAFMAKABcAG4AIAAgACAAIAAgACAAIAAgAEkAUwBfAEUATQBQAFQAWQAoAFkAZQBhAHIAQwBFACkAIAAqACAASQBTAF8ARQBNAFAAVABZACgASQBTAE8AVwBlAGUAawApACAAKgAgAEkAUwBfAEUATQBQAFQAWQAoAEkAUwBPAFcAZQBlAGsARABhAHkAKQAsACAAXAAiAFwAIgAsAFwAbgAgACAAIAAgACAAIAAgACAATgBPAFQAKABJAFMATgBVAE0AQgBFAFIAKABZAGUAYQByAEMARQApACkALAAgAHsAIwBWAEEATABVAEUAIQB9ACwAXABuACAAIAAgACAAIAAgACAAIABOAE8AVAAoAEkAUwBfAE4AVQBNAEUAUgBJAEMAXwBOAFUATABMACgASQBTAE8AVwBlAGUAawApACkAIAArACAATgBPAFQAKABJAFMAXwBOAFUATQBFAFIASQBDAF8ATgBVAEwATAAoAEkAUwBPAFcAZQBlAGsARABhAHkAKQApACwAIAB7ACMAVgBBAEwAVQBFACEAfQAsAFwAbgAgACAAIAAgACAAIAAgACAATgBPAFQAKABJAFMATgBVAE0AQgBFAFIAKABJAFMATwBXAGUAZQBrACkAKQAgACoAIABJAFMATgBVAE0AQgBFAFIAKABJAFMATwBXAGUAZQBrAEQAYQB5ACkALAAgAHsAIwBWAEEATABVAEUAIQB9ACwAXABuACAAIAAgACAAIAAgACAAIABUAFIAVQBFACwAIABMAEUAVAAoAFwAbgAgACAAIAAgACAAIAAgACAAIAAgACAAIABfAGQAZQBsAGkAbQAsACAASQBGACgATgAoAEIAYQBzAGkAYwApACAAPQAgADAALAAgAFwAIgAtAFwAIgAsACAAXAAiAFwAIgApACwAXABuACAAIAAgACAAIAAgACAAIAAgACAAIAAgAEkARgBTACgAXABuACAAIAAgACAAIAAgACAAIAAgACAAIAAgACAAIAAgACAASQBTAF8ARQBNAFAAVABZACgASQBTAE8AVwBlAGUAawApACwAIABGAE8AUgBNAEEAVABfAEkAUwBPAF8AWQBlAGEAcgAoAFkAZQBhAHIAQwBFACkALABcAG4AIAAgACAAIAAgACAAIAAgACAAIAAgACAAIAAgACAAIABOAE8AVAAoAEkAUwBfAFYAQQBMAEkARABfAFcARQBFAEsAXwBEAEEAVABFACgAWQBlAGEAcgBDAEUALAAgAEkAUwBPAFcAZQBlAGsALAAgAEkAUwBPAFcAZQBlAGsARABhAHkALAAgAEoAdQBsAGkAYQBuAEMAYQBsAGUAbgBkAGEAcgApACkALAAgAHsAIwBOAFUATQAhAH0ALABcAG4AIAAgACAAIAAgACAAIAAgACAAIAAgACAAIAAgACAAIABJAFMAXwBFAE0AUABUAFkAKABJAFMATwBXAGUAZQBrAEQAYQB5ACkALAAgAEMATwBOAEMAQQBUACgAXABuACAAIAAgACAAIAAgACAAIAAgACAAIAAgACAAIAAgACAAIAAgACAAIABGAE8AUgBNAEEAVABfAEkAUwBPAF8AWQBlAGEAcgAoAFkAZQBhAHIAQwBFACkALABcAG4AIAAgACAAIAAgACAAIAAgACAAIAAgACAAIAAgACAAIAAgACAAIAAgAF8AZABlAGwAaQBtACwAIABcACIAVwBcACIALAAgAFQARQBYAFQAKABJAFMATwBXAGUAZQBrACwAIABcACIAMAAwAFwAIgApAFwAbgAgACAAIAAgACAAIAAgACAAIAAgACAAIAAgACAAIAAgACkALABcAG4AIAAgACAAIAAgACAAIAAgACAAIAAgACAAIAAgACAAIABUAFIAVQBF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AsAFwAbgAgACAAIAAgACAAIAAgACAAIAAgACAAIAAgACAAIAAgACAAIAAgACAAXwBkAGUAbABpAG0ALAAgAFQARQBYAFQAKABJAFMATwBXAGUAZQBrAEQAYQB5ACwAIABcACIAMABcAC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8AVABPAF8ATQBKAEQAQQBUAEUAXABuAFwAbgBDAG8AbgB2AGUAcgB0AHMAIABhACAAdwBlAGUAawAgAGQAYQB0AGUAIABvAGYAIAB5AGUAYQByACwAIABJAFMATwAgAGQAZQBmAGkAbgBlAGQAIAB3AGUAZQBrACAAbgB1AG0AYgBlAHIALAAgAEkAUwBPACAAdwBlAGUAawBkAGEAeQAsACAAYQBuAGQAIAB0AGkAbQBlACAAaQBuACAAdABoAGUAIABzAHAAZQBjAGkAZgBpAGUAZAAgAGMAYQBsAGUAbgBkAGEAcgAgAHQAbwAgAGEAXABu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EkAUwBPAFcAZQBlAGsARABhAHkAIAAgACAAIAAgACAAIAB8ACAAaQBuAHQAZQBnAGUAcgAgAFsAMQAuAC4ANwBdACAAIAB8ACAASQBTAE8AIABkAGUAZgBpAG4AZQBkACAAZABhAHkAIABvAGYAIAB3AGUAZQBrACAATQBvAG4AZABhAHkALgAuAFMAdQBuAGQAYQB5AFwAbgBbAFQAaQBtAGUAXQAgACAAIAAgACAAIAAgACAAIAAgACAAfAAgAGQAZQBjAGkAbQBhAGwAIABbADAALgAuADEAKQAgACAAfAAgAFQAaQBtAGUAIABvAGYAIA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EAEEAVABFAF8AVABPAF8ATQBKAEQAQQBUAEUAIAA9ACAATABBAE0AQgBEAEEAKABZAGUAYQByAEMARQAsACAASQBTAE8AVwBlAGUAawAsACAASQBTAE8AVwBlAGUAawBEAGEAeQAsACAAWwBUAGkAbQBlAF0ALAAgAFsASgB1AGwAaQBhAG4AQwBhAGwAZQBuAGQAYQByAF0ALABcAG4AIAAgACAAIABJAEYAUwAoAFwAbgAgACAAIAAgACAAIAAgACAAKABZAGUAYQByAEMARQAgAD0AIABcACIAXAAiACkAIAAqACAAKABJAFMATwBXAGUAZQBrACAAPQAgAFwAIgBcACIAKQAgACoAIAAoAEkAUwBPAFcAZQBlAGsARABhAHkAIAA9ACAAXAAiAFwAIgApACwAIABcACIAXAAiACwAXABuACAAIAAgACAAIAAgACAAIABOAE8AVAAoAEkAUwBOAFUATQBCAEUAUgAoAFkAZQBhAHIAQwBFACkAKQAgACsAIABOAE8AVAAoAEkAUwBOAFUATQBCAEUAUgAoAEkAUwBPAFcAZQBlAGsAKQApACAAKwAgAE4ATwBUACgASQBTAE4AVQBNAEIARQBSACgASQBTAE8AVwBlAGUAawBEAGEAeQApACkALAAgAHsAIwBWAEEATABVAEUAIQB9ACwAXABuACAAIAAgACAAIAAgACAAIABUAFIAVQBFACwAIABMAEUAVAAoAFwAbgAgACAAIAAgACAAIAAgACAAIAAgACAAIABfAGkAbgB2AGEAbABpAGQALAAgAEkARgBTACgAXABuACAAIAAgACAAIAAgACAAIAAgACAAIAAgACAAIAAgACAATgBPAFQAKABJAFMAXwBJAE4AVABFAEcARQBSACgAWQBlAGEAcgBDAEUAKQApACwAIABUAFIAVQBFACwAXABuACAAIAAgACAAIAAgACAAIAAgACAAIAAgACAAIAAgACAATgBPAFQAKABJAFMAXwBJAE4AVABFAEcARQBSACgASQBTAE8AVwBlAGUAawApACkALAAgAFQAUgBVAEUALABcAG4AIAAgACAAIAAgACAAIAAgACAAIAAgACAAIAAgACAAIABJAFMATwBXAGUAZQBrACAAPAAgADEALAAgAFQAUgBVAEUALABcAG4AIAAgACAAIAAgACAAIAAgACAAIAAgACAAIAAgACAAIABJAFMATwBXAGUAZQBrACAAPgAgADUAMwAsACAAVABSAFUARQAsAFwAbgAgACAAIAAgACAAIAAgACAAIAAgACAAIAAgACAAIAAgAEkAUwBPAFcAZQBlAGsAIAA9ACAANQAzACwAIAAoAFcARQBFAEsAUwBfAEkATgBfAFkARQBBAFIAKABZAGUAYQByAEMARQAsACAASgB1AGwAaQBhAG4AQwBhAGwAZQBuAGQAYQByACkAIAA8ACAANQAzACkALABcAG4AIAAgACAAIAAgACAAIAAgACAAIAAgACAAIAAgACAAIABUAFIAVQBFACwAIABGAEEATABTAEUAXABuACAAIAAgACAAIAAgACAAIAAgACAAIAAgACkALABcAG4AIAAgACAAIAAgACAAIAAgACAAIAAgACAASQBGACgAXwBpAG4AdgBhAGwAaQBkACwAIAB7ACMATgBVAE0AIQB9ACwAXABuACAAIAAgACAAIAAgACAAIAAgACAAIAAgACAAIAAgACAATABFAFQAKABcAG4AIAAgACAAIAAgACAAIAAgACAAIAAgACAAIAAgACAAIAAgACAAIAAgAF8AcwBoAGkAZgB0AEIAeQBXAGUAZQBrAHMALAAgACgASQBTAE8AVwBlAGUAawAgAC0AIAAxACkAIAAqACAANwAsAFwAbgAgACAAIAAgACAAIAAgACAAIAAgACAAIAAgACAAIAAgACAAIAAgACAAXwBzAGgAaQBmAHQARABhAHkATwBmAFcAZQBlAGsALAAgAE0ATwBEACgASQBOAFQAKABJAFMATwBXAGUAZQBrAEQAYQB5ACkAIAAtACAAMQAsACAANwApACwAXABuACAAIAAgACAAIAAgACAAIAAgACAAIAAgACAAIAAgACAAIAAgACAAIABfAGYAaQByAHMAdABEAGEAeQBZAGUAYQByACwAIABNAE8ARABJAEYASQBFAEQAXwBKAFUATABJAEEATgBfAEQAQQBZAF8ATgBVAE0AQgBFAFIAKABZAGUAYQByAEMARQAsACAAMQAsACAAMQAsACAASgB1AGwAaQBhAG4AQwBhAGwAZQBuAGQAYQByACkALABcAG4AIAAgACAAIAAgACAAIAAgACAAIAAgACAAIAAgACAAIAAgACAAIAAgAF8AZgBpAHIAcwB0AFcAZQBlAGsARABhAHkALAAgAEQAQQBZAF8ATwBGAF8AVwBFAEUASwAoAF8AZgBpAHIAcwB0AEQAYQB5AFkAZQBhAHIAKQAsAFwAbgAgACAAIAAgACAAIAAgACAAIAAgACAAIAAgACAAIAAgACAAIAAgACAAXwB5AGUAYQByAEMAbwByAHIAZQBjAHQAaQBvAG4ALAAgAE0ATwBEACgANAAgAC0AIABfAGYAaQByAHMAdABXAGUAZQBrAEQAYQB5ACwAIAA3ACkAIAAtACAAMwAsAFwAbgAgACAAIAAgACAAIAAgACAAIAAgACAAIAAgACAAIAAgACAAIAAgACAAXwBmAGkAcgBzAHQARABhAHkAWQBlAGEAcgAgACsAIABfAHkAZQBhAHIAQwBvAHIAcgBlAGMAdABpAG8AbgAgACsAIABfAHMAaABpAGYAdABCAHkAVwBlAGUAawBzACAAKwAgAF8AcwBoAGkAZgB0AEQAYQB5AE8AZgBXAGUAZQBrACAAKwAgAE4AKABUAGkAbQBlACkAIA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VwBFAEUASwBfAEQAQQBUAEUAXABuAFwAbgBDAG8AbgB2AGUAcgB0AHMAIABhACAATQBvAGQAaQBmAGkAZQBkACAASgB1AGwAaQBhAG4AIABEAGEAdABlACAAKABNAEoARABBAFQARQApACAAdABvACAAdABoAGUAIAB5AGUAYQByACwAIABJAFMATwAgAGQAZQBmAGkAbgBlAGQAIAB3AGUAZQBrACAAbgB1AG0AYgBlAHIALAAgAEkAUwBPACAAdwBlAGUAawBkAGEAeQAsACAAdABpAG0AZQAsACAAYQBuAGQAIAB3AGUAZQBrAHMAXABuAGkAbgAgAHQAaABlACAAeQBlAGE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HcAZQBlAGsAIABuAHUAbQBiAGUAcgBcAG4AIAAzACAAfAAgAGkAbgB0AGUAZwBlAHIAIABbADEALgAuADcAXQAgACAAfAAgAEkAUwBPACAAZABhAHkAIABvAGYAIAB3AGUAZQBrACAATQBvAG4AZABhAHkALgAuAFMAdQBuAGQAYQB5AFwAbgAgADQAIAB8ACAAZABlAGMAaQBtAGEAbAAgAFsAMAAuAC4AMQApACAAIAB8ACAAVABpAG0AZQAgAG8AZgAgAGQAYQB5AFwAbgAgADU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cARQBFAEsAXwBEAEEAVABFACAAPQAgAEwAQQBNAEIARABBACgATQBKAEQAYQB0AGU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fAHkAZQBhAHIAQwBFACwAIABJAE4ARABFAFgAKABfAGMARABhAHQAZQAsACAAMQAsACAAMQApACwAXABuACAAIAAgACAAIAAgACAAIAAgACAAIAAgAF8AZABhAHkATwBmAFcAZQBlAGsALAAgAEQAQQBZAF8ATwBGAF8AVwBFAEUASwAoAE0ASgBEAGEAdABlACkALABcAG4AIAAgACAAIAAgACAAIAAgACAAIAAgACAAXwBNAEoARABOAFkAZQBhAHIALAAgAE0ATwBEAEkARgBJAEUARABfAEoAVQBMAEkAQQBOAF8ARABBAFkAXwBOAFUATQBCAEUAUgAoAF8AeQBlAGEAcgBDAEUALAAgADEALAAgADEALAAgAEoAdQBsAGkAYQBuAEMAYQBsAGUAbgBkAGEAcgApACAALQAgADEALABcAG4AIAAgACAAIAAgACAAIAAgACAAIAAgACAAXwBkAGEAeQBPAGYAWQBlAGEAcgAsACAASQBOAFQAKABNAEoARABhAHQAZQAgAC0AIABfAE0ASgBEAE4AWQBlAGEAcgApACwAXABuACAAIAAgACAAIAAgACAAIAAgACAAIAAgAF8AbgBvAG0AaQBuAGEAbABXAGUAZQBrACwAIABJAE4AVAAoACgAXwBkAGEAeQBPAGYAWQBlAGEAcgAgAC0AIABfAGQAYQB5AE8AZgBXAGUAZQBrACAAKwAgADEAMAApACAALwAgADcAKQAsAFwAbgAgACAAIAAgACAAIAAgACAAIAAgACAAIABJAEYAUwAoAFwAbgAgACAAIAAgACAAIAAgACAAIAAgACAAIAAgACAAIAAgAC8ALwAgAGwAYQBzAHQAIAB3AGUAZQBrACAAbwBmACAAcAByAGUAdgBpAG8AdQBzACAAeQBlAGEAcgBcAG4AIAAgACAAIAAgACAAIAAgACAAIAAgACAAIAAgACAAIABfAG4AbwBtAGkAbgBhAGwAVwBlAGUAawAgAD0AIAAwACwAIABMAEUAVAAoAFwAbgAgACAAIAAgACAAIAAgACAAIAAgACAAIAAgACAAIAAgACAAIAAgACAAXwB3AGUAZQBrAHMASQBuAFkAZQBhAHIALAAgAFcARQBFAEsAUwBfAEkATgBfAFkARQBBAFIAKABfAHkAZQBhAHIAQwBFACAALQAgADEALAAgAEoAdQBsAGkAYQBuAEMAYQBsAGUAbgBkAGEAcgApACwAIABcAG4AIAAgACAAIAAgACAAIAAgACAAIAAgACAAIAAgACAAIAAgACAAIAAgAEgAUwBUAEEAQwBLACgAXABuACAAIAAgACAAIAAgACAAIAAgACAAIAAgACAAIAAgACAAIAAgACAAIAAgACAAIAAgAF8AeQBlAGEAcgBDAEUAIAAtACAAMQAsAFwAbgAgACAAIAAgACAAIAAgACAAIAAgACAAIAAgACAAIAAgACAAIAAgACAAIAAgACAAIABfAHcAZQBlAGsAcwBJAG4AWQBlAGEAcg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XwB3AGUAZQBrAHMASQBuAFkAZQBhAHIAXABuACAAIAAgACAAIAAgACAAIAAgACAAIAAgACAAIAAgACAAIAAgACAAIAApAFwAbgAgACAAIAAgACAAIAAgACAAIAAgACAAIAAgACAAIAAgACkALABcAG4AIAAgACAAIAAgACAAIAAgACAAIAAgACAAIAAgACAAIABcAG4AIAAgACAAIAAgACAAIAAgACAAIAAgACAAIAAgACAAIAAvAC8AIABhAHUAeABpAGwAaQBhAHIAeQAgAHcAZQBlAGsAXABuACAAIAAgACAAIAAgACAAIAAgACAAIAAgACAAIAAgACAAXwBuAG8AbQBpAG4AYQBsAFcAZQBlAGsAIAA9ACAANQAzACwAIABJAEYAKABXAEUARQBLAFMAXwBJAE4AXwBZAEUAQQBSACgAXwB5AGUAYQByAEMARQAsACAASgB1AGwAaQBhAG4AQwBhAGwAZQBuAGQAYQByACkAIAA9ACAANQAzACwAXABuACAAIAAgACAAIAAgACAAIAAgACAAIAAgACAAIAAgACAAIAAgACAAIABIAFMAVABBAEMASwAoAFwAbgAgACAAIAAgACAAIAAgACAAIAAgACAAIAAgACAAIAAgACAAIAAgACAAIAAgACAAIABfAHkAZQBhAHIAQwBFACwAXABuACAAIAAgACAAIAAgACAAIAAgACAAIAAgACAAIAAgACAAIAAgACAAIAAgACAAIAAgADUAMwAsAFwAbgAgACAAIAAgACAAIAAgACAAIAAgACAAIAAgACAAIAAgACAAIAAgACAAIAAgACAAIABfAGQAYQB5AE8AZgBXAGUAZQBrACwAXABuACAAIAAgACAAIAAgACAAIAAgACAAIAAgACAAIAAgACAAIAAgACAAIAAgACAAIAAgAEkATgBEAEUAWAAoAF8AYwBEAGEAdABlACwAIAAxACwAIAA0ACkALABcAG4AIAAgACAAIAAgACAAIAAgACAAIAAgACAAIAAgACAAIAAgACAAIAAgACAAIAAgACAANQAzAFwAbgAgACAAIAAgACAAIAAgACAAIAAgACAAIAAgACAAIAAgACAAIAAgACAAKQAsAFwAbgAgACAAIAAgACAAIAAgACAAIAAgACAAIAAgACAAIAAgACAAIAAgACAALwAvACAAaQBmACAAdABoAGkAcwAgAHkAZQBhAHIAIABkAG8AZQBzACAAbgBvAHQAIABoAGEAdgBlACAANQAzACAAdwBlAGUAawBzACwAIAB0AGgAZQBuACAAaQBzACAAdABoAGUAIABmAGkAcgBzAHQAIAB3AGUAZQBrACAAbwBmACAAZgBvAGwAbABvAHcAaQBuAGcAIAB5AGUAYQByAFwAbgAgACAAIAAgACAAIAAgACAAIAAgACAAIAAgACAAIAAgACAAIAAgACAATABFAFQAKABcAG4AIAAgACAAIAAgACAAIAAgACAAIAAgACAAIAAgACAAIAAgACAAIAAgACAAIAAgACAAXwB3AGUAZQBrAHMASQBuAFkAZQBhAHIALAAgAFcARQBFAEsAUwBfAEkATgBfAFkARQBBAFIAKABfAHkAZQBhAHIAQwBFACAAKwAgADEALAAgAEoAdQBsAGkAYQBuAEMAYQBsAGUAbgBkAGEAcgApACwAXABuACAAIAAgACAAIAAgACAAIAAgACAAIAAgACAAIAAgACAAIAAgACAAIAAgACAAIAAgAEgAUwBUAEEAQwBLACgAXABuACAAIAAgACAAIAAgACAAIAAgACAAIAAgACAAIAAgACAAIAAgACAAIAAgACAAIAAgACAAIAAgACAAXwB5AGUAYQByAEMARQAgACsAIAAxACwAXABuACAAIAAgACAAIAAgACAAIAAgACAAIAAgACAAIAAgACAAIAAgACAAIAAgACAAIAAgACAAIAAgACAAMQAsAFwAbgAgACAAIAAgACAAIAAgACAAIAAgACAAIAAgACAAIAAgACAAIAAgACAAIAAgACAAIAAgACAAIAAgAF8AZABhAHkATwBmAFcAZQBlAGsALABcAG4AIAAgACAAIAAgACAAIAAgACAAIAAgACAAIAAgACAAIAAgACAAIAAgACAAIAAgACAAIAAgACAAIABJAE4ARABFAFgAKABfAGMARABhAHQAZQAsACAAMQAsACAANAApACwAXABuACAAIAAgACAAIAAgACAAIAAgACAAIAAgACAAIAAgACAAIAAgACAAIAAgACAAIAAgACAAIAAgACAAXwB3AGUAZQBrAHMASQBuAFkAZQBhAHI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AvAC8AIABhAG4AeQAgAG8AdABoAGUAcgAgAHcAZQBlAGsAIABpAG4AIAB0AGgAZQAgAHkAZQBhAHIAXABuACAAIAAgACAAIAAgACAAIAAgACAAIAAgACAAIAAgACAAVABSAFUARQAsACAATABFAFQAKABcAG4AIAAgACAAIAAgACAAIAAgACAAIAAgACAAIAAgACAAIAAgACAAIAAgAF8AdwBlAGUAawBzAEkAbgBZAGUAYQByACwAIABXAEUARQBLAFMAXwBJAE4AXwBZAEUAQQBSACgAXwB5AGUAYQByAEMARQAsACAASgB1AGwAaQBhAG4AQwBhAGwAZQBuAGQAYQByACkALABcAG4AIAAgACAAIAAgACAAIAAgACAAIAAgACAAIAAgACAAIAAgACAAIAAgAEgAUwBUAEEAQwBLACgAXABuACAAIAAgACAAIAAgACAAIAAgACAAIAAgACAAIAAgACAAIAAgACAAIAAgACAAIAAgAF8AeQBlAGEAcgBDAEUALABcAG4AIAAgACAAIAAgACAAIAAgACAAIAAgACAAIAAgACAAIAAgACAAIAAgACAAIAAgACAAXwBuAG8AbQBpAG4AYQBsAFcAZQBlAGs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F8AdwBlAGUAawBzAEkAbgBZAGUAYQBy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YAbwByACAAYQAgAGcAaQB2AGUAbgAgAE0AbwBkAGkAZgBpAGUAZAAgAEoAdQBsAGkAYQBuACAAR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QAzAF0AIAB8ACAASQBTAE8AIAB3AGUAZQBrACAAb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XwBOAFUATQBCAEUAUgAgAD0AIABMAEEATQBCAEQAQQAoAE0ASgBEAGEAdABlACwAIABbAEoAdQBsAGkAYQBuAEMAYQBsAGUAbgBkAGEAcgBd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3AGUAZQBrAEQAYQB0AGUALAAgAE0ASgBEAEEAVABFAF8AVABPAF8AVwBFAEUASwBfAEQAQQBUAEUAKABNAEoARABhAHQAZQAsACAASgB1AGwAaQBhAG4AQwBhAGwAZQBuAGQAYQByACkALABcAG4AIAAgACAAIAAgACAAIAAgACAAIAAgACAAQwBIAE8ATwBTAEUAQwBPAEwAUwAoAF8AdwBlAGUAawBEAGEAdABlACwAIAAy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bAEYAaQBzAGMAYQBsAFkAZQBhAHIAQwBFAF0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EAVQBBAFIAVABFAFIAIAA9ACAATABBAE0AQgBEAEEAKABRAHUAYQByAHQAZQByACwAIABbAEYAaQBzAGMAYQBsAFkAZQBhAHIAQwBFAF0ALAAgAFsATQBvAG4AdABoAE8AZgBmAHMAZQB0AF0ALAAgAFsASgB1AGwAaQBhAG4AQwBhAGwAZQBuAGQAYQByAF0ALABcAG4AIAAgACAAIABJAEYAUwAoAFwAbgAgACAAIAAgACAAIAAgACAAUQB1AGEAcgB0AGUAcgAgAD0AIABcACIAXAAiACwAIABcACIAXAAiACwAXABuACAAIAAgACAAIAAgACAAIABOAE8AVAAoAEkAUwBOAFUATQBCAEUAUgAoAFEAdQBhAHIAdABlAHIAKQApACwAIAB7ACMAVgBBAEwAVQBFACEAfQAsAFwAbgAgACAAIAAgACAAIAAgACAATgBPAFQAKABJAFMAXwBJAE4AVABFAEcARQBSACgAUQB1AGEAcgB0AGUAcgApACkALAAgAHsAIwBOAFUATQAhAH0ALABcAG4AIAAgACAAIAAgACAAIAAgAFQAUgBVAEUALAAgAEwARQBUACgAXABuACAAIAAgACAAIAAgACAAIAAgACAAIAAgAF8AbQBvAG4AdABoAE8AZgBmAHMAZQB0ACwAIABSAE8AVQBOAEQAKABOACgATQBvAG4AdABoAE8AZgBmAHMAZQB0ACkALAAgADAAKQAsAFwAbgAgACAAIAAgACAAIAAgACAAIAAgACAAIABJAEYAKAAoAF8AbQBvAG4AdABoAE8AZgBmAHMAZQB0ACAAPAAgAC0ANgApACAAKwAgACgAXwBtAG8AbgB0AGgATwBmAGYAcwBlAHQAIAA+ACAAMwApACwAIAB7ACMATgBVAE0AIQB9ACwAXABuACAAIAAgACAAIAAgACAAIAAgACAAIAAgACAAIAAgACAATABFAFQAKABcAG4AIAAgACAAIAAgACAAIAAgACAAIAAgACAAIAAgACAAIAAgACAAIAAgAF8AcQB1AGEAcgB0AGUAcgAsACAATQBPAEQAKABJAE4AVAAoAFEAdQBhAHIAdABlAHIAKQAgAC0AIAAxACwAIAA0ACkALAAgAC8ALwAgADAALgAuADMAXABuACAAIAAgACAAIAAgACAAIAAgACAAIAAgACAAIAAgACAAIAAgACAAIABfAGQAYQB5AHMASQBuAFEAdQBhAHIAdABlAHIAQwB5AGMAbABpAGMAYQBsACwAIAB7ADkAMAAsADgAOQAsADkAMgAsADkAMQAsADkAMgAsADkAMgAsADkAMgAsADkAMgAsADkAMQAsADkAMgAsADkAMgAsADkAMAB9ACwAXABuACAAIAAgACAAIAAgACAAIAAgACAAIAAgACAAIAAgACAAIAAgACAAIABfAHEAdQBhAHIAdABlAHIAVwBpAHQAaABGAGUAYgAsACAASQBOAFQAKABNAE8ARAAoADEAIAAtACAAXwBtAG8AbgB0AGgATwBmAGYAcwBlAHQALAAgADEAMgApACAALwAgADMAKQAsACAAIAAvAC8AIAAwAC4ALgAzAFwAbgAgACAAIAAgACAAIAAgACAAIAAgACAAIAAgACAAIAAgACAAIAAgACAAXwBxAHUAYQByAHQAZQByAFAAcgBlAGMAZQBzAHMAaQBvAG4ALAAgAE0ATwBEACgAXwBtAG8AbgB0AGgATwBmAGYAcwBlAHQAIAArACAAKABfAHEAdQBhAHIAdABlAHIAIAAqACAAMwApACwAIAAxADIAKQAgACsAIAAxACwAXABu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XwBsAGUAYQBwAEQAYQB5ACwAIABJAEYAKABJAFMATgBVAE0AQgBFAFIAKABGAGkAcwBjAGEAbABZAGUAYQByAEMARQApACAAKgAgACgAXwBxAHUAYQByAHQAZQByAFcAaQB0AGgARgBlAGIAIAA9ACAAXwBxAHUAYQByAHQAZQByACkALABcAG4AIAAgACAAIAAgACAAIAAgACAAIAAgACAAIAAgACAAIAAgACAAIAAgACAAIAAgACAATABFAFQAKABcAG4AIAAgACAAIAAgACAAIAAgACAAIAAgACAAIAAgACAAIAAgACAAIAAgACAAIAAgACAAIAAgACAAIABfAHkAZQBhAHIATwBmAEYAZQBiACwAIABJAE4AVAAoAEYAaQBzAGMAYQBsAFkAZQBhAHIAQwBFACkAIAArACAATgAoAF8AcQB1AGEAcgB0AGUAcgAgAD0AIAAzACkALABcAG4AIAAgACAAIAAgACAAIAAgACAAIAAgACAAIAAgACAAIAAgACAAIAAgACAAIAAgACAAIAAgACAAIABOACgASQBTAF8ATABFAEEAUABfAFkARQBBAFIAKABfAHkAZQBhAHIATwBmAEYAZQBiACwAIABKAHUAbABpAGEAbgBDAGEAbABlAG4AZABhAHIAKQApAFwAbgAgACAAIAAgACAAIAAgACAAIAAgACAAIAAgACAAIAAgACAAIAAgACAAIAAgACAAIAApACwAXABuACAAIAAgACAAIAAgACAAIAAgACAAIAAgACAAIAAgACAAIAAgACAAIAAgACAAIAAgADAAXABuACAAIAAgACAAIAAgACAAIAAgACAAIAAgACAAIAAgACAAIAAgACAAIAApACwAXABuACAAIAAgACAAIAAgACAAIAAgACAAIAAgACAAIAAgACAAIAAgACAAIABfAG4AbwBtAGkAbgBhAGwARABhAHkAcwBJAG4AUQB1AGEAcgB0AGUAcgAgACsAIABfAGwAZQBhAHAARABhAH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EAVABFAFwAbgBcAG4AQwBvAG4AdgBlAHIAdABzACAAYQAgAGQAYQB0AGUAIABlAHgAcAByAGUAcwBzAGUAZAAgAGEAcwAgAGYAaQBzAGMAYQBsACAAeQBlAGEAcgAsACAAcQB1AGEAcgB0AGUAcgAsACAAZABhAHkAIABvAGYAIABxAHUAYQByAHQAZQByACAAYQBuAGQAIAB0AGkAbQBlACAAaQBuACAAdABoAGUAIABzAHAAZQBjAGkAZgBpAGUAZAAgAGMAYQBsAGUAbgBkAGEAcgAgAHQAbwAgAGEAXABu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aQBzAGMAYQBsAFkAZQBhAHIAQwBFACAAIA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EAdQBhAHIAdABlAHIAIAAgACAAIAAgACAAIAAgACAAIAB8ACAAaQBuAHQAZQBnAGUAcgAgAFsAMQAuAC4ANABdACAAIAB8ACAAUQB1AGEAcgB0AGUAcgAgAG8AZgAgAHQAaABlACAAeQBlAGEAcgAgADEALgAuADQALAAgAHQAcgBhAG4AcwBpAHQAaQB2AGUALAAgAGUAeABjAGUAZQBkAGkAbgBnACAAcgBhAG4AZwBlACAAdwBpAGwAbAAgAGMAYQByAHIAeQAgAHQAbwAgAHkAZQBhAHIALgBcAG4ARABhAHkATwBmAFEAdQBhAHIAdABlAHIAIAAgACAAIAAgAHwAIABpAG4AdABlAGcAZQByACAAWwAxAC4ALgA5ADIAXQAgAHwAIABPAHIAZABpAG4AYQBsACAAZABhAHkAIABvAGYAIAB0AGgAZQAgAHEAdQBhAHIAdABlAHIALAAgAGUAeABjAGUAZQBkAGkAbgBnACAAcgBhAG4AZwBlACAAdwBpAGwAbAAgAGMAYQByAHIAeQBcAG4AWwBUAGkAbQBlAF0AIAAgACAAIAAgACAAIAAgACAAIAAgAHwAIABkAGUAYwBpAG0AYQBsACAAWwAwAC4ALgAxACkAIAAgAHwAIABUAGkAbQBlACAAbwBmACAAZABhAHk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EAVABFACAAPQAgAEwAQQBNAEIARABBACgARgBpAHMAYwBhAGwAWQBlAGEAcgBDAEUALAAgAFEAdQBhAHIAdABlAHIALAAgAEQAYQB5AE8AZgBRAHUAYQByAHQAZQByACwAIABbAFQAaQBtAGUAXQAsACAAWwBNAG8AbgB0AGgATwBmAGYAcwBlAHQAXQAsACAAWwBKAHUAbABpAGEAbgBDAGEAbABlAG4AZABhAHIAXQAsAFwAbgAgACAAIAAgAEkARgBTACgAXABuACAAIAAgACAAIAAgACAAIAAoAEYAaQBzAGMAYQBsAFkAZQBhAHIAQwBFACAAPQAgAFwAIgBcACIAKQAgACoAIAAoAFEAdQBhAHIAdABlAHIAIAA9ACAAXAAiAFwAIgApACAAKgAgACgARABhAHkATwBmAFEAdQBhAHIAdABlAHIAIAA9ACAAXAAiAFwAIgApACwAIABcACIAXAAiACwAXABuACAAIAAgACAAIAAgACAAIABOAE8AVAAoAEkAUwBOAFUATQBCAEUAUgAoAEYAaQBzAGMAYQBsAFkAZQBhAHIAQwBFACkAKQAsACAAewAjAFYAQQBMAFUARQAhAH0ALABcAG4AIAAgACAAIAAgACAAIAAgAE4ATwBUACgASQBTAE4AVQBNAEIARQBSACgAUQB1AGEAcgB0AGUAcgApACkALAAgAHsAIwBWAEEATABVAEUAIQB9ACwAXABuACAAIAAgACAAIAAgACAAIABOAE8AVAAoAEkAUwBOAFUATQBCAEUAUgAoAEQAYQB5AE8AZgBRAHUAYQByAHQAZQByACkAKQAsACAAewAjAFYAQQBMAFUARQAhAH0ALABcAG4AIAAgACAAIAAgACAAIAAgAE4ATwBUACgASQBTAF8ASQBOAFQARQBHAEUAUgAoAFEAdQBhAHIAdABlAHIAKQApACwAIAB7ACMATgBVAE0AIQB9ACwAXABuACAAIAAgACAAIAAgACAAIABUAFIAVQBFACwAIABMAEUAVAAoAFwAbgAgACAAIAAgACAAIAAgACAAIAAgACAAIABfAG0AbwBuAHQAaABPAGYAZgBzAGUAdAAsACAAUgBPAFUATgBEACgATgAoAE0AbwBuAHQAaABPAGYAZgBzAGUAdAApACwAIAAwACkALABcAG4AIAAgACAAIAAgACAAIAAgACAAIAAgACAASQBGACgAKABfAG0AbwBuAHQAaABPAGYAZgBzAGUAdAAgADwAIAAtADYAKQAgACsAIAAoAF8AbQBvAG4AdABoAE8AZgBmAHMAZQB0ACAAPgAgADMAKQAsACAAewAjAE4AVQBNACEAfQAsAFwAbgAgACAAIAAgACAAIAAgACAAIAAgACAAIAAgACAAIAAgAEwARQBUACgAXABuACAAIAAgACAAIAAgACAAIAAgACAAIAAgACAAIAAgACAAIAAgACAAIABfAGYAaQBzAGMAYQBsAFkAZQBhAHIAQwBFACwAIABJAE4AVAAoAEYAaQBzAGMAYQBsAFkAZQBhAHIAQwBFACkALABcAG4AIAAgACAAIAAgACAAIAAgACAAIAAgACAAIAAgACAAIAAgACAAIAAgAF8AcQB1AGEAcgB0AGUAcgAsACAASQBOAFQAKABRAHUAYQByAHQAZQByACkALABcAG4AIAAgACAAIAAgACAAIAAgACAAIAAgACAAIAAgACAAIAAgACAAIAAgAF8AcwBoAGkAZgB0AE0AbwBuAHQAaAAsACAAKABfAHEAdQBhAHIAdABlAHIAIAAtACAAMQApACAAKgAgADMAIAArACAAXwBtAG8AbgB0AGgATwBmAGYAcwBlAHQALABcAG4AIAAgACAAIAAgACAAIAAgACAAIAAgACAAIAAgACAAIAAgACAAIAAgAF8AeQBlAGEAcgBDAEUALAAgAF8AZgBpAHMAYwBhAGwAWQBlAGEAcgBDAEUAIAArACAASQBOAFQAKABfAHMAaABpAGYAdABNAG8AbgB0AGgAIAAvACAAMQAyACkALABcAG4AIAAgACAAIAAgACAAIAAgACAAIAAgACAAIAAgACAAIAAgACAAIAAgAF8AbQBvAG4AdABoACwAIABNAE8ARAAoAF8AcwBoAGkAZgB0AE0AbwBuAHQAaAAsACAAMQAyACkAIAArACAAMQAsAFwAbgAgACAAIAAgACAAIAAgACAAIAAgACAAIAAgACAAIAAgACAAIAAgACAAXwBNAEoARABOAFEAdQBhAHIAdABlAHIALAAgAE0ATwBEAEkARgBJAEUARABfAEoAVQBMAEkAQQBOAF8ARABBAFkAXwBOAFUATQBCAEUAUgAoAF8AeQBlAGEAcgBDAEUALAAgAF8AbQBvAG4AdABoACwAIAAxACwAIABKAHUAbABpAGEAbgBDAGEAbABlAG4AZABhAHIAKQAgAC0AIAAxACwAXABuACAAIAAgACAAIAAgACAAIAAgACAAIAAgACAAIAAgACAAIAAgACAAIABfAE0ASgBEAE4AUQB1AGEAcgB0AGUAcgAgACsAIABJAE4AVAAoAEQAYQB5AE8AZgBRAHUAYQByAHQAZQByACkAIAArACAATgAoAF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UQBVAEEAUgBUAEUAUgBfAEQAQQBUAEUAXABuAFwAbgBDAG8AbgB2AGUAcgB0AHMAIABNAG8AZABpAGYAaQBlAGQAIABKAHUAbABpAGEAbgAgAEQAYQB0AGUAIAAoAE0ASgBEAEEAVABFACkAIAB0AG8AIABhACAAZABhAHQAZQAgAGUAeABwAHIAZQBzAHMAZQBkACAAYQBzACAAZgBpAHMAYwBhAGwAIAB5AGUAYQByACwAIABxAHUAYQByAHQAZQByACwAIABkAGEAeQAgAG8AZgAgAHEAdQBhAHIAdABlAHIAIABhAG4AZAAgAHQAaQBtAGUAXABu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ZABlAGMAaQBtAGEAbAAgAFsAMAAuAC4AMQApACAAIAAgAHwAIABUAGkAbQBlACAAbwBmACAAZABhAHkAXABuACAANQAgAHwAIABpAG4AdABlAGcAZQByACAAWwA4ADkALgAuADkAMgBdACAAfAAgAEQAYQB5AHMAIABpAG4AIABxAHUAYQByAHQ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AgACAAIAAgAHwAIABNAG8AZABpAGYAaQBlAGQAIABKAHUAbABpAGEAbgAgAEQAYQB0AGU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EAVQBBAFIAVABFAFIAXwBEAEEAVABFACAAPQAgAEwAQQBNAEIARABBACgATQBKAEQAYQB0AGUALAAgAFsATQBvAG4AdABoAE8AZgBmAHMAZQB0AF0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AsACAAXAAiAFwAIgB9ACwAXABuACAAIAAgACAAIAAgACAAIAAgACAAIAAgACAAIAAgACAAXwBtAG8AbgB0AGgATwBmAGYAcwBlAHQAIAA+ACAAMwAsACAAewAjAE4AVQBNACEALAAgAFwAIgBcACIALAAgAFwAIgBcACIALAAgAFwAIgBcACIALAAgAFwAIgBcACIAfQAsAFwAbgAgACAAIAAgACAAIAAgACAAIAAgACAAIAAgACAAIAAgAFQAUgBVAEUALAAgAEwARQBUACgAXABuACAAIAAgACAAIAAgACAAIAAgACAAIAAgACAAIAAgACAAIAAgACAAIABfAGMARABhAHQAZQAsACAATQBKAEQAQQBUAEUAXwBUAE8AXwBDAEEATABFAE4ARABBAFIAXwBEAEEAVABFACgATQBKAEQAYQB0AGUALAAgAEoAdQBsAGkAYQBuAEMAYQBsAGUAbgBkAGEAcgApACwAXABuACAAIAAgACAAIAAgACAAIAAgACAAIAAgACAAIAAgACAAIAAgACAAIABfAHMAaABpAGYAdABNAG8AbgB0AGgALAAgAEkATgBEAEUAWAAoAF8AYwBEAGEAdABlACwAIAAxACwAIAAyACkAIAAtACAAMQAgAC0AIABfAG0AbwBuAHQAaABPAGYAZgBzAGUAdAAsAFwAbgAgACAAIAAgACAAIAAgACAAIAAgACAAIAAgACAAIAAgACAAIAAgACAAXwBmAGkAcwBjAGEAbABZAGUAYQByACwAIABJAE4ARABFAFgAKABfAGMARABhAHQAZQAsACAAMQAsACAAMQApACAAKwAgAEkATgBUACgAXwBzAGgAaQBmAHQATQBvAG4AdABoACAALwAgADEAMgApACwAXABuACAAIAAgACAAIAAgACAAIAAgACAAIAAgACAAIAAgACAAIAAgACAAIABfAHoAZQByAG8AQgBhAHMAZQBkAEYAaQBzAGMAYQBsAE0AbwBuAHQAaAAsACAATQBPAEQAKABfAHMAaABpAGYAdABNAG8AbgB0AGgALAAgADEAMgApACwAXABuACAAIAAgACAAIAAgACAAIAAgACAAIAAgACAAIAAgACAAIAAgACAAIABfAHEAdQBhAHIAdABlAHIALAAgAEkATgBUACgAXwB6AGUAcgBvAEIAYQBzAGUAZABGAGkAcwBjAGEAbABNAG8AbgB0AGgAIAAvACAAMwApACAAKwAgADEALABcAG4AIAAgACAAIAAgACAAIAAgACAAIAAgACAAIAAgACAAIAAgACAAIAAgAF8ATQBKAEQATgBRAHUAYQByAHQAZQByACwAIABRAFUAQQBSAFQARQBSAF8ARABBAFQARQBfAFQATwBfAE0ASgBEAEEAVABFACgAXwBmAGkAcwBjAGEAbABZAGUAYQByACwAIABfAHEAdQBhAHIAdABlAHIALAAgADEALAAgADAALAAgAF8AbQBvAG4AdABoAE8AZgBmAHMAZQB0ACwAIABKAHUAbABpAGEAbgBDAGEAbABlAG4AZABhAHIAKQAgAC0AIAAxACwAXABuACAAIAAgACAAIAAgACAAIAAgACAAIAAgACAAIAAgACAAIAAgACAAIABfAGQAYQB5AE8AZgBRAHUAYQByAHQAZQByACwAIABJAE4AVAAoAE0ASgBEAGEAdABlACAALQAgAF8ATQBKAEQATgBRAHUAYQByAHQAZQByACkALABcAG4AIAAgACAAIAAgACAAIAAgACAAIAAgACAAIAAgACAAIAAgACAAIAAgAF8AZABhAHkAcwBJAG4AUQB1AGEAcgB0AGUAcgAsACAARABBAFkAUwBfAEkATgBfAFEAVQBBAFIAVABFAFIAKABfAHEAdQBhAHIAdABlAHIALAAgAF8AZgBpAHMAYwBhAGwAWQBlAGEAcgAsACAAXwBtAG8AbgB0AGgATwBmAGYAcwBlAHQALAAgAEoAdQBsAGkAYQBuAEMAYQBsAGUAbgBkAGEAcgApACwAXABuACAAIAAgACAAIAAgACAAIAAgACAAIAAgACAAIAAgACAAIAAgACAAIABIAFMAVABBAEMASwAoAFwAbgAgACAAIAAgACAAIAAgACAAIAAgACAAIAAgACAAIAAgACAAIAAgACAAIAAgACAAIABfAGYAaQBzAGMAYQBsAFkAZQBhAHIALABcAG4AIAAgACAAIAAgACAAIAAgACAAIAAgACAAIAAgACAAIAAgACAAIAAgACAAIAAgACAAXwBxAHUAYQByAHQAZQByACwAXABuACAAIAAgACAAIAAgACAAIAAgACAAIAAgACAAIAAgACAAIAAgACAAIAAgACAAIAAgAF8AZABhAHkATwBmAFEAdQBhAHIAdABlAHIALABcAG4AIAAgACAAIAAgACAAIAAgACAAIAAgACAAIAAgACAAIAAgACAAIAAgACAAIAAgACAASQBOAEQARQBYACgAXwBjAEQAYQB0AGUALAAgADEALAAgADQAKQAsAFwAbgAgACAAIAAgACAAIAAgACAAIAAgACAAIAAgACAAIAAgACAAIAAgACAAIAAgACAAIABfAGQAYQB5AHMASQBuAFEAdQBhAHIAdABlAHI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TQBvAGQAaQBmAGkAZQBkACAASgB1AGwAaQBhAG4AIABEAGEAdABlAHMAIABpAG4AIABoAG8AdQBy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oAG8Ad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IAE8AVQBS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IAN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SQBOAFUAVABFAFMAXABuAFwAbgBSAGUAdAB1AHIAbgBzACAAdABoAGUAIAB0AGkAbQBlAHMAcABhAG4AIABkAGkAZgBmAGUAcgBlAG4AYwBlACAAYgBlAHQAdwBlAGUAbgAgAE0AbwBkAGkAZgBpAGUAZAAgAEoAdQBsAGkAYQBuACAARABhAHQAZQBzACAAaQBuACAAbQBpAG4Ad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kATgBVAFQARQ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xADQAN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wBFAEMATwBOAEQAUwBcAG4AXABuAFIAZQB0AHUAcgBuAHMAIAB0AGgAZQAgAHQAaQBtAGUAcwBwAGEAbgAgAGQAaQBmAGYAZQByAGUAbgBjAGUAIABiAGUAdAB3AGUAZQBuACAATQBvAGQAaQBmAGkAZQBkACAASgB1AGwAaQBhAG4AIABEAGEAdABlAHMAIABpAG4AIABzAGUAYwBvAG4AZA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gANgA0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QASABNAFMAXABuAFwAbgBSAGUAdAB1AHIAbgBzACAAdABoAGUAIABzAGUAeABhAGcAZQBzAGkAbQBhAGwAIABkAGkAZgBmAGUAcgBlAG4AYwBlACAAYgBlAHQAdwBlAGUAbgAgAE0AbwBkAGkAZgBpAGUAZAAgAEoAdQBsAGkAYQBuACAARABhAHQAZQBzACAAdwBpAHQAaAAgAHQAaABlACAAZwBpAHYAZQBuACAAbABvAHcAZQBzAHQAIABvAHIAZABlAHIAIABjAG8AbQBwAG8AbgBlAG4AdAAgAHIAbwB1AG4AZABlAGQAXABuAHQAbwAgAHQAaABlACAAcwBwAGUAYwBpAGYAaQBlAGQAIABwAHIAZQBjAGkAcwBpAG8AbgAuAFwAbgBDAGEAbgAgAGEAbABzAG8AIABhAGMAYwBlAHAAdAAgAHMAdABhAG4AZABhAHIAZAAgAEoAdQBsAGkAYQBuACAARABhAHQAZQBzACwAIABwAHIAbwB2AGkAZABlAGQAIAB0AHkAcABlAHMAIABhAHIAZQAgAG4AbwB0ACAAbQBpAHgAZQBkAC4AXABuAFwAbgBPAHUAdABwAHUAdAAgAC0AIABMAG8AdwBPAHIAZABlAHIAIAA9ACAANAAgACgAZABlAGYAYQB1AGwAdA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PAHUAdABwAHUAdAAgAC0AIABMAG8AdwBPAHIAZABlAHIAIAA9ACA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ZABlAGMAaQBtAGEAbAAgAFsAMAAuAC4ANgAwACkAIAAgAHwAIABNAGkAbgB1AHQAZQBzAFwAbgBcAG4ATwB1AHQAcAB1AHQAIAAtACAATABvAHcATwByAGQAZQByACAAPQAgAD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kAGUAYwBpAG0AYQBsACAAWwAwAC4ALgAyADQAKQAgACAAfAAgAEgAbwB1AHIAcwBcAG4AXABuAE8AdQB0AHAAdQB0ACAALQAgAEwAbwB3AE8AcgBkAGUAcgAgAD0AIA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HwAIABkAGUAYwBpAG0AYQBsACAAfAAgAFMAdABhAHIAdABpAG4AZwAgAE0AbwBkAGkAZgBpAGUAZAAgAEoAdQBsAGkAYQBuACAARABhAHQAZQAgAFwAbgBNAEoARABhAHQAZQBFAG4AZAAgACAAIAAgACAAfAAgAGQAZQBjAGkAbQBhAGwAIAB8ACAARQBuAGQAaQBuAGcAIABNAG8AZABpAGYAaQBlAGQAIABKAHUAbABpAGEAbgAgAEQAYQB0AGUAXABuAFsASABpAGcAaABPAHIAZABlAHIAXQAgACAAIAB8ACAAaQBuAHQAZQBnAGUAcgAgAHwAIABIAGkAZwBoAGUAcwB0AC0AbwByAGQAZQByACAAYwBvAG0AcABvAG4AZQBuAHQALgAgAEQAZQBmAGEAdQBsAHQAcwAgAHQAbwAgAEQAYQB5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MAG8AdwBPAHIAZABlAHIAXQAgACAAIAAgAHwAIABpAG4AdABlAGcAZQByACAAfAAgAEwAbwB3AGUAcwB0AC0AbwByAGQAZQByACAAYwBvAG0AcABvAG4AZQBuAHQALgAgAEQAZQBmAGEAdQBsAHQAcwAgAHQAbwAgAFMAZQBjAG8AbgBkAC4AXABuACAAIAAgACAAIAAgACAAIAAgACAAIAAgACAAIAB8ACAAWwAxAC4ALgA0AF0AIAAgAHwAIAAgADEAIAAtACAARABhAHkAXABuACAAIAAgACAAIAAgACAAIAAgACAAIAAgACAAIAB8ACAAIAAgACAAIAAgACAAIAAgAHwAIAAgADIAIAAtACAASABvAHUAcgBcAG4AIAAgACAAIAAgACAAIAAgACAAIAAgACAAIAAgAHwAIAAgACAAIAAgACAAIAAgACAAfAAgACAAMwAgAC0AIABNAGkAbgB1AHQAZQBcAG4AIAAgACAAIAAgACAAIAAgACAAIAAgACAAIAAgAHwAIAAgACAAIAAgACAAIAAgACAAfAAgACAANAAgAC0AIABTAGUAYwBvAG4AZABcAG4AWwBQAHIAZQBjAGkAcwBpAG8AbgBdACAAIAAgAHwAIABpAG4AdABlAGcAZQByACAAfAAgAFMAZQBsAGUAYwB0ACAAcAByAGUAYwBpAHMAaQBvAG4AIABsAGUAdgBlAGwAXABuACAAIAAgACAAIAAgACAAIAAgACAAIAAgACAAIAB8ACAAWwAwAC4ALgA5AF0AIAAgAHwAIABOAHUAbABsACAALQAgAEYAbABvAGEAdABpAG4AZwBcAG4AWwBUAHIAdQBuAGMAYQB0AGUAXQAgACA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EAEgATQBTACAAPQAgAEwAQQBNAEIARABBACgATQBKAEQAYQB0AGUAUwB0AGEAcgB0ACwAIABNAEoARABhAHQAZQBFAG4AZAAsACAAWwBIAGkAZwBoAE8AcgBkAGUAcgBdACwAIABbAEwAbwB3AE8AcgBkAGUAcgBdACwAIABbAFAAcgBlAGMAaQBzAGkAbwBuAF0ALAAgAFsAVAByAHUAbgBjAGEAdABlAF0ALABcAG4AIAAgACAAIABJAEYAUwAoAFwAbgAgACAAIAAgACAAIAAgACAAKABNAEoARABhAHQAZQBTAHQAYQByAHQAIAA9ACAAXAAiAFwAIgApACAAKgAgACgATQBKAEQAYQB0AGUARQBuAGQAIAA9ACAAXAAiAFwAIgApACwAIAB7AFwAIgBcACIALABcACIAXAAiACwAXAAiAFwAIgAs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UAFIAVQBFACwAIABSAEUAUwBPAEwAVgBFAF8AVABJAE0ARQBTAFAAQQBOACgATQBKAEQAYQB0AGUARQBuAGQAIAAtACAATQBKAEQAYQB0AGUAUwB0AGEAcgB0ACwAIABIAGkAZwBoAE8AcgBkAGUAcgAsACAATABvAHcATwByAGQAZQByACwAIABQAHIAZQBjAGkAcwBpAG8AbgAsACAAVAByAHUAbgBjAGEAdABl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UAEkATQBFAFMAUABBAE4AXABuAFwAbgBSAGUAdAB1AHIAbgBzACAAdABoAGUAIAB0AGkAbQBlAHMAcABhAG4AIABkAGkAZgBmAGUAcgBlAG4AYwBlACAAYgBlAHQAdwBlAGUAbgAgAE0AbwBkAGkAZgBpAGUAZAAgAEoAdQBsAGkAYQBuACAARABhAHQAZ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kAGkAZgBmAGUAcgBlAG4AYwBlACwAIABkAGEAeQAgAD0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VABJAE0ARQBTAFAAQQBO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TQBvAGQAaQBmAGkAZQBkACAASgB1AGwAaQBhAG4AIABEAGEAdABlAHMAIABpAG4AIAB3AGUAZQBr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LwAgADc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8ATgBUAEgAUwBcAG4AXABuAFIAZQB0AHUAcgBuAHMAIAB0AGgAZQAgAHQAaQBtAGUAcwBwAGEAbgAgAGQAaQBmAGYAZQByAGUAbgBjAGUAIABiAGUAdAB3AGUAZQBuACAATQBvAGQAaQBmAGkAZQBkACAASgB1AGwAaQBhAG4AIABEAGEAdABlAHMAIABpAG4AIABtAG8AbgB0AGgAcwAuAFwAbgBXAGgAZQByAGUAIAB0AGgAZQAgAGQAaQBmAGYAZQByAGUAbgBjAGUAIABpAG4AYwBsAHUAZABlAHMAIABwAGEAcgB0AGkAYQBsACAAbQBvAG4AdABoAHMALAAgAHQAaABlACAAZgByAGEAYwB0AGkAbwBuACAAaQBzACAAYwBhAGwAYwB1AGwAYQB0AGUAZAAgAG8AbgAgAHQAaABlACAAYgBhAHMAaQBzACAAbwBmACAAZABhAHkAcwAgAGkAbgAgAHQAaABlACAAbQBvAG4AdABoAFwAbgBvAGYAIAB0AGgAZQAgAGMAYQBsAGUAbgBkAGEAcgAuACAASQBmACAAdABoAGUAIABNAG8AZABpAGYAaQBlAGQAIABKAHUAbABpAGEAbgAgAEQAYQB0AGUAcwAgAGEAcgBlACAAZQB4AHAAcgBlAHMAcwBlAGQAIABpAG4AIABVAFQAQwAgAHIAYQB0AGgAZQByACAAdABoAGEAbgAgAGwAbwBjAGEAbAAgAHQAaQBtAGUAIAB0AGgAZQBuACAAYQAgAHMAbQBhAGwAbAAgAG0AYQByAGcAaQBuAFwAbg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BJAEYAKABNAEoARABhAHQAZQBTAHQAYQByAHQAIAA9ACAATQBKAEQAYQB0AGUARQBuAGQALAAgADAALABcAG4AIAAgACAAIAAgACAAIAAgACAAIAAgACAATABFAFQAKABcAG4AIAAgACAAIAAgACAAIAAgACAAIAAgACAAIAAgACAAIABfAHMAaQBnAG4ALAAgAEkARgAoAE0ASgBEAGEAdABlAEUAbgBkACAAPgA9ACAATQBKAEQAYQB0AGUAUwB0AGEAcgB0ACwAIAAxACwAIAAtADEAKQAsAFwAbgAgACAAIAAgACAAIAAgACAAIAAgACAAIAAgACAAIAAgAF8AZABhAHQAZQBfAEEALAAgAE0ASgBEAEEAVABFAF8AVABPAF8AQwBBAEwARQBOAEQAQQBSAF8ARABBAFQARQAoAFwAbgAgACAAIAAgACAAIAAgACAAIAAgACAAIAAgACAAIAAgACAAIAAgACAASQBGACgAXwBzAGkAZwBuACAAPQAgADEALAAgAE0ASgBEAGEAdABlAFMAdABhAHIAdAAsACAATQBKAEQAYQB0AGUARQBuAGQAKQAsAFwAbgAgACAAIAAgACAAIAAgACAAIAAgACAAIAAgACAAIAAgACAAIAAgACAASgB1AGwAaQBhAG4AQwBhAGwAZQBuAGQAYQByAFwAbgAgACAAIAAgACAAIAAgACAAIAAgACAAIAAgACAAIAAgACkALABcAG4AIAAgACAAIAAgACAAIAAgACAAIAAgACAAIAAgACAAIABfAGQAYQB0AGUAXwBCACwAIABNAEoARABBAFQARQBfAFQATwBfAEMAQQBMAEUATgBEAEEAUgBfAEQAQQBUAEUAKABcAG4AIAAgACAAIAAgACAAIAAgACAAIAAgACAAIAAgACAAIAAgACAAIAAgAEkARgAoAF8AcwBpAGcAbgAgAD0AIAAxACwAIABNAEoARABhAHQAZQBFAG4AZAAsACAATQBKAEQAYQB0AGUAUwB0AGEAcgB0ACkALABcAG4AIAAgACAAIAAgACAAIAAgACAAIAAgACAAIAAgACAAIAAgACAAIAAgAEoAdQBsAGkAYQBuAEMAYQBsAGUAbgBkAGEAcgBcAG4AIAAgACAAIAAgACAAIAAgACAAIAAgACAAIAAgACAAIAApACwAXABuACAAIAAgACAAIAAgACAAIAAgACAAIAAgACAAIAAgACAAXwBkAGUAbAB0AGEAWQBlAGEAcgAsACAASQBOAEQARQBYACgAXwBkAGEAdABlAF8AQgAsACAAMQAsACAAMQApACAALQAgAEkATgBEAEUAWAAoAF8AZABhAHQAZQBfAEEALAAgADEALAAgADEAKQAsAFwAbgAgACAAIAAgACAAIAAgACAAIAAgACAAIAAgACAAIAAgAF8AZABlAGwAdABhAE0AbwBuAHQAaAAsACAASQBOAEQARQBYACgAXwBkAGEAdABlAF8AQgAsACAAMQAsACAAMgApACAALQAgAEkATgBEAEUAWAAoAF8AZABhAHQAZQBfAEEALAAgADEALAAgADIAKQAsAFwAbgAgACAAIAAgACAAIAAgACAAIAAgACAAIAAgACAAIAAgAF8AZABpAGYAZgBNAG8AbgB0AGgAcwAsACAAKABfAGQAZQBsAHQAYQBZAGUAYQByACAAKgAgADEAMgApACAAKwAgAF8AZABlAGwAdABhAE0AbwBuAHQAaAAsAFwAbgAgACAAIAAgACAAIAAgACAAIAAgACAAIAAgACAAIAAgAF8AZABhAHkAcwBNAG8AbgB0AGgAXwBBACwAIABEAEEAWQBTAF8ASQBOAF8ATQBPAE4AVABIACgASQBOAEQARQBYACgAXwBkAGEAdABlAF8AQQAsACAAMQAsACAAMgApACwAIABJAE4ARABFAFgAKABfAGQAYQB0AGUAXwBBACwAIAAxACwAIAAxACkALAAgAEoAdQBsAGkAYQBuAEMAYQBsAGUAbgBkAGEAcgApACwAXABuACAAIAAgACAAIAAgACAAIAAgACAAIAAgACAAIAAgACAAXwBkAGEAeQBzAE0AbwBuAHQAaABfAEIALAAgAEQAQQBZAFMAXwBJAE4AXwBNAE8ATgBUAEgAKABJAE4ARABFAFgAKABfAGQAYQB0AGUAXwBCACwAIAAxACwAIAAyACkALAAgAEkATgBEAEUAWAAoAF8AZABhAHQAZQBfAEIALAAgADEALAAgADEAKQAsACAASgB1AGwAaQBhAG4AQwBhAGwAZQBuAGQAYQByACkALABcAG4AIAAgACAAIAAgACAAIAAgACAAIAAgACAAIAAgACAAIABfAHAAYQByAHQAaQBhAGwATQBvAG4AdABoAF8AQQAsACAAKABJAE4ARABFAFgAKABfAGQAYQB0AGUAXwBBACwAIAAxACwAIAAzACkAIAAtACAAMQAgACsAIABJAE4ARABFAFgAKABfAGQAYQB0AGUAXwBBACwAIAAxACwAIAA0ACkAKQAgAC8AIABfAGQAYQB5AHMATQBvAG4AdABoAF8AQQAsAFwAbgAgACAAIAAgACAAIAAgACAAIAAgACAAIAAgACAAIAAgAF8AcABhAHIAdABpAGEAbABNAG8AbgB0AGgAXwBCACwAIAAoAEkATgBEAEUAWAAoAF8AZABhAHQAZQBfAEIALAAgADEALAAgADMAKQAgAC0AIAAxACAAKwAgAEkATgBEAEUAWAAoAF8AZABhAHQAZQBfAEIALAAgADEALAAgADQAKQApACAALwAgAF8AZABhAHkAcwBNAG8AbgB0AGgAXwBCACwAXABuACAAIAAgACAAIAAgACAAIAAgACAAIAAgACAAIAAgACAAXwBzAGkAZwBuACAAKgAgACgAXwBkAGkAZgBmAE0AbwBuAHQAaABzACAALQAgAF8AcABhAHIAdABpAGEAbABNAG8AbgB0AGgAXwBBACAAKwAgAF8AcABhAHIAdABpAGEAbABNAG8AbgB0AGgAXwBC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QBVAEEAUgBUAEUAUgBTAFwAbgBcAG4AUgBlAHQAdQByAG4AcwAgAHQAaABlACAAdABpAG0AZQBzAHAAYQBuACAAZABpAGYAZgBlAHIAZQBuAGMAZQAgAGIAZQB0AHcAZQBlAG4AIABNAG8AZABpAGYAaQBlAGQAIABKAHUAbABpAGEAbgAgAEQAYQB0AGUAcwAgAGkAbgAgAHEAdQBhAHIAdABlAHIAcwAuAFwAbgBXAGgAZQByAGUAIAB0AGgAZQAgAGQAaQBmAGYAZQByAGUAbgBjAGUAIABpAG4AYwBsAHUAZABlAHMAIABwAGEAcgB0AGkAYQBsACAAcQB1AGEAcgB0AGUAcgBzACwAIAB0AGgAZQAgAGYAcgBhAGMAdABpAG8AbgAgAGkAcwAgAGMAYQBsAGMAdQBsAGEAdABlAGQAIABvAG4AIAB0AGgAZQAgAGIAYQBzAGkAcwAgAG8AZgAgAGQAYQB5AHMAIABpAG4AIAB0AGgAZQBcAG4AcQB1AGEAcgB0AGUAcgAgAG8AZgAgAHQAaABlACAAYwBhAGwAZQBuAGQAYQByAC4AIABJAGYAIAB0AGgAZQAgAE0AbwBkAGkAZgBpAGUAZAAgAEoAdQBsAGkAYQBuACAARABhAHQAZQBzACAAYQByAGUAIABlAHgAcAByAGUAcwBzAGUAZAAgAGkAbgAgAFUAVABDACAAcgBhAHQAaABlAHIAIAB0AGgAYQBuACAAbABvAGMAYQBsACAAdABpAG0AZQAgAHQAaABlAG4AIABhAFwAbg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TACAAPQAgAEwAQQBNAEIARABBACgATQBKAEQAYQB0AGUAUwB0AGEAcgB0ACwAIABNAEoARABhAHQAZQBFAG4AZAAsACAAWwBNAG8AbgB0AGgATwBmAGYAcwBlAHQAXQAsACAAWwBKAHUAbABpAGEAbgBDAGEAbABlAG4AZABhAHIAXQ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B9ACwAXABuACAAIAAgACAAIAAgACAAIAAgACAAIAAgACAAIAAgACAAXwBtAG8AbgB0AGgATwBmAGYAcwBlAHQAIAA+ACAAMwAsACAAewAjAE4AVQBNACEAfQAsAFwAbgAgACAAIAAgACAAIAAgACAAIAAgACAAIAAgACAAIAAgAE0ASgBEAGEAdABlAFMAdABhAHIAdAAgAD0AIABNAEoARABhAHQAZQBFAG4AZAAsACAAMAAsAFwAbgAgACAAIAAgACAAIAAgACAAIAAgACAAIAAgACAAIAAgAFQAUgBVAEUALAAgAEwARQBUACgAXABuACAAIAAgACAAIAAgACAAIAAgACAAIAAgACAAIAAgACAAIAAgACAAIABfAHMAaQBnAG4ALAAgAEkARgAoAE0ASgBEAGEAdABlAEUAbgBkACAAPgA9ACAATQBKAEQAYQB0AGUAUwB0AGEAcgB0ACwAIAAxACwAIAAtADEAKQAsAFwAbgAgACAAIAAgACAAIAAgACAAIAAgACAAIAAgACAAIAAgACAAIAAgACAAXwBxAHUAYQByAHQAZQByAEQAYQB0AGUAXwBBACwAIABNAEoARABBAFQARQBfAFQATwBfAFEAVQBBAFIAVABFAFIAXwBEAEEAVABFACgAXABuACAAIAAgACAAIAAgACAAIAAgACAAIAAgACAAIAAgACAAIAAgACAAIAAgACAAIAAgAEkARgAoAF8AcwBpAGcAbgAgAD0AIAAxACwAIABNAEoARABhAHQAZQBTAHQAYQByAHQALAAg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QBKAEQAYQB0AGUARQBuAGQALAAgAE0ASgBEAGEAdABlAFMAdABhAHIAdAApACwAXABuACAAIAAgACAAIAAgACAAIAAgACAAIAAgACAAIAAgACAAIAAgACAAIAAgACAAIAAgAF8AbQBvAG4AdABoAE8AZgBmAHMAZQB0ACwAIABKAHUAbABpAGEAbgBDAGEAbABlAG4AZABhAHIAXABuACAAIAAgACAAIAAgACAAIAAgACAAIAAgACAAIAAgACAAIAAgACAAIAApACwAXABuACAAIAAgACAAIAAgACAAIAAgACAAIAAgACAAIAAgACAAIAAgACAAIABfAGQAZQBsAHQAYQBZAGUAYQByACwAIABJAE4ARABFAFgAKABfAHEAdQBhAHIAdABlAHIARABhAHQAZQBfAEIALAAgADEALAAgADEAKQAgAC0AIABJAE4ARABFAFgAKABfAHEAdQBhAHIAdABlAHIARABhAHQAZQBfAEEALAAgADEALAAgADEAKQAsAFwAbgAgACAAIAAgACAAIAAgACAAIAAgACAAIAAgACAAIAAgACAAIAAgACAAXwBkAGUAbAB0AGEAUQB1AGEAcgB0AGUAcgAsACAASQBOAEQARQBYACgAXwBxAHUAYQByAHQAZQByAEQAYQB0AGUAXwBCACwAIAAxACwAIAAyACkAIAAtACAASQBOAEQARQBYACgAXwBxAHUAYQByAHQAZQByAEQAYQB0AGUAXwBBACwAIAAxACwAIAAyACkALABcAG4AIAAgACAAIAAgACAAIAAgACAAIAAgACAAIAAgACAAIAAgACAAIAAgAF8AZABpAGYAZgBRAHUAYQByAHQAZQByAHMALAAgACgAXwBkAGUAbAB0AGEAWQBlAGEAcgAgACoAIAA0ACkAIAArACAAXwBkAGUAbAB0AGEAUQB1AGEAcgB0AGUAcgAsAFwAbgAgACAAIAAgACAAIAAgACAAIAAgACAAIAAgACAAIAAgACAAIAAgACAAXwBwAGEAcgB0AGkAYQBsAFEAdQBhAHIAdABlAHIAXwBBACwAIAAoAEkATgBEAEUAWAAoAF8AcQB1AGEAcgB0AGUAcgBEAGEAdABlAF8AQQAsACAAMQAsACAAMwApACAALQAgADEAIAArACAASQBOAEQARQBYACgAXwBxAHUAYQByAHQAZQByAEQAYQB0AGUAXwBBACwAIAAxACwAIAA0ACkAKQAgAC8AIABJAE4ARABFAFgAKABfAHEAdQBhAHIAdABlAHIARABhAHQAZQBfAEEALAAgADEALAAgADUAKQAsAFwAbgAgACAAIAAgACAAIAAgACAAIAAgACAAIAAgACAAIAAgACAAIAAgACAAXwBwAGEAcgB0AGkAYQBsAFEAdQBhAHIAdABlAHIAXwBCACwAIAAoAEkATgBEAEUAWAAoAF8AcQB1AGEAcgB0AGUAcgBEAGEAdABlAF8AQgAsACAAMQAsACAAMwApACAALQAgADEAIAArACAASQBOAEQARQBYACgAXwBxAHUAYQByAHQAZQByAEQAYQB0AGUAXwBCACwAIAAxACwAIAA0ACkAKQAgAC8AIABJAE4ARABFAFgAKABfAHEAdQBhAHIAdABlAHIARABhAHQAZQBfAEIALAAgADEALAAgADUAKQAsAFwAbgAgACAAIAAgACAAIAAgACAAIAAgACAAIAAgACAAIAAgACAAIAAgACAAXwBzAGkAZwBuACAAKgAgACgAXwBkAGkAZgBmAFEAdQBhAHIAdABlAHIAcwAgAC0AIABfAHAAYQByAHQAaQBhAGwAUQB1AGEAcgB0AGUAcgBfAEEAIAArACAAXwBwAGEAcgB0AGkAYQBsAFEAdQBhAHIAdABlAHIAXwBC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XABuAFcAaABlAHIAZQAgAHQAaABlACAAZABpAGYAZgBlAHIAZQBuAGMAZQAgAGkAbgBjAGwAdQBkAGUAcwAgAHAAYQByAHQAaQBhAGwAIAB5AGUAYQByAHMALAAgAHQAaABlACAAZgByAGEAYwB0AGkAbwBuACAAaQBzACAAYwBhAGwAYwB1AGwAYQB0AGUAZAAgAG8AbgAgAHQAaABlACAAYgBhAHMAaQBzACAAbwBmACAAZABhAHkAcwAgAGkAbgAgAHQAaABlAFwAbgB5AGUAYQByACAAbwBmACAAdABoAGUAIABjAGEAbABlAG4AZABhAHIALgAgAEkAZgAgAHQAaABlACAATQBvAGQAaQBmAGkAZQBkACAASgB1AGwAaQBhAG4AIABEAGEAdABlAHMAIABhAHIAZQAgAGUAeABwAHIAZQBzAHMAZQBkACAAaQBuACAAVQBUAEMAIAByAGEAdABoAGUAcgAgAHQAaABhAG4AIABsAG8AYwBhAGwAIAB0AGkAbQBlACAAdABoAGUAbgAgAGEAXABu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kAZQBh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NAEoARABhAHQAZQBTAHQAYQByAHQAIAA9ACAATQBKAEQAYQB0AGUARQBuAGQALAAgADAALABcAG4AIAAgACAAIAAgACAAIAAgAFQAUgBVAEUALAAgAEwARQBUACgAXABuACAAIAAgACAAIAAgACAAIAAgACAAIAAgAF8AcwBpAGcAbgAsACAASQBGACgATQBKAEQAYQB0AGUARQBuAGQAIAA+AD0AIABNAEoARABhAHQAZQBTAHQAYQByAHQALAAgADEALAAgAC0AMQApACwAXABuACAAIAAgACAAIAAgACAAIAAgACAAIAAgAF8AbwByAGQAaQBuAGEAbABEAGEAdABlAF8AQQAsACAATQBKAEQAQQBUAEUAXwBUAE8AXwBPAFIARABJAE4AQQBM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vAHIAZABpAG4AYQBsAEQAYQB0AGUAXwBCACwAIABNAEoARABBAFQARQBfAFQATwBfAE8AUgBEAEkATgBBAEw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G8AcgBkAGkAbgBhAGwARABhAHQAZQBfAEIALAAgADEALAAgADEAKQAgAC0AIABJAE4ARABFAFgAKABfAG8AcgBkAGkAbgBhAGwARABhAHQAZQBfAEEALAAgADEALAAgADEAKQAsAFwAbgAgACAAIAAgACAAIAAgACAAIAAgACAAIABfAHAAYQByAHQAaQBhAGwAWQBlAGEAcgBfAEEALAAgACgASQBOAEQARQBYACgAXwBvAHIAZABpAG4AYQBsAEQAYQB0AGUAXwBBACwAIAAxACwAIAAyACkAIAAtACAAMQAgACsAIABJAE4ARABFAFgAKABfAG8AcgBkAGkAbgBhAGwARABhAHQAZQBfAEEALAAgADEALAAgADMAKQApACAALwAgAEkATgBEAEUAWAAoAF8AbwByAGQAaQBuAGEAbABEAGEAdABlAF8AQQAsACAAMQAsACAANAApACwAXABuACAAIAAgACAAIAAgACAAIAAgACAAIAAgAF8AcABhAHIAdABpAGEAbABZAGUAYQByAF8AQgAsACAAKABJAE4ARABFAFgAKABfAG8AcgBkAGkAbgBhAGwARABhAHQAZQBfAEIALAAgADEALAAgADIAKQAgAC0AIAAxACAAKwAgAEkATgBEAEUAWAAoAF8AbwByAGQAaQBuAGEAbABEAGEAdABlAF8AQgAsACAAMQAsACAAMwApACkAIAAvACAASQBOAEQARQBYACgAXwBvAHIAZABpAG4AYQBsAEQAYQB0AGUAXwBCACwAIAAxACwAIAA0ACkALABcAG4AIAAgACAAIAAgACAAIAAgACAAIAAgACAAXwBzAGkAZwBuACAAKgAgACgAXwBkAGUAbAB0AGEAWQBlAGEAcgAgAC0AIABfAHAAYQByAHQAaQBhAGwAWQBlAGEAcgBfAEEAIAArACAAXwBwAGEAcgB0AGkAYQBsAFkAZQBhAHIAXwBC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E0AbwBkAGkAZgBpAGUAZAAgAEoAdQBsAGkAYQBuACAARABhAHQAZQBzACAAaQBuACAAdwBlAGUAawBzACAAYQBuAGQAIABkAGEAeQBzAC4AXABuAEMAYQBuACAAYQBsAHMAbwAgAGEAYwBjAGUAcAB0ACAAcwB0AGEAbgBkAGEAcgBkACAASgB1AGwAaQBhAG4AIABEAGEAdABlAHMALAAgAHAAcgBvAHYAaQBkAGUAZAAgAHQAeQBwAGUAcwAgAGEAcgBlACAAbgBvAHQAIABtAGkAeABlAG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3AGUAZQBrAHMAIABcAG4AIAAzACAAfAAgAGkAbgB0AGUAZwBlAHIAIABbADAALgAuADYAXQAgACAAIAB8ACAARABlAGwAdABhACAAZABhAHkAcwBcAG4AIAA0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cARQBFAEsAXwBEAEEAWQBTACAAPQAgAEwAQQBNAEIARABBACgATQBKAEQAYQB0AGUAUwB0AGEAcgB0ACwAIABNAEoARABhAHQAZQBFAG4AZAAsAFwAbgAgACAAIAAgAEkARgBTACgAXABuACAAIAAgACAAIAAgACAAIAAoAE0ASgBEAGEAdABlAFMAdABhAHIAdAAgAD0AIABcACIAXAAiACkAIAAqACAAKABNAEoARABhAHQAZQBFAG4AZAAgAD0AIABcACIAXAAiACkALAAgAHsAXAAiAFwAIgAsACAAXAAiAFwAIgAsACAAXAAiAFwAIgAsACAAXAAiAFwAIgB9ACwAXABuACAAIAAgACAAIAAgACAAIABOAE8AVAAoAEkAUwBOAFUATQBCAEUAUgAoAE0ASgBEAGEAdABlAFMAdABhAHIAdAApACkALAAgAHsAIwBWAEEATABVAEUAIQAsACAAXAAiAFwAIgAsACAAXAAiAFwAIgAsACAAXAAiAFwAIgB9ACwAXABuACAAIAAgACAAIAAgACAAIABOAE8AVAAoAEkAUwBOAFUATQBCAEUAUgAoAE0ASgBEAGEAdABlAEUAbgBkACkAKQAsACAAewAjAFYAQQBMAFUARQAhACwAIABcACIAXAAiACwAIABcACIAXAAiACwAIABcACIAXAAiAH0ALABcAG4AIAAgACAAIAAgACAAIAAgAFQAUgBVAEUALAAgAEwARQBUACgAXABuACAAIAAgACAAIAAgACAAIAAgACAAIAAgAF8AZABpAGYAZgBEAGEAeQBzACwAIAAoAE0ASgBEAGEAdABlAEUAbgBkACAALQAgAE0ASgBEAGEAdABlAFMAdABhAHIAdAApACwAXABuACAAIAAgACAAIAAgACAAIAAgACAAIAAgAEkARgAoAF8AZABpAGYAZgBEAGEAeQBzACAAPQAgADAALAAgAHsAMAAsACAAMAAsACAAMAAsACAAMAB9ACwAXABuACAAIAAgACAAIAAgACAAIAAgACAAIAAgACAAIAAgACAATABFAFQAKABcAG4AIAAgACAAIAAgACAAIAAgACAAIAAgACAAIAAgACAAIAAgACAAIAAgAF8AcwBpAGcAbgAsACAASQBGACgAXwBkAGkAZgBmAEQAYQB5AHMAIAA+AD0AIAAwACwAIAAxACwAIAAtADEAKQAsAFwAbgAgACAAIAAgACAAIAAgACAAIAAgACAAIAAgACAAIAAgACAAIAAgACAAXwBhAGIAcwBEAGkAZgBmAEQAYQB5AHMALAAgAF8AcwBpAGcAbgAgACoAIABfAGQAaQBmAGYARABhAHkAcwAsAFwAbgAgACAAIAAgACAAIAAgACAAIAAgACAAIAAgACAAIAAgACAAIAAgACAAXwBkAGUAbAB0AGEAVwBlAGUAawAsACAASQBOAFQAKABfAGEAYgBzAEQAaQBmAGYARABhAHkAcwAgAC8AIAA3ACkALABcAG4AIAAgACAAIAAgACAAIAAgACAAIAAgACAAIAAgACAAIAAgACAAIAAgAF8AcgBlAG0ARABhAHkAcwAsACAAXwBhAGIAcwBEAGkAZgBmAEQAYQB5AHMAIAAtACAAXwBkAGUAbAB0AGEAVwBlAGUAawAgACoAIAA3ACwAXABuACAAIAAgACAAIAAgACAAIAAgACAAIAAgACAAIAAgACAAIAAgACAAIABfAGQAZQBsAHQAYQBEAGEAeQAsACAASQBOAFQAKABfAHIAZQBtAEQAYQB5AHMAKQAsAFwAbgAgACAAIAAgACAAIAAgACAAIAAgACAAIAAgACAAIAAgACAAIAAgACAAXwBkAGUAbAB0AGEAVABpAG0AZQAsACAAXwByAGUAbQBEAGEAeQBzACAALQAgAF8AZABlAGwAdABhAEQAYQB5ACwAXABuACAAIAAgACAAIAAgACAAIAAgACAAIAAgACAAIAAgACAAIAAgACAAIABIAFMAVABBAEMASwAoAFwAbgAgACAAIAAgACAAIAAgACAAIAAgACAAIAAgACAAIAAgACAAIAAgACAAIAAgACAAIABfAHMAaQBnAG4ALABcAG4AIAAgACAAIAAgACAAIAAgACAAIAAgACAAIAAgACAAIAAgACAAIAAgACAAIAAgACAAXwBkAGUAbAB0AGEAVwBlAGUAaw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XwBXAEUARQBLAF8ARABBAFkAUwBcAG4AXABuAFIAZQB0AHUAcgBuAHMAIAB0AGgAZQAgAHQAaQBtAGUAcwBwAGEAbgAgAGQAaQBmAGYAZQByAGUAbgBjAGUAIABiAGUAdAB3AGUAZQBuACAATQBvAGQAaQBmAGkAZQBkACAASgB1AGwAaQBhAG4AIABEAGEAdABlAHMAIABpAG4AIAB5AGUAYQByAHMALAAgAHcAZQBlAGsAcwAsACAAYQBuAGQAIABkAGEAeQBzAC4AXABuAE4AbwB0AGUAIAB0AGgAZQAgAG4AdQBtAGIAZQByACAAbwBmACAAdwBlAGUAawBzACAAcABlAHIAIAB5AGUAYQByACAAYw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AgAEkAZgAgAHQAaABlACAATQBvAGQAaQBmAGkAZQBkACAASgB1AGwAaQBhAG4AIABEAGEAdABlAHMAIABhAHIAZQAgAGUAeABwAHIAZQBzAHMAZQBkACAAaQBuACAAVQBUAEMAXABuAHIAYQB0AGgAZQByACAAdABoAGEAbgAgAGwAbwBjAGEAbAAgAHQAaQBtAGUAIAB0AGgAZQBuACAAYQAg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NQAyAF0AIAAgAHwAIABEAGUAbAB0AGEAIAB3AGUAZQBrAHMAIABcAG4AIAA0ACAAfAAgAGQAZQBjAGkAbQBhAGwAIABbADAALgAuADYAXQAgACAAIAB8ACAARABlAGwAdABhACAAZABhAHkAcwBcAG4AIAA1ACAAfAAgAGQAZQBjAGkAbQBhAGwAIABbADAALgAuADEAKQAgACAAIAB8ACAARABlAGwAdABh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8AVwBFAEUASwBfAEQAQQBZ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CwAIABcACIAXAAiAH0ALABcAG4AIAAgACAAIAAgACAAIAAgAE4ATwBUACgASQBTAE4AVQBNAEIARQBSACgATQBKAEQAYQB0AGUAUwB0AGEAcgB0ACkAKQAsACAAewAjAFYAQQBMAFUARQAhACwAIABcACIAXAAiACwAIABcACIAXAAiACwAIABcACIAXAAiACwAIABcACIAXAAiAH0ALABcAG4AIAAgACAAIAAgACAAIAAgAE4ATwBUACgASQBTAE4AVQBNAEIARQBSACgATQBKAEQAYQB0AGUARQBuAGQAKQApACwAIAB7ACMAVgBBAEwAVQBFACEALAAgAFwAIgBcACIALAAgAFwAIgBcACIALAAgAFwAIgBcACIALAAgAFwAIgBcACIAfQAsAFwAbgAgACAAIAAgACAAIAAgACAATQBKAEQAYQB0AGUAUwB0AGEAcgB0ACAAPQAgAE0ASgBEAGEAdABlAEUAbgBkACwAIAB7ADAALAAgADAALAAgADAALAAgADAALAAgADAAfQAsAFwAbgAgACAAIAAgACAAIAAgACAAVABSAFUARQAsACAATABFAFQAKABcAG4AIAAgACAAIAAgACAAIAAgACAAIAAgACAAXwBzAGkAZwBuACwAIABJAEYAKABNAEoARABhAHQAZQBFAG4AZAAgAD4APQAgAE0ASgBEAGEAdABlAFMAdABhAHIAdAAsACAAMQAsACAALQAxACkALABcAG4AIAAgACAAIAAgACAAIAAgACAAIAAgACAAXwB3AGUAZQBrAEQAYQB0AGUAXwBBACwAIABNAEoARABBAFQARQBfAFQATwBfAFcARQBFAEsAXwBEAEEAVABFACgAXABuACAAIAAgACAAIAAgACAAIAAgACAAIAAgACAAIAAgACAASQBGACgAXwBzAGkAZwBuACAAPQAgADEALAAgAE0ASgBEAGEAdABlAFMAdABhAHIAdAAsACAATQBKAEQAYQB0AGUARQBuAGQAKQAsAFwAbgAgACAAIAAgACAAIAAgACAAIAAgACAAIAAgACAAIAAgAEoAdQBsAGkAYQBuAEMAYQBsAGUAbgBkAGEAcgBcAG4AIAAgACAAIAAgACAAIAAgACAAIAAgACAAKQAsAFwAbgAgACAAIAAgACAAIAAgACAAIAAgACAAIABfAHcAZQBlAGsARABhAHQAZQBfAEIALAAgAE0ASgBEAEEAVABFAF8AVABPAF8AVwBFAEUASwBfAEQAQQBUAEUAKABcAG4AIAAgACAAIAAgACAAIAAgACAAIAAgACAAIAAgACAAIABJAEYAKABfAHMAaQBnAG4AIAA9ACAAMQAsACAATQBKAEQAYQB0AGUARQBuAGQALAAgAE0ASgBEAGEAdABlAFMAdABhAHIAdAApACwAXABuACAAIAAgACAAIAAgACAAIAAgACAAIAAgACAAIAAgACAASgB1AGwAaQBhAG4AQwBhAGwAZQBuAGQAYQByAFwAbgAgACAAIAAgACAAIAAgACAAIAAgACAAIAApACwAXABuACAAIAAgACAAIAAgACAAIAAgACAAIAAgAF8AZABlAGwAdABhAFkAZQBhAHIALAAgAEkATgBEAEUAWAAoAF8AdwBlAGUAawBEAGEAdABlAF8AQgAsACAAMQAsACAAMQApACAALQAgAEkATgBEAEUAWAAoAF8AdwBlAGUAawBEAGEAdABlAF8AQQAsACAAMQAsACAAMQApACwAXABuACAAIAAgACAAIAAgACAAIAAgACAAIAAgAF8AZABlAGwAdABhAFcAZQBlAGsALAAgAEkATgBEAEUAWAAoAF8AdwBlAGUAawBEAGEAdABlAF8AQgAsACAAMQAsACAAMgApACAALQAgAEkATgBEAEUAWAAoAF8AdwBlAGUAawBEAGEAdABlAF8AQQAsACAAMQAsACAAMgApACwAXABuACAAIAAgACAAIAAgACAAIAAgACAAIAAgAF8AZABpAGYAZgBEAGEAeQBzACwAIABJAE4ARABFAFgAKABfAHcAZQBlAGsARABhAHQAZQBfAEIALAAgADEALAAgADMAKQAgAC0AIABJAE4ARABFAFgAKABfAHcAZQBlAGsARABhAHQAZQBfAEEALAAgADEALAAgADMAKQBcAG4AIAAgACAAIAAgACAAIAAgACAAIAAgACAAIAAgACAAIAArACAASQBOAEQARQBYACgAXwB3AGUAZQBrAEQAYQB0AGUAXwBCACwAIAAxACwAIAA0ACkAIAAtACAASQBOAEQARQBYACgAXwB3AGUAZQBrAEQAYQB0AGUAXwBBACwAIAAxACwAIAA0ACkALABcAG4AIAAgACAAIAAgACAAIAAgACAAIAAgACAAXwBjAGEAcgByAHkAVwBlAGUAawAsACAASQBOAFQAKABfAGQAaQBmAGYARABhAHkAcwAgAC8AIAA3ACkALABcAG4AIAAgACAAIAAgACAAIAAgACAAIAAgACAAXwByAGUAbQBEAGEAeQBzACwAIABfAGQAaQBmAGYARABhAHkAcwAgAC0AIABfAGMAYQByAHIAeQBXAGUAZQBrACAAKgAgADcALABcAG4AIAAgACAAIAAgACAAIAAgACAAIAAgACAAXwBkAGUAbAB0AGEAVwBlAGUAawAyACwAIABfAGQAZQBsAHQAYQBXAGUAZQBrACAAKwAgAF8AYwBhAHIAcgB5AFcAZQBlAGsALABcAG4AIAAgACAAIAAgACAAIAAgACAAIAAgACAAXwBkAGUAbAB0AGEARABhAHkALAAgAEkATgBUACgAXwByAGUAbQBEAGEAeQBzACkALABcAG4AIAAgACAAIAAgACAAIAAgACAAIAAgACAAXwBkAGUAbAB0AGEAVABpAG0AZQAsACAAXwByAGUAbQBEAGEAeQBzACAALQAgAF8AZABlAGwAdABhAEQAYQB5ACwAXABuACAAIAAgACAAIAAgACAAIAAgACAAIAAgAEkARgAoAF8AZABlAGwAdABhAFcAZQBlAGsAMgAgAD4APQAgADAALABcAG4AIAAgACAAIAAgACAAIAAgACAAIAAgACAAIAAgACAAIABIAFMAVABBAEMASwAoAFwAbgAgACAAIAAgACAAIAAgACAAIAAgACAAIAAgACAAIAAgACAAIAAgACAAXwBzAGkAZwBuACwAXABuACAAIAAgACAAIAAgACAAIAAgACAAIAAgACAAIAAgACAAIAAgACAAIABfAGQAZQBsAHQAYQBZAGUAYQByACwAXABuACAAIAAgACAAIAAgACAAIAAgACAAIAAgACAAIAAgACAAIAAgACAAIABfAGQAZQBsAHQAYQBXAGUAZQBrADIALABcAG4AIAAgACAAIAAgACAAIAAgACAAIAAgACAAIAAgACAAIAAgACAAIAAgAF8AZABlAGwAdABhAEQAYQB5ACwAXABuACAAIAAgACAAIAAgACAAIAAgACAAIAAgACAAIAAgACAAIAAgACAAIABfAGQAZQBsAHQAYQBUAGkAbQBlAFwAbgAgACAAIAAgACAAIAAgACAAIAAgACAAIAAgACAAIAAgACkALABcAG4AIAAgACAAIAAgACAAIAAgACAAIAAgACAAIAAgACAAIABIAFMAVABBAEMASwAoAFwAbgAgACAAIAAgACAAIAAgACAAIAAgACAAIAAgACAAIAAgACAAIAAgACAAXwBzAGkAZwBuACwAXABuACAAIAAgACAAIAAgACAAIAAgACAAIAAgACAAIAAgACAAIAAgACAAIABfAGQAZQBsAHQAYQBZAGUAYQByACAALQAgADEALABcAG4AIAAgACAAIAAgACAAIAAgACAAIAAgACAAIAAgACAAIAAgACAAIAAgAF8AZABlAGwAdABhAFcAZQBlAGsAMgAgACsAIABJAE4ARABFAFgAKABfAHcAZQBlAGsARABhAHQAZQBfAEEALAAgADEALAAgADUAKQAsAFwAbgAgACAAIAAgACAAIAAgACAAIAAgACAAIAAgACAAIAAgACAAIAAgACAAXwBkAGUAbAB0AGEARABhAHkALABcAG4AIAAgACAAIAAgACAAIAAgACAAIAAgACAAIAAgACAAIAAgACAAIAAgAF8AZABlAGwAdABhAFQAaQBtAGU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8ATgBUAEgAXwBEAEEAWQBTAFwAbgBcAG4AUgBlAHQAdQByAG4AcwAgAHQAaABlACAAdABpAG0AZQBzAHAAYQBuACAAZABpAGYAZgBlAHIAZQBuAGMAZQAgAGIAZQB0AHcAZQBlAG4AIABNAG8AZABpAGYAaQBlAGQAIABKAHUAbABpAGEAbgAgAEQAYQB0AGUAcwAgAGkAbgAgAG0AbwBuAHQAaABzACAAYQBuAGQAIABkAGEAeQBzAC4AXABuAEkAZgAgAHQAaABlACAATQBvAGQAaQBmAGkAZQBkACAASgB1AGwAaQBhAG4AIABEAGEAdABlAHMAIABhAHIAZQAgAGUAeABwAHIAZQBzAHMAZQBkACAAaQBuACAAVQBUAEMAIAByAGEAdABoAGUAcgAgAHQAaABhAG4AIABsAG8AYwBhAGwAIAB0AGkAbQBlACAAdABoAGUAbgAgAGEAIABzAG0AYQBsAGwAIABtAGEAcgBnAGkAbgAgAG8AZgAgAGUAcgByAG8AcgAgAHcAaQBsAGwAXABu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bQBvAG4AdABoAHMAXABuACAAMwAgAHwAIABpAG4AdABlAGcAZQByACAAWwAwAC4ALgAzADAAXQAgACAAfAAgAEQAZQBsAHQAYQAgAGQAYQB5AHMAXABuACAANA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NAEoARABhAHQAZQBTAHQAYQByAHQAIAA9ACAATQBKAEQAYQB0AGUARQBuAGQALAAgAHsAMAAsACAAMAAsACAAMAAsACAAMAB9ACwAXABuACAAIAAgACAAIAAgACAAIABUAFIAVQBFACwAIABMAEUAVAAoAFwAbgAgACAAIAAgACAAIAAgACAAIAAgACAAIABfAHMAaQBnAG4ALAAgAEkARgAoAE0ASgBEAGEAdABlAEUAbgBkACAAPgA9ACAATQBKAEQAYQB0AGUAUwB0AGEAcgB0ACwAIAAxACwAIAAtADEAKQAsAFwAbgAgACAAIAAgACAAIAAgACAAIAAgACAAIABfAGQAYQB0AGUAXwBBACwAIABNAEoARABBAFQARQBfAFQATwBfAEMAQQBMAEUATgBEAEEAUg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ZABpAGYAZgBEAGEAeQBzACwAIABJAE4ARABFAFgAKABfAGQAYQB0AGUAXwBCACwAIAAxACwAIAAzACkAIAAtACAASQBOAEQARQBYACgAXwBkAGEAdABlAF8AQQAsACAAMQAsACAAMwApAFwAbgAgACAAIAAgACAAIAAgACAAIAAgACAAIAAgACAAIAAgACsAIABJAE4ARABFAFgAKABfAGQAYQB0AGUAXwBCACwAIAAxACwAIAA0ACkAIAAtACAASQBOAEQARQBYACgAXwBkAGEAdABlAF8AQQAsACAAMQAsACAANAApACwAXABuACAAIAAgACAAIAAgACAAIAAgACAAIAAgAEkARgAoAF8AZABpAGYAZgBEAGEAeQBzACAAPgA9ACAAMAAsAFwAbgAgACAAIAAgACAAIAAgACAAIAAgACAAIAAgACAAIAAgAEwARQBUACgAXABuACAAIAAgACAAIAAgACAAIAAgACAAIAAgACAAIAAgACAAIAAgACAAIABfAGQAZQBsAHQAYQBEAGEAeQAsACAASQBOAFQAKABfAGQAaQBmAGYARABhAHkAcwApACwAXABuACAAIAAgACAAIAAgACAAIAAgACAAIAAgACAAIAAgACAAIAAgACAAIABfAGQAZQBsAHQAYQBUAGkAbQBlACwAIABfAGQAaQBmAGY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CwAXABuACAAIAAgACAAIAAgACAAIAAgACAAIAAgACAAIAAgACAATABFAFQAKABcAG4AIAAgACAAIAAgACAAIAAgACAAIAAgACAAIAAgACAAIAAgACAAIAAgAF8AZABhAHkAcwBNAG8AbgB0AGgAXwBBACwAIABEAEEAWQBTAF8ASQBOAF8ATQBPAE4AVABIACgASQBOAEQARQBYACgAXwBkAGEAdABlAF8AQQAsACAAMQAsACAAMgApACwAIABJAE4ARABFAFgAKABfAGQAYQB0AGUAXwBBACwAIAAxACwAIAAxACkALAAgAEoAdQBsAGkAYQBuAEMAYQBsAGUAbgBkAGEAcgApACwAXABuACAAIAAgACAAIAAgACAAIAAgACAAIAAgACAAIAAgACAAIAAgACAAIABfAGQAaQBmAGYARABhAHkAcwAyACwAIABfAGQAaQBmAGYARABhAHkAcwAgACsAIABfAGQAYQB5AHMATQBvAG4AdABoAF8AQQAsACAAIABcAG4AIAAgACAAIAAgACAAIAAgACAAIAAgACAAIAAgACAAIAAgACAAIAAgAF8AZABlAGwAdABhAEQAYQB5ACwAIABJAE4AVAAoAF8AZABpAGYAZgBEAGEAeQBzADIAKQAsAFwAbgAgACAAIAAgACAAIAAgACAAIAAgACAAIAAgACAAIAAgACAAIAAgACAAXwBkAGUAbAB0AGEAVABpAG0AZQAsACAAXwBkAGkAZgBmAEQAYQB5AHMAMg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gAC0AIAAx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UQBVAEEAUgBUAEUAUgBfAEQAQQBZAFMAXABuAFwAbgBSAGUAdAB1AHIAbgBzACAAdABoAGUAIAB0AGkAbQBlAHMAcABhAG4AIABkAGkAZgBmAGUAcgBlAG4AYwBlACAAYgBlAHQAdwBlAGUAbgAgAE0AbwBkAGkAZgBpAGUAZAAgAEoAdQBsAGkAYQBuACAARABhAHQAZQBzACAAaQBuACAAcQB1AGEAcgB0AGUAcgBzACAAYQBuAGQAIABkAGEAeQBzAC4AXABuAEkAZgAgAHQAaABlACAATQBvAGQAaQBmAGkAZQBkACAASgB1AGwAaQBhAG4AIABEAGEAdABlAHMAIABhAHIAZQAgAGUAeABwAHIAZQBzAHMAZQBkACAAaQBuACAAVQBUAEMAIAByAGEAdABoAGUAcgAgAHQAaABhAG4AIABsAG8AYwBhAGwAIAB0AGkAbQBlACAAdABoAGUAbgAgAGEAIABzAG0AYQBsAGwAIABtAGEAcgBnAGkAbgAgAG8AZgAgAGUAcgByAG8AcgAgAHcAaQBsAGwAXABu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cQB1AGEAcgB0AGUAcgBzAFwAbgAgADMAIAB8ACAAZABlAGMAaQBtAGEAbAAgAFsAMAAuAC4AOQAy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EAVQBBAFIAVABFAFIAXwBEAEEAWQBTACAAPQAgAEwAQQBNAEIARABBACgATQBKAEQAYQB0AGUAUwB0AGEAcgB0ACwAIABNAEoARABhAHQAZQBFAG4AZAAsACAAWwBNAG8AbgB0AGgATwBmAGYAcwBlAHQAXQAsACAAWwBKAHUAbABpAGEAbgBDAGEAbABlAG4AZABhAHIAXQAsAFwAbgAgACAAIAAgAEkARgBTACgAXABuACAAIAAgACAAIAAgACAAIAAoAE0ASgBEAGEAdABlAFMAdABhAHIAdAAgAD0AIABcACIAXAAiACkAIAAqACAAKABNAEoARABhAHQAZQBFAG4AZAAgAD0AIABcACIAXAAiACkALAAgAHsAXAAiAFwAIgAsACAAXAAiAFwAIgAsACAAXAAiAFwAIgAsACAAXAAiAFwAIgB9ACwAXABuACAAIAAgACAAIAAgACAAIABOAE8AVAAoAEkAUwBOAFUATQBCAEUAUgAoAE0ASgBEAGEAdABlAFMAdABhAHIAdAApACkALAAgAHsAIwBWAEEATABVAEUAIQAsACAAXAAiAFwAIgAsACAAXAAiAFwAIgAsACAAXAAiAFwAIgB9ACwAXABuACAAIAAgACAAIAAgACAAIABOAE8AVAAoAEkAUwBOAFUATQBCAEUAUgAoAE0ASgBEAGEAdABlAEUAbgBkACkAKQAsACAAewAjAFYAQQBMAFUARQAhACwAIABcACIAXAAiACwAIABcACIAXAAiACwAIABcACIAXAAiAH0ALABcAG4AIAAgACAAIAAgACAAIAAgAFQAUgBVAEUALAAgAEwARQBUACgAXABuACAAIAAgACAAIAAgACAAIAAgACAAIAAgAF8AbQBvAG4AdABoAE8AZgBmAHMAZQB0ACwAIABSAE8AVQBOAEQAKABOACgATQBvAG4AdABoAE8AZgBmAHMAZQB0ACkALAAgADAAKQAsAFwAbgAgACAAIAAgACAAIAAgACAAIAAgACAAIABJAEYAUwAoAFwAbgAgACAAIAAgACAAIAAgACAAIAAgACAAIAAgACAAIAAgAF8AbQBvAG4AdABoAE8AZgBmAHMAZQB0ACAAPAAgAC0ANgAsACAAewAjAE4AVQBNACEALAAgAFwAIgBcACIALAAgAFwAIgBcACIALAAgAFwAIgBcACIAfQAsAFwAbgAgACAAIAAgACAAIAAgACAAIAAgACAAIAAgACAAIAAgAF8AbQBvAG4AdABoAE8AZgBmAHMAZQB0ACAAPgAgADMALAAgAHsAIwBOAFUATQAhACwAIABcACIAXAAiACwAIABcACIAXAAiACwAIABcACIAXAAiAH0ALABcAG4AIAAgACAAIAAgACAAIAAgACAAIAAgACAAIAAgACAAIABNAEoARABhAHQAZQBTAHQAYQByAHQAIAA9ACAATQBKAEQAYQB0AGUARQBuAGQALAAgAHsAMAAsACAAMAAsACAAMAAsACAAMAB9ACwAXABuACAAIAAgACAAIAAgACAAIAAgACAAIAAgACAAIAAgACAAVABSAFUARQAsACAATABFAFQAKABcAG4AIAAgACAAIAAgACAAIAAgACAAIAAgACAAIAAgACAAIAAgACAAIAAgAF8AcwBpAGcAbgAsACAASQBGACgATQBKAEQAYQB0AGUARQBuAGQAIAA+AD0AIABNAEoARABhAHQAZQBTAHQAYQByAHQALAAgADEALAAgAC0AMQApACwAXABuACAAIAAgACAAIAAgACAAIAAgACAAIAAgACAAIAAgACAAIAAgACAAIABfAHEAdQBhAHIAdABlAHIARABhAHQAZQBfAEEALAAgAE0ASgBEAEEAVABFAF8AVABPAF8AUQBVAEEAUgBUAEUAUgBfAEQAQQBUAEUAKABcAG4AIAAgACAAIAAgACAAIAAgACAAIAAgACAAIAAgACAAIAAgACAAIAAgACAAIAAgACAASQBGACgAXwBzAGkAZwBuACAAPQAgADEALAAgAE0ASgBEAGEAdABlAFMAdABhAHIAdAAsACAATQBKAEQAYQB0AGUARQBuAGQAKQAsAFwAbgAgACAAIAAgACAAIAAgACAAIAAgACAAIAAgACAAIAAgACAAIAAgACAAIAAgACAAIABfAG0AbwBuAHQAaABPAGYAZgBzAGUAdAAsACAASgB1AGwAaQBhAG4AQwBhAGwAZQBuAGQAYQByAFwAbgAgACAAIAAgACAAIAAgACAAIAAgACAAIAAgACAAIAAgACAAIAAgACAAKQAsAFwAbgAgACAAIAAgACAAIAAgACAAIAAgACAAIAAgACAAIAAgACAAIAAgACAAXwBxAHUAYQByAHQAZQByAEQAYQB0AGUAXwBCACwAIABNAEoARABBAFQARQBfAFQATwBfAFEAVQBBAFIAVABFAFIAXwBEAEEAVABFACgAXABuACAAIAAgACAAIAAgACAAIAAgACAAIAAgACAAIAAgACAAIAAgACAAIAAgACAAIAAgAEkARgAoAF8AcwBpAGcAbgAgAD0AIAAxACwAIABNAEoARABhAHQAZQBFAG4AZAAsACA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GQAaQBmAGYARABhAHkAcwAsACAASQBOAEQARQBYACgAXwBxAHUAYQByAHQAZQByAEQAYQB0AGUAXwBCACwAIAAxACwAIAAzACkAIAAtACAASQBOAEQARQBYACgAXwBxAHUAYQByAHQAZQByAEQAYQB0AGUAXwBBACwAIAAxACwAIAAzACkAXABuACAAIAAgACAAIAAgACAAIAAgACAAIAAgACAAIAAgACAAIAAgACAAIAAgACAAIAAgACsAIABJAE4ARABFAFgAKABfAHEAdQBhAHIAdABlAHIARABhAHQAZQBfAEIALAAgADEALAAgADQAKQAgAC0AIABJAE4ARABFAFgAKABfAHEAdQBhAHIAdABlAHIARABhAHQAZQBfAEEALAAgADEALAAgADQAKQAsAFwAbgAgACAAIAAgACAAIAAgACAAIAAgACAAIAAgACAAIAAgACAAIAAgACAASQBGACgAXwBkAGkAZgBmAEQAYQB5AHMAIAA+AD0AIAAwACwAXABuACAAIAAgACAAIAAgACAAIAAgACAAIAAgACAAIAAgACAAIAAgACAAIAAgACAAIAAgAEwARQBUACgAXABuACAAIAAgACAAIAAgACAAIAAgACAAIAAgACAAIAAgACAAIAAgACAAIAAgACAAIAAgACAAIAAgACAAXwBkAGUAbAB0AGEARABhAHkALAAgAEkATgBUACgAXwBkAGkAZgBmAEQAYQB5AHMAKQAsAFwAbgAgACAAIAAgACAAIAAgACAAIAAgACAAIAAgACAAIAAgACAAIAAgACAAIAAgACAAIAAgACAAIAAgAF8AZABlAGwAdABhAFQAaQBtAGUALAAgAF8AZABpAGYAZgBEAGEAeQBzACAALQAgAF8AZABlAGwAdABhAEQAYQB5ACwAXABuACAAIAAgACAAIAAgACAAIAAgACAAIAAgACAAIAAgACAAIAAgACAAIAAgACAAIAAgACAAIAAgACAASABTAFQAQQBDAEsAKABcAG4AIAAgACAAIAAgACAAIAAgACAAIAAgACAAIAAgACAAIAAgACAAIAAgACAAIAAgACAAIAAgACAAIAAgACAAIAAgAF8AcwBpAGcAbgAsAFwAbgAgACAAIAAgACAAIAAgACAAIAAgACAAIAAgACAAIAAgACAAIAAgACAAIAAgACAAIAAgACAAIAAgACAAIAAgACAAXwBkAGkAZgBmAFEAdQBhAHIAdABlAHIAcwAsAFwAbgAgACAAIAAgACAAIAAgACAAIAAgACAAIAAgACAAIAAgACAAIAAgACAAIAAgACAAIAAgACAAIAAgACAAIAAgACAAXwBkAGUAbAB0AGEARABhAHkALABcAG4AIAAgACAAIAAgACAAIAAgACAAIAAgACAAIAAgACAAIAAgACAAIAAgACAAIAAgACAAIAAgACAAIAAgACAAIAAgAF8AZABlAGwAdABhAFQAaQBtAGUAXABuACAAIAAgACAAIAAgACAAIAAgACAAIAAgACAAIAAgACAAIAAgACAAIAAgACAAIAAgACAAIAAgACAAKQBcAG4AIAAgACAAIAAgACAAIAAgACAAIAAgACAAIAAgACAAIAAgACAAIAAgACAAIAAgACAAKQAsAFwAbgAgACAAIAAgACAAIAAgACAAIAAgACAAIAAgACAAIAAgACAAIAAgACAAIAAgACAAIABMAEUAVAAoAFwAbgAgACAAIAAgACAAIAAgACAAIAAgACAAIAAgACAAIAAgACAAIAAgACAAIAAgACAAIAAgACAAIAAgAF8AZABpAGYAZgBEAGEAeQBzADIALAAgAF8AZABpAGYAZgBEAGEAeQBzACAAKwAgAEkATgBEAEUAWAAoAF8AcQB1AGEAcgB0AGUAcgBEAGEAdABlAF8AQQAsACAAMQAsACAANQApACwAXABuACAAIAAgACAAIAAgACAAIAAgACAAIAAgACAAIAAgACAAIAAgACAAIAAgACAAIAAgACAAIAAgACAAXwBkAGUAbAB0AGEARABhAHkALAAgAEkATgBUACgAXwBkAGkAZgBmAEQAYQB5AHMAMgApACwAXABuACAAIAAgACAAIAAgACAAIAAgACAAIAAgACAAIAAgACAAIAAgACAAIAAgACAAIAAgACAAIAAgACAAXwBkAGUAbAB0AGEAVABpAG0AZQAsACAAXwBkAGkAZgBmAEQAYQB5AHMAMgAgAC0AIABfAGQAZQBsAHQAYQBEAGEAeQAsAFwAbgAgACAAIAAgACAAIAAgACAAIAAgACAAIAAgACAAIAAgACAAIAAgACAAIAAgACAAIAAgACAAIAAgAEgAUwBUAEEAQwBLACgAXABuACAAIAAgACAAIAAgACAAIAAgACAAIAAgACAAIAAgACAAIAAgACAAIAAgACAAIAAgACAAIAAgACAAIAAgACAAIABfAHMAaQBnAG4ALABcAG4AIAAgACAAIAAgACAAIAAgACAAIAAgACAAIAAgACAAIAAgACAAIAAgACAAIAAgACAAIAAgACAAIAAgACAAIAAgAF8AZABpAGYAZgBRAHUAYQByAHQAZQByAHMAIAAtACAAMQAsAFwAbgAgACAAIAAgACAAIAAgACAAIAAgACAAIAAgACAAIAAgACAAIAAgACAAIAAgACAAIAAgACAAIAAgACAAIAAgACAAXwBkAGUAbAB0AGEARABhAHkALABcAG4AIAAgACAAIAAgACAAIAAgACAAIAAgACAAIAAgACAAIAAgACAAIAAgACAAIAAgACAAIAAgACAAIAAgACAAIAAgAF8AZABlAGwAdABhAFQAaQBtAGU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JAE4AVABFAFIAVgBBAEwAXABuAFwAbgBSAGUAdAB1AHIAbgBzACAAdABoAGUAIAB0AGkAbQBlAHMAcABhAG4AIABkAGkAZgBmAGUAcgBlAG4AYwBlACAAYgBlAHQAdwBlAGUAbgAgAE0AbwBkAGkAZgBpAGUAZAAgAEoAdQBsAGkAYQBuACAARABhAHQAZQBzACAAaQBuACAAdABoAGUAIABzAHAAZQBjAGkAZgBpAGUAZAAgAHUAbgBpAHQAcwAuAFwAbgBcAG4ATwB1AHQAcAB1AHQAIAB3AGgAZQByAGUAIABVAG4AaQB0AHMAIAA9ACAASAAsACAATgAsACAAUwAsACAARAAsACAAVwAsACAATQAsACAAUQAsACAAW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lAGwAdABhACAAdQBuAGkAdABzACAAZABlAGMAaQBtAGEAbABcAG4AXABuAE8AdQB0AHAAdQB0ACAAdwBoAGUAcgBlACAAVQBuAGkAdABzACAAPQAg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oAG8AdQByAHMAXABuACAAMwAgAHwAIABpAG4AdABlAGcAZQByACAAWwAwAC4ALgA1ADkAXQAgACAAfAAgAEQAZQBsAHQAYQAgAG0AaQBuAHUAdABlAHMAXABuACAANAAgAHwAIABkAGUAYwBpAG0AYQBsACAAWwAwAC4ALgA2ADAAKQAgACAAfAAgAEQAZQBsAHQAYQAgAHMAZQBjAG8AbgBkAHMAXABuAFwAbgBPAHUAdABwAHUAdAAgAHcAaABlAHIAZQAgAFUAbgBpAHQAcwAgAD0AIABEAEgAT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kAGEAeQBzAFwAbgAgADMAIAB8ACAAaQBuAHQAZQBnAGUAcgAgAFsAMAAuAC4AMgAzAF0AIAAgAHwAIABEAGUAbAB0AGEAIABoAG8AdQByAHMAXABuACAANAAgAHwAIABpAG4AdABlAGcAZQByACAAWwAwAC4ALgA1ADkAXQAgACAAfAAgAEQAZQBsAHQAYQAgAG0AaQBuAHUAdABlAHMAXABuACAANQAgAHwAIABkAGUAYwBpAG0AYQBsACAAWwAwAC4ALgA2ADAAKQAgACAAfAAgAEQAZQBsAHQAYQAgAHMAZQBjAG8AbgBkAHMAXABuAFwAbgBPAHUAdABwAHUAdAAgAHcAaABlAHIAZQAgAFUAbgBpAHQAcwAgAD0AIABXAEQALAAgAE0ARAAsACA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dwBlAGUAawBzAC8AbQBvAG4AdABoAHMALwBxAHUAYQByAHQAZQByAHMAXABuACAAMwAgAHwAIABpAG4AdABlAGcAZQByACAAWwAwAC4ALgA2AC8AMwAwAC8AOQAxAF0AIAB8ACAARABlAGwAdABhACAAZABhAHkAcwBcAG4AIAA0ACAAfAAgAGQAZQBjAGkAbQBhAGwAIABbADAALgAuADEAKQAgACAAIAAgACAAIAAgAHwAIABEAGUAbAB0AGEAIAB0AGkAbQBlAFwAbgBcAG4ATwB1AHQAcAB1AHQAIAB3AGgAZQByAGUAIABVAG4AaQB0AHMAIAA9ACAAWQBXAEQALAAgAFkATQBEACwAIABZ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kAZQBhAHIAcwBcAG4AIAAzACAAfAAgAGkAbgB0AGUAZwBlAHIAIABbADAALgAuADUAMgAvADEAMgAvADQAXQAgAHwAIABEAGUAbAB0AGEAIAB3AGUAZQBrAHMALwBtAG8AbgB0AGgAcwAvAHEAdQBhAHIAdABlAHIAcwBcAG4AIAA0ACAAfAAgAGkAbgB0AGUAZwBlAHIAIABbADAALgAuADYALwAzADAALwA5ADEAXQAgAHwAIABEAGUAbAB0AGEAIABkAGEAeQBzAFwAbgAgADUAIAB8ACAAZABlAGMAaQBtAGEAbAAgAFsAMAAuAC4AMQApACAAIAAgACAAIAAgACAAfAAgAEQAZQBsAHQAYQAgAHQAaQBtAGU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UACAALQAgAHQAaQBtAGUAcwBwAGEAbgAgAGQAZQBjAGkAbQBhAGwAXABuACAAIAAgACAAIAAgACAAIAAgACAAIAAgACAAIAAgACAAIAB8ACAAIAAgACAAIAAgACAAIAAgACAAIAAgACAAIAAgACAAIAB8ACAAIAAgACAAIAAgAFcAIAAtACAAdwBlAGUAawBzACAAZABlAGMAaQBtAGEAbABcAG4AIAAgACAAIAAgACAAIAAgACAAIAAgACAAIAAgACAAIAAgAHwAIAAgACAAIAAgACAAIAAgACAAIAAgACAAIAAgACAAIAAgAHwAIAAgACAAIAAgACAATQAgAC0AIABtAG8AbgB0AGgAcwAgAGQAZQBjAGkAbQBhAGwAXABuACAAIAAgACAAIAAgACAAIAAgACAAIAAgACAAIAAgACAAIAB8ACAAIAAgACAAIAAgACAAIAAgACAAIAAgACAAIAAgACAAIAB8ACAAIAAgACAAIAAgAFEAIAAtACAAcQB1AGEAcgB0AGUAcgBzACAAZABlAGMAaQBtAGEAbABcAG4AIAAgACAAIAAgACAAIAAgACAAIAAgACAAIAAgACAAIAAgAHwAIAAgACAAIAAgACAAIAAgACAAIAAgACAAIAAgACAAIAAgAHwAIAAgACAAIAAgACAAWQAgAC0AIAB5AGUAYQByAHMAIABkAGUAYwBpAG0AYQBsAFwAbgAgACAAIAAgACAAIAAgACAAIAAgACAAIAAgACAAIAAgACAAfAAgACAAIAAgACAAIAAgACAAIAAgACAAIAAgACAAIAAgACAAfAAgACAAIAAgAEgATQBTACAALQAgAGgAbwB1AHIAcwAsACAAbQBpAG4AdQB0AGUAcwAsACAAcwBlAGMAbwBuAGQAcwBcAG4AIAAgACAAIAAgACAAIAAgACAAIAAgACAAIAAgACAAIAAgAHwAIAAgACAAIAAgACAAIAAgACAAIAAgACAAIAAgACAAIAAgAHwAIAAgACAARABIAE0AUwAgAC0AIABkAGEAeQBzACwAIABoAG8AdQByAHMALAAgAG0AaQBuAHUAdABlAHMALAAgAHMAZQBjAG8AbgBkAHMAXABuACAAIAAgACAAIAAgACAAIAAgACAAIAAgACAAIAAgACAAIAB8ACAAIAAgACAAIAAgACAAIAAgACAAIAAgACAAIAAgACAAIAB8ACAAIAAgACAAIABXAEQAIAAtACAAdwBlAGUAawBzACAAYQBuAGQAIABkAGEAeQBzAFwAbgAgACAAIAAgACAAIAAgACAAIAAgACAAIAAgACAAIAAgACAAfAAgACAAIAAgACAAIAAgACAAIAAgACAAIAAgACAAIAAgACAAfAAgACAAIAAgACAATQBEACAALQAgAG0AbwBuAHQAaABzACAAYQBuAGQAIABkAGEAeQBzAFwAbgAgACAAIAAgACAAIAAgACAAIAAgACAAIAAgACAAIAAgACAAfAAgACAAIAAgACAAIAAgACAAIAAgACAAIAAgACAAIAAgACAAfAAgACAAIAAgACAAUQBEACAALQAgAHEAdQBhAHIAdABlAHIAcwAgAGEAbgBkACAAZABhAHkAcwBcAG4AIAAgACAAIAAgACAAIAAgACAAIAAgACAAIAAgACAAIAAgAHwAIAAgACAAIAAgACAAIAAgACAAIAAgACAAIAAgACAAIAAgAHwAIAAgACAAIABZAFcARAAgAC0AIAB5AGUAYQByAHMALAAgAHcAZQBlAGsAcwAsACAAZABhAHkAcwBcAG4AIAAgACAAIAAgACAAIAAgACAAIAAgACAAIAAgACAAIAAgAHwAIAAgACAAIAAgACAAIAAgACAAIAAgACAAIAAgACAAIAAgAHwAIAAgACAAIABZAE0ARAAgAC0AIAB5AGUAYQByAHMALAAgAG0AbwBuAHQAaABzACwAIABkAGEAeQBzAFwAbgAgACAAIAAgACAAIAAgACAAIAAgACAAIAAgACAAIAAgACAAfAAgACAAIAAgACAAIAAgACAAIAAgACAAIAAgACAAIAAgACAAfAAgACAAIAAgAFkAUQBEACAALQAgAHkAZQBhAHIAcwAsACAAcQB1AGEAcgB0AGUAcgBzACwAIABkAGEAeQBzAFwAbgAgACAAIAAgACAAIAAgACAAIAAgACAAIAAgACAAIAAgACAAfAAgACAAIAAgACAAIAAgACAAIAAgACAAIAAgACAAIAAgACAAfAAgAFkATQBEAEgATQBTACAALQAgAHkAZQBhAHIAcwAsACAAbQBvAG4AdABoAHMALAAgAGQAYQB5AHMALAAgAGgAbwB1AHIAcwAsACAAbQBpAG4AdQB0AGUAcwAsACAAcwBlAGMAbwBuAGQAcw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kATgBUAEUAUgBWAEEATAAgAD0AIABMAEEATQBCAEQAQQAoAFUAbgBpAHQAcwAsACAATQBKAEQAYQB0AGUAUwB0AGEAcgB0ACwAIABNAEoARABhAHQAZQBFAG4AZAAsACAAWwBNAG8AbgB0AGgATwBmAGYAcwBlAHQAXQAsACAAWwBKAHUAbABpAGEAbgBDAGEAbABlAG4AZABhAHIAXQAsAFwAbgAgACAAIAAgAEkARgBTACgAXABuACAAIAAgACAAIAAgACAAIABVAG4AaQB0AHMAIAA9ACAAXAAiAFwAIgAsACAAewAjAFYAQQBMAFUARQAhAH0ALABcAG4AIAAgACAAIAAgACAAIAAgAFUAbgBpAHQAcwAgAD0AIABcACIASABcACIALAAgAEQARQBMAFQAQQBfAEgATwBVAFIAUwAoAE0ASgBEAGEAdABlAFMAdABhAHIAdAAsACAATQBKAEQAYQB0AGUARQBuAGQAKQAsAFwAbgAgACAAIAAgACAAIAAgACAAVQBuAGkAdABzACAAPQAgAFwAIgBOAFwAIgAsACAARABFAEwAVABBAF8ATQBJAE4AVQBUAEUAUwAoAE0ASgBEAGEAdABlAFMAdABhAHIAdAAsACAATQBKAEQAYQB0AGUARQBuAGQAKQAsAFwAbgAgACAAIAAgACAAIAAgACAAVQBuAGkAdABzACAAPQAgAFwAIgBTAFwAIgAsACAARABFAEwAVABBAF8AUwBFAEMATwBOAEQAUwAoAE0ASgBEAGEAdABlAFMAdABhAHIAdAAsACAATQBKAEQAYQB0AGUARQBuAGQAKQAsAFwAbgAgACAAIAAgACAAIAAgACAAVQBuAGkAdABzACAAPQAgAFwAIgBEAEgATQBTAFwAIgAsACAARABFAEwAVABBAF8ARABIAE0AUwAoAE0ASgBEAGEAdABlAFMAdABhAHIAdAAsACAATQBKAEQAYQB0AGUARQBuAGQALAAgADQAKQAsAFwAbgAgACAAIAAgACAAIAAgACAAVQBuAGkAdABzACAAPQAgAFwAIgBUAFwAIgAsACAARABFAEwAVABBAF8AVABJAE0ARQBTAFAAQQBOACgATQBKAEQAYQB0AGUAUwB0AGEAcgB0ACwAIABNAEoARABhAHQAZQBFAG4AZAApACwAXABuACAAIAAgACAAIAAgACAAIABVAG4AaQB0AHMAIAA9ACAAXAAiAFcAXAAiACwAIABEAEUATABUAEEAXwBXAEUARQBLAFMAKABNAEoARABhAHQAZQBTAHQAYQByAHQALAAgAE0ASgBEAGEAdABlAEUAbgBkACkALABcAG4AIAAgACAAIAAgACAAIAAgAFUAbgBpAHQAcwAgAD0AIABcACIATQBcACIALAAgAEQARQBMAFQAQQBfAE0ATwBOAFQASABTACgATQBKAEQAYQB0AGUAUwB0AGEAcgB0ACwAIABNAEoARABhAHQAZQBFAG4AZAAsACAASgB1AGwAaQBhAG4AQwBhAGwAZQBuAGQAYQByACkALABcAG4AIAAgACAAIAAgACAAIAAgAFUAbgBpAHQAcwAgAD0AIABcACIAUQBcACIALAAgAEQARQBMAFQAQQBfAFEAVQBBAFIAVABFAFIAUwAoAE0ASgBEAGEAdABlAFMAdABhAHIAdAAsACAATQBKAEQAYQB0AGUARQBuAGQALAAgAE0AbwBuAHQAaABPAGYAZgBzAGUAdAAsACAASgB1AGwAaQBhAG4AQwBhAGwAZQBuAGQAYQByACkALABcAG4AIAAgACAAIAAgACAAIAAgAFUAbgBpAHQAcwAgAD0AIABcACIAWQBcACIALAAgAEQARQBMAFQAQQBfAFkARQBBAFIAUwAoAE0ASgBEAGEAdABlAFMAdABhAHIAdAAsACAATQBKAEQAYQB0AGUARQBuAGQALAAgAEoAdQBsAGkAYQBuAEMAYQBsAGUAbgBkAGEAcgApACwAXABuACAAIAAgACAAIAAgACAAIABVAG4AaQB0AHMAIAA9ACAAXAAiAFcARABcACIALAAgAEQARQBMAFQAQQBfAFcARQBFAEsAXwBEAEEAWQBTACgATQBKAEQAYQB0AGUAUwB0AGEAcgB0ACwAIABNAEoARABhAHQAZQBFAG4AZAApACwAXABuACAAIAAgACAAIAAgACAAIABVAG4AaQB0AHMAIAA9ACAAXAAiAFkAVwBEAFwAIgAsACAARABFAEwAVABBAF8AWQBFAEEAUgBfAFcARQBFAEsAXwBEAEEAWQBTACgATQBKAEQAYQB0AGUAUwB0AGEAcgB0ACwAIABNAEoARABhAHQAZQBFAG4AZAAsACAASgB1AGwAaQBhAG4AQwBhAGwAZQBuAGQAYQByACkALABcAG4AIAAgACAAIAAgACAAIAAgAFUAbgBpAHQAcwAgAD0AIABcACIATQBEAFwAIgAsACAARABFAEwAVABBAF8ATQBPAE4AVABIAF8ARABBAFkAUwAoAE0ASgBEAGEAdABlAFMAdABhAHIAdAAsACAATQBKAEQAYQB0AGUARQBuAGQALAAgAEoAdQBsAGkAYQBuAEMAYQBsAGUAbgBkAGEAcgApACwAXABuACAAIAAgACAAIAAgACAAIABVAG4AaQB0AHMAIAA9ACAAXAAiAFEARABcACIALAAgAEQARQBMAFQAQQBfAFEAVQBBAFIAVABFAFIAXwBEAEEAWQBTACgATQBKAEQAYQB0AGUAUwB0AGEAcgB0ACwAIABNAEoARABhAHQAZQBFAG4AZAAsACAATQBvAG4AdABoAE8AZgBmAHMAZQB0ACwAIABKAHUAbABpAGEAbgBDAGEAbABlAG4AZABhAHIAKQAsAFwAbgAgACAAIAAgACAAIAAgACAAVQBuAGkAdABzACAAPQAgAFwAIgBIAE0AUwBcACIALAAgAEwARQBUACgAXABuACAAIAAgACAAIAAgACAAIAAgACAAIAAgACAAIAAgACAAXwBkAGgAbQBzACwAIABEAEUATABUAEEAXwBEAEgATQBTACgATQBKAEQAYQB0AGUAUwB0AGEAcgB0ACwAIABNAEoARABhAHQAZQBFAG4AZAAsACAANAApACwAXABuACAAIAAgACAAIAAgACAAIAAgACAAIAAgACAAIAAgACAAXwBoAG8AdQByAHMALAAgAEkATgBEAEUAWAAoAF8AZABoAG0AcwAsACAAMQAsACAAMwApACAAKwAgACgAMgA0ACAAKgAgAEkATgBEAEUAWAAoAF8AZABoAG0AcwAsACAAMQAsACAAMgApACkALABcAG4AIAAgACAAIAAgACAAIAAgACAAIAAgACAAIAAgACAAIABIAFMAVABBAEMASwAoAFwAbgAgACAAIAAgACAAIAAgACAAIAAgACAAIAAgACAAIAAgACAAIAAgACAASQBOAEQARQBYACgAXwBkAGgAbQBzACwAIAAxACwAIAAxACkALABcAG4AIAAgACAAIAAgACAAIAAgACAAIAAgACAAIAAgACAAIAAgACAAIAAgAF8AaABvAHUAcgBzACwAXABuACAAIAAgACAAIAAgACAAIAAgACAAIAAgACAAIAAgACAAIAAgACAAIABJAE4ARABFAFgAKABfAGQAaABtAHMALAAgADEALAAgADQAKQAsAFwAbgAgACAAIAAgACAAIAAgACAAIAAgACAAIAAgACAAIAAgACAAIAAgACAASQBOAEQARQBYACgAXwBkAGgAbQBzACwAIAAxACwAIAA1ACkAXABuACAAIAAgACAAIAAgACAAIAAgACAAIAAgACAAIAAgACAAKQBcAG4AIAAgACAAIAAgACAAIAAgACAAIAAgACAAKQAsAFwAbgAgACAAIAAgACAAIAAgACAAVQBuAGkAdABzACAAPQAgAFwAIgBZAE0ARABcACIALAAgAEwARQBUACgAXABuACAAIAAgACAAIAAgACAAIAAgACAAIAAgACAAIAAgACAAXwBtAG8AbgB0AGgARABhAHkAcwAsACAARABFAEwAVABBAF8ATQBPAE4AVABIAF8ARABBAFkAUwAoAE0ASgBEAGEAdABlAFMAdABhAHIAdAAsACAATQBKAEQAYQB0AGUARQBuAGQALAAgAEoAdQBsAGkAYQBuAEMAYQBsAGUAbgBkAGEAcgApACwAXABuACAAIAAgACAAIAAgACAAIAAgACAAIAAgACAAIAAgACAAXwB5AGUAYQByAHMALAAgAEkATgBUACgASQBOAEQARQBYACgAXwBtAG8AbgB0AGgARABhAHkAcwAsACAAMQAsACAAMgApACAALwAgADEAMgApACwAXABuACAAIAAgACAAIAAgACAAIAAgACAAIAAgACAAIAAgACAAXwBtAG8AbgB0AGgAcwAsACAASQBOAEQARQBYACgAXwBtAG8AbgB0AGgARABhAHkAcwAsACAAMQAsACAAMgApACAALQAgAF8AeQBlAGEAcgBzACAAKgAgADEAMgAsAFwAbgAgACAAIAAgACAAIAAgACAAIAAgACAAIAAgACAAIAAgAEgAUwBUAEEAQwBLACgAXABuACAAIAAgACAAIAAgACAAIAAgACAAIAAgACAAIAAgACAAIAAgACAAIABJAE4ARABFAFgAKABfAG0AbwBuAHQAaABEAGEAeQBzACwAIAAxACwAIAAxACkALABcAG4AIAAgACAAIAAgACAAIAAgACAAIAAgACAAIAAgACAAIAAgACAAIAAgAF8AeQBlAGEAcgBzACwAXABuACAAIAAgACAAIAAgACAAIAAgACAAIAAgACAAIAAgACAAIAAgACAAIABfAG0AbwBuAHQAaABzACwAXABuACAAIAAgACAAIAAgACAAIAAgACAAIAAgACAAIAAgACAAIAAgACAAIABJAE4ARABFAFgAKABfAG0AbwBuAHQAaABEAGEAeQBzACwAIAAxACwAIAAzACkALABcAG4AIAAgACAAIAAgACAAIAAgACAAIAAgACAAIAAgACAAIAAgACAAIAAgAEkATgBEAEUAWAAoAF8AbQBvAG4AdABoAEQAYQB5AHMALAAgADEALAAgADQAKQBcAG4AIAAgACAAIAAgACAAIAAgACAAIAAgACAAIAAgACAAIAApAFwAbgAgACAAIAAgACAAIAAgACAAIAAgACAAIAApACwAXABuACAAIAAgACAAIAAgACAAIABVAG4AaQB0AHMAIAA9ACAAXAAiAFkAUQBEAFwAIgAsACAATABFAFQAKABcAG4AIAAgACAAIAAgACAAIAAgACAAIAAgACAAIAAgACAAIABfAHEAdQBhAHIAdABlAHIARABhAHkAcwAsACAARABFAEwAVABBAF8AUQBVAEEAUgBUAEUAUgBfAEQAQQBZAFMAKABNAEoARABhAHQAZQBTAHQAYQByAHQALAAgAE0ASgBEAGEAdABlAEUAbgBkACwAIABNAG8AbgB0AGgATwBmAGYAcwBlAHQALAAgAEoAdQBsAGkAYQBuAEMAYQBsAGUAbgBkAGEAcgApACwAXABuACAAIAAgACAAIAAgACAAIAAgACAAIAAgACAAIAAgACAAXwB5AGUAYQByAHMALAAgAEkATgBUACgASQBOAEQARQBYACgAXwBxAHUAYQByAHQAZQByAEQAYQB5AHMALAAgADEALAAgADIAKQAgAC8AIAA0ACkALABcAG4AIAAgACAAIAAgACAAIAAgACAAIAAgACAAIAAgACAAIABfAHEAdQBhAHIAdABlAHIAcwAsACAASQBOAEQARQBYACgAXwBxAHUAYQByAHQAZQByAEQAYQB5AHMALAAgADEALAAgADIAKQAgAC0AIABfAHkAZQBhAHIAcwAgACoAIAA0ACwAXABuACAAIAAgACAAIAAgACAAIAAgACAAIAAgACAAIAAgACAASABTAFQAQQBDAEsAKABcAG4AIAAgACAAIAAgACAAIAAgACAAIAAgACAAIAAgACAAIAAgACAAIAAgAEkATgBEAEUAWAAoAF8AcQB1AGEAcgB0AGUAcgBEAGEAeQBzACwAIAAxACwAIAAxACkALABcAG4AIAAgACAAIAAgACAAIAAgACAAIAAgACAAIAAgACAAIAAgACAAIAAgAF8AeQBlAGEAcgBzACwAXABuACAAIAAgACAAIAAgACAAIAAgACAAIAAgACAAIAAgACAAIAAgACAAIABfAHEAdQBhAHIAdABlAHIAcwAsAFwAbgAgACAAIAAgACAAIAAgACAAIAAgACAAIAAgACAAIAAgACAAIAAgACAASQBOAEQARQBYACgAXwBxAHUAYQByAHQAZQByAEQAYQB5AHMALAAgADEALAAgADMAKQAsAFwAbgAgACAAIAAgACAAIAAgACAAIAAgACAAIAAgACAAIAAgACAAIAAgACAASQBOAEQARQBYACgAXwBxAHUAYQByAHQAZQByAEQAYQB5AHMALAAgADEALAAgADQAKQBcAG4AIAAgACAAIAAgACAAIAAgACAAIAAgACAAIAAgACAAIAApAFwAbgAgACAAIAAgACAAIAAgACAAIAAgACAAIAApACwAXABuACAAIAAgACAAIAAgACAAIABVAG4AaQB0AHMAIAA9ACAAXAAiAFkATQBEAEgATQBTAFwAIgAsACAATABFAFQAKABcAG4AIAAgACAAIAAgACAAIAAgACAAIAAgACAAIAAgACAAIABfAG0AbwBuAHQAaABEAGEAeQBzACwAIABEAEUATABUAEEAXwBNAE8ATgBUAEgAXwBEAEEAWQBTACgATQBKAEQAYQB0AGUAUwB0AGEAcgB0ACwAIABNAEoARABhAHQAZQBFAG4AZ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XwBoAG0AcwAsACAAUgBFAFMATwBMAFYARQBfAFQASQBNAEUAUwBQAEEATgAoAEkATgBEAEUAWAAoAF8AbQBvAG4AdABoAEQAYQB5AHMALAAgADEALAAgADQAKQAsACAAMQAsACAANAAsACAAMAAsACAAMQApACwAXABuACAAIAAgACAAIAAgACAAIAAgACAAIAAgACAAIAAgACAAXwBjAGEAcgByAHkARABhAHkALAAgAEkATgBEAEUAWAAoAF8AaABtAHMALAAgADEALAAgADIAKQAsAFwAbgAgACAAIAAgACAAIAAgACAAIAAgACAAIAAgACAAIAAgAEgAUwBUAEEAQwBLACgAXABuACAAIAAgACAAIAAgACAAIAAgACAAIAAgACAAIAAgACAAIAAgACAAIABJAE4ARABFAFgAKABfAG0AbwBuAHQAaABEAGEAeQBzACwAIAAxACwAIAAxACkALABcAG4AIAAgACAAIAAgACAAIAAgACAAIAAgACAAIAAgACAAIAAgACAAIAAgAF8AeQBlAGEAcgBzACwAXABuACAAIAAgACAAIAAgACAAIAAgACAAIAAgACAAIAAgACAAIAAgACAAIABfAG0AbwBuAHQAaABzACwAXABuACAAIAAgACAAIAAgACAAIAAgACAAIAAgACAAIAAgACAAIAAgACAAIABJAE4ARABFAFgAKABfAG0AbwBuAHQAaABEAGEAeQBzACwAIAAxACwAIAAzACkAIAArACAAXwBjAGEAcgByAHkARABhAHkALABcAG4AIAAgACAAIAAgACAAIAAgACAAIAAgACAAIAAgACAAIAAgACAAIAAgAEMASABPAE8AUwBFAEMATwBMAFMAKABfAGgAbQBzACwAIAB7ADMALAA0ACwANQB9ACkAXABuACAAIAAgACAAIAAgACAAIAAgACAAIAAgACAAIAAgACAAKQBcAG4AIAAgACAAIAAgACAAIAAgACAAIAAgACAAKQAsAFwAbgAgACAAIAAgACAAIAAgACAAVABSAFUARQAsACAAewAjAFYAQQBMAFUARQAhAH0AXABuACAAIAAgACAAKQBcAG4AKQA7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EAEEAWQBTAFwAbgBcAG4AUgBlAHQAdQByAG4AcwAgAHQAaABlACAAaQBuAGMAbAB1AHMAaQB2AGUAIABlAHgAdABlAG4AdAAgAG8AZgAgAGQAYQB5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RABBAFkAUwAoAE0ATwBEAEkARgBJAEUARABfAEoAVQBMAEkAQQBOAF8ARABBAFQARQAoADIAMAAyADMALAAxACwAMQAsAFQASQBNAEUAKAAyADMALAA1ADkALAA1ADUAKQApACwAIABNAE8ARABJAEYASQBFAEQAXwBKAFUATABJAEEATgBfAEQAQQBUAEUAKAAyADAAMgAzACwAMQAsADIALABUAEkATQBFACgAMAAsADAALAA1ACkAKQApAFwAbgA9ACAAMgAgACAAaQAuAGUALgAgADIAIABkAGEAeQBzACAAYgBlAGMAYQB1AHMAZQAgAHQAaABlACAAMQAwACAAcwBlAGMAbwBuAGQAIAB0AGkAbQBlAHMAcABhAG4AIABjAHIAbwBzAHMAZQBzACAAdABoAGUAIABkAGEAeQ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RABBAFk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lAGwAdABhAEQAYQB5ACwAIABJAE4AVAAoAEwAbwBjAGEAbABNAEoARABhAHQAZQBFAG4AZAApACAALQAgAEkATgBUACgATABvAGMAYQBsAE0ASgBEAGEAdABlAFMAdABhAHIAdAApACwAXABuACAAIAAgACAAIAAgACAAIAAgACAAIAAgAF8AcwBpAGcAbgAgACoAIAAoAEEAQgBTACgAXwBkAGUAbAB0AGEARABhAHkAKQ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XAEUARQBLAFMAXABuAFwAbgBSAGUAdAB1AHIAbgBzACAAdABoAGUAIABpAG4AYwBsAHUAcwBpAHYAZQAgAGUAeAB0AGUAbgB0ACAAbwBmACAAdwBlAGUAaw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cAZQBlAGs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VwBFAEUASwBTACgATQBPAEQASQBGAEkARQBEAF8ASgBVAEwASQBBAE4AXwBEAEEAVABFACgAMgAwADIAMwAsADYALAA0ACwAVABJAE0ARQAoADIAMwAsADUAOQAsADUANQApACkALAAgAE0ATwBEAEkARgBJAEUARABfAEoAVQBMAEkAQQBOAF8ARABBAFQARQAoADIAMAAyADMALAA2ACwANQAsAFQASQBNAEUAKAAwACwAMAAsADUAKQApACkAXABuAD0AIAAyACAAIABpAC4AZQAuACAAMgAgAHcAZQBlAGsAcwAgAGIAZQBjAGEAdQBzAGUAIAB0AGgAZQAgADEAMAAgAHMAZQBjAG8AbgBkACAAdABpAG0AZQBzAHAAYQBuACAAYwByAG8AcwBzAGUAcwAgAHQAaABlACAAdwBlAGUAaw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VwBFAEUASwBTACAAPQAgAEwAQQBNAEIARABBACgATABvAGMAYQBsAE0ASgBEAGEAdABlAFMAdABhAHIAdAAsACAATABvAGMAYQBsAE0ASgBEAGEAdABlAEUAbgBkACwAXABuACAAIAAgACAASQBGAFMAKABcAG4AIAAgACAAIAAgACAAIAAgAEkAUwBfAEUATQBQAFQAWQAoAEwAbwBjAGEAbABNAEoARABhAHQAZQBTAHQAYQByAHQAKQAgACoAIABJAFMAXwBFAE0AUABUAFkAKABMAG8AYwBhAGwATQBKAEQAYQB0AGUARQBuAGQ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zAHQAYQByAHQATQBvAG4AZABhAHkALAAgAEkATgBUACgATABvAGMAYQBsAE0ASgBEAGEAdABlAFMAdABhAHIAdAApACAAKwAgADEAIAAtACAARABBAFkAXwBPAEYAXwBXAEUARQBLACgATABvAGMAYQBsAE0ASgBEAGEAdABlAFMAdABhAHIAdAApACwAXABuACAAIAAgACAAIAAgACAAIAAgACAAIAAgAF8AZQBuAGQATQBvAG4AZABhAHkALAAgAEkATgBUACgATABvAGMAYQBsAE0ASgBEAGEAdABlAEUAbgBkACkAIAArACAAMQAgAC0AIABEAEEAWQBfAE8ARgBfAFcARQBFAEsAKABMAG8AYwBhAGwATQBKAEQAYQB0AGUARQBuAGQAKQAsAFwAbgAgACAAIAAgACAAIAAgACAAIAAgACAAIABfAHMAaQBnAG4AIAAqACAAKABJAE4AVAAoAEEAQgBTACgAXwBlAG4AZABNAG8AbgBkAGEAeQAgAC0AIABfAHMAdABhAHIAdABNAG8AbgBkAGEAeQApACAALwAgADcAKQ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UAEUATgBUAF8ATwBGAF8ATQBPAE4AVABIAFMAIAA9ACAATABBAE0AQgBEAEEAKABMAG8AYwBhAGwATQBKAEQAYQB0AGUAUwB0AGEAcgB0ACwAIABMAG8AYwBhAGwATQBKAEQAYQB0AGUARQBuAGQALAAgAFsASgB1AGwAaQBhAG4AQwBhAGwAZQBuAGQAYQByAF0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GQAYQB0AGUAXwBBACwAIABNAEoARABBAFQARQBfAFQATwBfAEMAQQBMAEUATgBEAEEAUgBfAEQAQQBUAEUAKABcAG4AIAAgACAAIAAgACAAIAAgACAAIAAgACAAIAAgACAAIABJAEYAKABfAHMAaQBnAG4AIAA9ACAAMQAsACAATABvAGMAYQBsAE0ASgBEAGEAdABlAFMAdABhAHIAdAAsACAATABvAGMAYQBsAE0ASgBEAGEAdABlAEUAbgBkACkALABcAG4AIAAgACAAIAAgACAAIAAgACAAIAAgACAAIAAgACAAIABKAHUAbABpAGEAbgBDAGEAbABlAG4AZABhAHIAXABuACAAIAAgACAAIAAgACAAIAAgACAAIAAgACkALABcAG4AIAAgACAAIAAgACAAIAAgACAAIAAgACAAXwBkAGEAdABlAF8AQgAsACAATQBKAEQAQQBUAEUAXwBUAE8AXwBDAEEATABFAE4ARABBAFIAXwBEAEEAVABFACgAXABuACAAIAAgACAAIAAgACAAIAAgACAAIAAgACAAIAAgACAASQBGACgAXwBzAGkAZwBuACAAPQAgADEALAAgAEwAbwBjAGEAbABNAEoARABhAHQAZQBFAG4AZAAsACAATABvAGMAYQBsAE0ASgBEAGEAdABlAFMAdABhAHIAdAApACwAXABuACAAIAAgACAAIAAgACAAIAAgACAAIAAgACAAIAAgACAASgB1AGwAaQBhAG4AQwBhAGwAZQBuAGQAYQByAFwAbgAgACAAIAAgACAAIAAgACAAIAAgACAAIAApACwAXABuACAAIAAgACAAIAAgACAAIAAgACAAIAAgAF8AZABlAGwAdABhAFkAZQBhAHIALAAgAEkATgBEAEUAWAAoAF8AZABhAHQAZQBfAEIALAAgADEALAAgADEAKQAgAC0AIABJAE4ARABFAFgAKABfAGQAYQB0AGUAXwBBACwAIAAxACwAIAAxACkALABcAG4AIAAgACAAIAAgACAAIAAgACAAIAAgACAAXwBkAGUAbAB0AGEATQBvAG4AdABoACwAIABJAE4ARABFAFgAKABfAGQAYQB0AGUAXwBCACwAIAAxACwAIAAyACkAIAAtACAASQBOAEQARQBYACgAXwBkAGEAdABlAF8AQQAsACAAMQAsACAAMgApACwAXABuACAAIAAgACAAIAAgACAAIAAgACAAIAAgAF8AZABpAGYAZgBNAG8AbgB0AGgAcwAsACAAKABfAGQAZQBsAHQAYQBZAGUAYQByACAAKgAgADEAMgApACAAKwAgAF8AZABlAGwAdABhAE0AbwBuAHQAaAAsAFwAbgAgACAAIAAgACAAIAAgACAAIAAgACAAIABfAHMAaQBnAG4AIAAqACAAKABfAGQAaQBmAGYATQBvAG4AdABoAHMAIAAr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UQBVAEEAUgBUAEUAUgBTAFwAbgBcAG4AUgBlAHQAdQByAG4AcwAgAHQAaABlACAAaQBuAGMAbAB1AHMAaQB2AGUAIABlAHgAdABlAG4AdAAgAG8AZgAgAHEAdQBhAHIAdABlAHI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AgACAAIAAgACAAIAAgACAAfAAgAFMAdABhAHIAdABpAG4AZwAgAE0AbwBkAGkAZgBpAGUAZAAgAEoAdQBsAGkAYQBuACAARABhAHQAZQAgAGkAbgAgAGwAbwBjAGEAbAAgAHQAaQBtAGUAIABcAG4ATABvAGMAYQBsAE0ASgBEAGEAdABlAEUAbgBkACAAIAAgAHwAIABkAGUAYwBpAG0AYQBsACAAIAAgACAAIAAgACAAIAAgAHwAIABFAG4AZABpAG4AZwAgAE0AbwBkAGkAZgBpAGUAZAAgAEoAdQBsAGkAYQBuACAARABhAHQAZQAgAGkAbgAgAGwAbwBjAGEAbAAgAHQAaQBt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wAbwBjAGEAbABNAEoARABhAHQAZQBTAHQAYQByAHQALAAgAEwAbwBjAGEAbABNAEoARABhAHQAZQBFAG4AZAAsACAAWwBNAG8AbgB0AGgATwBmAGYAcwBlAHQAXQ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VABSAFUARQAsACAATABFAFQAKABcAG4AIAAgACAAIAAgACAAIAAgACAAIAAgACAAIAAgACAAIAAgACAAIAAgAF8AcwBpAGcAbgAsACAASQBGACgATABvAGMAYQBsAE0ASgBEAGEAdABlAEUAbgBkACAAPgA9ACAATABvAGMAYQBs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ABvAGMAYQBsAE0ASgBEAGEAdABlAFMAdABhAHIAdAAsACAATABvAGMAYQBs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ABvAGMAYQBsAE0ASgBEAGEAdABlAEUAbgBkACwAIABMAG8AYwBhAGw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MAaQBnAG4AIAAqACAAKABfAGQAaQBmAGYAUQB1AGEAcgB0AGUAcgBzACAAKwAgADE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WQBFAEEAUgBTAFwAbgBcAG4AUgBlAHQAdQByAG4AcwAgAHQAaABlACAAaQBuAGMAbAB1AHMAaQB2AGUAIABlAHgAdABlAG4AdAAgAG8AZgAgAHkAZQBhAHI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kARQBBAFIAUwAgAD0AIABMAEEATQBCAEQAQQAoAEwAbwBjAGEAbABNAEoARABhAHQAZQBTAHQAYQByAHQALAAgAEwAbwBjAGEAbABNAEoARABhAHQAZQBFAG4AZA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hAHQAZQBfAEEALAAgAE0ASgBEAEEAVABFAF8AVABPAF8AQwBBAEwARQBOAEQAQQBSAF8ARABBAFQARQAoAFwAbgAgACAAIAAgACAAIAAgACAAIAAgACAAIAAgACAAIAAgAEkARgAoAF8AcwBpAGcAbgAgAD0AIAAxACwAIABMAG8AYwBhAGwATQBKAEQAYQB0AGUAUwB0AGEAcgB0ACwAIABMAG8AYwBhAGwATQBKAEQAYQB0AGUARQBuAGQAKQAsAFwAbgAgACAAIAAgACAAIAAgACAAIAAgACAAIAAgACAAIAAgAEoAdQBsAGkAYQBuAEMAYQBsAGUAbgBkAGEAcgBcAG4AIAAgACAAIAAgACAAIAAgACAAIAAgACAAKQAsAFwAbgAgACAAIAAgACAAIAAgACAAIAAgACAAIABfAGQAYQB0AGUAXwBCACwAIABNAEoARABBAFQARQBfAFQATwBfAEMAQQBMAEUATgBEAEEAUgBfAEQAQQBUAEUAKABcAG4AIAAgACAAIAAgACAAIAAgACAAIAAgACAAIAAgACAAIABJAEYAKABfAHMAaQBnAG4AIAA9ACAAMQAsACAATABvAGMAYQBsAE0ASgBEAGEAdABlAEUAbgBkACwAIABMAG8AYwBhAGw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HMAaQBnAG4AIAAqACAAKABfAGQAZQBsAHQAYQBZAGUAYQByACAAKwAgADEAKQBcAG4AIAAgACAAIAAgACAAIAAgACkAXABuACAAIAAgACAAKQBcAG4AKQA7AFwAbgBcAG4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PAE4AVgBFAFIAUwBJAE8ATgBT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EUAWABDAEUATABUAEkATQBFAFwAbgBcAG4AQwBvAG4AdgBlAHIAdABzACAAYQAgAFQAaQBtAGUAUwBwAGEAbgAgAHQAbw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ZABlAGMAaQBtAGEAbAAgAFsAMAAuAC4AMgA5ADUAOAA0ADYANgAp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IAB8ACAAZABlAGMAaQBtAGEAb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FQATwBfAEUAWABDAEUATABUAEkATQBFACAAPQAgAEwAQQBNAEIARABBACgAVABpAG0AZQBTAHAAYQBuACwAXABuACAAIAAgACAASQBGAFMAKABcAG4AIAAgACAAIAAgACAAIAAgAEkAUwBfAEUATQBQAFQAWQAoAFQAaQBtAGUAUwBwAGEAbgApACwAIAB7AFwAIgBcACIALAAgAFwAIgBcACIAfQAsAFwAbgAgACAAIAAgACAAIAAgACAATgBPAFQAKABJAFMATgBVAE0AQgBFAFIAKABUAGkAbQBlAFMAcABhAG4AKQApACwAIAB7ACMAVgBBAEwAVQBFACEALAAgAFwAIgBcACIAfQAsAFwAbgAgACAAIAAgACAAIAAgACAAVABSAFUARQAsACAATABFAFQAKABcAG4AIAAgACAAIAAgACAAIAAgACAAIAAgACAAXwBhAGIAcwBUAGkAbQBlAFMAcABhAG4ALAAgAEEAQgBTACgAVABpAG0AZQBTAHAAYQBuACkALABcAG4AIAAgACAAIAAgACAAIAAgACAAIAAgACAAXwBzAGkAZwBuACwAIABTAEkARwBOACgAVABpAG0AZQBTAHAAYQBuACkALABcAG4AIAAgACAAIAAgACAAIAAgACAAIAAgACAASQBGACgAXwBhAGIAcwBUAGkAbQBlAFMAcABhAG4AIAA+AD0AIAAyADkANQA4ADQANgA2ACwAXABuACAAIAAgACAAIAAgACAAIAAgACAAIAAgACAAIAAgACAASABTAFQAQQBDAEsAKABfAHMAaQBnAG4ALAAgAHsAIwBOAFUATQAhAH0AKQAsAFwAbgAgACAAIAAgACAAIAAgACAAIAAgACAAIAAgACAAIAAgAEgAUwBUAEEAQwBLACgAXwBzAGkAZwBuACwAIABfAGEAYgBzAFQAaQBtAGUAUwBwAGEAbg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VABJAE0ARQBfAFQATwBfAFQASQBNAEUAUwBQAEEATgBcAG4AXABuAEMAbwBuAHYAZQByAHQAcwAgAGEAbgAgAEUAeABjAGUAbAAgAEQAYQB0AGUALwBUAGkAbQBlACAAdABvACAAYQAgAFQAaQBtAGUAUwBw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UAGkAbQBlAFMAcABhAG4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IAAgACAAIAB8AFwAbgBFAHgAYwBlAGwAVABpAG0AZQAgAHwAIABkAGUAYwBpAG0AYQBsACAAWwAwAC4ALgAyADkANQA4ADQANgA2ACkAIAB8ACAARQB4AGMAZQBsACAARABhAHQAZQAvAFQAa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FQASQBNAEUAXwBUAE8AXwBUAEkATQBFAFMAUABBAE4AIAA9ACAATABBAE0AQgBEAEEAKABTAGkAZwBuACwAIABFAHgAYwBlAGwAVABpAG0AZQAsAFwAbgAgACAAIAAgAEkARgBTACgAXABuACAAIAAgACAAIAAgACAAIABJAFMAXwBFAE0AUABUAFkAKABFAHgAYwBlAGwAVABpAG0AZQApACwAIABcACIAXAAiACwAXABuACAAIAAgACAAIAAgACAAIABOAE8AVAAoAEkAUwBOAFUATQBCAEUAUgAoAEUAeABjAGUAbABUAGkAbQBlACkAKQAsACAAewAjAFYAQQBMAFUARQAhAH0ALABcAG4AIAAgACAAIAAgACAAIAAgAFQAUgBVAEUALAAgAEwARQBUACgAXABuACAAIAAgACAAIAAgACAAIAAgACAAIAAgAF8AcwBpAGcAbgAsACAASQBGAFMAKABcAG4AIAAgACAAIAAgACAAIAAgACAAIAAgACAAIAAgACAAIABOAE8AVAAoAEkAUwBOAFUATQBCAEUAUgAoAFMAaQBnAG4AKQApACwAIAAxACwAXABuACAAIAAgACAAIAAgACAAIAAgACAAIAAgACAAIAAgACAAUwBpAGcAbgAgADwAIAAwACwAIAAtADEALAAgAFwAbgAgACAAIAAgACAAIAAgACAAIAAgACAAIAAgACAAIAAgAFQAUgBVAEUALAAgADEAXABuACAAIAAgACAAIAAgACAAIAAgACAAIAAgACkALABcAG4AIAAgACAAIAAgACAAIAAgACAAIAAgACAAXwBzAGkAZwBuACAAKgAgAEUAeABjAGUAbABUAGkAbQBl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FAFgAQwBFAEwARABBAFQARQBcAG4AXABuAEMAbwBuAHYAZQByAHQAcwAgAGEAIABNAG8AZABpAGYAaQBlAGQAIABKAHUAbABpAGEAbgAgAEQAYQB0AGUAIAB0AG8AIABhAG4AIABFAHgAYwBlAGwAIABEAGEAdABlAC8AVABpAG0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CAAIAB8ACAAWwAxAC4ALgAyADkANQA4ADQANgA2ACkAIAAgACAAIAB8ACAAMQA5ADAAMAAtADAAMQAtADAAMQAuAC4AOQA5ADkAOQAtADEAMgAtADM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B8ACAAZABlAGMAaQBtAGEAbAAgACAAIAAgACAAIAAgACAAIAAgAHwAIABNAG8AZABpAGYAaQBlAGQAIABKAHUAbABpAGEAbgAgAEQAYQB0AGUAXABuACAAIAAgACAAIAAgACAAIAB8ACAAWwAxADUAMAAxADkALgAuADIAOQA3ADMANAA4ADQAK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RQBYAEMARQBMAEQAQQBUAEUAIAA9ACAATABBAE0AQgBEAEEAKABNAEoARABhAHQAZQAsAFwAbgAgACAAIAAgAEkARgBTACgAXABuACAAIAAgACAAIAAgACAAIABJAFMAXwBFAE0AUABUAFkAKABNAEoARABhAHQAZQApACwAIABcACIAXAAiACwAXABuACAAIAAgACAAIAAgACAAIABOAE8AVAAoAEkAUwBOAFUATQBCAEUAUgAoAE0ASgBEAGEAdABlACkAKQAsACAAewAjAFYAQQBMAFUARQAhAH0ALABcAG4AIAAgACAAIAAgACAAIAAgAE0ASgBEAGEAdABlACAAPAAgADEANQAwADEAOQAsACAAewAjAE4AVQBNACEAfQAsAFwAbgAgACAAIAAgACAAIAAgACAATQBKAEQAYQB0AGUAIAA+AD0AIAAyADkANwAzADQAOAA0ACwAIAB7ACMATgBVAE0AIQB9ACwAIABcAG4AIAAgACAAIAAgACAAIAAgAFQAUgBVAEUALAAgAE0ASgBEAGEAdABlACAALQAgADEANQAwADEAO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NAEoARABBAFQARQBcAG4AXABuAEMAbwBuAHYAZQByAHQAcwAgAGEAbgAgAEUAeABjAGUAbAAgAEQAYQB0AGUALwBUAGkAbQBlACAAdABvACAAYQAgAE0AbwBkAGkAZgBpAGUAZAAgAEoAdQBsAGkAYQBuACAARABhAHQ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NAEoARABBAFQARQAgAD0AIABMAEEATQBCAEQAQQAoAEUAeABjAGUAbABEAGEAdABlACwAXABuACAAIAAgACAASQBGAFMAKABcAG4AIAAgACAAIAAgACAAIAAgAEkAUwBfAEUATQBQAFQAWQAoAEUAeABjAGUAbABEAGEAdABlACkALAAgAFwAIgBcACIALAAgAFwAbgAgACAAIAAgACAAIAAgACAATgBPAFQAKABJAFMATgBVAE0AQgBFAFIAKABFAHgAYwBlAGwARABhAHQAZQApACkALAAgAHsAIwBWAEEATABVAEUAIQB9ACwAXABuACAAIAAgACAAIAAgACAAIABUAFIAVQBFACwAIABFAHgAYwBlAGwARABhAHQAZQAgACsAIAAxADUAMAAxADg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EEAVABFAF8AVABPAF8ARQBYAEMARQBMAEQAQQBUAEUAXABuAFwAbgBDAG8AbgB2AGUAcgB0AHMAIABhACAAVQBTACAAZgBvAHIAbQBhAHQAIABk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YAEMARQBMAEQAQQBUAEUAIAA9ACAATABBAE0AQgBEAEEAKABVAFMARABhAHQAZQAsAFwAbgAgACAAIAAgAEkARgAoAEkAUwBfAEUATQBQAFQAWQAoAFUAUwBEAGEAdABlACkALAAgAFwAIgBcACIALABcAG4AIAAgACAAIAAgACAAIAAgAEwARQBUACgAXABuACAAIAAgACAAIAAgACAAIAAgACAAIAAgAF8AVQBTAEQAYQB0AGUALAAgAFAAQQBSAFMARQBfAFUAUwBfAEQAQQBUAEUAKABVAFMARABhAHQAZQApACwAXABuACAAIAAgACAAIAAgACAAIAAgACAAIAAgAF8AdABpAG0AZQAsACAATgAoAEkATgBEAEUAWAAoAF8AVQBTAEQAYQB0AGUALAAgADEALAAgADQAKQApACwAXABuACAAIAAgACAAIAAgACAAIAAgACAAIAAgAF8AeQBlAGEAcgAsACAASQBOAEQARQBYACgAXwBVAFMARABhAHQAZQAsACAAMQAsACAAMQApACwAXABuACAAIAAgACAAIAAgACAAIAAgACAAIAAgAF8AZQB4AGMAZQBsAEQAYQB0AGUALAAgAEkARgAoAEkAUwBfAEUATQBQAFQAWQAoAF8AeQBlAGEAcgApACwAIAAwACwAXABuACAAIAAgACAAIAAgACAAIAAgACAAIAAgACAAIAAgACAARABBAFQARQAoAF8AeQBlAGEAcgAsACAASQBOAEQARQBYACgAXwBVAFMARABhAHQAZQAsACAAMQAsACAAMgApACwAIABJAE4ARABFAFgAKABfAFUAUwBEAGEAdABlACwAIAAxACwAIAAzACkAKQBcAG4AIAAgACAAIAAgACAAIAAgACAAIAAgACAAKQAsAFwAbgAgACAAIAAgACAAIAAgACAAIAAgACAAIABfAGUAeABjAGUAbABEAGEAdABlACAAKwAgAF8Ad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VQBTAEQAQQBUAEUAXABuAFwAbgBDAG8AbgB2AGUAcgB0AHMAIABhAG4AIABFAHgAYwBlAGwAIABEAGEAdABlAC8AVABpAG0AZQAgAHQAbwAgAGEAIABVAFMAIABmAG8AcgBtAGEAdAAgAGQAYQB0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mAG8AcgBtAGEAd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fAAgAEUAeABjAGUAbAAgAEQAYQB0AGUALwBUAGkAbQBlAC4AXABuAFsATwBwAHQAaQBvAG4AcwBdACAAfAAgAHQAZQB4AHQAIAAgACAAIAB8ACAAUwB0AHIAaQBuAGcAIAB3AGkAdABoACAAZQBsAGUAbQBlAG4AdABzADoAIABbADwAXQBbAEwAbwB3AE8AcgBkAGUAcgBdAFsARABhAHQAZQBTAGUAcABhAHIAYQB0AG8AcgBdAFsAVABpAG0AZQBTAGUAcABhAHIAYQB0AG8AcgBdAFwAbgAgACAAIAAgACAAIAAgACAAIAAgAHwAIAAgACAAIAAgACAAIAAgACAAfAAgACAAIAAgACAAIABMAG8AdwBPAHIAZABlAHIAIAA6ACAAbABvAHcAIABvAHIAZABlAHIAIABjAG8AbQBwAG8AbgBlAG4AdAAgAHQAbwAgAGQAaQBzAHAAbABhAHkAXABuACAAIAAgACAAIAAgACAAIAAgACAAfAAgACAAIAAgACAAIAAgACAAIAB8ACAAIAAgACAAIAAgACAAIAAgACAATgB1AGwAbAAgADoAIABEAGUAZgBhAHUAbAB0AHMAIAB0AG8AIABtAGkAbgB1AHQAZQBzACAAaQBmACAAdABpAG0AZQAgAHAAcgBlAHMAZQBuAHQALAAgAG8AdABoAGUAcgB3AGkAcwBlACAAZABhAHkAXABuACAAIAAgACAAIAAgACAAIAAgACAAfAAgACAAIAAgACAAIAAgACAAIAB8ACAAIAAgACAAIAAgACAAIAAgACAAIAAgACAARAAgADoAIABEAGEAeQBcAG4AIAAgACAAIAAgACAAIAAgACAAIAB8ACAAIAAgACAAIAAgACAAIAAgAHwAIAAgACAAIAAgACAAIAAgACAAIAAgACAAIABIACAAOgAgAEgAbwB1AHIAXABuACAAIAAgACAAIAAgACAAIAAgACAAfAAgACAAIAAgACAAIAAgACAAIAB8ACAAIAAgACAAIAAgACAAIAAgACAAIAAgACAATQAgADoAIABNAGkAbgB1AHQAZQBcAG4AIAAgACAAIAAgACAAIAAgACAAIAB8ACAAIAAgACAAIAAgACAAIAAgAHwAIAAgACAAIAAgACAAIAAgACAAIAAgACAAIABTACAAOgAgAFMAZQBjAG8AbgBkAFwAbgAgACAAIAAgACAAIAAgACAAIAAgAHwAIAAgACAAIAAgACAAIAAgACAAfAAgACAAIAAgACAAIAAgACAAIAAgACAAIAAgAFQAIAA6ACAATQBpAGwAbABpAHMAZQBjAG8AbgBkACAAKAB0AGkAYwBrAHMAKQBcAG4AIAAgACAAIAAgACAAIAAgACAAIAB8ACAAIAAgACAAIAAgACAAIAAgAHwAIAAgACAAIAAgACAAIAAgACAAIAAgACAAIAA8ACAAOgAgAFIAbwB1AG4AZAAgAGIAeQAgAHQAcgB1AG4AYwBhAHQAaQBuAGcAIABjAG8AbQBwAG8AbgBlAG4AdABzAC4AIABEAGUAZgBhAHUAbAB0ACAAaQBzACAAcgBvAHUAbgBkAGkAbgBnACAAdABvACAAbgBlAGEAcgBlAHMAdAAuAFwAbgAgACAAIAAgACAAIAAgACAAIAAgAHwAIAAgACAAIAAgACAAIAAgACAAfAAgAEQAYQB0AGUAUwBlAHAAYQByAGEAdABvAHIAIAA6ACAAQwBoAGEAcgBhAGMAdABlAHIAIAB0AG8AIABzAGUAcABhAHIAYQB0AGUAIABkAGEAdABlACAAYwBvAG0AcABvAG4AZQBuAHQAcwAuACAAWwAsAC4ALwAtAF8AXQBcAG4AIAAgACAAIAAgACAAIAAgACAAIAB8ACAAIAAgACAAIAAgACAAIAAgAHwAIABUAGkAbQBlAFMAZQBwAGEAcgBhAHQAbwByACAAOgAgAEMAaABhAHIAYQBjAHQAZQByACAAdABvACAAcwBlAHAAYQByAGEAdABlACAAdABpAG0AZQAgAGMAbwBtAHAAbwBuAGUAbgB0AHMALgAgAFsALAAuADoALQBf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EAEEAVABFAF8AVABPAF8AVQBTAEQAQQBUAEUAIAA9ACAATABBAE0AQgBEAEEAKABFAHgAYwBlAGwARABhAHQAZQAsACAAWwBPAHAAdABpAG8AbgBzAF0ALABcAG4AIAAgACAAIABJAEYAUwAoAFwAbgAgACAAIAAgACAAIAAgACAASQBTAF8ARQBNAFAAVABZACgARQB4AGMAZQBsAEQAYQB0AGUAKQAsACAAXAAiAFwAIgAsAFwAbgAgACAAIAAgACAAIAAgACAATgBPAFQAKABJAFMATgBVAE0AQgBFAFIAKABFAHgAYwBlAGwARABhAHQAZQApACkALAAgAHsAIwBWAEEATABVAEUAIQB9ACwAXABuACAAIAAgACAAIAAgACAAIABFAHgAYwBlAGwARABhAHQAZQAgADwAPQAgADEALAAgAEYATwBSAE0AQQBUAF8AVQBTAF8ARABBAFQARQAoAFwAIgBcACIALAAgAFwAIgBcACIALAAgAFwAIgBcACIALAAgAEUAeABjAGUAbABEAGEAdABlACwAIABPAHAAdABpAG8AbgBzACwAIAAwACkALABcAG4AIAAgACAAIAAgACAAIAAgAFQAUgBVAEUALAAgAEwARQBUACgAXABuACAAIAAgACAAIAAgACAAIAAgACAAIAAgAF8AeQBlAGEAcgBDAEUALAAgAFkARQBBAFIAKABFAHgAYwBlAGwARABhAHQAZQApACwAXABuACAAIAAgACAAIAAgACAAIAAgACAAIAAgAF8AbQBvAG4AdABoACwAIABNAE8ATgBUAEgAKABFAHgAYwBlAGwARABhAHQAZQApACwAXABuACAAIAAgACAAIAAgACAAIAAgACAAIAAgAF8AZABhAHkALAAgAEQAQQBZACgARQB4AGMAZQBsAEQAYQB0AGUAKQAsAFwAbgAgACAAIAAgACAAIAAgACAAIAAgACAAIABfAHQAaQBtAGUALAAgAEUAeABjAGUAbABEAGEAdABlACAALQAgAEkATgBUACgARQB4AGMAZQBsAEQAYQB0AGUAKQAsAFwAbgAgACAAIAAgACAAIAAgACAAIAAgACAAIABGAE8AUgBNAEEAVABfAFUAUwBfAEQAQQBUAEUAKABfAHkAZQBhAHIAQwBFACwAIABfAG0AbwBuAHQAaAAsACAAXwBkAGEAeQAsACAAXwB0AGkAbQBlACwAIABPAHAAdABpAG8AbgBzACwAIAAw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FAFgAQwBFAEwARABBAFQARQBcAG4AXABuAEMAbwBuAHYAZQByAHQAcwAgAGEAbgAgAEkAUwBPACAAZgBvAHIAbQBhAHQAdABlAGQAIABkAGEAdABlACAAYQBuAGQAIAB0AGkAbQBlACAAdABvACAAYQBuACAARQB4AGMAZQBsACAARABhAHQAZQAvAFQAaQBt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wAIAB0AGkAbQBlACAAYQBuAGQAIAB0AGkAbQBlACAAegBvAG4AZQAgAG8AZgBmAHMAZQB0ACAAaQBuACAASQBTAE8AIABmAG8AcgBtAGEAdA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fAEQAQQBUAEUAVABJAE0ARQBfAFQATwBfAEUAWABDAEUATABEAEEAVABFACAAPQAgAEwAQQBNAEIARABBACgASQBTAE8ARABhAHQAZQBUAGkAbQBlACwAIABbAEEAbABsAG8AdwBNAGkAeABlAGQAUwB0AHkAbABlAHMAXQAsAFwAbgAgACAAIAAgAEkARgAoAEkAUwBfAEUATQBQAFQAWQAoAEkAUwBPAEQAYQB0AGUAVABpAG0AZQApACwAIAB7AFwAIgBcACIALAAgAFwAIgBcACIAfQAsAFwAbgAgACAAIAAgACAAIAAgACAATABFAFQAKABcAG4AIAAgACAAIAAgACAAIAAgACAAIAAgACAAXwBpAHMAbwBEAGEAdABlAFQAaQBtAGUALAAgAFAAQQBSAFMARQBfAEkAUwBPAF8ARABBAFQARQBUAEkATQBFACgASQBTAE8ARABhAHQAZQBUAGkAbQBlACwAIABBAGwAbABvAHcATQBpAHgAZQBkAFMAdAB5AGwAZQBzACkALABcAG4AIAAgACAAIAAgACAAIAAgACAAIAAgACAASQBGAFMAKABcAG4AIAAgACAAIAAgACAAIAAgACAAIAAgACAAIAAgACAAIABJAFMARQBSAFIATwBSACgASQBOAEQARQBYACgAXwBpAHMAbwBEAGEAdABlAFQAaQBtAGUALAAgADEALAAgADEAKQApACwAIABIAFMAVABBAEMASwAoAHsAIwBWAEEATABVAEUAIQB9ACwAIABJAE4ARABFAFgAKABfAGkAcwBvAEQAYQB0AGUAVABpAG0AZQAsACAAMQAsACAANQApACkALABcAG4AIAAgACAAIAAgACAAIAAgACAAIAAgACAAIAAgACAAIABJAFMARQBSAFIATwBSACgASQBOAEQARQBYACgAXwBpAHMAbwBEAGEAdABlAFQAaQBtAGUALAAgADEALAAgADQ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SQBOAEQARQBYACgAXwBpAHMAbwBEAGEAdABlAFQAaQBtAGUALAAgADEALAAgADQAKQAsACAASQBOAEQARQBYACgAXwBpAHMAbwBEAGEAdABlAFQAaQBtAGUALAAgADEALAAgADUAKQApACwAXABuACAAIAAgACAAIAAgACAAIAAgACAAIAAgACAAIAAgACAAVABSAFUARQAsACAATABFAFQAKABcAG4AIAAgACAAIAAgACAAIAAgACAAIAAgACAAIAAgACAAIAAgACAAIAAgAF8AZABhAHQAZQAsACAARABBAFQARQAoAFwAbgAgACAAIAAgACAAIAAgACAAIAAgACAAIAAgACAAIAAgACAAIAAgACAAIAAgACAAIABJAE4ARABFAFgAKABfAGkAcwBvAEQAYQB0AGUAVABpAG0AZQAsACAAMQAsACAAMQApACwAXABuACAAIAAgACAAIAAgACAAIAAgACAAIAAgACAAIAAgACAAIAAgACAAIAAgACAAIAAgAEkATgBEAEUAWAAoAF8AaQBzAG8ARABhAHQAZQBUAGkAbQBlACwAIAAxACwAIAAyACkALABcAG4AIAAgACAAIAAgACAAIAAgACAAIAAgACAAIAAgACAAIAAgACAAIAAgACAAIAAgACAASQBOAEQARQBYACgAXwBpAHMAbwBEAGEAdABlAFQAaQBtAGUALAAgADEALAAgADMAKQBcAG4AIAAgACAAIAAgACAAIAAgACAAIAAgACAAIAAgACAAIAAgACAAIAAgACkALABcAG4AIAAgACAAIAAgACAAIAAgACAAIAAgACAAIAAgACAAIAAgACAAIAAgAEgAUwBUAEEAQwBLACgAXwBkAGEAdABlACAAKwAgAE4AKABJAE4ARABFAFgAKABfAGkAcwBvAEQAYQB0AGUAVABpAG0AZQAsACAAMQAsACAANAApACkALAAgAEkATgBEAEUAWAAoAF8AaQBzAG8ARABhAHQAZQBUAGkAbQBlACwAIAAxACwAIAA1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JAFMATwBfAEQAQQBUAEUAVABJAE0ARQBcAG4AXABuAEMAbwBuAHYAZQByAHQAcwAgAGEAbgAgAEUAeABjAGUAbAAgAEQAYQB0AGUALwBUAGkAbQBlACAAYQBuAGQAIAB0AGkAbQBlACAAegBvAG4AZQAgAG8AZgBmAHMAZQB0ACAAdABvACAAYQBuACAASQBTAE8AIABmAG8AcgBtAGEAdAB0AGUAZ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IAAgACAAIAB8ACAAZABlAGMAaQBtAGEAbAAgACAAIAAgACAAIAAgACAAIAB8ACAARQB4AGMAZQBsACAARABhAHQAZQAvAFQAaQBtAGUALgBcAG4AWwBUAGkAbQBlAFoAbwBuAGUATwBmAGYAcwBlAHQAXQAgAHwAIABkAGUAYwBpAG0AYQBsACAAIAAgACAAIAAgACAAIAAgAHwAIABUAGkAbQBlACAAegBvAG4AZQAgAG8AZgBmAHMAZQB0ACAAZgByAG8AbQAgAFUAVABDACAAYQBzACAAZABlAGMAaQBtAGEAbAAgAGYAcgBhAGMAdABpAG8AbgAgAG8AZgAgAGEAIABkAGEAeQAuAFwAbgAgACAAIAAgACAAIAAgACAAIAAgACAAIAAgACAAIAAgACAAfAAgAFsALQAwAC4ANgAyADUALgAuADAALgA2ADIANQBdACAAfAAgAEEAcwBzAHUAbQBlAGQAIAB0AG8AIABiAGUAIABVAFQAQwAgAGkAZgAgAG8AbQBtAGkAdAB0AGUAZAAuACAAWwAtADEANQA6ADAAMAAuAC4AKwAxADUAOgAwADAAXQBcAG4AWwBPAHAAdABpAG8AbgBzAF0AIAAgACAAIAAgACAAIAAgAHwAIAB0AGUAeAB0ACAAIAAgACAAIAAgACAAIAAgACAAIAAgAHwAIABTAHQAcgBpAG4AZwAgAHcAaQB0AGgAIABlAGwAZQBtAGUAbgB0AHMAOgAgAFsAQgBdAFsAPABdAFsATABvAHcATwByAGQAZQByAF0AWwBQAHIAZQBjAGkAcwBpAG8AbgBdAFsAWgBdAFwAbgAgACAAIAAgACAAIAAgACAAIAAgACAAIAAgACAAIAAgACAAfAAgACAAIAAgACAAIAAgACAAIAAgACAAIAAgACAAIAAgACAAfAAgACAAIAAgACAAIAAgACAAQgAgADoAIABEAGkAcwBwAGwAYQB5ACAAaQBuACAAYgBhAHMAaQBjACAAZgBvAHIAbQBhAHQAIABlAGcAIABUADAAMAAwADAAXABuACAAIAAgACAAIAAgACAAIAAgACAAIAAgACAAIAAgACAAIAB8ACAAIAAgACA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CAAIAAgACAAfAAgAEwAbwB3AE8AcgBkAGUAcgAgADoAIABsAG8AdwAgAG8AcgBkAGUAcgAgAGMAbwBtAHAAbwBuAGUAbgB0ACAAdABvACAAZABpAHMAcABsAGEAeQBcAG4AIAAgACAAIAAgACAAIAAgACAAIAAgACAAIAAgACAAIAAgAHwAIAAgACAAIAAgACAAIAAgACAAIAAgACAAIAAgACAAIAAgAHwAIAAgACAAIAAgAE4AdQBsAGwAIAA6ACAARABlAGYAYQB1AGwAdABzACAAdABvACAAcwBlAGMAbwBuAGQAcwAgAGkAZgAgAHQAaQBtAGUAIABwAHIAZQBzAGUAbgB0ACwAIABvAHQAaABlAHIAdwBpAHMAZQAgAGQAYQB5AFwAbgAgACAAIAAgACAAIAAgACAAIAAgACAAIAAgACAAIAAgACAAfAAgACAAIAAgACAAIAAgACAAIAAgACAAIAAgACAAIAAgACAAfAAgACAAIAAgACAAIAAgACAARAAgADoAIABEAGEAeQBcAG4AIAAgACAAIAAgACAAIAAgACAAIAAgACAAIAAgACAAIAAgAHwAIAAgACAAIAAgACAAIAAgACAAIAAgACAAIAAgACAAIAAgAHwAIAAgACAAIAAgACAAIAAgAEgAIAA6ACAASABvAHUAcgBcAG4AIAAgACAAIAAgACAAIAAgACAAIAAgACAAIAAgACAAIAAgAHwAIAAgACAAIAAgACAAIAAgACAAIAAgACAAIAAgACAAIAAgAHwAIAAgACAAIAAgACAAIAAgAE0AIAA6ACAATQBpAG4AdQB0AGUAXABuACAAIAAgACAAIAAgACAAIAAgACAAIAAgACAAIAAgACAAIAB8ACAAIAAgACAAIAAgACAAIAAgACAAIAAgACAAIAAgACAAIAB8ACAAIAAgACAAIAAgACAAIABTACAAOgAgAFMAZQBjAG8AbgBkAFwAbgAgACAAIAAgACAAIAAgACAAIAAgACAAIAAgACAAIAAgACAAfAAgACAAIAAg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CAAIAAgACAAfAAgACAAIAAgACAAI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pAG0AZQBaAG8AbgBlAE8AZgBmAHMAZQB0AF0ALAAgAFsATwBwAHQAaQBvAG4AcwBdACwAXABuACAAIAAgACAASQBGAFMAKABcAG4AIAAgACAAIAAgACAAIAAgAEkAUwBfAEUATQBQAFQAWQAoAEUAeABjAGUAbABEAGEAdABlACkALAAgAFwAIgBcACIALABcAG4AIAAgACAAIAAgACAAIAAgAE4ATwBUACgASQBTAE4AVQBNAEIARQBSACgARQB4AGMAZQBsAEQAYQB0AGUAKQApACwAIAB7ACMAVgBBAEwAVQBFACEAfQAsAFwAbgAgACAAIAAgACAAIAAgACAARQB4AGMAZQBsAEQAYQB0AGUAIAA8AD0AIAAxACwAIABGAE8AUgBNAEEAVABfAEkAUwBPAF8ARABBAFQARQBUAEkATQBFACgAXAAiAFwAIgAsACAAXAAiAFwAIgAsACAAXAAiAFwAIgAsACAARQB4AGMAZQBsAEQAYQB0AGUALAAgAFQAaQBtAGUAWgBvAG4AZQBPAGYAZgBzAGUAdAAsACAATwBwAHQAaQBvAG4Acw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JAFMATwBfAEQAQQBUAEUAVABJAE0ARQAoAF8AeQBlAGEAcgBDAEUALAAgAF8AbQBvAG4AdABoACwAIABfAGQAYQB5ACwAIABfAHQAaQBtAGUALAAgAFQAaQBtAGUAWgBvAG4AZQBPAGYAZgBzAGUAdAAsACAATwBwAHQAaQBvAG4Acw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MAG8AYwBhAGwAIABNAG8AZABpAGYAZQBkACAASgB1AGwAaQBhAG4AIABEAGEAdABl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LAAgAHQAaQBtAGUAIABhAG4AZAAgAHQAaQBtAGUAIAB6AG8AbgBlACAAbwBmAGYAcwBlAHQAIABpAG4AIABJAFMATwAgAGYAbwByAG0AYQB0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FsASgB1AGwAaQBhAG4AQwBhAGwAZQBuAGQAYQByAF0AIAAgACAAfAAgAHMAdwBpAHQAYwBoACAAfAAgAEMAYQBsAGMAdQBsAGEAdABlACAAZgBvAHI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NAEoARABBAFQARQAgAD0AIABMAEEATQBCAEQAQQAoAEkAUwBPAEQAYQB0AGUAVABpAG0AZQAsACAAWwBBAGwAbABvAHcATQBpAHgAZQBkAFMAdAB5AGwAZQBzAF0ALAAgAFsASgB1AGwAaQBhAG4AQwBhAGwAZQBuAGQAYQBy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TgBPAFQAKABJAFMAXwBOAFUATQBFAFIASQBDAF8ATgBVAEwATAAoAEkATgBEAEUAWAAoAF8AaQBzAG8ARABhAHQAZQBUAGkAbQBlACwAIAAxACwAIAA0ACk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ewAjAFYAQQBMAFUARQAhAH0ALAAgAEkATgBEAEUAWAAoAF8AaQBzAG8ARABhAHQAZQBUAGkAbQBlACwAIAAxACwAIAA1ACkAKQAsAFwAbgAgACAAIAAgACAAIAAgACAAIAAgACAAIAAgACAAIAAgAFQAUgBVAEUALAAgAEwARQBUACgAXABuACAAIAAgACAAIAAgACAAIAAgACAAIAAgACAAIAAgACAAIAAgACAAIABfAE0ASgBEAGEAdABlACwAIABNAE8ARABJAEYASQBFAEQAXwBKAFUATABJAEEATgBf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LABcAG4AIAAgACAAIAAgACAAIAAgACAAIAAgACAAIAAgACAAIAAgACAAIAAgACAAIAAgACAASQBOAEQARQBYACgAXwBpAHMAbwBEAGEAdABlAFQAaQBtAGUALAAgADEALAAgADQAKQAsAFwAbgAgACAAIAAgACAAIAAgACAAIAAgACAAIAAgACAAIAAgACAAIAAgACAAIAAgACAAIABKAHUAbABpAGEAbgBDAGEAbABlAG4AZABhAHIAXABuACAAIAAgACAAIAAgACAAIAAgACAAIAAgACAAIAAgACAAIAAgACAAIAApACwAXABuACAAIAAgACAAIAAgACAAIAAgACAAIAAgACAAIAAgACAAIAAgACAAIABIAFMAVABBAEMASwAoAF8ATQBKAEQAYQB0AGUALAAgAEkATgBEAEUAWAAoAF8AaQBzAG8ARABhAHQAZQBUAGkAbQBlACwAIAAxACwAIAA1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JAFMATwBfAEQAQQBUAEUAVABJAE0ARQBcAG4AXABuAEMAbwBuAHYAZQByAHQAcwAgAGEAIABNAG8AZABpAGYAaQBlAGQAIABKAHUAbABpAGEAbgAgAEQAYQB0AGUAIABhAG4AZAAgAHQAaQBtAGUAIAB6AG8AbgBlACAAbwBmAGYAcwBlAHQAIAB0AG8AIABhAG4AIABJAFMATw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AgACAAIAAgAHwAIABNAG8AZABpAGYAaQBlAGQAIABKAHUAbABpAGEAbgAgAEQAYQB0AGUAXABuAFsAVABpAG0AZQBaAG8AbgBlAE8AZgBmAHMAZQB0AF0AIAB8ACAAZABlAGMAaQBtAGEAbAAgACAAIAAgACAAIAAgACAAIAB8ACAAVABpAG0AZQAgAHoAbwBuAGUAIABvAGYAZgBzAGUAdAAgAGYAcgBvAG0AIABVAFQAQwAgAGEAcwAgAGQAZQBjAGkAbQBhAGwAIABmAHIAYQBjAHQAaQBvAG4AIABvAGYAIABhACAAZABhAHkALgBcAG4AIAAgACAAIAAgACAAIAAgACAAIAAgACAAIAAgACAAIAAgAHwAIABbAC0AMAAuADYAMgA1AC4ALgAwAC4ANgAyADUAXQAgAHwAIABBAHMAcwB1AG0AZQBkACAAdABvACAAYgBlACAAVQBUAEMAIABpAGYAIABvAG0AbQBpAHQAdABlAGQALgAgAFsALQAxADUAOgAwADAALgAuACsAMQA1ADoAMAAwAF0AXABuAFsATwBwAHQAaQBvAG4AcwBdACAAIAAgACAAIAAgACAAIAB8ACAAdABlAHgAdAAgACAAIAAgACAAIAAgACAAIAAgACAAIAB8ACAAUwB0AHIAaQBuAGcAIAB3AGkAdABoACAAZQBsAGUAbQBlAG4AdABzADoAIABbAEIAXQBbADwAXQBbAEwAbwB3AE8AcgBkAGUAcgBdAFsAUAByAGUAYwBpAHMAaQBvAG4AXQBbAFoAXQBcAG4AIAAgACAAIAAgACAAIAAgACAAIAAgACAAIAAgACAAIAAgAHwAIAAgACAAIAAgACAAIAAgACAAIAAgACAAIAAgACAAIAAgAHwAIAAgACAAIAAgACAAIAAgAEIAIAA6ACAARABpAHMAcABsAGEAeQAgAGkAbgAgAGIAYQBzAGkAYwAgAGYAbwByAG0AYQB0ACAAZQBnACAAVAAwADAAMAAwAFwAbgAgACAAIAAgACAAIAAgACAAIAAgACAAIAAgACAAIAAgACAAfAAgACAAIAAgACAAIAAgACAAIAAgACAAIAAgACAAIAAgACAAfAAgACAAIAAgACAAIAAgACAAPAAgADoAIABSAG8AdQBuAGQAIABiAHkAIAB0AHIAdQBuAGMAYQB0AGkAbgBnACAAYwBvAG0AcABvAG4AZQBuAHQAcwAuACAARABlAGYAYQB1AGwAdAAgAGkAcwAgAHIAbwB1AG4AZABpAG4AZwAgAHQAbwAgAG4AZQBhAHIAZQBzAHQALgBcAG4AIAAgACAAIAAgACAAIAAgACAAIAAgACAAIAAgACAAIAAgAHwAIAAgACAAIAAgACAAIAAgACAAIAAgACAAIAAgACAAIAAgAHwAIABMAG8AdwBPAHIAZABlAHIAIAA6ACAAbABvAHcAIABvAHIAZABlAHIAIABjAG8AbQBwAG8AbgBlAG4AdAAgAHQAbwAgAGQAaQBzAHAAbABhAHkAXABuACAAIAAgACAAIAAgACAAIAAgACAAIAAgACAAIAAgACAAIAB8ACAAIAAgACA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AgACAAIAAgAHwAIAAgACAAIAAgACAAIAAgAEQAIAA6ACAARABhAHkAXABuACAAIAAgACAAIAAgACAAIAAgACAAIAAgACAAIAAgACAAIAB8ACAAIAAgACAAIAAgACAAIAAgACAAIAAgACAAIAAgACAAIAB8ACAAIAAgACAAIAAgACAAIABIACAAOgAgAEgAbwB1AHIAXABuACAAIAAgACAAIAAgACAAIAAgACAAIAAgACAAIAAgACAAIAB8ACAAIAAgACAAIAAgACAAIAAgACAAIAAgACAAIAAgACAAIAB8ACAAIAAgACAAIAAgACAAIABNACAAOgAgAE0AaQBuAHUAdABlAFwAbgAgACAAIAAgACAAIAAgACAAIAAgACAAIAAgACAAIAAgACAAfAAgACAAIAAgACAAIAAgACAAIAAgACAAIAAgACAAIAAgACAAfAAgACAAIAAgACAAIAAgACAAUwAgADoAIABTAGUAYwBvAG4AZABcAG4AIAAgACAAIAAgACAAIAAgACAAIAAgACAAIAAgACAAIAAgAHwAIAAgACAAIAAgACAAIAAgACAAIAAgACAAIAAgACAAIAAgAHwAIABQAHIAZQBjAGkAcwBpAG8AbgA6ACAAWwAwAC0AOQBdACAATwBuAGwAeQAgAGgAYQBzACAAYQBuACAAZQBmAGYAZQBjAHQAIAB3AGgAZQBuACAAbABvAHcAIABvAHIAZABlAHIAIABjAG8AbQBwAG8AbgBlAG4AdAAgAGkAcwAgAHMAZQBjAG8AbgBkAHMALgBcAG4AIAAgACAAIAAgACAAIAAgACAAIAAgACAAIAAgACAAIAAgAHwAIAAgACAAIAAgACAAIAAgACAAIAAgACAAIAAgACAAIAAgAHwAIAAgACAAIAAgACAAIAAgAFoAIAA6ACAARABpAHMAcABsAGEAeQAgACcAWgAnACAAZgBvAHIAIABaAHUAbAB1ACAAdABpAG0AZQAgAHoAbwBuAGUAIAArADAAMAA6ADAAM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JAFMATwBfAEQAQQBUAEUAVABJAE0ARQAgAD0AIABMAEEATQBCAEQAQQAoAE0ASgBEAGEAdABlACwAIABbAFQAaQBtAGUAWgBvAG4AZQBPAGYAZgBzAGUAdABdACwAIABbAE8AcAB0AGkAbwBuAHMAXQAsACAAWwBKAHUAbABpAGEAbgBDAGEAbABlAG4AZABhAHIAXQAsAFwAbgAgACAAIAAgAEkARgBTACgAXABuACAAIAAgACAAIAAgACAAIABJAFMAXwBFAE0AUABUAFkAKABNAEoARABhAHQAZQApACwAIABcACIAXAAiACwAXABuACAAIAAgACAAIAAgACAAIABOAE8AVAAoAEkAUwBOAFUATQBCAEUAUgAoAE0ASgBEAGEAdABlACkAKQAsACAAewAjAFYAQQBMAFUARQAh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RgBPAFIATQBBAFQAXwBJAFMATwBfAEQAQQBUAEUAVABJAE0ARQAoAFwAbgAgACAAIAAgACAAIAAgACAAIAAgACAAIAAgACAAIAAgAEkATgBEAEUAWAAoAF8AYwBEAGEAdABlACwAIAAxACwAIAAxACkALABcAG4AIAAgACAAIAAgACAAIAAgACAAIAAgACAAIAAgACAAIABJAE4ARABFAFgAKABfAGMARABhAHQAZQAsACAAMQAsACAAMgApACwAXABuACAAIAAgACAAIAAgACAAIAAgACAAIAAgACAAIAAgACAASQBOAEQARQBYACgAXwBjAEQAYQB0AGUALAAgADEALAAgADMAKQAsAFwAbgAgACAAIAAgACAAIAAgACAAIAAgACAAIAAgACAAIAAgAEkATgBEAEUAWAAoAF8AYwBEAGEAdABlACwAIAAxACwAIAA0ACkALABcAG4AIAAgACAAIAAgACAAIAAgACAAIAAgACAAIAAgACAAIABUAGkAbQBlAFoAbwBuAGUATwBmAGYAcwBlAHQALABcAG4AIAAgACAAIAAgACAAIAAgACAAIAAgACAAIAAgACAAIABPAHAAdABpAG8AbgBzACwAXABuACAAIAAgACAAIAAgACAAIAAgACAAIAAgACAAIAAgACAASgB1AGwAaQBhAG4AQwBhAGwAZQBuAGQAYQBy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gASQBGAFQAXwBUAEkATQBFAFoATwBOAEUAXABuAFwAbgBUAHIAYQBuAHMAbABhAHQAZQBzACAAYQAgAE0AbwBkAGkAZgBpAGUAZAAgAEoAdQBsAGkAYQBuACAARABhAHQAZQAgAGYAcgBvAG0AIABvAG4AZQAgAHQAaQBtAGUAIAB6AG8AbgBlACAAdABvACAAYQBuAG8AdABoAGUAcgAuACAASQBmACAAYQAgAHQAaQBtAGUAIAB6AG8AbgBlACAAaQBzACAAbwBtAGkAdAB0AGUAZAAgAGkAdAAgAGkAcwAgAGEAcwBzAHUAbQBlAGQAXABuAHQAbwAgAGIAZ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CAAIAAgACAAIAAgACAAfAAgAGQAZQBjAGkAbQBhAGwAIAAgACAAIAAgACAAIAAgACAAfAAgAE0AbwBkAGkAZgBpAGUAZAAgAEoAdQBsAGkAYQBuACAARABhAHQAZQBcAG4AWwBSAGUAZgBlAHIAZQBuAGMAZQBUAGkAbQBlAFoAbwBuAGUATwBmAGYAcwBlAHQAXQAgAHwAIABkAGUAYwBpAG0AYQBsACAAIAAgACAAIAAgACAAIAAgAHwAIABUAGkAbQBlACAAegBvAG4AZQAgAG8AZgBmAHMAZQB0ACAAcgBlAGYAZQByAGUAbgBjAGUAZAAgAGIAeQAgAHQAaABlACAATQBKAEQAYQB0AGUAXABuACAAIAAgACAAIAAgACAAIAAgACAAIAAgACAAIAAgACAAIAAgACAAIAAgACAAIAAgACAAIAB8ACAAWwAtADAALgA2ADIANQAuAC4AMAAuADYAMgA1AF0AIAB8ACAAQQBzAHMAdQBtAGUAZAAgAHQAbwAgAGIAZQAgAFUAVABDACAAaQBmACAAbwBtAG0AaQB0AHQAZQBkAC4AIABbAC0AMQA1ADoAMAAwAC4ALgArADEANQA6ADAAMABdAFwAbgBbAFQAcgBhAG4AcwBsAGEAdABlAFQAaQBtAGUAWgBvAG4AZQBPAGYAZgBzAGUAdABdACAAfAAgAGQAZQBjAGkAbQBhAGwAIAAgACAAIAAgACAAIAAgACAAfAAgAFQAaQBtAGUAIAB6AG8AbgBlACAAbwBmAGYAcwBlAHQAIAB0AG8AIAB0AHIAYQBuAHMAbABhAHQAZQAgAHQAaABlACAATQBKAEQAYQB0AGUAIAB0AG8ALgBcAG4AIAAgACAAIAAgACAAIAAgACAAIAAgACAAIAAgACAAIAAgACAAIAAgACAAIAAgACAAIAAgAHwAIABbAC0AMAAuADYAMgA1AC4ALgAwAC4ANgAyADUAXQAgAHwAIABBAHMAcwB1AG0AZQBkACAAdABvACAAYgBlACAAVQBUAEMAIABpAGYAIABvAG0AbQBpAHQAdABlAGQALg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ABJAEYAVABfAFQASQBNAEUAWgBPAE4ARQAgAD0AIABMAEEATQBCAEQAQQAoAE0ASgBEAGEAdABlACwAIABbAFIAZQBmAGUAcgBlAG4AYwBlAFQAaQBtAGUAWgBvAG4AZQBPAGYAZgBzAGUAdABdACwAIABbAFQAcgBhAG4AcwBsAGEAdABlAFQAaQBtAGUAWgBvAG4AZQBPAGYAZgBzAGUAdABdACwAXABuACAAIAAgACAASQBGAFMAKABcAG4AIAAgACAAIAAgACAAIAAgAEkAUwBfAEUATQBQAFQAWQAoAE0ASgBEAGEAdABlACkALAAgAFwAIgBcACIALABcAG4AIAAgACAAIAAgACAAIAAgAE4ATwBUACgASQBTAE4AVQBNAEIARQBSACgATQBKAEQAYQB0AGUAKQApACwAIAB7ACMAVgBBAEwAVQBFACEAfQAsAFwAbgAgACAAIAAgACAAIAAgACAAVABSAFUARQAsACAATABFAFQAKABcAG4AIAAgACAAIAAgACAAIAAgACAAIAAgACAAXwByAGUAZgBlAHIAZQBuAGMAZQBUAFoALAAgAE4AKABSAGUAZgBlAHIAZQBuAGMAZQBUAGkAbQBlAFoAbwBuAGUATwBmAGYAcwBlAHQAKQAsAFwAbgAgACAAIAAgACAAIAAgACAAIAAgACAAIABfAHQAcgBhAG4AcwBsAGEAdABlAFQAWgAsACAATgAoAFQAcgBhAG4AcwBsAGEAdABlAFQAaQBtAGUAWgBvAG4AZQBPAGYAZgBzAGUAdAApACwAXABuACAAIAAgACAAIAAgACAAIAAgACAAIAAgAF8AZABpAGYAZgBlAHIAZQBuAGMAZQAsACAAXwB0AHIAYQBuAHMAbABhAHQAZQBUAFoAIAAtACAAXwByAGUAZgBlAHIAZQBuAGMAZQBUAFoALAAgAFwAbgAgACAAIAAgACAAIAAgACAAIAAgACAAIABIAFMAVABBAEMASwAoAE0ASgBEAGEAdABlACAAKwAgAF8AZABpAGYAZgBlAHIAZQBuAGMAZQAsACAAXwB0AHIAYQBuAHMAbABhAHQAZQBUAFoAKQBcAG4AIAAgACAAIAAgACAAIAAgACkAXABuACAAIAAgACAAKQBcAG4AK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MAQQBMAEUATgBEAEEAUgAuAE4AVQBMAEwASQBGAFkAIgAsACIAQwBBAEwARQBOAEQAQQBSAC4ASQBTAF8ARQBNAFAAVABZACIALAAiAEMAQQBMAEUATgBEAEEAUgAuAEkAUwBfAE4AVQBNAEUAUgBJAEMAXwBOAFUATABMACIALAAiAEMAQQBMAEUATgBEAEEAUgAuAEkAUwBfAE4ATwBOAF8AWgBFAFIATwAiACwAIgBDAEEATABFAE4ARABBAFIALgBJAFMAXwBOAE8ATgBfAE4ARQBHAEEAVABJAFYARQAiACwAIgBDAEEATABFAE4ARABBAFIALgBJAFMAXwBJAE4AVABFAEcARQBSACIALAAiAEMAQQBMAEUATgBEAEEAUgAuAEQARQBDAEkATQBBAEwAUwAiACwAIgBDAEEATABFAE4ARABBAFIALgBWAEEATABJAEQAQQBUAEUAXwBDAEgAQQBSAFMARQBUACIALAAiAEMAQQBMAEUATgBEAEEAUgAuAFIARQBQAEwAQQBDAEUAXwBDAEgAQQBSAFMAIgAsACIAQwBBAEwARQBOAEQAQQBSAC4ARgBJAE4ARABfAE4AVABIAF8AQwBIAEEAUgAiACwAIgBDAEEATABFAE4ARABBAFIALgBTAEUAQQBSAEMASABfAE4AVABIAF8AQwBIAEEAUgAiACwAIgBDAEEATABFAE4ARABBAFIALgBTAFAATABJAFQAXwBBAFIATwBVAE4ARABfAEMASABBAFIAUwAiACwAIgBDAEEATABFAE4ARABBAFIALgBJAFMAXwBWAEEATABJAEQAXwBUAEkATQBFAFMAUABBAE4AIgAsACIAQwBBAEwARQBOAEQAQQBSAC4AVgBBAEwASQBEAEEAVABFAF8AVABJAE0ARQBTAFAAQQBOACIALAAiAEMAQQBMAEUATgBEAEEAUgAuAFQASQBNAEUAUwBQAEEATgBfAEwATwBXAF8ATwBSAEQARQBSACIALAAiAEMAQQBMAEUATgBEAEEAUgAuAFQASQBNAEUAUwBQAEEATgBfAEgASQBHAEgAXwBPAFIARABFAFIAIgAsACIAQwBBAEwARQBOAEQAQQBSAC4AVABJAE0ARQBTAFAAQQBOACIALAAiAEMAQQBMAEUATgBEAEEAUgAuAFIATwBVAE4ARABfAFQASQBNAEUAUwBQAEEATgAiACwAIgBDAEEATABFAE4ARABBAFIALgBSAEUAUwBPAEwAVgBFAF8AVABJAE0ARQBTAFAAQQBOACIALAAiAEMAQQBMAEUATgBEAEEAUgAuAFAAQQBSAFMARQBfAFQASQBNAEUAUwBQAEEATgAiACwAIgBDAEEATABFAE4ARABBAFIALgBGAE8AUgBNAEEAVABfAFQASQBNAEUAUwBQAEEATgAiACwAIgBDAEEATABFAE4ARABBAFIALgBfAEYATwBSAE0AQQBUAF8AUABSAE8AVgBJAEQARQBSAF8AVABJAE0ARQBTAFAAQQBOAF8ATQBPAEQARQBSAE4AIgAsACIAQwBBAEwARQBOAEQAQQBSAC4AXwBGAE8AUgBNAEEAVABfAFAAUgBPAFYASQBEAEUAUgBfAFQASQBNAEUAUwBQAEEATgBfAFQAUgBBAEQASQBUAEkATwBOAEEATAAiACwAIgBDAEEATABFAE4ARABBAFIALgBZAEUAQQBSAF8AQwBPAE0ATQBPAE4AXwBFAFIAQQAiACwAIgBDAEEATABFAE4ARABBAFIALgBQAEEAUgBTAEUAXwBNAE8ATgBUAEgAIgAsACIAQwBBAEwARQBOAEQAQQBSAC4ATQBPAE4AVABIAF8ATgBBAE0ARQAiACwAIgBDAEEATABFAE4ARABBAFIALgBJAFMAXwBMAEUAQQBQAF8AWQBFAEEAUgAiACwAIgBDAEEATABFAE4ARABBAFIALgBJAFMAXwBWAEEATABJAEQAXwBEAEEAVABFACIALAAiAEMAQQBMAEUATgBEAEEAUgAuAEQAQQBZAFMAXwBJAE4AXwBZAEUAQQBSACIALAAiAEMAQQBMAEUATgBEAEEAUgAuAEQAQQBZAFMAXwBJAE4AXwBNAE8ATgBUAEgAIgAsACIAQwBBAEwARQBOAEQAQQBSAC4AUABBAFIAUwBFAF8ASQBTAE8AXwBDAEEATABFAE4ARABBAFIAXwBEAEEAVABFACIALAAiAEMAQQBMAEUATgBEAEEAUgAuAEYATwBSAE0AQQBUAF8ASQBTAE8AXwBZAEUAQQBSACIALAAiAEMAQQBMAEUATgBEAEEAUgAuAEYATwBSAE0AQQBUAF8ASQBTAE8AXwBDAEEATABFAE4ARABBAFIAXwBEAEEAVABFACIALAAiAEMAQQBMAEUATgBEAEEAUgAuAEoAVQBMAEkAQQBOAF8ARABBAFkAXwBOAFUATQBCAEUAUgAiACwAIgBDAEEATABFAE4ARABBAFIALgBNAE8ARABJAEYASQBFAEQAXwBKAFUATABJAEEATgBfAEQAQQBZAF8ATgBVAE0AQgBFAFIAIgAsACIAQwBBAEwARQBOAEQAQQBSAC4ASgBEAE4AXwBUAE8AXwBNAE8ARABJAEYASQBFAEQAIgAsACIAQwBBAEwARQBOAEQAQQBSAC4ATQBPAEQASQBGAEkARQBEAF8AVABPAF8ASgBEAE4AIgAsACIAQwBBAEwARQBOAEQAQQBSAC4ASgBEAE4AXwBUAE8AXwBDAEEATABFAE4ARABBAFIAXwBEAEEAVABFACIALAAiAEMAQQBMAEUATgBEAEEAUgAuAE0ASgBEAE4AXwBUAE8AXwBDAEEATABFAE4ARABBAFIAXwBEAEEAVABFACIALAAiAEMAQQBMAEUATgBEAEEAUgAuAEcAUgBFAEcATwBSAEkAQQBOAF8AVABPAF8ASgBVAEwASQBBAE4AIgAsACIAQwBBAEwARQBOAEQAQQBSAC4ASgBVAEwASQBBAE4AXwBUAE8AXwBHAFIARQBHAE8AUgBJAEEATgAiACwAIgBDAEEATABFAE4ARABBAFIALgBTAEUAQwBVAEwAQQBSAF8ARABJAEYARgBFAFIARQBOAEMARQAiACwAIgBDAEEATABFAE4ARABBAFIALgBJAFMAXwBWAEEATABJAEQAXwBUAEkATQBFAF8ATwBGAF8ARABBAFkAIgAsACIAQwBBAEwARQBOAEQAQQBSAC4ASgBVAEwASQBBAE4AXwBEAEEAVABFACIALAAiAEMAQQBMAEUATgBEAEEAUgAuAE0ATwBEAEkARgBJAEUARABfAEoAVQBMAEkAQQBOAF8ARABBAFQARQAiACwAIgBDAEEATABFAE4ARABBAFIALgBKAEQAQQBUAEUAXwBUAE8AXwBNAE8ARABJAEYASQBFAEQAIgAsACIAQwBBAEwARQBOAEQAQQBSAC4ATQBPAEQASQBGAEkARQBEAF8AVABPAF8ASgBEAEEAVABFACIALAAiAEMAQQBMAEUATgBEAEEAUgAuAEoARABBAFQARQBfAFQATwBfAEMAQQBMAEUATgBEAEEAUgBfAEQAQQBUAEUAIgAsACIAQwBBAEwARQBOAEQAQQBSAC4ATQBKAEQAQQBUAEUAXwBUAE8AXwBDAEEATABFAE4ARABBAFIAXwBEAEEAVABFACIALAAiAEMAQQBMAEUATgBEAEEAUgAuAFIARQBTAE8ATABWAEUAXwBNAEoARABBAFQARQAiACwAIgBDAEEATABFAE4ARABBAFIALgBNAEoARABBAFQARQBfAEEARABEAEkAVABJAE8ATgAiACwAIgBDAEEATABFAE4ARABBAFIALgBQAEEAUgBTAEUAXwBJAFMATwBfAFQASQBNAEUAIgAsACIAQwBBAEwARQBOAEQAQQBSAC4ARgBPAFIATQBBAFQAXwBJAFMATwBfAFQASQBNAEUAIgAsACIAQwBBAEwARQBOAEQAQQBSAC4AUABBAFIAUwBFAF8ASQBTAE8AXwBUAFoATwAiACwAIgBDAEEATABFAE4ARABBAFIALgBGAE8AUgBNAEEAVABfAEkAUwBPAF8AVABaAE8AIgAsACIAQwBBAEwARQBOAEQAQQBSAC4AUABBAFIAUwBFAF8ASQBTAE8AXwBEAEEAVABFAFQASQBNAEUAIgAsACIAQwBBAEwARQBOAEQAQQBSAC4ARgBPAFIATQBBAFQAXwBJAFMATwBfAEQAQQBUAEUAVABJAE0ARQAiACwAIgBDAEEATABFAE4ARABBAFIALgBQAEEAUgBTAEUAXwBMAEkAVABFAFIAQQBSAFkAXwBZAEUAQQBSACIALAAiAEMAQQBMAEUATgBEAEEAUgAuAEYATwBSAE0AQQBUAF8ATABJAFQARQBSAEEAUgBZAF8AWQBFAEEAUgAiACwAIgBDAEEATABFAE4ARABBAFIALgBQAEEAUgBTAEUAXwBMAEkAVABFAFIAQQBSAFkAXwBEAEEAVABFACIALAAiAEMAQQBMAEUATgBEAEEAUgAuAEYATwBSAE0AQQBUAF8ATABJAFQARQBSAEEAUgBZAF8ARABBAFQARQAiACwAIgBDAEEATABFAE4ARABBAFIALgBQAEEAUgBTAEUAXwBVAFMAXwBEAEEAVABFACIALAAiAEMAQQBMAEUATgBEAEEAUgAuAEYATwBSAE0AQQBUAF8AVQBTAF8ARABBAFQARQAiACwAIgBDAEEATABFAE4ARABBAFIALgBQAEEAUgBTAEUAXwBNAEkATABfAEQAVABHACIALAAiAEMAQQBMAEUATgBEAEEAUgAuAEYATwBSAE0AQQBUAF8ATQBJAEwAXwBEAFQARwAiACwAIgBDAEEATABFAE4ARABBAFIALgBJAFMAXwBWAEEATABJAEQAXwBPAFIARABJAE4AQQBMAF8ARABBAFQARQAiACwAIgBDAEEATABFAE4ARABBAFIALgBQAEEAUgBTAEUAXwBJAFMATwBfAE8AUgBEAEkATgBBAEwAXwBEAEEAVABFACIALAAiAEMAQQBMAEUATgBEAEEAUgAuAEYATwBSAE0AQQBUAF8ASQBTAE8AXwBPAFIARABJAE4AQQBMAF8ARABBAFQARQAiACwAIgBDAEEATABFAE4ARABBAFIALgBPAFIARABJAE4AQQBMAF8ARABBAFQARQBfAFQATwBfAE0ASgBEAEEAVABFACIALAAiAEMAQQBMAEUATgBEAEEAUgAuAE0ASgBEAEEAVABFAF8AVABPAF8ATwBSAEQASQBOAEEATABfAEQAQQBUAEUAIgAsACIAQwBBAEwARQBOAEQAQQBSAC4AQwBPAE4AVgBFAFIAVABfAFcARQBFAEsARABBAFkAXwBOAFUATQBCAEUAUgAiACwAIgBDAEEATABFAE4ARABBAFIALgBQAEEAUgBTAEUAXwBXAEUARQBLAEQAQQBZACIALAAiAEMAQQBMAEUATgBEAEEAUgAuAFcARQBFAEsARABBAFkAXwBOAEEATQBFACIALAAiAEMAQQBMAEUATgBEAEEAUgAuAEQAQQBZAF8ATwBGAF8AVwBFAEUASwAiACwAIgBDAEEATABFAE4ARABBAFIALgBXAEUARQBLAEQAQQBZAF8ATwBGAF8ATQBPAE4AVABIACIALAAiAEMAQQBMAEUATgBEAEEAUgAuAEkAUwBfAFYAQQBMAEkARABfAFcARQBFAEsAXwBEAEEAVABFACIALAAiAEMAQQBMAEUATgBEAEEAUgAuAFcARQBFAEsAUwBfAEkATgBfAFkARQBBAFIAIgAsACIAQwBBAEwARQBOAEQAQQBSAC4AUABBAFIAUwBFAF8ASQBTAE8AXwBXAEUARQBLAF8ARABBAFQARQAiACwAIgBDAEEATABFAE4ARABBAFIALgBGAE8AUgBNAEEAVABfAEkAUwBPAF8AVwBFAEUASwBfAEQAQQBUAEUAIgAsACIAQwBBAEwARQBOAEQAQQBSAC4AVwBFAEUASwBfAEQAQQBUAEUAXwBUAE8AXwBNAEoARABBAFQARQAiACwAIgBDAEEATABFAE4ARABBAFIALgBNAEoARABBAFQARQBfAFQATwBfAFcARQBFAEsAXwBEAEEAVABFACIALAAiAEMAQQBMAEUATgBEAEEAUgAuAFcARQBFAEsAXwBOAFUATQBCAEUAUgAiACwAIgBDAEEATABFAE4ARABBAFIALgBEAEEAWQBTAF8ASQBOAF8AUQBVAEEAUgBUAEUAUgAiACwAIgBDAEEATABFAE4ARABBAFIALgBRAFUAQQBSAFQARQBSAF8ARABBAFQARQBfAFQATwBfAE0ASgBEAEEAVABFACIALAAiAEMAQQBMAEUATgBEAEEAUgAuAE0ASgBEAEEAVABFAF8AVABPAF8AUQBVAEEAUgBUAEUAUgBfAEQAQQBUAEUAIgAsACIAQwBBAEwARQBOAEQAQQBSAC4ARABFAEwAVABBAF8ASABPAFUAUgBTACIALAAiAEMAQQBMAEUATgBEAEEAUgAuAEQARQBMAFQAQQBfAE0ASQBOAFUAVABFAFMAIgAsACIAQwBBAEwARQBOAEQAQQBSAC4ARABFAEwAVABBAF8AUwBFAEMATwBOAEQAUwAiACwAIgBDAEEATABFAE4ARABBAFIALgBEAEUATABUAEEAXwBEAEgATQBTACIALAAiAEMAQQBMAEUATgBEAEEAUgAuAEQARQBMAFQAQQBfAFQASQBNAEUAUwBQAEEATgAiACwAIgBDAEEATABFAE4ARABBAFIALgBEAEUATABUAEEAXwBXAEUARQBLAFMAIgAsACIAQwBBAEwARQBOAEQAQQBSAC4ARABFAEwAVABBAF8ATQBPAE4AVABIAFMAIgAsACIAQwBBAEwARQBOAEQAQQBSAC4ARABFAEwAVABBAF8AUQBVAEEAUgBUAEUAUgBTACIALAAiAEMAQQBMAEUATgBEAEEAUgAuAEQARQBMAFQAQQBfAFkARQBBAFIAUwAiACwAIgBDAEEATABFAE4ARABBAFIALgBEAEUATABUAEEAXwBXAEUARQBLAF8ARABBAFkAUwAiACwAIgBDAEEATABFAE4ARABBAFIALgBEAEUATABUAEEAXwBZAEUAQQBSAF8AVwBFAEUASwBfAEQAQQBZAFMAIgAsACIAQwBBAEwARQBOAEQAQQBSAC4ARABFAEwAVABBAF8ATQBPAE4AVABIAF8ARABBAFkAUwAiACwAIgBDAEEATABFAE4ARABBAFIALgBEAEUATABUAEEAXwBRAFUAQQBSAFQARQBSAF8ARABBAFkAUwAiACwAIgBDAEEATABFAE4ARABBAFIALgBEAEUATABUAEEAXwBJAE4AVABFAFIAVgBBAEwAIgAsACIAQwBBAEwARQBOAEQAQQBSAC4ARQBYAFQARQBOAFQAXwBPAEYAXwBEAEEAWQBTACIALAAiAEMAQQBMAEUATgBEAEEAUgAuAEUAWABUAEUATgBUAF8ATwBGAF8AVwBFAEUASwBTACIALAAiAEMAQQBMAEUATgBEAEEAUgAuAEUAWABUAEUATgBUAF8ATwBGAF8ATQBPAE4AVABIAFMAIgAsACIAQwBBAEwARQBOAEQAQQBSAC4ARQBYAFQARQBOAFQAXwBPAEYAXwBRAFUAQQBSAFQARQBSAFMAIgAsACIAQwBBAEwARQBOAEQAQQBSAC4ARQBYAFQARQBOAFQAXwBPAEYAXwBZAEUAQQBSAFMAIgAsACIAQwBBAEwARQBOAEQAQQBSAC4AVABJAE0ARQBTAFAAQQBOAF8AVABPAF8ARQBYAEMARQBMAFQASQBNAEUAIgAsACIAQwBBAEwARQBOAEQAQQBSAC4ARQBYAEMARQBMAFQASQBNAEUAXwBUAE8AXwBUAEkATQBFAFMAUABBAE4AIgAsACIAQwBBAEwARQBOAEQAQQBSAC4ATQBKAEQAQQBUAEUAXwBUAE8AXwBFAFgAQwBFAEwARABBAFQARQAiACwAIgBDAEEATABFAE4ARABBAFIALgBFAFgAQwBFAEwARABBAFQARQBfAFQATwBfAE0ASgBEAEEAVABFACIALAAiAEMAQQBMAEUATgBEAEEAUgAuAFUAUwBEAEEAVABFAF8AVABPAF8ARQBYAEMARQBMAEQAQQBUAEUAIgAsACIAQwBBAEwARQBOAEQAQQBSAC4ARQBYAEMARQBMAEQAQQBUAEUAXwBUAE8AXwBVAFMARABBAFQARQAiACwAIgBDAEEATABFAE4ARABBAFIALgBJAFMATwBfAEQAQQBUAEUAVABJAE0ARQBfAFQATwBfAEUAWABDAEUATABEAEEAVABFACIALAAiAEMAQQBMAEUATgBEAEEAUgAuAEUAWABDAEUATABEAEEAVABFAF8AVABPAF8ASQBTAE8AXwBEAEEAVABFAFQASQBNAEUAIgAsACIAQwBBAEwARQBOAEQAQQBSAC4ASQBTAE8AXwBEAEEAVABFAFQASQBNAEUAXwBUAE8AXwBNAEoARABBAFQARQAiACwAIgBDAEEATABFAE4ARABBAFIALgBNAEoARABBAFQARQBfAFQATwBfAEkAUwBPAF8ARABBAFQARQBUAEkATQBFACIALAAiAEMAQQBMAEUATgBEAEEAUgAuAFMASABJAEYAVABfAFQASQBNAEUAWgBPAE4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CALENDAR_GENERAL</vt:lpstr>
      <vt:lpstr>CALENDAR_TIMESPAN</vt:lpstr>
      <vt:lpstr>CALENDAR_DATES</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2023-07-23T15:44:45Z</dcterms:modified>
</cp:coreProperties>
</file>