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dbb3931c8741440f/Projects/Datachord/Excel-Lambda-Calendar/release/"/>
    </mc:Choice>
  </mc:AlternateContent>
  <xr:revisionPtr revIDLastSave="740984" documentId="8_{EC863CD5-8208-420A-82DC-FA001A6233C7}" xr6:coauthVersionLast="47" xr6:coauthVersionMax="47" xr10:uidLastSave="{5D40C1D9-DCFC-4B4D-B5AB-3279408C67B8}"/>
  <bookViews>
    <workbookView xWindow="28680" yWindow="-120" windowWidth="29040" windowHeight="15720" tabRatio="806" activeTab="1" xr2:uid="{00000000-000D-0000-FFFF-FFFF00000000}"/>
  </bookViews>
  <sheets>
    <sheet name="CALENDAR_GENERAL" sheetId="26" r:id="rId1"/>
    <sheet name="CALENDAR_TIMESPAN" sheetId="29" r:id="rId2"/>
    <sheet name="CALENDAR_DATES" sheetId="3" r:id="rId3"/>
    <sheet name="CALENDAR_LOGICAL" sheetId="1" r:id="rId4"/>
    <sheet name="CALENDAR_DATETIME" sheetId="6" r:id="rId5"/>
    <sheet name="CALENDAR_ORDINAL" sheetId="31" r:id="rId6"/>
    <sheet name="CALENDAR_WEEKS" sheetId="4" r:id="rId7"/>
    <sheet name="CALENDAR_QUARTERS" sheetId="18" r:id="rId8"/>
    <sheet name="CALENDAR_DELTAS" sheetId="16" r:id="rId9"/>
    <sheet name="CALENDAR_EXTENTS" sheetId="21" r:id="rId10"/>
    <sheet name="CALENDAR_TEXT" sheetId="11" r:id="rId11"/>
    <sheet name="Sheet1" sheetId="28" r:id="rId12"/>
    <sheet name="CALENDAR_CONVERSION_ISO" sheetId="8" r:id="rId13"/>
    <sheet name="CALENDAR_CONVERSION_EDATE" sheetId="13" r:id="rId14"/>
    <sheet name="CALENDAR_CONVERSION_USDATE" sheetId="14" r:id="rId15"/>
  </sheets>
  <definedNames>
    <definedName name="CALENDAR.CONVERT_WEEKDAY_NUMBER">_xlfn.LAMBDA(_xlpm.DayOfWeek,_xlop.ISOtoTraditional, _xlfn.IFS(_xlpm.DayOfWeek = "", "", NOT(ISNUMBER(_xlpm.DayOfWeek)), {#VALUE!}, TRUE, _xlfn.LET(_xlpm._givenDoW, INT(N(_xlpm.DayOfWeek)), _xlpm._fromISO, N(_xlpm.ISOtoTraditional) &lt;&gt; 0, _xlpm._shiftDoW, _xlpm._givenDoW + IF(_xlpm._fromISO, 0, -2), MOD(_xlpm._shiftDoW, 7) + 1)))</definedName>
    <definedName name="CALENDAR.DAY_OF_WEEK">_xlfn.LAMBDA(_xlpm.MJDate, _xlfn.IFS(_xlpm.MJDate = "", "", NOT(ISNUMBER(_xlpm.MJDate)), {#VALUE!}, TRUE, _xlfn.LET(_xlpm._MJDN, INT(_xlpm.MJDate), MOD(_xlpm._MJDN + 2, 7) + 1)))</definedName>
    <definedName name="CALENDAR.DAYS_IN_MONTH">_xlfn.LAMBDA(_xlpm.Month,_xlop.YearCE,_xlop.JulianCalendar, _xlfn.IFS(_xlpm.Month = "", "", NOT(ISNUMBER(_xlpm.Month)), {#VALUE!}, TRUE, _xlfn.LET(_xlpm._month, INT(_xlpm.Month), _xlfn.IFS(_xlpm._month &lt; 1, {#NUM!}, _xlpm._month &gt; 12, {#NUM!}, _xlpm._month = 2, _xlfn.LET(_xlpm._leapDay, IF(ISNUMBER(_xlpm.YearCE), N(CALENDAR.IS_LEAP_YEAR(_xlpm.YearCE, _xlpm.JulianCalendar)), 0), 28 + _xlpm._leapDay), _xlpm._month &lt;= 7, 30 + MOD(_xlpm._month, 2), TRUE, 31 - MOD(_xlpm._month, 2)))))</definedName>
    <definedName name="CALENDAR.DAYS_IN_QUARTER">_xlfn.LAMBDA(_xlpm.Quarter,_xlop.FiscalYearCE,_xlop.MonthOffset,_xlop.JulianCalendar, _xlfn.IFS(_xlpm.Quarter = "", "", NOT(ISNUMBER(_xlpm.Quarter)), {#VALUE!}, NOT(CALENDAR.IS_INTEGER(_xlpm.Quarter)), {#NUM!}, TRUE, _xlfn.LET(_xlpm._monthOffset, ROUND(N(_xlpm.MonthOffset), 0), IF((_xlpm._monthOffset &lt; -6) + (_xlpm._monthOffset &gt; 3), {#NUM!}, _xlfn.LET(_xlpm._quarter, MOD(INT(_xlpm.Quarter) - 1, 4), _xlpm._daysInQuarterCyclical, {90,89,92,91,92,92,92,92,91,92,92,90}, _xlpm._quarterWithFeb, INT(MOD(1 - _xlpm._monthOffset, 12) / 3), _xlpm._quarterPrecession, MOD(_xlpm._monthOffset + (_xlpm._quarter * 3), 12) + 1, _xlpm._nominalDaysInQuarter, INDEX(_xlpm._daysInQuarterCyclical, 1, _xlpm._quarterPrecession), _xlpm._leapDay, IF(ISNUMBER(_xlpm.FiscalYearCE) * (_xlpm._quarterWithFeb = _xlpm._quarter), _xlfn.LET(_xlpm._yearOfFeb, INT(_xlpm.FiscalYearCE) + N(_xlpm._quarter = 3), N(CALENDAR.IS_LEAP_YEAR(_xlpm._yearOfFeb, _xlpm.JulianCalendar))), 0), _xlpm._nominalDaysInQuarter + _xlpm._leapDay)))))</definedName>
    <definedName name="CALENDAR.DAYS_IN_YEAR">_xlfn.LAMBDA(_xlpm.YearCE,_xlop.JulianCalendar, _xlfn.IFS(_xlpm.YearCE = "", "", NOT(ISNUMBER(_xlpm.YearCE)), {#VALUE!}, CALENDAR.IS_LEAP_YEAR(_xlpm.YearCE, _xlpm.JulianCalendar), 366, TRUE, 365))</definedName>
    <definedName name="CALENDAR.DECIMALS">_xlfn.LAMBDA(_xlpm.N, _xlfn.IFS(_xlpm.N = "", "", NOT(ISNUMBER(_xlpm.N)), {#VALUE!}, _xlpm.N = 0, 0, TRUE, _xlfn.LET(_xlpm._num1, ABS(_xlpm.N), _xlpm._frac1, _xlpm._num1 - INT(_xlpm._num1), _xlpm._shift, IFERROR(CEILING(-LOG10(_xlpm._frac1), 1) - 1, 0), _xlpm._num2, _xlpm._num1 * POWER(10, _xlpm._shift), _xlpm._sNum2, TEXT(_xlpm._num2, "0.000000000000000"), _xlpm._sFrac, RIGHT(_xlpm._sNum2, 15), IF(_xlpm._sFrac = "000000000000000", 0, _xlfn.LET(_xlpm._last, _xlfn.REDUCE("", _xlfn.SEQUENCE(15, , 15, -1), _xlfn.LAMBDA(_xlpm._acc,_xlpm._curr, IF(_xlpm._acc &lt;&gt; "", _xlpm._acc, IF(MID(_xlpm._sFrac, _xlpm._curr, 1) = "0", "", _xlpm._curr)))), _xlpm._last + _xlpm._shift)))))</definedName>
    <definedName name="CALENDAR.DELTA_DHMS">_xlfn.LAMBDA(_xlpm.MJDateStart,_xlpm.MJDateEnd,_xlop.LowOrder,_xlop.Precision,_xlop.Truncate, _xlfn.IFS((_xlpm.MJDateStart = "") * (_xlpm.MJDateEnd = ""), {"","","",""}, NOT(ISNUMBER(_xlpm.MJDateStart)), {#VALUE!,"","",""}, NOT(ISNUMBER(_xlpm.MJDateEnd)), {#VALUE!,"","",""}, TRUE, CALENDAR.RESOLVE_TIMESPAN(_xlpm.MJDateEnd - _xlpm.MJDateStart, _xlpm.LowOrder, _xlpm.Precision, _xlpm.Truncate)))</definedName>
    <definedName name="CALENDAR.DELTA_HOURS">_xlfn.LAMBDA(_xlpm.MJDateStart,_xlpm.MJDateEnd, _xlfn.IFS((_xlpm.MJDateStart = "") * (_xlpm.MJDateEnd = ""), "", NOT(ISNUMBER(_xlpm.MJDateStart)), {#VALUE!}, NOT(ISNUMBER(_xlpm.MJDateEnd)), {#VALUE!}, TRUE, (_xlpm.MJDateEnd - _xlpm.MJDateStart) * 24))</definedName>
    <definedName name="CALENDAR.DELTA_INTERVAL">_xlfn.LAMBDA(_xlpm.Units,_xlpm.MJDateStart,_xlpm.MJDateEnd,_xlop.MonthOffset,_xlop.JulianCalendar, _xlfn.IFS(_xlpm.Units = "", {#VALUE!}, _xlpm.Units = "H", CALENDAR.DELTA_HOURS(_xlpm.MJDateStart, _xlpm.MJDateEnd), _xlpm.Units = "N", CALENDAR.DELTA_MINUTES(_xlpm.MJDateStart, _xlpm.MJDateEnd), _xlpm.Units = "S", CALENDAR.DELTA_SECONDS(_xlpm.MJDateStart, _xlpm.MJDateEnd), _xlpm.Units = "DHMS", CALENDAR.DELTA_DHMS(_xlpm.MJDateStart, _xlpm.MJDateEnd, 4), _xlpm.Units = "T", CALENDAR.DELTA_TIMESPAN(_xlpm.MJDateStart, _xlpm.MJDateEnd), _xlpm.Units = "W", CALENDAR.DELTA_WEEKS(_xlpm.MJDateStart, _xlpm.MJDateEnd), _xlpm.Units = "M", CALENDAR.DELTA_MONTHS(_xlpm.MJDateStart, _xlpm.MJDateEnd, _xlpm.JulianCalendar), _xlpm.Units = "Q", CALENDAR.DELTA_QUARTERS(_xlpm.MJDateStart, _xlpm.MJDateEnd, _xlpm.MonthOffset, _xlpm.JulianCalendar), _xlpm.Units = "Y", CALENDAR.DELTA_YEARS(_xlpm.MJDateStart, _xlpm.MJDateEnd, _xlpm.JulianCalendar), _xlpm.Units = "WD", CALENDAR.DELTA_WEEK_DAYS(_xlpm.MJDateStart, _xlpm.MJDateEnd), _xlpm.Units = "YWD", CALENDAR.DELTA_YEAR_WEEK_DAYS(_xlpm.MJDateStart, _xlpm.MJDateEnd, _xlpm.JulianCalendar), _xlpm.Units = "MD", CALENDAR.DELTA_MONTH_DAYS(_xlpm.MJDateStart, _xlpm.MJDateEnd, _xlpm.JulianCalendar), _xlpm.Units = "QD", CALENDAR.DELTA_QUARTER_DAYS(_xlpm.MJDateStart, _xlpm.MJDateEnd, _xlpm.MonthOffset, _xlpm.JulianCalendar), _xlpm.Units = "HMS", _xlfn.LET(_xlpm._dhms, CALENDAR.DELTA_DHMS(_xlpm.MJDateStart, _xlpm.MJDateEnd, 4), _xlpm._hours, INDEX(_xlpm._dhms, 1, 3) + (24 * INDEX(_xlpm._dhms, 1, 2)), _xlfn.HSTACK(INDEX(_xlpm._dhms, 1, 1), _xlpm._hours, INDEX(_xlpm._dhms, 1, 4), INDEX(_xlpm._dhms, 1, 5))), _xlpm.Units = "YMD", _xlfn.LET(_xlpm._monthDays, CALENDAR.DELTA_MONTH_DAYS(_xlpm.MJDateStart, _xlpm.MJDateEnd, _xlpm.JulianCalendar), _xlpm._years, INT(INDEX(_xlpm._monthDays, 1, 2) / 12), _xlpm._months, INDEX(_xlpm._monthDays, 1, 2) - _xlpm._years * 12, _xlfn.HSTACK(INDEX(_xlpm._monthDays, 1, 1), _xlpm._years, _xlpm._months, INDEX(_xlpm._monthDays, 1, 3), INDEX(_xlpm._monthDays, 1, 4))), _xlpm.Units = "YQD", _xlfn.LET(_xlpm._quarterDays, CALENDAR.DELTA_QUARTER_DAYS(_xlpm.MJDateStart, _xlpm.MJDateEnd, _xlpm.MonthOffset, _xlpm.JulianCalendar), _xlpm._years, INT(INDEX(_xlpm._quarterDays, 1, 2) / 4), _xlpm._quarters, INDEX(_xlpm._quarterDays, 1, 2) - _xlpm._years * 4, _xlfn.HSTACK(INDEX(_xlpm._quarterDays, 1, 1), _xlpm._years, _xlpm._quarters, INDEX(_xlpm._quarterDays, 1, 3), INDEX(_xlpm._quarterDays, 1, 4))), _xlpm.Units = "YMDHMS", _xlfn.LET(_xlpm._monthDays, CALENDAR.DELTA_MONTH_DAYS(_xlpm.MJDateStart, _xlpm.MJDateEnd, _xlpm.JulianCalendar), _xlpm._years, INT(INDEX(_xlpm._monthDays, 1, 2) / 12), _xlpm._months, INDEX(_xlpm._monthDays, 1, 2) - _xlpm._years * 12, _xlpm._hms, CALENDAR.RESOLVE_TIMESPAN(INDEX(_xlpm._monthDays, 1, 4), 4), _xlfn.HSTACK(INDEX(_xlpm._monthDays, 1, 1), _xlpm._years, _xlpm._months, INDEX(_xlpm._monthDays, 1, 3), _xlfn.DROP(_xlpm._hms, , 2))), TRUE, {#VALUE!}))</definedName>
    <definedName name="CALENDAR.DELTA_MINUTES">_xlfn.LAMBDA(_xlpm.MJDateStart,_xlpm.MJDateEnd, _xlfn.IFS((_xlpm.MJDateStart = "") * (_xlpm.MJDateEnd = ""), "", NOT(ISNUMBER(_xlpm.MJDateStart)), {#VALUE!}, NOT(ISNUMBER(_xlpm.MJDateEnd)), {#VALUE!}, TRUE, (_xlpm.MJDateEnd - _xlpm.MJDateStart) * 1440))</definedName>
    <definedName name="CALENDAR.DELTA_MONTH_DAYS">_xlfn.LAMBDA(_xlpm.MJDateStart,_xlpm.MJDateEnd,_xlop.JulianCalendar, _xlfn.IFS((_xlpm.MJDateStart = "") * (_xlpm.MJDateEnd = ""), {"","","",""}, NOT(ISNUMBER(_xlpm.MJDateStart)), {#VALUE!,"","",""}, NOT(ISNUMBER(_xlpm.MJDateEnd)), {#VALUE!,"","",""}, _xlpm.MJDateStart = _xlpm.MJDateEnd, {0,0,0,0}, TRUE, _xlfn.LET(_xlpm._sign, IF(_xlpm.MJDateEnd &gt;= _xlpm.MJDateStart, 1, -1), _xlpm._date_A, CALENDAR.MJDATE_TO_CALENDAR_DATE(IF(_xlpm._sign = 1, _xlpm.MJDateStart, _xlpm.MJDateEnd), _xlpm.JulianCalendar), _xlpm._date_B, CALENDAR.MJDATE_TO_CALENDAR_DATE(IF(_xlpm._sign = 1, _xlpm.MJDateEnd, _xlpm.MJDateStart), _xlpm.JulianCalendar), _xlpm._deltaYear, INDEX(_xlpm._date_B, 1, 1) - INDEX(_xlpm._date_A, 1, 1), _xlpm._deltaMonth, INDEX(_xlpm._date_B, 1, 2) - INDEX(_xlpm._date_A, 1, 2), _xlpm._diffMonths, (_xlpm._deltaYear * 12) + _xlpm._deltaMonth, _xlpm._diffDays, INDEX(_xlpm._date_B, 1, 3) - INDEX(_xlpm._date_A, 1, 3) + INDEX(_xlpm._date_B, 1, 4) - INDEX(_xlpm._date_A, 1, 4), IF(_xlpm._diffDays &gt;= 0, _xlfn.LET(_xlpm._deltaDay, INT(_xlpm._diffDays), _xlpm._deltaTime, _xlpm._diffDays - _xlpm._deltaDay, _xlfn.HSTACK(_xlpm._sign, _xlpm._diffMonths, _xlpm._deltaDay, _xlpm._deltaTime)), _xlfn.LET(_xlpm._daysMonth_A, CALENDAR.DAYS_IN_MONTH(INDEX(_xlpm._date_A, 1, 2), INDEX(_xlpm._date_A, 1, 1), _xlpm.JulianCalendar), _xlpm._diffDays2, _xlpm._diffDays + _xlpm._daysMonth_A, _xlpm._deltaDay, INT(_xlpm._diffDays2), _xlpm._deltaTime, _xlpm._diffDays2 - _xlpm._deltaDay, _xlfn.HSTACK(_xlpm._sign, _xlpm._diffMonths - 1, _xlpm._deltaDay, _xlpm._deltaTime))))))</definedName>
    <definedName name="CALENDAR.DELTA_MONTHS">_xlfn.LAMBDA(_xlpm.MJDateStart,_xlpm.MJDateEnd,_xlop.JulianCalendar, _xlfn.IFS((_xlpm.MJDateStart = "") * (_xlpm.MJDateEnd = ""), "", NOT(ISNUMBER(_xlpm.MJDateStart)), {#VALUE!}, NOT(ISNUMBER(_xlpm.MJDateEnd)), {#VALUE!}, TRUE, IF(_xlpm.MJDateStart = _xlpm.MJDateEnd, 0, _xlfn.LET(_xlpm._sign, IF(_xlpm.MJDateEnd &gt;= _xlpm.MJDateStart, 1, -1), _xlpm._date_A, CALENDAR.MJDATE_TO_CALENDAR_DATE(IF(_xlpm._sign = 1, _xlpm.MJDateStart, _xlpm.MJDateEnd), _xlpm.JulianCalendar), _xlpm._date_B, CALENDAR.MJDATE_TO_CALENDAR_DATE(IF(_xlpm._sign = 1, _xlpm.MJDateEnd, _xlpm.MJDateStart), _xlpm.JulianCalendar), _xlpm._deltaYear, INDEX(_xlpm._date_B, 1, 1) - INDEX(_xlpm._date_A, 1, 1), _xlpm._deltaMonth, INDEX(_xlpm._date_B, 1, 2) - INDEX(_xlpm._date_A, 1, 2), _xlpm._diffMonths, (_xlpm._deltaYear * 12) + _xlpm._deltaMonth, _xlpm._daysMonth_A, CALENDAR.DAYS_IN_MONTH(INDEX(_xlpm._date_A, 1, 2), INDEX(_xlpm._date_A, 1, 1), _xlpm.JulianCalendar), _xlpm._daysMonth_B, CALENDAR.DAYS_IN_MONTH(INDEX(_xlpm._date_B, 1, 2), INDEX(_xlpm._date_B, 1, 1), _xlpm.JulianCalendar), _xlpm._partialMonth_A, (INDEX(_xlpm._date_A, 1, 3) - 1 + INDEX(_xlpm._date_A, 1, 4)) / _xlpm._daysMonth_A, _xlpm._partialMonth_B, (INDEX(_xlpm._date_B, 1, 3) - 1 + INDEX(_xlpm._date_B, 1, 4)) / _xlpm._daysMonth_B, _xlpm._sign * (_xlpm._diffMonths - _xlpm._partialMonth_A + _xlpm._partialMonth_B)))))</definedName>
    <definedName name="CALENDAR.DELTA_QUARTER_DAYS">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{0,0,0,0}, TRUE, _xlfn.LET(_xlpm._sign, IF(_xlpm.MJDateEnd &gt;= _xlpm.MJDateStart, 1, -1), _xlpm._quarterDate_A, CALENDAR.MJDATE_TO_QUARTER_DATE(IF(_xlpm._sign = 1, _xlpm.MJDateStart, _xlpm.MJDateEnd), _xlpm._monthOffset, _xlpm.JulianCalendar), _xlpm._quarterDate_B, 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_xlpm._diffDays, INDEX(_xlpm._quarterDate_B, 1, 3) - INDEX(_xlpm._quarterDate_A, 1, 3) + INDEX(_xlpm._quarterDate_B, 1, 4) - INDEX(_xlpm._quarterDate_A, 1, 4), IF(_xlpm._diffDays &gt;= 0, _xlfn.LET(_xlpm._deltaDay, INT(_xlpm._diffDays), _xlpm._deltaTime, _xlpm._diffDays - _xlpm._deltaDay, _xlfn.HSTACK(_xlpm._sign, _xlpm._diffQuarters, _xlpm._deltaDay, _xlpm._deltaTime)), _xlfn.LET(_xlpm._diffDays2, _xlpm._diffDays + INDEX(_xlpm._quarterDate_A, 1, 5), _xlpm._deltaDay, INT(_xlpm._diffDays2), _xlpm._deltaTime, _xlpm._diffDays2 - _xlpm._deltaDay, _xlfn.HSTACK(_xlpm._sign, _xlpm._diffQuarters - 1, _xlpm._deltaDay, _xlpm._deltaTime))))))))</definedName>
    <definedName name="CALENDAR.DELTA_QUARTERS">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 TRUE, _xlfn.LET(_xlpm._sign, IF(_xlpm.MJDateEnd &gt;= _xlpm.MJDateStart, 1, -1), _xlpm._quarterDate_A, CALENDAR.MJDATE_TO_QUARTER_DATE(IF(_xlpm._sign = 1, _xlpm.MJDateStart, _xlpm.MJDateEnd), _xlpm._monthOffset, _xlpm.JulianCalendar), _xlpm._quarterDate_B, 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_xlpm._partialQuarter_A, (INDEX(_xlpm._quarterDate_A, 1, 3) - 1 + INDEX(_xlpm._quarterDate_A, 1, 4)) / INDEX(_xlpm._quarterDate_A, 1, 5), _xlpm._partialQuarter_B, (INDEX(_xlpm._quarterDate_B, 1, 3) - 1 + INDEX(_xlpm._quarterDate_B, 1, 4)) / INDEX(_xlpm._quarterDate_B, 1, 5), _xlpm._sign * (_xlpm._diffQuarters - _xlpm._partialQuarter_A + _xlpm._partialQuarter_B))))))</definedName>
    <definedName name="CALENDAR.DELTA_SECONDS">_xlfn.LAMBDA(_xlpm.MJDateStart,_xlpm.MJDateEnd, _xlfn.IFS((_xlpm.MJDateStart = "") * (_xlpm.MJDateEnd = ""), "", NOT(ISNUMBER(_xlpm.MJDateStart)), {#VALUE!}, NOT(ISNUMBER(_xlpm.MJDateEnd)), {#VALUE!}, TRUE, (_xlpm.MJDateEnd - _xlpm.MJDateStart) * 86400))</definedName>
    <definedName name="CALENDAR.DELTA_TIMESPAN">_xlfn.LAMBDA(_xlpm.MJDateStart,_xlpm.MJDateEnd, _xlfn.IFS((_xlpm.MJDateStart = "") * (_xlpm.MJDateEnd = ""), "", NOT(ISNUMBER(_xlpm.MJDateStart)), {#VALUE!}, NOT(ISNUMBER(_xlpm.MJDateEnd)), {#VALUE!}, TRUE, (_xlpm.MJDateEnd - _xlpm.MJDateStart)))</definedName>
    <definedName name="CALENDAR.DELTA_WEEK_DAYS">_xlfn.LAMBDA(_xlpm.MJDateStart,_xlpm.MJDateEnd, _xlfn.IFS((_xlpm.MJDateStart = "") * (_xlpm.MJDateEnd = ""), {"","","",""}, NOT(ISNUMBER(_xlpm.MJDateStart)), {#VALUE!,"","",""}, NOT(ISNUMBER(_xlpm.MJDateEnd)), {#VALUE!,"","",""}, TRUE, _xlfn.LET(_xlpm._diffDays, (_xlpm.MJDateEnd - _xlpm.MJDateStart), IF(_xlpm._diffDays = 0, {0,0,0,0}, _xlfn.LET(_xlpm._sign, IF(_xlpm._diffDays &gt;= 0, 1, -1), _xlpm._absDiffDays, _xlpm._sign * _xlpm._diffDays, _xlpm._deltaWeek, INT(_xlpm._absDiffDays / 7), _xlpm._remDays, _xlpm._absDiffDays - _xlpm._deltaWeek * 7, _xlpm._deltaDay, INT(_xlpm._remDays), _xlpm._deltaTime, _xlpm._remDays - _xlpm._deltaDay, _xlfn.HSTACK(_xlpm._sign, _xlpm._deltaWeek, _xlpm._deltaDay, _xlpm._deltaTime))))))</definedName>
    <definedName name="CALENDAR.DELTA_WEEKS">_xlfn.LAMBDA(_xlpm.MJDateStart,_xlpm.MJDateEnd, _xlfn.IFS((_xlpm.MJDateStart = "") * (_xlpm.MJDateEnd = ""), "", NOT(ISNUMBER(_xlpm.MJDateStart)), {#VALUE!}, NOT(ISNUMBER(_xlpm.MJDateEnd)), {#VALUE!}, TRUE, (_xlpm.MJDateEnd - _xlpm.MJDateStart) / 7))</definedName>
    <definedName name="CALENDAR.DELTA_YEAR_WEEK_DAYS">_xlfn.LAMBDA(_xlpm.MJDateStart,_xlpm.MJDateEnd,_xlop.JulianCalendar, _xlfn.IFS((_xlpm.MJDateStart = "") * (_xlpm.MJDateEnd = ""), {"","","","",""}, NOT(ISNUMBER(_xlpm.MJDateStart)), {#VALUE!,"","","",""}, NOT(ISNUMBER(_xlpm.MJDateEnd)), {#VALUE!,"","","",""}, _xlpm.MJDateStart = _xlpm.MJDateEnd, {0,0,0,0,0}, TRUE, _xlfn.LET(_xlpm._sign, IF(_xlpm.MJDateEnd &gt;= _xlpm.MJDateStart, 1, -1), _xlpm._weekDate_A, CALENDAR.MJDATE_TO_WEEK_DATE(IF(_xlpm._sign = 1, _xlpm.MJDateStart, _xlpm.MJDateEnd), _xlpm.JulianCalendar), _xlpm._weekDate_B, CALENDAR.MJDATE_TO_WEEK_DATE(IF(_xlpm._sign = 1, _xlpm.MJDateEnd, _xlpm.MJDateStart), _xlpm.JulianCalendar), _xlpm._deltaYear, INDEX(_xlpm._weekDate_B, 1, 1) - INDEX(_xlpm._weekDate_A, 1, 1), _xlpm._deltaWeek, INDEX(_xlpm._weekDate_B, 1, 2) - INDEX(_xlpm._weekDate_A, 1, 2), _xlpm._diffDays, INDEX(_xlpm._weekDate_B, 1, 3) - INDEX(_xlpm._weekDate_A, 1, 3) + INDEX(_xlpm._weekDate_B, 1, 4) - INDEX(_xlpm._weekDate_A, 1, 4), _xlpm._carryWeek, INT(_xlpm._diffDays / 7), _xlpm._remDays, _xlpm._diffDays - _xlpm._carryWeek * 7, _xlpm._deltaWeek2, _xlpm._deltaWeek + _xlpm._carryWeek, _xlpm._deltaDay, INT(_xlpm._remDays), _xlpm._deltaTime, _xlpm._remDays - _xlpm._deltaDay, IF(_xlpm._deltaWeek2 &gt;= 0, _xlfn.HSTACK(_xlpm._sign, _xlpm._deltaYear, _xlpm._deltaWeek2, _xlpm._deltaDay, _xlpm._deltaTime), _xlfn.HSTACK(_xlpm._sign, _xlpm._deltaYear - 1, _xlpm._deltaWeek2 + INDEX(_xlpm._weekDate_A, 1, 5), _xlpm._deltaDay, _xlpm._deltaTime)))))</definedName>
    <definedName name="CALENDAR.DELTA_YEARS">_xlfn.LAMBDA(_xlpm.MJDateStart,_xlpm.MJDateEnd,_xlop.JulianCalendar, _xlfn.IFS((_xlpm.MJDateStart = "") * (_xlpm.MJDateEnd = ""), "", NOT(ISNUMBER(_xlpm.MJDateStart)), {#VALUE!}, NOT(ISNUMBER(_xlpm.MJDateEnd)), {#VALUE!}, _xlpm.MJDateStart = _xlpm.MJDateEnd, 0, TRUE, _xlfn.LET(_xlpm._sign, IF(_xlpm.MJDateEnd &gt;= _xlpm.MJDateStart, 1, -1), _xlpm._ordinalDate_A, CALENDAR.MJDATE_TO_ORDINAL_DATE(IF(_xlpm._sign = 1, _xlpm.MJDateStart, _xlpm.MJDateEnd), _xlpm.JulianCalendar), _xlpm._ordinalDate_B, CALENDAR.MJDATE_TO_ORDINAL_DATE(IF(_xlpm._sign = 1, _xlpm.MJDateEnd, _xlpm.MJDateStart), _xlpm.JulianCalendar), _xlpm._deltaYear, INDEX(_xlpm._ordinalDate_B, 1, 1) - INDEX(_xlpm._ordinalDate_A, 1, 1), _xlpm._partialYear_A, (INDEX(_xlpm._ordinalDate_A, 1, 2) - 1 + INDEX(_xlpm._ordinalDate_A, 1, 3)) / INDEX(_xlpm._ordinalDate_A, 1, 4), _xlpm._partialYear_B, (INDEX(_xlpm._ordinalDate_B, 1, 2) - 1 + INDEX(_xlpm._ordinalDate_B, 1, 3)) / INDEX(_xlpm._ordinalDate_B, 1, 4), _xlpm._sign * (_xlpm._deltaYear - _xlpm._partialYear_A + _xlpm._partialYear_B))))</definedName>
    <definedName name="CALENDAR.EDATE_TO_ISODATE">_xlfn.LAMBDA(_xlpm.EDate,_xlop.TimeZoneOffset,_xlop.Precision,_xlop.NoZulu,_xlop.ToJulianCalendar, IF(_xlpm.EDate = "", "", IF(NOT(ISNUMBER(_xlpm.EDate)), {#VALUE!}, _xlfn.LET(_xlpm._yearCE, YEAR(_xlpm.EDate), _xlpm._month, MONTH(_xlpm.EDate), _xlpm._day, DAY(_xlpm.EDate), _xlpm._rDate, IF(N(_xlpm.ToJulianCalendar) = 0, _xlfn.HSTACK(_xlpm._yearCE, _xlpm._month, _xlpm._day), CALENDAR.GREGORIAN_TO_JULIAN(_xlpm._yearCE, _xlpm._month, _xlpm._day)), _xlpm._time, _xlpm.EDate - INT(_xlpm.EDate), CALENDAR.FORMAT_ISO_DATE(INDEX(_xlpm._rDate, 1, 1), INDEX(_xlpm._rDate, 1, 2), INDEX(_xlpm._rDate, 1, 3), _xlpm._time, _xlpm.TimeZoneOffset, _xlpm.Precision, _xlpm.NoZulu, _xlpm.ToJulianCalendar)))))</definedName>
    <definedName name="CALENDAR.EDATE_TO_JDN_LOCAL">_xlfn.LAMBDA(_xlpm.EDate, IF(_xlpm.EDate = "", {"",""}, IF(NOT(ISNUMBER(_xlpm.EDate)), {#VALUE!,#VALUE!}, _xlfn.LET(_xlpm._yearCE, YEAR(_xlpm.EDate), _xlpm._month, MONTH(_xlpm.EDate), _xlpm._day, DAY(_xlpm.EDate), _xlpm._time, _xlpm.EDate - INT(_xlpm.EDate), _xlpm._jdn, CALENDAR.JULIAN_DAY_NUMBER(_xlpm._yearCE, _xlpm._month, _xlpm._day), _xlfn.HSTACK(_xlpm._jdn, _xlpm._time)))))</definedName>
    <definedName name="CALENDAR.EDATE_TO_MJDATE">_xlfn.LAMBDA(_xlpm.EDate, IF(_xlpm.EDate = "", "", IF(NOT(ISNUMBER(_xlpm.EDate)), {#VALUE!}, _xlpm.EDate + 15018)))</definedName>
    <definedName name="CALENDAR.EXTENT_OF_DAYS">_xlfn.LAMBDA(_xlpm.LocalMJDateStart,_xlpm.LocalMJDateEnd, _xlfn.IFS((_xlpm.LocalMJDateStart = "") * (_xlpm.LocalMJDateEnd = ""), "", NOT(ISNUMBER(_xlpm.LocalMJDateStart)), {#VALUE!}, NOT(ISNUMBER(_xlpm.LocalMJDateEnd)), {#VALUE!}, TRUE, _xlfn.LET(_xlpm._sign, IF(_xlpm.LocalMJDateEnd &gt;= _xlpm.LocalMJDateStart, 1, -1), _xlpm._deltaDay, INT(_xlpm.LocalMJDateEnd) - INT(_xlpm.LocalMJDateStart), _xlpm._sign * (ABS(_xlpm._deltaDay) + 1))))</definedName>
    <definedName name="CALENDAR.EXTENT_OF_MONTHS">_xlfn.LAMBDA(_xlpm.LocalMJDateStart,_xlpm.LocalMJDateEnd,_xlop.JulianCalendar, _xlfn.IFS((_xlpm.LocalMJDateStart = "") * (_xlpm.LocalMJDateEnd = ""), "", NOT(ISNUMBER(_xlpm.LocalMJDateStart)), {#VALUE!}, NOT(ISNUMBER(_xlpm.LocalMJDateEnd)), {#VALUE!}, TRUE, _xlfn.LET(_xlpm._sign, IF(_xlpm.LocalMJDateEnd &gt;= _xlpm.LocalMJDateStart, 1, -1), _xlpm._date_A, CALENDAR.MJDATE_TO_CALENDAR_DATE(IF(_xlpm._sign = 1, _xlpm.LocalMJDateStart, _xlpm.LocalMJDateEnd), _xlpm.JulianCalendar), _xlpm._date_B, CALENDAR.MJDATE_TO_CALENDAR_DATE(IF(_xlpm._sign = 1, _xlpm.LocalMJDateEnd, _xlpm.LocalMJDateStart), _xlpm.JulianCalendar), _xlpm._deltaYear, INDEX(_xlpm._date_B, 1, 1) - INDEX(_xlpm._date_A, 1, 1), _xlpm._deltaMonth, INDEX(_xlpm._date_B, 1, 2) - INDEX(_xlpm._date_A, 1, 2), _xlpm._diffMonths, (_xlpm._deltaYear * 12) + _xlpm._deltaMonth, _xlpm._sign * (_xlpm._diffMonths + 1))))</definedName>
    <definedName name="CALENDAR.EXTENT_OF_QUARTERS">_xlfn.LAMBDA(_xlpm.LocalMJDateStart,_xlpm.LocalMJDateEnd,_xlop.MonthOffset,_xlop.JulianCalendar, _xlfn.IFS((_xlpm.LocalMJDateStart = "") * (_xlpm.LocalMJDateEnd = ""), "", NOT(ISNUMBER(_xlpm.LocalMJDateStart)), {#VALUE!}, NOT(ISNUMBER(_xlpm.LocalMJDateEnd)), {#VALUE!}, TRUE, _xlfn.LET(_xlpm._monthOffset, ROUND(N(_xlpm.MonthOffset), 0), _xlfn.IFS(_xlpm._monthOffset &lt; -6, {#NUM!}, _xlpm._monthOffset &gt; 3, {#NUM!}, TRUE, _xlfn.LET(_xlpm._sign, IF(_xlpm.LocalMJDateEnd &gt;= _xlpm.LocalMJDateStart, 1, -1), _xlpm._quarterDate_A, CALENDAR.MJDATE_TO_QUARTER_DATE(IF(_xlpm._sign = 1, _xlpm.LocalMJDateStart, _xlpm.LocalMJDateEnd), _xlpm._monthOffset, _xlpm.JulianCalendar), _xlpm._quarterDate_B, CALENDAR.MJDATE_TO_QUARTER_DATE(IF(_xlpm._sign = 1, _xlpm.LocalMJDateEnd, _xlpm.LocalMJDateStart), _xlpm._monthOffset, _xlpm.JulianCalendar), _xlpm._deltaYear, INDEX(_xlpm._quarterDate_B, 1, 1) - INDEX(_xlpm._quarterDate_A, 1, 1), _xlpm._deltaQuarter, INDEX(_xlpm._quarterDate_B, 1, 2) - INDEX(_xlpm._quarterDate_A, 1, 2), _xlpm._diffQuarters, (_xlpm._deltaYear * 4) + _xlpm._deltaQuarter, _xlpm._sign * (_xlpm._diffQuarters + 1))))))</definedName>
    <definedName name="CALENDAR.EXTENT_OF_WEEKS">_xlfn.LAMBDA(_xlpm.LocalMJDateStart,_xlpm.LocalMJDateEnd, _xlfn.IFS((_xlpm.LocalMJDateStart = "") * (_xlpm.LocalMJDateEnd = ""), "", NOT(ISNUMBER(_xlpm.LocalMJDateStart)), {#VALUE!}, NOT(ISNUMBER(_xlpm.LocalMJDateEnd)), {#VALUE!}, TRUE, _xlfn.LET(_xlpm._sign, IF(_xlpm.LocalMJDateEnd &gt;= _xlpm.LocalMJDateStart, 1, -1), _xlpm._startMonday, INT(_xlpm.LocalMJDateStart) + 1 - CALENDAR.DAY_OF_WEEK(_xlpm.LocalMJDateStart), _xlpm._endMonday, INT(_xlpm.LocalMJDateEnd) + 1 - CALENDAR.DAY_OF_WEEK(_xlpm.LocalMJDateEnd), _xlpm._sign * (INT(ABS(_xlpm._endMonday - _xlpm._startMonday) / 7) + 1))))</definedName>
    <definedName name="CALENDAR.EXTENT_OF_YEARS">_xlfn.LAMBDA(_xlpm.LocalMJDateStart,_xlpm.LocalMJDateEnd,_xlop.JulianCalendar, _xlfn.IFS((_xlpm.LocalMJDateStart = "") * (_xlpm.LocalMJDateEnd = ""), "", NOT(ISNUMBER(_xlpm.LocalMJDateStart)), {#VALUE!}, NOT(ISNUMBER(_xlpm.LocalMJDateEnd)), {#VALUE!}, TRUE, _xlfn.LET(_xlpm._sign, IF(_xlpm.LocalMJDateEnd &gt;= _xlpm.LocalMJDateStart, 1, -1), _xlpm._date_A, CALENDAR.MJDATE_TO_CALENDAR_DATE(IF(_xlpm._sign = 1, _xlpm.LocalMJDateStart, _xlpm.LocalMJDateEnd), _xlpm.JulianCalendar), _xlpm._date_B, CALENDAR.MJDATE_TO_CALENDAR_DATE(IF(_xlpm._sign = 1, _xlpm.LocalMJDateEnd, _xlpm.LocalMJDateStart), _xlpm.JulianCalendar), _xlpm._deltaYear, INDEX(_xlpm._date_B, 1, 1) - INDEX(_xlpm._date_A, 1, 1), _xlpm._sign * (_xlpm._deltaYear + 1))))</definedName>
    <definedName name="CALENDAR.FIND_NTH_CHAR">_xlfn.LAMBDA(_xlpm.Chars,_xlpm.Text,_xlpm.N,_xlop.ReturnChar,_xlop.LowerPos,_xlop.UpperPos, _xlfn.LET(_xlpm._n, INT(N(_xlpm.N)), _xlpm._signN, SIGN(_xlpm._n), _xlpm._outChar, N(_xlpm.ReturnChar) &lt;&gt; 0, _xlpm._len, LEN(_xlpm.Text), _xlpm._startPos, _xlfn.IFS(NOT(ISNUMBER(_xlpm.LowerPos)), 1, _xlpm.LowerPos &gt; 0, _xlpm.LowerPos, _xlpm.LowerPos &lt; 0, _xlpm._len + _xlpm.LowerPos + 1, _xlpm.LowerPos = 0, 1), _xlpm._endPos, _xlfn.IFS(NOT(ISNUMBER(_xlpm.UpperPos)), _xlpm._len, _xlpm.UpperPos &gt; 0, _xlpm.UpperPos, _xlpm.UpperPos &lt; 0, _xlpm._len + _xlpm.UpperPos + 1, _xlpm.UpperPos = 0, _xlpm._len), IF((_xlpm._startPos &gt; _xlpm._len) + (_xlpm._startPos &gt; _xlpm._endPos) + (_xlpm.Chars = "") + (_xlpm._n = 0), IF(_xlpm._outChar, {0,""}, 0), _xlfn.LET(_xlpm._text, MID(_xlpm.Text, _xlpm._startPos, _xlpm._endPos - _xlpm._startPos + 1), _xlpm._chars, MID(_xlpm.Chars, _xlfn.SEQUENCE(1, LEN(_xlpm.Chars)), 1), _xlpm._findCount, _xlfn.LET(_xlpm._removed, _xlfn.REDUCE(_xlpm.Text, _xlpm._chars, _xlfn.LAMBDA(_xlpm._acc,_xlpm._curr, SUBSTITUTE(_xlpm._acc, _xlpm._curr, ""))), _xlpm._len - LEN(_xlpm._removed)), IF(_xlpm._findCount &lt; ABS(_xlpm._n), IF(_xlpm._outChar, {0,""},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_xlpm._outPos, _xlpm._nthPos + _xlpm._startPos - 1, IF(_xlpm._outChar, IF(_xlpm._outPos = 0, {0,""}, _xlfn.HSTACK(_xlpm._outPos, MID(_xlpm._text, _xlpm._nthPos, 1))), _xlpm._outPos)))))))</definedName>
    <definedName name="CALENDAR.fnFmtProvider_E">_xlfn.LAMBDA(_xlpm._rTimeSpan,_xlpm._fixed,_xlpm._mostSig,_xlpm._precision,_xlpm._options, _xlfn.LET(_xlpm._signPositive, IFERROR(FIND("+", _xlpm._options), 0) &gt; 0, _xlpm._padLeading, IFERROR(FIND("P", _xlpm._options), 0) &gt; 0, _xlpm._sign, IF(INDEX(_xlpm._rTimeSpan, 1, 1) &lt; 0, _xlfn.UNICHAR(8722), IF(_xlpm._signPositive, "+", "")), _xlpm._high, _xlfn.IFS(_xlpm._fixed, IF(_xlpm._mostSig = "", -3, _xlpm._mostSig), _xlpm._mostSig &lt;&gt; "", _xlpm._mostSig, TRUE, _xlfn.LET(_xlpm._float, _xlfn.IFS(INDEX(_xlpm._rTimeSpan, 1, 2) &gt; 0, -3, INDEX(_xlpm._rTimeSpan, 1, 3) &gt; 0, -2, INDEX(_xlpm._rTimeSpan, 1, 4) &gt; 0, -1, TRUE, 0), MIN(_xlpm._float, _xlpm._precision, 0))), _xlpm._leadCol, _xlpm._high + 5, _xlpm._n, MIN(_xlpm._precision, 0) - _xlpm._high + 1, _xlpm._delims, _xlfn.CHOOSECOLS({"d","h","'",""""}, _xlfn.SEQUENCE(1, _xlpm._n, _xlpm._leadCol - 1)), _xlpm._leadFmt, IF(_xlpm._padLeading, "00", "0"), _xlpm._midFmt, "00", _xlpm._lastFmt, IF(_xlpm._precision &lt; 0, "00", _xlfn.LET(_xlpm._useSecFmt, IF(_xlpm._leadCol = 5, _xlpm._leadFmt, _xlpm._midFmt), IF(_xlpm._precision = 0, _xlpm._useSecFmt, _xlpm._useSecFmt &amp; LEFT(".000000000", _xlpm._precision + 1)))), _xlfn.HSTACK(_xlpm._leadCol, _xlpm._n, _xlpm._sign, _xlpm._leadFmt, _xlpm._midFmt, _xlpm._lastFmt, _xlpm._delims)))</definedName>
    <definedName name="CALENDAR.fnFmtProvider_L">_xlfn.LAMBDA(_xlpm._rTimeSpan,_xlpm._fixed,_xlpm._mostSig,_xlpm._precision,_xlpm._options, _xlfn.LET(_xlpm._signPositive, IFERROR(FIND("+", _xlpm._options), 0) &gt; 0, _xlpm._sign, IF(INDEX(_xlpm._rTimeSpan, 1, 1) &lt; 0, _xlfn.UNICHAR(8722) &amp; " ", IF(_xlpm._signPositive, "+ ", "")), _xlpm._high, IF(_xlpm._mostSig &lt;&gt; "", _xlpm._mostSig, _xlfn.LET(_xlpm._float, _xlfn.IFS(INDEX(_xlpm._rTimeSpan, 1, 2) &gt; 0, -3, INDEX(_xlpm._rTimeSpan, 1, 3) &gt; 0, -2, INDEX(_xlpm._rTimeSpan, 1, 4) &gt; 0, -1, TRUE, 0), MIN(_xlpm._float, _xlpm._precision, 0))), _xlpm._leadCol, _xlpm._high + 5, _xlpm._n, MIN(_xlpm._precision, 0) - _xlpm._high + 1, _xlpm._delims, _xlfn.CHOOSECOLS({" days "," hours "," minutes "," seconds "}, _xlfn.SEQUENCE(1, _xlpm._n, _xlpm._leadCol - 1)), _xlpm._numFmt, "0", _xlpm._lastFmt, IF(_xlpm._precision &lt;= 0, _xlpm._numFmt, _xlpm._numFmt &amp; LEFT(".000000000", _xlpm._precision + 1)), _xlfn.HSTACK(_xlpm._leadCol, _xlpm._n, _xlpm._sign, _xlpm._numFmt, _xlpm._numFmt, _xlpm._lastFmt, _xlpm._delims)))</definedName>
    <definedName name="CALENDAR.fnFormat">_xlfn.LAMBDA(_xlpm._rTimeSpan,_xlpm._fmtProvider, _xlfn.LET(_xlpm._day, INDEX(_xlpm._rTimeSpan, 1, 2), _xlpm._hour, INDEX(_xlpm._rTimeSpan, 1, 3), _xlpm._minute, INDEX(_xlpm._rTimeSpan, 1, 4), _xlpm._second, INDEX(_xlpm._rTimeSpan, 1, 5), _xlpm._high, INDEX(_xlpm._fmtProvider, 1, 1), _xlpm._low, INDEX(_xlpm._fmtProvider, 1, 2), _xlpm._sign, INDEX(_xlpm._fmtProvider, 1, 3), _xlpm._leadFmt, INDEX(_xlpm._fmtProvider, 1, 4), _xlpm._midFmt, INDEX(_xlpm._fmtProvider, 1, 5), _xlpm._secFmt, INDEX(_xlpm._fmtProvider, 1, 6), _xlpm._dMark, INDEX(_xlpm._fmtProvider, 1, 7), _xlpm._hMark, INDEX(_xlpm._fmtProvider, 1, 8), _xlpm._mMark, INDEX(_xlpm._fmtProvider, 1, 9), _xlpm._sMark, INDEX(_xlpm._fmtProvider, 1, 10), _xlfn.IFS(_xlpm._high = -3, _xlfn.IFS(_xlpm._low &gt;= 0, _xlfn.CONCAT(_xlpm._sign, TEXT(_xlpm._day, _xlpm._leadFmt), _xlpm._dMark, TEXT(_xlpm._hour, _xlpm._midFmt), _xlpm._hMark, TEXT(_xlpm._minute, _xlpm._midFmt), _xlpm._mMark, TEXT(_xlpm._second, _xlpm._secFmt), _xlpm._sMark), _xlpm._low = -1, _xlfn.CONCAT(_xlpm._sign, TEXT(_xlpm._day, _xlpm._leadFmt), _xlpm._dMark, TEXT(_xlpm._hour, _xlpm._midFmt), _xlpm._hMark, TEXT(_xlpm._minute, _xlpm._midFmt), _xlpm._mMark), _xlpm._low = -2, _xlfn.CONCAT(_xlpm._sign, TEXT(_xlpm._day, _xlpm._leadFmt), _xlpm._dMark, TEXT(_xlpm._hour, _xlpm._midFmt), _xlpm._hMark), _xlpm._low = -3, _xlfn.CONCAT(_xlpm._sign, TEXT(_xlpm._day, _xlpm._leadFmt), _xlpm._dMark), TRUE, "#TIMESPAN!"), _xlpm._high = -2, _xlfn.LET(_xlpm._hours, (_xlpm._day * 24) + _xlpm._hour, _xlfn.IFS(_xlpm._low &gt;= 0, _xlfn.CONCAT(_xlpm._sign, TEXT(_xlpm._hour, _xlpm._leadFmt), _xlpm._hMark, TEXT(_xlpm._minute, _xlpm._midFmt), _xlpm._mMark, TEXT(_xlpm._second, _xlpm._secFmt), _xlpm._sMark), _xlpm._low = -1, _xlfn.CONCAT(_xlpm._sign, TEXT(_xlpm._hour, _xlpm._leadFmt), _xlpm._hMark, TEXT(_xlpm._minute, _xlpm._midFmt), _xlpm._mMark), _xlpm._low = -2, _xlfn.CONCAT(_xlpm._sign, TEXT(_xlpm._hour, _xlpm._leadFmt), _xlpm._hMark), TRUE, "#TIMESPAN!")), _xlpm._high = -1, _xlfn.LET(_xlpm._minutes, (_xlpm._day * 1440) + (_xlpm._hour * 60) + _xlpm._minute, _xlfn.IFS(_xlpm._low &gt;= 0, _xlfn.CONCAT(_xlpm._sign, TEXT(_xlpm._minutes, _xlpm._leadFmt), _xlpm._mMark, TEXT(_xlpm._second, _xlpm._secFmt), _xlpm._sMark), _xlpm._low = -1, _xlfn.CONCAT(_xlpm._sign, TEXT(_xlpm._minutes, _xlpm._leadFmt), _xlpm._mMark), TRUE, "#TIMESPAN!")), _xlpm._high = 0, _xlfn.LET(_xlpm._seconds, (_xlpm._day * 86400) + (_xlpm._hour * 3600) + (_xlpm._minute * 60) + _xlpm._second, IF(_xlpm._low &gt;= 0, _xlfn.CONCAT(_xlpm._sign, TEXT(_xlpm._seconds, _xlpm._secFmt), _xlpm._sMark), "#TIMESPAN!")), TRUE, "#TIMESPAN!")))</definedName>
    <definedName name="CALENDAR.fnFormat1">_xlfn.LAMBDA(_xlpm._rTimeSpan,_xlpm._fmtProvider, _xlfn.LET(_xlpm._leadCol, INDEX(_xlpm._fmtProvider, 1, 1), _xlpm._n, INDEX(_xlpm._fmtProvider, 1, 2), _xlpm._designator, INDEX(_xlpm._fmtProvider, 1, 3), _xlpm._leadFmt, INDEX(_xlpm._fmtProvider, 1, 4), _xlpm._midFmt, INDEX(_xlpm._fmtProvider, 1, 5), _xlpm._lastFmt, INDEX(_xlpm._fmtProvider, 1, 6), _xlpm._prefix, _xlfn.CHOOSECOLS(_xlpm._fmtProvider, _xlfn.SEQUENCE(1, _xlpm._n, 7)), _xlpm._suffix, _xlfn.CHOOSECOLS(_xlpm._fmtProvider, _xlfn.SEQUENCE(1, _xlpm._n, 7 + _xlpm._n)), _xlpm._leadElement, _xlfn.IFS(_xlpm._leadCol = 2, INDEX(_xlpm._rTimeSpan, 1, 2), _xlpm._leadCol = 3, (INDEX(_xlpm._rTimeSpan, 1, 2) * 24) + INDEX(_xlpm._rTimeSpan, 1, 3), _xlpm._leadCol = 4, (INDEX(_xlpm._rTimeSpan, 1, 2) * 1440) + (INDEX(_xlpm._rTimeSpan, 1, 3) * 60) + INDEX(_xlpm._rTimeSpan, 1, 4), _xlpm._leadCol = 5, (INDEX(_xlpm._rTimeSpan, 1, 2) * 86400) + (INDEX(_xlpm._rTimeSpan, 1, 3) * 3600) + (INDEX(_xlpm._rTimeSpan, 1, 4) * 60) + INDEX(_xlpm._rTimeSpan, 1, 5)), _xlpm._elements, IF(_xlpm._n = 1, _xlpm._leadElement, _xlfn.LET(_xlpm._cols, _xlfn.SEQUENCE(1, _xlpm._n - 1, _xlpm._leadCol + 1), _xlfn.HSTACK(_xlpm._leadElement, _xlfn.CHOOSECOLS(_xlpm._rTimeSpan, _xlpm._cols)))), _xlpm._fmts, _xlfn.IFS(_xlpm._n = 1, _xlfn.HSTACK(_xlpm._lastFmt), _xlpm._n = 2, _xlfn.HSTACK(_xlpm._leadFmt, _xlpm._lastFmt), _xlpm._n = 3, _xlfn.HSTACK(_xlpm._leadFmt, _xlpm._midFmt, _xlpm._lastFmt), _xlpm._n = 4, _xlfn.HSTACK(_xlpm._leadFmt, _xlpm._midFmt, _xlpm._midFmt, _xlpm._lastFmt), _xlpm._n = 5, _xlfn.HSTACK(_xlpm._leadFmt, _xlpm._midFmt, _xlpm._midFmt, _xlpm._midFmt, _xlpm._lastFmt)), _xlfn.CONCAT(_xlpm._designator, _xlpm._prefix &amp; TEXT(_xlpm._elements, _xlpm._fmts) &amp; _xlpm._suffix)))</definedName>
    <definedName name="CALENDAR.FORMAT_ISO_CALENDAR_DATE">_xlfn.LAMBDA(_xlpm.YearCE,_xlpm.Month,_xlpm.Day,_xlop.Basic,_xlop.JulianCalendar, IF((_xlpm.YearCE = "") * (_xlpm.Month = "") * (_xlpm.Day = ""), "", IF(NOT(ISNUMBER(_xlpm.YearCE)), {#VALUE!}, IF(((_xlpm.Month &lt;&gt; "") * NOT(ISNUMBER(_xlpm.Month))) + ((_xlpm.Day &lt;&gt; "") * NOT(ISNUMBER(_xlpm.Day))), {#VALUE!}, IF((_xlpm.Month = "") * ISNUMBER(_xlpm.Day), {#VALUE!}, IF(_xlpm.Month = "", CALENDAR.FORMAT_ISO_YEAR(_xlpm.YearCE), IF(NOT(CALENDAR.IS_VALID_DATE(_xlpm.YearCE, _xlpm.Month, _xlpm.Day, _xlpm.JulianCalendar)), {#NUM!}, _xlfn.LET(_xlpm._basic, N(_xlpm.Basic) &lt;&gt; 0, _xlpm._delim, IF(_xlpm._basic, "", "-"), IF(_xlpm.Day = "", IF(_xlpm._basic * (ABS(_xlpm.YearCE) &gt; 9999), {#VALUE!}, _xlfn.CONCAT(CALENDAR.FORMAT_ISO_YEAR(_xlpm.YearCE), _xlpm._delim, TEXT(_xlpm.Month, "00"))), _xlfn.CONCAT(CALENDAR.FORMAT_ISO_YEAR(_xlpm.YearCE), _xlpm._delim, TEXT(_xlpm.Month, "00"), _xlpm._delim, TEXT(_xlpm.Day, "00")))))))))))</definedName>
    <definedName name="CALENDAR.FORMAT_ISO_DATE">_xlfn.LAMBDA(_xlpm.Type,_xlpm.YearCE,_xlpm.DatePart2,_xlpm.DatePart3,_xlop.Basic,_xlop.JulianCalendar, IF(NOT(ISERROR(_xlpm.Type)) * (_xlpm.YearCE = "") * (_xlpm.DatePart2 = "") * (_xlpm.DatePart3 = ""), "", _xlfn.IFS(_xlpm.Type = "C", CALENDAR.FORMAT_ISO_CALENDAR_DATE(_xlpm.YearCE, _xlpm.DatePart2, _xlpm.DatePart3, _xlpm.Basic, _xlpm.JulianCalendar), _xlpm.Type = "O", CALENDAR.FORMAT_ISO_ORDINAL_DATE(_xlpm.YearCE, _xlpm.DatePart3, _xlpm.Basic, _xlpm.JulianCalendar), _xlpm.Type = "W", CALENDAR.FORMAT_ISO_WEEK_DATE(_xlpm.YearCE, _xlpm.DatePart2, _xlpm.DatePart3, _xlpm.Basic, _xlpm.JulianCalendar), _xlpm.Type = "Y", CALENDAR.FORMAT_ISO_YEAR(_xlpm.YearCE), TRUE, {#VALUE!})))</definedName>
    <definedName name="CALENDAR.FORMAT_ISO_ORDINAL_DATE">_xlfn.LAMBDA(_xlpm.YearCE,_xlpm.OrdinalDay,_xlop.Basic,_xlop.JulianCalendar, IF((_xlpm.YearCE = "") * (_xlpm.OrdinalDay = ""), "", IF(NOT(ISNUMBER(_xlpm.YearCE)), {#VALUE!}, IF((_xlpm.OrdinalDay &lt;&gt; "") * NOT(ISNUMBER(_xlpm.OrdinalDay)), {#VALUE!}, IF(_xlpm.OrdinalDay = "", CALENDAR.FORMAT_ISO_YEAR(_xlpm.YearCE), _xlfn.LET(_xlpm._basic, N(_xlpm.Basic) &lt;&gt; 0, IF(_xlpm._basic * (ABS(_xlpm.YearCE) &gt; 9999), {#VALUE!}, _xlfn.LET(_xlpm._delim, IF(_xlpm._basic, "", "-"), IF(NOT(CALENDAR.IS_VALID_ORDINAL_DATE(_xlpm.YearCE, _xlpm.OrdinalDay, _xlpm.JulianCalendar)), {#NUM!}, _xlfn.CONCAT(CALENDAR.FORMAT_ISO_YEAR(_xlpm.YearCE), _xlpm._delim, TEXT(_xlpm.OrdinalDay, "000")))))))))))</definedName>
    <definedName name="CALENDAR.FORMAT_ISO_TZO">_xlfn.LAMBDA(_xlpm.TimeZoneOffset,_xlop.Options, IF(_xlpm.TimeZoneOffset = "", "", IF(NOT(ISNUMBER(_xlpm.TimeZoneOffset)), {#VALUE!}, _xlfn.LET(_xlpm._basic, IF(_xlpm.Options = "", FALSE, IFERROR(SEARCH("B", _xlpm.Options), 0) &gt; 0), _xlpm._zulu, IF(_xlpm.Options = "", FALSE, IFERROR(SEARCH("Z", _xlpm.Options), 0) &gt; 0), _xlpm._tzo, ABS(_xlpm.TimeZoneOffset), IF((_xlpm._tzo = 0) * _xlpm._zulu, "Z", IF(_xlpm._tzo &gt; 0.625, {#NUM!}, _xlfn.LET(_xlpm._sign, IF(_xlpm.TimeZoneOffset &gt;= 0, "+", _xlfn.UNICHAR(8722)), _xlpm._delim, IF(_xlpm._basic, "", ":"), _xlpm._hasSeconds, MOD(INT(_xlpm._tzo * 86400), 60) &gt; 0, IF(_xlpm._hasSeconds, _xlfn.LET(_xlpm._rTZO, CALENDAR.RESOLVE_TIMESPAN(_xlpm._tzo, 4, 1), _xlfn.CONCAT(_xlpm._sign, TEXT(INDEX(_xlpm._rTZO, 1, 3), "00"), _xlpm._delim, TEXT(INDEX(_xlpm._rTZO, 1, 4), "00"), _xlpm._delim, TEXT(INDEX(_xlpm._rTZO, 1, 5), "00"))), _xlfn.LET(_xlpm._rTZO, CALENDAR.RESOLVE_TIMESPAN(_xlpm._tzo, 3), _xlfn.CONCAT(_xlpm._sign, TEXT(INDEX(_xlpm._rTZO, 1, 3), "00"), _xlpm._delim, TEXT(INDEX(_xlpm._rTZO, 1, 4), "00")))))))))))</definedName>
    <definedName name="CALENDAR.FORMAT_ISO_WEEK_DATE">_xlfn.LAMBDA(_xlpm.YearCE,_xlpm.ISOWeek,_xlop.ISOWeekDay,_xlop.Basic,_xlop.JulianCalendar, IF((_xlpm.YearCE = "") * (_xlpm.ISOWeek = "") * (_xlpm.ISOWeekDay = ""), "", IF(NOT(ISNUMBER(_xlpm.YearCE)), {#VALUE!}, IF(((_xlpm.ISOWeek &lt;&gt; "") * NOT(ISNUMBER(_xlpm.ISOWeek))) + ((_xlpm.ISOWeekDay &lt;&gt; "") * NOT(ISNUMBER(_xlpm.ISOWeekDay))), {#VALUE!}, IF((_xlpm.ISOWeek = "") * ISNUMBER(_xlpm.ISOWeekDay), {#VALUE!}, _xlfn.LET(_xlpm._delim, IF(N(_xlpm.Basic) = 0, "-", ""), IF(_xlpm.ISOWeek = "", CALENDAR.FORMAT_ISO_YEAR(_xlpm.YearCE), IF(NOT(CALENDAR.IS_VALID_WEEK_DATE(_xlpm.YearCE, _xlpm.ISOWeek, _xlpm.ISOWeekDay, _xlpm.JulianCalendar)), {#NUM!}, IF(_xlpm.ISOWeekDay = "", _xlfn.CONCAT(CALENDAR.FORMAT_ISO_YEAR(_xlpm.YearCE), _xlpm._delim, "W", TEXT(_xlpm.ISOWeek, "00")), _xlfn.CONCAT(CALENDAR.FORMAT_ISO_YEAR(_xlpm.YearCE), _xlpm._delim, "W", TEXT(_xlpm.ISOWeek, "00"), _xlpm._delim, TEXT(_xlpm.ISOWeekDay, "0")))))))))))</definedName>
    <definedName name="CALENDAR.FORMAT_ISO_YEAR">_xlfn.LAMBDA(_xlpm.YearCE, IF((_xlpm.YearCE = ""), "", IF(NOT(ISNUMBER(_xlpm.YearCE)), {#VALUE!}, IF(NOT(CALENDAR.IS_INTEGER(_xlpm.YearCE)), {#NUM!}, _xlfn.LET(_xlpm._yearFmt, IF((_xlpm.YearCE &gt;= 1000) * (_xlpm.YearCE &lt;= 9999), "0000;" &amp; _xlfn.UNICHAR(8722) &amp; "0000", "+0000;" &amp; _xlfn.UNICHAR(8722) &amp; "0000"), TEXT(_xlpm.YearCE, _xlpm._yearFmt))))))</definedName>
    <definedName name="CALENDAR.FORMAT_LITERARY_YEAR">_xlfn.LAMBDA(_xlpm.YearCE,_xlop.AlwaysShowEra, IF(_xlpm.YearCE = "", "", _xlfn.LET(_xlpm._yearCE, INT(_xlpm.YearCE), _xlpm._isCE, _xlpm._yearCE &gt;= 1, _xlpm._year, IF(_xlpm._isCE, _xlpm._yearCE, 1 - _xlpm._yearCE), _xlpm._suffix, _xlfn.IFS(NOT(_xlpm._isCE), " BCE", _xlpm._yearCE &lt; 1000, " CE", N(_xlpm.AlwaysShowEra) &lt;&gt; 0, " CE", TRUE, ""), _xlpm._year &amp; _xlpm._suffix)))</definedName>
    <definedName name="CALENDAR.FORMAT_TIMESPAN">_xlfn.LAMBDA(_xlpm.TimeSpan,_xlop.Options, _xlfn.IFS(CALENDAR.IS_EMPTY(_xlpm.TimeSpan), "", NOT(ISNUMBER(_xlpm.TimeSpan)), {#VALUE!}, TRUE, _xlfn.LET(_xlpm._modernStyle, IFERROR(SEARCH("T", _xlpm.Options), 0) = 0, _xlpm._fixed, IFERROR(FIND("~", _xlpm.Options), 0) = 0, _xlpm._signPositive, IFERROR(FIND("+", _xlpm.Options), 0) &gt; 0, _xlpm._padding, IFERROR(SEARCH("P", _xlpm.Options), 0) &gt; 0, _xlpm._truncate, IFERROR(FIND("&lt;", _xlpm.Options), 0) &gt; 0, _xlpm._spaced, IF(_xlpm._modernStyle, FALSE, IFERROR(SEARCH("_", _xlpm.Options), 0) &gt; 0), _xlpm._tryHighOrderChar, CALENDAR.SEARCH_NTH_CHAR("DHMS", _xlpm.Options, 1, 1), _xlpm._passedHighOrder, _xlfn.IFS(INDEX(_xlpm._tryHighOrderChar, 1, 1) = 0, "", INDEX(_xlpm._tryHighOrderChar, 1, 2) = "D", 1, INDEX(_xlpm._tryHighOrderChar, 1, 2) = "H", 2, INDEX(_xlpm._tryHighOrderChar, 1, 2) = "M", 3, INDEX(_xlpm._tryHighOrderChar, 1, 2) = "S", 4), _xlpm._passedLowOrder, _xlfn.LET(_xlpm._tryLowOrderChar, CALENDAR.SEARCH_NTH_CHAR("DHMS", _xlpm.Options, 1, 1, INDEX(_xlpm._tryHighOrderChar, 1, 1) + 1), _xlfn.IFS(INDEX(_xlpm._tryLowOrderChar, 1, 1) = 0, "", INDEX(_xlpm._tryLowOrderChar, 1, 2) = "D", 1, INDEX(_xlpm._tryLowOrderChar, 1, 2) = "H", 2, INDEX(_xlpm._tryLowOrderChar, 1, 2) = "M", 3, INDEX(_xlpm._tryLowOrderChar, 1, 2) = "S", 4)), _xlpm._tryPrecision, CALENDAR.SEARCH_NTH_CHAR("0123456789", _xlpm.Options, 1, 1), _xlpm._passedPrecision, IF(INDEX(_xlpm._tryPrecision, 1, 1) = 0, "", VALUE(INDEX(_xlpm._tryPrecision, 1, 2))), _xlpm._passedLowOrder1, IF(ISNUMBER(_xlpm._passedLowOrder) * ISNUMBER(_xlpm._passedHighOrder), IF(_xlpm._passedLowOrder &lt; _xlpm._passedHighOrder, _xlpm._passedHighOrder, _xlpm._passedLowOrder), _xlpm._passedLowOrder), _xlpm._passedHighOrder1, IF(ISNUMBER(_xlpm._passedLowOrder) * ISNUMBER(_xlpm._passedHighOrder), IF(_xlpm._passedLowOrder &lt; _xlpm._passedHighOrder, _xlpm._passedLowOrder, _xlpm._passedHighOrder), _xlpm._passedHighOrder), _xlpm._useHighOrder, _xlfn.IFS(_xlpm._passedHighOrder1 = "", 1, NOT(_xlpm._modernStyle), _xlpm._passedHighOrder1, ISNUMBER(_xlpm._passedHighOrder1) * (_xlpm._passedHighOrder1 &gt; 2), 2, TRUE, _xlpm._passedHighOrder1), _xlpm._useLowOrder, _xlfn.IFS(_xlpm._passedLowOrder1 = "", 4, NOT(_xlpm._modernStyle), _xlpm._passedLowOrder1, _xlpm._passedLowOrder1 &lt; 3, 3, TRUE, _xlpm._passedLowOrder1), _xlpm._usePrecision, _xlfn.IFS(_xlpm._modernStyle * (_xlpm._useLowOrder = 4) * (_xlpm._passedPrecision = ""), 9, _xlpm._modernStyle * (_xlpm._useLowOrder &lt; 4), 0, (_xlpm._passedPrecision = ""), 9, TRUE, _xlpm._passedPrecision), _xlpm._rTimeSpan, CALENDAR.RESOLVE_TIMESPAN(_xlpm.TimeSpan, _xlpm._useHighOrder, _xlpm._useLowOrder, _xlpm._usePrecision, _xlpm._truncate), _xlpm._showHighOrder, IF(_xlpm._fixed, _xlpm._useHighOrder, _xlfn.LET(_xlpm._hasHighOrder, IFERROR(CALENDAR.TIMESPAN_HIGH_ORDER(INDEX(_xlpm._rTimeSpan, 1, 2), INDEX(_xlpm._rTimeSpan, 1, 3), INDEX(_xlpm._rTimeSpan, 1, 4), INDEX(_xlpm._rTimeSpan, 1, 5)), 4), IF(_xlpm._modernStyle, IF(_xlpm._passedHighOrder1 = "", MIN(2, _xlpm._hasHighOrder), MIN(2, _xlpm._hasHighOrder, _xlpm._passedHighOrder1)), IF(_xlpm._passedHighOrder1 = "", _xlpm._hasHighOrder, MIN(_xlpm._hasHighOrder, _xlpm._passedHighOrder1))))), _xlpm._showLowOrder, IF(_xlpm._fixed, _xlpm._useLowOrder, _xlfn.LET(_xlpm._hasLowOrder, IFERROR(CALENDAR.TIMESPAN_LOW_ORDER(INDEX(_xlpm._rTimeSpan, 1, 2), INDEX(_xlpm._rTimeSpan, 1, 3), INDEX(_xlpm._rTimeSpan, 1, 4), INDEX(_xlpm._rTimeSpan, 1, 5)), 1), IF(_xlpm._modernStyle, IF(_xlpm._passedLowOrder1 = "", MAX(3, _xlpm._hasLowOrder), MAX(3, _xlpm._hasLowOrder, _xlpm._passedLowOrder1)), IF(_xlpm._passedLowOrder1 = "", _xlpm._hasLowOrder, MAX(_xlpm._hasLowOrder, _xlpm._passedLowOrder1))))), _xlpm._showHighOrder1, IF(_xlpm._showHighOrder &gt; _xlpm._showLowOrder, _xlpm._showLowOrder, _xlpm._showHighOrder), _xlpm._showPrecision, _xlfn.IFS(_xlpm._modernStyle * (_xlpm._useLowOrder &lt; 4), 0, ISNUMBER(_xlpm._passedPrecision), _xlpm._passedPrecision, TRUE, MIN(9, CALENDAR.DECIMALS(INDEX(_xlpm._rTimeSpan, 1, _xlpm._useLowOrder + 1)))), _xlpm._sign, IF(INDEX(_xlpm._rTimeSpan, 1, 1) &lt; 0, _xlfn.UNICHAR(8722) &amp; IF(_xlpm._spaced, " ", ""), IF(_xlpm._signPositive, "+" &amp; IF(_xlpm._spaced, " ", ""), "")), _xlpm._n, (_xlpm._showLowOrder - _xlpm._showHighOrder1) + 1, _xlpm._delims, _xlfn.IFS(_xlpm._modernStyle, _xlfn.CHOOSECOLS({".",":",":",""}, _xlfn.SEQUENCE(1, _xlpm._n - 1, _xlpm._showHighOrder1), 4), _xlpm._spaced, _xlfn.CHOOSECOLS({"d","h","'",""""}, _xlfn.SEQUENCE(1, _xlpm._n, _xlpm._showHighOrder1)) &amp; _xlfn.TAKE({" "," "," ",""}, 1, -_xlpm._n), TRUE, _xlfn.CHOOSECOLS({"d","h","'",""""}, _xlfn.SEQUENCE(1, _xlpm._n, _xlpm._showHighOrder1))), _xlpm._leadFmt, IF(_xlpm._padding, "00", "0"), _xlpm._midFmt, IF(NOT(_xlpm._modernStyle) * NOT(_xlpm._padding), "0", "00"), _xlpm._lastFmt, IF(_xlpm._showPrecision = 0, _xlpm._midFmt, _xlpm._midFmt &amp; LEFT(".000000000", _xlpm._showPrecision + 1)), _xlpm._elements, _xlfn.MAP(_xlfn.SEQUENCE(1, _xlpm._n), _xlfn.LAMBDA(_xlpm._e, _xlfn.LET(_xlpm._fmt, _xlfn.IFS(_xlpm._e = _xlpm._n, _xlpm._lastFmt, _xlpm._e = 1, _xlpm._leadFmt, TRUE, _xlpm._midFmt), TEXT(INDEX(_xlpm._rTimeSpan, 1, _xlpm._showHighOrder1 + _xlpm._e), _xlpm._fmt) &amp; INDEX(_xlpm._delims, 1, _xlpm._e)))), _xlfn.CONCAT(_xlpm._sign, _xlpm._elements))))</definedName>
    <definedName name="CALENDAR.FORMAT_TIMESPAN_EURO">_xlfn.LAMBDA(_xlpm.TimeSpan,_xlpm.MostSig,_xlpm.LeastSig,_xlpm.Options, _xlfn.LET(_xlpm._maxPrecision, 9, _xlpm._defaultPrecision, 0, _xlpm._lowestSig, -2, _xlpm._fixed, IFERROR(FIND("~", _xlpm.Options), 0) = 0, _xlpm._truncate, IFERROR(FIND("&lt;", _xlpm.Options), 0) &gt; 0, _xlpm._signPositive, IFERROR(FIND("+", _xlpm.Options), 0) &gt; 0, _xlpm._padLeading, IFERROR(FIND("P", _xlpm.Options), 0) &gt; 0, _xlpm._rPrecision, IF(_xlpm._fixed * (_xlpm.LeastSig = ""), _xlpm._defaultPrecision, _xlpm.LeastSig), _xlpm._rTimeSpan, CALENDAR.RESOLVE_TIMESPAN(_xlpm.TimeSpan, _xlpm._rPrecision, _xlpm._truncate), _xlpm._showPrecision, IF(_xlpm._fixed, _xlpm._rPrecision, _xlfn.LET(_xlpm._hasPrecision, TIME_SIGNIFICANCE(INDEX(_xlpm._rTimeSpan, 1, 1), INDEX(_xlpm._rTimeSpan, 1, 3), INDEX(_xlpm._rTimeSpan, 1, 4), INDEX(_xlpm._rTimeSpan, 1, 5)), MAX(IF(_xlpm.MostSig = "", -3, _xlpm.MostSig), MIN(IF(_xlpm._rPrecision = "", _xlpm._maxPrecision, _xlpm._rPrecision), _xlpm._hasPrecision, _xlpm._maxPrecision)))), _xlpm._sign, IF(INDEX(_xlpm._rTimeSpan, 1, 1) &lt; 0, _xlfn.UNICHAR(8722), IF(_xlpm._signPositive, "+", "")), _xlpm._high, _xlfn.IFS(_xlpm._fixed, IF(_xlpm.MostSig = "", -3, _xlpm.MostSig), _xlpm.MostSig &lt;&gt; "", _xlpm.MostSig, TRUE, _xlfn.LET(_xlpm._float, _xlfn.IFS(INDEX(_xlpm._rTimeSpan, 1, 2) &gt; 0, -3, INDEX(_xlpm._rTimeSpan, 1, 3) &gt; 0, -2, INDEX(_xlpm._rTimeSpan, 1, 4) &gt; 0, -1, TRUE, 0), MIN(_xlpm._float, _xlpm._showPrecision, _xlpm._lowestSig))), _xlpm._leadCol, _xlpm._high + 5, _xlpm._n, MIN(_xlpm._showPrecision, 0) - _xlpm._high + 1, _xlpm._prefix, _xlfn.TAKE({"","","",""}, 1, _xlpm._n), _xlpm._suffix, _xlfn.CHOOSECOLS({"d","h","'",""""}, _xlfn.SEQUENCE(1, _xlpm._n, _xlpm._leadCol - 1)), _xlpm._leadFmt, IF(_xlpm._padLeading, "00", "0"), _xlpm._midFmt, "00", _xlpm._lastFmt, IF(_xlpm._showPrecision &lt; 0, "00", _xlfn.LET(_xlpm._useSecFmt, IF(_xlpm._leadCol = 5, _xlpm._leadFmt, _xlpm._midFmt), IF(_xlpm._showPrecision = 0, _xlpm._useSecFmt, _xlpm._useSecFmt &amp; LEFT(".000000000", _xlpm._showPrecision + 1)))), CALENDAR.fnFormat1(_xlpm._rTimeSpan, _xlfn.HSTACK(_xlpm._leadCol, _xlpm._n, _xlpm._sign, _xlpm._leadFmt, _xlpm._midFmt, _xlpm._lastFmt, _xlpm._prefix, _xlpm._suffix))))</definedName>
    <definedName name="CALENDAR.FORMAT_TIMESPAN_ISO">_xlfn.LAMBDA(_xlpm.TimeSpan,_xlpm.MostSig,_xlpm.LeastSig,_xlpm.Options, _xlfn.LET(_xlpm._maxPrecision, 9, _xlpm._defaultPrecision, 0, _xlpm._lowestSig, 0, _xlpm._fixed, IFERROR(FIND("~", _xlpm.Options), 0) = 0, _xlpm._truncate, IFERROR(FIND("&lt;", _xlpm.Options), 0) &gt; 0, _xlpm._padLeading, IFERROR(FIND("P", _xlpm.Options), 0) &gt; 0, _xlpm._rPrecision, IF(_xlpm._fixed * (_xlpm.LeastSig = ""), _xlpm._defaultPrecision, _xlpm.LeastSig), _xlpm._rTimeSpan, CALENDAR.RESOLVE_TIMESPAN(_xlpm.TimeSpan, _xlpm._rPrecision, _xlpm._truncate), _xlpm._showPrecision, IF(_xlpm._fixed, _xlpm._rPrecision, _xlfn.LET(_xlpm._hasPrecision, TIME_SIGNIFICANCE(INDEX(_xlpm._rTimeSpan, 1, 1), INDEX(_xlpm._rTimeSpan, 1, 3), INDEX(_xlpm._rTimeSpan, 1, 4), INDEX(_xlpm._rTimeSpan, 1, 5)), MAX(IF(_xlpm.MostSig = "", -3, _xlpm.MostSig), MIN(IF(_xlpm._rPrecision = "", _xlpm._maxPrecision, _xlpm._rPrecision), _xlpm._hasPrecision, _xlpm._maxPrecision)))), _xlpm._high, _xlfn.IFS(_xlpm._fixed, IF(_xlpm.MostSig = "", -3, _xlpm.MostSig), _xlpm.MostSig &lt;&gt; "", _xlpm.MostSig, TRUE, _xlfn.LET(_xlpm._float, _xlfn.IFS(INDEX(_xlpm._rTimeSpan, 1, 2) &gt; 0, -3, INDEX(_xlpm._rTimeSpan, 1, 3) &gt; 0, -2, INDEX(_xlpm._rTimeSpan, 1, 4) &gt; 0, -1, TRUE, 0), MIN(_xlpm._float, _xlpm._showPrecision, _xlpm._lowestSig))), _xlpm._leadCol, _xlpm._high + 5, _xlpm._n, MIN(_xlpm._showPrecision, 0) - _xlpm._high + 1, _xlpm._prefix, _xlfn.CHOOSECOLS({"","T","",""}, _xlfn.SEQUENCE(1, _xlpm._n, 2 - N(_xlpm._leadCol = 2))), _xlpm._suffix, _xlfn.CHOOSECOLS({"D","H","M","S"}, _xlfn.SEQUENCE(1, _xlpm._n, _xlpm._leadCol - 1)), _xlpm._numFmt, IF(_xlpm._padLeading, "00", "0"), _xlpm._lastFmt, IF(_xlpm._showPrecision &lt;= 0, _xlpm._numFmt, _xlpm._numFmt &amp; LEFT(".000000000", _xlpm._showPrecision + 1)), CALENDAR.fnFormat1(_xlpm._rTimeSpan, _xlfn.HSTACK(_xlpm._leadCol, _xlpm._n, "P", _xlpm._numFmt, _xlpm._numFmt, _xlpm._lastFmt, _xlpm._prefix, _xlpm._suffix))))</definedName>
    <definedName name="CALENDAR.FORMAT_TIMESPAN_LITERARY">_xlfn.LAMBDA(_xlpm.TimeSpan,_xlpm.MostSig,_xlpm.LeastSig,_xlpm.Options, _xlfn.LET(_xlpm._maxPrecision, 9, _xlpm._defaultPrecision, 0, _xlpm._lowestSig, 0, _xlpm._fixed, 0, _xlpm._truncate, 1, _xlpm._padLeading, 0, _xlpm._rPrecision, IF(_xlpm._fixed * (_xlpm.LeastSig = ""), _xlpm._defaultPrecision, _xlpm.LeastSig), _xlpm._rTimeSpan, CALENDAR.RESOLVE_TIMESPAN(_xlpm.TimeSpan, _xlpm._rPrecision, _xlpm._truncate), _xlpm._showPrecision, IF(_xlpm._fixed, _xlpm._rPrecision, _xlfn.LET(_xlpm._hasPrecision, TIME_SIGNIFICANCE(INDEX(_xlpm._rTimeSpan, 1, 1), INDEX(_xlpm._rTimeSpan, 1, 3), INDEX(_xlpm._rTimeSpan, 1, 4), INDEX(_xlpm._rTimeSpan, 1, 5)), MAX(IF(_xlpm.MostSig = "", -3, _xlpm.MostSig), MIN(IF(_xlpm._rPrecision = "", _xlpm._maxPrecision, _xlpm._rPrecision), _xlpm._hasPrecision, _xlpm._maxPrecision)))), _xlpm._high, _xlfn.IFS(_xlpm._fixed, IF(_xlpm.MostSig = "", -3, _xlpm.MostSig), _xlpm.MostSig &lt;&gt; "", _xlpm.MostSig, TRUE, _xlfn.LET(_xlpm._float, _xlfn.IFS(INDEX(_xlpm._rTimeSpan, 1, 2) &gt; 0, -3, INDEX(_xlpm._rTimeSpan, 1, 3) &gt; 0, -2, INDEX(_xlpm._rTimeSpan, 1, 4) &gt; 0, -1, TRUE, 0), MIN(_xlpm._float, _xlpm._showPrecision, _xlpm._lowestSig))), _xlpm._leadCol, _xlpm._high + 5, _xlpm._n, MIN(_xlpm._showPrecision, 0) - _xlpm._high + 1, _xlpm._prefix, _xlfn.CHOOSECOLS({"","T","",""}, _xlfn.SEQUENCE(1, _xlpm._n, 2 - N(_xlpm._leadCol = 2))), _xlpm._suffix, _xlfn.CHOOSECOLS({" days"," hours"," minutes","seconds"}, _xlfn.SEQUENCE(1, _xlpm._n, _xlpm._leadCol - 1)), _xlpm._numFmt, IF(_xlpm._padLeading, "00", "0"), _xlpm._lastFmt, IF(_xlpm._showPrecision &lt;= 0, _xlpm._numFmt, _xlpm._numFmt &amp; LEFT(".000000000", _xlpm._showPrecision + 1)), CALENDAR.fnFormat1(_xlpm._rTimeSpan, _xlfn.HSTACK(_xlpm._leadCol, _xlpm._n, "P", _xlpm._numFmt, _xlpm._numFmt, _xlpm._lastFmt, _xlpm._prefix, _xlpm._suffix))))</definedName>
    <definedName name="CALENDAR.FORMAT_TIMESPAN_STANDARD">_xlfn.LAMBDA(_xlpm.TimeSpan,_xlpm.MostSig,_xlpm.LeastSig,_xlpm.Options, _xlfn.LET(_xlpm._maxPrecision, 9, _xlpm._defaultPrecision, 0, _xlpm._lowestSig, -2, _xlpm._fixed, IFERROR(FIND("~", _xlpm.Options), 0) = 0, _xlpm._truncate, IFERROR(FIND("&lt;", _xlpm.Options), 0) &gt; 0, _xlpm._signPositive, IFERROR(FIND("+", _xlpm.Options), 0) &gt; 0, _xlpm._padLeading, IFERROR(FIND("P", _xlpm.Options), 0) &gt; 0, _xlpm._rPrecision, IF(_xlpm._fixed * (_xlpm.LeastSig = ""), _xlpm._defaultPrecision, _xlpm.LeastSig), _xlpm._rTimeSpan, CALENDAR.RESOLVE_TIMESPAN(_xlpm.TimeSpan, _xlpm._rPrecision, _xlpm._truncate), _xlpm._showPrecision, IF(_xlpm._fixed, _xlpm._rPrecision, _xlfn.LET(_xlpm._hasPrecision, CALENDAR.TIMESPAN_LOW_ORDER(INDEX(_xlpm._rTimeSpan, 1, 2), INDEX(_xlpm._rTimeSpan, 1, 3), INDEX(_xlpm._rTimeSpan, 1, 4), INDEX(_xlpm._rTimeSpan, 1, 5)), MAX(IF(_xlpm.MostSig = "", -3, _xlpm.MostSig), MIN(IF(_xlpm._rPrecision = "", _xlpm._maxPrecision, _xlpm._rPrecision), _xlpm._hasPrecision, _xlpm._maxPrecision)))), _xlpm._sign, IF(INDEX(_xlpm._rTimeSpan, 1, 1) &lt; 0, _xlfn.UNICHAR(8722), IF(_xlpm._signPositive, "+", "")), _xlpm._high, _xlfn.IFS(_xlpm._fixed, IF(_xlpm.MostSig = "", -3, _xlpm.MostSig), _xlpm.MostSig &lt;&gt; "", _xlpm.MostSig, TRUE, _xlfn.LET(_xlpm._float, _xlfn.IFS(INDEX(_xlpm._rTimeSpan, 1, 2) &gt; 0, -3, INDEX(_xlpm._rTimeSpan, 1, 3) &gt; 0, -2, INDEX(_xlpm._rTimeSpan, 1, 4) &gt; 0, -1, TRUE, 0), MIN(_xlpm._float, _xlpm._showPrecision, _xlpm._lowestSig))), _xlpm._leadCol, _xlpm._high + 5, _xlpm._n, MIN(_xlpm._showPrecision, 0) - _xlpm._high + 1, _xlpm._prefix, _xlfn.TAKE({"","","",""}, 1, _xlpm._n), _xlpm._suffix, _xlfn.CHOOSECOLS(_xlfn.HSTACK(_xlfn.TAKE({".",":",":",""}, 1, _xlpm._n), {"","",""}), _xlfn.SEQUENCE(1, _xlpm._n, _xlpm._leadCol - 1)), _xlpm._leadFmt, IF(_xlpm._padLeading, "00", "0"), _xlpm._midFmt, "00", _xlpm._lastFmt, IF(_xlpm._showPrecision &lt; 0, "00", _xlfn.LET(_xlpm._useSecFmt, IF(_xlpm._leadCol = 5, _xlpm._leadFmt, _xlpm._midFmt), IF(_xlpm._showPrecision = 0, _xlpm._useSecFmt, _xlpm._useSecFmt &amp; LEFT(".000000000", _xlpm._showPrecision + 1)))), CALENDAR.fnFormat1(_xlpm._rTimeSpan, _xlfn.HSTACK(_xlpm._leadCol, _xlpm._n, _xlpm._sign, _xlpm._leadFmt, _xlpm._midFmt, _xlpm._lastFmt, _xlpm._prefix, _xlpm._suffix))))</definedName>
    <definedName name="CALENDAR.GREGORIAN_TO_JULIAN">_xlfn.LAMBDA(_xlpm.YearCE,_xlpm.Month,_xlpm.Day, _xlfn.LET(_xlpm._JDN, CALENDAR.JULIAN_DAY_NUMBER(_xlpm.YearCE, _xlpm.Month, _xlpm.Day, 0), _xlfn.IFS(ISERROR(_xlpm._JDN), {#VALUE!,"",""}, _xlpm._JDN = "", {"","",""}, TRUE, CALENDAR.JDN_TO_CALENDAR_DATE(_xlpm._JDN, 1))))</definedName>
    <definedName name="CALENDAR.IS_EMPTY">_xlfn.LAMBDA(_xlpm.Value, IF(ISERROR(_xlpm.Value), FALSE, _xlpm.Value = ""))</definedName>
    <definedName name="CALENDAR.IS_INTEGER">_xlfn.LAMBDA(_xlpm.N, IF(NOT(ISNUMBER(_xlpm.N)), {#VALUE!}, _xlfn.LET(_xlpm._integer, INT(_xlpm.N), ROUNDDOWN(_xlpm.N - _xlpm._integer, 15) = 0)))</definedName>
    <definedName name="CALENDAR.IS_LEAP_YEAR">_xlfn.LAMBDA(_xlpm.YearCE,_xlop.JulianCalendar, _xlfn.IFS(_xlpm.YearCE = "", "", NOT(ISNUMBER(_xlpm.YearCE)), {#VALUE!}, TRUE, _xlfn.LET(_xlpm._yearCE, INT(_xlpm.YearCE), IF(N(_xlpm.JulianCalendar) = 0, _xlfn.IFS(MOD(_xlpm._yearCE, 400) = 0, TRUE, MOD(_xlpm._yearCE, 100) = 0, FALSE, TRUE, MOD(_xlpm._yearCE, 4) = 0), MOD(_xlpm._yearCE, 4) = 0))))</definedName>
    <definedName name="CALENDAR.IS_NON_NEGATIVE">_xlfn.LAMBDA(_xlpm.N, _xlfn.IFS(ISERROR(_xlpm.N), FALSE, _xlpm.N = "", FALSE, NOT(ISNUMBER(_xlpm.N)), FALSE, TRUE, _xlpm.N &gt;= 0))</definedName>
    <definedName name="CALENDAR.IS_NON_NUMERIC">_xlfn.LAMBDA(_xlpm.Value, _xlfn.IFS(ISERROR(_xlpm.Value), TRUE, _xlpm.Value = "", FALSE, ISNUMBER(_xlpm.Value), FALSE, TRUE, TRUE))</definedName>
    <definedName name="CALENDAR.IS_NON_ZERO">_xlfn.LAMBDA(_xlpm.N, _xlfn.IFS(ISERROR(_xlpm.N), TRUE, _xlpm.N = "", FALSE, NOT(ISNUMBER(_xlpm.N)), TRUE, _xlpm.N = 0, FALSE, TRUE, TRUE))</definedName>
    <definedName name="CALENDAR.IS_VALID_DATE">_xlfn.LAMBDA(_xlpm.YearCE,_xlpm.Month,_xlop.Day,_xlop.JulianCalendar, _xlfn.IFS(NOT(ISNUMBER(_xlpm.YearCE)) + NOT(ISNUMBER(_xlpm.Month)), FALSE, NOT(CALENDAR.IS_INTEGER(_xlpm.YearCE) * CALENDAR.IS_INTEGER(_xlpm.Month)), FALSE, (_xlpm.Month &lt; 1) + (_xlpm.Month &gt; 12), FALSE, _xlpm.Day = "", TRUE, TRUE, _xlfn.LET(_xlpm._day, INT(_xlpm.Day), IF(_xlpm._day &lt; 1, FALSE, _xlfn.LET(_xlpm._daysInMonth, CALENDAR.DAYS_IN_MONTH(_xlpm.Month, _xlpm.YearCE, _xlpm.JulianCalendar), IF(ISERROR(_xlpm._daysInMonth), FALSE, _xlpm._day &lt;= _xlpm._daysInMonth))))))</definedName>
    <definedName name="CALENDAR.IS_VALID_ORDINAL_DATE">_xlfn.LAMBDA(_xlpm.YearCE,_xlpm.OrdinalDay,_xlop.JulianCalendar, _xlfn.IFS(NOT(ISNUMBER(_xlpm.YearCE)) + NOT(ISNUMBER(_xlpm.OrdinalDay)), FALSE, NOT(CALENDAR.IS_INTEGER(_xlpm.YearCE)), FALSE, TRUE, _xlfn.LET(_xlpm._ordinalDay, INT(_xlpm.OrdinalDay), IF(_xlpm._ordinalDay &lt; 1, FALSE, _xlfn.LET(_xlpm._daysInYear, CALENDAR.DAYS_IN_YEAR(_xlpm.YearCE, _xlpm.JulianCalendar), _xlpm._ordinalDay &lt;= _xlpm._daysInYear)))))</definedName>
    <definedName name="CALENDAR.IS_VALID_TIME_OF_DAY">_xlfn.LAMBDA(_xlpm.Hour,_xlpm.Minute,_xlpm.Second,_xlop.Accept24Hour, _xlfn.LET(_xlpm._accept24hour, N(_xlpm.Accept24Hour) &lt;&gt; 0, _xlfn.IFS(ISNUMBER(_xlpm.Hour) * ISNUMBER(_xlpm.Minute) * ISNUMBER(_xlpm.Second), _xlfn.IFS((_xlpm._accept24hour * (_xlpm.Hour = 24) * (_xlpm.Minute = 0) * (_xlpm.Second = 0)) &gt; 0, TRUE, NOT(CALENDAR.IS_INTEGER(_xlpm.Hour) * CALENDAR.IS_INTEGER(_xlpm.Minute)), FALSE, (_xlpm.Hour &lt; 0) + (_xlpm.Hour &gt; 23), FALSE, (_xlpm.Minute &lt; 0) + (_xlpm.Minute &gt; 59), FALSE, (_xlpm.Second &lt; 0) + (_xlpm.Second &gt;= 60), FALSE, TRUE, TRUE), ISNUMBER(_xlpm.Hour) * ISNUMBER(_xlpm.Minute) * (_xlpm.Second = ""), _xlfn.IFS((_xlpm._accept24hour * (_xlpm.Hour = 24) * (_xlpm.Minute = 0)) &gt; 0, TRUE, NOT(CALENDAR.IS_INTEGER(_xlpm.Hour)), FALSE, (_xlpm.Hour &lt; 0) + (_xlpm.Hour &gt; 23), FALSE, (_xlpm.Minute &lt; 0) + (_xlpm.Minute &gt;= 60), FALSE, TRUE, TRUE), ISNUMBER(_xlpm.Hour) * (_xlpm.Minute = "") * (_xlpm.Second = ""), IF((_xlpm._accept24hour * (_xlpm.Hour = 24)) &gt; 0, TRUE, ((_xlpm.Hour &gt;= 0) * (_xlpm.Hour &lt; 24)) &gt; 0), (_xlpm.Hour = "") * ISNUMBER(_xlpm.Minute) * ISNUMBER(_xlpm.Second), _xlfn.IFS(NOT(CALENDAR.IS_INTEGER(_xlpm.Minute)), FALSE, (_xlpm.Minute &lt; 0) + (_xlpm.Minute &gt; 59), FALSE, (_xlpm.Second &lt; 0) + (_xlpm.Second &gt;= 60), FALSE, TRUE, TRUE), (_xlpm.Hour = "") * ISNUMBER(_xlpm.Minute) * (_xlpm.Second = ""), ((_xlpm.Minute &gt;= 0) * (_xlpm.Minute &lt; 60)) &lt;&gt; 0, (_xlpm.Hour = "") * (_xlpm.Minute = "") * ISNUMBER(_xlpm.Second), ((_xlpm.Second &gt;= 0) * (_xlpm.Second &lt; 60)) &lt;&gt; 0, TRUE, FALSE)))</definedName>
    <definedName name="CALENDAR.IS_VALID_TIMESPAN">_xlfn.LAMBDA(_xlpm.Sign,_xlpm.Days,_xlop.Hours,_xlop.Minutes,_xlop.Seconds, _xlfn.IFS(ISERROR(_xlpm.Sign), FALSE, NOT(ISNUMBER(_xlpm.Sign)), FALSE, _xlpm.Sign &lt; -1, FALSE, _xlpm.Sign &gt; 1, FALSE, NOT(CALENDAR.IS_INTEGER(_xlpm.Sign)), FALSE, TRUE, _xlfn.LET(_xlpm._high, _xlfn.IFS(ISNUMBER(_xlpm.Days), 1, ISNUMBER(_xlpm.Hours), 2, ISNUMBER(_xlpm.Minutes), 3, ISNUMBER(_xlpm.Seconds), 4, TRUE, 0), IF(_xlpm._high = 0, FALSE, _xlfn.LET(_xlpm._low, _xlfn.IFS(ISNUMBER(_xlpm.Seconds), 4, ISNUMBER(_xlpm.Minutes), 3, ISNUMBER(_xlpm.Hours), 2, ISNUMBER(_xlpm.Days), 1), _xlpm.fnInvalidElement, _xlfn.LAMBDA(_xlpm._element,_xlpm._max,_xlpm._level,_xlpm._zeroSign, _xlfn.IFS(ISERROR(_xlpm._element), TRUE, (_xlpm._element = "") * (_xlpm._high &lt; _xlpm._level) * (_xlpm._low &gt; _xlpm._level), TRUE, _xlpm._element = "", FALSE, NOT(ISNUMBER(_xlpm._element)), TRUE, (_xlpm._low &gt; _xlpm._level) * NOT(CALENDAR.IS_INTEGER(_xlpm._element)), TRUE, _xlpm._element &lt; 0, TRUE, _xlpm._zeroSign * (_xlpm._element &gt; 0), TRUE, IF(_xlpm._max = "", 0, (_xlpm._high &lt; _xlpm._level) * (_xlpm._element &gt;= _xlpm._max)), TRUE, TRUE, FALSE)), _xlpm._zeroSign, _xlpm.Sign = 0, _xlfn.IFS(_xlpm.fnInvalidElement(_xlpm.Days, "", 1, _xlpm._zeroSign), FALSE, _xlpm.fnInvalidElement(_xlpm.Hours, 24, 2, _xlpm._zeroSign), FALSE, _xlpm.fnInvalidElement(_xlpm.Minutes, 60, 3, _xlpm._zeroSign), FALSE, _xlpm.fnInvalidElement(_xlpm.Seconds, 60, 4, _xlpm._zeroSign), FALSE, TRUE, TRUE))))))</definedName>
    <definedName name="CALENDAR.IS_VALID_WEEK_DATE">_xlfn.LAMBDA(_xlpm.YearCE,_xlpm.ISOWeek,_xlop.ISOWeekDay,_xlop.JulianCalendar, _xlfn.IFS(NOT(ISNUMBER(_xlpm.YearCE)) + NOT(ISNUMBER(_xlpm.ISOWeek)), FALSE, NOT(CALENDAR.IS_INTEGER(_xlpm.YearCE) * CALENDAR.IS_INTEGER(_xlpm.ISOWeek)), FALSE, TRUE, _xlfn.LET(_xlpm._validWeek, _xlfn.IFS(_xlpm.ISOWeek &lt; 1, FALSE, _xlpm.ISOWeek &lt;= 52, TRUE, _xlpm.ISOWeek = 53, (CALENDAR.WEEKS_IN_YEAR(_xlpm.YearCE, _xlpm.JulianCalendar) = 53), TRUE, FALSE), IF(NOT(_xlpm._validWeek), FALSE, IF(NOT(ISNUMBER(_xlpm.ISOWeekDay)), TRUE, _xlfn.LET(_xlpm._weekDay, INT(_xlpm.ISOWeekDay), (_xlpm._weekDay &gt;= 1) * (_xlpm._weekDay &lt;= 7) &lt;&gt; 0))))))</definedName>
    <definedName name="CALENDAR.ISODATETIME_TO_EDATE">_xlfn.LAMBDA(_xlpm.ISODateTime,_xlop.FromJulianCalendar, IF(_xlpm.ISODateTime = "", "", _xlfn.LET(_xlpm._julianCalendar, N(_xlpm.FromJulianCalendar) &lt;&gt; 0, _xlpm._isoDateTime, CALENDAR.PARSE_ISO_DATETIME(_xlpm.ISODateTime, _xlpm._julianCalendar), IF(ISERROR(INDEX(_xlpm._isoDateTime, 1, 1)), _xlfn.HSTACK(INDEX(_xlpm._isoDateTime, 1, 1), ""), _xlfn.LET(_xlpm._gDate, IF(_xlpm._julianCalendar, CALENDAR.JULIAN_TO_GREGORIAN(INDEX(_xlpm._isoDateTime, 1, 1), INDEX(_xlpm._isoDateTime, 1, 2), INDEX(_xlpm._isoDateTime, 1, 3)), _xlfn.CHOOSECOLS(_xlpm._isoDateTime, 2, 3, 4)), _xlpm._eDate, DATE(INDEX(_xlpm._gDate, 1, 1), INDEX(_xlpm._gDate, 1, 2), INDEX(_xlpm._gDate, 1, 3)), _xlpm._eDateTime, _xlpm._eDate + INDEX(_isoDate, 1, 4), IF(_returnTZO, _xlfn.HSTACK(_xlpm._eDateTime, INDEX(_isoDate, 1, 5)), _xlpm._eDateTime))))))</definedName>
    <definedName name="CALENDAR.ISODATETIME_TO_MJDATE">_xlfn.LAMBDA(_xlpm.ISODateTime,_xlop.FromJulianCalendar, IF(_xlpm.ISODateTime = "", {"",""}, _xlfn.LET(_xlpm._isoDateTime, CALENDAR.PARSE_ISO_DATETIME(_xlpm.ISODateTime, 0, _xlpm.FromJulianCalendar), IF(ISERROR(INDEX(_xlpm._isoDateTime, 1, 1)), _xlfn.HSTACK(INDEX(_xlpm._isoDateTime, 1, 1), ""), IF(INDEX(_xlpm._isoDateTime, 1, 1) = "T", _xlfn.HSTACK({#N/A}, ""), _xlfn.LET(_xlpm._MJDate, _xlfn.IFS(INDEX(_xlpm._isoDateTime, 1, 1) = "D", CALENDAR.MODIFIED_JULIAN_DATE(INDEX(_xlpm._isoDateTime, 1, 2), INDEX(_xlpm._isoDateTime, 1, 3), INDEX(_xlpm._isoDateTime, 1, 4), INDEX(_xlpm._isoDateTime, 1, 5), _xlpm.FromJulianCalendar), INDEX(_xlpm._isoDateTime, 1, 1) = "O", CALENDAR.ORDINAL_DATE_TO_MJDATE(INDEX(_xlpm._isoDateTime, 1, 2), INDEX(_xlpm._isoDateTime, 1, 4), INDEX(_xlpm._isoDateTime, 1, 5), _xlpm.FromJulianCalendar), INDEX(_xlpm._isoDateTime, 1, 1) = "W", CALENDAR.WEEK_DATE_TO_MJDATE(INDEX(_xlpm._isoDateTime, 1, 2), INDEX(_xlpm._isoDateTime, 1, 3), INDEX(_xlpm._isoDateTime, 1, 4), INDEX(_xlpm._isoDateTime, 1, 5), _xlpm.FromJulianCalendar)), _xlfn.HSTACK(_xlpm._MJDate, INDEX(_xlpm._isoDateTime, 1, 6))))))))</definedName>
    <definedName name="CALENDAR.JDATE_TO_CALENDAR_DATE">_xlfn.LAMBDA(_xlpm.JDate,_xlop.JulianCalendar, _xlfn.IFS(_xlpm.JDate = "", {"","","",""}, NOT(ISNUMBER(_xlpm.JDate)), {#VALUE!,"","",""}, TRUE, _xlfn.LET(_xlpm._JDN, INT(_xlpm.JDate + 0.5), _xlpm._timeOfDay, _xlpm.JDate - _xlpm._JDN + 0.5, _xlpm._cDate, CALENDAR.JDN_TO_CALENDAR_DATE(_xlpm._JDN, _xlpm.JulianCalendar), _xlfn.HSTACK(_xlpm._cDate, _xlpm._timeOfDay))))</definedName>
    <definedName name="CALENDAR.JDATE_TO_EDATE">_xlfn.LAMBDA(_xlpm.JDate,_xlpm.TimeZoneOffset, IF(_xlpm.JDate = "", "", IF(NOT(ISNUMBER(_xlpm.JDate)), {#VALUE!}, _xlfn.LET(_xlpm._jdnLocal, JDATE_TO_JDN_LOCAL(_xlpm.JDate, N(_xlpm.TimeZoneOffset)), JDN_LOCAL_TO_EDATE(INDEX(_xlpm._jdnLocal, 1, 1), INDEX(_xlpm._jdnLocal, 1, 2))))))</definedName>
    <definedName name="CALENDAR.JDATE_TO_MODIFIED">_xlfn.LAMBDA(_xlpm.JDate, IF(_xlpm.JDate = "", "", _xlpm.JDate - 2400000.5))</definedName>
    <definedName name="CALENDAR.JDN_LOCAL_TO_ISODATE">_xlfn.LAMBDA(_xlpm.LocalJDN,_xlpm.LocalTime,_xlop.TimeZoneOffset,_xlop.Precision,_xlop.NoZulu,_xlop.ToJulianCalendar, _xlfn.LET(_xlpm._jdate, JDN_LOCAL_TO_JDATE(_xlpm.LocalJDN, _xlpm.LocalTime, N(_xlpm.TimeZoneOffset)), JDATE_TO_ISODATE(_xlpm._jdate, _xlpm.TimeZoneOffset, _xlpm.Precision, _xlpm.NoZulu, _xlpm.ToJulianCalendar)))</definedName>
    <definedName name="CALENDAR.JDN_TO_CALENDAR_DATE">_xlfn.LAMBDA(_xlpm.JDN,_xlop.JulianCalendar, _xlfn.IFS(_xlpm.JDN = "", {"","",""}, NOT(ISNUMBER(_xlpm.JDN)), {#VALUE!,"",""}, TRUE, _xlfn.LET(_xlpm._JDN, INT(_xlpm.JDN), _xlpm._gregorian, N(_xlpm.JulianCalendar) = 0, _xlpm._YEAR4801BCE, -4800, _xlpm._DaysIn4Year, 1461, _xlpm._DaysInYear, 365, _xlpm._MonthCorrectionDays, 308, _xlpm._DaysIn4Months, 122, _xlpm._DaysIn5MonthsFromMarch, 153, IF(_xlpm._gregorian, _xlfn.LET(_xlpm._G4801BCE_JD0, -32045, _xlpm._GregDaysIn400Year, 146097, _xlpm._GregDaysIn100Year, 36524, _xlpm._days0, 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_xlfn.LET(_xlpm._J4801BCE_JD0, -32083, _xlpm._days0, 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definedName>
    <definedName name="CALENDAR.JDN_TO_MODIFIED">_xlfn.LAMBDA(_xlpm.JDN, IF(_xlpm.JDN = "", "", INT(_xlpm.JDN) - 2400001))</definedName>
    <definedName name="CALENDAR.JULIAN_DATE">_xlfn.LAMBDA(_xlpm.YearCE,_xlpm.Month,_xlpm.Day,_xlop.Time,_xlop.JulianCalendar, _xlfn.LET(_xlpm._JDN, CALENDAR.JULIAN_DAY_NUMBER(_xlpm.YearCE, _xlpm.Month, _xlpm.Day, _xlpm.JulianCalendar), IF(NOT(ISNUMBER(_xlpm._JDN)), _xlpm._JDN, _xlfn.LET(_xlpm._timeAfterMidday, N(_xlpm.Time) - 0.5, _xlpm._JDN + _xlpm._timeAfterMidday))))</definedName>
    <definedName name="CALENDAR.JULIAN_DAY_NUMBER">_xlfn.LAMBDA(_xlpm.YearCE,_xlpm.Month,_xlpm.Day,_xlop.JulianCalendar, _xlfn.IFS((_xlpm.YearCE = "") * (_xlpm.Month = "") * (_xlpm.Day = ""), "", NOT(CALENDAR.IS_VALID_DATE(_xlpm.YearCE, _xlpm.Month, _xlpm.Day, _xlpm.JulianCalendar)), {#NUM!}, TRUE, _xlfn.LET(_xlpm._day, INT(_xlpm.Day), _xlpm._gregorian, N(_xlpm.JulianCalendar) = 0, _xlpm._YEAR4801BCE, -4800, _xlpm._G4801BCE_JD, -32045, _xlpm._J4801BCE_JD, -32083, _xlpm._DaysIn5MonthsFromMarch, 153, _xlpm._MarchShiftYear, INT((14 - _xlpm.Month) / 12), _xlpm._years, _xlpm.YearCE - _xlpm._YEAR4801BCE - _xlpm._MarchShiftYear, _xlpm._MarchShiftMonth, _xlpm.Month + (12 * _xlpm._MarchShiftYear) - 3, _xlpm._days, 365 * _xlpm._years + INT(_xlpm._years / 4) + INT((_xlpm._DaysIn5MonthsFromMarch * _xlpm._MarchShiftMonth + 2) / 5) + _xlpm._day, _xlpm._days + IF(_xlpm._gregorian, _xlpm._G4801BCE_JD - INT(_xlpm._years / 100) + INT(_xlpm._years / 400), _xlpm._J4801BCE_JD))))</definedName>
    <definedName name="CALENDAR.JULIAN_TO_GREGORIAN">_xlfn.LAMBDA(_xlpm.YearCE,_xlpm.Month,_xlpm.Day, _xlfn.LET(_xlpm._JDN, CALENDAR.JULIAN_DAY_NUMBER(_xlpm.YearCE, _xlpm.Month, _xlpm.Day, 1), _xlfn.IFS(ISERROR(_xlpm._JDN), {#VALUE!,"",""}, _xlpm._JDN = "", {"","",""}, TRUE, CALENDAR.JDN_TO_CALENDAR_DATE(_xlpm._JDN, 0))))</definedName>
    <definedName name="CALENDAR.MJDATE_ADDITION">_xlfn.LAMBDA(_xlpm.LocalMJDate,_xlop.AddTimeSpan,_xlop.AddWeeks,_xlop.AddMonths,_xlop.AddQuarters,_xlop.AddYears,_xlop.JulianCalendar, _xlfn.IFS(_xlpm.LocalMJDate = "", "", NOT(ISNUMBER(_xlpm.LocalMJDate)), {#VALUE!}, (N(_xlpm.AddTimeSpan) = 0) * (N(_xlpm.AddWeeks) = 0) * (N(_xlpm.AddMonths) = 0) * (N(_xlpm.AddQuarters) = 0) * (N(_xlpm.AddYears) = 0), _xlpm.LocalMJDate, TRUE, _xlfn.LET(_xlpm._hasDatePartsAdded, ((N(_xlpm.AddMonths) &lt;&gt; 0) + (N(_xlpm.AddQuarters) &lt;&gt; 0) + (N(_xlpm.AddYears) &lt;&gt; 0)) &lt;&gt; 0, _xlpm._baseMJDate, IF(NOT(_xlpm._hasDatePartsAdded), _xlpm.LocalMJDate, _xlfn.LET(_xlpm._decMonths, (N(_xlpm.AddYears) * 12) + (N(_xlpm.AddQuarters) * 3) + N(_xlpm.AddMonths), _xlpm._addTotalMonths, INT(_xlpm._decMonths), _xlpm._partialMonths, _xlpm._decMonths - _xlpm._addTotalMonths, _xlpm._startDate, CALENDAR.MJDATE_TO_CALENDAR_DATE(_xlpm.LocalMJDate, _xlpm.JulianCalendar), _xlpm._shiftMonths, INDEX(_xlpm._startDate, 1, 2) - 1 + _xlpm._addTotalMonths, _xlpm._resultYear, INDEX(_xlpm._startDate, 1, 1) + INT(_xlpm._shiftMonths / 12), _xlpm._resultMonth, MOD(_xlpm._shiftMonths, 12) + 1, _xlpm._MJDateMonth, CALENDAR.MODIFIED_JULIAN_DATE(_xlpm._resultYear, _xlpm._resultMonth, 1, 0, _xlpm.JulianCalendar) - 1, _xlpm._avgDaysMonth, IF(N(_xlpm.JulianCalendar), 30.4375, 30.436875), _xlpm._MJDateMonth + INDEX(_xlpm._startDate, 1, 3) + ROUND(_xlpm._partialMonths * _xlpm._avgDaysMonth, 0) + INDEX(_xlpm._startDate, 1, 4))), _xlpm._baseMJDate + N(_xlpm.AddTimeSpan) + ROUND(N(_xlpm.AddWeeks) * 7, 0))))</definedName>
    <definedName name="CALENDAR.MJDATE_TO_CALENDAR_DATE">_xlfn.LAMBDA(_xlpm.MJDate,_xlop.JulianCalendar, IF(_xlpm.MJDate = "", {"","","",""}, IF(NOT(ISNUMBER(_xlpm.MJDate)), {#VALUE!,"","",""}, _xlfn.LET(_xlpm._JDate, CALENDAR.MODIFIED_TO_JDATE(_xlpm.MJDate), CALENDAR.JDATE_TO_CALENDAR_DATE(_xlpm._JDate, _xlpm.JulianCalendar)))))</definedName>
    <definedName name="CALENDAR.MJDATE_TO_EDATE">_xlfn.LAMBDA(_xlpm.MJDate, IF(_xlpm.MJDate = "", "", IF(NOT(ISNUMBER(_xlpm.MJDate)), {#VALUE!}, IF((_xlpm.MJDate &lt; 15019) + (_xlpm.MJDate &gt;= 2973484), {#NUM!}, _xlpm.MJDate - 15018))))</definedName>
    <definedName name="CALENDAR.MJDATE_TO_ISODATE">_xlfn.LAMBDA(_xlpm.MJDate,_xlop.TimeZoneOffset,_xlop.Options,_xlop.ToJulianCalendar, _xlfn.LET(_xlpm._rDate, CALENDAR.MJDATE_TO_CALENDAR_DATE(_xlpm.MJDate, _precision, _truncate, _xlpm.ToJulianCalendar), FORMAT_ISO_DATETIME(INDEX(_xlpm._rDate, 1, 1), INDEX(_xlpm._rDate, 1, 2), INDEX(_xlpm._rDate, 1, 3), INDEX(_xlpm._rDate, 1, 4), _xlpm.TimeZoneOffset, Precision, NoZulu, _xlpm.ToJulianCalendar)))</definedName>
    <definedName name="CALENDAR.MJDATE_TO_ORDINAL_DATE">_xlfn.LAMBDA(_xlpm.MJDate,_xlop.JulianCalendar, _xlfn.IFS(_xlpm.MJDate = "", {"","","",""}, NOT(ISNUMBER(_xlpm.MJDate)), {#VALUE!,"","",""}, TRUE, _xlfn.LET(_xlpm._cDate, CALENDAR.MJDATE_TO_CALENDAR_DATE(_xlpm.MJDate, _xlpm.JulianCalendar), _xlpm._yearCE, INDEX(_xlpm._cDate, 1, 1), _xlpm._MJDNYear, CALENDAR.MODIFIED_JULIAN_DAY_NUMBER(_xlpm._yearCE, 1, 1, _xlpm.JulianCalendar) - 1, _xlpm._ordinalDay, INT(_xlpm.MJDate - _xlpm._MJDNYear), _xlpm._daysInYear, CALENDAR.DAYS_IN_YEAR(_xlpm._yearCE, _xlpm.JulianCalendar), _xlfn.HSTACK(_xlpm._yearCE, _xlpm._ordinalDay, INDEX(_xlpm._cDate, 1, 4), _xlpm._daysInYear))))</definedName>
    <definedName name="CALENDAR.MJDATE_TO_QUARTER_DATE">_xlfn.LAMBDA(_xlpm.MJDate,_xlop.MonthOffset,_xlop.JulianCalendar, _xlfn.IFS(_xlpm.MJDate = "", {"","","","",""}, NOT(ISNUMBER(_xlpm.MJDate)), {#VALUE!,"","","",""}, TRUE, _xlfn.LET(_xlpm._monthOffset, ROUND(N(_xlpm.MonthOffset), 0), _xlfn.IFS(_xlpm._monthOffset &lt; -6, {#NUM!,"","","",""}, _xlpm._monthOffset &gt; 3, {#NUM!,"","","",""}, TRUE, _xlfn.LET(_xlpm._cDate, CALENDAR.MJDATE_TO_CALENDAR_DATE(_xlpm.MJDate, _xlpm.JulianCalendar), _xlpm._shiftMonth, INDEX(_xlpm._cDate, 1, 2) - 1 - _xlpm._monthOffset, _xlpm._fiscalYear, INDEX(_xlpm._cDate, 1, 1) + INT(_xlpm._shiftMonth / 12), _xlpm._zeroBasedFiscalMonth, MOD(_xlpm._shiftMonth, 12), _xlpm._quarter, INT(_xlpm._zeroBasedFiscalMonth / 3) + 1, _xlpm._MJDNQuarter, CALENDAR.QUARTER_DATE_TO_MJDATE(_xlpm._fiscalYear, _xlpm._quarter, 1, 0, _xlpm._monthOffset, _xlpm.JulianCalendar) - 1, _xlpm._dayOfQuarter, INT(_xlpm.MJDate - _xlpm._MJDNQuarter), _xlpm._daysInQuarter, CALENDAR.DAYS_IN_QUARTER(_xlpm._quarter, _xlpm._fiscalYear, _xlpm._monthOffset, _xlpm.JulianCalendar), _xlfn.HSTACK(_xlpm._fiscalYear, _xlpm._quarter, _xlpm._dayOfQuarter, INDEX(_xlpm._cDate, 1, 4), _xlpm._daysInQuarter))))))</definedName>
    <definedName name="CALENDAR.MJDATE_TO_WEEK_DATE">_xlfn.LAMBDA(_xlpm.MJDate,_xlop.JulianCalendar, _xlfn.IFS(_xlpm.MJDate = "", {"","","","",""}, NOT(ISNUMBER(_xlpm.MJDate)), {#VALUE!,"","","",""}, TRUE, _xlfn.LET(_xlpm._cDate, CALENDAR.MJDATE_TO_CALENDAR_DATE(_xlpm.MJDate, _xlpm.JulianCalendar), _xlpm._yearCE, INDEX(_xlpm._cDate, 1, 1), _xlpm._dayOfWeek, CALENDAR.DAY_OF_WEEK(_xlpm.MJDate), _xlpm._MJDNYear, CALENDAR.MODIFIED_JULIAN_DAY_NUMBER(_xlpm._yearCE, 1, 1, _xlpm.JulianCalendar) - 1, _xlpm._dayOfYear, INT(_xlpm.MJDate - _xlpm._MJDNYear), _xlpm._nominalWeek, INT((_xlpm._dayOfYear - _xlpm._dayOfWeek + 10) / 7), _xlfn.IFS(_xlpm._nominalWeek = 0, _xlfn.LET(_xlpm._weeksInYear, CALENDAR.WEEKS_IN_YEAR(_xlpm._yearCE - 1, _xlpm.JulianCalendar), _xlfn.HSTACK(_xlpm._yearCE - 1, _xlpm._weeksInYear, _xlpm._dayOfWeek, INDEX(_xlpm._cDate, 1, 4), _xlpm._weeksInYear)), _xlpm._nominalWeek = 53, IF(CALENDAR.WEEKS_IN_YEAR(_xlpm._yearCE, _xlpm.JulianCalendar) = 53, _xlfn.HSTACK(_xlpm._yearCE, 53, _xlpm._dayOfWeek, INDEX(_xlpm._cDate, 1, 4), 53), _xlfn.LET(_xlpm._weeksInYear, CALENDAR.WEEKS_IN_YEAR(_xlpm._yearCE + 1, _xlpm.JulianCalendar), _xlfn.HSTACK(_xlpm._yearCE + 1, 1, _xlpm._dayOfWeek, INDEX(_xlpm._cDate, 1, 4), _xlpm._weeksInYear))), TRUE, _xlfn.LET(_xlpm._weeksInYear, CALENDAR.WEEKS_IN_YEAR(_xlpm._yearCE, _xlpm.JulianCalendar), _xlfn.HSTACK(_xlpm._yearCE, _xlpm._nominalWeek, _xlpm._dayOfWeek, INDEX(_xlpm._cDate, 1, 4), _xlpm._weeksInYear))))))</definedName>
    <definedName name="CALENDAR.MJDN_TO_CALENDAR_DATE">_xlfn.LAMBDA(_xlpm.MJDN,_xlop.JulianCalendar, _xlfn.LET(_xlpm._JDN, CALENDAR.MODIFIED_TO_JDN(_xlpm.MJDN), IF(NOT(ISNUMBER(_xlpm._JDN)), _xlpm._JDN, CALENDAR.JDN_TO_CALENDAR_DATE(_xlpm._JDN, _xlpm.JulianCalendar))))</definedName>
    <definedName name="CALENDAR.MODIFIED_JULIAN_DATE">_xlfn.LAMBDA(_xlpm.YearCE,_xlpm.Month,_xlpm.Day,_xlop.Time,_xlop.JulianCalendar, _xlfn.LET(_xlpm._MJDN, CALENDAR.MODIFIED_JULIAN_DAY_NUMBER(_xlpm.YearCE, _xlpm.Month, _xlpm.Day, _xlpm.JulianCalendar), IF(NOT(ISNUMBER(_xlpm._MJDN)), _xlpm._MJDN, _xlpm._MJDN + N(_xlpm.Time))))</definedName>
    <definedName name="CALENDAR.MODIFIED_JULIAN_DAY_NUMBER">_xlfn.LAMBDA(_xlpm.YearCE,_xlpm.Month,_xlpm.Day,_xlop.JulianCalendar, _xlfn.LET(_xlpm._JDN, CALENDAR.JULIAN_DAY_NUMBER(_xlpm.YearCE, _xlpm.Month, _xlpm.Day, _xlpm.JulianCalendar), IF(NOT(ISNUMBER(_xlpm._JDN)), _xlpm._JDN, CALENDAR.JDN_TO_MODIFIED(_xlpm._JDN))))</definedName>
    <definedName name="CALENDAR.MODIFIED_TO_JDATE">_xlfn.LAMBDA(_xlpm.MJDate, IF(_xlpm.MJDate = "", "", _xlpm.MJDate + 2400000.5))</definedName>
    <definedName name="CALENDAR.MODIFIED_TO_JDN">_xlfn.LAMBDA(_xlpm.MJDN, IF(_xlpm.MJDN = "", "", INT(_xlpm.MJDN) + 2400001))</definedName>
    <definedName name="CALENDAR.MONTH_NAME">_xlfn.LAMBDA(_xlpm.Month,_xlop.Short,_xlop.InternationalEnglish, _xlfn.IFS(_xlpm.Month = "", "", NOT(ISNUMBER(_xlpm.Month)), #VALUE!, TRUE, _xlfn.LET(_xlpm._useShort, N(_xlpm.Short) &lt;&gt; 0, _xlpm._useLocalLang, N(_xlpm.InternationalEnglish) = 0, _xlpm._month, INT(_xlpm.Month), IF(_xlpm._useLocalLang, _xlfn.LET(_xlpm._dayOfMonth, DATE(2000, _xlpm._month, 1), _xlpm._fmt, IF(_xlpm._useShort, "MMM", "MMMM"), TEXT(_xlpm._dayOfMonth, _xlpm._fmt)), IF(_xlpm._useShort, INDEX({"Jan";"Feb";"Mar";"Apr";"May";"Jun";"Jul";"Aug";"Sep";"Oct";"Nov";"Dec"}, _xlpm._month), INDEX({"January";"February";"March";"April";"May";"June";"July";"August";"September";"October";"November";"December"}, _xlpm._month))))))</definedName>
    <definedName name="CALENDAR.NULLIFY">_xlfn.LAMBDA(_xlpm.Value, IF(ISBLANK(_xlpm.Value), "", _xlpm.Value))</definedName>
    <definedName name="CALENDAR.ORDINAL_DATE_TO_MJDATE">_xlfn.LAMBDA(_xlpm.YearCE,_xlpm.OrdinalDay,_xlop.Time,_xlop.JulianCalendar, _xlfn.IFS((_xlpm.YearCE = "") * (_xlpm.OrdinalDay = "") * (_xlpm.Time = ""), "", NOT(ISNUMBER(_xlpm.YearCE)) + NOT(ISNUMBER(_xlpm.OrdinalDay)), {#VALUE!}, TRUE, _xlfn.LET(_xlpm._ordinalDay, INT(_xlpm.OrdinalDay), _xlpm._MJDNYear, CALENDAR.MODIFIED_JULIAN_DAY_NUMBER(_xlpm.YearCE, 1, 1, _xlpm.JulianCalendar) - 1, _xlpm._MJDNYear + _xlpm._ordinalDay + N(_xlpm.Time))))</definedName>
    <definedName name="CALENDAR.PARSE_ISO_CALENDAR_DATE">_xlfn.LAMBDA(_xlpm.ISOCalendarDate,_xlop.JulianCalendar, _xlfn.IFS(_xlpm.ISOCalendarDate = "", {"","",""}, NOT(CALENDAR.VALIDATE_CHARSET("+-0123456789" &amp; _xlfn.UNICHAR(8722), _xlpm.ISOCalendarDate)), {#VALUE!,"",""}, TRUE, _xlfn.LET(_xlpm._firstChar, LEFT(_xlpm.ISOCalendarDate, 1), _xlpm._isSigned, _xlfn.IFS(_xlpm._firstChar = "+", TRUE, _xlpm._firstChar = "-", TRUE, _xlpm._firstChar = _xlfn.UNICHAR(8722), TRUE, TRUE, FALSE), _xlpm._sign, _xlfn.IFS(NOT(_xlpm._isSigned), 1, _xlpm._firstChar = "-", -1, _xlpm._firstChar = _xlfn.UNICHAR(8722), -1, TRUE, 1), _xlpm._unSigned, IF(_xlpm._isSigned, RIGHT(_xlpm.ISOCalendarDate, LEN(_xlpm.ISOCalendarDate) - 1), _xlpm.ISOCalendarDate), _xlpm._len, LEN(_xlpm._unSigned), _xlpm._pattern, CALENDAR.REPLACE_CHARS(_xlpm._unSigned, "0123456789", "_"), _xlpm._tryParse, _xlfn.IFS(_xlpm._len &gt;= 10, _xlfn.IFS(_xlpm._pattern = RIGHT("_______________-__-__", _xlpm._len), _xlfn.HSTACK(VALUE(LEFT(_xlpm._unSigned, _xlpm._len - 6)), VALUE(MID(_xlpm._unSigned, _xlpm._len - 4, 2)), VALUE(RIGHT(_xlpm._unSigned, 2))), _xlpm._pattern = RIGHT("_______________-__", _xlpm._len), _xlfn.HSTACK(VALUE(LEFT(_xlpm._unSigned, _xlpm._len - 3)), VALUE(RIGHT(_xlpm._unSigned, 2)), ""), _xlpm._pattern = RIGHT("___________________", _xlpm._len), _xlfn.HSTACK(VALUE(LEFT(_xlpm._unSigned, _xlpm._len - 4)), VALUE(MID(_xlpm._unSigned, _xlpm._len - 3, 2)), VALUE(RIGHT(_xlpm._unSigned, 2))), TRUE, ""), _xlpm._len &gt;= 8, _xlfn.IFS(_xlpm._pattern = RIGHT("______-__", _xlpm._len), _xlfn.HSTACK(VALUE(LEFT(_xlpm._unSigned, _xlpm._len - 3)), VALUE(RIGHT(_xlpm._unSigned, 2)), ""), _xlpm._pattern = RIGHT("_________", _xlpm._len), _xlfn.HSTACK(VALUE(LEFT(_xlpm._unSigned, _xlpm._len - 4)), VALUE(MID(_xlpm._unSigned, _xlpm._len - 3, 2)), VALUE(RIGHT(_xlpm._unSigned, 2))), TRUE, ""), _xlpm._len = 7, IF(_xlpm._pattern = "____-__", _xlfn.HSTACK(VALUE(LEFT(_xlpm._unSigned, 4)), VALUE(RIGHT(_xlpm._unSigned, 2)), ""), ""), (_xlpm._len &gt;= 4) * (_xlpm._len &lt;= 5), IF(_xlpm._pattern = RIGHT("_____", _xlpm._len), _xlfn.HSTACK(VALUE(_xlpm._unSigned), "", ""), ""), TRUE, ""), IF(INDEX(_xlpm._tryParse, 1, 1) = "", {#VALUE!,"",""}, _xlfn.LET(_xlpm._year, _xlpm._sign * INDEX(_xlpm._tryParse, 1, 1), _xlpm._month, INDEX(_xlpm._tryParse, 1, 2), _xlfn.IFS(_xlpm._month = "", _xlfn.HSTACK(_xlpm._year, "", ""), (_xlpm._month &lt; 1) + (_xlpm._month &gt; 12), _xlfn.HSTACK(_xlpm._year, {#NUM!}, ""), TRUE, _xlfn.LET(_xlpm._day, INDEX(_xlpm._tryParse, 1, 3), IF(_xlpm._day = "", _xlfn.HSTACK(_xlpm._year, _xlpm._month, ""), IF(CALENDAR.IS_VALID_DATE(_xlpm._year, _xlpm._month, _xlpm._day, _xlpm.JulianCalendar), _xlfn.HSTACK(_xlpm._year, _xlpm._month, _xlpm._day), _xlfn.HSTACK(_xlpm._year, _xlpm._month, {#NUM!}))))))))))</definedName>
    <definedName name="CALENDAR.PARSE_ISO_DATE">_xlfn.LAMBDA(_xlpm.ISODate,_xlop.JulianCalendar, _xlfn.IFS(_xlpm.ISODate = "", {"","","",""}, NOT(CALENDAR.VALIDATE_CHARSET("+-0123456789W" &amp; _xlfn.UNICHAR(8722), _xlpm.ISODate)), {#VALUE!,"","",""}, IFERROR(FIND("W", _xlpm.ISODate), 0) &gt; 0, _xlfn.HSTACK("W", CALENDAR.PARSE_ISO_WEEK_DATE(_xlpm.ISODate, _xlpm.JulianCalendar)), TRUE, _xlfn.LET(_xlpm._len, LEN(_xlpm.ISODate), _xlpm._lastHyphen, CALENDAR.FIND_NTH_CHAR("-", _xlpm.ISODate, -1), _xlfn.IFS(_xlpm._len - _xlpm._lastHyphen = 3, _xlfn.LET(_xlpm._Odate, CALENDAR.PARSE_ISO_ORDINAL_DATE(_xlpm.ISODate, _xlpm.JulianCalendar), _xlfn.HSTACK("O", INDEX(_xlpm._Odate, 1, 1), "", INDEX(_xlpm._Odate, 1, 2))), _xlpm._len - _xlpm._lastHyphen = 2, _xlfn.HSTACK("C", CALENDAR.PARSE_ISO_CALENDAR_DATE(_xlpm.ISODate, _xlpm.JulianCalendar)), TRUE, _xlfn.LET(_xlpm._firstChar, LEFT(_xlpm.ISODate, 1), _xlpm._isSigned, _xlfn.IFS(_xlpm._firstChar = "+", TRUE, _xlpm._firstChar = "-", TRUE, _xlpm._firstChar = _xlfn.UNICHAR(8722), TRUE, TRUE, FALSE), _xlpm._sign, _xlfn.IFS(NOT(_xlpm._isSigned), 1, _xlpm._firstChar = "-", -1, _xlpm._firstChar = _xlfn.UNICHAR(8722), -1, TRUE, 1), _xlpm._unSigned, IF(_xlpm._isSigned, RIGHT(_xlpm.ISODate, LEN(_xlpm.ISODate) - 1), _xlpm.ISODate), _xlpm._len, LEN(_xlpm._unSigned), _xlpm._type, _xlfn.IFS(_xlpm._len &gt;= 8, "C", _xlpm._len = 7, "O", (_xlpm._len &gt;= 4) * (_xlpm._len &lt;= 5), "Y", TRUE, ""), _xlfn.IFS(_xlpm._type = "", {#VALUE!,"","",""}, _xlpm._type = "O", _xlfn.LET(_xlpm._Odate, CALENDAR.PARSE_ISO_ORDINAL_DATE(_xlpm.ISODate, _xlpm.JulianCalendar), IF(ISERROR(INDEX(_xlpm._Odate, 1, 1)), {#VALUE!,"","",""}, _xlfn.HSTACK("O", INDEX(_xlpm._Odate, 1, 1), "", INDEX(_xlpm._Odate, 1, 2)))), TRUE, _xlfn.LET(_xlpm._Cdate, CALENDAR.PARSE_ISO_CALENDAR_DATE(_xlpm.ISODate, _xlpm.JulianCalendar), IF(ISERROR(INDEX(_xlpm._Cdate, 1, 1)), {#VALUE!,"","",""}, _xlfn.HSTACK(_xlpm._type, _xlpm._Cdate)))))))))</definedName>
    <definedName name="CALENDAR.PARSE_ISO_DATETIME">_xlfn.LAMBDA(_xlpm.ISODateTime,_xlop.AllowMixedStyles,_xlop.JulianCalendar, _xlfn.IFS(_xlpm.ISODateTime = "", {"","","","",""}, NOT(CALENDAR.VALIDATE_CHARSET("+,-.0123456789:TWZ" &amp; _xlfn.UNICHAR(8722), _xlpm.ISODateTime)), {#VALUE!,"","","",""}, TRUE, _xlfn.LET(_xlpm._Tpos, IFERROR(FIND("T", _xlpm.ISODateTime), 0), _xlpm._parts, IF(_xlpm._Tpos = 0, _xlfn.HSTACK(_xlpm.ISODateTime, "", ""), _xlfn.LET(_xlpm._len, LEN(_xlpm.ISODateTime), _xlpm._datePart, LEFT(_xlpm.ISODateTime, _xlpm._Tpos - 1), _xlpm._TZpos, CALENDAR.FIND_NTH_CHAR("Z+-" &amp; _xlfn.UNICHAR(8722), _xlpm.ISODateTime, 1, 0, _xlpm._Tpos + 1), _xlfn.IFS(_xlpm._TZpos = 0, _xlfn.HSTACK(_xlpm._datePart, RIGHT(_xlpm.ISODateTime, _xlpm._len - _xlpm._Tpos + 1), ""), _xlpm._TZpos = _xlpm._Tpos + 1, _xlfn.HSTACK(_xlpm._datePart, "", RIGHT(_xlpm.ISODateTime, _xlpm._len - _xlpm._TZpos + 1)), TRUE, _xlfn.HSTACK(_xlpm._datePart, MID(_xlpm.ISODateTime, _xlpm._Tpos, _xlpm._TZpos - _xlpm._Tpos), RIGHT(_xlpm.ISODateTime, _xlpm._len - _xlpm._TZpos + 1))))), _xlpm._failStyleCheck, IF(N(_xlpm.AllowMixedStyles) &lt;&gt; 0, FALSE, _xlfn.LET(_xlpm._fmtDate, _xlfn.IFS(INDEX(_xlpm._parts, 1, 1) = "", 3, IFERROR(FIND("-", INDEX(_xlpm._parts, 1, 1), 5), 0) &gt; 0, 2, TRUE, 1), _xlpm._fmtTime, _xlfn.IFS(INDEX(_xlpm._parts, 1, 2) = "", 3, LEN(INDEX(_xlpm._parts, 1, 2)) = 3, 3, IFERROR(FIND(":", INDEX(_xlpm._parts, 1, 2), 4), 0) &gt; 0, 2, TRUE, 1), _xlpm._fmtTZO, _xlfn.IFS(INDEX(_xlpm._parts, 1, 3) = "", 3, CODE(INDEX(_xlpm._parts, 1, 3)) = 90, 3, LEN(INDEX(_xlpm._parts, 1, 3)) = 3, 3, IFERROR(FIND(":", INDEX(_xlpm._parts, 1, 3), 4), 0) &gt; 0, 2, TRUE, 1), _xlfn.IFS(_xlfn.BITAND(_xlpm._fmtDate, _xlpm._fmtTime) = 0, TRUE, _xlfn.BITAND(_xlpm._fmtDate, _xlpm._fmtTZO) = 0, TRUE, _xlfn.BITAND(_xlpm._fmtTime, _xlpm._fmtTZO) = 0, TRUE, TRUE, FALSE))), IF(_xlpm._failStyleCheck, {#N/A,"","","",""}, _xlfn.LET(_xlpm._time, CALENDAR.PARSE_ISO_TIME(INDEX(_xlpm._parts, 1, 2)), _xlpm._tzo, CALENDAR.PARSE_ISO_TZO(INDEX(_xlpm._parts, 1, 3)), IF(INDEX(_xlpm._parts, 1, 1) = "", IF((_xlpm._time = "") * (_xlpm._tzo &lt;&gt; ""), {#VALUE!,"","","",""}, _xlfn.HSTACK("", "", "", _xlpm._time, _xlpm._tzo)), _xlfn.LET(_xlpm._date, CALENDAR.PARSE_ISO_CALENDAR_DATE(INDEX(_xlpm._parts, 1, 1), _xlpm.JulianCalendar), _xlfn.HSTACK(_xlpm._date, _xlpm._time, _xlpm._tzo))))))))</definedName>
    <definedName name="CALENDAR.PARSE_ISO_ORDINAL_DATE">_xlfn.LAMBDA(_xlpm.ISOOrdinalDate,_xlop.JulianCalendar, _xlfn.IFS(_xlpm.ISOOrdinalDate = "", {"",""}, NOT(CALENDAR.VALIDATE_CHARSET("+-0123456789" &amp; _xlfn.UNICHAR(8722), _xlpm.ISOOrdinalDate)), {#VALUE!,""}, TRUE, _xlfn.LET(_xlpm._firstChar, LEFT(_xlpm.ISOOrdinalDate, 1), _xlpm._isSigned, _xlfn.IFS(_xlpm._firstChar = "+", TRUE, _xlpm._firstChar = "-", TRUE, _xlpm._firstChar = _xlfn.UNICHAR(8722), TRUE, TRUE, FALSE), _xlpm._sign, _xlfn.IFS(NOT(_xlpm._isSigned), 1, _xlpm._firstChar = "-", -1, _xlpm._firstChar = _xlfn.UNICHAR(8722), -1, TRUE, 1), _xlpm._unSigned, IF(_xlpm._isSigned, RIGHT(_xlpm.ISOOrdinalDate, LEN(_xlpm.ISOOrdinalDate) - 1), _xlpm.ISOOrdinalDate), _xlpm._len, LEN(_xlpm._unSigned), _xlpm._pattern, CALENDAR.REPLACE_CHARS(_xlpm._unSigned, "0123456789", "_"), _xlpm._tryParse, _xlfn.IFS(_xlpm._len &gt;= 8, IF(_xlpm._pattern = RIGHT("_______________-___", _xlpm._len), _xlfn.HSTACK(VALUE(LEFT(_xlpm._unSigned, _xlpm._len - 4)), VALUE(RIGHT(_xlpm._unSigned, 3))), ""), _xlpm._len = 7, IF(_xlpm._pattern = "_______", _xlfn.HSTACK(VALUE(LEFT(_xlpm._unSigned, _xlpm._len - 3)), VALUE(RIGHT(_xlpm._unSigned, 3))), ""), (_xlpm._len &gt;= 4) * (_xlpm._len &lt;= 5), IF(_xlpm._pattern = RIGHT("_____", _xlpm._len), _xlfn.HSTACK(VALUE(_xlpm._unSigned), ""), ""), TRUE, ""), IF(INDEX(_xlpm._tryParse, 1, 1) = "", {#VALUE!,""}, _xlfn.LET(_xlpm._year, _xlpm._sign * INDEX(_xlpm._tryParse, 1, 1), _xlpm._ordinalDay, INDEX(_xlpm._tryParse, 1, 2), _xlfn.IFS(_xlpm._ordinalDay = "", _xlfn.HSTACK(_xlpm._year, ""), CALENDAR.IS_VALID_ORDINAL_DATE(_xlpm._year, _xlpm._ordinalDay, _xlpm.JulianCalendar), _xlfn.HSTACK(_xlpm._year, _xlpm._ordinalDay), TRUE, _xlfn.HSTACK(_xlpm._year, {#NUM!})))))))</definedName>
    <definedName name="CALENDAR.PARSE_ISO_TIME">_xlfn.LAMBDA(_xlpm.ISOTime, _xlfn.IFS(_xlpm.ISOTime = "", "", CODE(_xlpm.ISOTime) &lt;&gt; 84, {#VALUE!}, TRUE, _xlfn.LET(_xlpm._len, LEN(_xlpm.ISOTime) - 1, _xlpm._timePart, RIGHT(_xlpm.ISOTime, _xlpm._len), _xlpm._pattern, CALENDAR.REPLACE_CHARS(_xlpm._timePart, "0123456789", "_"), _xlpm._tryParse, _xlfn.IFS(LEFT(_xlpm._pattern, 10) = "__:__:__._", _xlfn.HSTACK(VALUE(LEFT(_xlpm._timePart, 2)), VALUE(MID(_xlpm._timePart, 4, 2)), VALUE(MID(_xlpm._timePart, 7, 2)), VALUE(RIGHT(_xlpm._timePart, _xlpm._len - 9)) * 10 ^ (12 - _xlpm._len)), _xlpm._pattern = "__:__:__", _xlfn.HSTACK(VALUE(LEFT(_xlpm._timePart, 2)), VALUE(MID(_xlpm._timePart, 4, 2)), VALUE(RIGHT(_xlpm._timePart, 2)), 0), _xlpm._pattern = "__:__", _xlfn.HSTACK(VALUE(LEFT(_xlpm._timePart, 2)), VALUE(RIGHT(_xlpm._timePart, 2)), 0, 0), LEFT(_xlpm._pattern, 8) = "______._", _xlfn.HSTACK(VALUE(LEFT(_xlpm._timePart, 2)), VALUE(MID(_xlpm._timePart, 3, 2)), VALUE(MID(_xlpm._timePart, 5, 2)), VALUE(RIGHT(_xlpm._timePart, _xlpm._len - 7)) * 10 ^ (10 - _xlpm._len)), _xlpm._pattern = "______", _xlfn.HSTACK(VALUE(LEFT(_xlpm._timePart, 2)), VALUE(MID(_xlpm._timePart, 3, 2)), VALUE(RIGHT(_xlpm._timePart, 2)), 0), _xlpm._pattern = "____", _xlfn.HSTACK(VALUE(LEFT(_xlpm._timePart, 2)), VALUE(RIGHT(_xlpm._timePart, 2)), 0, 0), _xlpm._pattern = "__", _xlfn.HSTACK(VALUE(_xlpm._timePart), 0, 0, 0), TRUE, ""), IF(INDEX(_xlpm._tryParse, 1, 1) = "", {#VALUE!}, _xlfn.LET(_xlpm._hour, INDEX(_xlpm._tryParse, 1, 1), _xlpm._minute, INDEX(_xlpm._tryParse, 1, 2), _xlpm._second, INDEX(_xlpm._tryParse, 1, 3) + INDEX(_xlpm._tryParse, 1, 4) / 1000, IF(NOT(CALENDAR.IS_VALID_TIME_OF_DAY(_xlpm._hour, _xlpm._minute, _xlpm._second, 1)), {#NUM!}, CALENDAR.TIMESPAN(1, 0, _xlpm._hour, _xlpm._minute, _xlpm._second)))))))</definedName>
    <definedName name="CALENDAR.PARSE_ISO_TZO">_xlfn.LAMBDA(_xlpm.ISOTimeZoneOffset, IF(_xlpm.ISOTimeZoneOffset = "", "", _xlfn.LET(_xlpm._len, LEN(_xlpm.ISOTimeZoneOffset), IF((_xlpm._len = 1) * (CODE(_xlpm.ISOTimeZoneOffset) = 90), 0, _xlfn.LET(_xlpm._sChar, LEFT(_xlpm.ISOTimeZoneOffset, 1), _xlpm._sign, _xlfn.IFS(_xlpm._sChar = "+", 1, _xlpm._sChar = "-", -1, _xlfn.UNICODE(_xlpm._sChar) = 8722, -1, TRUE, 0), IF(_xlpm._sign = 0, {#VALUE!}, _xlfn.LET(_xlpm._tz, MID(_xlpm.ISOTimeZoneOffset, 2, _xlpm._len - 1), _xlpm._pattern, CALENDAR.REPLACE_CHARS(_xlpm._tz, "0123456789", "_"), _xlpm._tryParse, _xlfn.IFS(_xlpm._pattern = "__:__:__", _xlfn.HSTACK(VALUE(LEFT(_xlpm._tz, 2)), VALUE(MID(_xlpm._tz, 4, 2)), VALUE(RIGHT(_xlpm._tz, 2))), _xlpm._pattern = "__:__", _xlfn.HSTACK(VALUE(LEFT(_xlpm._tz, 2)), VALUE(RIGHT(_xlpm._tz, 2)), 0), _xlpm._pattern = "______", _xlfn.HSTACK(VALUE(LEFT(_xlpm._tz, 2)), VALUE(MID(_xlpm._tz, 3, 2)), VALUE(RIGHT(_xlpm._tz, 2))), _xlpm._pattern = "____", _xlfn.HSTACK(VALUE(LEFT(_xlpm._tz, 2)), VALUE(RIGHT(_xlpm._tz, 2)), 0), _xlpm._pattern = "__", _xlfn.HSTACK(VALUE(_xlpm._tz), 0, 0), TRUE, ""), IF(INDEX(_xlpm._tryParse, 1, 1) = "", {#VALUE!}, _xlfn.LET(_xlpm._hour, INDEX(_xlpm._tryParse, 1, 1), _xlpm._minute, INDEX(_xlpm._tryParse, 1, 2), _xlpm._second, INDEX(_xlpm._tryParse, 1, 3), IF(NOT(CALENDAR.IS_VALID_TIME_OF_DAY(_xlpm._hour, _xlpm._minute, _xlpm._second)), {#NUM!}, _xlfn.LET(_xlpm._absTZO, CALENDAR.TIMESPAN(1, 0, _xlpm._hour, _xlpm._minute, _xlpm._second), IF(_xlpm._absTZO &gt; 0.625, {#NUM!}, _xlpm._sign * _xlpm._absTZO))))))))))))</definedName>
    <definedName name="CALENDAR.PARSE_ISO_WEEK_DATE">_xlfn.LAMBDA(_xlpm.ISOWeekDate,_xlop.JulianCalendar, _xlfn.IFS(_xlpm.ISOWeekDate = "", {"","",""}, NOT(CALENDAR.VALIDATE_CHARSET("+-0123456789W" &amp; _xlfn.UNICHAR(8722), _xlpm.ISOWeekDate)), {#VALUE!,"",""}, TRUE, _xlfn.LET(_xlpm._firstChar, LEFT(_xlpm.ISOWeekDate, 1), _xlpm._isSigned, _xlfn.IFS(_xlpm._firstChar = "+", TRUE, _xlpm._firstChar = "-", TRUE, _xlpm._firstChar = _xlfn.UNICHAR(8722), TRUE, TRUE, FALSE), _xlpm._sign, _xlfn.IFS(NOT(_xlpm._isSigned), 1, _xlpm._firstChar = "-", -1, _xlpm._firstChar = _xlfn.UNICHAR(8722), -1, TRUE, 1), _xlpm._unSigned, IF(_xlpm._isSigned, RIGHT(_xlpm.ISOWeekDate, LEN(_xlpm.ISOWeekDate) - 1), _xlpm.ISOWeekDate), _xlpm._len, LEN(_xlpm._unSigned), _xlpm._pattern, CALENDAR.REPLACE_CHARS(_xlpm._unSigned, "0123456789", "_"), _xlpm._tryParse, _xlfn.IFS(_xlpm._len &gt;= 10, _xlfn.IFS(_xlpm._pattern = RIGHT("_______________-W__-_", _xlpm._len), _xlfn.HSTACK(VALUE(LEFT(_xlpm._unSigned, _xlpm._len - 6)), VALUE(MID(_xlpm._unSigned, _xlpm._len - 3, 2)), VALUE(RIGHT(_xlpm._unSigned, 1))), _xlpm._pattern = RIGHT("_______________-W__", _xlpm._len), _xlfn.HSTACK(VALUE(LEFT(_xlpm._unSigned, _xlpm._len - 4)), VALUE(RIGHT(_xlpm._unSigned, 2)), ""), _xlpm._pattern = RIGHT("_______________W___", _xlpm._len), _xlfn.HSTACK(VALUE(LEFT(_xlpm._unSigned, _xlpm._len - 4)), VALUE(MID(_xlpm._unSigned, _xlpm._len - 2, 2)), VALUE(RIGHT(_xlpm._unSigned, 1))), _xlpm._pattern = RIGHT("_______________W__", _xlpm._len), _xlfn.HSTACK(VALUE(LEFT(_xlpm._unSigned, _xlpm._len - 3)), VALUE(RIGHT(_xlpm._unSigned, 2)), ""), TRUE, ""), _xlpm._len &gt;= 8, _xlfn.IFS(_xlpm._pattern = RIGHT("_____-W__", _xlpm._len), _xlfn.HSTACK(VALUE(LEFT(_xlpm._unSigned, _xlpm._len - 4)), VALUE(RIGHT(_xlpm._unSigned, 2)), ""), _xlpm._pattern = RIGHT("_____W___", _xlpm._len), _xlfn.HSTACK(VALUE(LEFT(_xlpm._unSigned, _xlpm._len - 4)), VALUE(MID(_xlpm._unSigned, _xlpm._len - 2, 2)), VALUE(RIGHT(_xlpm._unSigned, 1))), _xlpm._pattern = RIGHT("______W__", _xlpm._len), _xlfn.HSTACK(VALUE(LEFT(_xlpm._unSigned, _xlpm._len - 3)), VALUE(RIGHT(_xlpm._unSigned, 2)), ""), TRUE, ""), _xlpm._len = 7, IF(_xlpm._pattern = "____W__", _xlfn.HSTACK(VALUE(LEFT(_xlpm._unSigned, _xlpm._len - 3)), VALUE(RIGHT(_xlpm._unSigned, 2)), ""), ""), (_xlpm._len &gt;= 4) * (_xlpm._len &lt;= 5), IF(_xlpm._pattern = RIGHT("_____", _xlpm._len), _xlfn.HSTACK(VALUE(_xlpm._unSigned), "", ""), ""), TRUE, ""), IF(INDEX(_xlpm._tryParse, 1, 1) = "", {#VALUE!,"",""}, _xlfn.LET(_xlpm._year, _xlpm._sign * INDEX(_xlpm._tryParse, 1, 1), _xlpm._week, INDEX(_xlpm._tryParse, 1, 2), IF(_xlpm._week = "", _xlfn.HSTACK(_xlpm._year, "", ""), _xlfn.LET(_xlpm._invalidWeek, _xlfn.IFS(_xlpm._week &lt; 1, TRUE, _xlpm._week &lt;= 52, FALSE, _xlpm._week &gt; 53, TRUE, TRUE, CALENDAR.WEEKS_IN_YEAR(_xlpm._year, _xlpm.JulianCalendar) &lt; 53), IF(_xlpm._invalidWeek, _xlfn.HSTACK(_xlpm._year, {#NUM!}, ""), _xlfn.LET(_xlpm._day, INDEX(_xlpm._tryParse, 1, 3), IF(_xlpm._day = "", _xlfn.HSTACK(_xlpm._year, _xlpm._week, ""), IF((_xlpm._day &gt;= 1) * (_xlpm._day &lt;= 7), _xlfn.HSTACK(_xlpm._year, _xlpm._week, _xlpm._day), _xlfn.HSTACK(_xlpm._year, _xlpm._week, {#NUM!}))))))))))))</definedName>
    <definedName name="CALENDAR.PARSE_LITERARY_DATE">_xlfn.LAMBDA(_xlpm.LiteraryDate, IF(_xlpm.LiteraryDate = "", {"","","",""}, _xlfn.LET(_xlpm.fnParseTime, _xlfn.LAMBDA(_xlpm._timePart, _xlfn.LET(_xlpm._tryTime, DATEVALUE(_xlpm._timePart) + TIMEVALUE(_xlpm._timePart), _xlfn.IFS(ISERROR(_xlpm._tryTime), "", _xlpm._tryTime &gt; 1, {#NUM!}, TRUE, _xlpm._tryTime))), _xlpm.fnParseDay, _xlfn.LAMBDA(_xlpm._dayPart,_xlpm._year,_xlpm._month, _xlfn.LET(_xlpm._day, INT(VALUE(_xlpm._dayPart)), _xlfn.IFS(_xlpm._day &lt;= 0, {#NUM!}, _xlpm._day &lt;= CALENDAR.DAYS_IN_MONTH(_xlpm._month, _xlpm._year, _xlpm._year &lt;= 1582), _xlpm._day, TRUE, {#NUM!}))), _xlpm._parts, TRIM(_xlfn.TEXTSPLIT(_xlpm.LiteraryDate, ",")), _xlpm._cols, COLUMNS(_xlpm._parts), _xlfn.IFS(_xlpm._cols = 1, _xlfn.LET(_xlpm._part1, INDEX(_xlpm._parts, 1, 1), _xlpm._spacePos, IFERROR(FIND(" ", _xlpm._part1), 0), IF(_xlpm._spacePos = 0, {#VALUE!,"","",""}, _xlfn.LET(_xlpm._month, CALENDAR.PARSE_MONTH(LEFT(_xlpm._part1, _xlpm._spacePos - 1)), _xlpm._daysInMonth, CALENDAR.DAYS_IN_MONTH(_xlpm._month, 2000), _xlpm._remain, MID(_xlpm._part1, _xlpm._spacePos + 1, LEN(_xlpm._part1) - _xlpm._spacePos), _xlpm._denotedYear, IFERROR(FIND("C", _xlpm._remain), 0) &gt; 0, _xlpm._val, IF(_xlpm._denotedYear, CALENDAR.PARSE_LITERARY_YEAR(_xlpm._remain), INT(VALUE(_xlpm._remain))), _xlpm._day, _xlfn.IFS(_xlpm._denotedYear, "", _xlpm._val &lt;= 0, "", _xlpm._val &lt;= _xlpm._daysInMonth, _xlpm._val, TRUE, ""), _xlpm._year, _xlfn.IFS(_xlpm._denotedYear, _xlpm._val, _xlpm._val &lt;= 0, _xlpm._val, _xlpm._val &lt;= _xlpm._daysInMonth, "", TRUE, _xlpm._val), _xlfn.HSTACK(_xlpm._year, _xlpm._month, _xlpm._day, "")))), _xlpm._cols = 2, _xlfn.LET(_xlpm._p1, INDEX(_xlpm._parts, 1, 1), _xlpm._spacePos, IFERROR(FIND(" ", _xlpm._p1), 0), IF(_xlpm._spacePos = 0, {#VALUE!,"","",""}, _xlfn.LET(_xlpm._month, CALENDAR.PARSE_MONTH(LEFT(_xlpm._p1, _xlpm._spacePos - 1)), _xlpm._p2, INDEX(_xlpm._parts, 1, 2), _xlpm._time, _xlpm.fnParseTime(_xlpm._p2), _xlpm._year, IF(NOT(ISNUMBER(_xlpm._time)), CALENDAR.PARSE_LITERARY_YEAR(_xlpm._p2), ""), _xlpm._dayPart, MID(_xlpm._p1, _xlpm._spacePos + 1, LEN(_xlpm._p1) - _xlpm._spacePos), _xlpm._day, _xlpm.fnParseDay(_xlpm._dayPart, _xlpm._year, _xlpm._month), _xlfn.HSTACK(_xlpm._year, _xlpm._month, _xlpm._day, _xlpm._time)))), _xlpm._cols = 3, _xlfn.LET(_xlpm._year, CALENDAR.PARSE_LITERARY_YEAR(INDEX(_xlpm._parts, 1, 2)), _xlpm._time, _xlpm.fnParseTime(INDEX(_xlpm._parts, 1, 3)), _xlpm._p1, INDEX(_xlpm._parts, 1, 1), _xlpm._spacePos, IFERROR(FIND(" ", _xlpm._p1), 0), IF(_xlpm._spacePos = 0, {#VALUE!,"","",""}, _xlfn.LET(_xlpm._month, CALENDAR.PARSE_MONTH(LEFT(_xlpm._p1, _xlpm._spacePos - 1)), _xlpm._dayPart, MID(_xlpm._p1, _xlpm._spacePos + 1, LEN(_xlpm._p1) - _xlpm._spacePos), _xlpm._day, _xlpm.fnParseDay(_xlpm._dayPart, 2000, _xlpm._month), _xlfn.HSTACK(_xlpm._year, _xlpm._month, _xlpm._day, _xlpm._time)))), TRUE, {#VALUE!,"","",""}))))</definedName>
    <definedName name="CALENDAR.PARSE_LITERARY_YEAR">_xlfn.LAMBDA(_xlpm.LiteraryYear, IF(_xlpm.LiteraryYear = "", "", IF(NOT(CALENDAR.VALIDATE_CHARSET(" -+0123456789BCE" &amp; _xlfn.UNICHAR(8722), _xlpm.LiteraryYear)), {#VALUE!}, _xlfn.LET(_xlpm.fnYearValue, _xlfn.LAMBDA(_xlpm._text, _xlfn.LET(_xlpm._char1, LEFT(_xlpm._text, 1), _xlpm._sign, _xlfn.IFS(_xlpm._char1 = "+", 1, _xlpm._char1 = "-", -1, _xlfn.UNICODE(_xlpm._char1) = 8722, -1, TRUE, ""), IF(_xlpm._sign = "", INT(VALUE(_xlpm._text)), _xlpm._sign * INT(VALUE(RIGHT(_xlpm._text, LEN(_xlpm._text) - 1)))))), _xlpm._litYear, SUBSTITUTE(SUBSTITUTE(_xlpm.LiteraryYear, ",", ""), " ", ""), _xlpm._yearCE, _xlfn.IFS(RIGHT(_xlpm._litYear, 3) = "BCE", _xlfn.LET(_xlpm._sYear, LEFT(_xlpm._litYear, LEN(_xlpm._litYear) - 3), 1 - _xlpm.fnYearValue(_xlpm._sYear)), RIGHT(_xlpm._litYear, 2) = "CE", _xlfn.LET(_xlpm._sYear, LEFT(_xlpm._litYear, LEN(_xlpm._litYear) - 2), _xlpm.fnYearValue(_xlpm._sYear)), TRUE, _xlpm.fnYearValue(_xlpm._litYear)), IFERROR(_xlpm._yearCE, {#VALUE!})))))</definedName>
    <definedName name="CALENDAR.PARSE_MIL_DTG">_xlfn.LAMBDA(_xlpm.DTG, IF(_xlpm.DTG = "", {"","","","",""}, _xlfn.LET(_xlpm._DTG, SUBSTITUTE(_xlpm.DTG, " ", ""), IF(NOT(CALENDAR.VALIDATE_CHARSET("0123456789ABCDEFGHIJKLMNOPQRSTUVWXYZ", _xlpm._DTG)), {#VALUE!,"","","",""}, _xlfn.LET(_xlpm.fnYear, _xlfn.LAMBDA(_xlpm._sYear, _xlfn.LET(_xlpm._yy, VALUE(_xlpm._sYear), IF(_xlpm._yy &lt; 51, 2000 + _xlpm._yy, 1900 + _xlpm._yy))), _xlpm.fnTime, _xlfn.LAMBDA(_xlpm._hour,_xlpm._minute,_xlpm._second, IF(NOT(CALENDAR.IS_VALID_TIME_OF_DAY(_xlpm._hour, _xlpm._minute, _xlpm._second, 0)), {#NUM!}, CALENDAR.TIMESPAN(1, 0, _xlpm._hour, _xlpm._minute, _xlpm._second))), _xlpm.fnParseTZ, _xlfn.LAMBDA(_xlpm._tzChar, _xlfn.LET(_xlpm._code, CODE(_xlpm._tzChar) - 64, _xlfn.IFS(_xlpm._code = 26, 0, _xlpm._code = 10, "", _xlpm._code &lt;= 0, {#VALUE!}, _xlpm._code &lt;= 9, _xlpm._code / 24, _xlpm._code &lt;= 13, (_xlpm._code - 1) / 24, _xlpm._code &lt;= 25, (13 - _xlpm._code) / 24, TRUE, {#VALUE!}))), _xlpm.fnParseFull, _xlfn.LAMBDA(_xlpm._DTG, _xlfn.LET(_xlpm._day, VALUE(LEFT(_xlpm._DTG, 2)), _xlpm._month, CALENDAR.PARSE_MONTH(MID(_xlpm._DTG, 10, 3)), _xlpm._year, _xlpm.fnYear(RIGHT(_xlpm._DTG, 2)), IF(NOT(CALENDAR.IS_VALID_DATE(_xlpm._year, _xlpm._month, _xlpm._day, 0)), {#VALUE!,"","","",""}, _xlfn.LET(_xlpm._hour, VALUE(MID(_xlpm._DTG, 3, 2)), _xlpm._minute, VALUE(MID(_xlpm._DTG, 5, 2)), _xlpm._second, VALUE(MID(_xlpm._DTG, 7, 2)), _xlpm._time, _xlpm.fnTime(_xlpm._hour, _xlpm._minute, _xlpm._second), _xlpm._tz, _xlpm.fnParseTZ(MID(_xlpm._DTG, 9, 1)), _xlfn.HSTACK(_xlpm._year, _xlpm._month, _xlpm._day, _xlpm._time, _xlpm._tz))))), _xlpm.fnParseShort, _xlfn.LAMBDA(_xlpm._DTG, _xlfn.LET(_xlpm._day, VALUE(LEFT(_xlpm._DTG, 2)), _xlpm._month, CALENDAR.PARSE_MONTH(MID(_xlpm._DTG, 8, 3)), _xlpm._year, _xlpm.fnYear(RIGHT(_xlpm._DTG, 2)), IF(NOT(CALENDAR.IS_VALID_DATE(_xlpm._year, _xlpm._month, _xlpm._day, 0)), {#VALUE!,"","","",""}, _xlfn.LET(_xlpm._hour, VALUE(MID(_xlpm._DTG, 3, 2)), _xlpm._minute, VALUE(MID(_xlpm._DTG, 5, 2)), _xlpm._time, _xlpm.fnTime(_xlpm._hour, _xlpm._minute, 0), _xlpm._tz, _xlpm.fnParseTZ(MID(_xlpm._DTG, 7, 1)), _xlfn.HSTACK(_xlpm._year, _xlpm._month, _xlpm._day, _xlpm._time, _xlpm._tz))))), _xlpm.fnParsePlan, _xlfn.LAMBDA(_xlpm._DTG, _xlfn.LET(_xlpm._day, VALUE(LEFT(_xlpm._DTG, 2)), _xlpm._hour, VALUE(MID(_xlpm._DTG, 3, 2)), _xlpm._minute, VALUE(MID(_xlpm._DTG, 5, 2)), _xlpm._time, _xlpm.fnTime(_xlpm._hour, _xlpm._minute, 0), _xlpm._tz, _xlpm.fnParseTZ(MID(_xlpm._DTG, 7, 1)), _xlfn.HSTACK("", "", _xlpm._day, _xlpm._time, _xlpm._tz))), _xlpm._len, LEN(_xlpm._DTG), _xlpm._fmt, _xlfn.IFS(_xlpm._len = 14, 1, _xlpm._len = 12, 2, _xlpm._len = 7, 3, TRUE, 0), IF(_xlpm._fmt = 0, {#VALUE!,"","","",""}, _xlfn.IFS(_xlpm._fmt = 1, _xlpm.fnParseFull(_xlpm._DTG), _xlpm._fmt = 2, _xlpm.fnParseShort(_xlpm._DTG), _xlpm._fmt = 3, _xlpm.fnParsePlan(_xlpm._DTG))))))))</definedName>
    <definedName name="CALENDAR.PARSE_MONTH">_xlfn.LAMBDA(_xlpm.MonthText, IF(_xlpm.MonthText = "", "", MONTH(DATEVALUE(_xlpm.MonthText &amp; " 2000"))))</definedName>
    <definedName name="CALENDAR.PARSE_TIMESPAN">_xlfn.LAMBDA(_xlpm.TimeSpanText,_xlop.AsComplication, _xlfn.LET(_xlpm._asValue, N(_xlpm.AsComplication) = 0, _xlfn.IFS(_xlpm.TimeSpanText = "", IF(_xlpm._asValue, "", {"","","","",""}), _xlpm._asValue * ISNUMBER(_xlpm.TimeSpanText), _xlpm.TimeSpanText, TRUE, _xlfn.LET(_xlpm.fnParseModernFmt, _xlfn.LAMBDA(_xlpm._text, _xlfn.LET(_xlpm._split, CALENDAR.SPLIT_AROUND_CHARS("0123456789", _xlpm._text), _xlpm._pattern, INDEX(_xlpm._split, 1), _xlfn.IFS(_xlpm._pattern = ".::.", _xlfn.HSTACK(VALUE(INDEX(_xlpm._split, 2)), VALUE(INDEX(_xlpm._split, 3)), VALUE(INDEX(_xlpm._split, 4)), VALUE(INDEX(_xlpm._split, 5) &amp; "." &amp; LEFT(INDEX(_xlpm._split, 6), 9))), _xlpm._pattern = ".::", _xlfn.HSTACK(VALUE(INDEX(_xlpm._split, 2)), VALUE(INDEX(_xlpm._split, 3)), VALUE(INDEX(_xlpm._split, 4)), VALUE(INDEX(_xlpm._split, 5))), _xlpm._pattern = ".:", _xlfn.HSTACK(VALUE(INDEX(_xlpm._split, 2)), VALUE(INDEX(_xlpm._split, 3)), VALUE(INDEX(_xlpm._split, 4)), ""), _xlpm._pattern = "::.", _xlfn.HSTACK("", VALUE(INDEX(_xlpm._split, 2)), VALUE(INDEX(_xlpm._split, 3)), VALUE(INDEX(_xlpm._split, 4) &amp; "." &amp; LEFT(INDEX(_xlpm._split, 5), 9))), _xlpm._pattern = "::", _xlfn.HSTACK("", VALUE(INDEX(_xlpm._split, 2)), VALUE(INDEX(_xlpm._split, 3)), VALUE(INDEX(_xlpm._split, 4))), _xlpm._pattern = ":.", _xlfn.HSTACK("", "", VALUE(INDEX(_xlpm._split, 2)), VALUE(INDEX(_xlpm._split, 3) &amp; "." &amp; LEFT(INDEX(_xlpm._split, 4), 9))), _xlpm._pattern = ":", _xlfn.HSTACK("", VALUE(INDEX(_xlpm._split, 2)), VALUE(INDEX(_xlpm._split, 3)), ""), _xlpm._pattern = ".", _xlfn.HSTACK(VALUE(INDEX(_xlpm._split, 2) &amp; "." &amp; INDEX(_xlpm._split, 3)), "", "", ""), TRUE, {#VALUE!}))), _xlpm.fnParseTraditionalFmt, _xlfn.LAMBDA(_xlpm._text, _xlfn.LET(_xlpm._split, CALENDAR.SPLIT_AROUND_CHARS(".0123456789", _xlpm._text), _xlpm._pattern, INDEX(_xlpm._split, 1), _xlfn.IFS(_xlpm._pattern = "dh'""", _xlfn.HSTACK(VALUE(INDEX(_xlpm._split, 2)), VALUE(INDEX(_xlpm._split, 3)), VALUE(INDEX(_xlpm._split, 4)), ROUNDDOWN(VALUE(INDEX(_xlpm._split, 5)), 9)), _xlpm._pattern = "dh'", _xlfn.HSTACK(VALUE(INDEX(_xlpm._split, 2)), VALUE(INDEX(_xlpm._split, 3)), ROUNDDOWN(VALUE(INDEX(_xlpm._split, 4)), 9), ""), _xlpm._pattern = "dh", _xlfn.HSTACK(VALUE(INDEX(_xlpm._split, 2)), ROUNDDOWN(VALUE(INDEX(_xlpm._split, 3)), 9), "", ""), _xlpm._pattern = "d", _xlfn.HSTACK(ROUNDDOWN(VALUE(INDEX(_xlpm._split, 2)), 9), "", "", ""), _xlpm._pattern = "h'""", _xlfn.HSTACK("", VALUE(INDEX(_xlpm._split, 2)), VALUE(INDEX(_xlpm._split, 3)), ROUNDDOWN(VALUE(INDEX(_xlpm._split, 4)), 9)), _xlpm._pattern = "h'", _xlfn.HSTACK("", VALUE(INDEX(_xlpm._split, 2)), ROUNDDOWN(VALUE(INDEX(_xlpm._split, 3)), 9), ""), _xlpm._pattern = "h", _xlfn.HSTACK("", ROUNDDOWN(VALUE(INDEX(_xlpm._split, 2)), 9), "", ""), _xlpm._pattern = "'""", _xlfn.HSTACK("", "", VALUE(INDEX(_xlpm._split, 2)), ROUNDDOWN(VALUE(INDEX(_xlpm._split, 3)), 9)), _xlpm._pattern = "'", _xlfn.HSTACK("", "", ROUNDDOWN(VALUE(INDEX(_xlpm._split, 2)), 9), ""), _xlpm._pattern = """", _xlfn.HSTACK("", "", "", ROUNDDOWN(VALUE(INDEX(_xlpm._split, 2)), 9)), _xlpm._pattern = "", _xlfn.HSTACK(ROUNDDOWN(VALUE(INDEX(_xlpm._split, 2)), 9), "", "", ""), TRUE, {#VALUE!}))), _xlpm._complication, IF(ISNUMBER(_xlpm.TimeSpanText), CALENDAR.RESOLVE_TIMESPAN(_xlpm.TimeSpanText), _xlfn.LET(_xlpm._isModernFmt, IFERROR(FIND(":", _xlpm.TimeSpanText), 0) &gt; 0, _xlpm._timeSpanText, IF(_xlpm._isModernFmt, _xlpm.TimeSpanText, SUBSTITUTE(_xlpm.TimeSpanText, " ", "")), _xlpm._firstChar, LEFT(_xlpm._timeSpanText, 1), _xlpm._hasSign, _xlfn.IFS(_xlpm._firstChar = "+", TRUE, _xlpm._firstChar = "-", TRUE, _xlpm._firstChar = _xlfn.UNICHAR(8722), TRUE, TRUE, FALSE), _xlpm._nominalSign, _xlfn.IFS(_xlpm._firstChar = "-", -1, _xlpm._firstChar = _xlfn.UNICHAR(8722), -1, TRUE, 1), _xlpm._uTimeSpan, IF(_xlpm._hasSign, MID(_xlpm._timeSpanText, 2, LEN(_xlpm._timeSpanText) - 1), _xlpm._timeSpanText), _xlpm._tryParse, IF(_xlpm._isModernFmt, _xlpm.fnParseModernFmt(_xlpm._uTimeSpan), _xlpm.fnParseTraditionalFmt(_xlpm._uTimeSpan)), IF(ISERROR(INDEX(_xlpm._tryParse, 1, 1)), {#VALUE!,"","","",""}, _xlfn.LET(_xlpm._sign, _xlfn.IFS(INDEX(_xlpm._tryParse, 1, 1) &gt; 0, _xlpm._nominalSign, INDEX(_xlpm._tryParse, 1, 2) &gt; 0, _xlpm._nominalSign, INDEX(_xlpm._tryParse, 1, 3) &gt; 0, _xlpm._nominalSign, INDEX(_xlpm._tryParse, 1, 4) &gt; 0, _xlpm._nominalSign, TRUE, 0), CALENDAR.VALIDATE_TIMESPAN(_xlpm._sign, INDEX(_xlpm._tryParse, 1, 1), INDEX(_xlpm._tryParse, 1, 2), INDEX(_xlpm._tryParse, 1, 3), INDEX(_xlpm._tryParse, 1, 4)))))), IF(_xlpm._asValue, CALENDAR.TIMESPAN(INDEX(_xlpm._complication, 1, 1), INDEX(_xlpm._complication, 1, 2), INDEX(_xlpm._complication, 1, 3), INDEX(_xlpm._complication, 1, 4), INDEX(_xlpm._complication, 1, 5)), _xlpm._complication)))))</definedName>
    <definedName name="CALENDAR.PARSE_US_DATE">_xlfn.LAMBDA(_xlpm.USDate, _xlfn.IFS(_xlpm.USDate = "", {"","","",""}, NOT(CALENDAR.VALIDATE_CHARSET(" ,-./0123456789:AMPTamp_" &amp; _xlfn.UNICHAR(8722), _xlpm.USDate)), {#VALUE!}, TRUE, _xlfn.LET(_xlpm.fnYearValue, _xlfn.LAMBDA(_xlpm._text, _xlfn.LET(_xlpm._char1, LEFT(_xlpm._text, 1), _xlpm._sign, _xlfn.IFS(_xlpm._char1 = "+", 1, _xlpm._char1 = "-", -1, _xlfn.UNICODE(_xlpm._char1) = 8722, -1, TRUE, ""), IF(_xlpm._sign = "", INT(VALUE(_xlpm._text)), _xlpm._sign * INT(VALUE(RIGHT(_xlpm._text, LEN(_xlpm._text) - 1)))))), _xlpm._pos1, CALENDAR.FIND_NTH_CHAR(",./-_", _xlpm.USDate, 1), _xlpm._pos2, CALENDAR.FIND_NTH_CHAR(",./-_", _xlpm.USDate, 2), _xlpm._pos3, IF(_xlpm._pos2 = 0, 0, CALENDAR.FIND_NTH_CHAR(",./-_T ", _xlpm.USDate, 1, 0, _xlpm._pos2 + 2)), _xlpm._pos4, IF(_xlpm._pos3 = 0, 0, CALENDAR.FIND_NTH_CHAR("0123456789", _xlpm.USDate, 1, 0, MAX(_xlpm._pos2, _xlpm._pos3) + 1)), _xlpm._month, IF(_xlpm._pos1 = 0, {#VALUE!}, INT(VALUE(LEFT(_xlpm.USDate, _xlpm._pos1 - 1)))), _xlpm._day, IF(_xlpm._pos2 = 0, {#VALUE!}, INT(VALUE(MID(_xlpm.USDate, _xlpm._pos1 + 1, _xlpm._pos2 - _xlpm._pos1 - 1)))), _xlpm._year, _xlpm.fnYearValue(IF(_xlpm._pos3 = 0, RIGHT(_xlpm.USDate, LEN(_xlpm.USDate) - _xlpm._pos2), MID(_xlpm.USDate, _xlpm._pos2 + 1, _xlpm._pos3 - _xlpm._pos2 - 1))), _xlpm._time, IF(_xlpm._pos4 = 0, "", _xlfn.LET(_xlpm._timePart, RIGHT(_xlpm.USDate, LEN(_xlpm.USDate) - _xlpm._pos4 + 1), _xlpm._timeVal, DATEVALUE(_xlpm._timePart) + TIMEVALUE(_xlpm._timePart), IF(_xlpm._timeVal &gt;= 1, {#NUM!}, _xlpm._timeVal))), _xlfn.HSTACK(_xlpm._year, _xlpm._month, _xlpm._day, _xlpm._time))))</definedName>
    <definedName name="CALENDAR.PARSE_WEEKDAY">_xlfn.LAMBDA(_xlpm.DayOfWeekText,_xlop.Traditional, IF(_xlpm.DayOfWeekText = "", "", _xlfn.LET(_xlpm.fnMatchIntEng, _xlfn.LAMBDA(_xlpm.DoW, _xlfn.LET(_xlpm._dow, IF(LEN(_xlpm.DayOfWeekText) = 3, _xlfn.XMATCH(_xlpm.DayOfWeekText, {"Mon";"Tue";"Wed";"Thu";"Fri";"Sat";"Sun"}), _xlfn.XMATCH(_xlpm.DayOfWeekText, {"Monday";"Tuesday";"Wednesday";"Thursday";"Friday";"Saturday";"Sunday"})), _xlfn.IFNA(_xlpm._dow, 0))), _xlpm.fnMatchLocalLang, _xlfn.LAMBDA(_xlpm.DoW, _xlfn.LET(_xlpm._days, _xlfn.SEQUENCE(7, 1, 36528), _xlpm._dow, IF(LEN(_xlpm.DayOfWeekText) = 3, _xlfn.XMATCH(_xlpm.DayOfWeekText, TEXT(_xlpm._days, "ddd")), _xlfn.XMATCH(_xlpm.DayOfWeekText, TEXT(_xlpm._days, "dddd"))), _xlfn.IFNA(_xlpm._dow, 0))), _xlpm._ISOWeekday, _xlfn.LET(_xlpm._idx, _xlpm.fnMatchIntEng(_xlpm.DayOfWeekText), IF(_xlpm._idx &gt; 0, _xlpm._idx, _xlpm.fnMatchLocalLang(_xlpm.DayOfWeekText))), _xlfn.IFS(_xlpm._ISOWeekday = 0, {#VALUE!}, N(_xlpm.Traditional) = 0, _xlpm._ISOWeekday, TRUE, MOD(_xlpm._ISOWeekday, 7) + 1))))</definedName>
    <definedName name="CALENDAR.QUARTER_DATE_TO_MJDATE">_xlfn.LAMBDA(_xlpm.FiscalYearCE,_xlpm.Quarter,_xlpm.DayOfQuarter,_xlop.Time,_xlop.MonthOffset,_xlop.JulianCalendar, _xlfn.IFS((_xlpm.FiscalYearCE = "") * (_xlpm.Quarter = "") * (_xlpm.DayOfQuarter = ""), "", NOT(ISNUMBER(_xlpm.FiscalYearCE)), {#VALUE!}, NOT(ISNUMBER(_xlpm.Quarter)), {#VALUE!}, NOT(ISNUMBER(_xlpm.DayOfQuarter)), {#VALUE!}, NOT(CALENDAR.IS_INTEGER(_xlpm.Quarter)), {#NUM!}, TRUE, _xlfn.LET(_xlpm._monthOffset, ROUND(N(_xlpm.MonthOffset), 0), IF((_xlpm._monthOffset &lt; -6) + (_xlpm._monthOffset &gt; 3), {#NUM!}, _xlfn.LET(_xlpm._fiscalYearCE, INT(_xlpm.FiscalYearCE), _xlpm._quarter, INT(_xlpm.Quarter), _xlpm._shiftMonth, (_xlpm._quarter - 1) * 3 + _xlpm._monthOffset, _xlpm._yearCE, _xlpm._fiscalYearCE + INT(_xlpm._shiftMonth / 12), _xlpm._month, MOD(_xlpm._shiftMonth, 12) + 1, _xlpm._MJDNQuarter, CALENDAR.MODIFIED_JULIAN_DAY_NUMBER(_xlpm._yearCE, _xlpm._month, 1, _xlpm.JulianCalendar) - 1, _xlpm._MJDNQuarter + INT(_xlpm.DayOfQuarter) + N(_xlpm.Time))))))</definedName>
    <definedName name="CALENDAR.REPLACE_CHARS">_xlfn.LAMBDA(_xlpm.Text,_xlpm.CharSet,_xlpm.CharReplaceWith, _xlfn.IFS(_xlpm.Text = "", "", _xlpm.CharSet = "", _xlpm.Text, TRUE, _xlfn.LET(_xlpm._charNew, LEFT(_xlpm.CharReplaceWith), _xlfn.REDUCE(_xlpm.Text, _xlfn.SEQUENCE(LEN(_xlpm.CharSet)), _xlfn.LAMBDA(_xlpm.acc,_xlpm.curr, SUBSTITUTE(_xlpm.acc, MID(_xlpm.CharSet, _xlpm.curr, 1), _xlpm._charNew))))))</definedName>
    <definedName name="CALENDAR.RESOLVE_MJDATE">_xlfn.LAMBDA(_xlpm.MJDate,_xlop.LowOrder,_xlop.Precision,_xlop.Truncate,_xlop.JulianCalendar, _xlfn.LET(_xlpm._lowOrder, _xlfn.IFS(NOT(ISNUMBER(_xlpm.LowOrder)), 6, _xlpm.LowOrder &lt; 1, 6, _xlpm.LowOrder &gt; 6, 6, TRUE, INT(_xlpm.LowOrder)), _xlpm._precision, _xlfn.IFS(NOT(ISNUMBER(_xlpm.Precision)), "", _xlpm.Precision &lt; 0, 0, _xlpm.Precision &gt; 9, 9, TRUE, INT(_xlpm.Precision)), _xlpm._truncate, N(_xlpm.Truncate) &lt;&gt; 0, _xlfn.IFS(_xlpm.MJDate = "", _xlfn.TAKE({"","","","","",""}, 1, _xlpm._lowOrder), NOT(ISNUMBER(_xlpm.MJDate)), _xlfn.TAKE({#VALUE!,"","","","",""}, 1, _xlpm._lowOrder), _xlpm._lowOrder = 1, _xlfn.LET(_xlpm._cDate, CALENDAR.MJDN_TO_CALENDAR_DATE(_xlpm.MJDate, _xlpm.JulianCalendar), IF(_xlpm._truncate, INDEX(_xlpm._cDate, 1, 1), INDEX(_xlpm._cDate, 1, 1) + N(INDEX(_xlpm._cDate, 1, 2) &gt; 6))), _xlpm._lowOrder = 2, _xlfn.LET(_xlpm._cDate, CALENDAR.MJDATE_TO_CALENDAR_DATE(_xlpm.MJDate, _xlpm.JulianCalendar), IF(_xlpm._truncate, _xlfn.TAKE(_xlpm._cDate, 1, 2), _xlfn.LET(_xlpm._daysInMonth, CALENDAR.DAYS_IN_MONTH(INDEX(_xlpm._cDate, 1, 2), INDEX(_xlpm._cDate, 1, 1)), _xlpm._carryMonth, ROUND(((INDEX(_xlpm._cDate, 1, 3) - 1 + INDEX(_xlpm._cDate, 1, 4)) / _xlpm._daysInMonth), 0), _xlfn.IFS(_xlpm._carryMonth = 0, _xlfn.TAKE(_xlpm._cDate, 1, 2), INDEX(_xlpm._cDate, 1, 2) = 12, _xlfn.HSTACK(INDEX(_xlpm._cDate, 1, 1) + 1, 1), TRUE, _xlfn.HSTACK(INDEX(_xlpm._cDate, 1, 1), INDEX(_xlpm._cDate, 1, 2) + 1))))), _xlpm._lowOrder = 3, _xlfn.LET(_xlpm._MJDN, INT(_xlpm.MJDate), _xlpm._time, _xlpm.MJDate - _xlpm._MJDN, _xlpm._rTime, _xlfn.IFS(_xlpm._precision = "", _xlpm._time, _xlpm._truncate, ROUNDDOWN(_xlpm._time, _xlpm._precision), TRUE, ROUND(_xlpm._time, _xlpm._precision)), IF(_xlpm._rTime = 1, CALENDAR.MJDN_TO_CALENDAR_DATE(_xlpm._MJDN + 1, _xlpm.JulianCalendar), _xlfn.LET(_xlpm._cDate, CALENDAR.MJDN_TO_CALENDAR_DATE(_xlpm._MJDN, _xlpm.JulianCalendar), _xlfn.HSTACK(INDEX(_xlpm._cDate, 1, 1), INDEX(_xlpm._cDate, 1, 2), INDEX(_xlpm._cDate, 1, 3) + _xlpm._rTime)))), TRUE, _xlfn.LET(_xlpm._MJDN, INT(_xlpm.MJDate), _xlpm._time, _xlpm.MJDate - _xlpm._MJDN, _xlpm._rTime, CALENDAR.RESOLVE_TIMESPAN(_xlpm._time, _xlpm._lowOrder - 2, _xlpm._precision, _xlpm._truncate), _xlpm._carryDay, INDEX(_xlpm._rTime, 2), _xlpm._rDate, CALENDAR.MJDN_TO_CALENDAR_DATE(_xlpm._MJDN + _xlpm._carryDay, _xlpm.JulianCalendar), _xlfn.HSTACK(_xlpm._rDate, _xlfn.DROP(_xlpm._rTime, , 2))))))</definedName>
    <definedName name="CALENDAR.RESOLVE_TIMESPAN">_xlfn.LAMBDA(_xlpm.TimeSpan,_xlop.HighOrder,_xlop.LowOrder,_xlop.Precision,_xlop.Truncate, _xlfn.LET(_xlpm._lowOrder, _xlfn.IFS(NOT(ISNUMBER(_xlpm.LowOrder)), 4, _xlpm.LowOrder &lt; 1, 4, _xlpm.LowOrder &gt; 4, 4, TRUE, INT(_xlpm.LowOrder)), _xlpm._highOrder, _xlfn.LET(_xlpm._high, _xlfn.IFS(NOT(ISNUMBER(_xlpm.HighOrder)), 1, _xlpm.HighOrder &lt; 1, 1, _xlpm.HighOrder &gt; 4, 4, TRUE, INT(_xlpm.HighOrder)), IF(_xlpm._high &gt; _xlpm._lowOrder, _xlpm._lowOrder, _xlpm._high)), _xlfn.IFS(_xlpm.TimeSpan = "", {"","","","",""}, NOT(ISNUMBER(_xlpm.TimeSpan)), {#VALUE!,"","","",""}, _xlpm.TimeSpan = 0, _xlfn.CHOOSECOLS({0,0,0,0,0,"","",""}, _xlfn.SEQUENCE(1, 5, 5 - _xlpm._lowOrder)), TRUE, _xlfn.LET(_xlpm._truncate, N(_xlpm.Truncate) &lt;&gt; 0, _xlpm._absTimeSpan, ABS(_xlpm.TimeSpan), _xlpm._sign, SIGN(_xlpm.TimeSpan), _xlpm._precision, _xlfn.IFS(_xlpm.Precision = "", "", _xlpm.Precision &lt; 0, 0, _xlpm.Precision &gt; 9, 9, TRUE, INT(_xlpm.Precision)), _xlfn.IFS(_xlpm._highOrder = 1, _xlfn.IFS(_xlpm._lowOrder = 4, _xlfn.LET(_xlpm._seconds, _xlpm._absTimeSpan * 86400, _xlpm._minutes, INT(_xlpm._seconds / 60), _xlpm._decSecond, _xlpm._seconds - (_xlpm._minutes * 60), _xlpm._hours, INT(_xlpm._minutes / 60), _xlpm._rMinute, _xlpm._minutes - (_xlpm._hours * 60), _xlpm._rDay, INT(_xlpm._hours / 24), _xlpm._rHour, _xlpm._hours - (_xlpm._rDay * 24), _xlpm._rSecond, _xlfn.IFS(_xlpm._precision = "", _xlpm._decSecond, _xlpm._truncate, ROUNDDOWN(_xlpm._decSecond, _xlpm._precision), TRUE, ROUND(_xlpm._decSecond, _xlpm._precision)), _xlpm._rSign, _xlfn.IFS(_xlpm._rSecond &gt; 0, _xlpm._sign, _xlpm._rMinute &gt; 0, _xlpm._sign, _xlpm._rHour &gt; 0, _xlpm._sign, _xlpm._rDay &gt; 0, _xlpm._sign, TRUE, 0), _xlfn.IFS(_xlpm._rSecond &lt; 60, _xlfn.HSTACK(_xlpm._rSign, _xlpm._rDay, _xlpm._rHour, _xlpm._rMinute, _xlpm._rSecond), _xlpm._rMinute &lt;= 58, _xlfn.HSTACK(_xlpm._rSign, _xlpm._rDay, _xlpm._rHour, _xlpm._rMinute + 1, 0), _xlpm._rHour &lt;= 22, _xlfn.HSTACK(_xlpm._rSign, _xlpm._rDay, _xlpm._rHour + 1, 0, 0), TRUE, _xlfn.HSTACK(_xlpm._rSign, _xlpm._rDay + 1, 0, 0, 0))), _xlpm._lowOrder = 3, _xlfn.LET(_xlpm._minutes, _xlpm._absTimeSpan * 1440, _xlpm._hours, INT(_xlpm._minutes / 60), _xlpm._decMinute, _xlpm._minutes - (_xlpm._hours * 60), _xlpm._rDay, INT(_xlpm._hours / 24), _xlpm._rHour, _xlpm._hours - (_xlpm._rDay * 24), _xlpm._rMinute, _xlfn.IFS(_xlpm._precision = "", _xlpm._decMinute, _xlpm._truncate, ROUNDDOWN(_xlpm._decMinute, _xlpm._precision), TRUE, ROUND(_xlpm._decMinute, _xlpm._precision)), _xlpm._rSign, _xlfn.IFS(_xlpm._rMinute &gt; 0, _xlpm._sign, _xlpm._rHour &gt; 0, _xlpm._sign, _xlpm._rDay &gt; 0, _xlpm._sign, TRUE, 0), _xlfn.IFS(_xlpm._rMinute &lt; 60, _xlfn.HSTACK(_xlpm._rSign, _xlpm._rDay, _xlpm._rHour, _xlpm._rMinute, ""), _xlpm._rHour &lt;= 22, _xlfn.HSTACK(_xlpm._rSign, _xlpm._rDay, _xlpm._rHour + 1, 0, ""), TRUE, _xlfn.HSTACK(_xlpm._rSign, _xlpm._rDay + 1, 0, 0, ""))), _xlpm._lowOrder = 2, _xlfn.LET(_xlpm._hours, _xlpm._absTimeSpan * 24, _xlpm._rDay, INT(_xlpm._hours / 24), _xlpm._decHour, _xlpm._hours - (_xlpm._rDay * 24), _xlpm._rHour, _xlfn.IFS(_xlpm._precision = "", _xlpm._decHour, _xlpm._truncate, ROUNDDOWN(_xlpm._decHour, _xlpm._precision), TRUE, ROUND(_xlpm._decHour, _xlpm._precision)), _xlpm._rSign, _xlfn.IFS(_xlpm._rHour &gt; 0, _xlpm._sign, _xlpm._rDay &gt; 0, _xlpm._sign, TRUE, 0), _xlfn.IFS(_xlpm._rHour &lt; 24, _xlfn.HSTACK(_xlpm._rSign, _xlpm._rDay, _xlpm._rHour, "", ""), TRUE, _xlfn.HSTACK(_xlpm._rSign, _xlpm._rDay + 1, 0, "", ""))), _xlpm._lowOrder = 1, _xlfn.LET(_xlpm._decDay, _xlpm._absTimeSpan, _xlpm._rDay, _xlfn.IFS(_xlpm._precision = "", _xlpm._decDay, _xlpm._truncate, ROUNDDOWN(_xlpm._decDay, _xlpm._precision), TRUE, ROUND(_xlpm._decDay, _xlpm._precision)), _xlpm._rSign, _xlfn.IFS(_xlpm._rDay &gt; 0, _xlpm._sign, TRUE, 0), _xlfn.HSTACK(_xlpm._rSign, _xlpm._rDay, "", "", ""))), _xlpm._highOrder = 2, _xlfn.IFS(_xlpm._lowOrder = 4, _xlfn.LET(_xlpm._seconds, _xlpm._absTimeSpan * 86400, _xlpm._minutes, INT(_xlpm._seconds / 60), _xlpm._decSecond, _xlpm._seconds - (_xlpm._minutes * 60), _xlpm._rHour, INT(_xlpm._minutes / 60), _xlpm._rMinute, _xlpm._minutes - (_xlpm._rHour * 60), _xlpm._rSecond, _xlfn.IFS(_xlpm._precision = "", _xlpm._decSecond, _xlpm._truncate, ROUNDDOWN(_xlpm._decSecond, _xlpm._precision), TRUE, ROUND(_xlpm._decSecond, _xlpm._precision)), _xlpm._rSign, _xlfn.IFS(_xlpm._rSecond &gt; 0, _xlpm._sign, _xlpm._rMinute &gt; 0, _xlpm._sign, _xlpm._rHour &gt; 0, _xlpm._sign, TRUE, 0), _xlfn.IFS(_xlpm._rSecond &lt; 60, _xlfn.HSTACK(_xlpm._rSign, "", _xlpm._rHour, _xlpm._rMinute, _xlpm._rSecond), _xlpm._rMinute &lt;= 58, _xlfn.HSTACK(_xlpm._rSign, "", _xlpm._rHour, _xlpm._rMinute + 1, 0), TRUE, _xlfn.HSTACK(_xlpm._rSign, "", _xlpm._rHour + 1, 0, 0))), _xlpm._lowOrder = 3, _xlfn.LET(_xlpm._minutes, _xlpm._absTimeSpan * 1440, _xlpm._rHour, INT(_xlpm._minutes / 60), _xlpm._decMinute, _xlpm._minutes - (_xlpm._rHour * 60), _xlpm._rMinute, _xlfn.IFS(_xlpm._precision = "", _xlpm._decMinute, _xlpm._truncate, ROUNDDOWN(_xlpm._decMinute, _xlpm._precision), TRUE, ROUND(_xlpm._decMinute, _xlpm._precision)), _xlpm._rSign, _xlfn.IFS(_xlpm._rMinute &gt; 0, _xlpm._sign, _xlpm._rHour &gt; 0, _xlpm._sign, TRUE, 0), IF(_xlpm._rMinute &lt; 60, _xlfn.HSTACK(_xlpm._rSign, "", _xlpm._rHour, _xlpm._rMinute, ""), _xlfn.HSTACK(_xlpm._rSign, "", _xlpm._rHour + 1, 0, ""))), _xlpm._lowOrder = 2, _xlfn.LET(_xlpm._decHour, _xlpm._absTimeSpan * 24, _xlpm._rHour, _xlfn.IFS(_xlpm._precision = "", _xlpm._decHour, _xlpm._truncate, ROUNDDOWN(_xlpm._decHour, _xlpm._precision), TRUE, ROUND(_xlpm._decHour, _xlpm._precision)), _xlpm._rSign, IF(_xlpm._rHour &gt; 0, _xlpm._sign, 0), _xlfn.HSTACK(_xlpm._rSign, "", _xlpm._rHour, "", ""))), _xlpm._highOrder = 3, _xlfn.IFS(_xlpm._lowOrder = 4, _xlfn.LET(_xlpm._seconds, _xlpm._absTimeSpan * 86400, _xlpm._rMinute, INT(_xlpm._seconds / 60), _xlpm._decSecond, _xlpm._seconds - (_xlpm._rMinute * 60), _xlpm._rSecond, _xlfn.IFS(_xlpm._precision = "", _xlpm._decSecond, _xlpm._truncate, ROUNDDOWN(_xlpm._decSecond, _xlpm._precision), TRUE, ROUND(_xlpm._decSecond, _xlpm._precision)), _xlpm._rSign, _xlfn.IFS(_xlpm._rSecond &gt; 0, _xlpm._sign, _xlpm._rMinute &gt; 0, _xlpm._sign, TRUE, 0), IF(_xlpm._rSecond &lt; 60, _xlfn.HSTACK(_xlpm._rSign, "", "", _xlpm._rMinute, _xlpm._rSecond), _xlfn.HSTACK(_xlpm._rSign, "", "", _xlpm._rMinute + 1, 0))), _xlpm._lowOrder = 3, _xlfn.LET(_xlpm._minutes, _xlpm._absTimeSpan * 1440, _xlpm._rHour, INT(_xlpm._minutes / 60), _xlpm._decMinute, _xlpm._minutes - (_xlpm._rHour * 60), _xlpm._rMinute, _xlfn.IFS(_xlpm._precision = "", _xlpm._decMinute, _xlpm._truncate, ROUNDDOWN(_xlpm._decMinute, _xlpm._precision), TRUE, ROUND(_xlpm._decMinute, _xlpm._precision)), _xlpm._rSign, _xlfn.IFS(_xlpm._rMinute &gt; 0, _xlpm._sign, _xlpm._rHour &gt; 0, _xlpm._sign, TRUE, 0), IF(_xlpm._rMinute &lt; 60, _xlfn.HSTACK(_xlpm._rSign, "", _xlpm._rHour, _xlpm._rMinute, ""), _xlfn.HSTACK(_xlpm._rSign, "", _xlpm._rHour + 1, 0, "")))), _xlpm._highOrder = 4, _xlfn.IFS(_xlpm._lowOrder = 4, _xlfn.LET(_xlpm._decSecond, _xlpm._absTimeSpan * 86400, _xlpm._rSecond, _xlfn.IFS(_xlpm._precision = "", _xlpm._decSecond, _xlpm._truncate, ROUNDDOWN(_xlpm._decSecond, _xlpm._precision), TRUE, ROUND(_xlpm._decSecond, _xlpm._precision)), _xlpm._rSign, IF(_xlpm._rSecond &gt; 0, _xlpm._sign, 0), _xlfn.HSTACK(_xlpm._rSign, "", "", "", _xlpm._rSecond))))))))</definedName>
    <definedName name="CALENDAR.ROUND_TIMESPAN">_xlfn.LAMBDA(_xlpm.TimeSpan,_xlop.Precision,_xlop.Truncate, _xlfn.IFS(_xlpm.TimeSpan = "", "", NOT(ISNUMBER(_xlpm.TimeSpan)), {#VALUE!}, _xlpm.TimeSpan = 0, 0, TRUE, _xlfn.LET(_xlpm._truncate, N(_xlpm.Truncate) &lt;&gt; 0, _xlpm._precision, _xlfn.IFS(NOT(ISNUMBER(_xlpm.Precision)), "", _xlpm.Precision &lt; -3, -3, _xlpm.Precision &gt; 9, 9, TRUE, INT(_xlpm.Precision)), _xlfn.IFS(_xlpm._precision = "", _xlpm.TimeSpan, _xlpm._truncate, _xlfn.IFS(_xlpm._precision = -3, ROUNDDOWN(_xlpm.TimeSpan, 0), _xlpm._precision = -2, ROUNDDOWN(_xlpm.TimeSpan * 24, 0) / 24, _xlpm._precision = -1, ROUNDDOWN(_xlpm.TimeSpan * 1440, 0) / 1440, TRUE, ROUNDDOWN(_xlpm.TimeSpan * 86400, _xlpm._precision) / 86400), TRUE, _xlfn.IFS(_xlpm._precision = -3, ROUND(_xlpm.TimeSpan, 0), _xlpm._precision = -2, ROUND(_xlpm.TimeSpan * 24, 0) / 24, _xlpm._precision = -1, ROUND(_xlpm.TimeSpan * 1440, 0) / 1440, TRUE, ROUND(_xlpm.TimeSpan * 86400, _xlpm._precision) / 86400)))))</definedName>
    <definedName name="CALENDAR.SEARCH_NTH_CHAR">_xlfn.LAMBDA(_xlpm.Chars,_xlpm.Text,_xlpm.N,_xlop.ReturnChar,_xlop.LowerPos,_xlop.UpperPos, _xlfn.LET(_xlpm._n, INT(N(_xlpm.N)), _xlpm._signN, SIGN(_xlpm._n), _xlpm._outChar, N(_xlpm.ReturnChar) &lt;&gt; 0, _xlpm._len, LEN(_xlpm.Text), _xlpm._startPos, _xlfn.IFS(NOT(ISNUMBER(_xlpm.LowerPos)), 1, _xlpm.LowerPos &gt; 0, _xlpm.LowerPos, _xlpm.LowerPos &lt; 0, _xlpm._len + _xlpm.LowerPos + 1, _xlpm.LowerPos = 0, 1), _xlpm._endPos, _xlfn.IFS(NOT(ISNUMBER(_xlpm.UpperPos)), _xlpm._len, _xlpm.UpperPos &gt; 0, _xlpm.UpperPos, _xlpm.UpperPos &lt; 0, _xlpm._len + _xlpm.UpperPos + 1, _xlpm.UpperPos = 0, _xlpm._len), IF((_xlpm._startPos &gt; _xlpm._len) + (_xlpm._startPos &gt; _xlpm._endPos) + (_xlpm.Chars = "") + (_xlpm._n = 0), IF(_xlpm._outChar, {0,""}, 0), _xlfn.LET(_xlpm._text, MID(_xlpm.Text, _xlpm._startPos, _xlpm._endPos - _xlpm._startPos + 1), _xlpm._chars, MID(_xlpm.Chars, _xlfn.SEQUENCE(1, LEN(_xlpm.Chars)), 1), _xlpm._findCount, _xlfn.LET(_xlpm._removed, _xlfn.REDUCE(UPPER(_xlpm.Text), UPPER(_xlpm._chars), _xlfn.LAMBDA(_xlpm._acc,_xlpm._curr, SUBSTITUTE(_xlpm._acc, _xlpm._curr, ""))), _xlpm._len - LEN(_xlpm._removed)), IF(_xlpm._findCount &lt; ABS(_xlpm._n), IF(_xlpm._outChar, {0,""}, 0), _xlfn.LET(_xlpm._nth, IF(_xlpm._n &gt; 0, _xlpm._n, _xlpm._findCount + _xlpm._n + 1), _xlpm._nthPos, _xlfn.REDUCE(0, _xlfn.SEQUENCE(1, _xlpm._nth), _xlfn.LAMBDA(_xlpm._acc,_xlpm._curr, IF(_xlpm._acc &lt; 0, -1, _xlfn.LET(_xlpm._nextPosChars, IFERROR(SEARCH(_xlpm._chars, _xlpm._text, _xlpm._acc + 1), 0), _xlpm._nextPos, MIN(_xlfn._xlws.FILTER(_xlpm._nextPosChars, _xlpm._nextPosChars &gt; 0, 0)), IF(_xlpm._nextPos = 0, -1, _xlpm._nextPos))))), _xlpm._outPos, _xlpm._nthPos + _xlpm._startPos - 1, IF(_xlpm._outChar, IF(_xlpm._outPos = 0, {0,""}, _xlfn.HSTACK(_xlpm._outPos, MID(_xlpm._text, _xlpm._nthPos, 1))), _xlpm._outPos)))))))</definedName>
    <definedName name="CALENDAR.SECULAR_DIFFERENCE">_xlfn.LAMBDA(_xlpm.YearCE,_xlpm.Month,_xlpm.Day,_xlop.FromJulianCalendar, IF(N(_xlpm.FromJulianCalendar) = 0, _xlfn.LET(_xlpm._JDN_G, CALENDAR.JULIAN_DAY_NUMBER(_xlpm.YearCE, _xlpm.Month, _xlpm.Day, 0), IF(ISERROR(_xlpm._JDN_G), {#VALUE!}, IF(_xlpm._JDN_G = "", "", _xlfn.LET(_xlpm._JDN_J, IF((_xlpm.Month = 2) * (_xlpm.Day = 29), IF(CALENDAR.IS_LEAP_YEAR(_xlpm.YearCE, 1), CALENDAR.JULIAN_DAY_NUMBER(_xlpm.YearCE, 2, 29, 1), CALENDAR.JULIAN_DAY_NUMBER(_xlpm.YearCE, 2, 28, 1)), CALENDAR.JULIAN_DAY_NUMBER(_xlpm.YearCE, _xlpm.Month, _xlpm.Day, 1)), _xlpm._JDN_J - _xlpm._JDN_G)))), _xlfn.LET(_xlpm._date_G, CALENDAR.JULIAN_TO_GREGORIAN(_xlpm.YearCE, _xlpm.Month, _xlpm.Day), IF(ISERROR(INDEX(_xlpm._date_G, 1, 1)), {#VALUE!}, IF(INDEX(_xlpm._date_G, 1, 1) = "", "", CALENDAR.SECULAR_DIFFERENCE(INDEX(_xlpm._date_G, 1, 1), INDEX(_xlpm._date_G, 1, 2), INDEX(_xlpm._date_G, 1, 3), 0))))))</definedName>
    <definedName name="CALENDAR.SPLIT_AROUND_CHARS">_xlfn.LAMBDA(_xlpm.Chars,_xlpm.Text,_xlop.Limit, IF((_xlpm.Chars = "") + (_xlpm.Text = ""), _xlfn.VSTACK("", CALENDAR.NULLIFY(_xlpm.Text)), _xlfn.LET(_xlpm._chars, MID(_xlpm.Chars, _xlfn.SEQUENCE(1, LEN(_xlpm.Chars)), 1), _xlpm._limit, MAX(INT(N(_xlpm.Limit)), 0), _xlpm._len, LEN(_xlpm.Text), _xlpm._pos, _xlfn.VSTACK(_xlfn.REDUCE({0}, _xlfn.SEQUENCE(_xlpm._len), _xlfn.LAMBDA(_xlpm._acc,_xlpm._curr, _xlfn.LET(_xlpm._isMatch, MAX(N(CODE(MID(_xlpm.Text, _xlpm._curr, 1)) = CODE(_xlpm._chars))), IF(_xlpm._isMatch, _xlpm._acc, _xlfn.VSTACK(_xlpm._acc, _xlpm._curr)))))), _xlpm._count, IF(_xlpm._limit, MIN(_xlpm._limit, ROWS(_xlpm._pos) - 1), ROWS(_xlpm._pos) - 1), _xlpm._limitPos, _xlfn.VSTACK(IFERROR(_xlfn.TAKE(_xlpm._pos, _xlpm._count + 1), 0), _xlpm._len + 1), _xlpm._sift, _xlfn.CONCAT(IFERROR(MID(_xlpm.Text, _xlfn.DROP(_xlpm._limitPos, 1), 1), "")), _xlpm._idx, _xlfn.SEQUENCE(_xlpm._count + 1), _xlfn.VSTACK(_xlpm._sift, IFERROR(MID(_xlpm.Text, INDEX(_xlpm._limitPos, _xlpm._idx) + 1, INDEX(_xlpm._limitPos, _xlpm._idx + 1) - INDEX(_xlpm._limitPos, _xlpm._idx) - 1), _xlpm.Text)))))</definedName>
    <definedName name="CALENDAR.SPLIT_AROUND_CHARS_CI">_xlfn.LAMBDA(_xlpm.Chars,_xlpm.Text,_xlop.Limit, IF((_xlpm.Chars = "") + (_xlpm.Text = ""), _xlfn.VSTACK("", CALENDAR.NULLIFY(_xlpm.Text)), _xlfn.LET(_xlpm._chars, MID(_xlpm.Chars, _xlfn.SEQUENCE(1, LEN(_xlpm.Chars)), 1), _xlpm._limit, MAX(INT(N(_xlpm.Limit)), 0), _xlpm._len, LEN(_xlpm.Text), _xlpm._pos, _xlfn.VSTACK(_xlfn.REDUCE({0}, _xlfn.SEQUENCE(_xlpm._len), _xlfn.LAMBDA(_xlpm._acc,_xlpm._curr, _xlfn.LET(_xlpm._isMatch, MAX(N(MID(_xlpm.Text, _xlpm._curr, 1) = _xlpm._chars)), IF(_xlpm._isMatch, _xlpm._acc, _xlfn.VSTACK(_xlpm._acc, _xlpm._curr)))))), _xlpm._count, IF(_xlpm._limit, MIN(_xlpm._limit, ROWS(_xlpm._pos) - 1), ROWS(_xlpm._pos) - 1), _xlpm._limitPos, _xlfn.VSTACK(IFERROR(_xlfn.TAKE(_xlpm._pos, _xlpm._count + 1), 0), _xlpm._len + 1), _xlpm._sift, _xlfn.CONCAT(IFERROR(MID(_xlpm.Text, _xlfn.DROP(_xlpm._limitPos, 1), 1), "")), _xlpm._idx, _xlfn.SEQUENCE(_xlpm._count + 1), _xlfn.VSTACK(_xlpm._sift, IFERROR(MID(_xlpm.Text, INDEX(_xlpm._limitPos, _xlpm._idx) + 1, INDEX(_xlpm._limitPos, _xlpm._idx + 1) - INDEX(_xlpm._limitPos, _xlpm._idx) - 1), _xlpm.Text)))))</definedName>
    <definedName name="CALENDAR.SPLIT_BY_CHARS">_xlfn.LAMBDA(_xlpm.Chars,_xlpm.Text,_xlop.Limit, IF((_xlpm.Chars = "") + (_xlpm.Text = ""), _xlfn.VSTACK("", CALENDAR.NULLIFY(_xlpm.Text)), _xlfn.LET(_xlpm._chars, MID(_xlpm.Chars, _xlfn.SEQUENCE(1, LEN(_xlpm.Chars)), 1), _xlpm._limit, MAX(INT(N(_xlpm.Limit)), 0), _xlpm._len, LEN(_xlpm.Text), _xlpm._findCount, _xlfn.LET(_xlpm._removed, _xlfn.REDUCE(_xlpm.Text, _xlpm._chars, _xlfn.LAMBDA(_xlpm._acc,_xlpm._curr, SUBSTITUTE(_xlpm._acc, _xlpm._curr, ""))), _xlpm._len - LEN(_xlpm._removed)), _xlpm._count, IF(_xlpm._limit, MIN(_xlpm._limit, _xlpm._findCount), _xlpm._findCount), _xlpm._pos, _xlfn.VSTACK(_xlfn.REDUCE({0}, _xlfn.SEQUENCE(_xlpm._count), _xlfn.LAMBDA(_xlpm._acc,_xlpm._curr, _xlfn.LET(_xlpm._startFrom, INDEX(_xlpm._acc, ROWS(_xlpm._acc), 1) + 1, _xlpm._nextPosChars, IFERROR(FIND(_xlpm._chars, _xlpm.Text, _xlpm._startFrom), 0), _xlpm._nextPos, MIN(_xlfn._xlws.FILTER(_xlpm._nextPosChars, _xlpm._nextPosChars &gt; 0, 0)), _xlfn.VSTACK(_xlpm._acc, _xlpm._nextPos)))), _xlpm._len + 1), _xlpm._sift, _xlfn.CONCAT(IFERROR(MID(_xlpm.Text, _xlfn.DROP(_xlpm._pos, 1), 1), "")), _xlpm._idx, _xlfn.SEQUENCE(ROWS(_xlpm._pos) - 1), _xlfn.VSTACK(_xlpm._sift, IFERROR(MID(_xlpm.Text, INDEX(_xlpm._pos, _xlpm._idx) + 1, INDEX(_xlpm._pos, _xlpm._idx + 1) - INDEX(_xlpm._pos, _xlpm._idx) - 1), _xlpm.Text)))))</definedName>
    <definedName name="CALENDAR.SPLIT_BY_CHARS_CI">_xlfn.LAMBDA(_xlpm.Chars,_xlpm.Text,_xlop.Limit, IF((_xlpm.Chars = "") + (_xlpm.Text = ""), _xlfn.VSTACK("", CALENDAR.NULLIFY(_xlpm.Text)), _xlfn.LET(_xlpm._chars, MID(_xlpm.Chars, _xlfn.SEQUENCE(1, LEN(_xlpm.Chars)), 1), _xlpm._limit, MAX(INT(N(_xlpm.Limit)), 0), _xlpm._len, LEN(_xlpm.Text), _xlpm._findCount, _xlfn.LET(_xlpm._removed, _xlfn.REDUCE(UPPER(_xlpm.Text), UPPER(_xlpm._chars), _xlfn.LAMBDA(_xlpm._acc,_xlpm._curr, SUBSTITUTE(_xlpm._acc, _xlpm._curr, ""))), _xlpm._len - LEN(_xlpm._removed)), _xlpm._count, IF(_xlpm._limit, MIN(_xlpm._limit, _xlpm._findCount), _xlpm._findCount), _xlpm._pos, _xlfn.VSTACK(_xlfn.REDUCE({0}, _xlfn.SEQUENCE(_xlpm._count), _xlfn.LAMBDA(_xlpm._acc,_xlpm._curr, _xlfn.LET(_xlpm._startFrom, INDEX(_xlpm._acc, ROWS(_xlpm._acc), 1) + 1, _xlpm._nextPosChars, IFERROR(SEARCH(_xlpm._chars, _xlpm.Text, _xlpm._startFrom), 0), _xlpm._nextPos, MIN(_xlfn._xlws.FILTER(_xlpm._nextPosChars, _xlpm._nextPosChars &gt; 0, 0)), _xlfn.VSTACK(_xlpm._acc, _xlpm._nextPos)))), _xlpm._len + 1), _xlpm._sift, _xlfn.CONCAT(IFERROR(MID(_xlpm.Text, _xlfn.DROP(_xlpm._pos, 1), 1), "")), _xlpm._idx, _xlfn.SEQUENCE(ROWS(_xlpm._pos) - 1), _xlfn.VSTACK(_xlpm._sift, IFERROR(MID(_xlpm.Text, INDEX(_xlpm._pos, _xlpm._idx) + 1, INDEX(_xlpm._pos, _xlpm._idx + 1) - INDEX(_xlpm._pos, _xlpm._idx) - 1), _xlpm.Text)))))</definedName>
    <definedName name="CALENDAR.TIMESPAN">_xlfn.LAMBDA(_xlpm.Sign,_xlpm.Days,_xlop.Hours,_xlop.Minutes,_xlop.Seconds, _xlfn.IFS(CALENDAR.IS_EMPTY(_xlpm.Days) * CALENDAR.IS_EMPTY(_xlpm.Hours) * CALENDAR.IS_EMPTY(_xlpm.Minutes) * CALENDAR.IS_EMPTY(_xlpm.Seconds), "", ISERROR(_xlpm.Sign), _xlpm.Sign, ISERROR(_xlpm.Days), _xlpm.Days, ISERROR(_xlpm.Hours), _xlpm.Hours, ISERROR(_xlpm.Minutes), _xlpm.Minutes, ISERROR(_xlpm.Seconds), _xlpm.Seconds, CALENDAR.IS_NON_NUMERIC(_xlpm.Sign), {#VALUE!}, CALENDAR.IS_NON_NUMERIC(_xlpm.Days), {#VALUE!}, CALENDAR.IS_NON_NUMERIC(_xlpm.Hours), {#VALUE!}, CALENDAR.IS_NON_NUMERIC(_xlpm.Minutes), {#VALUE!}, CALENDAR.IS_NON_NUMERIC(_xlpm.Seconds), {#VALUE!}, TRUE, _xlfn.LET(_xlpm._sign, _xlfn.IFS(_xlpm.Sign = 0, 0, _xlpm.Sign &lt; 0, -1, TRUE, 1), _xlpm._sign * (N(_xlpm.Days) + (N(_xlpm.Hours) / 24) + (N(_xlpm.Minutes) / 1440) + (N(_xlpm.Seconds) / 86400)))))</definedName>
    <definedName name="CALENDAR.TIMESPAN_HIGH_ORDER">_xlfn.LAMBDA(_xlpm.Days,_xlop.Hours,_xlop.Minutes,_xlop.Seconds, _xlfn.IFS((_xlpm.Days = "") * (_xlpm.Hours = "") * (_xlpm.Minutes = "") * (_xlpm.Seconds = ""), "", ISNUMBER(_xlpm.Days) * CALENDAR.IS_EMPTY(_xlpm.Hours) * CALENDAR.IS_EMPTY(_xlpm.Minutes) * CALENDAR.IS_EMPTY(_xlpm.Seconds), _xlfn.LET(_xlpm._absTimeSpan, ABS(_xlpm.Days), _xlfn.IFS(_xlpm._absTimeSpan = 0, {#N/A}, _xlpm._absTimeSpan &gt;= 1, 1, _xlpm._absTimeSpan * 24 &gt;= 1, 2, _xlpm._absTimeSpan * 1440 &gt;= 1, 3, TRUE, 4)), ISNUMBER(_xlpm.Days) + ISNUMBER(_xlpm.Hours) + ISNUMBER(_xlpm.Minutes) + ISNUMBER(_xlpm.Seconds), _xlfn.IFS(ABS(N(_xlpm.Days)) &gt; 0, 1, ABS(N(_xlpm.Hours)) &gt; 0, 2, ABS(N(_xlpm.Minutes)) &gt; 0, 3, ABS(N(_xlpm.Seconds)) &gt; 0, 4, TRUE, {#N/A}), TRUE, {#VALUE!}))</definedName>
    <definedName name="CALENDAR.TIMESPAN_LOW_ORDER">_xlfn.LAMBDA(_xlpm.Days,_xlop.Hours,_xlop.Minutes,_xlop.Seconds, _xlfn.IFS((_xlpm.Days = "") * (_xlpm.Hours = "") * (_xlpm.Minutes = "") * (_xlpm.Seconds = ""), "", ISNUMBER(_xlpm.Days) * CALENDAR.IS_EMPTY(_xlpm.Hours) * CALENDAR.IS_EMPTY(_xlpm.Minutes) * CALENDAR.IS_EMPTY(_xlpm.Seconds), _xlfn.IFS(_xlpm.Days = 0, {#N/A}, NOT(CALENDAR.IS_INTEGER(_xlpm.Days * 1440)), 4, NOT(CALENDAR.IS_INTEGER(_xlpm.Days * 24)), 3, NOT(CALENDAR.IS_INTEGER(_xlpm.Days)), 2, ISNUMBER(_xlpm.Days), 1, TRUE, {#N/A}), ISNUMBER(_xlpm.Hours) + ISNUMBER(_xlpm.Minutes) + ISNUMBER(_xlpm.Seconds), _xlfn.IFS(ABS(N(_xlpm.Seconds)) &gt; 0, 4, ABS(N(_xlpm.Minutes)) &gt; 0, 3, ABS(N(_xlpm.Hours)) &gt; 0, 2, ABS(N(_xlpm.Days)) &gt; 0, 1, TRUE, {#N/A}), TRUE, {#VALUE!}))</definedName>
    <definedName name="CALENDAR.VALIDATE_CHARSET">_xlfn.LAMBDA(_xlpm.CharSet,_xlpm.Text,_xlop.IgnoreCase, IF((_xlpm.CharSet = "") + (_xlpm.Text = ""), FALSE, _xlfn.LET(_xlpm._ignoreCase, N(_xlpm.IgnoreCase) &lt;&gt; 0, _xlpm._text, IF(_xlpm._ignoreCase, UPPER(_xlpm.Text), _xlpm.Text), _xlpm._chars, IF(_xlpm._ignoreCase, UPPER(_xlpm.CharSet), _xlpm.CharSet), _xlpm._escapeText, SUBSTITUTE(SUBSTITUTE(_xlpm._text, "&amp;", "&amp;amp;"), "&lt;", "&amp;lt;"), _xlpm._xml, "&lt;xml&gt;&lt;s&gt;" &amp; _xlpm._escapeText &amp; "&lt;/s&gt;&lt;/xml&gt;", _xlpm._xpath, "//s[translate(.,'" &amp; _xlpm._chars &amp; "','')='']", NOT(ISERROR(_xlfn.FILTERXML(_xlpm._xml, _xlpm._xpath))))))</definedName>
    <definedName name="CALENDAR.VALIDATE_TIMESPAN">_xlfn.LAMBDA(_xlpm.Sign,_xlpm.Days,_xlop.Hours,_xlop.Minutes,_xlop.Seconds, _xlfn.LET(_xlpm._high, _xlfn.IFS(ISNUMBER(_xlpm.Days), 1, ISNUMBER(_xlpm.Hours), 2, ISNUMBER(_xlpm.Minutes), 3, ISNUMBER(_xlpm.Seconds), 4, TRUE, 0), _xlpm._low, _xlfn.IFS(ISNUMBER(_xlpm.Seconds), 4, ISNUMBER(_xlpm.Minutes), 3, ISNUMBER(_xlpm.Hours), 2, ISNUMBER(_xlpm.Days), 1, TRUE, 0), _xlpm.fnCheckElement, _xlfn.LAMBDA(_xlpm._element,_xlpm._max,_xlpm._level,_xlpm._zeroSign, _xlfn.IFS(ISERROR(_xlpm._element), _xlpm._element, (_xlpm._element = "") * (_xlpm._high &lt; _xlpm._level) * (_xlpm._low &gt; _xlpm._level), {#VALUE!}, _xlpm._element = "", "", NOT(ISNUMBER(_xlpm._element)), {#VALUE!}, (_xlpm._low &gt; _xlpm._level) * NOT(CALENDAR.IS_INTEGER(_xlpm._element)), {#NUM!}, _xlpm._element &lt; 0, {#NUM!}, _xlpm._zeroSign * (_xlpm._element &gt; 0), {#NUM!}, IF(_xlpm._max = "", 0, (_xlpm._high &lt; _xlpm._level) * (_xlpm._element &gt;= _xlpm._max)), {#NUM!}, TRUE, _xlpm._element)), _xlpm._sign, _xlfn.IFS(NOT(ISNUMBER(_xlpm.Sign)), {#VALUE!}, _xlpm.Sign &lt; -1, {#NUM!}, _xlpm.Sign &gt; 1, {#NUM!}, NOT(CALENDAR.IS_INTEGER(_xlpm.Sign)), {#NUM!}, TRUE, _xlpm.Sign), _xlpm._zeroSign, IF(ISNUMBER(_xlpm._sign), _xlpm._sign = 0, FALSE), _xlpm._days, _xlpm.fnCheckElement(_xlpm.Days, "", 1, _xlpm._zeroSign), _xlpm._hours, _xlpm.fnCheckElement(_xlpm.Hours, 24, 2, _xlpm._zeroSign), _xlpm._minutes, _xlpm.fnCheckElement(_xlpm.Minutes, 60, 3, _xlpm._zeroSign), _xlpm._seconds, _xlpm.fnCheckElement(_xlpm.Seconds, 60, 4, _xlpm._zeroSign), IF(ISNUMBER(_xlpm._sign) * CALENDAR.IS_EMPTY(_xlpm._days) * CALENDAR.IS_EMPTY(_xlpm._hours) * CALENDAR.IS_EMPTY(_xlpm._minutes) * CALENDAR.IS_EMPTY(_xlpm._seconds), _xlfn.HSTACK(_xlpm._sign, {#VALUE!,#VALUE!,#VALUE!,#VALUE!}), _xlfn.HSTACK(_xlpm._sign, _xlpm._days, _xlpm._hours, _xlpm._minutes, _xlpm._seconds))))</definedName>
    <definedName name="CALENDAR.WEEK_DATE_TO_MJDATE">_xlfn.LAMBDA(_xlpm.YearCE,_xlpm.ISOWeek,_xlpm.ISOWeekDay,_xlop.Time,_xlop.JulianCalendar, _xlfn.IFS((_xlpm.YearCE = "") * (_xlpm.ISOWeek = "") * (_xlpm.ISOWeekDay = ""), "", NOT(ISNUMBER(_xlpm.YearCE)) + NOT(ISNUMBER(_xlpm.ISOWeek)) + NOT(ISNUMBER(_xlpm.ISOWeekDay)), {#VALUE!}, TRUE, _xlfn.LET(_xlpm._invalid, _xlfn.IFS(NOT(CALENDAR.IS_INTEGER(_xlpm.YearCE)), TRUE, NOT(CALENDAR.IS_INTEGER(_xlpm.ISOWeek)), TRUE, _xlpm.ISOWeek &lt; 1, TRUE, _xlpm.ISOWeek &gt; 53, TRUE, _xlpm.ISOWeek = 53, (CALENDAR.WEEKS_IN_YEAR(_xlpm.YearCE, _xlpm.JulianCalendar) &lt; 53), TRUE, FALSE), IF(_xlpm._invalid, {#NUM!}, _xlfn.LET(_xlpm._shiftByWeeks, (_xlpm.ISOWeek - 1) * 7, _xlpm._shiftDayOfWeek, MOD(INT(_xlpm.ISOWeekDay) - 1, 7), _xlpm._firstDayYear, CALENDAR.MODIFIED_JULIAN_DAY_NUMBER(_xlpm.YearCE, 1, 1, _xlpm.JulianCalendar), _xlpm._firstWeekDay, CALENDAR.DAY_OF_WEEK(_xlpm._firstDayYear), _xlpm._yearCorrection, MOD(4 - _xlpm._firstWeekDay, 7) - 3, _xlpm._firstDayYear + _xlpm._yearCorrection + _xlpm._shiftByWeeks + _xlpm._shiftDayOfWeek + N(_xlpm.Time))))))</definedName>
    <definedName name="CALENDAR.WEEK_NUMBER">_xlfn.LAMBDA(_xlpm.MJDate,_xlop.JulianCalendar, _xlfn.IFS(_xlpm.MJDate = "", "", NOT(ISNUMBER(_xlpm.MJDate)), {#VALUE!}, TRUE, _xlfn.LET(_xlpm._weekDate, CALENDAR.MJDATE_TO_WEEK_DATE(_xlpm.MJDate, _xlpm.JulianCalendar), _xlfn.CHOOSECOLS(_xlpm._weekDate, 2))))</definedName>
    <definedName name="CALENDAR.WEEKDAY_NAME">_xlfn.LAMBDA(_xlpm.ISOWeekDay,_xlop.Short,_xlop.InternationalEnglish, _xlfn.IFS(_xlpm.ISOWeekDay = "", "", NOT(ISNUMBER(_xlpm.ISOWeekDay)), {#VALUE!}, TRUE, _xlfn.LET(_xlpm._useShort, N(_xlpm.Short) &lt;&gt; 0, _xlpm._useLocalLang, N(_xlpm.InternationalEnglish) = 0, _xlpm._isoDoW, MOD(INT(_xlpm.ISOWeekDay) - 1, 7) + 1, IF(_xlpm._useLocalLang, _xlfn.LET(_xlpm._y2krefDay, 36527 + _xlpm._isoDoW, _xlpm._fmt, IF(_xlpm._useShort, "ddd", "dddd"), TEXT(_xlpm._y2krefDay, _xlpm._fmt)), IF(_xlpm._useShort, CHOOSE(_xlpm._isoDoW, "Mon", "Tue", "Wed", "Thu", "Fri", "Sat", "Sun"), CHOOSE(_xlpm._isoDoW, "Monday", "Tuesday", "Wednesday", "Thursday", "Friday", "Saturday", "Sunday"))))))</definedName>
    <definedName name="CALENDAR.WEEKDAY_OF_MONTH">_xlfn.LAMBDA(_xlpm.YearCE,_xlpm.Month,_xlpm.WeekOfMonth,_xlpm.ISOWeekDay,_xlop.Time,_xlop.JulianCalendar, _xlfn.IFS((_xlpm.YearCE = "") * (_xlpm.Month = "") * (_xlpm.WeekOfMonth = "") * (_xlpm.ISOWeekDay = ""), "", NOT(ISNUMBER(_xlpm.YearCE)) + NOT(ISNUMBER(_xlpm.Month)) + NOT(ISNUMBER(_xlpm.WeekOfMonth)) + NOT(ISNUMBER(_xlpm.ISOWeekDay)), {#VALUE!}, NOT(CALENDAR.IS_INTEGER(_xlpm.YearCE) * CALENDAR.IS_INTEGER(_xlpm.Month) * CALENDAR.IS_INTEGER(_xlpm.WeekOfMonth) * CALENDAR.IS_INTEGER(_xlpm.ISOWeekDay)), {#NUM!}, (_xlpm.WeekOfMonth &lt; -4) + (_xlpm.WeekOfMonth &gt; 5), {#NUM!}, TRUE, _xlfn.LET(_xlpm._month, _xlpm.Month + N(_xlpm.WeekOfMonth &lt; 0), _xlpm._weekOffset, _xlpm.WeekOfMonth - N(_xlpm.WeekOfMonth &gt;= 0), _xlpm._isoDoW, MOD(_xlpm.ISOWeekDay - 1, 7) + 1, _xlpm._firstOfMonth, CALENDAR.MODIFIED_JULIAN_DATE(_xlpm.YearCE, _xlpm._month, 1, 0, _xlpm.JulianCalendar), _xlpm._firstDoW, CALENDAR.DAY_OF_WEEK(_xlpm._firstOfMonth), _xlpm._firstOfMonth + (_xlpm._weekOffset * 7) + MOD(_xlpm._isoDoW - _xlpm._firstDoW, 7) + N(_xlpm.Time))))</definedName>
    <definedName name="CALENDAR.WEEKS_IN_YEAR">_xlfn.LAMBDA(_xlpm.YearCE,_xlop.JulianCalendar, _xlfn.IFS(_xlpm.YearCE = "", "", NOT(ISNUMBER(_xlpm.YearCE)), {#VALUE!}, TRUE, _xlfn.LET(_xlpm._gregorian, N(_xlpm.JulianCalendar) = 0, _xlpm.fnLastWeekDayOfYear, _xlfn.LAMBDA(_xlpm._yearCE, _xlfn.LET(_xlpm._dayPrecession, IF(_xlpm._gregorian, _xlpm._yearCE + INT(_xlpm._yearCE / 4) - INT(_xlpm._yearCE / 100) + INT(_xlpm._yearCE / 400) + 6, _xlpm._yearCE + INT(_xlpm._yearCE / 4) + 4), MOD(_xlpm._dayPrecession, 7) + 1)), _xlpm._yearCE, INT(_xlpm.YearCE), _xlpm._dowLastDay, _xlpm.fnLastWeekDayOfYear(_xlpm._yearCE), IF(_xlpm._dowLastDay = 4, 53, _xlfn.LET(_xlpm._dowLastDayPrev, _xlpm.fnLastWeekDayOfYear(_xlpm._yearCE - 1), IF(_xlpm._dowLastDayPrev = 3, 53, 52))))))</definedName>
    <definedName name="CALENDAR.YEAR_COMMON_ERA">_xlfn.LAMBDA(_xlpm.Year,_xlpm.BCE, _xlfn.IFS(_xlpm.Year = "", "", NOT(ISNUMBER(_xlpm.Year)), {#VALUE!}, TRUE, _xlfn.LET(_xlpm._year, INT(_xlpm.Year), IF(_xlpm._year &lt; 1, {#NUM!}, IF(N(_xlpm.BCE), 1 - _xlpm._year, _xlpm._year)))))</definedName>
    <definedName name="Test">_xlfn.LAMBDA(_xlfn.LET(_xlpm._n, 1, _xlfn.IFS(_xlpm._n = 1, {"a"}, _xlpm._n = 2, {"a","b"}, _xlpm._n = 3, {"a","b","c"}, _xlpm._n = 4, {"a","b","c","d"})))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15" i="29" l="1" a="1"/>
  <c r="D315" i="29" s="1"/>
  <c r="D314" i="29" a="1"/>
  <c r="D314" i="29" s="1"/>
  <c r="D313" i="29" a="1"/>
  <c r="D313" i="29" s="1"/>
  <c r="D312" i="29" a="1"/>
  <c r="D312" i="29" s="1"/>
  <c r="D311" i="29" a="1"/>
  <c r="D311" i="29" s="1"/>
  <c r="D310" i="29" a="1"/>
  <c r="D310" i="29" s="1"/>
  <c r="D309" i="29" a="1"/>
  <c r="D309" i="29" s="1"/>
  <c r="D308" i="29" a="1"/>
  <c r="D308" i="29" s="1"/>
  <c r="D307" i="29" a="1"/>
  <c r="D307" i="29" s="1"/>
  <c r="D306" i="29" a="1"/>
  <c r="D306" i="29" s="1"/>
  <c r="D305" i="29" a="1"/>
  <c r="D305" i="29" s="1"/>
  <c r="D304" i="29" a="1"/>
  <c r="D304" i="29" s="1"/>
  <c r="D303" i="29" a="1"/>
  <c r="D303" i="29" s="1"/>
  <c r="D302" i="29" a="1"/>
  <c r="D302" i="29" s="1"/>
  <c r="D301" i="29" a="1"/>
  <c r="D301" i="29" s="1"/>
  <c r="D300" i="29" a="1"/>
  <c r="D300" i="29" s="1"/>
  <c r="D299" i="29" a="1"/>
  <c r="D299" i="29" s="1"/>
  <c r="D298" i="29" a="1"/>
  <c r="D298" i="29" s="1"/>
  <c r="D297" i="29" a="1"/>
  <c r="D297" i="29" s="1"/>
  <c r="D296" i="29" a="1"/>
  <c r="D296" i="29" s="1"/>
  <c r="D295" i="29" a="1"/>
  <c r="D295" i="29" s="1"/>
  <c r="D294" i="29" a="1"/>
  <c r="D294" i="29" s="1"/>
  <c r="D293" i="29" a="1"/>
  <c r="D293" i="29" s="1"/>
  <c r="D292" i="29" a="1"/>
  <c r="D292" i="29" s="1"/>
  <c r="D291" i="29" a="1"/>
  <c r="D291" i="29" s="1"/>
  <c r="D290" i="29" a="1"/>
  <c r="D290" i="29" s="1"/>
  <c r="D289" i="29" a="1"/>
  <c r="D289" i="29" s="1"/>
  <c r="D288" i="29" a="1"/>
  <c r="D288" i="29" s="1"/>
  <c r="D287" i="29" a="1"/>
  <c r="D287" i="29" s="1"/>
  <c r="D286" i="29" a="1"/>
  <c r="D286" i="29" s="1"/>
  <c r="D285" i="29" a="1"/>
  <c r="D285" i="29" s="1"/>
  <c r="D284" i="29" a="1"/>
  <c r="D284" i="29" s="1"/>
  <c r="D283" i="29" a="1"/>
  <c r="D283" i="29" s="1"/>
  <c r="D282" i="29" a="1"/>
  <c r="D282" i="29" s="1"/>
  <c r="D281" i="29" a="1"/>
  <c r="D281" i="29" s="1"/>
  <c r="D280" i="29" a="1"/>
  <c r="D280" i="29" s="1"/>
  <c r="D279" i="29" a="1"/>
  <c r="D279" i="29" s="1"/>
  <c r="D278" i="29" a="1"/>
  <c r="D278" i="29" s="1"/>
  <c r="D277" i="29" a="1"/>
  <c r="D277" i="29" s="1"/>
  <c r="D276" i="29" a="1"/>
  <c r="D276" i="29" s="1"/>
  <c r="D275" i="29" a="1"/>
  <c r="D275" i="29" s="1"/>
  <c r="D274" i="29" a="1"/>
  <c r="D274" i="29" s="1"/>
  <c r="D273" i="29" a="1"/>
  <c r="D273" i="29" s="1"/>
  <c r="D272" i="29" a="1"/>
  <c r="D272" i="29" s="1"/>
  <c r="D271" i="29" a="1"/>
  <c r="D271" i="29" s="1"/>
  <c r="D270" i="29" a="1"/>
  <c r="D270" i="29" s="1"/>
  <c r="D269" i="29" a="1"/>
  <c r="D269" i="29" s="1"/>
  <c r="D268" i="29" a="1"/>
  <c r="D268" i="29" s="1"/>
  <c r="D267" i="29" a="1"/>
  <c r="D267" i="29" s="1"/>
  <c r="D266" i="29" a="1"/>
  <c r="D266" i="29" s="1"/>
  <c r="D265" i="29" a="1"/>
  <c r="D265" i="29" s="1"/>
  <c r="D264" i="29" a="1"/>
  <c r="D264" i="29" s="1"/>
  <c r="D263" i="29" a="1"/>
  <c r="D263" i="29" s="1"/>
  <c r="D262" i="29" a="1"/>
  <c r="D262" i="29" s="1"/>
  <c r="D261" i="29" a="1"/>
  <c r="D261" i="29" s="1"/>
  <c r="D260" i="29" a="1"/>
  <c r="D260" i="29" s="1"/>
  <c r="D259" i="29" a="1"/>
  <c r="D259" i="29" s="1"/>
  <c r="D258" i="29" a="1"/>
  <c r="D258" i="29" s="1"/>
  <c r="D257" i="29" a="1"/>
  <c r="D257" i="29" s="1"/>
  <c r="D256" i="29" a="1"/>
  <c r="D256" i="29" s="1"/>
  <c r="D255" i="29" a="1"/>
  <c r="D255" i="29" s="1"/>
  <c r="D254" i="29" a="1"/>
  <c r="D254" i="29" s="1"/>
  <c r="D253" i="29" a="1"/>
  <c r="D253" i="29" s="1"/>
  <c r="D252" i="29" a="1"/>
  <c r="D252" i="29" s="1"/>
  <c r="D251" i="29" a="1"/>
  <c r="D251" i="29" s="1"/>
  <c r="D250" i="29" a="1"/>
  <c r="D250" i="29" s="1"/>
  <c r="D249" i="29" a="1"/>
  <c r="D249" i="29" s="1"/>
  <c r="D248" i="29" a="1"/>
  <c r="D248" i="29" s="1"/>
  <c r="D247" i="29" a="1"/>
  <c r="D247" i="29" s="1"/>
  <c r="D246" i="29" a="1"/>
  <c r="D246" i="29" s="1"/>
  <c r="D245" i="29" a="1"/>
  <c r="D245" i="29" s="1"/>
  <c r="D244" i="29" a="1"/>
  <c r="D244" i="29" s="1"/>
  <c r="D243" i="29" a="1"/>
  <c r="D243" i="29" s="1"/>
  <c r="D242" i="29" a="1"/>
  <c r="D242" i="29" s="1"/>
  <c r="D241" i="29" a="1"/>
  <c r="D241" i="29" s="1"/>
  <c r="D240" i="29" a="1"/>
  <c r="D240" i="29" s="1"/>
  <c r="D239" i="29" a="1"/>
  <c r="D239" i="29" s="1"/>
  <c r="D238" i="29" a="1"/>
  <c r="D238" i="29" s="1"/>
  <c r="D237" i="29" a="1"/>
  <c r="D237" i="29" s="1"/>
  <c r="D236" i="29" a="1"/>
  <c r="D236" i="29" s="1"/>
  <c r="D235" i="29" a="1"/>
  <c r="D235" i="29" s="1"/>
  <c r="D234" i="29" a="1"/>
  <c r="D234" i="29" s="1"/>
  <c r="D233" i="29" a="1"/>
  <c r="D233" i="29" s="1"/>
  <c r="D232" i="29" a="1"/>
  <c r="D232" i="29" s="1"/>
  <c r="D231" i="29" a="1"/>
  <c r="D231" i="29" s="1"/>
  <c r="D230" i="29" a="1"/>
  <c r="D230" i="29" s="1"/>
  <c r="D229" i="29" a="1"/>
  <c r="D229" i="29" s="1"/>
  <c r="D228" i="29" a="1"/>
  <c r="D228" i="29" s="1"/>
  <c r="D227" i="29" a="1"/>
  <c r="D227" i="29" s="1"/>
  <c r="D226" i="29" a="1"/>
  <c r="D226" i="29" s="1"/>
  <c r="D225" i="29" a="1"/>
  <c r="D225" i="29" s="1"/>
  <c r="D224" i="29" a="1"/>
  <c r="D224" i="29" s="1"/>
  <c r="D223" i="29" a="1"/>
  <c r="D223" i="29" s="1"/>
  <c r="D222" i="29" a="1"/>
  <c r="D222" i="29" s="1"/>
  <c r="D221" i="29" a="1"/>
  <c r="D221" i="29" s="1"/>
  <c r="D220" i="29" a="1"/>
  <c r="D220" i="29" s="1"/>
  <c r="D219" i="29" a="1"/>
  <c r="D219" i="29" s="1"/>
  <c r="D218" i="29" a="1"/>
  <c r="D218" i="29" s="1"/>
  <c r="D217" i="29" a="1"/>
  <c r="D217" i="29" s="1"/>
  <c r="D216" i="29" a="1"/>
  <c r="D216" i="29" s="1"/>
  <c r="D215" i="29" a="1"/>
  <c r="D215" i="29" s="1"/>
  <c r="F114" i="29" a="1"/>
  <c r="F114" i="29" s="1"/>
  <c r="F113" i="29" a="1"/>
  <c r="F113" i="29" s="1"/>
  <c r="F112" i="29" a="1"/>
  <c r="F112" i="29" s="1"/>
  <c r="F111" i="29" a="1"/>
  <c r="F111" i="29" s="1"/>
  <c r="F110" i="29" a="1"/>
  <c r="F110" i="29" s="1"/>
  <c r="F109" i="29" a="1"/>
  <c r="F109" i="29" s="1"/>
  <c r="F108" i="29" a="1"/>
  <c r="F108" i="29" s="1"/>
  <c r="F107" i="29" a="1"/>
  <c r="F107" i="29" s="1"/>
  <c r="D214" i="29" a="1"/>
  <c r="D214" i="29" s="1"/>
  <c r="D213" i="29" a="1"/>
  <c r="D213" i="29" s="1"/>
  <c r="D212" i="29" a="1"/>
  <c r="D212" i="29" s="1"/>
  <c r="D211" i="29" a="1"/>
  <c r="D211" i="29" s="1"/>
  <c r="D210" i="29" a="1"/>
  <c r="D210" i="29" s="1"/>
  <c r="D209" i="29" a="1"/>
  <c r="D209" i="29" s="1"/>
  <c r="D208" i="29" a="1"/>
  <c r="D208" i="29" s="1"/>
  <c r="D207" i="29" a="1"/>
  <c r="D207" i="29" s="1"/>
  <c r="D206" i="29" a="1"/>
  <c r="D206" i="29" s="1"/>
  <c r="D205" i="29" a="1"/>
  <c r="D205" i="29" s="1"/>
  <c r="D204" i="29" a="1"/>
  <c r="D204" i="29" s="1"/>
  <c r="D203" i="29" a="1"/>
  <c r="D203" i="29" s="1"/>
  <c r="D202" i="29" a="1"/>
  <c r="D202" i="29" s="1"/>
  <c r="D201" i="29" a="1"/>
  <c r="D201" i="29" s="1"/>
  <c r="D200" i="29" a="1"/>
  <c r="D200" i="29" s="1"/>
  <c r="D199" i="29" a="1"/>
  <c r="D199" i="29" s="1"/>
  <c r="D198" i="29" a="1"/>
  <c r="D198" i="29" s="1"/>
  <c r="D197" i="29" a="1"/>
  <c r="D197" i="29" s="1"/>
  <c r="D196" i="29" a="1"/>
  <c r="D196" i="29" s="1"/>
  <c r="D195" i="29" a="1"/>
  <c r="D195" i="29" s="1"/>
  <c r="D194" i="29" a="1"/>
  <c r="D194" i="29" s="1"/>
  <c r="D193" i="29" a="1"/>
  <c r="D193" i="29" s="1"/>
  <c r="D192" i="29" a="1"/>
  <c r="D192" i="29" s="1"/>
  <c r="D191" i="29" a="1"/>
  <c r="D191" i="29" s="1"/>
  <c r="D190" i="29" a="1"/>
  <c r="D190" i="29" s="1"/>
  <c r="D189" i="29" a="1"/>
  <c r="D189" i="29" s="1"/>
  <c r="D188" i="29" a="1"/>
  <c r="D188" i="29" s="1"/>
  <c r="D187" i="29" a="1"/>
  <c r="D187" i="29" s="1"/>
  <c r="D186" i="29" a="1"/>
  <c r="D186" i="29" s="1"/>
  <c r="D185" i="29" a="1"/>
  <c r="D185" i="29" s="1"/>
  <c r="D184" i="29" a="1"/>
  <c r="D184" i="29" s="1"/>
  <c r="D183" i="29" a="1"/>
  <c r="D183" i="29" s="1"/>
  <c r="D182" i="29" a="1"/>
  <c r="D182" i="29" s="1"/>
  <c r="D181" i="29" a="1"/>
  <c r="D181" i="29" s="1"/>
  <c r="D180" i="29" a="1"/>
  <c r="D180" i="29" s="1"/>
  <c r="D179" i="29" a="1"/>
  <c r="D179" i="29" s="1"/>
  <c r="D178" i="29" a="1"/>
  <c r="D178" i="29" s="1"/>
  <c r="D177" i="29" a="1"/>
  <c r="D177" i="29" s="1"/>
  <c r="D176" i="29" a="1"/>
  <c r="D176" i="29" s="1"/>
  <c r="D175" i="29" a="1"/>
  <c r="D175" i="29" s="1"/>
  <c r="D174" i="29" a="1"/>
  <c r="D174" i="29" s="1"/>
  <c r="D173" i="29" a="1"/>
  <c r="D173" i="29" s="1"/>
  <c r="D172" i="29" a="1"/>
  <c r="D172" i="29" s="1"/>
  <c r="G122" i="29" a="1"/>
  <c r="G122" i="29" s="1"/>
  <c r="G167" i="29" a="1"/>
  <c r="G167" i="29" s="1"/>
  <c r="G166" i="29" a="1"/>
  <c r="G166" i="29" s="1"/>
  <c r="G165" i="29" a="1"/>
  <c r="G165" i="29" s="1"/>
  <c r="G164" i="29" a="1"/>
  <c r="G164" i="29" s="1"/>
  <c r="G163" i="29" a="1"/>
  <c r="G163" i="29" s="1"/>
  <c r="G162" i="29" a="1"/>
  <c r="G162" i="29" s="1"/>
  <c r="G161" i="29" a="1"/>
  <c r="G161" i="29" s="1"/>
  <c r="G160" i="29" a="1"/>
  <c r="G160" i="29" s="1"/>
  <c r="G159" i="29" a="1"/>
  <c r="G159" i="29" s="1"/>
  <c r="G158" i="29" a="1"/>
  <c r="G158" i="29" s="1"/>
  <c r="G157" i="29" a="1"/>
  <c r="G157" i="29" s="1"/>
  <c r="G156" i="29" a="1"/>
  <c r="G156" i="29" s="1"/>
  <c r="G155" i="29" a="1"/>
  <c r="G155" i="29" s="1"/>
  <c r="G154" i="29" a="1"/>
  <c r="G154" i="29" s="1"/>
  <c r="G153" i="29" a="1"/>
  <c r="G153" i="29" s="1"/>
  <c r="G152" i="29" a="1"/>
  <c r="G152" i="29" s="1"/>
  <c r="G151" i="29" a="1"/>
  <c r="G151" i="29" s="1"/>
  <c r="G150" i="29" a="1"/>
  <c r="G150" i="29" s="1"/>
  <c r="G149" i="29" a="1"/>
  <c r="G149" i="29" s="1"/>
  <c r="G148" i="29" a="1"/>
  <c r="G148" i="29" s="1"/>
  <c r="G147" i="29" a="1"/>
  <c r="G147" i="29" s="1"/>
  <c r="G146" i="29" a="1"/>
  <c r="G146" i="29" s="1"/>
  <c r="G145" i="29" a="1"/>
  <c r="G145" i="29" s="1"/>
  <c r="G144" i="29" a="1"/>
  <c r="G144" i="29" s="1"/>
  <c r="G143" i="29" a="1"/>
  <c r="G143" i="29" s="1"/>
  <c r="G142" i="29" a="1"/>
  <c r="G142" i="29" s="1"/>
  <c r="G141" i="29" a="1"/>
  <c r="G141" i="29" s="1"/>
  <c r="G140" i="29" a="1"/>
  <c r="G140" i="29" s="1"/>
  <c r="G139" i="29" a="1"/>
  <c r="G139" i="29" s="1"/>
  <c r="G138" i="29" a="1"/>
  <c r="G138" i="29" s="1"/>
  <c r="G137" i="29" a="1"/>
  <c r="G137" i="29" s="1"/>
  <c r="G136" i="29" a="1"/>
  <c r="G136" i="29" s="1"/>
  <c r="G135" i="29" a="1"/>
  <c r="G135" i="29" s="1"/>
  <c r="G134" i="29" a="1"/>
  <c r="G134" i="29" s="1"/>
  <c r="G133" i="29" a="1"/>
  <c r="G133" i="29" s="1"/>
  <c r="G132" i="29" a="1"/>
  <c r="G132" i="29" s="1"/>
  <c r="G131" i="29" a="1"/>
  <c r="G131" i="29" s="1"/>
  <c r="G130" i="29" a="1"/>
  <c r="G130" i="29" s="1"/>
  <c r="G129" i="29" a="1"/>
  <c r="G129" i="29" s="1"/>
  <c r="G128" i="29" a="1"/>
  <c r="G128" i="29" s="1"/>
  <c r="G127" i="29" a="1"/>
  <c r="G127" i="29" s="1"/>
  <c r="G126" i="29" a="1"/>
  <c r="G126" i="29" s="1"/>
  <c r="G125" i="29" a="1"/>
  <c r="G125" i="29" s="1"/>
  <c r="G124" i="29" a="1"/>
  <c r="G124" i="29" s="1"/>
  <c r="G123" i="29" a="1"/>
  <c r="G123" i="29" s="1"/>
  <c r="G121" i="29" a="1"/>
  <c r="G121" i="29" s="1"/>
  <c r="G120" i="29" a="1"/>
  <c r="G120" i="29" s="1"/>
  <c r="B167" i="29" a="1"/>
  <c r="B167" i="29" s="1"/>
  <c r="B166" i="29" a="1"/>
  <c r="B166" i="29" s="1"/>
  <c r="B165" i="29" a="1"/>
  <c r="B165" i="29" s="1"/>
  <c r="B164" i="29" a="1"/>
  <c r="B164" i="29" s="1"/>
  <c r="B163" i="29" a="1"/>
  <c r="B163" i="29" s="1"/>
  <c r="B162" i="29" a="1"/>
  <c r="B162" i="29" s="1"/>
  <c r="B161" i="29" a="1"/>
  <c r="B161" i="29" s="1"/>
  <c r="B160" i="29" a="1"/>
  <c r="B160" i="29" s="1"/>
  <c r="B159" i="29" a="1"/>
  <c r="B159" i="29" s="1"/>
  <c r="B158" i="29" a="1"/>
  <c r="B158" i="29" s="1"/>
  <c r="B157" i="29" a="1"/>
  <c r="B157" i="29" s="1"/>
  <c r="B156" i="29" a="1"/>
  <c r="B156" i="29" s="1"/>
  <c r="B155" i="29" a="1"/>
  <c r="B155" i="29" s="1"/>
  <c r="B154" i="29" a="1"/>
  <c r="B154" i="29" s="1"/>
  <c r="B153" i="29" a="1"/>
  <c r="B153" i="29" s="1"/>
  <c r="B152" i="29" a="1"/>
  <c r="B152" i="29" s="1"/>
  <c r="B151" i="29" a="1"/>
  <c r="B151" i="29" s="1"/>
  <c r="B150" i="29" a="1"/>
  <c r="B150" i="29" s="1"/>
  <c r="B149" i="29" a="1"/>
  <c r="B149" i="29" s="1"/>
  <c r="B148" i="29" a="1"/>
  <c r="B148" i="29" s="1"/>
  <c r="B147" i="29" a="1"/>
  <c r="B147" i="29" s="1"/>
  <c r="B146" i="29" a="1"/>
  <c r="B146" i="29" s="1"/>
  <c r="B145" i="29" a="1"/>
  <c r="B145" i="29" s="1"/>
  <c r="B144" i="29" a="1"/>
  <c r="B144" i="29" s="1"/>
  <c r="B143" i="29" a="1"/>
  <c r="B143" i="29" s="1"/>
  <c r="B142" i="29" a="1"/>
  <c r="B142" i="29" s="1"/>
  <c r="B141" i="29" a="1"/>
  <c r="B141" i="29" s="1"/>
  <c r="B140" i="29" a="1"/>
  <c r="B140" i="29" s="1"/>
  <c r="B139" i="29" a="1"/>
  <c r="B139" i="29" s="1"/>
  <c r="B138" i="29" a="1"/>
  <c r="B138" i="29" s="1"/>
  <c r="B137" i="29" a="1"/>
  <c r="B137" i="29" s="1"/>
  <c r="B136" i="29" a="1"/>
  <c r="B136" i="29" s="1"/>
  <c r="B135" i="29" a="1"/>
  <c r="B135" i="29" s="1"/>
  <c r="B134" i="29" a="1"/>
  <c r="B134" i="29" s="1"/>
  <c r="B133" i="29" a="1"/>
  <c r="B133" i="29" s="1"/>
  <c r="B132" i="29" a="1"/>
  <c r="B132" i="29" s="1"/>
  <c r="B131" i="29" a="1"/>
  <c r="B131" i="29" s="1"/>
  <c r="B130" i="29" a="1"/>
  <c r="B130" i="29" s="1"/>
  <c r="B129" i="29" a="1"/>
  <c r="B129" i="29" s="1"/>
  <c r="B128" i="29" a="1"/>
  <c r="B128" i="29" s="1"/>
  <c r="B127" i="29" a="1"/>
  <c r="B127" i="29" s="1"/>
  <c r="B126" i="29" a="1"/>
  <c r="B126" i="29" s="1"/>
  <c r="B125" i="29" a="1"/>
  <c r="B125" i="29" s="1"/>
  <c r="B124" i="29" a="1"/>
  <c r="B124" i="29" s="1"/>
  <c r="B123" i="29" a="1"/>
  <c r="B123" i="29" s="1"/>
  <c r="B122" i="29" a="1"/>
  <c r="B122" i="29" s="1"/>
  <c r="B121" i="29" a="1"/>
  <c r="B121" i="29" s="1"/>
  <c r="B120" i="29" a="1"/>
  <c r="B120" i="29" s="1"/>
  <c r="G46" i="29" l="1" a="1"/>
  <c r="G46" i="29" s="1"/>
  <c r="F46" i="29" a="1"/>
  <c r="F46" i="29" s="1"/>
  <c r="G45" i="29" a="1"/>
  <c r="G45" i="29" s="1"/>
  <c r="F45" i="29" a="1"/>
  <c r="F45" i="29" s="1"/>
  <c r="N7" i="29"/>
  <c r="M4" i="29"/>
  <c r="N4" i="29" s="1"/>
  <c r="G44" i="29" a="1"/>
  <c r="G44" i="29" s="1"/>
  <c r="G43" i="29" a="1"/>
  <c r="G43" i="29" s="1"/>
  <c r="G42" i="29" a="1"/>
  <c r="G42" i="29" s="1"/>
  <c r="G41" i="29" a="1"/>
  <c r="G41" i="29" s="1"/>
  <c r="G40" i="29" a="1"/>
  <c r="G40" i="29" s="1"/>
  <c r="G39" i="29" a="1"/>
  <c r="G39" i="29" s="1"/>
  <c r="G38" i="29" a="1"/>
  <c r="G38" i="29" s="1"/>
  <c r="G37" i="29" a="1"/>
  <c r="G37" i="29" s="1"/>
  <c r="G36" i="29" a="1"/>
  <c r="G36" i="29" s="1"/>
  <c r="G35" i="29" a="1"/>
  <c r="G35" i="29" s="1"/>
  <c r="G34" i="29" a="1"/>
  <c r="G34" i="29" s="1"/>
  <c r="G33" i="29" a="1"/>
  <c r="G33" i="29" s="1"/>
  <c r="G32" i="29" a="1"/>
  <c r="G32" i="29" s="1"/>
  <c r="G31" i="29" a="1"/>
  <c r="G31" i="29" s="1"/>
  <c r="G30" i="29" a="1"/>
  <c r="G30" i="29" s="1"/>
  <c r="G29" i="29" a="1"/>
  <c r="G29" i="29" s="1"/>
  <c r="G28" i="29" a="1"/>
  <c r="G28" i="29" s="1"/>
  <c r="G27" i="29" a="1"/>
  <c r="G27" i="29" s="1"/>
  <c r="G26" i="29" a="1"/>
  <c r="G26" i="29" s="1"/>
  <c r="G25" i="29" a="1"/>
  <c r="G25" i="29" s="1"/>
  <c r="G24" i="29" a="1"/>
  <c r="G24" i="29" s="1"/>
  <c r="G23" i="29" a="1"/>
  <c r="G23" i="29" s="1"/>
  <c r="G22" i="29" a="1"/>
  <c r="G22" i="29" s="1"/>
  <c r="G21" i="29" a="1"/>
  <c r="G21" i="29" s="1"/>
  <c r="G20" i="29" a="1"/>
  <c r="G20" i="29" s="1"/>
  <c r="G19" i="29" a="1"/>
  <c r="G19" i="29" s="1"/>
  <c r="G18" i="29" a="1"/>
  <c r="G18" i="29" s="1"/>
  <c r="G17" i="29" a="1"/>
  <c r="G17" i="29" s="1"/>
  <c r="G16" i="29" a="1"/>
  <c r="G16" i="29" s="1"/>
  <c r="G15" i="29" a="1"/>
  <c r="G15" i="29" s="1"/>
  <c r="G14" i="29" a="1"/>
  <c r="G14" i="29" s="1"/>
  <c r="G13" i="29" a="1"/>
  <c r="G13" i="29" s="1"/>
  <c r="G12" i="29" a="1"/>
  <c r="G12" i="29" s="1"/>
  <c r="G11" i="29" a="1"/>
  <c r="G11" i="29" s="1"/>
  <c r="G10" i="29" a="1"/>
  <c r="G10" i="29" s="1"/>
  <c r="G9" i="29" a="1"/>
  <c r="G9" i="29" s="1"/>
  <c r="G8" i="29" a="1"/>
  <c r="G8" i="29" s="1"/>
  <c r="G7" i="29" a="1"/>
  <c r="G7" i="29" s="1"/>
  <c r="G6" i="29" a="1"/>
  <c r="G6" i="29" s="1"/>
  <c r="G5" i="29" a="1"/>
  <c r="G5" i="29" s="1"/>
  <c r="G4" i="29" a="1"/>
  <c r="G4" i="29" s="1"/>
  <c r="B4" i="26" a="1"/>
  <c r="B4" i="26" s="1"/>
  <c r="B5" i="26" a="1"/>
  <c r="B5" i="26" s="1"/>
  <c r="B6" i="26" a="1"/>
  <c r="B6" i="26" s="1"/>
  <c r="B7" i="26" a="1"/>
  <c r="B7" i="26" s="1"/>
  <c r="B8" i="26" a="1"/>
  <c r="B8" i="26" s="1"/>
  <c r="B9" i="26" a="1"/>
  <c r="B9" i="26" s="1"/>
  <c r="F4" i="29" a="1"/>
  <c r="F4" i="29" s="1"/>
  <c r="F5" i="29" a="1"/>
  <c r="F5" i="29" s="1"/>
  <c r="F6" i="29" a="1"/>
  <c r="F6" i="29" s="1"/>
  <c r="F7" i="29" a="1"/>
  <c r="F7" i="29" s="1"/>
  <c r="F8" i="29" a="1"/>
  <c r="F8" i="29" s="1"/>
  <c r="F9" i="29" a="1"/>
  <c r="F9" i="29" s="1"/>
  <c r="F10" i="29" a="1"/>
  <c r="F10" i="29" s="1"/>
  <c r="F11" i="29" a="1"/>
  <c r="F11" i="29" s="1"/>
  <c r="F12" i="29" a="1"/>
  <c r="F12" i="29" s="1"/>
  <c r="F13" i="29" a="1"/>
  <c r="F13" i="29" s="1"/>
  <c r="F14" i="29" a="1"/>
  <c r="F14" i="29" s="1"/>
  <c r="F15" i="29" a="1"/>
  <c r="F15" i="29" s="1"/>
  <c r="F16" i="29" a="1"/>
  <c r="F16" i="29" s="1"/>
  <c r="F17" i="29" a="1"/>
  <c r="F17" i="29" s="1"/>
  <c r="F18" i="29" a="1"/>
  <c r="F18" i="29" s="1"/>
  <c r="F19" i="29" a="1"/>
  <c r="F19" i="29" s="1"/>
  <c r="F20" i="29" a="1"/>
  <c r="F20" i="29" s="1"/>
  <c r="F21" i="29" a="1"/>
  <c r="F21" i="29" s="1"/>
  <c r="F22" i="29" a="1"/>
  <c r="F22" i="29" s="1"/>
  <c r="F23" i="29" a="1"/>
  <c r="F23" i="29" s="1"/>
  <c r="F24" i="29" a="1"/>
  <c r="F24" i="29" s="1"/>
  <c r="F25" i="29" a="1"/>
  <c r="F25" i="29" s="1"/>
  <c r="F26" i="29" a="1"/>
  <c r="F26" i="29" s="1"/>
  <c r="F27" i="29" a="1"/>
  <c r="F27" i="29" s="1"/>
  <c r="F28" i="29" a="1"/>
  <c r="F28" i="29" s="1"/>
  <c r="F29" i="29" a="1"/>
  <c r="F29" i="29" s="1"/>
  <c r="F30" i="29" a="1"/>
  <c r="F30" i="29" s="1"/>
  <c r="F31" i="29" a="1"/>
  <c r="F31" i="29" s="1"/>
  <c r="F32" i="29" a="1"/>
  <c r="F32" i="29" s="1"/>
  <c r="F33" i="29" a="1"/>
  <c r="F33" i="29" s="1"/>
  <c r="F34" i="29" a="1"/>
  <c r="F34" i="29" s="1"/>
  <c r="F35" i="29" a="1"/>
  <c r="F35" i="29" s="1"/>
  <c r="F36" i="29" a="1"/>
  <c r="F36" i="29" s="1"/>
  <c r="F37" i="29" a="1"/>
  <c r="F37" i="29" s="1"/>
  <c r="F38" i="29" a="1"/>
  <c r="F38" i="29" s="1"/>
  <c r="F39" i="29" a="1"/>
  <c r="F39" i="29" s="1"/>
  <c r="F40" i="29" a="1"/>
  <c r="F40" i="29" s="1"/>
  <c r="F41" i="29" a="1"/>
  <c r="F41" i="29" s="1"/>
  <c r="F42" i="29" a="1"/>
  <c r="F42" i="29" s="1"/>
  <c r="F43" i="29" a="1"/>
  <c r="F43" i="29" s="1"/>
  <c r="F44" i="29" a="1"/>
  <c r="F44" i="29" s="1"/>
  <c r="B37" i="26" a="1"/>
  <c r="B37" i="26" s="1"/>
  <c r="B38" i="26" a="1"/>
  <c r="B38" i="26" s="1"/>
  <c r="B39" i="26" a="1"/>
  <c r="B39" i="26" s="1"/>
  <c r="B40" i="26" a="1"/>
  <c r="B40" i="26" s="1"/>
  <c r="B41" i="26" a="1"/>
  <c r="B41" i="26" s="1"/>
  <c r="B42" i="26" a="1"/>
  <c r="B42" i="26" s="1"/>
  <c r="B54" i="26" a="1"/>
  <c r="B54" i="26" s="1"/>
  <c r="B48" i="26" a="1"/>
  <c r="B48" i="26" s="1"/>
  <c r="B49" i="26" a="1"/>
  <c r="B49" i="26" s="1"/>
  <c r="B50" i="26" a="1"/>
  <c r="B50" i="26" s="1"/>
  <c r="B51" i="26" a="1"/>
  <c r="B51" i="26" s="1"/>
  <c r="B52" i="26" a="1"/>
  <c r="B52" i="26" s="1"/>
  <c r="B53" i="26" a="1"/>
  <c r="B53" i="26" s="1"/>
  <c r="B20" i="26" a="1"/>
  <c r="B20" i="26" s="1"/>
  <c r="B31" i="26" a="1"/>
  <c r="B31" i="26" s="1"/>
  <c r="B26" i="26" a="1"/>
  <c r="B26" i="26" s="1"/>
  <c r="B27" i="26" a="1"/>
  <c r="B27" i="26" s="1"/>
  <c r="B28" i="26" a="1"/>
  <c r="B28" i="26" s="1"/>
  <c r="B29" i="26" a="1"/>
  <c r="B29" i="26" s="1"/>
  <c r="B30" i="26" a="1"/>
  <c r="B30" i="26" s="1"/>
  <c r="B15" i="26" a="1"/>
  <c r="B15" i="26" s="1"/>
  <c r="B16" i="26" a="1"/>
  <c r="B16" i="26" s="1"/>
  <c r="B17" i="26" a="1"/>
  <c r="B17" i="26" s="1"/>
  <c r="B18" i="26" a="1"/>
  <c r="B18" i="26" s="1"/>
  <c r="B19" i="26" a="1"/>
  <c r="B19" i="26" s="1"/>
  <c r="K9" i="28" a="1"/>
  <c r="K9" i="28" s="1"/>
  <c r="J9" i="28" a="1"/>
  <c r="J9" i="28" s="1"/>
  <c r="I4" i="28" a="1"/>
  <c r="I4" i="28" s="1"/>
  <c r="G42" i="28" a="1"/>
  <c r="G42" i="28" s="1"/>
  <c r="G41" i="28" a="1"/>
  <c r="G41" i="28" s="1"/>
  <c r="G40" i="28" a="1"/>
  <c r="G40" i="28" s="1"/>
  <c r="G39" i="28" a="1"/>
  <c r="G39" i="28" s="1"/>
  <c r="G38" i="28" a="1"/>
  <c r="G38" i="28" s="1"/>
  <c r="G37" i="28" a="1"/>
  <c r="G37" i="28" s="1"/>
  <c r="G36" i="28" a="1"/>
  <c r="G36" i="28" s="1"/>
  <c r="G35" i="28" a="1"/>
  <c r="G35" i="28" s="1"/>
  <c r="G34" i="28" a="1"/>
  <c r="G34" i="28" s="1"/>
  <c r="G33" i="28" a="1"/>
  <c r="G33" i="28" s="1"/>
  <c r="G32" i="28" a="1"/>
  <c r="G32" i="28" s="1"/>
  <c r="G31" i="28" a="1"/>
  <c r="G31" i="28" s="1"/>
  <c r="G30" i="28" a="1"/>
  <c r="G30" i="28" s="1"/>
  <c r="G29" i="28" a="1"/>
  <c r="G29" i="28" s="1"/>
  <c r="G28" i="28" a="1"/>
  <c r="G28" i="28" s="1"/>
  <c r="G27" i="28" a="1"/>
  <c r="G27" i="28" s="1"/>
  <c r="G26" i="28" a="1"/>
  <c r="G26" i="28" s="1"/>
  <c r="G25" i="28" a="1"/>
  <c r="G25" i="28" s="1"/>
  <c r="G24" i="28" a="1"/>
  <c r="G24" i="28" s="1"/>
  <c r="G23" i="28" a="1"/>
  <c r="G23" i="28" s="1"/>
  <c r="G22" i="28" a="1"/>
  <c r="G22" i="28" s="1"/>
  <c r="G21" i="28" a="1"/>
  <c r="G21" i="28" s="1"/>
  <c r="G20" i="28" a="1"/>
  <c r="G20" i="28" s="1"/>
  <c r="G19" i="28" a="1"/>
  <c r="G19" i="28" s="1"/>
  <c r="G18" i="28" a="1"/>
  <c r="G18" i="28" s="1"/>
  <c r="G17" i="28" a="1"/>
  <c r="G17" i="28" s="1"/>
  <c r="G16" i="28" a="1"/>
  <c r="G16" i="28" s="1"/>
  <c r="G15" i="28" a="1"/>
  <c r="G15" i="28" s="1"/>
  <c r="G14" i="28" a="1"/>
  <c r="G14" i="28" s="1"/>
  <c r="G13" i="28" a="1"/>
  <c r="G13" i="28" s="1"/>
  <c r="G12" i="28" a="1"/>
  <c r="G12" i="28" s="1"/>
  <c r="G11" i="28" a="1"/>
  <c r="G11" i="28" s="1"/>
  <c r="G10" i="28" a="1"/>
  <c r="G10" i="28" s="1"/>
  <c r="G9" i="28" a="1"/>
  <c r="G9" i="28" s="1"/>
  <c r="G8" i="28" a="1"/>
  <c r="G8" i="28" s="1"/>
  <c r="G7" i="28" a="1"/>
  <c r="G7" i="28" s="1"/>
  <c r="G6" i="28" a="1"/>
  <c r="G6" i="28" s="1"/>
  <c r="G5" i="28" a="1"/>
  <c r="G5" i="28" s="1"/>
  <c r="G4" i="28" a="1"/>
  <c r="G4" i="28" s="1"/>
  <c r="G3" i="28" a="1"/>
  <c r="G3" i="28" s="1"/>
  <c r="G2" i="28" a="1"/>
  <c r="G2" i="28" s="1"/>
  <c r="D45" i="18" a="1"/>
  <c r="D45" i="18" s="1"/>
  <c r="I45" i="18" s="1" a="1"/>
  <c r="I45" i="18" s="1"/>
  <c r="D44" i="18" a="1"/>
  <c r="D44" i="18" s="1"/>
  <c r="I44" i="18" s="1" a="1"/>
  <c r="I44" i="18" s="1"/>
  <c r="D43" i="18" a="1"/>
  <c r="D43" i="18" s="1"/>
  <c r="I43" i="18" s="1" a="1"/>
  <c r="I43" i="18" s="1"/>
  <c r="D42" i="18" a="1"/>
  <c r="D42" i="18" s="1"/>
  <c r="I42" i="18" s="1" a="1"/>
  <c r="I42" i="18" s="1"/>
  <c r="D41" i="18" a="1"/>
  <c r="D41" i="18" s="1"/>
  <c r="I41" i="18" s="1" a="1"/>
  <c r="I41" i="18" s="1"/>
  <c r="D40" i="18" a="1"/>
  <c r="D40" i="18" s="1"/>
  <c r="I40" i="18" s="1" a="1"/>
  <c r="I40" i="18" s="1"/>
  <c r="D39" i="18" a="1"/>
  <c r="D39" i="18" s="1"/>
  <c r="I39" i="18" s="1" a="1"/>
  <c r="I39" i="18" s="1"/>
  <c r="D38" i="18" a="1"/>
  <c r="D38" i="18" s="1"/>
  <c r="I38" i="18" s="1" a="1"/>
  <c r="I38" i="18" s="1"/>
  <c r="C22" i="31" a="1"/>
  <c r="C22" i="31" s="1"/>
  <c r="C21" i="31" a="1"/>
  <c r="C21" i="31" s="1"/>
  <c r="C20" i="31" a="1"/>
  <c r="C20" i="31" s="1"/>
  <c r="C19" i="31" a="1"/>
  <c r="C19" i="31" s="1"/>
  <c r="C18" i="31" a="1"/>
  <c r="C18" i="31" s="1"/>
  <c r="C17" i="31" a="1"/>
  <c r="C17" i="31" s="1"/>
  <c r="C16" i="31" a="1"/>
  <c r="C16" i="31" s="1"/>
  <c r="H85" i="6" a="1"/>
  <c r="H85" i="6" s="1"/>
  <c r="H84" i="6" a="1"/>
  <c r="H84" i="6" s="1"/>
  <c r="F78" i="6" a="1"/>
  <c r="F78" i="6" s="1"/>
  <c r="F77" i="6" a="1"/>
  <c r="F77" i="6" s="1"/>
  <c r="F76" i="6" a="1"/>
  <c r="F76" i="6" s="1"/>
  <c r="F75" i="6" a="1"/>
  <c r="F75" i="6" s="1"/>
  <c r="F74" i="6" a="1"/>
  <c r="F74" i="6" s="1"/>
  <c r="F73" i="6" a="1"/>
  <c r="F73" i="6" s="1"/>
  <c r="F72" i="6" a="1"/>
  <c r="F72" i="6" s="1"/>
  <c r="F71" i="6" a="1"/>
  <c r="F71" i="6" s="1"/>
  <c r="F70" i="6" a="1"/>
  <c r="F70" i="6" s="1"/>
  <c r="F69" i="6" a="1"/>
  <c r="F69" i="6" s="1"/>
  <c r="F68" i="6" a="1"/>
  <c r="F68" i="6" s="1"/>
  <c r="F67" i="6" a="1"/>
  <c r="F67" i="6" s="1"/>
  <c r="F66" i="6" a="1"/>
  <c r="F66" i="6" s="1"/>
  <c r="F65" i="6" a="1"/>
  <c r="F65" i="6" s="1"/>
  <c r="F64" i="6" a="1"/>
  <c r="F64" i="6" s="1"/>
  <c r="E10" i="31" a="1"/>
  <c r="E10" i="31" s="1"/>
  <c r="E9" i="31" a="1"/>
  <c r="E9" i="31" s="1"/>
  <c r="E8" i="31" a="1"/>
  <c r="E8" i="31" s="1"/>
  <c r="E7" i="31" a="1"/>
  <c r="E7" i="31" s="1"/>
  <c r="E6" i="31" a="1"/>
  <c r="E6" i="31" s="1"/>
  <c r="E5" i="31" a="1"/>
  <c r="E5" i="31" s="1"/>
  <c r="E4" i="31" a="1"/>
  <c r="E4" i="31" s="1"/>
  <c r="C58" i="6" a="1"/>
  <c r="C58" i="6" s="1"/>
  <c r="C57" i="6" a="1"/>
  <c r="C57" i="6" s="1"/>
  <c r="C56" i="6" a="1"/>
  <c r="C56" i="6" s="1"/>
  <c r="C55" i="6" a="1"/>
  <c r="C55" i="6" s="1"/>
  <c r="C54" i="6" a="1"/>
  <c r="C54" i="6" s="1"/>
  <c r="C53" i="6" a="1"/>
  <c r="C53" i="6" s="1"/>
  <c r="C52" i="6" a="1"/>
  <c r="C52" i="6" s="1"/>
  <c r="C46" i="6" a="1"/>
  <c r="C46" i="6" s="1"/>
  <c r="C45" i="6" a="1"/>
  <c r="C45" i="6" s="1"/>
  <c r="C44" i="6" a="1"/>
  <c r="C44" i="6" s="1"/>
  <c r="C43" i="6" a="1"/>
  <c r="C43" i="6" s="1"/>
  <c r="C42" i="6" a="1"/>
  <c r="C42" i="6" s="1"/>
  <c r="C41" i="6" a="1"/>
  <c r="C41" i="6" s="1"/>
  <c r="C40" i="6" a="1"/>
  <c r="C40" i="6" s="1"/>
  <c r="F4" i="6" a="1"/>
  <c r="F4" i="6" s="1"/>
  <c r="F5" i="6" a="1"/>
  <c r="F5" i="6" s="1"/>
  <c r="F6" i="6" a="1"/>
  <c r="F6" i="6" s="1"/>
  <c r="F7" i="6" a="1"/>
  <c r="F7" i="6" s="1"/>
  <c r="F8" i="6" a="1"/>
  <c r="F8" i="6" s="1"/>
  <c r="F9" i="6" a="1"/>
  <c r="F9" i="6" s="1"/>
  <c r="F10" i="6" a="1"/>
  <c r="F10" i="6" s="1"/>
  <c r="F11" i="6" a="1"/>
  <c r="F11" i="6" s="1"/>
  <c r="F17" i="6" a="1"/>
  <c r="F17" i="6" s="1"/>
  <c r="F18" i="6" a="1"/>
  <c r="F18" i="6" s="1"/>
  <c r="F19" i="6" a="1"/>
  <c r="F19" i="6" s="1"/>
  <c r="F20" i="6" a="1"/>
  <c r="F20" i="6" s="1"/>
  <c r="F21" i="6" a="1"/>
  <c r="F21" i="6" s="1"/>
  <c r="F22" i="6" a="1"/>
  <c r="F22" i="6" s="1"/>
  <c r="F23" i="6" a="1"/>
  <c r="F23" i="6" s="1"/>
  <c r="F24" i="6" a="1"/>
  <c r="F24" i="6" s="1"/>
  <c r="B30" i="6" a="1"/>
  <c r="B30" i="6" s="1"/>
  <c r="B31" i="6" a="1"/>
  <c r="B31" i="6" s="1"/>
  <c r="B32" i="6" a="1"/>
  <c r="B32" i="6" s="1"/>
  <c r="B33" i="6" a="1"/>
  <c r="B33" i="6" s="1"/>
  <c r="B34" i="6" a="1"/>
  <c r="B34" i="6" s="1"/>
  <c r="E30" i="6" a="1"/>
  <c r="E30" i="6" s="1"/>
  <c r="E31" i="6" a="1"/>
  <c r="E31" i="6" s="1"/>
  <c r="E32" i="6" a="1"/>
  <c r="E32" i="6" s="1"/>
  <c r="E33" i="6" a="1"/>
  <c r="E33" i="6" s="1"/>
  <c r="E34" i="6" a="1"/>
  <c r="E34" i="6" s="1"/>
  <c r="E65" i="29" a="1"/>
  <c r="E65" i="29" s="1"/>
  <c r="E66" i="29" a="1"/>
  <c r="E66" i="29" s="1"/>
  <c r="E67" i="29" a="1"/>
  <c r="E67" i="29" s="1"/>
  <c r="E68" i="29" a="1"/>
  <c r="E68" i="29" s="1"/>
  <c r="E69" i="29" a="1"/>
  <c r="E69" i="29" s="1"/>
  <c r="E70" i="29" a="1"/>
  <c r="E70" i="29" s="1"/>
  <c r="E71" i="29" a="1"/>
  <c r="E71" i="29" s="1"/>
  <c r="E72" i="29" a="1"/>
  <c r="E72" i="29" s="1"/>
  <c r="E52" i="29" a="1"/>
  <c r="E52" i="29" s="1"/>
  <c r="E53" i="29" a="1"/>
  <c r="E53" i="29" s="1"/>
  <c r="E54" i="29" a="1"/>
  <c r="E54" i="29" s="1"/>
  <c r="E55" i="29" a="1"/>
  <c r="E55" i="29" s="1"/>
  <c r="E56" i="29" a="1"/>
  <c r="E56" i="29" s="1"/>
  <c r="E57" i="29" a="1"/>
  <c r="E57" i="29" s="1"/>
  <c r="E58" i="29" a="1"/>
  <c r="E58" i="29" s="1"/>
  <c r="E59" i="29" a="1"/>
  <c r="E59" i="29" s="1"/>
  <c r="C89" i="3" a="1"/>
  <c r="C89" i="3" s="1"/>
  <c r="C88" i="3" a="1"/>
  <c r="C88" i="3" s="1"/>
  <c r="C87" i="3" a="1"/>
  <c r="C87" i="3" s="1"/>
  <c r="C86" i="3" a="1"/>
  <c r="C86" i="3" s="1"/>
  <c r="C85" i="3" a="1"/>
  <c r="C85" i="3" s="1"/>
  <c r="C84" i="3" a="1"/>
  <c r="C84" i="3" s="1"/>
  <c r="C83" i="3" a="1"/>
  <c r="C83" i="3" s="1"/>
  <c r="E63" i="3" a="1"/>
  <c r="E63" i="3" s="1"/>
  <c r="E64" i="3" a="1"/>
  <c r="E64" i="3" s="1"/>
  <c r="E65" i="3" a="1"/>
  <c r="E65" i="3" s="1"/>
  <c r="B63" i="3" a="1"/>
  <c r="B63" i="3" s="1"/>
  <c r="B64" i="3" a="1"/>
  <c r="B64" i="3" s="1"/>
  <c r="B65" i="3" a="1"/>
  <c r="B65" i="3" s="1"/>
  <c r="E53" i="3" a="1"/>
  <c r="E53" i="3" s="1"/>
  <c r="E54" i="3" a="1"/>
  <c r="E54" i="3" s="1"/>
  <c r="E55" i="3" a="1"/>
  <c r="E55" i="3" s="1"/>
  <c r="E56" i="3" a="1"/>
  <c r="E56" i="3" s="1"/>
  <c r="E57" i="3" a="1"/>
  <c r="E57" i="3" s="1"/>
  <c r="D97" i="29" a="1"/>
  <c r="D97" i="29" s="1"/>
  <c r="D94" i="29" a="1"/>
  <c r="D94" i="29" s="1"/>
  <c r="D95" i="29" a="1"/>
  <c r="D95" i="29" s="1"/>
  <c r="D96" i="29" a="1"/>
  <c r="D96" i="29" s="1"/>
  <c r="D98" i="29" a="1"/>
  <c r="D98" i="29" s="1"/>
  <c r="D99" i="29" a="1"/>
  <c r="D99" i="29" s="1"/>
  <c r="D100" i="29" a="1"/>
  <c r="D100" i="29" s="1"/>
  <c r="D101" i="29" a="1"/>
  <c r="D101" i="29" s="1"/>
  <c r="F78" i="29" a="1"/>
  <c r="F78" i="29" s="1"/>
  <c r="F79" i="29" a="1"/>
  <c r="F79" i="29" s="1"/>
  <c r="F80" i="29" a="1"/>
  <c r="F80" i="29" s="1"/>
  <c r="F81" i="29" a="1"/>
  <c r="F81" i="29" s="1"/>
  <c r="F82" i="29" a="1"/>
  <c r="F82" i="29" s="1"/>
  <c r="F83" i="29" a="1"/>
  <c r="F83" i="29" s="1"/>
  <c r="F84" i="29" a="1"/>
  <c r="F84" i="29" s="1"/>
  <c r="F85" i="29" a="1"/>
  <c r="F85" i="29" s="1"/>
  <c r="F86" i="29" a="1"/>
  <c r="F86" i="29" s="1"/>
  <c r="F87" i="29" a="1"/>
  <c r="F87" i="29" s="1"/>
  <c r="F88" i="29" a="1"/>
  <c r="F88" i="29" s="1"/>
  <c r="C119" i="11" a="1"/>
  <c r="C119" i="11" s="1"/>
  <c r="C118" i="11" a="1"/>
  <c r="C118" i="11" s="1"/>
  <c r="C117" i="11" a="1"/>
  <c r="C117" i="11" s="1"/>
  <c r="C116" i="11" a="1"/>
  <c r="C116" i="11" s="1"/>
  <c r="C115" i="11" a="1"/>
  <c r="C115" i="11" s="1"/>
  <c r="C114" i="11" a="1"/>
  <c r="C114" i="11" s="1"/>
  <c r="C113" i="11" a="1"/>
  <c r="C113" i="11" s="1"/>
  <c r="C112" i="11" a="1"/>
  <c r="C112" i="11" s="1"/>
  <c r="C111" i="11" a="1"/>
  <c r="C111" i="11" s="1"/>
  <c r="C110" i="11" a="1"/>
  <c r="C110" i="11" s="1"/>
  <c r="C109" i="11" a="1"/>
  <c r="C109" i="11" s="1"/>
  <c r="C108" i="11" a="1"/>
  <c r="C108" i="11" s="1"/>
  <c r="C107" i="11" a="1"/>
  <c r="C107" i="11" s="1"/>
  <c r="C106" i="11" a="1"/>
  <c r="C106" i="11" s="1"/>
  <c r="C105" i="11" a="1"/>
  <c r="C105" i="11" s="1"/>
  <c r="C104" i="11" a="1"/>
  <c r="C104" i="11" s="1"/>
  <c r="C103" i="11" a="1"/>
  <c r="C103" i="11" s="1"/>
  <c r="C102" i="11" a="1"/>
  <c r="C102" i="11" s="1"/>
  <c r="C101" i="11" a="1"/>
  <c r="C101" i="11" s="1"/>
  <c r="C100" i="11" a="1"/>
  <c r="C100" i="11" s="1"/>
  <c r="C99" i="11" a="1"/>
  <c r="C99" i="11" s="1"/>
  <c r="C98" i="11" a="1"/>
  <c r="C98" i="11" s="1"/>
  <c r="C97" i="11" a="1"/>
  <c r="C97" i="11" s="1"/>
  <c r="C96" i="11" a="1"/>
  <c r="C96" i="11" s="1"/>
  <c r="C95" i="11" a="1"/>
  <c r="C95" i="11" s="1"/>
  <c r="C94" i="11" a="1"/>
  <c r="C94" i="11" s="1"/>
  <c r="C93" i="11" a="1"/>
  <c r="C93" i="11" s="1"/>
  <c r="C92" i="11" a="1"/>
  <c r="C92" i="11" s="1"/>
  <c r="C91" i="11" a="1"/>
  <c r="C91" i="11" s="1"/>
  <c r="C90" i="11" a="1"/>
  <c r="C90" i="11" s="1"/>
  <c r="C89" i="11" a="1"/>
  <c r="C89" i="11" s="1"/>
  <c r="C88" i="11" a="1"/>
  <c r="C88" i="11" s="1"/>
  <c r="C87" i="11" a="1"/>
  <c r="C87" i="11" s="1"/>
  <c r="J140" i="16" a="1"/>
  <c r="J140" i="16" s="1"/>
  <c r="C131" i="16" a="1"/>
  <c r="C131" i="16" s="1"/>
  <c r="D131" i="16" a="1"/>
  <c r="D131" i="16" s="1"/>
  <c r="E58" i="1" a="1"/>
  <c r="E58" i="1" s="1"/>
  <c r="E59" i="1" a="1"/>
  <c r="E59" i="1" s="1"/>
  <c r="E60" i="1" a="1"/>
  <c r="E60" i="1" s="1"/>
  <c r="E61" i="1" a="1"/>
  <c r="E61" i="1" s="1"/>
  <c r="E62" i="1" a="1"/>
  <c r="E62" i="1" s="1"/>
  <c r="E63" i="1" a="1"/>
  <c r="E63" i="1" s="1"/>
  <c r="E64" i="1" a="1"/>
  <c r="E64" i="1" s="1"/>
  <c r="E65" i="1" a="1"/>
  <c r="E65" i="1" s="1"/>
  <c r="E66" i="1" a="1"/>
  <c r="E66" i="1" s="1"/>
  <c r="E67" i="1" a="1"/>
  <c r="E67" i="1" s="1"/>
  <c r="B66" i="26" a="1"/>
  <c r="B66" i="26" s="1"/>
  <c r="A64" i="26"/>
  <c r="B64" i="26" s="1" a="1"/>
  <c r="B64" i="26" s="1"/>
  <c r="B60" i="26" a="1"/>
  <c r="B60" i="26" s="1"/>
  <c r="B61" i="26" a="1"/>
  <c r="B61" i="26" s="1"/>
  <c r="B62" i="26" a="1"/>
  <c r="B62" i="26" s="1"/>
  <c r="B63" i="26" a="1"/>
  <c r="B63" i="26" s="1"/>
  <c r="B65" i="26" a="1"/>
  <c r="B65" i="26" s="1"/>
  <c r="B283" i="11" a="1"/>
  <c r="B283" i="11" s="1"/>
  <c r="B245" i="11" a="1"/>
  <c r="B245" i="11" s="1"/>
  <c r="D245" i="11" s="1" a="1"/>
  <c r="D245" i="11" s="1"/>
  <c r="B242" i="11" a="1"/>
  <c r="B242" i="11" s="1"/>
  <c r="D242" i="11" s="1" a="1"/>
  <c r="D242" i="11" s="1"/>
  <c r="B243" i="11" a="1"/>
  <c r="B243" i="11" s="1"/>
  <c r="D243" i="11" s="1" a="1"/>
  <c r="D243" i="11" s="1"/>
  <c r="B244" i="11" a="1"/>
  <c r="B244" i="11" s="1"/>
  <c r="D244" i="11" s="1" a="1"/>
  <c r="D244" i="11" s="1"/>
  <c r="B246" i="11" a="1"/>
  <c r="B246" i="11" s="1"/>
  <c r="D246" i="11" s="1" a="1"/>
  <c r="D246" i="11" s="1"/>
  <c r="B247" i="11" a="1"/>
  <c r="B247" i="11" s="1"/>
  <c r="D247" i="11" s="1" a="1"/>
  <c r="D247" i="11" s="1"/>
  <c r="B248" i="11" a="1"/>
  <c r="B248" i="11" s="1"/>
  <c r="D248" i="11" s="1" a="1"/>
  <c r="D248" i="11" s="1"/>
  <c r="B249" i="11" a="1"/>
  <c r="B249" i="11" s="1"/>
  <c r="D249" i="11" s="1" a="1"/>
  <c r="D249" i="11" s="1"/>
  <c r="B250" i="11" a="1"/>
  <c r="B250" i="11" s="1"/>
  <c r="D250" i="11" s="1" a="1"/>
  <c r="D250" i="11" s="1"/>
  <c r="B251" i="11" a="1"/>
  <c r="B251" i="11" s="1"/>
  <c r="D251" i="11" s="1" a="1"/>
  <c r="D251" i="11" s="1"/>
  <c r="B252" i="11" a="1"/>
  <c r="B252" i="11" s="1"/>
  <c r="D252" i="11" s="1" a="1"/>
  <c r="D252" i="11" s="1"/>
  <c r="B253" i="11" a="1"/>
  <c r="B253" i="11" s="1"/>
  <c r="D253" i="11" s="1" a="1"/>
  <c r="D253" i="11" s="1"/>
  <c r="B254" i="11" a="1"/>
  <c r="B254" i="11" s="1"/>
  <c r="D254" i="11" s="1" a="1"/>
  <c r="D254" i="11" s="1"/>
  <c r="B255" i="11" a="1"/>
  <c r="B255" i="11" s="1"/>
  <c r="D255" i="11" s="1" a="1"/>
  <c r="D255" i="11" s="1"/>
  <c r="B161" i="11" a="1"/>
  <c r="B161" i="11" s="1"/>
  <c r="B153" i="11" a="1"/>
  <c r="B153" i="11" s="1"/>
  <c r="B154" i="11" a="1"/>
  <c r="B154" i="11" s="1"/>
  <c r="B155" i="11" a="1"/>
  <c r="B155" i="11" s="1"/>
  <c r="B156" i="11" a="1"/>
  <c r="B156" i="11" s="1"/>
  <c r="B157" i="11" a="1"/>
  <c r="B157" i="11" s="1"/>
  <c r="B158" i="11" a="1"/>
  <c r="B158" i="11" s="1"/>
  <c r="B159" i="11" a="1"/>
  <c r="B159" i="11" s="1"/>
  <c r="B160" i="11" a="1"/>
  <c r="B160" i="11" s="1"/>
  <c r="D236" i="11" a="1"/>
  <c r="D236" i="11" s="1"/>
  <c r="J236" i="11" s="1" a="1"/>
  <c r="J236" i="11" s="1"/>
  <c r="D235" i="11" a="1"/>
  <c r="D235" i="11" s="1"/>
  <c r="J235" i="11" s="1" a="1"/>
  <c r="J235" i="11" s="1"/>
  <c r="D234" i="11" a="1"/>
  <c r="D234" i="11" s="1"/>
  <c r="J234" i="11" s="1" a="1"/>
  <c r="J234" i="11" s="1"/>
  <c r="D233" i="11" a="1"/>
  <c r="D233" i="11" s="1"/>
  <c r="J233" i="11" s="1" a="1"/>
  <c r="J233" i="11" s="1"/>
  <c r="D232" i="11" a="1"/>
  <c r="D232" i="11" s="1"/>
  <c r="J232" i="11" s="1" a="1"/>
  <c r="J232" i="11" s="1"/>
  <c r="D231" i="11" a="1"/>
  <c r="D231" i="11" s="1"/>
  <c r="J231" i="11" s="1" a="1"/>
  <c r="J231" i="11" s="1"/>
  <c r="D230" i="11" a="1"/>
  <c r="D230" i="11" s="1"/>
  <c r="J230" i="11" s="1" a="1"/>
  <c r="J230" i="11" s="1"/>
  <c r="D229" i="11" a="1"/>
  <c r="D229" i="11" s="1"/>
  <c r="J229" i="11" s="1" a="1"/>
  <c r="J229" i="11" s="1"/>
  <c r="D228" i="11" a="1"/>
  <c r="D228" i="11" s="1"/>
  <c r="J228" i="11" s="1" a="1"/>
  <c r="J228" i="11" s="1"/>
  <c r="D227" i="11" a="1"/>
  <c r="D227" i="11" s="1"/>
  <c r="J227" i="11" s="1" a="1"/>
  <c r="J227" i="11" s="1"/>
  <c r="D226" i="11" a="1"/>
  <c r="D226" i="11" s="1"/>
  <c r="J226" i="11" s="1" a="1"/>
  <c r="J226" i="11" s="1"/>
  <c r="D225" i="11" a="1"/>
  <c r="D225" i="11" s="1"/>
  <c r="J225" i="11" s="1" a="1"/>
  <c r="J225" i="11" s="1"/>
  <c r="D224" i="11" a="1"/>
  <c r="D224" i="11" s="1"/>
  <c r="J224" i="11" s="1" a="1"/>
  <c r="J224" i="11" s="1"/>
  <c r="D223" i="11" a="1"/>
  <c r="D223" i="11" s="1"/>
  <c r="J223" i="11" s="1" a="1"/>
  <c r="J223" i="11" s="1"/>
  <c r="C217" i="11" a="1"/>
  <c r="C217" i="11" s="1"/>
  <c r="C216" i="11" a="1"/>
  <c r="C216" i="11" s="1"/>
  <c r="C215" i="11" a="1"/>
  <c r="C215" i="11" s="1"/>
  <c r="C214" i="11" a="1"/>
  <c r="C214" i="11" s="1"/>
  <c r="C213" i="11" a="1"/>
  <c r="C213" i="11" s="1"/>
  <c r="C212" i="11" a="1"/>
  <c r="C212" i="11" s="1"/>
  <c r="C211" i="11" a="1"/>
  <c r="C211" i="11" s="1"/>
  <c r="C210" i="11" a="1"/>
  <c r="C210" i="11" s="1"/>
  <c r="C209" i="11" a="1"/>
  <c r="C209" i="11" s="1"/>
  <c r="C197" i="11" a="1"/>
  <c r="C197" i="11" s="1"/>
  <c r="G197" i="11" s="1" a="1"/>
  <c r="G197" i="11" s="1"/>
  <c r="C203" i="11" a="1"/>
  <c r="C203" i="11" s="1"/>
  <c r="G203" i="11" s="1" a="1"/>
  <c r="G203" i="11" s="1"/>
  <c r="C202" i="11" a="1"/>
  <c r="C202" i="11" s="1"/>
  <c r="G202" i="11" s="1" a="1"/>
  <c r="G202" i="11" s="1"/>
  <c r="C201" i="11" a="1"/>
  <c r="C201" i="11" s="1"/>
  <c r="G201" i="11" s="1" a="1"/>
  <c r="G201" i="11" s="1"/>
  <c r="C200" i="11" a="1"/>
  <c r="C200" i="11" s="1"/>
  <c r="G200" i="11" s="1" a="1"/>
  <c r="G200" i="11" s="1"/>
  <c r="C199" i="11" a="1"/>
  <c r="C199" i="11" s="1"/>
  <c r="G199" i="11" s="1" a="1"/>
  <c r="G199" i="11" s="1"/>
  <c r="C198" i="11" a="1"/>
  <c r="C198" i="11" s="1"/>
  <c r="G198" i="11" s="1" a="1"/>
  <c r="G198" i="11" s="1"/>
  <c r="C196" i="11" a="1"/>
  <c r="C196" i="11" s="1"/>
  <c r="G196" i="11" s="1" a="1"/>
  <c r="G196" i="11" s="1"/>
  <c r="C195" i="11" a="1"/>
  <c r="C195" i="11" s="1"/>
  <c r="G195" i="11" s="1" a="1"/>
  <c r="G195" i="11" s="1"/>
  <c r="C181" i="11" a="1"/>
  <c r="C181" i="11" s="1"/>
  <c r="F181" i="11" s="1" a="1"/>
  <c r="F181" i="11" s="1"/>
  <c r="C189" i="11" a="1"/>
  <c r="C189" i="11" s="1"/>
  <c r="F189" i="11" s="1" a="1"/>
  <c r="F189" i="11" s="1"/>
  <c r="C188" i="11" a="1"/>
  <c r="C188" i="11" s="1"/>
  <c r="F188" i="11" s="1" a="1"/>
  <c r="F188" i="11" s="1"/>
  <c r="C187" i="11" a="1"/>
  <c r="C187" i="11" s="1"/>
  <c r="F187" i="11" s="1" a="1"/>
  <c r="F187" i="11" s="1"/>
  <c r="C186" i="11" a="1"/>
  <c r="C186" i="11" s="1"/>
  <c r="F186" i="11" s="1" a="1"/>
  <c r="F186" i="11" s="1"/>
  <c r="C185" i="11" a="1"/>
  <c r="C185" i="11" s="1"/>
  <c r="F185" i="11" s="1" a="1"/>
  <c r="F185" i="11" s="1"/>
  <c r="C184" i="11" a="1"/>
  <c r="C184" i="11" s="1"/>
  <c r="F184" i="11" s="1" a="1"/>
  <c r="F184" i="11" s="1"/>
  <c r="C183" i="11" a="1"/>
  <c r="C183" i="11" s="1"/>
  <c r="F183" i="11" s="1" a="1"/>
  <c r="F183" i="11" s="1"/>
  <c r="C182" i="11" a="1"/>
  <c r="C182" i="11" s="1"/>
  <c r="F182" i="11" s="1" a="1"/>
  <c r="F182" i="11" s="1"/>
  <c r="C175" i="11" a="1"/>
  <c r="C175" i="11" s="1"/>
  <c r="G175" i="11" s="1" a="1"/>
  <c r="G175" i="11" s="1"/>
  <c r="C174" i="11" a="1"/>
  <c r="C174" i="11" s="1"/>
  <c r="G174" i="11" s="1" a="1"/>
  <c r="G174" i="11" s="1"/>
  <c r="C173" i="11" a="1"/>
  <c r="C173" i="11" s="1"/>
  <c r="G173" i="11" s="1" a="1"/>
  <c r="G173" i="11" s="1"/>
  <c r="C172" i="11" a="1"/>
  <c r="C172" i="11" s="1"/>
  <c r="G172" i="11" s="1" a="1"/>
  <c r="G172" i="11" s="1"/>
  <c r="C171" i="11" a="1"/>
  <c r="C171" i="11" s="1"/>
  <c r="G171" i="11" s="1" a="1"/>
  <c r="G171" i="11" s="1"/>
  <c r="C170" i="11" a="1"/>
  <c r="C170" i="11" s="1"/>
  <c r="G170" i="11" s="1" a="1"/>
  <c r="G170" i="11" s="1"/>
  <c r="C169" i="11" a="1"/>
  <c r="C169" i="11" s="1"/>
  <c r="G169" i="11" s="1" a="1"/>
  <c r="G169" i="11" s="1"/>
  <c r="C168" i="11" a="1"/>
  <c r="C168" i="11" s="1"/>
  <c r="G168" i="11" s="1" a="1"/>
  <c r="G168" i="11" s="1"/>
  <c r="C167" i="11" a="1"/>
  <c r="C167" i="11" s="1"/>
  <c r="G167" i="11" s="1" a="1"/>
  <c r="G167" i="11" s="1"/>
  <c r="B141" i="11" a="1"/>
  <c r="B141" i="11" s="1"/>
  <c r="D141" i="11" s="1" a="1"/>
  <c r="D141" i="11" s="1"/>
  <c r="B142" i="11" a="1"/>
  <c r="B142" i="11" s="1"/>
  <c r="D142" i="11" s="1" a="1"/>
  <c r="D142" i="11" s="1"/>
  <c r="B143" i="11" a="1"/>
  <c r="B143" i="11" s="1"/>
  <c r="D143" i="11" s="1" a="1"/>
  <c r="D143" i="11" s="1"/>
  <c r="B144" i="11" a="1"/>
  <c r="B144" i="11" s="1"/>
  <c r="D144" i="11" s="1" a="1"/>
  <c r="D144" i="11" s="1"/>
  <c r="B145" i="11" a="1"/>
  <c r="B145" i="11" s="1"/>
  <c r="D145" i="11" s="1" a="1"/>
  <c r="D145" i="11" s="1"/>
  <c r="B146" i="11" a="1"/>
  <c r="B146" i="11" s="1"/>
  <c r="D146" i="11" s="1" a="1"/>
  <c r="D146" i="11" s="1"/>
  <c r="B147" i="11" a="1"/>
  <c r="B147" i="11" s="1"/>
  <c r="D147" i="11" s="1" a="1"/>
  <c r="D147" i="11" s="1"/>
  <c r="B129" i="11" a="1"/>
  <c r="B129" i="11" s="1"/>
  <c r="D129" i="11" s="1" a="1"/>
  <c r="D129" i="11" s="1"/>
  <c r="B130" i="11" a="1"/>
  <c r="B130" i="11" s="1"/>
  <c r="D130" i="11" s="1" a="1"/>
  <c r="D130" i="11" s="1"/>
  <c r="B131" i="11" a="1"/>
  <c r="B131" i="11" s="1"/>
  <c r="D131" i="11" s="1" a="1"/>
  <c r="D131" i="11" s="1"/>
  <c r="B132" i="11" a="1"/>
  <c r="B132" i="11" s="1"/>
  <c r="D132" i="11" s="1" a="1"/>
  <c r="D132" i="11" s="1"/>
  <c r="B133" i="11" a="1"/>
  <c r="B133" i="11" s="1"/>
  <c r="D133" i="11" s="1" a="1"/>
  <c r="D133" i="11" s="1"/>
  <c r="B134" i="11" a="1"/>
  <c r="B134" i="11" s="1"/>
  <c r="D134" i="11" s="1" a="1"/>
  <c r="D134" i="11" s="1"/>
  <c r="B135" i="11" a="1"/>
  <c r="B135" i="11" s="1"/>
  <c r="D135" i="11" s="1" a="1"/>
  <c r="D135" i="11" s="1"/>
  <c r="L97" i="11" a="1"/>
  <c r="L97" i="11" s="1"/>
  <c r="H97" i="11" a="1"/>
  <c r="H97" i="11" s="1"/>
  <c r="L96" i="11" a="1"/>
  <c r="L96" i="11" s="1"/>
  <c r="H96" i="11" a="1"/>
  <c r="H96" i="11" s="1"/>
  <c r="L95" i="11" a="1"/>
  <c r="L95" i="11" s="1"/>
  <c r="H95" i="11" a="1"/>
  <c r="H95" i="11" s="1"/>
  <c r="L94" i="11" a="1"/>
  <c r="L94" i="11" s="1"/>
  <c r="H94" i="11" a="1"/>
  <c r="H94" i="11" s="1"/>
  <c r="L93" i="11" a="1"/>
  <c r="L93" i="11" s="1"/>
  <c r="H93" i="11" a="1"/>
  <c r="H93" i="11" s="1"/>
  <c r="L92" i="11" a="1"/>
  <c r="L92" i="11" s="1"/>
  <c r="H92" i="11" a="1"/>
  <c r="H92" i="11" s="1"/>
  <c r="L91" i="11" a="1"/>
  <c r="L91" i="11" s="1"/>
  <c r="H91" i="11" a="1"/>
  <c r="H91" i="11" s="1"/>
  <c r="L90" i="11" a="1"/>
  <c r="L90" i="11" s="1"/>
  <c r="H90" i="11" a="1"/>
  <c r="H90" i="11" s="1"/>
  <c r="L89" i="11" a="1"/>
  <c r="L89" i="11" s="1"/>
  <c r="H89" i="11" a="1"/>
  <c r="H89" i="11" s="1"/>
  <c r="L88" i="11" a="1"/>
  <c r="L88" i="11" s="1"/>
  <c r="H88" i="11" a="1"/>
  <c r="H88" i="11" s="1"/>
  <c r="L87" i="11" a="1"/>
  <c r="L87" i="11" s="1"/>
  <c r="H87" i="11" a="1"/>
  <c r="H87" i="11" s="1"/>
  <c r="L86" i="11" a="1"/>
  <c r="L86" i="11" s="1"/>
  <c r="H86" i="11" a="1"/>
  <c r="H86" i="11" s="1"/>
  <c r="L85" i="11" a="1"/>
  <c r="L85" i="11" s="1"/>
  <c r="H85" i="11" a="1"/>
  <c r="H85" i="11" s="1"/>
  <c r="L84" i="11" a="1"/>
  <c r="L84" i="11" s="1"/>
  <c r="H84" i="11" a="1"/>
  <c r="H84" i="11" s="1"/>
  <c r="L83" i="11" a="1"/>
  <c r="L83" i="11" s="1"/>
  <c r="H83" i="11" a="1"/>
  <c r="H83" i="11" s="1"/>
  <c r="L82" i="11" a="1"/>
  <c r="L82" i="11" s="1"/>
  <c r="H82" i="11" a="1"/>
  <c r="H82" i="11" s="1"/>
  <c r="L81" i="11" a="1"/>
  <c r="L81" i="11" s="1"/>
  <c r="H81" i="11" a="1"/>
  <c r="H81" i="11" s="1"/>
  <c r="L80" i="11" a="1"/>
  <c r="L80" i="11" s="1"/>
  <c r="H80" i="11" a="1"/>
  <c r="H80" i="11" s="1"/>
  <c r="L79" i="11" a="1"/>
  <c r="L79" i="11" s="1"/>
  <c r="H79" i="11" a="1"/>
  <c r="H79" i="11" s="1"/>
  <c r="L78" i="11" a="1"/>
  <c r="L78" i="11" s="1"/>
  <c r="H78" i="11" a="1"/>
  <c r="H78" i="11" s="1"/>
  <c r="L77" i="11" a="1"/>
  <c r="L77" i="11" s="1"/>
  <c r="H77" i="11" a="1"/>
  <c r="H77" i="11" s="1"/>
  <c r="L76" i="11" a="1"/>
  <c r="L76" i="11" s="1"/>
  <c r="H76" i="11" a="1"/>
  <c r="H76" i="11" s="1"/>
  <c r="C86" i="11" a="1"/>
  <c r="C86" i="11" s="1"/>
  <c r="C85" i="11" a="1"/>
  <c r="C85" i="11" s="1"/>
  <c r="C84" i="11" a="1"/>
  <c r="C84" i="11" s="1"/>
  <c r="C83" i="11" a="1"/>
  <c r="C83" i="11" s="1"/>
  <c r="C82" i="11" a="1"/>
  <c r="C82" i="11" s="1"/>
  <c r="C81" i="11" a="1"/>
  <c r="C81" i="11" s="1"/>
  <c r="C80" i="11" a="1"/>
  <c r="C80" i="11" s="1"/>
  <c r="C79" i="11" a="1"/>
  <c r="C79" i="11" s="1"/>
  <c r="C78" i="11" a="1"/>
  <c r="C78" i="11" s="1"/>
  <c r="C77" i="11" a="1"/>
  <c r="C77" i="11" s="1"/>
  <c r="C76" i="11" a="1"/>
  <c r="C76" i="11" s="1"/>
  <c r="B17" i="11" a="1"/>
  <c r="B17" i="11" s="1"/>
  <c r="E17" i="11" s="1" a="1"/>
  <c r="E17" i="11" s="1"/>
  <c r="B18" i="11" a="1"/>
  <c r="B18" i="11" s="1"/>
  <c r="E18" i="11" s="1" a="1"/>
  <c r="E18" i="11" s="1"/>
  <c r="B19" i="11" a="1"/>
  <c r="B19" i="11" s="1"/>
  <c r="E19" i="11" s="1" a="1"/>
  <c r="E19" i="11" s="1"/>
  <c r="B20" i="11" a="1"/>
  <c r="B20" i="11" s="1"/>
  <c r="E20" i="11" s="1" a="1"/>
  <c r="E20" i="11" s="1"/>
  <c r="B21" i="11" a="1"/>
  <c r="B21" i="11" s="1"/>
  <c r="E21" i="11" s="1" a="1"/>
  <c r="E21" i="11" s="1"/>
  <c r="B22" i="11" a="1"/>
  <c r="B22" i="11" s="1"/>
  <c r="E22" i="11" s="1" a="1"/>
  <c r="E22" i="11" s="1"/>
  <c r="B23" i="11" a="1"/>
  <c r="B23" i="11" s="1"/>
  <c r="E23" i="11" s="1" a="1"/>
  <c r="E23" i="11" s="1"/>
  <c r="E45" i="1" a="1"/>
  <c r="E45" i="1" s="1"/>
  <c r="E46" i="1" a="1"/>
  <c r="E46" i="1" s="1"/>
  <c r="E47" i="1" a="1"/>
  <c r="E47" i="1" s="1"/>
  <c r="E48" i="1" a="1"/>
  <c r="E48" i="1" s="1"/>
  <c r="E49" i="1" a="1"/>
  <c r="E49" i="1" s="1"/>
  <c r="E50" i="1" a="1"/>
  <c r="E50" i="1" s="1"/>
  <c r="E51" i="1" a="1"/>
  <c r="E51" i="1" s="1"/>
  <c r="E52" i="1" a="1"/>
  <c r="E52" i="1" s="1"/>
  <c r="D35" i="1" a="1"/>
  <c r="D35" i="1" s="1"/>
  <c r="D36" i="1" a="1"/>
  <c r="D36" i="1" s="1"/>
  <c r="D37" i="1" a="1"/>
  <c r="D37" i="1" s="1"/>
  <c r="D38" i="1" a="1"/>
  <c r="D38" i="1" s="1"/>
  <c r="D39" i="1" a="1"/>
  <c r="D39" i="1" s="1"/>
  <c r="G113" i="26" a="1"/>
  <c r="G113" i="26" s="1"/>
  <c r="G112" i="26" a="1"/>
  <c r="G112" i="26" s="1"/>
  <c r="G111" i="26" a="1"/>
  <c r="G111" i="26" s="1"/>
  <c r="G110" i="26" a="1"/>
  <c r="G110" i="26" s="1"/>
  <c r="G109" i="26" a="1"/>
  <c r="G109" i="26" s="1"/>
  <c r="G108" i="26" a="1"/>
  <c r="G108" i="26" s="1"/>
  <c r="G107" i="26" a="1"/>
  <c r="G107" i="26" s="1"/>
  <c r="G106" i="26" a="1"/>
  <c r="G106" i="26" s="1"/>
  <c r="G96" i="26" a="1"/>
  <c r="G96" i="26" s="1"/>
  <c r="G100" i="26" a="1"/>
  <c r="G100" i="26" s="1"/>
  <c r="G99" i="26" a="1"/>
  <c r="G99" i="26" s="1"/>
  <c r="G98" i="26" a="1"/>
  <c r="G98" i="26" s="1"/>
  <c r="G97" i="26" a="1"/>
  <c r="G97" i="26" s="1"/>
  <c r="G95" i="26" a="1"/>
  <c r="G95" i="26" s="1"/>
  <c r="G94" i="26" a="1"/>
  <c r="G94" i="26" s="1"/>
  <c r="G93" i="26" a="1"/>
  <c r="G93" i="26" s="1"/>
  <c r="D83" i="26" a="1"/>
  <c r="D83" i="26" s="1"/>
  <c r="D84" i="26" a="1"/>
  <c r="D84" i="26" s="1"/>
  <c r="D85" i="26" a="1"/>
  <c r="D85" i="26" s="1"/>
  <c r="D86" i="26" a="1"/>
  <c r="D86" i="26" s="1"/>
  <c r="D87" i="26" a="1"/>
  <c r="D87" i="26" s="1"/>
  <c r="E131" i="16" l="1" a="1"/>
  <c r="E131" i="16" s="1"/>
  <c r="H210" i="11" a="1"/>
  <c r="H210" i="11" s="1"/>
  <c r="H212" i="11" a="1"/>
  <c r="H212" i="11" s="1"/>
  <c r="H213" i="11" a="1"/>
  <c r="H213" i="11" s="1"/>
  <c r="H214" i="11" a="1"/>
  <c r="H214" i="11" s="1"/>
  <c r="H215" i="11" a="1"/>
  <c r="H215" i="11" s="1"/>
  <c r="H216" i="11" a="1"/>
  <c r="H216" i="11" s="1"/>
  <c r="H217" i="11" a="1"/>
  <c r="H217" i="11" s="1"/>
  <c r="H209" i="11" a="1"/>
  <c r="H209" i="11" s="1"/>
  <c r="H211" i="11" a="1"/>
  <c r="H211" i="11" s="1"/>
  <c r="D72" i="26" a="1"/>
  <c r="D72" i="26" s="1"/>
  <c r="D73" i="26" a="1"/>
  <c r="D73" i="26" s="1"/>
  <c r="D74" i="26" a="1"/>
  <c r="D74" i="26" s="1"/>
  <c r="D75" i="26" a="1"/>
  <c r="D75" i="26" s="1"/>
  <c r="D76" i="26" a="1"/>
  <c r="D76" i="26" s="1"/>
  <c r="D77" i="26" a="1"/>
  <c r="D77" i="26" s="1"/>
  <c r="B305" i="11" a="1"/>
  <c r="B305" i="11" s="1"/>
  <c r="B292" i="11" a="1"/>
  <c r="B292" i="11" s="1"/>
  <c r="B277" i="11" a="1"/>
  <c r="B277" i="11" s="1"/>
  <c r="G277" i="11" s="1" a="1"/>
  <c r="G277" i="11" s="1"/>
  <c r="B276" i="11" a="1"/>
  <c r="B276" i="11" s="1"/>
  <c r="G276" i="11" s="1" a="1"/>
  <c r="G276" i="11" s="1"/>
  <c r="B275" i="11" a="1"/>
  <c r="B275" i="11" s="1"/>
  <c r="G275" i="11" s="1" a="1"/>
  <c r="G275" i="11" s="1"/>
  <c r="B274" i="11" a="1"/>
  <c r="B274" i="11" s="1"/>
  <c r="G274" i="11" s="1" a="1"/>
  <c r="G274" i="11" s="1"/>
  <c r="C11" i="11" a="1"/>
  <c r="C11" i="11" s="1"/>
  <c r="D11" i="11" s="1" a="1"/>
  <c r="D11" i="11" s="1"/>
  <c r="G11" i="11" s="1" a="1"/>
  <c r="G11" i="11" s="1"/>
  <c r="C10" i="11" a="1"/>
  <c r="C10" i="11" s="1"/>
  <c r="D10" i="11" s="1" a="1"/>
  <c r="D10" i="11" s="1"/>
  <c r="G10" i="11" s="1" a="1"/>
  <c r="G10" i="11" s="1"/>
  <c r="C9" i="11" a="1"/>
  <c r="C9" i="11" s="1"/>
  <c r="D9" i="11" s="1" a="1"/>
  <c r="D9" i="11" s="1"/>
  <c r="G9" i="11" s="1" a="1"/>
  <c r="G9" i="11" s="1"/>
  <c r="C8" i="11" a="1"/>
  <c r="C8" i="11" s="1"/>
  <c r="D8" i="11" s="1" a="1"/>
  <c r="D8" i="11" s="1"/>
  <c r="G8" i="11" s="1" a="1"/>
  <c r="G8" i="11" s="1"/>
  <c r="C7" i="11" a="1"/>
  <c r="C7" i="11" s="1"/>
  <c r="D7" i="11" s="1" a="1"/>
  <c r="D7" i="11" s="1"/>
  <c r="G7" i="11" s="1" a="1"/>
  <c r="G7" i="11" s="1"/>
  <c r="C6" i="11" a="1"/>
  <c r="C6" i="11" s="1"/>
  <c r="D6" i="11" s="1" a="1"/>
  <c r="D6" i="11" s="1"/>
  <c r="G6" i="11" s="1" a="1"/>
  <c r="G6" i="11" s="1"/>
  <c r="C5" i="11" a="1"/>
  <c r="C5" i="11" s="1"/>
  <c r="D5" i="11" s="1" a="1"/>
  <c r="D5" i="11" s="1"/>
  <c r="G5" i="11" s="1" a="1"/>
  <c r="G5" i="11" s="1"/>
  <c r="C4" i="11" a="1"/>
  <c r="C4" i="11" s="1"/>
  <c r="D4" i="11" s="1" a="1"/>
  <c r="D4" i="11" s="1"/>
  <c r="G4" i="11" s="1" a="1"/>
  <c r="G4" i="11" s="1"/>
  <c r="D44" i="21" a="1"/>
  <c r="D44" i="21" s="1"/>
  <c r="C44" i="21" a="1"/>
  <c r="C44" i="21" s="1"/>
  <c r="D43" i="21" a="1"/>
  <c r="D43" i="21" s="1"/>
  <c r="C43" i="21" a="1"/>
  <c r="C43" i="21" s="1"/>
  <c r="D42" i="21" a="1"/>
  <c r="D42" i="21" s="1"/>
  <c r="C42" i="21" a="1"/>
  <c r="C42" i="21" s="1"/>
  <c r="D41" i="21" a="1"/>
  <c r="D41" i="21" s="1"/>
  <c r="C41" i="21" a="1"/>
  <c r="C41" i="21" s="1"/>
  <c r="D35" i="21" a="1"/>
  <c r="D35" i="21" s="1"/>
  <c r="C35" i="21" a="1"/>
  <c r="C35" i="21" s="1"/>
  <c r="D34" i="21" a="1"/>
  <c r="D34" i="21" s="1"/>
  <c r="C34" i="21" a="1"/>
  <c r="C34" i="21" s="1"/>
  <c r="D33" i="21" a="1"/>
  <c r="D33" i="21" s="1"/>
  <c r="C33" i="21" a="1"/>
  <c r="C33" i="21" s="1"/>
  <c r="D32" i="21" a="1"/>
  <c r="D32" i="21" s="1"/>
  <c r="C32" i="21" a="1"/>
  <c r="C32" i="21" s="1"/>
  <c r="D31" i="21" a="1"/>
  <c r="D31" i="21" s="1"/>
  <c r="C31" i="21" a="1"/>
  <c r="C31" i="21" s="1"/>
  <c r="D30" i="21" a="1"/>
  <c r="D30" i="21" s="1"/>
  <c r="C30" i="21" a="1"/>
  <c r="C30" i="21" s="1"/>
  <c r="D24" i="21" a="1"/>
  <c r="D24" i="21" s="1"/>
  <c r="C24" i="21" a="1"/>
  <c r="C24" i="21" s="1"/>
  <c r="D23" i="21" a="1"/>
  <c r="D23" i="21" s="1"/>
  <c r="C23" i="21" a="1"/>
  <c r="C23" i="21" s="1"/>
  <c r="D22" i="21" a="1"/>
  <c r="D22" i="21" s="1"/>
  <c r="C22" i="21" a="1"/>
  <c r="C22" i="21" s="1"/>
  <c r="D21" i="21" a="1"/>
  <c r="D21" i="21" s="1"/>
  <c r="C21" i="21" a="1"/>
  <c r="C21" i="21" s="1"/>
  <c r="D15" i="21" a="1"/>
  <c r="D15" i="21" s="1"/>
  <c r="C15" i="21" a="1"/>
  <c r="C15" i="21" s="1"/>
  <c r="D14" i="21" a="1"/>
  <c r="D14" i="21" s="1"/>
  <c r="C14" i="21" a="1"/>
  <c r="C14" i="21" s="1"/>
  <c r="D13" i="21" a="1"/>
  <c r="D13" i="21" s="1"/>
  <c r="C13" i="21" a="1"/>
  <c r="C13" i="21" s="1"/>
  <c r="D12" i="21" a="1"/>
  <c r="D12" i="21" s="1"/>
  <c r="C12" i="21" a="1"/>
  <c r="C12" i="21" s="1"/>
  <c r="D6" i="21" a="1"/>
  <c r="D6" i="21" s="1"/>
  <c r="C6" i="21" a="1"/>
  <c r="C6" i="21" s="1"/>
  <c r="D5" i="21" a="1"/>
  <c r="D5" i="21" s="1"/>
  <c r="C5" i="21" a="1"/>
  <c r="C5" i="21" s="1"/>
  <c r="D4" i="21" a="1"/>
  <c r="D4" i="21" s="1"/>
  <c r="C4" i="21" a="1"/>
  <c r="C4" i="21" s="1"/>
  <c r="D147" i="16" a="1"/>
  <c r="D147" i="16" s="1"/>
  <c r="P147" i="16" s="1" a="1"/>
  <c r="P147" i="16" s="1"/>
  <c r="C147" i="16" a="1"/>
  <c r="C147" i="16" s="1"/>
  <c r="K147" i="16" s="1" a="1"/>
  <c r="K147" i="16" s="1"/>
  <c r="D146" i="16" a="1"/>
  <c r="D146" i="16" s="1"/>
  <c r="P146" i="16" s="1" a="1"/>
  <c r="P146" i="16" s="1"/>
  <c r="C146" i="16" a="1"/>
  <c r="C146" i="16" s="1"/>
  <c r="K146" i="16" s="1" a="1"/>
  <c r="K146" i="16" s="1"/>
  <c r="D145" i="16" a="1"/>
  <c r="D145" i="16" s="1"/>
  <c r="P145" i="16" s="1" a="1"/>
  <c r="P145" i="16" s="1"/>
  <c r="C145" i="16" a="1"/>
  <c r="C145" i="16" s="1"/>
  <c r="K145" i="16" s="1" a="1"/>
  <c r="K145" i="16" s="1"/>
  <c r="D144" i="16" a="1"/>
  <c r="D144" i="16" s="1"/>
  <c r="P144" i="16" s="1" a="1"/>
  <c r="P144" i="16" s="1"/>
  <c r="C144" i="16" a="1"/>
  <c r="C144" i="16" s="1"/>
  <c r="K144" i="16" s="1" a="1"/>
  <c r="K144" i="16" s="1"/>
  <c r="D143" i="16" a="1"/>
  <c r="D143" i="16" s="1"/>
  <c r="P143" i="16" s="1" a="1"/>
  <c r="P143" i="16" s="1"/>
  <c r="C143" i="16" a="1"/>
  <c r="C143" i="16" s="1"/>
  <c r="K143" i="16" s="1" a="1"/>
  <c r="K143" i="16" s="1"/>
  <c r="D142" i="16" a="1"/>
  <c r="D142" i="16" s="1"/>
  <c r="P142" i="16" s="1" a="1"/>
  <c r="C142" i="16" a="1"/>
  <c r="C142" i="16" s="1"/>
  <c r="K142" i="16" s="1" a="1"/>
  <c r="K142" i="16" s="1"/>
  <c r="D141" i="16" a="1"/>
  <c r="D141" i="16" s="1"/>
  <c r="P141" i="16" s="1" a="1"/>
  <c r="P141" i="16" s="1"/>
  <c r="C141" i="16" a="1"/>
  <c r="C141" i="16" s="1"/>
  <c r="K141" i="16" s="1" a="1"/>
  <c r="K141" i="16" s="1"/>
  <c r="D140" i="16" a="1"/>
  <c r="D140" i="16" s="1"/>
  <c r="P140" i="16" s="1" a="1"/>
  <c r="P140" i="16" s="1"/>
  <c r="C140" i="16" a="1"/>
  <c r="C140" i="16" s="1"/>
  <c r="F170" i="16" a="1"/>
  <c r="F170" i="16" s="1"/>
  <c r="E170" i="16" a="1"/>
  <c r="E170" i="16" s="1"/>
  <c r="F169" i="16" a="1"/>
  <c r="F169" i="16" s="1"/>
  <c r="E169" i="16" a="1"/>
  <c r="E169" i="16" s="1"/>
  <c r="F168" i="16" a="1"/>
  <c r="F168" i="16" s="1"/>
  <c r="E168" i="16" a="1"/>
  <c r="E168" i="16" s="1"/>
  <c r="F167" i="16" a="1"/>
  <c r="F167" i="16" s="1"/>
  <c r="E167" i="16" a="1"/>
  <c r="E167" i="16" s="1"/>
  <c r="F166" i="16" a="1"/>
  <c r="F166" i="16" s="1"/>
  <c r="E166" i="16" a="1"/>
  <c r="E166" i="16" s="1"/>
  <c r="F165" i="16" a="1"/>
  <c r="F165" i="16" s="1"/>
  <c r="E165" i="16" a="1"/>
  <c r="E165" i="16" s="1"/>
  <c r="F164" i="16" a="1"/>
  <c r="F164" i="16" s="1"/>
  <c r="E164" i="16" a="1"/>
  <c r="E164" i="16" s="1"/>
  <c r="F163" i="16" a="1"/>
  <c r="F163" i="16" s="1"/>
  <c r="E163" i="16" a="1"/>
  <c r="E163" i="16" s="1"/>
  <c r="F162" i="16" a="1"/>
  <c r="F162" i="16" s="1"/>
  <c r="E162" i="16" a="1"/>
  <c r="E162" i="16" s="1"/>
  <c r="F161" i="16" a="1"/>
  <c r="F161" i="16" s="1"/>
  <c r="E161" i="16" a="1"/>
  <c r="E161" i="16" s="1"/>
  <c r="F160" i="16" a="1"/>
  <c r="F160" i="16" s="1"/>
  <c r="E160" i="16" a="1"/>
  <c r="E160" i="16" s="1"/>
  <c r="F159" i="16" a="1"/>
  <c r="F159" i="16" s="1"/>
  <c r="E159" i="16" a="1"/>
  <c r="E159" i="16" s="1"/>
  <c r="F158" i="16" a="1"/>
  <c r="F158" i="16" s="1"/>
  <c r="E158" i="16" a="1"/>
  <c r="E158" i="16" s="1"/>
  <c r="F157" i="16" a="1"/>
  <c r="F157" i="16" s="1"/>
  <c r="E157" i="16" a="1"/>
  <c r="E157" i="16" s="1"/>
  <c r="F156" i="16" a="1"/>
  <c r="F156" i="16" s="1"/>
  <c r="E156" i="16" a="1"/>
  <c r="E156" i="16" s="1"/>
  <c r="F155" i="16" a="1"/>
  <c r="F155" i="16" s="1"/>
  <c r="E155" i="16" a="1"/>
  <c r="E155" i="16" s="1"/>
  <c r="F154" i="16" a="1"/>
  <c r="F154" i="16" s="1"/>
  <c r="E154" i="16" a="1"/>
  <c r="E154" i="16" s="1"/>
  <c r="F153" i="16" a="1"/>
  <c r="F153" i="16" s="1"/>
  <c r="E153" i="16" a="1"/>
  <c r="E153" i="16" s="1"/>
  <c r="D134" i="16" a="1"/>
  <c r="D134" i="16" s="1"/>
  <c r="C134" i="16" a="1"/>
  <c r="C134" i="16" s="1"/>
  <c r="D133" i="16" a="1"/>
  <c r="D133" i="16" s="1"/>
  <c r="C133" i="16" a="1"/>
  <c r="C133" i="16" s="1"/>
  <c r="D132" i="16" a="1"/>
  <c r="D132" i="16" s="1"/>
  <c r="C132" i="16" a="1"/>
  <c r="C132" i="16" s="1"/>
  <c r="D130" i="16" a="1"/>
  <c r="D130" i="16" s="1"/>
  <c r="C130" i="16" a="1"/>
  <c r="C130" i="16" s="1"/>
  <c r="D129" i="16" a="1"/>
  <c r="D129" i="16" s="1"/>
  <c r="C129" i="16" a="1"/>
  <c r="C129" i="16" s="1"/>
  <c r="D128" i="16" a="1"/>
  <c r="D128" i="16" s="1"/>
  <c r="C128" i="16" a="1"/>
  <c r="C128" i="16" s="1"/>
  <c r="D127" i="16" a="1"/>
  <c r="D127" i="16" s="1"/>
  <c r="C127" i="16" a="1"/>
  <c r="C127" i="16" s="1"/>
  <c r="J114" i="16" a="1"/>
  <c r="J114" i="16" s="1"/>
  <c r="D121" i="16" a="1"/>
  <c r="D121" i="16" s="1"/>
  <c r="P121" i="16" s="1" a="1"/>
  <c r="P121" i="16" s="1"/>
  <c r="C121" i="16" a="1"/>
  <c r="C121" i="16" s="1"/>
  <c r="D120" i="16" a="1"/>
  <c r="D120" i="16" s="1"/>
  <c r="P120" i="16" s="1" a="1"/>
  <c r="P120" i="16" s="1"/>
  <c r="C120" i="16" a="1"/>
  <c r="C120" i="16" s="1"/>
  <c r="D119" i="16" a="1"/>
  <c r="D119" i="16" s="1"/>
  <c r="P119" i="16" s="1" a="1"/>
  <c r="P119" i="16" s="1"/>
  <c r="C119" i="16" a="1"/>
  <c r="C119" i="16" s="1"/>
  <c r="K119" i="16" s="1" a="1"/>
  <c r="K119" i="16" s="1"/>
  <c r="D118" i="16" a="1"/>
  <c r="D118" i="16" s="1"/>
  <c r="P118" i="16" s="1" a="1"/>
  <c r="P118" i="16" s="1"/>
  <c r="C118" i="16" a="1"/>
  <c r="C118" i="16" s="1"/>
  <c r="D117" i="16" a="1"/>
  <c r="D117" i="16" s="1"/>
  <c r="P117" i="16" s="1" a="1"/>
  <c r="P117" i="16" s="1"/>
  <c r="C117" i="16" a="1"/>
  <c r="C117" i="16" s="1"/>
  <c r="D116" i="16" a="1"/>
  <c r="D116" i="16" s="1"/>
  <c r="P116" i="16" s="1" a="1"/>
  <c r="P116" i="16" s="1"/>
  <c r="C116" i="16" a="1"/>
  <c r="C116" i="16" s="1"/>
  <c r="D115" i="16" a="1"/>
  <c r="D115" i="16" s="1"/>
  <c r="P115" i="16" s="1" a="1"/>
  <c r="P115" i="16" s="1"/>
  <c r="C115" i="16" a="1"/>
  <c r="C115" i="16" s="1"/>
  <c r="D114" i="16" a="1"/>
  <c r="D114" i="16" s="1"/>
  <c r="P114" i="16" s="1" a="1"/>
  <c r="P114" i="16" s="1"/>
  <c r="C114" i="16" a="1"/>
  <c r="C114" i="16" s="1"/>
  <c r="I108" i="16" a="1"/>
  <c r="I108" i="16" s="1"/>
  <c r="J108" i="16" s="1"/>
  <c r="L108" i="16" s="1"/>
  <c r="I107" i="16" a="1"/>
  <c r="I107" i="16" s="1"/>
  <c r="J107" i="16" s="1"/>
  <c r="K107" i="16" s="1"/>
  <c r="I106" i="16" a="1"/>
  <c r="I106" i="16" s="1"/>
  <c r="J106" i="16" s="1"/>
  <c r="I105" i="16" a="1"/>
  <c r="I105" i="16" s="1"/>
  <c r="J105" i="16" s="1"/>
  <c r="I104" i="16" a="1"/>
  <c r="I104" i="16" s="1"/>
  <c r="J104" i="16" s="1"/>
  <c r="I103" i="16" a="1"/>
  <c r="I103" i="16" s="1"/>
  <c r="J103" i="16" s="1"/>
  <c r="D108" i="16" a="1"/>
  <c r="D108" i="16" s="1"/>
  <c r="C108" i="16" a="1"/>
  <c r="C108" i="16" s="1"/>
  <c r="D107" i="16" a="1"/>
  <c r="D107" i="16" s="1"/>
  <c r="C107" i="16" a="1"/>
  <c r="C107" i="16" s="1"/>
  <c r="D106" i="16" a="1"/>
  <c r="D106" i="16" s="1"/>
  <c r="C106" i="16" a="1"/>
  <c r="C106" i="16" s="1"/>
  <c r="D105" i="16" a="1"/>
  <c r="D105" i="16" s="1"/>
  <c r="C105" i="16" a="1"/>
  <c r="C105" i="16" s="1"/>
  <c r="D104" i="16" a="1"/>
  <c r="D104" i="16" s="1"/>
  <c r="C104" i="16" a="1"/>
  <c r="C104" i="16" s="1"/>
  <c r="D103" i="16" a="1"/>
  <c r="D103" i="16" s="1"/>
  <c r="C103" i="16" a="1"/>
  <c r="C103" i="16" s="1"/>
  <c r="W81" i="16"/>
  <c r="S92" i="16"/>
  <c r="F93" i="16" a="1"/>
  <c r="F93" i="16" s="1"/>
  <c r="F92" i="16" a="1"/>
  <c r="F92" i="16" s="1"/>
  <c r="D97" i="16" a="1"/>
  <c r="D97" i="16" s="1"/>
  <c r="K97" i="16" s="1" a="1"/>
  <c r="K97" i="16" s="1"/>
  <c r="C97" i="16" a="1"/>
  <c r="C97" i="16" s="1"/>
  <c r="G97" i="16" s="1" a="1"/>
  <c r="G97" i="16" s="1"/>
  <c r="D96" i="16" a="1"/>
  <c r="D96" i="16" s="1"/>
  <c r="K96" i="16" s="1" a="1"/>
  <c r="K96" i="16" s="1"/>
  <c r="C96" i="16" a="1"/>
  <c r="C96" i="16" s="1"/>
  <c r="G96" i="16" s="1" a="1"/>
  <c r="G96" i="16" s="1"/>
  <c r="D95" i="16" a="1"/>
  <c r="D95" i="16" s="1"/>
  <c r="K95" i="16" s="1" a="1"/>
  <c r="K95" i="16" s="1"/>
  <c r="C95" i="16" a="1"/>
  <c r="C95" i="16" s="1"/>
  <c r="G95" i="16" s="1" a="1"/>
  <c r="G95" i="16" s="1"/>
  <c r="D94" i="16" a="1"/>
  <c r="D94" i="16" s="1"/>
  <c r="K94" i="16" s="1" a="1"/>
  <c r="K94" i="16" s="1"/>
  <c r="C94" i="16" a="1"/>
  <c r="C94" i="16" s="1"/>
  <c r="G94" i="16" s="1" a="1"/>
  <c r="G94" i="16" s="1"/>
  <c r="D93" i="16" a="1"/>
  <c r="D93" i="16" s="1"/>
  <c r="K93" i="16" s="1" a="1"/>
  <c r="K93" i="16" s="1"/>
  <c r="C93" i="16" a="1"/>
  <c r="C93" i="16" s="1"/>
  <c r="G93" i="16" s="1" a="1"/>
  <c r="G93" i="16" s="1"/>
  <c r="D92" i="16" a="1"/>
  <c r="D92" i="16" s="1"/>
  <c r="K92" i="16" s="1" a="1"/>
  <c r="K92" i="16" s="1"/>
  <c r="C92" i="16" a="1"/>
  <c r="C92" i="16" s="1"/>
  <c r="G92" i="16" s="1" a="1"/>
  <c r="G92" i="16" s="1"/>
  <c r="W86" i="16"/>
  <c r="W85" i="16"/>
  <c r="W84" i="16"/>
  <c r="W83" i="16"/>
  <c r="W82" i="16"/>
  <c r="D86" i="16" a="1"/>
  <c r="D86" i="16" s="1"/>
  <c r="M86" i="16" s="1" a="1"/>
  <c r="C86" i="16" a="1"/>
  <c r="C86" i="16" s="1"/>
  <c r="H86" i="16" s="1" a="1"/>
  <c r="H86" i="16" s="1"/>
  <c r="D85" i="16" a="1"/>
  <c r="D85" i="16" s="1"/>
  <c r="M85" i="16" s="1" a="1"/>
  <c r="C85" i="16" a="1"/>
  <c r="C85" i="16" s="1"/>
  <c r="H85" i="16" s="1" a="1"/>
  <c r="D84" i="16" a="1"/>
  <c r="D84" i="16" s="1"/>
  <c r="M84" i="16" s="1" a="1"/>
  <c r="C84" i="16" a="1"/>
  <c r="C84" i="16" s="1"/>
  <c r="H84" i="16" s="1" a="1"/>
  <c r="D83" i="16" a="1"/>
  <c r="D83" i="16" s="1"/>
  <c r="M83" i="16" s="1" a="1"/>
  <c r="C83" i="16" a="1"/>
  <c r="C83" i="16" s="1"/>
  <c r="H83" i="16" s="1" a="1"/>
  <c r="D82" i="16" a="1"/>
  <c r="D82" i="16" s="1"/>
  <c r="M82" i="16" s="1" a="1"/>
  <c r="C82" i="16" a="1"/>
  <c r="C82" i="16" s="1"/>
  <c r="H82" i="16" s="1" a="1"/>
  <c r="D81" i="16" a="1"/>
  <c r="D81" i="16" s="1"/>
  <c r="M81" i="16" s="1" a="1"/>
  <c r="C81" i="16" a="1"/>
  <c r="C81" i="16" s="1"/>
  <c r="H81" i="16" s="1" a="1"/>
  <c r="H81" i="16" s="1"/>
  <c r="D75" i="16" a="1"/>
  <c r="D75" i="16" s="1"/>
  <c r="C75" i="16" a="1"/>
  <c r="C75" i="16" s="1"/>
  <c r="D74" i="16" a="1"/>
  <c r="D74" i="16" s="1"/>
  <c r="C74" i="16" a="1"/>
  <c r="C74" i="16" s="1"/>
  <c r="D73" i="16" a="1"/>
  <c r="D73" i="16" s="1"/>
  <c r="C73" i="16" a="1"/>
  <c r="C73" i="16" s="1"/>
  <c r="D72" i="16" a="1"/>
  <c r="D72" i="16" s="1"/>
  <c r="C72" i="16" a="1"/>
  <c r="C72" i="16" s="1"/>
  <c r="D71" i="16" a="1"/>
  <c r="D71" i="16" s="1"/>
  <c r="C71" i="16" a="1"/>
  <c r="C71" i="16" s="1"/>
  <c r="D70" i="16" a="1"/>
  <c r="D70" i="16" s="1"/>
  <c r="C70" i="16" a="1"/>
  <c r="C70" i="16" s="1"/>
  <c r="E64" i="16" a="1"/>
  <c r="E64" i="16" s="1"/>
  <c r="D64" i="16" a="1"/>
  <c r="D64" i="16" s="1"/>
  <c r="E63" i="16" a="1"/>
  <c r="E63" i="16" s="1"/>
  <c r="D63" i="16" a="1"/>
  <c r="D63" i="16" s="1"/>
  <c r="E62" i="16" a="1"/>
  <c r="E62" i="16" s="1"/>
  <c r="D62" i="16" a="1"/>
  <c r="D62" i="16" s="1"/>
  <c r="E61" i="16" a="1"/>
  <c r="E61" i="16" s="1"/>
  <c r="D61" i="16" a="1"/>
  <c r="D61" i="16" s="1"/>
  <c r="E60" i="16" a="1"/>
  <c r="E60" i="16" s="1"/>
  <c r="D60" i="16" a="1"/>
  <c r="D60" i="16" s="1"/>
  <c r="E59" i="16" a="1"/>
  <c r="E59" i="16" s="1"/>
  <c r="D59" i="16" a="1"/>
  <c r="D59" i="16" s="1"/>
  <c r="E53" i="16" a="1"/>
  <c r="E53" i="16" s="1"/>
  <c r="D53" i="16" a="1"/>
  <c r="D53" i="16" s="1"/>
  <c r="E52" i="16" a="1"/>
  <c r="E52" i="16" s="1"/>
  <c r="D52" i="16" a="1"/>
  <c r="D52" i="16" s="1"/>
  <c r="E51" i="16" a="1"/>
  <c r="E51" i="16" s="1"/>
  <c r="D51" i="16" a="1"/>
  <c r="D51" i="16" s="1"/>
  <c r="E50" i="16" a="1"/>
  <c r="E50" i="16" s="1"/>
  <c r="D50" i="16" a="1"/>
  <c r="D50" i="16" s="1"/>
  <c r="E49" i="16" a="1"/>
  <c r="E49" i="16" s="1"/>
  <c r="D49" i="16" a="1"/>
  <c r="D49" i="16" s="1"/>
  <c r="E48" i="16" a="1"/>
  <c r="E48" i="16" s="1"/>
  <c r="D48" i="16" a="1"/>
  <c r="D48" i="16" s="1"/>
  <c r="I42" i="16" a="1"/>
  <c r="I42" i="16" s="1"/>
  <c r="H42" i="16" a="1"/>
  <c r="H42" i="16" s="1"/>
  <c r="I41" i="16" a="1"/>
  <c r="I41" i="16" s="1"/>
  <c r="H41" i="16" a="1"/>
  <c r="H41" i="16" s="1"/>
  <c r="I40" i="16" a="1"/>
  <c r="I40" i="16" s="1"/>
  <c r="H40" i="16" a="1"/>
  <c r="H40" i="16" s="1"/>
  <c r="I39" i="16" a="1"/>
  <c r="I39" i="16" s="1"/>
  <c r="H39" i="16" a="1"/>
  <c r="H39" i="16" s="1"/>
  <c r="I38" i="16" a="1"/>
  <c r="I38" i="16" s="1"/>
  <c r="H38" i="16" a="1"/>
  <c r="H38" i="16" s="1"/>
  <c r="I37" i="16" a="1"/>
  <c r="I37" i="16" s="1"/>
  <c r="H37" i="16" a="1"/>
  <c r="H37" i="16" s="1"/>
  <c r="E31" i="16" a="1"/>
  <c r="E31" i="16" s="1"/>
  <c r="D31" i="16" a="1"/>
  <c r="D31" i="16" s="1"/>
  <c r="E30" i="16" a="1"/>
  <c r="E30" i="16" s="1"/>
  <c r="D30" i="16" a="1"/>
  <c r="D30" i="16" s="1"/>
  <c r="E29" i="16" a="1"/>
  <c r="E29" i="16" s="1"/>
  <c r="D29" i="16" a="1"/>
  <c r="D29" i="16" s="1"/>
  <c r="E28" i="16" a="1"/>
  <c r="E28" i="16" s="1"/>
  <c r="D28" i="16" a="1"/>
  <c r="D28" i="16" s="1"/>
  <c r="E27" i="16" a="1"/>
  <c r="E27" i="16" s="1"/>
  <c r="D27" i="16" a="1"/>
  <c r="D27" i="16" s="1"/>
  <c r="E26" i="16" a="1"/>
  <c r="E26" i="16" s="1"/>
  <c r="D26" i="16" a="1"/>
  <c r="D26" i="16" s="1"/>
  <c r="E20" i="16" a="1"/>
  <c r="E20" i="16" s="1"/>
  <c r="D20" i="16" a="1"/>
  <c r="D20" i="16" s="1"/>
  <c r="E19" i="16" a="1"/>
  <c r="E19" i="16" s="1"/>
  <c r="D19" i="16" a="1"/>
  <c r="D19" i="16" s="1"/>
  <c r="E18" i="16" a="1"/>
  <c r="E18" i="16" s="1"/>
  <c r="D18" i="16" a="1"/>
  <c r="D18" i="16" s="1"/>
  <c r="E17" i="16" a="1"/>
  <c r="E17" i="16" s="1"/>
  <c r="D17" i="16" a="1"/>
  <c r="D17" i="16" s="1"/>
  <c r="E16" i="16" a="1"/>
  <c r="E16" i="16" s="1"/>
  <c r="D16" i="16" a="1"/>
  <c r="D16" i="16" s="1"/>
  <c r="E15" i="16" a="1"/>
  <c r="E15" i="16" s="1"/>
  <c r="D15" i="16" a="1"/>
  <c r="D15" i="16" s="1"/>
  <c r="E9" i="16" a="1"/>
  <c r="E9" i="16" s="1"/>
  <c r="D9" i="16" a="1"/>
  <c r="D9" i="16" s="1"/>
  <c r="E8" i="16" a="1"/>
  <c r="E8" i="16" s="1"/>
  <c r="D8" i="16" a="1"/>
  <c r="D8" i="16" s="1"/>
  <c r="E7" i="16" a="1"/>
  <c r="E7" i="16" s="1"/>
  <c r="D7" i="16" a="1"/>
  <c r="D7" i="16" s="1"/>
  <c r="E6" i="16" a="1"/>
  <c r="E6" i="16" s="1"/>
  <c r="D6" i="16" a="1"/>
  <c r="D6" i="16" s="1"/>
  <c r="E5" i="16" a="1"/>
  <c r="E5" i="16" s="1"/>
  <c r="D5" i="16" a="1"/>
  <c r="D5" i="16" s="1"/>
  <c r="E4" i="16" a="1"/>
  <c r="E4" i="16" s="1"/>
  <c r="D4" i="16" a="1"/>
  <c r="D4" i="16" s="1"/>
  <c r="B95" i="6" a="1"/>
  <c r="B95" i="6" s="1"/>
  <c r="J39" i="16" l="1" a="1"/>
  <c r="J39" i="16" s="1"/>
  <c r="F48" i="16" a="1"/>
  <c r="F48" i="16" s="1"/>
  <c r="F52" i="16" a="1"/>
  <c r="F52" i="16" s="1"/>
  <c r="J38" i="16" a="1"/>
  <c r="J38" i="16" s="1"/>
  <c r="J42" i="16" a="1"/>
  <c r="J42" i="16" s="1"/>
  <c r="F51" i="16" a="1"/>
  <c r="F51" i="16" s="1"/>
  <c r="F49" i="16" a="1"/>
  <c r="F49" i="16" s="1"/>
  <c r="F53" i="16" a="1"/>
  <c r="F53" i="16" s="1"/>
  <c r="F50" i="16" a="1"/>
  <c r="F50" i="16" s="1"/>
  <c r="J40" i="16" a="1"/>
  <c r="J40" i="16" s="1"/>
  <c r="J37" i="16" a="1"/>
  <c r="J37" i="16" s="1"/>
  <c r="J41" i="16" a="1"/>
  <c r="J41" i="16" s="1"/>
  <c r="H95" i="6" a="1"/>
  <c r="H95" i="6" s="1"/>
  <c r="I95" i="6" s="1"/>
  <c r="P142" i="16"/>
  <c r="F140" i="16" a="1"/>
  <c r="F140" i="16" s="1"/>
  <c r="K140" i="16" a="1"/>
  <c r="K140" i="16" s="1"/>
  <c r="N108" i="16"/>
  <c r="M108" i="16"/>
  <c r="F34" i="21" a="1"/>
  <c r="F34" i="21" s="1"/>
  <c r="E43" i="21" a="1"/>
  <c r="E43" i="21" s="1"/>
  <c r="F35" i="21" a="1"/>
  <c r="F35" i="21" s="1"/>
  <c r="E44" i="21" a="1"/>
  <c r="E44" i="21" s="1"/>
  <c r="E41" i="21" a="1"/>
  <c r="E41" i="21" s="1"/>
  <c r="E42" i="21" a="1"/>
  <c r="E42" i="21" s="1"/>
  <c r="F32" i="21" a="1"/>
  <c r="F32" i="21" s="1"/>
  <c r="E24" i="21" a="1"/>
  <c r="E24" i="21" s="1"/>
  <c r="F33" i="21" a="1"/>
  <c r="F33" i="21" s="1"/>
  <c r="F30" i="21" a="1"/>
  <c r="F30" i="21" s="1"/>
  <c r="F31" i="21" a="1"/>
  <c r="F31" i="21" s="1"/>
  <c r="E21" i="21" a="1"/>
  <c r="E21" i="21" s="1"/>
  <c r="E22" i="21" a="1"/>
  <c r="E22" i="21" s="1"/>
  <c r="E23" i="21" a="1"/>
  <c r="E23" i="21" s="1"/>
  <c r="E5" i="21" a="1"/>
  <c r="E5" i="21" s="1"/>
  <c r="E14" i="21" a="1"/>
  <c r="E14" i="21" s="1"/>
  <c r="E15" i="21" a="1"/>
  <c r="E15" i="21" s="1"/>
  <c r="E4" i="21" a="1"/>
  <c r="E4" i="21" s="1"/>
  <c r="E13" i="21" a="1"/>
  <c r="E13" i="21" s="1"/>
  <c r="E12" i="21" a="1"/>
  <c r="E12" i="21" s="1"/>
  <c r="E6" i="21" a="1"/>
  <c r="E6" i="21" s="1"/>
  <c r="G154" i="16" a="1"/>
  <c r="G154" i="16" s="1"/>
  <c r="G158" i="16" a="1"/>
  <c r="G158" i="16" s="1"/>
  <c r="G162" i="16" a="1"/>
  <c r="G162" i="16" s="1"/>
  <c r="G166" i="16" a="1"/>
  <c r="G166" i="16" s="1"/>
  <c r="G170" i="16" a="1"/>
  <c r="G170" i="16" s="1"/>
  <c r="G153" i="16" a="1"/>
  <c r="G153" i="16" s="1"/>
  <c r="G160" i="16" a="1"/>
  <c r="G160" i="16" s="1"/>
  <c r="G168" i="16" a="1"/>
  <c r="G168" i="16" s="1"/>
  <c r="G157" i="16" a="1"/>
  <c r="G157" i="16" s="1"/>
  <c r="G161" i="16" a="1"/>
  <c r="G161" i="16" s="1"/>
  <c r="G165" i="16" a="1"/>
  <c r="G165" i="16" s="1"/>
  <c r="G169" i="16" a="1"/>
  <c r="G169" i="16" s="1"/>
  <c r="F146" i="16" a="1"/>
  <c r="F146" i="16" s="1"/>
  <c r="F141" i="16" a="1"/>
  <c r="F141" i="16" s="1"/>
  <c r="F142" i="16" a="1"/>
  <c r="F142" i="16" s="1"/>
  <c r="F143" i="16" a="1"/>
  <c r="F143" i="16" s="1"/>
  <c r="F144" i="16" a="1"/>
  <c r="F144" i="16" s="1"/>
  <c r="F145" i="16" a="1"/>
  <c r="F145" i="16" s="1"/>
  <c r="F147" i="16" a="1"/>
  <c r="F147" i="16" s="1"/>
  <c r="E129" i="16" a="1"/>
  <c r="E129" i="16" s="1"/>
  <c r="E133" i="16" a="1"/>
  <c r="E133" i="16" s="1"/>
  <c r="G155" i="16" a="1"/>
  <c r="G155" i="16" s="1"/>
  <c r="G159" i="16" a="1"/>
  <c r="G159" i="16" s="1"/>
  <c r="G163" i="16" a="1"/>
  <c r="G163" i="16" s="1"/>
  <c r="G167" i="16" a="1"/>
  <c r="G167" i="16" s="1"/>
  <c r="G156" i="16" a="1"/>
  <c r="G156" i="16" s="1"/>
  <c r="G164" i="16" a="1"/>
  <c r="G164" i="16" s="1"/>
  <c r="E130" i="16" a="1"/>
  <c r="E130" i="16" s="1"/>
  <c r="E134" i="16" a="1"/>
  <c r="E134" i="16" s="1"/>
  <c r="E128" i="16" a="1"/>
  <c r="E128" i="16" s="1"/>
  <c r="E132" i="16" a="1"/>
  <c r="E132" i="16" s="1"/>
  <c r="E127" i="16" a="1"/>
  <c r="E127" i="16" s="1"/>
  <c r="E116" i="16" a="1"/>
  <c r="E116" i="16" s="1"/>
  <c r="E120" i="16" a="1"/>
  <c r="E120" i="16" s="1"/>
  <c r="E117" i="16" a="1"/>
  <c r="E117" i="16" s="1"/>
  <c r="E121" i="16" a="1"/>
  <c r="E121" i="16" s="1"/>
  <c r="E114" i="16" a="1"/>
  <c r="E114" i="16" s="1"/>
  <c r="E118" i="16" a="1"/>
  <c r="E118" i="16" s="1"/>
  <c r="K114" i="16" a="1"/>
  <c r="K114" i="16" s="1"/>
  <c r="U114" i="16" s="1"/>
  <c r="E115" i="16" a="1"/>
  <c r="E115" i="16" s="1"/>
  <c r="K115" i="16" a="1"/>
  <c r="K115" i="16" s="1"/>
  <c r="K116" i="16" a="1"/>
  <c r="K116" i="16" s="1"/>
  <c r="K117" i="16" a="1"/>
  <c r="K117" i="16" s="1"/>
  <c r="K118" i="16" a="1"/>
  <c r="K118" i="16" s="1"/>
  <c r="K120" i="16" a="1"/>
  <c r="K120" i="16" s="1"/>
  <c r="E119" i="16" a="1"/>
  <c r="E119" i="16" s="1"/>
  <c r="K121" i="16" a="1"/>
  <c r="K121" i="16" s="1"/>
  <c r="K103" i="16"/>
  <c r="L103" i="16"/>
  <c r="K105" i="16"/>
  <c r="L105" i="16"/>
  <c r="K106" i="16"/>
  <c r="L106" i="16"/>
  <c r="L104" i="16"/>
  <c r="K104" i="16"/>
  <c r="K108" i="16"/>
  <c r="L107" i="16"/>
  <c r="E103" i="16" a="1"/>
  <c r="E103" i="16" s="1"/>
  <c r="E97" i="16" a="1"/>
  <c r="E97" i="16" s="1"/>
  <c r="O93" i="16"/>
  <c r="E96" i="16" a="1"/>
  <c r="E96" i="16" s="1"/>
  <c r="O92" i="16"/>
  <c r="P92" i="16"/>
  <c r="P93" i="16"/>
  <c r="E92" i="16" a="1"/>
  <c r="E92" i="16" s="1"/>
  <c r="E93" i="16" a="1"/>
  <c r="E93" i="16" s="1"/>
  <c r="Q92" i="16"/>
  <c r="E94" i="16" a="1"/>
  <c r="E94" i="16" s="1"/>
  <c r="Q93" i="16"/>
  <c r="E95" i="16" a="1"/>
  <c r="E95" i="16" s="1"/>
  <c r="F81" i="16" a="1"/>
  <c r="F81" i="16" s="1"/>
  <c r="F86" i="16" a="1"/>
  <c r="F86" i="16" s="1"/>
  <c r="E74" i="16" a="1"/>
  <c r="E74" i="16" s="1"/>
  <c r="F82" i="16" a="1"/>
  <c r="F82" i="16" s="1"/>
  <c r="F83" i="16" a="1"/>
  <c r="F83" i="16" s="1"/>
  <c r="F84" i="16" a="1"/>
  <c r="F84" i="16" s="1"/>
  <c r="F85" i="16" a="1"/>
  <c r="F85" i="16" s="1"/>
  <c r="H85" i="16"/>
  <c r="M84" i="16"/>
  <c r="M85" i="16"/>
  <c r="H82" i="16"/>
  <c r="H84" i="16"/>
  <c r="M82" i="16"/>
  <c r="M86" i="16"/>
  <c r="M83" i="16"/>
  <c r="M81" i="16"/>
  <c r="H83" i="16"/>
  <c r="E71" i="16" a="1"/>
  <c r="E71" i="16" s="1"/>
  <c r="E75" i="16" a="1"/>
  <c r="E75" i="16" s="1"/>
  <c r="E72" i="16" a="1"/>
  <c r="E72" i="16" s="1"/>
  <c r="E73" i="16" a="1"/>
  <c r="E73" i="16" s="1"/>
  <c r="E70" i="16" a="1"/>
  <c r="E70" i="16" s="1"/>
  <c r="I85" i="6"/>
  <c r="I84" i="6"/>
  <c r="B94" i="6" a="1"/>
  <c r="B94" i="6" s="1"/>
  <c r="B93" i="6" a="1"/>
  <c r="B93" i="6" s="1"/>
  <c r="B92" i="6" a="1"/>
  <c r="B92" i="6" s="1"/>
  <c r="B91" i="6" a="1"/>
  <c r="B91" i="6" s="1"/>
  <c r="B90" i="6" a="1"/>
  <c r="B90" i="6" s="1"/>
  <c r="B89" i="6" a="1"/>
  <c r="B89" i="6" s="1"/>
  <c r="B88" i="6" a="1"/>
  <c r="B88" i="6" s="1"/>
  <c r="B87" i="6" a="1"/>
  <c r="B87" i="6" s="1"/>
  <c r="B86" i="6" a="1"/>
  <c r="B86" i="6" s="1"/>
  <c r="G32" i="18" a="1"/>
  <c r="G32" i="18" s="1"/>
  <c r="H32" i="18" s="1"/>
  <c r="G31" i="18" a="1"/>
  <c r="G31" i="18" s="1"/>
  <c r="H31" i="18" s="1"/>
  <c r="G30" i="18" a="1"/>
  <c r="G30" i="18" s="1"/>
  <c r="H30" i="18" s="1"/>
  <c r="G29" i="18" a="1"/>
  <c r="G29" i="18" s="1"/>
  <c r="H29" i="18" s="1"/>
  <c r="G28" i="18" a="1"/>
  <c r="G28" i="18" s="1"/>
  <c r="H28" i="18" s="1"/>
  <c r="G27" i="18" a="1"/>
  <c r="G27" i="18" s="1"/>
  <c r="H27" i="18" s="1"/>
  <c r="G26" i="18" a="1"/>
  <c r="G26" i="18" s="1"/>
  <c r="H26" i="18" s="1"/>
  <c r="G25" i="18" a="1"/>
  <c r="G25" i="18" s="1"/>
  <c r="H25" i="18" s="1"/>
  <c r="C93" i="4" a="1"/>
  <c r="C93" i="4" s="1"/>
  <c r="C92" i="4" a="1"/>
  <c r="C92" i="4" s="1"/>
  <c r="C91" i="4" a="1"/>
  <c r="C91" i="4" s="1"/>
  <c r="C90" i="4" a="1"/>
  <c r="C90" i="4" s="1"/>
  <c r="C89" i="4" a="1"/>
  <c r="C89" i="4" s="1"/>
  <c r="C88" i="4" a="1"/>
  <c r="C88" i="4" s="1"/>
  <c r="C87" i="4" a="1"/>
  <c r="C87" i="4" s="1"/>
  <c r="C86" i="4" a="1"/>
  <c r="C86" i="4" s="1"/>
  <c r="F80" i="4" a="1"/>
  <c r="F80" i="4" s="1"/>
  <c r="I80" i="4" s="1" a="1"/>
  <c r="I80" i="4" s="1"/>
  <c r="F79" i="4" a="1"/>
  <c r="F79" i="4" s="1"/>
  <c r="I79" i="4" s="1" a="1"/>
  <c r="I79" i="4" s="1"/>
  <c r="F78" i="4" a="1"/>
  <c r="F78" i="4" s="1"/>
  <c r="I78" i="4" s="1" a="1"/>
  <c r="I78" i="4" s="1"/>
  <c r="F77" i="4" a="1"/>
  <c r="F77" i="4" s="1"/>
  <c r="I77" i="4" s="1" a="1"/>
  <c r="I77" i="4" s="1"/>
  <c r="F76" i="4" a="1"/>
  <c r="F76" i="4" s="1"/>
  <c r="I76" i="4" s="1" a="1"/>
  <c r="I76" i="4" s="1"/>
  <c r="F75" i="4" a="1"/>
  <c r="F75" i="4" s="1"/>
  <c r="I75" i="4" s="1" a="1"/>
  <c r="I75" i="4" s="1"/>
  <c r="F74" i="4" a="1"/>
  <c r="F74" i="4" s="1"/>
  <c r="I74" i="4" s="1" a="1"/>
  <c r="I74" i="4" s="1"/>
  <c r="F73" i="4" a="1"/>
  <c r="F73" i="4" s="1"/>
  <c r="I73" i="4" s="1" a="1"/>
  <c r="I73" i="4" s="1"/>
  <c r="F72" i="4" a="1"/>
  <c r="F72" i="4" s="1"/>
  <c r="I72" i="4" s="1" a="1"/>
  <c r="I72" i="4" s="1"/>
  <c r="F71" i="4" a="1"/>
  <c r="F71" i="4" s="1"/>
  <c r="I71" i="4" s="1" a="1"/>
  <c r="I71" i="4" s="1"/>
  <c r="G48" i="4" a="1"/>
  <c r="G48" i="4" s="1"/>
  <c r="G47" i="4" a="1"/>
  <c r="G47" i="4" s="1"/>
  <c r="G46" i="4" a="1"/>
  <c r="G46" i="4" s="1"/>
  <c r="G45" i="4" a="1"/>
  <c r="G45" i="4" s="1"/>
  <c r="H45" i="4" s="1" a="1"/>
  <c r="H45" i="4" s="1"/>
  <c r="G44" i="4" a="1"/>
  <c r="G44" i="4" s="1"/>
  <c r="G43" i="4" a="1"/>
  <c r="G43" i="4" s="1"/>
  <c r="B37" i="4" a="1"/>
  <c r="B37" i="4" s="1"/>
  <c r="B36" i="4" a="1"/>
  <c r="B36" i="4" s="1"/>
  <c r="B35" i="4" a="1"/>
  <c r="B35" i="4" s="1"/>
  <c r="B34" i="4" a="1"/>
  <c r="B34" i="4" s="1"/>
  <c r="B33" i="4" a="1"/>
  <c r="B33" i="4" s="1"/>
  <c r="B32" i="4" a="1"/>
  <c r="B32" i="4" s="1"/>
  <c r="B31" i="4" a="1"/>
  <c r="B31" i="4" s="1"/>
  <c r="H91" i="6" l="1" a="1"/>
  <c r="H91" i="6" s="1"/>
  <c r="I91" i="6" s="1"/>
  <c r="H90" i="6" a="1"/>
  <c r="H90" i="6" s="1"/>
  <c r="I90" i="6" s="1"/>
  <c r="H92" i="6" a="1"/>
  <c r="H92" i="6" s="1"/>
  <c r="I92" i="6" s="1"/>
  <c r="H93" i="6" a="1"/>
  <c r="H93" i="6" s="1"/>
  <c r="I93" i="6" s="1"/>
  <c r="H86" i="6" a="1"/>
  <c r="H86" i="6" s="1"/>
  <c r="I86" i="6" s="1"/>
  <c r="H94" i="6" a="1"/>
  <c r="H94" i="6" s="1"/>
  <c r="I94" i="6" s="1"/>
  <c r="H87" i="6" a="1"/>
  <c r="H87" i="6" s="1"/>
  <c r="I87" i="6" s="1"/>
  <c r="H88" i="6" a="1"/>
  <c r="H88" i="6" s="1"/>
  <c r="I88" i="6" s="1"/>
  <c r="H89" i="6" a="1"/>
  <c r="H89" i="6" s="1"/>
  <c r="I89" i="6" s="1"/>
  <c r="N105" i="16"/>
  <c r="M105" i="16"/>
  <c r="N106" i="16"/>
  <c r="M106" i="16"/>
  <c r="N107" i="16"/>
  <c r="M107" i="16"/>
  <c r="N103" i="16"/>
  <c r="M103" i="16"/>
  <c r="N104" i="16"/>
  <c r="M104" i="16"/>
  <c r="H48" i="4" a="1"/>
  <c r="H48" i="4" s="1"/>
  <c r="L48" i="4" s="1"/>
  <c r="H43" i="4" a="1"/>
  <c r="H43" i="4" s="1"/>
  <c r="L43" i="4" s="1"/>
  <c r="H44" i="4" a="1"/>
  <c r="H44" i="4" s="1"/>
  <c r="L44" i="4" s="1"/>
  <c r="H47" i="4" a="1"/>
  <c r="H47" i="4" s="1"/>
  <c r="L47" i="4" s="1"/>
  <c r="H46" i="4" a="1"/>
  <c r="H46" i="4" s="1"/>
  <c r="L46" i="4" s="1"/>
  <c r="G74" i="4"/>
  <c r="G77" i="4"/>
  <c r="G76" i="4"/>
  <c r="G79" i="4"/>
  <c r="G71" i="4"/>
  <c r="G72" i="4"/>
  <c r="G80" i="4"/>
  <c r="G75" i="4"/>
  <c r="G73" i="4"/>
  <c r="V114" i="16"/>
  <c r="W114" i="16"/>
  <c r="AB114" i="16" s="1"/>
  <c r="R93" i="16"/>
  <c r="U93" i="16" s="1"/>
  <c r="R92" i="16"/>
  <c r="G78" i="4"/>
  <c r="O103" i="16" l="1"/>
  <c r="AD114" i="16"/>
  <c r="AC114" i="16"/>
  <c r="X114" i="16"/>
  <c r="T92" i="16"/>
  <c r="U92" i="16"/>
  <c r="J84" i="6"/>
  <c r="K84" i="6" s="1"/>
  <c r="M84" i="6" s="1"/>
  <c r="J95" i="6"/>
  <c r="J94" i="6"/>
  <c r="K94" i="6" s="1"/>
  <c r="J93" i="6"/>
  <c r="J92" i="6"/>
  <c r="K92" i="6" s="1"/>
  <c r="J91" i="6"/>
  <c r="J90" i="6"/>
  <c r="K90" i="6" s="1"/>
  <c r="J89" i="6"/>
  <c r="J88" i="6"/>
  <c r="K88" i="6" s="1"/>
  <c r="J86" i="6"/>
  <c r="K86" i="6" s="1"/>
  <c r="M86" i="6" s="1"/>
  <c r="J85" i="6"/>
  <c r="K85" i="6" s="1"/>
  <c r="M85" i="6" s="1"/>
  <c r="J87" i="6"/>
  <c r="K87" i="6" s="1"/>
  <c r="M87" i="6" s="1"/>
  <c r="F44" i="21" a="1"/>
  <c r="F44" i="21" s="1"/>
  <c r="G44" i="21" s="1"/>
  <c r="F43" i="21" a="1"/>
  <c r="F43" i="21" s="1"/>
  <c r="G43" i="21" s="1"/>
  <c r="F42" i="21" a="1"/>
  <c r="F42" i="21" s="1"/>
  <c r="G42" i="21" s="1"/>
  <c r="F41" i="21" a="1"/>
  <c r="F41" i="21" s="1"/>
  <c r="G41" i="21" s="1"/>
  <c r="G35" i="21" a="1"/>
  <c r="G35" i="21" s="1"/>
  <c r="L35" i="21" s="1"/>
  <c r="M35" i="21" s="1"/>
  <c r="G34" i="21" a="1"/>
  <c r="G34" i="21" s="1"/>
  <c r="G33" i="21" a="1"/>
  <c r="G33" i="21" s="1"/>
  <c r="G32" i="21" a="1"/>
  <c r="G32" i="21" s="1"/>
  <c r="G31" i="21" a="1"/>
  <c r="G31" i="21" s="1"/>
  <c r="G30" i="21" a="1"/>
  <c r="G30" i="21" s="1"/>
  <c r="L30" i="21" s="1"/>
  <c r="F24" i="21" a="1"/>
  <c r="F24" i="21" s="1"/>
  <c r="G24" i="21" s="1"/>
  <c r="F23" i="21" a="1"/>
  <c r="F23" i="21" s="1"/>
  <c r="G23" i="21" s="1"/>
  <c r="F22" i="21" a="1"/>
  <c r="F22" i="21" s="1"/>
  <c r="G22" i="21" s="1"/>
  <c r="F21" i="21" a="1"/>
  <c r="F21" i="21" s="1"/>
  <c r="G21" i="21" s="1"/>
  <c r="F15" i="21" a="1"/>
  <c r="F15" i="21" s="1"/>
  <c r="G15" i="21" s="1"/>
  <c r="F14" i="21" a="1"/>
  <c r="F14" i="21" s="1"/>
  <c r="G14" i="21" s="1"/>
  <c r="F13" i="21" a="1"/>
  <c r="F13" i="21" s="1"/>
  <c r="G13" i="21" s="1"/>
  <c r="F12" i="21" a="1"/>
  <c r="F12" i="21" s="1"/>
  <c r="G12" i="21" s="1"/>
  <c r="F6" i="21" a="1"/>
  <c r="F6" i="21" s="1"/>
  <c r="G6" i="21" s="1"/>
  <c r="F5" i="21" a="1"/>
  <c r="F5" i="21" s="1"/>
  <c r="G5" i="21" s="1"/>
  <c r="F4" i="21" a="1"/>
  <c r="F4" i="21" s="1"/>
  <c r="G4" i="21" s="1"/>
  <c r="J147" i="16" a="1"/>
  <c r="J147" i="16" s="1"/>
  <c r="J146" i="16" a="1"/>
  <c r="J146" i="16" s="1"/>
  <c r="J145" i="16" a="1"/>
  <c r="J145" i="16" s="1"/>
  <c r="J144" i="16" a="1"/>
  <c r="J144" i="16" s="1"/>
  <c r="J143" i="16" a="1"/>
  <c r="J143" i="16" s="1"/>
  <c r="J142" i="16" a="1"/>
  <c r="J142" i="16" s="1"/>
  <c r="V142" i="16" s="1"/>
  <c r="J141" i="16" a="1"/>
  <c r="J141" i="16" s="1"/>
  <c r="I134" i="16" a="1"/>
  <c r="I134" i="16" s="1"/>
  <c r="K134" i="16" s="1"/>
  <c r="I133" i="16" a="1"/>
  <c r="I133" i="16" s="1"/>
  <c r="K133" i="16" s="1"/>
  <c r="I132" i="16" a="1"/>
  <c r="I132" i="16" s="1"/>
  <c r="K132" i="16" s="1"/>
  <c r="I131" i="16" a="1"/>
  <c r="I131" i="16" s="1"/>
  <c r="K131" i="16" s="1"/>
  <c r="I130" i="16" a="1"/>
  <c r="I130" i="16" s="1"/>
  <c r="K130" i="16" s="1"/>
  <c r="I129" i="16" a="1"/>
  <c r="I129" i="16" s="1"/>
  <c r="K129" i="16" s="1"/>
  <c r="I128" i="16" a="1"/>
  <c r="I128" i="16" s="1"/>
  <c r="K128" i="16" s="1"/>
  <c r="I127" i="16" a="1"/>
  <c r="I127" i="16" s="1"/>
  <c r="K127" i="16" s="1"/>
  <c r="F75" i="16" a="1"/>
  <c r="F75" i="16" s="1"/>
  <c r="F74" i="16" a="1"/>
  <c r="F74" i="16" s="1"/>
  <c r="I74" i="16" s="1" a="1"/>
  <c r="I74" i="16" s="1"/>
  <c r="K74" i="16" s="1"/>
  <c r="F73" i="16" a="1"/>
  <c r="F73" i="16" s="1"/>
  <c r="H73" i="16" s="1"/>
  <c r="F72" i="16" a="1"/>
  <c r="F72" i="16" s="1"/>
  <c r="J72" i="16" s="1" a="1"/>
  <c r="J72" i="16" s="1"/>
  <c r="F71" i="16" a="1"/>
  <c r="F71" i="16" s="1"/>
  <c r="F70" i="16" a="1"/>
  <c r="F70" i="16" s="1"/>
  <c r="I70" i="16" s="1" a="1"/>
  <c r="I70" i="16" s="1"/>
  <c r="K70" i="16" s="1"/>
  <c r="G86" i="16" a="1"/>
  <c r="G86" i="16" s="1"/>
  <c r="G85" i="16" a="1"/>
  <c r="G85" i="16" s="1"/>
  <c r="G84" i="16" a="1"/>
  <c r="G84" i="16" s="1"/>
  <c r="G83" i="16" a="1"/>
  <c r="G83" i="16" s="1"/>
  <c r="G82" i="16" a="1"/>
  <c r="G82" i="16" s="1"/>
  <c r="G81" i="16" a="1"/>
  <c r="G81" i="16" s="1"/>
  <c r="F97" i="16" a="1"/>
  <c r="F97" i="16" s="1"/>
  <c r="F96" i="16" a="1"/>
  <c r="F96" i="16" s="1"/>
  <c r="F95" i="16" a="1"/>
  <c r="F95" i="16" s="1"/>
  <c r="F94" i="16" a="1"/>
  <c r="F94" i="16" s="1"/>
  <c r="J121" i="16" a="1"/>
  <c r="J121" i="16" s="1"/>
  <c r="J120" i="16" a="1"/>
  <c r="J120" i="16" s="1"/>
  <c r="J119" i="16" a="1"/>
  <c r="J119" i="16" s="1"/>
  <c r="J118" i="16" a="1"/>
  <c r="J118" i="16" s="1"/>
  <c r="J117" i="16" a="1"/>
  <c r="J117" i="16" s="1"/>
  <c r="J116" i="16" a="1"/>
  <c r="J116" i="16" s="1"/>
  <c r="J115" i="16" a="1"/>
  <c r="J115" i="16" s="1"/>
  <c r="F42" i="16" a="1"/>
  <c r="F42" i="16" s="1"/>
  <c r="F41" i="16" a="1"/>
  <c r="F41" i="16" s="1"/>
  <c r="F40" i="16" a="1"/>
  <c r="F40" i="16" s="1"/>
  <c r="F39" i="16" a="1"/>
  <c r="F39" i="16" s="1"/>
  <c r="F38" i="16" a="1"/>
  <c r="F38" i="16" s="1"/>
  <c r="F37" i="16" a="1"/>
  <c r="F37" i="16" s="1"/>
  <c r="S97" i="16"/>
  <c r="S96" i="16"/>
  <c r="S95" i="16"/>
  <c r="S94" i="16"/>
  <c r="S93" i="16"/>
  <c r="T93" i="16" s="1"/>
  <c r="C64" i="16"/>
  <c r="C63" i="16"/>
  <c r="C62" i="16"/>
  <c r="C61" i="16"/>
  <c r="C60" i="16"/>
  <c r="C59" i="16"/>
  <c r="C53" i="16"/>
  <c r="C52" i="16"/>
  <c r="C51" i="16"/>
  <c r="C50" i="16"/>
  <c r="C49" i="16"/>
  <c r="C48" i="16"/>
  <c r="G42" i="16"/>
  <c r="G41" i="16"/>
  <c r="G40" i="16"/>
  <c r="G39" i="16"/>
  <c r="G38" i="16"/>
  <c r="C31" i="16"/>
  <c r="C30" i="16"/>
  <c r="C29" i="16"/>
  <c r="C28" i="16"/>
  <c r="C27" i="16"/>
  <c r="C20" i="16"/>
  <c r="C19" i="16"/>
  <c r="C18" i="16"/>
  <c r="C17" i="16"/>
  <c r="C16" i="16"/>
  <c r="C9" i="16"/>
  <c r="C8" i="16"/>
  <c r="C7" i="16"/>
  <c r="C6" i="16"/>
  <c r="C5" i="16"/>
  <c r="G37" i="16"/>
  <c r="E19" i="18" a="1"/>
  <c r="E19" i="18" s="1"/>
  <c r="E18" i="18" a="1"/>
  <c r="E18" i="18" s="1"/>
  <c r="E17" i="18" a="1"/>
  <c r="E17" i="18" s="1"/>
  <c r="E16" i="18" a="1"/>
  <c r="E16" i="18" s="1"/>
  <c r="E14" i="18" a="1"/>
  <c r="E14" i="18" s="1"/>
  <c r="E15" i="18" a="1"/>
  <c r="E15" i="18" s="1"/>
  <c r="E4" i="18" a="1"/>
  <c r="E4" i="18" s="1"/>
  <c r="E5" i="18" a="1"/>
  <c r="E5" i="18" s="1"/>
  <c r="E6" i="18" a="1"/>
  <c r="E6" i="18" s="1"/>
  <c r="E7" i="18" a="1"/>
  <c r="E7" i="18" s="1"/>
  <c r="E8" i="18" a="1"/>
  <c r="E8" i="18" s="1"/>
  <c r="E9" i="18" a="1"/>
  <c r="E9" i="18" s="1"/>
  <c r="E10" i="18" a="1"/>
  <c r="E10" i="18" s="1"/>
  <c r="E11" i="18" a="1"/>
  <c r="E11" i="18" s="1"/>
  <c r="E12" i="18" a="1"/>
  <c r="E12" i="18" s="1"/>
  <c r="E13" i="18" a="1"/>
  <c r="E13" i="18" s="1"/>
  <c r="D18" i="14" a="1"/>
  <c r="D18" i="14" s="1"/>
  <c r="D17" i="14" a="1"/>
  <c r="D17" i="14" s="1"/>
  <c r="D16" i="14" a="1"/>
  <c r="D16" i="14" s="1"/>
  <c r="D15" i="14" a="1"/>
  <c r="D15" i="14" s="1"/>
  <c r="D14" i="14" a="1"/>
  <c r="D14" i="14" s="1"/>
  <c r="B8" i="14" a="1"/>
  <c r="B8" i="14" s="1"/>
  <c r="B7" i="14" a="1"/>
  <c r="B7" i="14" s="1"/>
  <c r="B6" i="14" a="1"/>
  <c r="B6" i="14" s="1"/>
  <c r="B5" i="14" a="1"/>
  <c r="B5" i="14" s="1"/>
  <c r="B4" i="14" a="1"/>
  <c r="B4" i="14" s="1"/>
  <c r="C48" i="13" a="1"/>
  <c r="C48" i="13" s="1"/>
  <c r="C47" i="13" a="1"/>
  <c r="C47" i="13" s="1"/>
  <c r="C46" i="13" a="1"/>
  <c r="C46" i="13" s="1"/>
  <c r="C45" i="13" a="1"/>
  <c r="C45" i="13" s="1"/>
  <c r="C44" i="13" a="1"/>
  <c r="C44" i="13" s="1"/>
  <c r="C38" i="13" a="1"/>
  <c r="C38" i="13" s="1"/>
  <c r="C37" i="13" a="1"/>
  <c r="C37" i="13" s="1"/>
  <c r="C36" i="13" a="1"/>
  <c r="C36" i="13" s="1"/>
  <c r="C35" i="13" a="1"/>
  <c r="C35" i="13" s="1"/>
  <c r="C34" i="13" a="1"/>
  <c r="C34" i="13" s="1"/>
  <c r="B28" i="13" a="1"/>
  <c r="B28" i="13" s="1"/>
  <c r="B27" i="13" a="1"/>
  <c r="B27" i="13" s="1"/>
  <c r="B26" i="13" a="1"/>
  <c r="B26" i="13" s="1"/>
  <c r="B25" i="13" a="1"/>
  <c r="B25" i="13" s="1"/>
  <c r="B24" i="13" a="1"/>
  <c r="B24" i="13" s="1"/>
  <c r="C18" i="13" a="1"/>
  <c r="C18" i="13" s="1"/>
  <c r="C17" i="13" a="1"/>
  <c r="C17" i="13" s="1"/>
  <c r="C16" i="13" a="1"/>
  <c r="C16" i="13" s="1"/>
  <c r="C15" i="13" a="1"/>
  <c r="C15" i="13" s="1"/>
  <c r="C14" i="13" a="1"/>
  <c r="C14" i="13" s="1"/>
  <c r="F8" i="13" a="1"/>
  <c r="F8" i="13" s="1"/>
  <c r="F7" i="13" a="1"/>
  <c r="F7" i="13" s="1"/>
  <c r="F6" i="13" a="1"/>
  <c r="F6" i="13" s="1"/>
  <c r="F5" i="13" a="1"/>
  <c r="F5" i="13" s="1"/>
  <c r="F4" i="13" a="1"/>
  <c r="F4" i="13" s="1"/>
  <c r="G50" i="8" a="1"/>
  <c r="G50" i="8" s="1"/>
  <c r="G49" i="8" a="1"/>
  <c r="G49" i="8" s="1"/>
  <c r="G48" i="8" a="1"/>
  <c r="G48" i="8" s="1"/>
  <c r="G47" i="8" a="1"/>
  <c r="G47" i="8" s="1"/>
  <c r="G46" i="8" a="1"/>
  <c r="G46" i="8" s="1"/>
  <c r="F40" i="8" a="1"/>
  <c r="F40" i="8" s="1"/>
  <c r="F39" i="8" a="1"/>
  <c r="F39" i="8" s="1"/>
  <c r="F38" i="8" a="1"/>
  <c r="F38" i="8" s="1"/>
  <c r="F37" i="8" a="1"/>
  <c r="F37" i="8" s="1"/>
  <c r="F36" i="8" a="1"/>
  <c r="F36" i="8" s="1"/>
  <c r="D30" i="8" a="1"/>
  <c r="D30" i="8" s="1"/>
  <c r="D29" i="8" a="1"/>
  <c r="D29" i="8" s="1"/>
  <c r="D28" i="8" a="1"/>
  <c r="D28" i="8" s="1"/>
  <c r="D27" i="8" a="1"/>
  <c r="D27" i="8" s="1"/>
  <c r="D26" i="8" a="1"/>
  <c r="D26" i="8" s="1"/>
  <c r="C20" i="8" a="1"/>
  <c r="C20" i="8" s="1"/>
  <c r="C19" i="8" a="1"/>
  <c r="C19" i="8" s="1"/>
  <c r="C18" i="8" a="1"/>
  <c r="C18" i="8" s="1"/>
  <c r="C17" i="8" a="1"/>
  <c r="C17" i="8" s="1"/>
  <c r="C16" i="8" a="1"/>
  <c r="C16" i="8" s="1"/>
  <c r="C10" i="8" a="1"/>
  <c r="C10" i="8" s="1"/>
  <c r="C9" i="8" a="1"/>
  <c r="C9" i="8" s="1"/>
  <c r="C8" i="8" a="1"/>
  <c r="C8" i="8" s="1"/>
  <c r="C7" i="8" a="1"/>
  <c r="C7" i="8" s="1"/>
  <c r="C6" i="8" a="1"/>
  <c r="C6" i="8" s="1"/>
  <c r="C5" i="8" a="1"/>
  <c r="C5" i="8" s="1"/>
  <c r="C4" i="8" a="1"/>
  <c r="C4" i="8" s="1"/>
  <c r="B304" i="11" a="1"/>
  <c r="B304" i="11" s="1"/>
  <c r="B303" i="11" a="1"/>
  <c r="B303" i="11" s="1"/>
  <c r="B302" i="11" a="1"/>
  <c r="B302" i="11" s="1"/>
  <c r="B301" i="11" a="1"/>
  <c r="B301" i="11" s="1"/>
  <c r="B300" i="11" a="1"/>
  <c r="B300" i="11" s="1"/>
  <c r="B299" i="11" a="1"/>
  <c r="B299" i="11" s="1"/>
  <c r="B298" i="11" a="1"/>
  <c r="B298" i="11" s="1"/>
  <c r="B291" i="11" a="1"/>
  <c r="B291" i="11" s="1"/>
  <c r="B290" i="11" a="1"/>
  <c r="B290" i="11" s="1"/>
  <c r="B289" i="11" a="1"/>
  <c r="B289" i="11" s="1"/>
  <c r="B288" i="11" a="1"/>
  <c r="B288" i="11" s="1"/>
  <c r="B287" i="11" a="1"/>
  <c r="B287" i="11" s="1"/>
  <c r="B286" i="11" a="1"/>
  <c r="B286" i="11" s="1"/>
  <c r="B285" i="11" a="1"/>
  <c r="B285" i="11" s="1"/>
  <c r="B284" i="11" a="1"/>
  <c r="B284" i="11" s="1"/>
  <c r="B273" i="11" a="1"/>
  <c r="B273" i="11" s="1"/>
  <c r="G273" i="11" s="1" a="1"/>
  <c r="G273" i="11" s="1"/>
  <c r="B272" i="11" a="1"/>
  <c r="B272" i="11" s="1"/>
  <c r="G272" i="11" s="1" a="1"/>
  <c r="G272" i="11" s="1"/>
  <c r="B271" i="11" a="1"/>
  <c r="B271" i="11" s="1"/>
  <c r="G271" i="11" s="1" a="1"/>
  <c r="G271" i="11" s="1"/>
  <c r="B270" i="11" a="1"/>
  <c r="B270" i="11" s="1"/>
  <c r="G270" i="11" s="1" a="1"/>
  <c r="G270" i="11" s="1"/>
  <c r="B269" i="11" a="1"/>
  <c r="B269" i="11" s="1"/>
  <c r="G269" i="11" s="1" a="1"/>
  <c r="G269" i="11" s="1"/>
  <c r="B268" i="11" a="1"/>
  <c r="B268" i="11" s="1"/>
  <c r="G268" i="11" s="1" a="1"/>
  <c r="G268" i="11" s="1"/>
  <c r="B267" i="11" a="1"/>
  <c r="B267" i="11" s="1"/>
  <c r="G267" i="11" s="1" a="1"/>
  <c r="G267" i="11" s="1"/>
  <c r="B266" i="11" a="1"/>
  <c r="B266" i="11" s="1"/>
  <c r="G266" i="11" s="1" a="1"/>
  <c r="G266" i="11" s="1"/>
  <c r="B265" i="11" a="1"/>
  <c r="B265" i="11" s="1"/>
  <c r="G265" i="11" s="1" a="1"/>
  <c r="G265" i="11" s="1"/>
  <c r="B264" i="11" a="1"/>
  <c r="B264" i="11" s="1"/>
  <c r="G264" i="11" s="1" a="1"/>
  <c r="G264" i="11" s="1"/>
  <c r="B263" i="11" a="1"/>
  <c r="B263" i="11" s="1"/>
  <c r="G263" i="11" s="1" a="1"/>
  <c r="G263" i="11" s="1"/>
  <c r="B262" i="11" a="1"/>
  <c r="B262" i="11" s="1"/>
  <c r="G262" i="11" s="1" a="1"/>
  <c r="G262" i="11" s="1"/>
  <c r="B261" i="11" a="1"/>
  <c r="B261" i="11" s="1"/>
  <c r="G261" i="11" s="1" a="1"/>
  <c r="G261" i="11" s="1"/>
  <c r="C26" i="16"/>
  <c r="C15" i="16"/>
  <c r="C4" i="16"/>
  <c r="C65" i="4" a="1"/>
  <c r="C65" i="4" s="1"/>
  <c r="C64" i="4" a="1"/>
  <c r="C64" i="4" s="1"/>
  <c r="C63" i="4" a="1"/>
  <c r="C63" i="4" s="1"/>
  <c r="C62" i="4" a="1"/>
  <c r="C62" i="4" s="1"/>
  <c r="C61" i="4" a="1"/>
  <c r="C61" i="4" s="1"/>
  <c r="C60" i="4" a="1"/>
  <c r="C60" i="4" s="1"/>
  <c r="C59" i="4" a="1"/>
  <c r="C59" i="4" s="1"/>
  <c r="C58" i="4" a="1"/>
  <c r="C58" i="4" s="1"/>
  <c r="C57" i="4" a="1"/>
  <c r="C57" i="4" s="1"/>
  <c r="C56" i="4" a="1"/>
  <c r="C56" i="4" s="1"/>
  <c r="C55" i="4" a="1"/>
  <c r="C55" i="4" s="1"/>
  <c r="C54" i="4" a="1"/>
  <c r="C54" i="4" s="1"/>
  <c r="C37" i="4" a="1"/>
  <c r="C37" i="4" s="1"/>
  <c r="C36" i="4" a="1"/>
  <c r="C36" i="4" s="1"/>
  <c r="C35" i="4" a="1"/>
  <c r="C35" i="4" s="1"/>
  <c r="C34" i="4" a="1"/>
  <c r="C34" i="4" s="1"/>
  <c r="C33" i="4" a="1"/>
  <c r="C33" i="4" s="1"/>
  <c r="C32" i="4" a="1"/>
  <c r="C32" i="4" s="1"/>
  <c r="C31" i="4" a="1"/>
  <c r="C31" i="4" s="1"/>
  <c r="C30" i="4" a="1"/>
  <c r="C30" i="4" s="1"/>
  <c r="C29" i="4" a="1"/>
  <c r="C29" i="4" s="1"/>
  <c r="C23" i="4" a="1"/>
  <c r="C23" i="4" s="1"/>
  <c r="C22" i="4" a="1"/>
  <c r="C22" i="4" s="1"/>
  <c r="C21" i="4" a="1"/>
  <c r="C21" i="4" s="1"/>
  <c r="C20" i="4" a="1"/>
  <c r="C20" i="4" s="1"/>
  <c r="C19" i="4" a="1"/>
  <c r="C19" i="4" s="1"/>
  <c r="C18" i="4" a="1"/>
  <c r="C18" i="4" s="1"/>
  <c r="C17" i="4" a="1"/>
  <c r="C17" i="4" s="1"/>
  <c r="C16" i="4" a="1"/>
  <c r="C16"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E138" i="3" a="1"/>
  <c r="E138" i="3" s="1"/>
  <c r="E137" i="3" a="1"/>
  <c r="E137" i="3" s="1"/>
  <c r="E136" i="3" a="1"/>
  <c r="E136" i="3" s="1"/>
  <c r="E135" i="3" a="1"/>
  <c r="E135" i="3" s="1"/>
  <c r="E134" i="3" a="1"/>
  <c r="E134" i="3" s="1"/>
  <c r="E133" i="3" a="1"/>
  <c r="E133" i="3" s="1"/>
  <c r="E132" i="3" a="1"/>
  <c r="E132" i="3" s="1"/>
  <c r="E131" i="3" a="1"/>
  <c r="E131" i="3" s="1"/>
  <c r="E130" i="3" a="1"/>
  <c r="E130" i="3" s="1"/>
  <c r="E129" i="3" a="1"/>
  <c r="E129" i="3" s="1"/>
  <c r="E128" i="3" a="1"/>
  <c r="E128" i="3" s="1"/>
  <c r="E127" i="3" a="1"/>
  <c r="E127" i="3" s="1"/>
  <c r="E126" i="3" a="1"/>
  <c r="E126" i="3" s="1"/>
  <c r="E125" i="3" a="1"/>
  <c r="E125" i="3" s="1"/>
  <c r="E124" i="3" a="1"/>
  <c r="E124" i="3" s="1"/>
  <c r="E123" i="3" a="1"/>
  <c r="E123" i="3" s="1"/>
  <c r="E122" i="3" a="1"/>
  <c r="E122" i="3" s="1"/>
  <c r="E121" i="3" a="1"/>
  <c r="E121" i="3" s="1"/>
  <c r="E120" i="3" a="1"/>
  <c r="E120" i="3" s="1"/>
  <c r="E119" i="3" a="1"/>
  <c r="E119" i="3" s="1"/>
  <c r="E118" i="3" a="1"/>
  <c r="E118" i="3" s="1"/>
  <c r="E117" i="3" a="1"/>
  <c r="E117" i="3" s="1"/>
  <c r="E116" i="3" a="1"/>
  <c r="E116" i="3" s="1"/>
  <c r="E115" i="3" a="1"/>
  <c r="E115" i="3" s="1"/>
  <c r="E114" i="3" a="1"/>
  <c r="E114" i="3" s="1"/>
  <c r="E113" i="3" a="1"/>
  <c r="E113" i="3" s="1"/>
  <c r="D107" i="3" a="1"/>
  <c r="D107" i="3" s="1"/>
  <c r="D106" i="3" a="1"/>
  <c r="D106" i="3" s="1"/>
  <c r="D105" i="3" a="1"/>
  <c r="D105" i="3" s="1"/>
  <c r="D104" i="3" a="1"/>
  <c r="D104" i="3" s="1"/>
  <c r="D98" i="3" a="1"/>
  <c r="D98" i="3" s="1"/>
  <c r="D97" i="3" a="1"/>
  <c r="D97" i="3" s="1"/>
  <c r="D96" i="3" a="1"/>
  <c r="D96" i="3" s="1"/>
  <c r="D95" i="3" a="1"/>
  <c r="D95" i="3" s="1"/>
  <c r="C77" i="3" a="1"/>
  <c r="C77" i="3" s="1"/>
  <c r="C76" i="3" a="1"/>
  <c r="C76" i="3" s="1"/>
  <c r="C75" i="3" a="1"/>
  <c r="C75" i="3" s="1"/>
  <c r="C74" i="3" a="1"/>
  <c r="C74" i="3" s="1"/>
  <c r="C73" i="3" a="1"/>
  <c r="C73" i="3" s="1"/>
  <c r="C72" i="3" a="1"/>
  <c r="C72" i="3" s="1"/>
  <c r="C71" i="3" a="1"/>
  <c r="C71" i="3" s="1"/>
  <c r="E47" i="3" a="1"/>
  <c r="E47" i="3" s="1"/>
  <c r="E46" i="3" a="1"/>
  <c r="E46" i="3" s="1"/>
  <c r="E45" i="3" a="1"/>
  <c r="E45" i="3" s="1"/>
  <c r="E44" i="3" a="1"/>
  <c r="E44" i="3" s="1"/>
  <c r="E43" i="3" a="1"/>
  <c r="E43" i="3" s="1"/>
  <c r="E42" i="3" a="1"/>
  <c r="E42" i="3" s="1"/>
  <c r="E41" i="3" a="1"/>
  <c r="E41" i="3" s="1"/>
  <c r="E40" i="3" a="1"/>
  <c r="E40" i="3" s="1"/>
  <c r="D34" i="3" a="1"/>
  <c r="D34" i="3" s="1"/>
  <c r="D33" i="3" a="1"/>
  <c r="D33" i="3" s="1"/>
  <c r="D32" i="3" a="1"/>
  <c r="D32" i="3" s="1"/>
  <c r="D31" i="3" a="1"/>
  <c r="D31" i="3" s="1"/>
  <c r="D30" i="3" a="1"/>
  <c r="D30" i="3" s="1"/>
  <c r="D29" i="3" a="1"/>
  <c r="D29" i="3" s="1"/>
  <c r="D28" i="3" a="1"/>
  <c r="D28" i="3" s="1"/>
  <c r="D27" i="3" a="1"/>
  <c r="D27" i="3" s="1"/>
  <c r="C21" i="3" a="1"/>
  <c r="C21" i="3" s="1"/>
  <c r="C20" i="3" a="1"/>
  <c r="C20" i="3" s="1"/>
  <c r="C19" i="3" a="1"/>
  <c r="C19" i="3" s="1"/>
  <c r="C18" i="3" a="1"/>
  <c r="C18" i="3" s="1"/>
  <c r="C17" i="3" a="1"/>
  <c r="C17" i="3" s="1"/>
  <c r="C11" i="3" a="1"/>
  <c r="C11" i="3" s="1"/>
  <c r="C10" i="3" a="1"/>
  <c r="C10" i="3" s="1"/>
  <c r="C9" i="3" a="1"/>
  <c r="C9" i="3" s="1"/>
  <c r="C8" i="3" a="1"/>
  <c r="C8" i="3" s="1"/>
  <c r="C7" i="3" a="1"/>
  <c r="C7" i="3" s="1"/>
  <c r="C6" i="3" a="1"/>
  <c r="C6" i="3" s="1"/>
  <c r="C5" i="3" a="1"/>
  <c r="C5" i="3" s="1"/>
  <c r="C4" i="3" a="1"/>
  <c r="C4" i="3" s="1"/>
  <c r="E29" i="1" a="1"/>
  <c r="E29" i="1" s="1"/>
  <c r="E28" i="1" a="1"/>
  <c r="E28" i="1" s="1"/>
  <c r="E27" i="1" a="1"/>
  <c r="E27" i="1" s="1"/>
  <c r="E26" i="1" a="1"/>
  <c r="E26" i="1" s="1"/>
  <c r="E25" i="1" a="1"/>
  <c r="E25" i="1" s="1"/>
  <c r="E24" i="1" a="1"/>
  <c r="E24" i="1" s="1"/>
  <c r="E23" i="1" a="1"/>
  <c r="E23" i="1" s="1"/>
  <c r="E22" i="1" a="1"/>
  <c r="E22" i="1" s="1"/>
  <c r="E21" i="1" a="1"/>
  <c r="E21" i="1" s="1"/>
  <c r="E20" i="1" a="1"/>
  <c r="E20" i="1" s="1"/>
  <c r="C14" i="1" a="1"/>
  <c r="C14" i="1" s="1"/>
  <c r="C13" i="1" a="1"/>
  <c r="C13" i="1" s="1"/>
  <c r="C12" i="1" a="1"/>
  <c r="C12" i="1" s="1"/>
  <c r="C11" i="1" a="1"/>
  <c r="C11" i="1" s="1"/>
  <c r="C10" i="1" a="1"/>
  <c r="C10" i="1" s="1"/>
  <c r="C9" i="1" a="1"/>
  <c r="C9" i="1" s="1"/>
  <c r="C8" i="1" a="1"/>
  <c r="C8" i="1" s="1"/>
  <c r="C7" i="1" a="1"/>
  <c r="C7" i="1" s="1"/>
  <c r="C6" i="1" a="1"/>
  <c r="C6" i="1" s="1"/>
  <c r="C5" i="1" a="1"/>
  <c r="C5" i="1" s="1"/>
  <c r="C4" i="1" a="1"/>
  <c r="C4" i="1" s="1"/>
  <c r="V146" i="16" l="1"/>
  <c r="X146" i="16" s="1"/>
  <c r="U146" i="16"/>
  <c r="V147" i="16"/>
  <c r="X147" i="16" s="1"/>
  <c r="U147" i="16"/>
  <c r="V140" i="16"/>
  <c r="X140" i="16" s="1"/>
  <c r="U140" i="16"/>
  <c r="V141" i="16"/>
  <c r="X141" i="16" s="1"/>
  <c r="U141" i="16"/>
  <c r="X142" i="16"/>
  <c r="U142" i="16"/>
  <c r="V143" i="16"/>
  <c r="X143" i="16" s="1"/>
  <c r="U143" i="16"/>
  <c r="V144" i="16"/>
  <c r="X144" i="16" s="1"/>
  <c r="U144" i="16"/>
  <c r="V145" i="16"/>
  <c r="X145" i="16" s="1"/>
  <c r="U145" i="16"/>
  <c r="L130" i="16" a="1"/>
  <c r="L130" i="16" s="1"/>
  <c r="N130" i="16"/>
  <c r="J130" i="16"/>
  <c r="M130" i="16" s="1"/>
  <c r="L131" i="16" a="1"/>
  <c r="L131" i="16" s="1"/>
  <c r="N131" i="16"/>
  <c r="J131" i="16"/>
  <c r="M131" i="16" s="1"/>
  <c r="J132" i="16"/>
  <c r="M132" i="16" s="1"/>
  <c r="L132" i="16" a="1"/>
  <c r="L132" i="16" s="1"/>
  <c r="N132" i="16"/>
  <c r="J133" i="16"/>
  <c r="L133" i="16" a="1"/>
  <c r="L133" i="16" s="1"/>
  <c r="N133" i="16" s="1"/>
  <c r="L129" i="16" a="1"/>
  <c r="L129" i="16" s="1"/>
  <c r="N129" i="16"/>
  <c r="J129" i="16"/>
  <c r="M129" i="16" s="1"/>
  <c r="J134" i="16"/>
  <c r="M134" i="16" s="1"/>
  <c r="L134" i="16" a="1"/>
  <c r="L134" i="16" s="1"/>
  <c r="N134" i="16"/>
  <c r="L127" i="16" a="1"/>
  <c r="L127" i="16" s="1"/>
  <c r="J127" i="16"/>
  <c r="M127" i="16" s="1"/>
  <c r="L128" i="16" a="1"/>
  <c r="L128" i="16" s="1"/>
  <c r="N128" i="16" s="1"/>
  <c r="J128" i="16"/>
  <c r="Y114" i="16"/>
  <c r="Z114" i="16" s="1"/>
  <c r="V115" i="16"/>
  <c r="W115" i="16"/>
  <c r="AB115" i="16" s="1"/>
  <c r="U115" i="16"/>
  <c r="U117" i="16"/>
  <c r="W117" i="16"/>
  <c r="AB117" i="16" s="1"/>
  <c r="V117" i="16"/>
  <c r="U118" i="16"/>
  <c r="W118" i="16"/>
  <c r="AB118" i="16" s="1"/>
  <c r="V118" i="16"/>
  <c r="U119" i="16"/>
  <c r="W119" i="16"/>
  <c r="AB119" i="16" s="1"/>
  <c r="V119" i="16"/>
  <c r="U120" i="16"/>
  <c r="W120" i="16"/>
  <c r="AB120" i="16" s="1"/>
  <c r="V120" i="16"/>
  <c r="U116" i="16"/>
  <c r="W116" i="16"/>
  <c r="AB116" i="16" s="1"/>
  <c r="V116" i="16"/>
  <c r="U121" i="16"/>
  <c r="W121" i="16"/>
  <c r="AB121" i="16" s="1"/>
  <c r="V121" i="16"/>
  <c r="Q94" i="16"/>
  <c r="P94" i="16"/>
  <c r="O94" i="16"/>
  <c r="Q95" i="16"/>
  <c r="P95" i="16"/>
  <c r="O95" i="16"/>
  <c r="Q96" i="16"/>
  <c r="O96" i="16"/>
  <c r="P96" i="16"/>
  <c r="Q97" i="16"/>
  <c r="O97" i="16"/>
  <c r="P97" i="16"/>
  <c r="U86" i="16"/>
  <c r="T86" i="16"/>
  <c r="T84" i="16"/>
  <c r="U84" i="16"/>
  <c r="U81" i="16"/>
  <c r="T81" i="16"/>
  <c r="T82" i="16"/>
  <c r="U82" i="16"/>
  <c r="U85" i="16"/>
  <c r="T85" i="16"/>
  <c r="T83" i="16"/>
  <c r="U83" i="16"/>
  <c r="R85" i="16"/>
  <c r="S85" i="16"/>
  <c r="R81" i="16"/>
  <c r="S81" i="16"/>
  <c r="S84" i="16"/>
  <c r="R84" i="16"/>
  <c r="R86" i="16"/>
  <c r="S86" i="16"/>
  <c r="S82" i="16"/>
  <c r="R82" i="16"/>
  <c r="S83" i="16"/>
  <c r="R83" i="16"/>
  <c r="L87" i="6"/>
  <c r="N87" i="6" s="1"/>
  <c r="L88" i="6"/>
  <c r="M88" i="6"/>
  <c r="N88" i="6" s="1"/>
  <c r="M92" i="6"/>
  <c r="L92" i="6"/>
  <c r="L90" i="6"/>
  <c r="M90" i="6"/>
  <c r="N90" i="6" s="1"/>
  <c r="M94" i="6"/>
  <c r="L94" i="6"/>
  <c r="K89" i="6"/>
  <c r="M89" i="6" s="1"/>
  <c r="K91" i="6"/>
  <c r="M91" i="6" s="1"/>
  <c r="K93" i="6"/>
  <c r="M93" i="6" s="1"/>
  <c r="K95" i="6"/>
  <c r="M95" i="6" s="1"/>
  <c r="L84" i="6"/>
  <c r="L85" i="6"/>
  <c r="N85" i="6" s="1"/>
  <c r="L86" i="6"/>
  <c r="N86" i="6" s="1"/>
  <c r="H42" i="21"/>
  <c r="H44" i="21"/>
  <c r="H43" i="21"/>
  <c r="H41" i="21"/>
  <c r="N35" i="21"/>
  <c r="O35" i="21"/>
  <c r="M30" i="21"/>
  <c r="O30" i="21" s="1"/>
  <c r="L31" i="21"/>
  <c r="M31" i="21" s="1"/>
  <c r="L32" i="21"/>
  <c r="M32" i="21" s="1"/>
  <c r="O32" i="21" s="1"/>
  <c r="L33" i="21"/>
  <c r="M33" i="21" s="1"/>
  <c r="L34" i="21"/>
  <c r="M34" i="21" s="1"/>
  <c r="O34" i="21" s="1"/>
  <c r="H35" i="21"/>
  <c r="I35" i="21" s="1"/>
  <c r="K35" i="21" s="1"/>
  <c r="H31" i="21"/>
  <c r="I31" i="21" s="1"/>
  <c r="K31" i="21" s="1"/>
  <c r="H32" i="21"/>
  <c r="I32" i="21" s="1"/>
  <c r="K32" i="21" s="1"/>
  <c r="H33" i="21"/>
  <c r="I33" i="21" s="1"/>
  <c r="K33" i="21" s="1"/>
  <c r="H34" i="21"/>
  <c r="I34" i="21" s="1"/>
  <c r="K34" i="21" s="1"/>
  <c r="H30" i="21"/>
  <c r="I30" i="21" s="1"/>
  <c r="K30" i="21" s="1"/>
  <c r="H22" i="21"/>
  <c r="H24" i="21"/>
  <c r="H21" i="21"/>
  <c r="H23" i="21"/>
  <c r="H15" i="21"/>
  <c r="H12" i="21"/>
  <c r="H14" i="21"/>
  <c r="H6" i="21"/>
  <c r="H4" i="21"/>
  <c r="H5" i="21"/>
  <c r="E104" i="16" a="1"/>
  <c r="E104" i="16" s="1"/>
  <c r="O104" i="16" s="1"/>
  <c r="E108" i="16" a="1"/>
  <c r="E108" i="16" s="1"/>
  <c r="O108" i="16" s="1"/>
  <c r="E106" i="16" a="1"/>
  <c r="E106" i="16" s="1"/>
  <c r="O106" i="16" s="1"/>
  <c r="E105" i="16" a="1"/>
  <c r="E105" i="16" s="1"/>
  <c r="O105" i="16" s="1"/>
  <c r="E107" i="16" a="1"/>
  <c r="E107" i="16" s="1"/>
  <c r="O107" i="16" s="1"/>
  <c r="J74" i="16" a="1"/>
  <c r="J74" i="16" s="1"/>
  <c r="L74" i="16" s="1"/>
  <c r="G73" i="16"/>
  <c r="I73" i="16" a="1"/>
  <c r="I73" i="16" s="1"/>
  <c r="K73" i="16" s="1"/>
  <c r="J73" i="16" a="1"/>
  <c r="J73" i="16" s="1"/>
  <c r="L73" i="16" s="1"/>
  <c r="J70" i="16" a="1"/>
  <c r="J70" i="16" s="1"/>
  <c r="L70" i="16" s="1"/>
  <c r="G72" i="16"/>
  <c r="H72" i="16"/>
  <c r="I72" i="16" a="1"/>
  <c r="I72" i="16" s="1"/>
  <c r="K72" i="16" s="1"/>
  <c r="G74" i="16"/>
  <c r="H74" i="16"/>
  <c r="L72" i="16"/>
  <c r="H71" i="16"/>
  <c r="H75" i="16"/>
  <c r="G75" i="16"/>
  <c r="I71" i="16" a="1"/>
  <c r="I71" i="16" s="1"/>
  <c r="K71" i="16" s="1"/>
  <c r="I75" i="16" a="1"/>
  <c r="I75" i="16" s="1"/>
  <c r="K75" i="16" s="1"/>
  <c r="J71" i="16" a="1"/>
  <c r="J71" i="16" s="1"/>
  <c r="L71" i="16" s="1"/>
  <c r="J75" i="16" a="1"/>
  <c r="J75" i="16" s="1"/>
  <c r="L75" i="16" s="1"/>
  <c r="G71" i="16"/>
  <c r="G70" i="16"/>
  <c r="H70" i="16"/>
  <c r="G48" i="16"/>
  <c r="F59" i="16" a="1"/>
  <c r="F59" i="16" s="1"/>
  <c r="G59" i="16" s="1"/>
  <c r="F64" i="16" a="1"/>
  <c r="F64" i="16" s="1"/>
  <c r="G64" i="16" s="1"/>
  <c r="F60" i="16" a="1"/>
  <c r="F60" i="16" s="1"/>
  <c r="G60" i="16" s="1"/>
  <c r="F63" i="16" a="1"/>
  <c r="F63" i="16" s="1"/>
  <c r="G63" i="16" s="1"/>
  <c r="F61" i="16" a="1"/>
  <c r="F61" i="16" s="1"/>
  <c r="G61" i="16" s="1"/>
  <c r="F62" i="16" a="1"/>
  <c r="F62" i="16" s="1"/>
  <c r="G62" i="16" s="1"/>
  <c r="G53" i="16"/>
  <c r="G51" i="16"/>
  <c r="G52" i="16"/>
  <c r="G49" i="16"/>
  <c r="G50" i="16"/>
  <c r="F26" i="16" a="1"/>
  <c r="F26" i="16" s="1"/>
  <c r="G26" i="16" s="1"/>
  <c r="F17" i="16" a="1"/>
  <c r="F17" i="16" s="1"/>
  <c r="G17" i="16" s="1"/>
  <c r="F15" i="16" a="1"/>
  <c r="F15" i="16" s="1"/>
  <c r="G15" i="16" s="1"/>
  <c r="F30" i="16" a="1"/>
  <c r="F30" i="16" s="1"/>
  <c r="G30" i="16" s="1"/>
  <c r="F28" i="16" a="1"/>
  <c r="F28" i="16" s="1"/>
  <c r="G28" i="16" s="1"/>
  <c r="F27" i="16" a="1"/>
  <c r="F27" i="16" s="1"/>
  <c r="G27" i="16" s="1"/>
  <c r="F31" i="16" a="1"/>
  <c r="F31" i="16" s="1"/>
  <c r="G31" i="16" s="1"/>
  <c r="F29" i="16" a="1"/>
  <c r="F29" i="16" s="1"/>
  <c r="G29" i="16" s="1"/>
  <c r="F16" i="16" a="1"/>
  <c r="F16" i="16" s="1"/>
  <c r="G16" i="16" s="1"/>
  <c r="F19" i="16" a="1"/>
  <c r="F19" i="16" s="1"/>
  <c r="G19" i="16" s="1"/>
  <c r="F20" i="16" a="1"/>
  <c r="F20" i="16" s="1"/>
  <c r="G20" i="16" s="1"/>
  <c r="F18" i="16" a="1"/>
  <c r="F18" i="16" s="1"/>
  <c r="G18" i="16" s="1"/>
  <c r="F4" i="16" a="1"/>
  <c r="F4" i="16" s="1"/>
  <c r="G4" i="16" s="1"/>
  <c r="F9" i="16" a="1"/>
  <c r="F9" i="16" s="1"/>
  <c r="G9" i="16" s="1"/>
  <c r="F5" i="16" a="1"/>
  <c r="F5" i="16" s="1"/>
  <c r="G5" i="16" s="1"/>
  <c r="F8" i="16" a="1"/>
  <c r="F8" i="16" s="1"/>
  <c r="G8" i="16" s="1"/>
  <c r="F6" i="16" a="1"/>
  <c r="F6" i="16" s="1"/>
  <c r="G6" i="16" s="1"/>
  <c r="F7" i="16" a="1"/>
  <c r="F7" i="16" s="1"/>
  <c r="G7" i="16" s="1"/>
  <c r="N89" i="6" l="1"/>
  <c r="N92" i="6"/>
  <c r="O92" i="6" s="1"/>
  <c r="N94" i="6"/>
  <c r="O94" i="6" s="1"/>
  <c r="O85" i="6"/>
  <c r="N93" i="6"/>
  <c r="N84" i="6"/>
  <c r="O84" i="6" s="1"/>
  <c r="Z145" i="16"/>
  <c r="Y145" i="16"/>
  <c r="Z141" i="16"/>
  <c r="Y141" i="16"/>
  <c r="Z144" i="16"/>
  <c r="Y144" i="16"/>
  <c r="Z143" i="16"/>
  <c r="Y143" i="16"/>
  <c r="Z147" i="16"/>
  <c r="Y147" i="16"/>
  <c r="Z142" i="16"/>
  <c r="Y142" i="16"/>
  <c r="Z146" i="16"/>
  <c r="Y146" i="16"/>
  <c r="Z140" i="16"/>
  <c r="Y140" i="16"/>
  <c r="P134" i="16"/>
  <c r="O134" i="16"/>
  <c r="P132" i="16"/>
  <c r="O132" i="16"/>
  <c r="P128" i="16"/>
  <c r="O128" i="16"/>
  <c r="P129" i="16"/>
  <c r="O129" i="16"/>
  <c r="P133" i="16"/>
  <c r="O133" i="16"/>
  <c r="P131" i="16"/>
  <c r="O131" i="16"/>
  <c r="P130" i="16"/>
  <c r="O130" i="16"/>
  <c r="AD116" i="16"/>
  <c r="AC116" i="16"/>
  <c r="AD118" i="16"/>
  <c r="AC118" i="16"/>
  <c r="AD120" i="16"/>
  <c r="AC120" i="16"/>
  <c r="AD117" i="16"/>
  <c r="AC117" i="16"/>
  <c r="AD121" i="16"/>
  <c r="AC121" i="16"/>
  <c r="AD119" i="16"/>
  <c r="AC119" i="16"/>
  <c r="AD115" i="16"/>
  <c r="AC115" i="16"/>
  <c r="W145" i="16"/>
  <c r="W141" i="16"/>
  <c r="W142" i="16"/>
  <c r="W146" i="16"/>
  <c r="W144" i="16"/>
  <c r="W140" i="16"/>
  <c r="W143" i="16"/>
  <c r="W147" i="16"/>
  <c r="X116" i="16"/>
  <c r="Y116" i="16" s="1"/>
  <c r="AA116" i="16" s="1"/>
  <c r="M128" i="16"/>
  <c r="N127" i="16"/>
  <c r="M133" i="16"/>
  <c r="X119" i="16"/>
  <c r="Y119" i="16" s="1"/>
  <c r="Z119" i="16" s="1"/>
  <c r="X121" i="16"/>
  <c r="Y121" i="16" s="1"/>
  <c r="AA121" i="16" s="1"/>
  <c r="AA114" i="16"/>
  <c r="AE114" i="16" s="1"/>
  <c r="X117" i="16"/>
  <c r="X120" i="16"/>
  <c r="X118" i="16"/>
  <c r="X115" i="16"/>
  <c r="R97" i="16"/>
  <c r="R94" i="16"/>
  <c r="R96" i="16"/>
  <c r="R95" i="16"/>
  <c r="V86" i="16"/>
  <c r="X86" i="16" s="1"/>
  <c r="V85" i="16"/>
  <c r="X85" i="16" s="1"/>
  <c r="V81" i="16"/>
  <c r="X81" i="16" s="1"/>
  <c r="V82" i="16"/>
  <c r="X82" i="16" s="1"/>
  <c r="V84" i="16"/>
  <c r="X84" i="16" s="1"/>
  <c r="V83" i="16"/>
  <c r="X83" i="16" s="1"/>
  <c r="L89" i="6"/>
  <c r="O87" i="6"/>
  <c r="O88" i="6"/>
  <c r="O86" i="6"/>
  <c r="O90" i="6"/>
  <c r="L95" i="6"/>
  <c r="L91" i="6"/>
  <c r="L93" i="6"/>
  <c r="N34" i="21"/>
  <c r="N32" i="21"/>
  <c r="J32" i="21"/>
  <c r="N30" i="21"/>
  <c r="J31" i="21"/>
  <c r="N33" i="21"/>
  <c r="O33" i="21"/>
  <c r="N31" i="21"/>
  <c r="O31" i="21"/>
  <c r="J33" i="21"/>
  <c r="J34" i="21"/>
  <c r="P34" i="21" s="1"/>
  <c r="Q34" i="21" s="1"/>
  <c r="J35" i="21"/>
  <c r="P35" i="21" s="1"/>
  <c r="Q35" i="21" s="1"/>
  <c r="J30" i="21"/>
  <c r="M73" i="16"/>
  <c r="N73" i="16" s="1"/>
  <c r="M70" i="16"/>
  <c r="N70" i="16" s="1"/>
  <c r="M72" i="16"/>
  <c r="N72" i="16" s="1"/>
  <c r="M75" i="16"/>
  <c r="N75" i="16" s="1"/>
  <c r="M74" i="16"/>
  <c r="N74" i="16" s="1"/>
  <c r="M71" i="16"/>
  <c r="N71" i="16" s="1"/>
  <c r="O93" i="6" l="1"/>
  <c r="O89" i="6"/>
  <c r="N91" i="6"/>
  <c r="O91" i="6" s="1"/>
  <c r="N95" i="6"/>
  <c r="O95" i="6" s="1"/>
  <c r="Q129" i="16"/>
  <c r="AA141" i="16"/>
  <c r="AA146" i="16"/>
  <c r="AA142" i="16"/>
  <c r="AA145" i="16"/>
  <c r="AA147" i="16"/>
  <c r="AA140" i="16"/>
  <c r="AA143" i="16"/>
  <c r="AA144" i="16"/>
  <c r="Q130" i="16"/>
  <c r="Q128" i="16"/>
  <c r="Q131" i="16"/>
  <c r="Q132" i="16"/>
  <c r="Q133" i="16"/>
  <c r="Q134" i="16"/>
  <c r="P127" i="16"/>
  <c r="O127" i="16"/>
  <c r="P32" i="21"/>
  <c r="Q32" i="21" s="1"/>
  <c r="Z121" i="16"/>
  <c r="AE121" i="16" s="1"/>
  <c r="AA119" i="16"/>
  <c r="AE119" i="16" s="1"/>
  <c r="Z116" i="16"/>
  <c r="AE116" i="16" s="1"/>
  <c r="Y118" i="16"/>
  <c r="Z118" i="16" s="1"/>
  <c r="Y120" i="16"/>
  <c r="Z120" i="16" s="1"/>
  <c r="Y115" i="16"/>
  <c r="Z115" i="16" s="1"/>
  <c r="Y117" i="16"/>
  <c r="Z117" i="16" s="1"/>
  <c r="T95" i="16"/>
  <c r="U95" i="16"/>
  <c r="T96" i="16"/>
  <c r="U96" i="16"/>
  <c r="T94" i="16"/>
  <c r="U94" i="16"/>
  <c r="T97" i="16"/>
  <c r="U97" i="16"/>
  <c r="P30" i="21"/>
  <c r="Q30" i="21" s="1"/>
  <c r="P31" i="21"/>
  <c r="Q31" i="21" s="1"/>
  <c r="P33" i="21"/>
  <c r="Q33" i="21" s="1"/>
  <c r="Q127" i="16" l="1"/>
  <c r="AA115" i="16"/>
  <c r="AE115" i="16" s="1"/>
  <c r="AA117" i="16"/>
  <c r="AE117" i="16" s="1"/>
  <c r="AA120" i="16"/>
  <c r="AE120" i="16" s="1"/>
  <c r="AA118" i="16"/>
  <c r="AE118" i="16" s="1"/>
  <c r="Y81" i="16"/>
  <c r="Y86" i="16"/>
  <c r="Y82" i="16"/>
  <c r="Y85" i="16"/>
  <c r="Y84" i="16"/>
  <c r="Y83" i="16"/>
  <c r="H13" i="2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<sst xmlns="http://schemas.openxmlformats.org/spreadsheetml/2006/main" count="1505" uniqueCount="659">
  <si>
    <t>IS_LEAP_YEAR(YearCE)</t>
  </si>
  <si>
    <t>YearCE</t>
  </si>
  <si>
    <t>Returns</t>
  </si>
  <si>
    <t>Text</t>
  </si>
  <si>
    <t>Month</t>
  </si>
  <si>
    <t>Day</t>
  </si>
  <si>
    <t>JulianCalendar</t>
  </si>
  <si>
    <t>Year</t>
  </si>
  <si>
    <t>BCE</t>
  </si>
  <si>
    <t>JULIAN_DAY_NUMBER(Year, Month, Day, [JulianCalendar])</t>
  </si>
  <si>
    <t>YEAR_COMMON_ERA(Year, BCE)</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</si>
  <si>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</si>
  <si>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</si>
  <si>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</si>
  <si>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</si>
  <si>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</si>
  <si>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</si>
  <si>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</si>
  <si>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</si>
  <si>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DayOfWeek</t>
  </si>
  <si>
    <t>Date</t>
  </si>
  <si>
    <t>Short</t>
  </si>
  <si>
    <t>Saturday</t>
  </si>
  <si>
    <t>Sat</t>
  </si>
  <si>
    <t>Mon</t>
  </si>
  <si>
    <t>Thurs</t>
  </si>
  <si>
    <t>Fri</t>
  </si>
  <si>
    <t>Sun</t>
  </si>
  <si>
    <t>WeekOfMonth</t>
  </si>
  <si>
    <t>Date: YearCE</t>
  </si>
  <si>
    <t>Date:Month</t>
  </si>
  <si>
    <t>Date:Day</t>
  </si>
  <si>
    <t>Second Tuesday of January 2023</t>
  </si>
  <si>
    <t>Last Monday of Feb 1854. In the Julian Calendar, 22 Feb 1854 is a Monday.</t>
  </si>
  <si>
    <t>LocalJDN</t>
  </si>
  <si>
    <t>LocalTime</t>
  </si>
  <si>
    <t>TimeZoneOffset</t>
  </si>
  <si>
    <t>JDate</t>
  </si>
  <si>
    <t>Out: JDN</t>
  </si>
  <si>
    <t>Out: LocalJDN</t>
  </si>
  <si>
    <t>Out: LocalTime</t>
  </si>
  <si>
    <t>Out: ToD</t>
  </si>
  <si>
    <t>Out: TZO</t>
  </si>
  <si>
    <t>2023-02-28T08:45</t>
  </si>
  <si>
    <t>Result</t>
  </si>
  <si>
    <t>Precision</t>
  </si>
  <si>
    <t>NoZulu</t>
  </si>
  <si>
    <t>InternationalEnglish</t>
  </si>
  <si>
    <t>January</t>
  </si>
  <si>
    <t>Jan</t>
  </si>
  <si>
    <t>February</t>
  </si>
  <si>
    <t>May</t>
  </si>
  <si>
    <t>Janu</t>
  </si>
  <si>
    <t>PARSE_LITERARY_DATE(LiteraryDate)</t>
  </si>
  <si>
    <t>LiteraryDate</t>
  </si>
  <si>
    <t>Out: Year</t>
  </si>
  <si>
    <t>Out: Time</t>
  </si>
  <si>
    <t>January 25, 2000</t>
  </si>
  <si>
    <t>Feb 1, 2020, 10 am</t>
  </si>
  <si>
    <t>Nov 20, 4 pm</t>
  </si>
  <si>
    <t>Mar, 2023</t>
  </si>
  <si>
    <t>Mar 2023</t>
  </si>
  <si>
    <t>Nov, 4</t>
  </si>
  <si>
    <t>Mar, 5 pm</t>
  </si>
  <si>
    <t>PARSE_US_DATE(USDate)</t>
  </si>
  <si>
    <t>USDate</t>
  </si>
  <si>
    <t>1/10/2023</t>
  </si>
  <si>
    <t>1-10-2023</t>
  </si>
  <si>
    <t>ISODate</t>
  </si>
  <si>
    <t>−0327-10-01</t>
  </si>
  <si>
    <t>2000-02-29</t>
  </si>
  <si>
    <t>1900-02-29</t>
  </si>
  <si>
    <t>2100-02-29</t>
  </si>
  <si>
    <t>Out: TZ</t>
  </si>
  <si>
    <t>2000-02-29T06</t>
  </si>
  <si>
    <t>2000-02-01T36:30:20+09:30</t>
  </si>
  <si>
    <t>2000-02-29T18Z</t>
  </si>
  <si>
    <t>Time</t>
  </si>
  <si>
    <t>AddMonths</t>
  </si>
  <si>
    <t>AddYears</t>
  </si>
  <si>
    <t>Out: JDate</t>
  </si>
  <si>
    <t>Days</t>
  </si>
  <si>
    <t>Hour</t>
  </si>
  <si>
    <t>Minute</t>
  </si>
  <si>
    <t>Second</t>
  </si>
  <si>
    <t>12 15 30 45 B MAY 23</t>
  </si>
  <si>
    <t>DTG</t>
  </si>
  <si>
    <t>05064515KJUN00</t>
  </si>
  <si>
    <t>150745IDEC23</t>
  </si>
  <si>
    <t>150600Z</t>
  </si>
  <si>
    <t>150745IDEC84</t>
  </si>
  <si>
    <t>PARSE_MIL_DTG(DTG)</t>
  </si>
  <si>
    <t>2023-10-23T23:59:59.999+09:30</t>
  </si>
  <si>
    <t>2023-10-23T24:00Z</t>
  </si>
  <si>
    <t>2023-10-23T24:00+09:30</t>
  </si>
  <si>
    <t>GREGORIAN_TO_JULIAN(YearCE, Month, Day)</t>
  </si>
  <si>
    <t>JULIAN_TO_GREGORIAN(YearCE, Month, Day)</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</si>
  <si>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</si>
  <si>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</si>
  <si>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</si>
  <si>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ISODATE_TO_JDN_LOCAL(ISODate, [FromJulianCalendar])</t>
  </si>
  <si>
    <t>ISODATE_TO_JDATE(ISODate, [FromJulianCalendar])</t>
  </si>
  <si>
    <t>IncludeTimeZoneOffset</t>
  </si>
  <si>
    <t>Out: EDate</t>
  </si>
  <si>
    <t>Out: TimeZoneOffset</t>
  </si>
  <si>
    <t>1900-02-29T00:00+09:30</t>
  </si>
  <si>
    <t>JDN_LOCAL_TO_ISODATE(LocalJDN, LocalTime, [TimeZoneOffset], [Precision], [NoZulu], [ToJulianCalendar])</t>
  </si>
  <si>
    <t>ToJulianCalendar</t>
  </si>
  <si>
    <t>FORMAT_LITERARY_YEAR(YearCE, AlwaysShowEra])</t>
  </si>
  <si>
    <t>AlwaysShowEra</t>
  </si>
  <si>
    <t>2000-02-01T23:59:59.999+09:30</t>
  </si>
  <si>
    <t>Jan 20</t>
  </si>
  <si>
    <t>PARSE_LITERARY_YEAR(LiteraryYear)</t>
  </si>
  <si>
    <t>LiteraryYear</t>
  </si>
  <si>
    <t>1987</t>
  </si>
  <si>
    <t>400 CE</t>
  </si>
  <si>
    <t>354 BCE</t>
  </si>
  <si>
    <t>0 BCE</t>
  </si>
  <si>
    <t>Mar 20 CE</t>
  </si>
  <si>
    <t>Mar 25, 45 BCE, 12:45:12.567</t>
  </si>
  <si>
    <t>Jul 25, -600</t>
  </si>
  <si>
    <t>+354</t>
  </si>
  <si>
    <t>-354</t>
  </si>
  <si>
    <t>−354</t>
  </si>
  <si>
    <t>1/10/−2023 12:59:59.999 pm</t>
  </si>
  <si>
    <t>Separator</t>
  </si>
  <si>
    <t>.</t>
  </si>
  <si>
    <t>-</t>
  </si>
  <si>
    <t>ISODATE_TO_EDATE(ISODate, [IncludeTimeZoneOffset], [FromJulianCalendar])</t>
  </si>
  <si>
    <t>JDATE_TO_ISODATE(JDate, [TimeZoneOffset], [Precision], [NoZulu], [ToJulianCalendar])</t>
  </si>
  <si>
    <t>EDATE_TO_ISODATE(EDate, [TimeZoneOffset], [Precision], [NoZulu], [ToJulianCalendar])</t>
  </si>
  <si>
    <t>EDate</t>
  </si>
  <si>
    <t>EDATE_TO_JDATE(EDate, [TimeZoneOffset])</t>
  </si>
  <si>
    <t>EDATE_TO_JDN_LOCAL(EDate)</t>
  </si>
  <si>
    <t>JDN_LOCAL_TO_EDATE(LocalJDN, LocalTime)</t>
  </si>
  <si>
    <t>JDATE_TO_EDATE(JDate, TimeZoneOffset)</t>
  </si>
  <si>
    <t>EDATE_TO_USDATE(EDate, [Separator], [Precision])</t>
  </si>
  <si>
    <t>USDATE_TO_EDATE(USDate)</t>
  </si>
  <si>
    <t>4/23/2023 2:03:15 PM</t>
  </si>
  <si>
    <t>11/28/2023 12:00 AM</t>
  </si>
  <si>
    <t>4.23.2023 2:03 PM</t>
  </si>
  <si>
    <t>3-14-2100 12:00 AM</t>
  </si>
  <si>
    <t>DAYS_IN_YEAR(YearCE, [JulianCalendar])</t>
  </si>
  <si>
    <t>DAYS_IN_MONTH(Month, [YearCE], [JulianCalendar])</t>
  </si>
  <si>
    <t>WEEKS_IN_YEAR(YearCE, [JulianCalendar])</t>
  </si>
  <si>
    <t>CONVERT_WEEKDAY_NUMBER(DayOfWeek, [ISOtoTraditional])</t>
  </si>
  <si>
    <t>ISOtoTraditional</t>
  </si>
  <si>
    <t>Last Sunday of June 2023</t>
  </si>
  <si>
    <t>Out: ISOWeek</t>
  </si>
  <si>
    <t>ISOWeekDay</t>
  </si>
  <si>
    <t>Last Monday of Feb 2023</t>
  </si>
  <si>
    <t>Second to last Friday of Feb 2023</t>
  </si>
  <si>
    <t>Check</t>
  </si>
  <si>
    <t>Sign</t>
  </si>
  <si>
    <t>Out: Months</t>
  </si>
  <si>
    <t>DeltaYear</t>
  </si>
  <si>
    <t>DeltaWeek</t>
  </si>
  <si>
    <t>Out: Weeks</t>
  </si>
  <si>
    <t>OrdinalDay</t>
  </si>
  <si>
    <t>Quarter</t>
  </si>
  <si>
    <t>MonthOffset</t>
  </si>
  <si>
    <t>FiscalYearCE</t>
  </si>
  <si>
    <t>DAYS_IN_QUARTER(Quarter, [FiscalYearCE], [MonthOffset], [JulianCalendar])</t>
  </si>
  <si>
    <t>DayOfQuarter</t>
  </si>
  <si>
    <t/>
  </si>
  <si>
    <t>Out: Quarter</t>
  </si>
  <si>
    <t>Out: DayOfQuarter</t>
  </si>
  <si>
    <t>Out: DaysInQuarter</t>
  </si>
  <si>
    <t>Out:Days</t>
  </si>
  <si>
    <t>DeltaQuarter</t>
  </si>
  <si>
    <t>SimpleDiff</t>
  </si>
  <si>
    <t>xlDiff</t>
  </si>
  <si>
    <t>Out: Minute</t>
  </si>
  <si>
    <t>Out: Hours</t>
  </si>
  <si>
    <t>Out: Seconds</t>
  </si>
  <si>
    <t>Out: Sign</t>
  </si>
  <si>
    <t>xlDeltaYear</t>
  </si>
  <si>
    <t>xlDeltaMonth</t>
  </si>
  <si>
    <t>SimpleHoursOff</t>
  </si>
  <si>
    <t>Out: Quarters</t>
  </si>
  <si>
    <t>Out: Years</t>
  </si>
  <si>
    <t>Out: Days</t>
  </si>
  <si>
    <t>xlDiffDays</t>
  </si>
  <si>
    <t>DiffMonths</t>
  </si>
  <si>
    <t>DeltaDays</t>
  </si>
  <si>
    <t>H</t>
  </si>
  <si>
    <t>N</t>
  </si>
  <si>
    <t>S</t>
  </si>
  <si>
    <t>HMS</t>
  </si>
  <si>
    <t>W</t>
  </si>
  <si>
    <t>M</t>
  </si>
  <si>
    <t>Units</t>
  </si>
  <si>
    <t>Q</t>
  </si>
  <si>
    <t>Out: 1</t>
  </si>
  <si>
    <t>Out: 2</t>
  </si>
  <si>
    <t>Out: 3</t>
  </si>
  <si>
    <t>Out: 4</t>
  </si>
  <si>
    <t>Y</t>
  </si>
  <si>
    <t>WD</t>
  </si>
  <si>
    <t>YWD</t>
  </si>
  <si>
    <t>MD</t>
  </si>
  <si>
    <t>QD</t>
  </si>
  <si>
    <t>DHMS</t>
  </si>
  <si>
    <t>Out: Minutes</t>
  </si>
  <si>
    <t>DaysInMonth_Start</t>
  </si>
  <si>
    <t>DaysInMonth_End</t>
  </si>
  <si>
    <t>Partial_Start</t>
  </si>
  <si>
    <t>Partial_End</t>
  </si>
  <si>
    <t>YMD</t>
  </si>
  <si>
    <t>YQD</t>
  </si>
  <si>
    <t>YMDHMS</t>
  </si>
  <si>
    <t>Out: 5</t>
  </si>
  <si>
    <t>Out: 6</t>
  </si>
  <si>
    <t>Out: 7</t>
  </si>
  <si>
    <t>xlExtent</t>
  </si>
  <si>
    <t>FiscalYr_Start</t>
  </si>
  <si>
    <t>Quarter_Start</t>
  </si>
  <si>
    <t>Date_Start</t>
  </si>
  <si>
    <t>MonthShift_Start</t>
  </si>
  <si>
    <t>Date_End</t>
  </si>
  <si>
    <t>MonthShift_End</t>
  </si>
  <si>
    <t>FiscalYr_End</t>
  </si>
  <si>
    <t>Quarter_End</t>
  </si>
  <si>
    <t>QuarterDiff</t>
  </si>
  <si>
    <t>WEEKDAY_NAME(ISOWeekDay, [Short], [InternationalEnglish])</t>
  </si>
  <si>
    <t>MONTH_NAME(Month, [Short], [InternationalEnglish])</t>
  </si>
  <si>
    <t>xlDate</t>
  </si>
  <si>
    <t>AddQuarters</t>
  </si>
  <si>
    <t>AddWeeks</t>
  </si>
  <si>
    <t>xlResult</t>
  </si>
  <si>
    <t>xlDecMonths</t>
  </si>
  <si>
    <t>xlAddMonths</t>
  </si>
  <si>
    <t>xlPartialMonths</t>
  </si>
  <si>
    <t>xlShiftMonths</t>
  </si>
  <si>
    <t>Out: IsLeapYear</t>
  </si>
  <si>
    <t>Out: IsValid</t>
  </si>
  <si>
    <t>Out: DaysInYear</t>
  </si>
  <si>
    <t>Out: DaysInMonth</t>
  </si>
  <si>
    <t>Test</t>
  </si>
  <si>
    <t>Out: MJDate</t>
  </si>
  <si>
    <t>JDATE_TO_MODIFIED(Jdate)</t>
  </si>
  <si>
    <t>MJDate</t>
  </si>
  <si>
    <t>MODIFIED_TO_JDATE(MJDate)</t>
  </si>
  <si>
    <t>JULIAN_DATE(YearCE, Month, Day, Time, [JulianCalendar])</t>
  </si>
  <si>
    <t>Out: OrdinalDay</t>
  </si>
  <si>
    <t>ORDINAL_DATE_TO_MJDATE(YearCE, OrdinalDay, Time, [JulianCalendar])</t>
  </si>
  <si>
    <t>Out: WeekdayNumber</t>
  </si>
  <si>
    <t>Out: ISOWeekDay</t>
  </si>
  <si>
    <t>WEEKDAY_OF_MONTH(YearCE, Month, WeekOfMonth, ISOWeekDay, [Time], [JulianCalendar])</t>
  </si>
  <si>
    <t>Date: Time</t>
  </si>
  <si>
    <t>WEEK_DATE_TO_MJDATE(YearCE, ISOWeek, ISOWeekDay, [Time], [JulianCalendar])</t>
  </si>
  <si>
    <t>ISOWeek</t>
  </si>
  <si>
    <t>ISOWeekday</t>
  </si>
  <si>
    <t>In Julian calendar is a Monday</t>
  </si>
  <si>
    <t>In Julian calendar is a Sunday</t>
  </si>
  <si>
    <t>Out: WeeksInYear</t>
  </si>
  <si>
    <t>Out: ISOWeekNumber</t>
  </si>
  <si>
    <t>WEEK_NUMBER(MJDate, [JulianCalendar])</t>
  </si>
  <si>
    <t>QUARTER_DATE_TO_MJDATE(FiscalYearCE, Quarter, DayOfQuarter, [Time], [MonthOffset], [JulianCalendar])</t>
  </si>
  <si>
    <t>xlDateTime</t>
  </si>
  <si>
    <t>Out: FiscalYear</t>
  </si>
  <si>
    <t>Return: MJDate</t>
  </si>
  <si>
    <t>TimeSpan</t>
  </si>
  <si>
    <t>LocalMJDate</t>
  </si>
  <si>
    <t>Out: LocalMJDate</t>
  </si>
  <si>
    <t>MJDateStart</t>
  </si>
  <si>
    <t>MJDateEnd</t>
  </si>
  <si>
    <t>DateStart</t>
  </si>
  <si>
    <t>DateEnd</t>
  </si>
  <si>
    <t>DELTA_SECONDS(JDateStart, JDateEnd)</t>
  </si>
  <si>
    <t>DELTA_WEEKS(JDateStart, JDateEnd)</t>
  </si>
  <si>
    <t>DELTA_WEEK_DAYS(JDateStart, JDateEnd)</t>
  </si>
  <si>
    <t>DELTA_MONTHS(MJDateStart, MJDateEnd, [JulianCalendar])</t>
  </si>
  <si>
    <t>DELTA_QUARTERS(MJDateStart, MJDateEnd, [MonthOffset], [JulianCalendar])</t>
  </si>
  <si>
    <t>StartQuarter</t>
  </si>
  <si>
    <t>StartQuarterYear</t>
  </si>
  <si>
    <t>StartQuarterDay</t>
  </si>
  <si>
    <t>StartQuarterDayCount</t>
  </si>
  <si>
    <t>StartQuarterTime</t>
  </si>
  <si>
    <t>EndQuarterYear</t>
  </si>
  <si>
    <t>EndQuarter</t>
  </si>
  <si>
    <t>EndQuarterDay</t>
  </si>
  <si>
    <t>EndQuarterTime</t>
  </si>
  <si>
    <t>EndQuarterDayCount</t>
  </si>
  <si>
    <t>StartPartialQuarter</t>
  </si>
  <si>
    <t>EndPartialQuarter</t>
  </si>
  <si>
    <t>DeltaQuarters</t>
  </si>
  <si>
    <t>DELTA_YEARS(MJDateStart, MJDateEnd, [JulianCalendar])</t>
  </si>
  <si>
    <t>StartOrdYear</t>
  </si>
  <si>
    <t>StartOrdDay</t>
  </si>
  <si>
    <t>StartOrdTime</t>
  </si>
  <si>
    <t>StartOrdDayCount</t>
  </si>
  <si>
    <t>EndOrdYear</t>
  </si>
  <si>
    <t>EndOrdDay</t>
  </si>
  <si>
    <t>EndOrdTime</t>
  </si>
  <si>
    <t>EndOrdDayCount</t>
  </si>
  <si>
    <t>StartPartialYear</t>
  </si>
  <si>
    <t>EndPartialYear</t>
  </si>
  <si>
    <t>DeltaYears</t>
  </si>
  <si>
    <t>JMDateStart</t>
  </si>
  <si>
    <t>DELTA_YEAR_WEEK_DAYS(MJDateStart, MJDateEnd, [JulianCalendar])</t>
  </si>
  <si>
    <t>StartWeeksYear</t>
  </si>
  <si>
    <t>StartWeek</t>
  </si>
  <si>
    <t>StartWeekDay</t>
  </si>
  <si>
    <t>StartWeekCount</t>
  </si>
  <si>
    <t>StartWeekTime</t>
  </si>
  <si>
    <t>EndWeeksYear</t>
  </si>
  <si>
    <t>EndWeek</t>
  </si>
  <si>
    <t>EndWeekDay</t>
  </si>
  <si>
    <t>EndWeekTime</t>
  </si>
  <si>
    <t>EndWeekCount</t>
  </si>
  <si>
    <t>DeltaYearInit</t>
  </si>
  <si>
    <t>DeltaWeekInit</t>
  </si>
  <si>
    <t>DeltaDayInit</t>
  </si>
  <si>
    <t>DeltaWeeks</t>
  </si>
  <si>
    <t>CarryWeeks</t>
  </si>
  <si>
    <t>ResolveWeeks</t>
  </si>
  <si>
    <t>DELTA_MONTH_DAYS(MJDateStart, MJDateEnd, [JulianCalendar])</t>
  </si>
  <si>
    <t>DiffMonthsInit</t>
  </si>
  <si>
    <t>DiffDaysInit</t>
  </si>
  <si>
    <t>DaysInStartMonth</t>
  </si>
  <si>
    <t>DeltaMonths</t>
  </si>
  <si>
    <t>DELTA_QUARTER_DAYS(MJDateStart, MJDateEnd, [MonthOffset], [JulianCalendar])</t>
  </si>
  <si>
    <t>DELTA_INTERVAL(Units, MJDateStart, MJDateEnd, [MonthOffset], [JulianCalendar])</t>
  </si>
  <si>
    <t>DeltaQuarterInit</t>
  </si>
  <si>
    <t>EXTENT_OF_DAYS(LocalMJDateStart, LocalMJDateEnd)</t>
  </si>
  <si>
    <t>EXTENT_OF_WEEKS(LocalMJDateStart, LocalMJDateEnd)</t>
  </si>
  <si>
    <t>EXTENT_OF_MONTHS(LocalMJDateStart, LocalMJDateEnd, [JulianCalendar])</t>
  </si>
  <si>
    <t>EXTENT_OF_QUARTERS(LocalMJDateStart, LocalMJDateEnd, [MonthOffset], [JulianCalendar])</t>
  </si>
  <si>
    <t>EXTENT_OF_YEARS(LocalMJDateStart, LocalMJDateEnd, [JulianCalendar])</t>
  </si>
  <si>
    <t>Out: Weekday</t>
  </si>
  <si>
    <t>Traditional</t>
  </si>
  <si>
    <t>2000-02-01T24:00:00.000+09:30</t>
  </si>
  <si>
    <t>2000-02-01T-09:30</t>
  </si>
  <si>
    <t>-1 BCE</t>
  </si>
  <si>
    <t>1 BCE</t>
  </si>
  <si>
    <t>2 BCE</t>
  </si>
  <si>
    <t>-1 CE</t>
  </si>
  <si>
    <t>Jan 0</t>
  </si>
  <si>
    <t>Jan 0, 2000</t>
  </si>
  <si>
    <t>April 31, 2023</t>
  </si>
  <si>
    <t>1-10-2023_11:59:59.999 pm</t>
  </si>
  <si>
    <t>12.31.2023T13:05:45</t>
  </si>
  <si>
    <t>1-10-2023 6 pm</t>
  </si>
  <si>
    <t>Feb 29, 2020, 24:00</t>
  </si>
  <si>
    <t>T16:50Z</t>
  </si>
  <si>
    <t>T+09:30</t>
  </si>
  <si>
    <t>12.31.-406 14:00</t>
  </si>
  <si>
    <t>1-10-2023 24:00</t>
  </si>
  <si>
    <t>152400Z</t>
  </si>
  <si>
    <t>Out: WeekDay</t>
  </si>
  <si>
    <t>Truncate</t>
  </si>
  <si>
    <t>Out: TimeSpan</t>
  </si>
  <si>
    <t>Out: ISODate</t>
  </si>
  <si>
    <t>FORMAT_TIMESPAN(TimeSpan, [Options])</t>
  </si>
  <si>
    <t>Options</t>
  </si>
  <si>
    <t>ROUND_TIMESPAN(TimeSpan, [Precision], [Truncate])</t>
  </si>
  <si>
    <t>LH~</t>
  </si>
  <si>
    <t>H~</t>
  </si>
  <si>
    <t>Chars</t>
  </si>
  <si>
    <t>ReturnChar</t>
  </si>
  <si>
    <t>AB</t>
  </si>
  <si>
    <t>HS</t>
  </si>
  <si>
    <t>MM</t>
  </si>
  <si>
    <t>MS</t>
  </si>
  <si>
    <t>MS~</t>
  </si>
  <si>
    <t>IMS~</t>
  </si>
  <si>
    <t>IHS&lt;</t>
  </si>
  <si>
    <t>LHM~</t>
  </si>
  <si>
    <t>LHS~</t>
  </si>
  <si>
    <t>CharSet</t>
  </si>
  <si>
    <t>Out: Valid</t>
  </si>
  <si>
    <t>ABCDEFGHIJKLMNOPQRSTUVWXYZ</t>
  </si>
  <si>
    <t>IgnoreCase</t>
  </si>
  <si>
    <t>abc</t>
  </si>
  <si>
    <t>ZDE</t>
  </si>
  <si>
    <t>&lt;&amp;:/\</t>
  </si>
  <si>
    <t>&lt;&amp;\:/</t>
  </si>
  <si>
    <t>Out: Char</t>
  </si>
  <si>
    <t>1234_A_B_A_0</t>
  </si>
  <si>
    <t>ab</t>
  </si>
  <si>
    <t>Z</t>
  </si>
  <si>
    <t>VALIDATE_CHARSET(CharSet, Text, [IgnoreCase])</t>
  </si>
  <si>
    <t>REPLACE_CHARS(Text, CharSet, CharReplaceWith)</t>
  </si>
  <si>
    <t>CharReplaceWith</t>
  </si>
  <si>
    <t>Out: Text</t>
  </si>
  <si>
    <t>*</t>
  </si>
  <si>
    <t>ABCPQR</t>
  </si>
  <si>
    <t>BCDEFGJKLMNOP</t>
  </si>
  <si>
    <t>FIND_NTH_CHAR(Chars, Text, N, [ReturnChar], [LowerPos], [UpperPos])</t>
  </si>
  <si>
    <t>LowerPos</t>
  </si>
  <si>
    <t>UpperPos</t>
  </si>
  <si>
    <t>Out: Pos</t>
  </si>
  <si>
    <t>SEARCH_NTH_CHAR(Chars, Text, N, [ReturnChar], [LowerPos], [UpperPos])</t>
  </si>
  <si>
    <t>IS_VALID_ORDINAL_DATE(YearCE, OrdinalDay, [JulianCalendar])</t>
  </si>
  <si>
    <t>IS_VALID_WEEK_DATE(YearCE, ISOWeek, [ISOWeekDay], [JulianCalendar])</t>
  </si>
  <si>
    <t>IS_VALID_DATE(YearCE, Month, Day, [JulianCalendar])</t>
  </si>
  <si>
    <t>Accept24Hour</t>
  </si>
  <si>
    <t>MODIFIED_JULIAN_DATE(YearCE, Month, Day, Time, [JulianCalendar])</t>
  </si>
  <si>
    <t>DAY_OF_WEEK(MJDate)</t>
  </si>
  <si>
    <t>Convert WeekDay</t>
  </si>
  <si>
    <t>Out: Month Name</t>
  </si>
  <si>
    <t>PARSE_ISO_TIME(ISOTime)</t>
  </si>
  <si>
    <t>ISOTime</t>
  </si>
  <si>
    <t>T12:35:23.765</t>
  </si>
  <si>
    <t>T123523.765</t>
  </si>
  <si>
    <t>T123523.76</t>
  </si>
  <si>
    <t>T11</t>
  </si>
  <si>
    <t>T11:21</t>
  </si>
  <si>
    <t>T</t>
  </si>
  <si>
    <t>Out: ISOTime</t>
  </si>
  <si>
    <t>~</t>
  </si>
  <si>
    <t>B</t>
  </si>
  <si>
    <t>BT</t>
  </si>
  <si>
    <t>FORMAT_ISO_TIME(Time, [Options])</t>
  </si>
  <si>
    <t>PARSE_ISO_TZO(ISOTimeZoneOffset)</t>
  </si>
  <si>
    <t>ISOTmeZoneOffset</t>
  </si>
  <si>
    <t>+09:00</t>
  </si>
  <si>
    <t>+09:14:22</t>
  </si>
  <si>
    <t>-08</t>
  </si>
  <si>
    <t>Out: ISOTimeZoneOffset</t>
  </si>
  <si>
    <t>−0600</t>
  </si>
  <si>
    <t>−07:00</t>
  </si>
  <si>
    <t>FORMAT_ISO_TZO(TimeZoneOffset, [Options])</t>
  </si>
  <si>
    <t>20231021</t>
  </si>
  <si>
    <t>10900-10</t>
  </si>
  <si>
    <t>2023-10</t>
  </si>
  <si>
    <t>2023W10</t>
  </si>
  <si>
    <t>Out: Type</t>
  </si>
  <si>
    <t>Out: Month/Week</t>
  </si>
  <si>
    <t>FORMAT_ISO_ORDINAL_DATE(YearCE, OrdinalDay, [Basic], [JulianCalendar])</t>
  </si>
  <si>
    <t>FORMAT_ISO_WEEK_DATE(YearCE, ISOWeek, [ISOWeekDay], [Basic], [JulianCalendar])</t>
  </si>
  <si>
    <t>FORMAT_ISO_YEAR(YearCE)</t>
  </si>
  <si>
    <t>ISODateTime</t>
  </si>
  <si>
    <t>ISOCalendarDate</t>
  </si>
  <si>
    <t>2023</t>
  </si>
  <si>
    <t>Out: ISOCalendarDate</t>
  </si>
  <si>
    <t>Basic</t>
  </si>
  <si>
    <t>FORMAT_ISO_CALENDAR_DATE(YearCE, Month, Day, [Basic], [JulianCalendar])</t>
  </si>
  <si>
    <t>ISOOrdinalDate</t>
  </si>
  <si>
    <t>Out: ISOOrdinalDate</t>
  </si>
  <si>
    <t>−0327-101</t>
  </si>
  <si>
    <t>10900-001</t>
  </si>
  <si>
    <t>2100-366</t>
  </si>
  <si>
    <t>2023121</t>
  </si>
  <si>
    <t>PARSE_ISO_CALENDAR_DATE(ISOCalendarDate, [JulianCalendar])</t>
  </si>
  <si>
    <t>PARSE_ISO_ORDINAL_DATE(ISOOrdinalDate, [JulianCalendar])</t>
  </si>
  <si>
    <t>PARSE_ISO_WEEK_DATE(ISOWeekDate, [JulianCalendar])</t>
  </si>
  <si>
    <t>ISOWeekDate</t>
  </si>
  <si>
    <t>Out: Week</t>
  </si>
  <si>
    <t>−0327-W10-1</t>
  </si>
  <si>
    <t>10900-W10</t>
  </si>
  <si>
    <t>2020-W53</t>
  </si>
  <si>
    <t>2021-W53</t>
  </si>
  <si>
    <t>2023W101</t>
  </si>
  <si>
    <t>PARSE_ISO_DATE(ISODate, [JulianCalendar])</t>
  </si>
  <si>
    <t>−0327-10-15</t>
  </si>
  <si>
    <t>2020W532</t>
  </si>
  <si>
    <t>2021-153</t>
  </si>
  <si>
    <t>2023101</t>
  </si>
  <si>
    <t>202310</t>
  </si>
  <si>
    <t>Out: ISODateTime</t>
  </si>
  <si>
    <t>Out: ISOYear</t>
  </si>
  <si>
    <t>Out: Literary Year</t>
  </si>
  <si>
    <t>1024</t>
  </si>
  <si>
    <t>Out: LiteraryDate</t>
  </si>
  <si>
    <t>FORMAT_LITERARY_DATE(B188,C188,D188,E188)</t>
  </si>
  <si>
    <t>FORMAT_ISO_DATE(Type, YearCE, DatePart2, DatePart3, [Basic], [JulianCalendar])</t>
  </si>
  <si>
    <t>AllowMixedStyles</t>
  </si>
  <si>
    <t>2023-02-18T05:34+0900</t>
  </si>
  <si>
    <t>FORMAT_ISO_DATETIME(YearCE, Month, Day, [Time], [TimeZoneOffset], [Options], [JulianCalendar])</t>
  </si>
  <si>
    <t>TIMESPAN(Sign, Days, Hours, Minutes, Seconds)</t>
  </si>
  <si>
    <t>Hours</t>
  </si>
  <si>
    <t>Minutes</t>
  </si>
  <si>
    <t>Seconds</t>
  </si>
  <si>
    <t>IS_VALID_TIME_OF_DAY(Hour, Minute, Second, [Accept24Hour])</t>
  </si>
  <si>
    <t>DeltaTime</t>
  </si>
  <si>
    <t>RemDays</t>
  </si>
  <si>
    <t>DaltaTime</t>
  </si>
  <si>
    <t>DeltaDay</t>
  </si>
  <si>
    <t>12023</t>
  </si>
  <si>
    <t>PARSE_ISO_DATETIME(ISODateTime, [AllowMixedStyles], [JulianCalendar])</t>
  </si>
  <si>
    <t>H4</t>
  </si>
  <si>
    <t>E+HS~</t>
  </si>
  <si>
    <t>+PH~</t>
  </si>
  <si>
    <t>+PLH~</t>
  </si>
  <si>
    <t>IHS~</t>
  </si>
  <si>
    <t>EPH~</t>
  </si>
  <si>
    <t>x</t>
  </si>
  <si>
    <t>I</t>
  </si>
  <si>
    <t>E+D3</t>
  </si>
  <si>
    <t>L~</t>
  </si>
  <si>
    <t>T00:00:00.576890879</t>
  </si>
  <si>
    <t>d</t>
  </si>
  <si>
    <t>h</t>
  </si>
  <si>
    <t>m</t>
  </si>
  <si>
    <t>Std, Zero</t>
  </si>
  <si>
    <t>Std, Negative</t>
  </si>
  <si>
    <t>Std, d</t>
  </si>
  <si>
    <t>Std, dh</t>
  </si>
  <si>
    <t>Std, dhm</t>
  </si>
  <si>
    <t>Std, dhms</t>
  </si>
  <si>
    <t>Std, h</t>
  </si>
  <si>
    <t>Std, hm</t>
  </si>
  <si>
    <t>Std, hms</t>
  </si>
  <si>
    <t>Std, m</t>
  </si>
  <si>
    <t>Std, ms</t>
  </si>
  <si>
    <t>ISO, Zero</t>
  </si>
  <si>
    <t>ISO, Negative</t>
  </si>
  <si>
    <t>ISO, d</t>
  </si>
  <si>
    <t>ISO, dh</t>
  </si>
  <si>
    <t>ISO, dhm</t>
  </si>
  <si>
    <t>ISO, dhms</t>
  </si>
  <si>
    <t>ISO, h</t>
  </si>
  <si>
    <t>ISO, hm</t>
  </si>
  <si>
    <t>ISO, hms</t>
  </si>
  <si>
    <t>ISO, m</t>
  </si>
  <si>
    <t>ISO, ms</t>
  </si>
  <si>
    <t>Euro, Zero</t>
  </si>
  <si>
    <t>Euro, Negative</t>
  </si>
  <si>
    <t>Euro, d</t>
  </si>
  <si>
    <t>Euro, dh</t>
  </si>
  <si>
    <t>Euro, dhm</t>
  </si>
  <si>
    <t>Euro, dhms</t>
  </si>
  <si>
    <t>Euro, h</t>
  </si>
  <si>
    <t>Euro, hm</t>
  </si>
  <si>
    <t>Euro, hms</t>
  </si>
  <si>
    <t>Euro, m</t>
  </si>
  <si>
    <t>Euro, ms</t>
  </si>
  <si>
    <t>Lit, Zero</t>
  </si>
  <si>
    <t>Lit, Negative</t>
  </si>
  <si>
    <t>Lit, d</t>
  </si>
  <si>
    <t>Lit, dh</t>
  </si>
  <si>
    <t>Lit, dhm</t>
  </si>
  <si>
    <t>Lit, dhms</t>
  </si>
  <si>
    <t>Lit, h</t>
  </si>
  <si>
    <t>Lit, hm</t>
  </si>
  <si>
    <t>Lit, hms</t>
  </si>
  <si>
    <t>Lit, m</t>
  </si>
  <si>
    <t>Lit, ms</t>
  </si>
  <si>
    <t>E</t>
  </si>
  <si>
    <t>L</t>
  </si>
  <si>
    <t>RESOLVE_TIMESPAN(TimeSpan, [LowOrder], [Precision], [Truncate])</t>
  </si>
  <si>
    <t>LowOrder</t>
  </si>
  <si>
    <t>Out: Hour</t>
  </si>
  <si>
    <t>TIMESPAN_LOW_ORDER(TimeSpan)</t>
  </si>
  <si>
    <t>Out: LowOrder</t>
  </si>
  <si>
    <t>TIMESPAN_HIGH_ORDER(TimeSpan)</t>
  </si>
  <si>
    <t>Out: HighOrder</t>
  </si>
  <si>
    <t>MODIFIED_JULIAN_DAY_NUMBER(Year, Month, Day, [JulianCalendar])</t>
  </si>
  <si>
    <t>Out: MJDN</t>
  </si>
  <si>
    <t>Modified Julian Day Number is days since Nov 17, 1858</t>
  </si>
  <si>
    <t>In the Gregorian proleptic calendar the reference date is Nov 24th 4714 BC. MJDN offset is 2400001.</t>
  </si>
  <si>
    <t>Julian Day Number is defined as the ordinal day number after Jan 1st, 4713 BC in the Julian calendar. MJDN offset is 2400001.</t>
  </si>
  <si>
    <t>JDN_TO_MODIFIED(JDN)</t>
  </si>
  <si>
    <t>MODIFIED_TO_JDN(MJDN)</t>
  </si>
  <si>
    <t>MJDN</t>
  </si>
  <si>
    <t>MJDN_TO_CALENDAR_DATE(JDN, [JulianCalendar])</t>
  </si>
  <si>
    <t>s</t>
  </si>
  <si>
    <t>JDATE_TO_CALENDAR_DATE(JDate, [JulianCalendar])</t>
  </si>
  <si>
    <t>MJDATE_TO_CALENDAR_DATE(MJDate, [JulianCalendar])</t>
  </si>
  <si>
    <t>RESOLVE_MJDATE(MJDate, [LowOrder], [Precision], [Truncate], [JulianCalendar])</t>
  </si>
  <si>
    <t>Out:Month</t>
  </si>
  <si>
    <t>Out: Second</t>
  </si>
  <si>
    <t>MJDATE_ADDITION(LocalMJDate, [AddTimeSpan], [AddWeeks], [AddMonths], [AddQuarters], [AddYears], [JulianCalendar])</t>
  </si>
  <si>
    <t>AddTimeSpan</t>
  </si>
  <si>
    <t>MJDATE_TO_ORDINAL_DATE(MJDate, [JulianCalendar])</t>
  </si>
  <si>
    <t>MJDATE_TO_WEEK_DATE(MJDate, [JulianCalendar])</t>
  </si>
  <si>
    <t>MJDATE_TO_QUARTER_DATE(MJDate, [MonthOffset], [JulianCalendar])</t>
  </si>
  <si>
    <t>DELTA_HOURS(MJDateStart, MJDateEnd)</t>
  </si>
  <si>
    <t>DELTA_MINUTES(MJDateStart, MJDateEnd)</t>
  </si>
  <si>
    <t>DELTA_DHMS(MJDateStart, MJDateEnd, [LowOrder], [Precision], [Truncate])</t>
  </si>
  <si>
    <t>DELTA_TIMESPAN(MJDateStart, MJDateEnd)</t>
  </si>
  <si>
    <t>PARSE_WEEKDAY(DayOfWeekText, [Traditional])</t>
  </si>
  <si>
    <t>PARSE_MONTH(MonthText)</t>
  </si>
  <si>
    <t>MonthText</t>
  </si>
  <si>
    <t>DayOfWeekText</t>
  </si>
  <si>
    <t>−1d00h00'00"</t>
  </si>
  <si>
    <t>0.00:00:00.000000000</t>
  </si>
  <si>
    <t>+1.00:00:00.000000000</t>
  </si>
  <si>
    <t>-1.00:00:00.000000000</t>
  </si>
  <si>
    <t>−1.00:00:00.000000000</t>
  </si>
  <si>
    <t>100:45:56.000000000</t>
  </si>
  <si>
    <t>100.23:45:56</t>
  </si>
  <si>
    <t>100.23:45:56.789</t>
  </si>
  <si>
    <t>100:45:56.789</t>
  </si>
  <si>
    <t>100:45:56</t>
  </si>
  <si>
    <t>100:45</t>
  </si>
  <si>
    <t>100.23:45</t>
  </si>
  <si>
    <t>100:56.789</t>
  </si>
  <si>
    <t>100:56.000000000</t>
  </si>
  <si>
    <t>100.000000000</t>
  </si>
  <si>
    <t>100.789</t>
  </si>
  <si>
    <t>10.</t>
  </si>
  <si>
    <t>.01</t>
  </si>
  <si>
    <t>-.01</t>
  </si>
  <si>
    <t>−10.</t>
  </si>
  <si>
    <t>100d23h45'56"</t>
  </si>
  <si>
    <t>100d23h45'</t>
  </si>
  <si>
    <t>100h45'56.789"</t>
  </si>
  <si>
    <t>100h45'56"</t>
  </si>
  <si>
    <t>100h45'</t>
  </si>
  <si>
    <t>100d23h</t>
  </si>
  <si>
    <t>100d</t>
  </si>
  <si>
    <t>100h</t>
  </si>
  <si>
    <t>100'56.789"</t>
  </si>
  <si>
    <t>100'56"</t>
  </si>
  <si>
    <t>100'</t>
  </si>
  <si>
    <t>56"</t>
  </si>
  <si>
    <t>IS_NON_NUMERIC(Value)</t>
  </si>
  <si>
    <t>Value</t>
  </si>
  <si>
    <t>Out: NonNumeric</t>
  </si>
  <si>
    <t>IS_NON_ZERO(N)</t>
  </si>
  <si>
    <t>Out: NonZero</t>
  </si>
  <si>
    <t>4</t>
  </si>
  <si>
    <t>IS_INTEGER(N)</t>
  </si>
  <si>
    <t>Out: Integer</t>
  </si>
  <si>
    <t>DECIMALS(N)</t>
  </si>
  <si>
    <t>Out: Decimals</t>
  </si>
  <si>
    <t>Out: ValidTimeSpan</t>
  </si>
  <si>
    <t>IS_VALID_TIMESPAN(Sign, Days, [Hours], [Minutes], [Seconds])</t>
  </si>
  <si>
    <t>IS_NON_NEGATIVE(N)</t>
  </si>
  <si>
    <t>Out: NonNegative</t>
  </si>
  <si>
    <t>IS_EMPTY(Value)</t>
  </si>
  <si>
    <t>Out: IsEmpty</t>
  </si>
  <si>
    <t>VALIDATE_TIMESPAN(Sign, Days, [Hours], [Minutes], [Seconds])</t>
  </si>
  <si>
    <t>Out:Sign</t>
  </si>
  <si>
    <t>Out:Seconds</t>
  </si>
  <si>
    <t>100.65d</t>
  </si>
  <si>
    <t>100d23h45'56.2123456789"</t>
  </si>
  <si>
    <t>100d23h45.123'</t>
  </si>
  <si>
    <t>100d23.12h</t>
  </si>
  <si>
    <t>100h45.645'</t>
  </si>
  <si>
    <t>100.65h</t>
  </si>
  <si>
    <t>100.234'</t>
  </si>
  <si>
    <t>56.487"</t>
  </si>
  <si>
    <t>0.0</t>
  </si>
  <si>
    <t>.09</t>
  </si>
  <si>
    <t>100.24:00:00.0000</t>
  </si>
  <si>
    <t>100.22:61:00</t>
  </si>
  <si>
    <t>PARSE_TIMESPAN(TimeSpanText, [AsComplication])</t>
  </si>
  <si>
    <t>HighOrder</t>
  </si>
  <si>
    <t>P</t>
  </si>
  <si>
    <t>Zero</t>
  </si>
  <si>
    <t>Negative</t>
  </si>
  <si>
    <t>dh</t>
  </si>
  <si>
    <t>dhm</t>
  </si>
  <si>
    <t>dhms</t>
  </si>
  <si>
    <t>dhms.000</t>
  </si>
  <si>
    <t>hm</t>
  </si>
  <si>
    <t>hms</t>
  </si>
  <si>
    <t>hms.000</t>
  </si>
  <si>
    <t>ms</t>
  </si>
  <si>
    <t>ms.000</t>
  </si>
  <si>
    <t>s.000</t>
  </si>
  <si>
    <t>Value magnitude</t>
  </si>
  <si>
    <t>T_</t>
  </si>
  <si>
    <t>+~</t>
  </si>
  <si>
    <t>FORMAT_TIMESPAN = LAMBDA(TimeSpan,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</si>
</sst>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d/mm/yyyy\ h:mm:ss"/>
    <numFmt numFmtId="175" formatCode="ddd"/>
    <numFmt numFmtId="176" formatCode="ddd\ d/mm/yyyy\ hh:mm:ss"/>
    <numFmt numFmtId="177" formatCode="0.000000000"/>
    <numFmt numFmtId="178" formatCode="[h]:mm:ss.000"/>
    <numFmt numFmtId="179" formatCode="0.000000000000000000000"/>
    <numFmt numFmtId="180" formatCode="0.0000000000000"/>
    <numFmt numFmtId="181" formatCode="0.0000000000000000000000000000000000000000E+00"/>
    <numFmt numFmtId="182" formatCode="0.0000000000"/>
    <numFmt numFmtId="188" formatCode="0.0000000000000000"/>
  </numFmts>
  <fonts count="5"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11"/>
      <color rgb="FF098658"/>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40">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theme="1"/>
      </top>
      <bottom style="thin">
        <color indexed="64"/>
      </bottom>
      <diagonal/>
    </border>
    <border>
      <left/>
      <right style="thin">
        <color rgb="FF000000"/>
      </right>
      <top style="thin">
        <color theme="1"/>
      </top>
      <bottom style="thin">
        <color indexed="64"/>
      </bottom>
      <diagonal/>
    </border>
    <border>
      <left style="thin">
        <color rgb="FF000000"/>
      </left>
      <right/>
      <top style="thin">
        <color theme="1"/>
      </top>
      <bottom/>
      <diagonal/>
    </border>
    <border>
      <left/>
      <right style="thin">
        <color rgb="FF000000"/>
      </right>
      <top style="thin">
        <color theme="1"/>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theme="1"/>
      </top>
      <bottom style="thin">
        <color theme="1"/>
      </bottom>
      <diagonal/>
    </border>
    <border>
      <left/>
      <right style="thin">
        <color rgb="FF000000"/>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1"/>
      </bottom>
      <diagonal/>
    </border>
    <border>
      <left style="thin">
        <color theme="1"/>
      </left>
      <right/>
      <top/>
      <bottom/>
      <diagonal/>
    </border>
    <border>
      <left/>
      <right style="thin">
        <color theme="1"/>
      </right>
      <top/>
      <bottom/>
      <diagonal/>
    </border>
    <border>
      <left style="thin">
        <color indexed="64"/>
      </left>
      <right/>
      <top/>
      <bottom/>
      <diagonal/>
    </border>
    <border>
      <left/>
      <right style="thin">
        <color indexed="64"/>
      </right>
      <top style="thin">
        <color rgb="FF000000"/>
      </top>
      <bottom/>
      <diagonal/>
    </border>
    <border>
      <left style="thin">
        <color indexed="64"/>
      </left>
      <right style="thin">
        <color theme="1"/>
      </right>
      <top style="thin">
        <color theme="1"/>
      </top>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style="thin">
        <color indexed="64"/>
      </bottom>
      <diagonal/>
    </border>
  </borders>
  <cellStyleXfs count="2">
    <xf numFmtId="0" fontId="0" fillId="0" borderId="0"/>
    <xf numFmtId="0" fontId="1" fillId="0" borderId="1" applyNumberFormat="0" applyFill="0" applyAlignment="0" applyProtection="0"/>
  </cellStyleXfs>
  <cellXfs count="304">
    <xf numFmtId="0" fontId="0" fillId="0" borderId="0" xfId="0"/>
    <xf numFmtId="0" fontId="1" fillId="0" borderId="0" xfId="1" applyBorder="1" applyAlignment="1"/>
    <xf numFmtId="164" fontId="0" fillId="0" borderId="0" xfId="0" applyNumberForma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0" fontId="0" fillId="3" borderId="4" xfId="0" applyFill="1" applyBorder="1" applyAlignment="1">
      <alignment wrapText="1"/>
    </xf>
    <xf numFmtId="0" fontId="3" fillId="2" borderId="4" xfId="0" applyFont="1" applyFill="1" applyBorder="1" applyAlignment="1">
      <alignment horizontal="center"/>
    </xf>
    <xf numFmtId="2" fontId="0" fillId="3" borderId="3" xfId="0" applyNumberFormat="1" applyFill="1" applyBorder="1"/>
    <xf numFmtId="1" fontId="0" fillId="0" borderId="9"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0" fontId="0" fillId="0" borderId="6" xfId="0" applyBorder="1"/>
    <xf numFmtId="1" fontId="0" fillId="0" borderId="6" xfId="0" applyNumberFormat="1" applyBorder="1"/>
    <xf numFmtId="166" fontId="0" fillId="0" borderId="7" xfId="0" applyNumberFormat="1" applyBorder="1"/>
    <xf numFmtId="0" fontId="0" fillId="3" borderId="9" xfId="0" applyFill="1" applyBorder="1"/>
    <xf numFmtId="1" fontId="0" fillId="3" borderId="9"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1" fontId="0" fillId="3" borderId="4" xfId="0" applyNumberFormat="1" applyFill="1" applyBorder="1"/>
    <xf numFmtId="1" fontId="0" fillId="0" borderId="4" xfId="0" applyNumberFormat="1" applyBorder="1"/>
    <xf numFmtId="0" fontId="0" fillId="3" borderId="5" xfId="0" quotePrefix="1" applyFill="1" applyBorder="1"/>
    <xf numFmtId="1" fontId="0" fillId="3" borderId="7" xfId="0" applyNumberFormat="1" applyFill="1" applyBorder="1"/>
    <xf numFmtId="0" fontId="0" fillId="0" borderId="8" xfId="0" quotePrefix="1" applyBorder="1"/>
    <xf numFmtId="1" fontId="0" fillId="0" borderId="10" xfId="0" applyNumberFormat="1" applyBorder="1"/>
    <xf numFmtId="166" fontId="0" fillId="3" borderId="7" xfId="0" applyNumberFormat="1" applyFill="1" applyBorder="1"/>
    <xf numFmtId="166" fontId="0" fillId="0" borderId="10" xfId="0" applyNumberFormat="1" applyBorder="1"/>
    <xf numFmtId="14" fontId="0" fillId="3" borderId="3" xfId="0" quotePrefix="1" applyNumberFormat="1" applyFill="1" applyBorder="1"/>
    <xf numFmtId="0" fontId="0" fillId="0" borderId="3" xfId="0" quotePrefix="1" applyBorder="1"/>
    <xf numFmtId="0" fontId="0" fillId="3" borderId="6" xfId="0" quotePrefix="1" applyFill="1" applyBorder="1"/>
    <xf numFmtId="0" fontId="0" fillId="0" borderId="9" xfId="0" quotePrefix="1" applyBorder="1"/>
    <xf numFmtId="167" fontId="0" fillId="0" borderId="0" xfId="0" applyNumberFormat="1"/>
    <xf numFmtId="14" fontId="0" fillId="3" borderId="5" xfId="0" quotePrefix="1" applyNumberFormat="1" applyFill="1" applyBorder="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22" fontId="0" fillId="0" borderId="0" xfId="0" applyNumberFormat="1"/>
    <xf numFmtId="2" fontId="0" fillId="0" borderId="3" xfId="0" applyNumberFormat="1" applyBorder="1"/>
    <xf numFmtId="2" fontId="0" fillId="0" borderId="6" xfId="0" applyNumberFormat="1" applyBorder="1"/>
    <xf numFmtId="2" fontId="0" fillId="3" borderId="9" xfId="0" applyNumberFormat="1" applyFill="1" applyBorder="1"/>
    <xf numFmtId="18" fontId="0" fillId="0" borderId="0" xfId="0" applyNumberFormat="1"/>
    <xf numFmtId="171" fontId="0" fillId="0" borderId="0" xfId="0" applyNumberFormat="1"/>
    <xf numFmtId="168" fontId="0" fillId="0" borderId="9" xfId="0" applyNumberFormat="1" applyBorder="1"/>
    <xf numFmtId="168" fontId="0" fillId="3" borderId="3" xfId="0" applyNumberFormat="1" applyFill="1" applyBorder="1"/>
    <xf numFmtId="168" fontId="0" fillId="0" borderId="3" xfId="0" applyNumberFormat="1" applyBorder="1"/>
    <xf numFmtId="168" fontId="0" fillId="3" borderId="6" xfId="0" applyNumberFormat="1" applyFill="1" applyBorder="1"/>
    <xf numFmtId="173" fontId="0" fillId="3" borderId="3" xfId="0" quotePrefix="1" applyNumberFormat="1" applyFill="1" applyBorder="1"/>
    <xf numFmtId="173" fontId="0" fillId="0" borderId="3" xfId="0" quotePrefix="1" applyNumberFormat="1" applyBorder="1"/>
    <xf numFmtId="173" fontId="0" fillId="3" borderId="6" xfId="0" quotePrefix="1" applyNumberFormat="1" applyFill="1" applyBorder="1"/>
    <xf numFmtId="173" fontId="0" fillId="0" borderId="9" xfId="0" quotePrefix="1" applyNumberFormat="1" applyBorder="1"/>
    <xf numFmtId="0" fontId="0" fillId="3" borderId="3" xfId="0" quotePrefix="1" applyFill="1" applyBorder="1"/>
    <xf numFmtId="21" fontId="0" fillId="0" borderId="0" xfId="0" applyNumberFormat="1"/>
    <xf numFmtId="171" fontId="0" fillId="0" borderId="4" xfId="0" applyNumberFormat="1" applyBorder="1"/>
    <xf numFmtId="172" fontId="0" fillId="3" borderId="9" xfId="0" applyNumberFormat="1" applyFill="1" applyBorder="1"/>
    <xf numFmtId="0" fontId="0" fillId="3" borderId="8" xfId="0" quotePrefix="1" applyFill="1" applyBorder="1"/>
    <xf numFmtId="0" fontId="0" fillId="3" borderId="9" xfId="0" quotePrefix="1" applyFill="1" applyBorder="1"/>
    <xf numFmtId="0" fontId="3" fillId="2" borderId="4" xfId="0" applyFont="1" applyFill="1" applyBorder="1" applyAlignment="1">
      <alignment horizontal="left"/>
    </xf>
    <xf numFmtId="171" fontId="0" fillId="3" borderId="5" xfId="0" quotePrefix="1" applyNumberFormat="1" applyFill="1" applyBorder="1"/>
    <xf numFmtId="169" fontId="0" fillId="3" borderId="5" xfId="0" quotePrefix="1" applyNumberFormat="1" applyFill="1" applyBorder="1"/>
    <xf numFmtId="169" fontId="0" fillId="0" borderId="8" xfId="0" quotePrefix="1" applyNumberFormat="1" applyBorder="1"/>
    <xf numFmtId="169" fontId="0" fillId="0" borderId="2" xfId="0" quotePrefix="1" applyNumberFormat="1" applyBorder="1"/>
    <xf numFmtId="173" fontId="0" fillId="3" borderId="2" xfId="0" quotePrefix="1" applyNumberFormat="1" applyFill="1" applyBorder="1"/>
    <xf numFmtId="173" fontId="0" fillId="0" borderId="2" xfId="0" quotePrefix="1" applyNumberFormat="1" applyBorder="1"/>
    <xf numFmtId="173" fontId="0" fillId="3" borderId="5" xfId="0" quotePrefix="1" applyNumberFormat="1" applyFill="1" applyBorder="1"/>
    <xf numFmtId="171" fontId="0" fillId="3" borderId="7" xfId="0" applyNumberFormat="1" applyFill="1" applyBorder="1"/>
    <xf numFmtId="171" fontId="0" fillId="0" borderId="10" xfId="0" applyNumberFormat="1" applyBorder="1"/>
    <xf numFmtId="174" fontId="0" fillId="3" borderId="4" xfId="0" applyNumberFormat="1" applyFill="1" applyBorder="1"/>
    <xf numFmtId="174" fontId="0" fillId="0" borderId="4" xfId="0" applyNumberFormat="1" applyBorder="1"/>
    <xf numFmtId="174" fontId="0" fillId="3" borderId="7" xfId="0" applyNumberFormat="1" applyFill="1" applyBorder="1"/>
    <xf numFmtId="174" fontId="0" fillId="0" borderId="10" xfId="0" applyNumberFormat="1" applyBorder="1"/>
    <xf numFmtId="171" fontId="0" fillId="3" borderId="2" xfId="0" quotePrefix="1" applyNumberFormat="1" applyFill="1" applyBorder="1"/>
    <xf numFmtId="171" fontId="0" fillId="0" borderId="2" xfId="0" quotePrefix="1" applyNumberFormat="1" applyBorder="1"/>
    <xf numFmtId="1" fontId="0" fillId="3" borderId="2" xfId="0" quotePrefix="1" applyNumberFormat="1" applyFill="1" applyBorder="1"/>
    <xf numFmtId="1" fontId="0" fillId="0" borderId="2" xfId="0" quotePrefix="1" applyNumberFormat="1" applyBorder="1"/>
    <xf numFmtId="172" fontId="0" fillId="0" borderId="3" xfId="0" quotePrefix="1" applyNumberFormat="1" applyBorder="1"/>
    <xf numFmtId="172" fontId="0" fillId="3" borderId="6" xfId="0" quotePrefix="1" applyNumberFormat="1" applyFill="1" applyBorder="1"/>
    <xf numFmtId="172" fontId="0" fillId="0" borderId="9" xfId="0" quotePrefix="1" applyNumberFormat="1" applyBorder="1"/>
    <xf numFmtId="164" fontId="0" fillId="3" borderId="3" xfId="0" quotePrefix="1" applyNumberFormat="1" applyFill="1" applyBorder="1"/>
    <xf numFmtId="164" fontId="0" fillId="0" borderId="3" xfId="0" quotePrefix="1" applyNumberFormat="1" applyBorder="1"/>
    <xf numFmtId="1" fontId="0" fillId="3" borderId="6" xfId="0" quotePrefix="1" applyNumberFormat="1" applyFill="1" applyBorder="1"/>
    <xf numFmtId="1" fontId="0" fillId="0" borderId="9" xfId="0" quotePrefix="1" applyNumberFormat="1" applyBorder="1"/>
    <xf numFmtId="175" fontId="0" fillId="0" borderId="0" xfId="0" applyNumberFormat="1"/>
    <xf numFmtId="170" fontId="0" fillId="3" borderId="3" xfId="0" applyNumberFormat="1" applyFill="1" applyBorder="1"/>
    <xf numFmtId="170" fontId="0" fillId="0" borderId="3" xfId="0" applyNumberFormat="1" applyBorder="1"/>
    <xf numFmtId="170" fontId="0" fillId="0" borderId="6" xfId="0" applyNumberFormat="1" applyBorder="1"/>
    <xf numFmtId="170" fontId="0" fillId="3" borderId="9" xfId="0" applyNumberFormat="1" applyFill="1" applyBorder="1"/>
    <xf numFmtId="0" fontId="3" fillId="2" borderId="0" xfId="0" applyFont="1" applyFill="1" applyAlignment="1">
      <alignment horizontal="center"/>
    </xf>
    <xf numFmtId="0" fontId="3" fillId="2" borderId="0" xfId="0" applyFont="1" applyFill="1"/>
    <xf numFmtId="0" fontId="3" fillId="2" borderId="0" xfId="0" applyFont="1" applyFill="1" applyAlignment="1">
      <alignment horizontal="right"/>
    </xf>
    <xf numFmtId="0" fontId="0" fillId="0" borderId="13" xfId="0"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6" fontId="0" fillId="3" borderId="2" xfId="0" applyNumberFormat="1" applyFill="1" applyBorder="1"/>
    <xf numFmtId="176" fontId="0" fillId="3" borderId="3" xfId="0" applyNumberFormat="1" applyFill="1" applyBorder="1"/>
    <xf numFmtId="176" fontId="0" fillId="0" borderId="2" xfId="0" applyNumberFormat="1" applyBorder="1"/>
    <xf numFmtId="176" fontId="0" fillId="0" borderId="3" xfId="0" applyNumberFormat="1" applyBorder="1"/>
    <xf numFmtId="176" fontId="0" fillId="0" borderId="5" xfId="0" applyNumberFormat="1" applyBorder="1"/>
    <xf numFmtId="176" fontId="0" fillId="0" borderId="6" xfId="0" applyNumberFormat="1" applyBorder="1"/>
    <xf numFmtId="176" fontId="0" fillId="3" borderId="8" xfId="0" applyNumberFormat="1" applyFill="1" applyBorder="1"/>
    <xf numFmtId="176" fontId="0" fillId="3" borderId="9" xfId="0" applyNumberFormat="1" applyFill="1" applyBorder="1"/>
    <xf numFmtId="166" fontId="0" fillId="3" borderId="3" xfId="0" applyNumberFormat="1" applyFill="1" applyBorder="1"/>
    <xf numFmtId="166" fontId="0" fillId="0" borderId="3" xfId="0" applyNumberFormat="1" applyBorder="1"/>
    <xf numFmtId="166" fontId="0" fillId="0" borderId="6" xfId="0" applyNumberFormat="1" applyBorder="1"/>
    <xf numFmtId="166" fontId="0" fillId="3" borderId="9" xfId="0" applyNumberFormat="1" applyFill="1" applyBorder="1"/>
    <xf numFmtId="169" fontId="0" fillId="3" borderId="9" xfId="0" applyNumberFormat="1" applyFill="1" applyBorder="1"/>
    <xf numFmtId="11" fontId="0" fillId="0" borderId="0" xfId="0" applyNumberFormat="1"/>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horizontal="right"/>
    </xf>
    <xf numFmtId="0" fontId="3" fillId="2" borderId="20" xfId="0" applyFont="1" applyFill="1" applyBorder="1"/>
    <xf numFmtId="0" fontId="0" fillId="3" borderId="23" xfId="0" applyFill="1" applyBorder="1"/>
    <xf numFmtId="0" fontId="0" fillId="3" borderId="24" xfId="0" applyFill="1" applyBorder="1"/>
    <xf numFmtId="0" fontId="0" fillId="0" borderId="23" xfId="0" applyBorder="1"/>
    <xf numFmtId="0" fontId="0" fillId="0" borderId="24" xfId="0" applyBorder="1"/>
    <xf numFmtId="0" fontId="0" fillId="3" borderId="21" xfId="0" applyFill="1" applyBorder="1"/>
    <xf numFmtId="0" fontId="0" fillId="3" borderId="22" xfId="0" applyFill="1" applyBorder="1"/>
    <xf numFmtId="0" fontId="0" fillId="0" borderId="25" xfId="0" applyBorder="1"/>
    <xf numFmtId="0" fontId="0" fillId="0" borderId="26" xfId="0" applyBorder="1"/>
    <xf numFmtId="169" fontId="0" fillId="3" borderId="3" xfId="0" applyNumberFormat="1" applyFill="1" applyBorder="1"/>
    <xf numFmtId="169" fontId="0" fillId="0" borderId="3" xfId="0" applyNumberFormat="1" applyBorder="1"/>
    <xf numFmtId="169" fontId="0" fillId="0" borderId="6" xfId="0" applyNumberFormat="1" applyBorder="1"/>
    <xf numFmtId="178" fontId="0" fillId="3" borderId="3" xfId="0" applyNumberFormat="1" applyFill="1" applyBorder="1"/>
    <xf numFmtId="178" fontId="0" fillId="0" borderId="3" xfId="0" applyNumberFormat="1" applyBorder="1"/>
    <xf numFmtId="178" fontId="0" fillId="0" borderId="6" xfId="0" applyNumberFormat="1" applyBorder="1"/>
    <xf numFmtId="178" fontId="0" fillId="3" borderId="9" xfId="0" applyNumberFormat="1" applyFill="1" applyBorder="1"/>
    <xf numFmtId="178" fontId="0" fillId="0" borderId="0" xfId="0" applyNumberFormat="1"/>
    <xf numFmtId="176" fontId="0" fillId="0" borderId="8" xfId="0" applyNumberFormat="1" applyBorder="1"/>
    <xf numFmtId="176" fontId="0" fillId="0" borderId="9" xfId="0" applyNumberFormat="1" applyBorder="1"/>
    <xf numFmtId="169" fontId="0" fillId="0" borderId="9" xfId="0" applyNumberFormat="1" applyBorder="1"/>
    <xf numFmtId="172" fontId="0" fillId="0" borderId="16" xfId="0" applyNumberFormat="1" applyBorder="1"/>
    <xf numFmtId="178" fontId="0" fillId="0" borderId="9" xfId="0" applyNumberFormat="1" applyBorder="1"/>
    <xf numFmtId="166" fontId="0" fillId="0" borderId="9" xfId="0" applyNumberFormat="1" applyBorder="1"/>
    <xf numFmtId="176" fontId="0" fillId="3" borderId="11" xfId="0" applyNumberFormat="1" applyFill="1" applyBorder="1"/>
    <xf numFmtId="176" fontId="0" fillId="3" borderId="12" xfId="0" applyNumberFormat="1" applyFill="1" applyBorder="1"/>
    <xf numFmtId="170" fontId="0" fillId="0" borderId="9" xfId="0" applyNumberFormat="1" applyBorder="1"/>
    <xf numFmtId="172" fontId="0" fillId="0" borderId="9" xfId="0" applyNumberFormat="1" applyBorder="1"/>
    <xf numFmtId="0" fontId="0" fillId="3" borderId="3" xfId="0" applyFill="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3" borderId="9" xfId="0" applyFill="1" applyBorder="1" applyAlignment="1">
      <alignment horizontal="center"/>
    </xf>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72" fontId="0" fillId="3" borderId="27" xfId="0" applyNumberFormat="1" applyFill="1" applyBorder="1"/>
    <xf numFmtId="14" fontId="0" fillId="3" borderId="3" xfId="0" applyNumberFormat="1" applyFill="1" applyBorder="1"/>
    <xf numFmtId="14" fontId="0" fillId="0" borderId="3" xfId="0" applyNumberFormat="1" applyBorder="1"/>
    <xf numFmtId="14" fontId="0" fillId="0" borderId="6" xfId="0" applyNumberFormat="1" applyBorder="1"/>
    <xf numFmtId="177" fontId="0" fillId="0" borderId="0" xfId="0" applyNumberFormat="1"/>
    <xf numFmtId="173" fontId="0" fillId="0" borderId="0" xfId="0" applyNumberFormat="1"/>
    <xf numFmtId="166" fontId="0" fillId="0" borderId="0" xfId="0" applyNumberFormat="1"/>
    <xf numFmtId="176" fontId="0" fillId="3" borderId="6" xfId="0" applyNumberFormat="1" applyFill="1" applyBorder="1"/>
    <xf numFmtId="176" fontId="0" fillId="0" borderId="0" xfId="0" applyNumberFormat="1"/>
    <xf numFmtId="176" fontId="0" fillId="3" borderId="15" xfId="0" applyNumberFormat="1" applyFill="1" applyBorder="1"/>
    <xf numFmtId="176" fontId="0" fillId="0" borderId="15" xfId="0" applyNumberFormat="1" applyBorder="1"/>
    <xf numFmtId="176" fontId="0" fillId="3" borderId="14" xfId="0" applyNumberFormat="1" applyFill="1" applyBorder="1"/>
    <xf numFmtId="176" fontId="0" fillId="0" borderId="16" xfId="0" applyNumberFormat="1" applyBorder="1"/>
    <xf numFmtId="177" fontId="0" fillId="3" borderId="2" xfId="0" applyNumberFormat="1" applyFill="1" applyBorder="1"/>
    <xf numFmtId="177" fontId="0" fillId="0" borderId="2" xfId="0" applyNumberFormat="1" applyBorder="1"/>
    <xf numFmtId="177" fontId="0" fillId="0" borderId="5" xfId="0" applyNumberFormat="1" applyBorder="1"/>
    <xf numFmtId="177" fontId="0" fillId="3" borderId="8" xfId="0" applyNumberFormat="1" applyFill="1" applyBorder="1"/>
    <xf numFmtId="2" fontId="0" fillId="0" borderId="0" xfId="0" applyNumberFormat="1"/>
    <xf numFmtId="2" fontId="0" fillId="0" borderId="9" xfId="0" applyNumberFormat="1" applyBorder="1"/>
    <xf numFmtId="0" fontId="3" fillId="2" borderId="15" xfId="0" applyFont="1" applyFill="1" applyBorder="1" applyAlignment="1">
      <alignment horizontal="center"/>
    </xf>
    <xf numFmtId="169" fontId="0" fillId="0" borderId="16" xfId="0" applyNumberFormat="1" applyBorder="1"/>
    <xf numFmtId="166" fontId="0" fillId="3" borderId="15" xfId="0" applyNumberFormat="1" applyFill="1" applyBorder="1"/>
    <xf numFmtId="166" fontId="0" fillId="0" borderId="15" xfId="0" applyNumberFormat="1" applyBorder="1"/>
    <xf numFmtId="166" fontId="0" fillId="0" borderId="14" xfId="0" applyNumberFormat="1" applyBorder="1"/>
    <xf numFmtId="166" fontId="0" fillId="3" borderId="16" xfId="0" applyNumberFormat="1" applyFill="1" applyBorder="1"/>
    <xf numFmtId="166" fontId="0" fillId="0" borderId="16" xfId="0" applyNumberFormat="1" applyBorder="1"/>
    <xf numFmtId="166" fontId="0" fillId="3" borderId="12" xfId="0" applyNumberFormat="1" applyFill="1" applyBorder="1"/>
    <xf numFmtId="0" fontId="0" fillId="0" borderId="14" xfId="0" applyBorder="1"/>
    <xf numFmtId="20" fontId="0" fillId="0" borderId="0" xfId="0" applyNumberFormat="1"/>
    <xf numFmtId="0" fontId="0" fillId="3" borderId="16" xfId="0" applyFill="1" applyBorder="1"/>
    <xf numFmtId="0" fontId="0" fillId="0" borderId="6" xfId="0" quotePrefix="1" applyBorder="1"/>
    <xf numFmtId="0" fontId="0" fillId="0" borderId="11" xfId="0" applyBorder="1"/>
    <xf numFmtId="0" fontId="0" fillId="0" borderId="12" xfId="0" applyBorder="1"/>
    <xf numFmtId="0" fontId="0" fillId="0" borderId="29" xfId="0" applyBorder="1"/>
    <xf numFmtId="0" fontId="3" fillId="2" borderId="30" xfId="0" applyFont="1" applyFill="1" applyBorder="1"/>
    <xf numFmtId="1" fontId="0" fillId="3" borderId="31" xfId="0" applyNumberFormat="1" applyFill="1" applyBorder="1"/>
    <xf numFmtId="1" fontId="0" fillId="0" borderId="31" xfId="0" applyNumberFormat="1" applyBorder="1"/>
    <xf numFmtId="177" fontId="0" fillId="0" borderId="11" xfId="0" applyNumberFormat="1" applyBorder="1"/>
    <xf numFmtId="0" fontId="0" fillId="0" borderId="12" xfId="0" quotePrefix="1" applyBorder="1"/>
    <xf numFmtId="1" fontId="0" fillId="0" borderId="32" xfId="0" applyNumberFormat="1" applyBorder="1"/>
    <xf numFmtId="172" fontId="0" fillId="0" borderId="0" xfId="0" applyNumberFormat="1"/>
    <xf numFmtId="0" fontId="0" fillId="3" borderId="11" xfId="0" applyFill="1" applyBorder="1"/>
    <xf numFmtId="0" fontId="3" fillId="2" borderId="34" xfId="0" applyFont="1" applyFill="1" applyBorder="1" applyAlignment="1">
      <alignment horizontal="right"/>
    </xf>
    <xf numFmtId="0" fontId="3" fillId="2" borderId="33" xfId="0" applyFont="1" applyFill="1" applyBorder="1"/>
    <xf numFmtId="177" fontId="0" fillId="3" borderId="3" xfId="0" quotePrefix="1" applyNumberFormat="1" applyFill="1" applyBorder="1"/>
    <xf numFmtId="177" fontId="0" fillId="0" borderId="3" xfId="0" applyNumberFormat="1" applyBorder="1"/>
    <xf numFmtId="177" fontId="0" fillId="3" borderId="3" xfId="0" applyNumberFormat="1" applyFill="1" applyBorder="1"/>
    <xf numFmtId="177" fontId="0" fillId="0" borderId="6" xfId="0" applyNumberFormat="1" applyBorder="1"/>
    <xf numFmtId="177" fontId="0" fillId="3" borderId="9" xfId="0" applyNumberFormat="1" applyFill="1" applyBorder="1"/>
    <xf numFmtId="0" fontId="3" fillId="2" borderId="35" xfId="0" applyFont="1" applyFill="1" applyBorder="1"/>
    <xf numFmtId="168" fontId="0" fillId="3" borderId="9" xfId="0" applyNumberFormat="1" applyFill="1" applyBorder="1"/>
    <xf numFmtId="168" fontId="0" fillId="3" borderId="0" xfId="0" applyNumberFormat="1" applyFill="1"/>
    <xf numFmtId="168" fontId="0" fillId="0" borderId="0" xfId="0" applyNumberFormat="1"/>
    <xf numFmtId="177" fontId="0" fillId="0" borderId="3" xfId="0" quotePrefix="1" applyNumberFormat="1" applyBorder="1"/>
    <xf numFmtId="177" fontId="0" fillId="0" borderId="6" xfId="0" quotePrefix="1" applyNumberFormat="1" applyBorder="1"/>
    <xf numFmtId="177" fontId="0" fillId="3" borderId="9" xfId="0" quotePrefix="1" applyNumberFormat="1" applyFill="1" applyBorder="1"/>
    <xf numFmtId="0" fontId="0" fillId="0" borderId="17" xfId="0" applyBorder="1"/>
    <xf numFmtId="0" fontId="3" fillId="2" borderId="15" xfId="0" applyFont="1" applyFill="1" applyBorder="1" applyAlignment="1">
      <alignment horizontal="right"/>
    </xf>
    <xf numFmtId="0" fontId="3" fillId="2" borderId="17" xfId="0" applyFont="1" applyFill="1" applyBorder="1" applyAlignment="1">
      <alignment horizontal="right"/>
    </xf>
    <xf numFmtId="179" fontId="0" fillId="0" borderId="0" xfId="0" applyNumberFormat="1"/>
    <xf numFmtId="174" fontId="0" fillId="0" borderId="0" xfId="0" applyNumberFormat="1"/>
    <xf numFmtId="2" fontId="4" fillId="0" borderId="0" xfId="0" applyNumberFormat="1" applyFont="1" applyAlignment="1">
      <alignment vertical="center"/>
    </xf>
    <xf numFmtId="171" fontId="0" fillId="3" borderId="3" xfId="0" applyNumberFormat="1" applyFill="1" applyBorder="1"/>
    <xf numFmtId="171" fontId="0" fillId="0" borderId="3" xfId="0" applyNumberFormat="1" applyBorder="1"/>
    <xf numFmtId="171" fontId="0" fillId="0" borderId="6" xfId="0" applyNumberFormat="1" applyBorder="1"/>
    <xf numFmtId="171" fontId="0" fillId="3" borderId="9" xfId="0" applyNumberFormat="1" applyFill="1" applyBorder="1"/>
    <xf numFmtId="3" fontId="0" fillId="0" borderId="0" xfId="0" applyNumberFormat="1"/>
    <xf numFmtId="180" fontId="0" fillId="0" borderId="0" xfId="0" applyNumberFormat="1"/>
    <xf numFmtId="181" fontId="0" fillId="0" borderId="0" xfId="0" applyNumberFormat="1"/>
    <xf numFmtId="11" fontId="0" fillId="3" borderId="2" xfId="0" applyNumberFormat="1" applyFill="1" applyBorder="1"/>
    <xf numFmtId="0" fontId="0" fillId="0" borderId="27" xfId="0" applyBorder="1"/>
    <xf numFmtId="170" fontId="0" fillId="3" borderId="4" xfId="0" applyNumberFormat="1" applyFill="1" applyBorder="1"/>
    <xf numFmtId="170" fontId="0" fillId="0" borderId="4" xfId="0" applyNumberFormat="1" applyBorder="1"/>
    <xf numFmtId="170" fontId="0" fillId="0" borderId="12" xfId="0" applyNumberFormat="1" applyBorder="1"/>
    <xf numFmtId="170" fontId="0" fillId="0" borderId="29" xfId="0" applyNumberFormat="1" applyBorder="1"/>
    <xf numFmtId="1" fontId="0" fillId="3" borderId="14" xfId="0" applyNumberFormat="1" applyFill="1" applyBorder="1"/>
    <xf numFmtId="164" fontId="0" fillId="3" borderId="5" xfId="0" applyNumberFormat="1" applyFill="1" applyBorder="1"/>
    <xf numFmtId="177" fontId="0" fillId="3" borderId="5" xfId="0" applyNumberFormat="1" applyFill="1" applyBorder="1"/>
    <xf numFmtId="172" fontId="0" fillId="3" borderId="2" xfId="0" applyNumberFormat="1" applyFill="1" applyBorder="1"/>
    <xf numFmtId="172" fontId="0" fillId="0" borderId="2" xfId="0" applyNumberFormat="1" applyBorder="1"/>
    <xf numFmtId="172" fontId="0" fillId="3" borderId="5" xfId="0" applyNumberFormat="1" applyFill="1" applyBorder="1"/>
    <xf numFmtId="0" fontId="3" fillId="2" borderId="36" xfId="0" applyFont="1" applyFill="1" applyBorder="1" applyAlignment="1">
      <alignment horizontal="center"/>
    </xf>
    <xf numFmtId="0" fontId="3" fillId="2" borderId="36" xfId="0" applyFont="1" applyFill="1" applyBorder="1"/>
    <xf numFmtId="0" fontId="3" fillId="2" borderId="17" xfId="0" applyFont="1" applyFill="1" applyBorder="1"/>
    <xf numFmtId="0" fontId="3" fillId="2" borderId="36" xfId="0" applyFont="1" applyFill="1" applyBorder="1" applyAlignment="1">
      <alignment horizontal="right"/>
    </xf>
    <xf numFmtId="0" fontId="0" fillId="3" borderId="15" xfId="0" quotePrefix="1" applyFill="1" applyBorder="1"/>
    <xf numFmtId="0" fontId="0" fillId="0" borderId="15" xfId="0" quotePrefix="1" applyBorder="1"/>
    <xf numFmtId="1" fontId="0" fillId="3" borderId="14" xfId="0" quotePrefix="1" applyNumberFormat="1" applyFill="1" applyBorder="1"/>
    <xf numFmtId="169" fontId="0" fillId="3" borderId="14" xfId="0" applyNumberFormat="1" applyFill="1" applyBorder="1"/>
    <xf numFmtId="0" fontId="0" fillId="0" borderId="16" xfId="0" quotePrefix="1" applyBorder="1"/>
    <xf numFmtId="14" fontId="0" fillId="0" borderId="0" xfId="0" quotePrefix="1" applyNumberFormat="1"/>
    <xf numFmtId="0" fontId="3" fillId="2" borderId="37" xfId="0" applyFont="1" applyFill="1" applyBorder="1"/>
    <xf numFmtId="0" fontId="0" fillId="3" borderId="37" xfId="0" applyFill="1" applyBorder="1"/>
    <xf numFmtId="0" fontId="0" fillId="0" borderId="37" xfId="0" applyBorder="1"/>
    <xf numFmtId="0" fontId="0" fillId="3" borderId="38" xfId="0" applyFill="1" applyBorder="1"/>
    <xf numFmtId="0" fontId="0" fillId="3" borderId="27" xfId="0" applyFill="1" applyBorder="1"/>
    <xf numFmtId="0" fontId="0" fillId="0" borderId="39" xfId="0" applyBorder="1"/>
    <xf numFmtId="176" fontId="0" fillId="3" borderId="12" xfId="0" applyNumberFormat="1" applyFill="1" applyBorder="1"/>
    <xf numFmtId="176" fontId="0" fillId="3" borderId="28" xfId="0" applyNumberFormat="1" applyFill="1" applyBorder="1"/>
    <xf numFmtId="176" fontId="0" fillId="0" borderId="12" xfId="0" applyNumberFormat="1" applyBorder="1"/>
    <xf numFmtId="176" fontId="0" fillId="0" borderId="28" xfId="0" applyNumberFormat="1" applyBorder="1"/>
    <xf numFmtId="2" fontId="0" fillId="3" borderId="6" xfId="0" applyNumberFormat="1" applyFill="1" applyBorder="1"/>
    <xf numFmtId="182" fontId="0" fillId="0" borderId="4" xfId="0" applyNumberFormat="1" applyBorder="1"/>
    <xf numFmtId="167" fontId="0" fillId="0" borderId="4" xfId="0" applyNumberFormat="1" applyBorder="1"/>
    <xf numFmtId="182" fontId="0" fillId="3" borderId="4" xfId="0" applyNumberFormat="1" applyFill="1" applyBorder="1"/>
    <xf numFmtId="182" fontId="0" fillId="3" borderId="7" xfId="0" applyNumberFormat="1" applyFill="1" applyBorder="1"/>
    <xf numFmtId="182" fontId="0" fillId="0" borderId="10" xfId="0" applyNumberFormat="1" applyBorder="1"/>
    <xf numFmtId="11" fontId="0" fillId="3" borderId="3" xfId="0" applyNumberFormat="1" applyFill="1" applyBorder="1"/>
    <xf numFmtId="188" fontId="0" fillId="0" borderId="0" xfId="0" applyNumberFormat="1"/>
  </cellXfs>
  <cellStyles count="2">
    <cellStyle name="Heading 1" xfId="1" builtinId="16"/>
    <cellStyle name="Normal" xfId="0" builtinId="0"/>
  </cellStyles>
  <dxfs count="100">
    <dxf>
      <border diagonalUp="0" diagonalDown="0">
        <left/>
        <right style="thin">
          <color indexed="64"/>
        </right>
        <top/>
        <bottom/>
        <vertical/>
        <horizontal/>
      </border>
    </dxf>
    <dxf>
      <border outline="0">
        <left style="thin">
          <color theme="1"/>
        </left>
        <top style="thin">
          <color theme="1"/>
        </top>
      </border>
    </dxf>
    <dxf>
      <numFmt numFmtId="0" formatCode="General"/>
      <border diagonalUp="0" diagonalDown="0">
        <left/>
        <right/>
        <top style="thin">
          <color theme="1"/>
        </top>
        <bottom style="thin">
          <color indexed="64"/>
        </bottom>
        <vertical/>
        <horizontal/>
      </border>
    </dxf>
    <dxf>
      <border diagonalUp="0" diagonalDown="0">
        <left/>
        <right/>
        <top style="thin">
          <color theme="1"/>
        </top>
        <bottom style="thin">
          <color indexed="64"/>
        </bottom>
        <vertical/>
        <horizontal/>
      </border>
    </dxf>
    <dxf>
      <border outline="0">
        <left style="thin">
          <color theme="1"/>
        </left>
        <right style="thin">
          <color theme="1"/>
        </right>
        <top style="thin">
          <color theme="1"/>
        </top>
        <bottom style="thin">
          <color indexed="64"/>
        </bottom>
      </border>
    </dxf>
    <dxf>
      <numFmt numFmtId="0" formatCode="General"/>
    </dxf>
    <dxf>
      <numFmt numFmtId="168" formatCode="0.000000000000"/>
      <fill>
        <patternFill patternType="solid">
          <fgColor theme="0" tint="-0.14999847407452621"/>
          <bgColor theme="0" tint="-0.14999847407452621"/>
        </patternFill>
      </fill>
    </dxf>
    <dxf>
      <numFmt numFmtId="168" formatCode="0.000000000000"/>
      <border diagonalUp="0" diagonalDown="0">
        <left/>
        <right/>
        <top style="thin">
          <color indexed="64"/>
        </top>
        <bottom style="thin">
          <color indexed="64"/>
        </bottom>
      </border>
    </dxf>
    <dxf>
      <numFmt numFmtId="177" formatCode="0.000000000"/>
      <border diagonalUp="0" diagonalDown="0" outline="0">
        <left/>
        <right/>
        <top style="thin">
          <color theme="1"/>
        </top>
        <bottom style="thin">
          <color indexed="64"/>
        </bottom>
      </border>
    </dxf>
    <dxf>
      <border outline="0">
        <left style="thin">
          <color theme="1"/>
        </left>
        <right style="thin">
          <color indexed="64"/>
        </right>
        <bottom style="thin">
          <color theme="1"/>
        </bottom>
      </border>
    </dxf>
    <dxf>
      <numFmt numFmtId="0" formatCode="General"/>
    </dxf>
    <dxf>
      <numFmt numFmtId="168" formatCode="0.000000000000"/>
      <fill>
        <patternFill patternType="solid">
          <fgColor theme="0" tint="-0.14999847407452621"/>
          <bgColor theme="0" tint="-0.14999847407452621"/>
        </patternFill>
      </fill>
    </dxf>
    <dxf>
      <numFmt numFmtId="168" formatCode="0.000000000000"/>
      <border diagonalUp="0" diagonalDown="0" outline="0">
        <left/>
        <right/>
        <top style="thin">
          <color indexed="64"/>
        </top>
        <bottom style="thin">
          <color indexed="64"/>
        </bottom>
      </border>
    </dxf>
    <dxf>
      <numFmt numFmtId="177" formatCode="0.000000000"/>
      <border diagonalUp="0" diagonalDown="0" outline="0">
        <left/>
        <right/>
        <top style="thin">
          <color theme="1"/>
        </top>
        <bottom style="thin">
          <color indexed="64"/>
        </bottom>
      </border>
    </dxf>
    <dxf>
      <border outline="0">
        <left style="thin">
          <color theme="1"/>
        </left>
        <right style="thin">
          <color indexed="64"/>
        </right>
        <bottom style="thin">
          <color theme="1"/>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theme="1"/>
        </left>
        <right/>
        <top style="thin">
          <color theme="1"/>
        </top>
        <bottom/>
        <vertical/>
        <horizontal/>
      </border>
    </dxf>
    <dxf>
      <numFmt numFmtId="0" formatCode="General"/>
      <fill>
        <patternFill patternType="solid">
          <fgColor theme="0" tint="-0.14999847407452621"/>
          <bgColor theme="0" tint="-0.14999847407452621"/>
        </patternFill>
      </fill>
      <border diagonalUp="0" diagonalDown="0">
        <left/>
        <right style="thin">
          <color theme="1"/>
        </right>
        <top style="thin">
          <color theme="1"/>
        </top>
        <bottom/>
        <vertical/>
        <horizontal/>
      </border>
    </dxf>
    <dxf>
      <border outline="0">
        <left style="thin">
          <color theme="1"/>
        </left>
        <right style="thin">
          <color theme="1"/>
        </right>
        <top style="thin">
          <color theme="1"/>
        </top>
      </border>
    </dxf>
    <dxf>
      <border diagonalUp="0" diagonalDown="0">
        <left/>
        <right style="thin">
          <color indexed="64"/>
        </right>
        <top/>
        <bottom/>
        <vertical/>
        <horizontal/>
      </border>
    </dxf>
    <dxf>
      <border outline="0">
        <left style="thin">
          <color rgb="FF000000"/>
        </left>
        <right style="thin">
          <color rgb="FF000000"/>
        </right>
        <top style="thin">
          <color rgb="FF000000"/>
        </top>
        <bottom style="thin">
          <color rgb="FF000000"/>
        </bottom>
      </border>
    </dxf>
    <dxf>
      <numFmt numFmtId="0" formatCode="General"/>
    </dxf>
    <dxf>
      <border outline="0">
        <left style="thin">
          <color theme="1"/>
        </left>
        <right style="thin">
          <color theme="1"/>
        </right>
        <top style="thin">
          <color theme="1"/>
        </top>
        <bottom style="thin">
          <color indexed="64"/>
        </bottom>
      </border>
    </dxf>
    <dxf>
      <border outline="0">
        <left style="thin">
          <color theme="1"/>
        </left>
        <top style="thin">
          <color theme="1"/>
        </top>
        <bottom style="thin">
          <color indexed="64"/>
        </bottom>
      </border>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71" formatCode="0.000000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71" formatCode="0.0000000"/>
    </dxf>
    <dxf>
      <font>
        <b val="0"/>
        <i val="0"/>
        <strike val="0"/>
        <condense val="0"/>
        <extend val="0"/>
        <outline val="0"/>
        <shadow val="0"/>
        <u val="none"/>
        <vertAlign val="baseline"/>
        <sz val="11"/>
        <color theme="1"/>
        <name val="Calibri"/>
        <family val="2"/>
        <scheme val="minor"/>
      </font>
    </dxf>
    <dxf>
      <numFmt numFmtId="167" formatCode="0.00000000000"/>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numFmt numFmtId="1" formatCode="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2</v>
    <v>2</v>
    <v>19</v>
  </rv>
  <rv s="1">
    <v>2</v>
    <v>1</v>
  </rv>
  <rv s="0">
    <v>2</v>
    <v>6</v>
    <v>19</v>
  </rv>
</rvData>
</file>

<file path=xl/richData/rdrichvaluestructure.xml><?xml version="1.0" encoding="utf-8"?>
<rvStructures xmlns="http://schemas.microsoft.com/office/spreadsheetml/2017/richdata" count="2">
  <s t="_error">
    <k n="errorType" t="i"/>
    <k n="argument" t="s"/>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EDC3F3A-727E-4D1C-AAEB-32AFCABE8675}" name="Table217" displayName="Table217" ref="A71:D77" totalsRowShown="0" headerRowDxfId="99">
  <tableColumns count="4">
    <tableColumn id="1" xr3:uid="{29A072E5-46CA-48DB-8BE5-ED57F6897CE0}" name="CharSet"/>
    <tableColumn id="4" xr3:uid="{1EC2817D-965B-4BDF-822B-67ACDD768C6E}" name="Text" dataDxfId="98"/>
    <tableColumn id="3" xr3:uid="{CD7DBD95-616A-4D72-8BEB-8EE744445F79}" name="IgnoreCase" dataDxfId="97"/>
    <tableColumn id="2" xr3:uid="{8D309FDC-E626-41A8-A10A-3CC63F0B342E}" name="Out: Valid" dataDxfId="96">
      <calculatedColumnFormula array="1">CALENDAR.VALIDATE_CHARSET(Table217[[#This Row],[CharSet]],Table217[[#This Row],[Text]],Table217[[#This Row],[IgnoreCase]])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E4590D1-831F-431D-A40A-782A1FF6062F}" name="Table21720" displayName="Table21720" ref="A82:D87" totalsRowShown="0" headerRowDxfId="95">
  <tableColumns count="4">
    <tableColumn id="1" xr3:uid="{E23BABD5-7513-4D4E-B228-BAEF0E5C7EC7}" name="Text"/>
    <tableColumn id="4" xr3:uid="{3A3403D8-242C-4FFE-8C99-0A6F66B57DE2}" name="CharSet" dataDxfId="94"/>
    <tableColumn id="3" xr3:uid="{307E32FB-4ED9-4D6C-84DC-E91F3878D6D0}" name="CharReplaceWith" dataDxfId="93"/>
    <tableColumn id="2" xr3:uid="{9785BA04-17E2-4E24-9AD2-7A4B0EDF557D}" name="Out: Text" dataDxfId="92">
      <calculatedColumnFormula array="1">CALENDAR.REPLACE_CHARS(Table21720[[#This Row],[Text]],Table21720[[#This Row],[CharSet]],Table21720[[#This Row],[CharReplaceWith]])</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37FF107-3EC5-4DED-917B-AC4150D2F9BC}" name="Table21729" displayName="Table21729" ref="A59:B66" totalsRowShown="0" headerRowDxfId="91">
  <tableColumns count="2">
    <tableColumn id="1" xr3:uid="{5F4D3238-A632-4FC1-ACDE-BEB0E5B1E812}" name="N"/>
    <tableColumn id="2" xr3:uid="{8848634D-203C-4EA9-BA2D-0D6A6BB15006}" name="Out: Decimals" dataDxfId="90">
      <calculatedColumnFormula array="1">CALENDAR.DECIMALS(Table21729[[#This Row],[N]])</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AC10A94-8B4F-4AE7-8237-8AA17D14B72B}" name="Table2172926" displayName="Table2172926" ref="A14:B20" totalsRowShown="0" headerRowDxfId="89">
  <tableColumns count="2">
    <tableColumn id="1" xr3:uid="{642C4683-4E3E-424A-8D71-A859382C8577}" name="Value"/>
    <tableColumn id="2" xr3:uid="{6AD32494-B1A5-45F9-8C58-9A4DB984961F}" name="Out: NonNumeric" dataDxfId="88">
      <calculatedColumnFormula array="1">CALENDAR.IS_NON_NUMERIC(Table2172926[[#This Row],[Value]])</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611DF3A-C0F2-4D2F-B8E7-82A7F8446062}" name="Table217292627" displayName="Table217292627" ref="A25:B31" totalsRowShown="0" headerRowDxfId="87">
  <tableColumns count="2">
    <tableColumn id="1" xr3:uid="{81C724FB-C325-46D2-9FC4-E9C1CE240ED2}" name="N"/>
    <tableColumn id="2" xr3:uid="{A43B278F-5940-47CD-8ECD-404B5A05BA3B}" name="Out: NonZero" dataDxfId="86">
      <calculatedColumnFormula array="1">CALENDAR.IS_NON_ZERO(Table217292627[[#This Row],[N]])</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43DB4A2-60D9-4F47-960B-20EB6580D3E3}" name="Table21729262728" displayName="Table21729262728" ref="A47:B54" totalsRowShown="0" headerRowDxfId="85">
  <tableColumns count="2">
    <tableColumn id="1" xr3:uid="{BA933DCF-1C0A-4912-8C8F-BD227CB612EB}" name="N"/>
    <tableColumn id="2" xr3:uid="{165930A6-E592-411A-88C5-9AE75133F27A}" name="Out: Integer" dataDxfId="84">
      <calculatedColumnFormula array="1">CALENDAR.IS_INTEGER(Table21729262728[[#This Row],[N]])</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1FAE1509-13CA-4032-AAA8-380939649C56}" name="Table21729262733" displayName="Table21729262733" ref="A36:B42" totalsRowShown="0" headerRowDxfId="83">
  <tableColumns count="2">
    <tableColumn id="1" xr3:uid="{D36E4793-1E65-42CD-B671-19F6713AD64D}" name="N"/>
    <tableColumn id="2" xr3:uid="{E5F066E6-2BD3-4B4E-BB37-E1AB50D11118}" name="Out: NonNegative" dataDxfId="82">
      <calculatedColumnFormula array="1">CALENDAR.IS_NON_NEGATIVE(Table21729262733[[#This Row],[N]])</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6123E7-DF38-4D49-87C9-DF483E9FD2A2}" name="Table217292638" displayName="Table217292638" ref="A3:B9" totalsRowShown="0" headerRowDxfId="81">
  <tableColumns count="2">
    <tableColumn id="1" xr3:uid="{69866752-8D70-439C-B19F-A791887CF72E}" name="Value"/>
    <tableColumn id="2" xr3:uid="{83B1B8C4-AE2A-4C8C-8975-42AAC73F200A}" name="Out: IsEmpty" dataDxfId="80">
      <calculatedColumnFormula array="1">CALENDAR.IS_EMPTY(Table217292638[[#This Row],[Value]])</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3C302BB-AF2A-42CE-A9AC-781D7B62D9CA}" name="Table28" displayName="Table28" ref="A77:F88" totalsRowShown="0" headerRowDxfId="65">
  <tableColumns count="6">
    <tableColumn id="1" xr3:uid="{13E7770B-2A9E-4206-A7CE-50D68D1C6383}" name="Sign"/>
    <tableColumn id="3" xr3:uid="{804D4769-A14F-4B90-949A-8F51845B4FFB}" name="Days" dataDxfId="64"/>
    <tableColumn id="2" xr3:uid="{B6FDB6AA-28C0-42D9-9BFE-5D4AB040C144}" name="Hours" dataDxfId="63"/>
    <tableColumn id="4" xr3:uid="{53685F23-02D6-420E-B664-21C96508CA20}" name="Minutes"/>
    <tableColumn id="5" xr3:uid="{A369319C-2DC6-4C32-99FD-2495F0622F78}" name="Seconds"/>
    <tableColumn id="6" xr3:uid="{A8401580-4983-4FA8-95AB-B8B602090EB9}" name="Out: TimeSpan" dataDxfId="62">
      <calculatedColumnFormula array="1">CALENDAR.TIMESPAN(Table28[[#This Row],[Sign]],Table28[[#This Row],[Days]],Table28[[#This Row],[Hours]],Table28[[#This Row],[Minutes]],Table28[[#This Row],[Seconds]])</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965F6927-E922-455E-9219-6BD75D09D891}" name="Table2830" displayName="Table2830" ref="A93:D101" totalsRowShown="0" headerRowDxfId="61">
  <tableColumns count="4">
    <tableColumn id="1" xr3:uid="{89ACDA95-5109-4CEE-850B-EAB0BAF8959E}" name="TimeSpan"/>
    <tableColumn id="3" xr3:uid="{3C19A111-791D-44ED-8C50-B8C07FE0C570}" name="Precision" dataDxfId="60"/>
    <tableColumn id="2" xr3:uid="{F2AD2497-532A-4C67-A636-46082C8421E4}" name="Truncate" dataDxfId="59"/>
    <tableColumn id="6" xr3:uid="{7FAF93F6-3416-4F49-A081-A56DD5C8BA17}" name="Out: TimeSpan" dataDxfId="58">
      <calculatedColumnFormula array="1">CALENDAR.ROUND_TIMESPAN(Table2830[[#This Row],[TimeSpan]],Table2830[[#This Row],[Precision]],Table2830[[#This Row],[Truncate]])</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F8FD860-139C-4F2D-8D65-2DD43058010C}" name="Table283032" displayName="Table283032" ref="A51:E59" totalsRowShown="0" headerRowDxfId="57">
  <tableColumns count="5">
    <tableColumn id="1" xr3:uid="{4C19B565-5547-4C17-A752-84FEC3E3A049}" name="Days" dataDxfId="56"/>
    <tableColumn id="6" xr3:uid="{0F13AA57-021A-483D-B84F-8AD6768EC52F}" name="Hours" dataDxfId="55"/>
    <tableColumn id="7" xr3:uid="{CB24BE09-2842-4FA4-AA8F-1456D0A2971E}" name="Minute"/>
    <tableColumn id="8" xr3:uid="{9D3011EE-32D2-45E1-97B2-A694A845B768}" name="Seconds"/>
    <tableColumn id="9" xr3:uid="{385D6A3E-E21E-42E8-90F3-1623B1FC547F}" name="Out: LowOrder" dataDxfId="54">
      <calculatedColumnFormula array="1">CALENDAR.TIMESPAN_LOW_ORDER(Table283032[[#This Row],[Days]],Table283032[[#This Row],[Hours]],Table283032[[#This Row],[Minute]],Table283032[[#This Row],[Seconds]])</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528BBAB9-18DA-4C7F-BF19-B55CCA874B3A}" name="Table28303237" displayName="Table28303237" ref="A64:E72" totalsRowShown="0" headerRowDxfId="53">
  <tableColumns count="5">
    <tableColumn id="1" xr3:uid="{FE14841B-9991-4A54-B81C-6C559F325BEF}" name="Days" dataDxfId="52"/>
    <tableColumn id="6" xr3:uid="{A317DA93-4846-4ADA-8911-1F47D260FE27}" name="Hours" dataDxfId="51"/>
    <tableColumn id="7" xr3:uid="{F42F77F7-5C8B-4DA1-B624-0E73E6C10955}" name="Minute"/>
    <tableColumn id="8" xr3:uid="{C0ED2BEB-7A0A-4622-89E4-BF7D10EE93BD}" name="Seconds"/>
    <tableColumn id="9" xr3:uid="{B0E447D8-5482-4827-B280-E0F373432F5B}" name="Out: HighOrder" dataDxfId="50">
      <calculatedColumnFormula array="1">CALENDAR.TIMESPAN_HIGH_ORDER(Table28303237[[#This Row],[Days]],Table28303237[[#This Row],[Hours]],Table28303237[[#This Row],[Minute]],Table28303237[[#This Row],[Seconds]])</calculatedColumnFormula>
    </tableColumn>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54E12A-DA0D-43BD-9B47-D8341ECD0A3A}" name="Table24" displayName="Table24" ref="A3:C11" totalsRowShown="0" headerRowDxfId="49">
  <tableColumns count="3">
    <tableColumn id="1" xr3:uid="{C8845596-4A37-4E34-AE9E-4D67D5719A81}" name="Year"/>
    <tableColumn id="3" xr3:uid="{8BBB058A-2AF7-4747-8356-541A2F3162F5}" name="BCE" dataDxfId="48"/>
    <tableColumn id="2" xr3:uid="{515945D9-309B-49DA-B6F6-902C7C9B73B3}" name="Out: YearCE" dataDxfId="47">
      <calculatedColumnFormula array="1">CALENDAR.YEAR_COMMON_ERA(Table24[[#This Row],[Year]],Table24[[#This Row],[BCE]])</calculatedColumnFormula>
    </tableColumn>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CACD60-3A23-4695-BDCE-D2F81FBC7687}" name="Table245" displayName="Table245" ref="A39:F47" totalsRowShown="0" headerRowDxfId="46">
  <tableColumns count="6">
    <tableColumn id="1" xr3:uid="{E31D1499-D0EA-4619-A1EA-DE18DB16FAAF}" name="Year"/>
    <tableColumn id="3" xr3:uid="{3D2818D4-27A2-4B24-8773-D44B573B739B}" name="Month" dataDxfId="45"/>
    <tableColumn id="2" xr3:uid="{DC63E276-8E23-46C8-89B1-37141E4E2A20}" name="Day" dataDxfId="44"/>
    <tableColumn id="4" xr3:uid="{5DCE0E62-14F5-468E-BD14-154B5EE1C894}" name="JulianCalendar"/>
    <tableColumn id="5" xr3:uid="{6869B385-3230-42E0-A235-670F3F5BDE8E}" name="Out: JDN" dataDxfId="43">
      <calculatedColumnFormula array="1">CALENDAR.JULIAN_DAY_NUMBER(Table245[[#This Row],[Year]],Table245[[#This Row],[Month]],Table245[[#This Row],[Day]],Table245[[#This Row],[JulianCalendar]])</calculatedColumnFormula>
    </tableColumn>
    <tableColumn id="6" xr3:uid="{FEE22BD4-7851-4A9F-90B9-DB8B83510809}" name="Notes"/>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90BF4B-E630-488B-9B07-227743A439D5}" name="Table7" displayName="Table7" ref="A16:C21" totalsRowShown="0">
  <tableColumns count="3">
    <tableColumn id="1" xr3:uid="{A1930D8F-00F0-4489-91D6-BA0484CEC1B9}" name="YearCE"/>
    <tableColumn id="2" xr3:uid="{212E0AA5-860C-49DF-8803-0E2C266A3C00}" name="JulianCalendar"/>
    <tableColumn id="4" xr3:uid="{253A3CF4-A421-4565-8C24-3910E7B4B4FF}" name="Out: DaysInYear" dataDxfId="42">
      <calculatedColumnFormula array="1">CALENDAR.DAYS_IN_YEAR(Table7[[#This Row],[YearCE]],Table7[[#This Row],[JulianCalendar]])</calculatedColumnFormula>
    </tableColumn>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369A65-E72B-45BE-9808-3402C7C7430D}" name="Table79" displayName="Table79" ref="A26:D34" totalsRowShown="0">
  <tableColumns count="4">
    <tableColumn id="1" xr3:uid="{EB7F7B46-8FED-407B-85D1-22FBBC40E387}" name="Month"/>
    <tableColumn id="5" xr3:uid="{7F9E27CA-5DDE-477E-9B52-849868DECE44}" name="YearCE"/>
    <tableColumn id="2" xr3:uid="{B712F7A2-4E69-4F12-B974-523E2EE37B7F}" name="JulianCalendar"/>
    <tableColumn id="4" xr3:uid="{23419FE7-0A25-4E5B-8259-E8C421B87853}" name="Out: DaysInMonth" dataDxfId="41">
      <calculatedColumnFormula array="1">CALENDAR.DAYS_IN_MONTH(Table79[[#This Row],[Month]],Table79[[#This Row],[YearCE]],Table79[[#This Row],[JulianCalendar]])</calculatedColumnFormula>
    </tableColumn>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6682AFA-BFB6-4126-B650-37049AE3FBF4}" name="Table24534" displayName="Table24534" ref="A52:F57" totalsRowShown="0" headerRowDxfId="40">
  <tableColumns count="6">
    <tableColumn id="1" xr3:uid="{06D1922F-F471-43D1-B6E6-62B5B2D13950}" name="Year"/>
    <tableColumn id="3" xr3:uid="{188A275F-E7EC-4FCF-9B15-CF83A05C6B09}" name="Month" dataDxfId="39"/>
    <tableColumn id="2" xr3:uid="{8C400855-949A-44C3-BD88-FB8125CEBBDA}" name="Day" dataDxfId="38"/>
    <tableColumn id="4" xr3:uid="{93E9BE69-C7C5-42D3-805A-28FA8C006108}" name="JulianCalendar"/>
    <tableColumn id="5" xr3:uid="{C7DF11E9-82E1-417E-ABEE-18E612C4AF97}" name="Out: MJDN" dataDxfId="37">
      <calculatedColumnFormula array="1">CALENDAR.MODIFIED_JULIAN_DAY_NUMBER(Table24534[[#This Row],[Year]],Table24534[[#This Row],[Month]],Table24534[[#This Row],[Day]],Table24534[[#This Row],[JulianCalendar]])</calculatedColumnFormula>
    </tableColumn>
    <tableColumn id="6" xr3:uid="{7BBE089A-C5FE-46FD-B0F0-9B390F8F0541}" name="Notes"/>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193993DA-0CE5-42B8-8A7F-86F036B5A6D9}" name="Table2453435" displayName="Table2453435" ref="A62:B65" totalsRowShown="0" headerRowDxfId="36">
  <tableColumns count="2">
    <tableColumn id="1" xr3:uid="{D2F6D834-1A63-4D1D-B5E7-62F34A12E791}" name="JDN"/>
    <tableColumn id="5" xr3:uid="{071D2DD1-66F7-424D-A8E2-645BFE130EFD}" name="Out: MJDN" dataDxfId="35">
      <calculatedColumnFormula array="1">CALENDAR.JDN_TO_MODIFIED(Table2453435[[#This Row],[JDN]])</calculatedColumnFormula>
    </tableColumn>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2223893-D370-4DBB-86DA-34459589428D}" name="Table245343536" displayName="Table245343536" ref="D62:E65" totalsRowShown="0" headerRowDxfId="34">
  <tableColumns count="2">
    <tableColumn id="1" xr3:uid="{898DD085-03E4-4BF5-8ABD-3EEB6EF374A0}" name="MJDN"/>
    <tableColumn id="5" xr3:uid="{455F8551-F67F-4BF8-8C8C-0500BC8E368E}" name="Out: JDN" dataDxfId="33">
      <calculatedColumnFormula array="1">CALENDAR.MODIFIED_TO_JDN(Table245343536[[#This Row],[MJDN]])</calculatedColumnFormula>
    </tableColumn>
  </tableColumns>
  <tableStyleInfo name="TableStyleMedium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E5D1F-B7B2-49B3-A79D-6E53742711E6}" name="Table2" displayName="Table2" ref="A3:C14" totalsRowShown="0" headerRowDxfId="79">
  <tableColumns count="3">
    <tableColumn id="1" xr3:uid="{9745EE81-4146-418A-9B06-D2B9E74B5E0E}" name="YearCE"/>
    <tableColumn id="3" xr3:uid="{5697268B-3D6C-4C0B-82C9-44AB471AD2E4}" name="JulianCalendar" dataDxfId="78"/>
    <tableColumn id="2" xr3:uid="{067C233E-F63D-4501-B962-1A883DA82915}" name="Out: IsLeapYear" dataDxfId="77">
      <calculatedColumnFormula array="1">CALENDAR.IS_LEAP_YEAR(Table2[[#This Row],[YearCE]],Table2[[#This Row],[JulianCalendar]])</calculatedColumnFormula>
    </tableColumn>
  </tableColumns>
  <tableStyleInfo name="TableStyleMedium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19:E29" totalsRowShown="0" headerRowDxfId="76">
  <tableColumns count="5">
    <tableColumn id="1" xr3:uid="{0F002978-378B-4F51-A8BB-CB28579FC0CB}" name="YearCE"/>
    <tableColumn id="2" xr3:uid="{21A5D259-501A-4A43-A9D6-D8C6DAF9DF6E}" name="Month" dataDxfId="75"/>
    <tableColumn id="3" xr3:uid="{8EED2AAD-208B-45BC-98F6-BC404A2FE7DF}" name="Day"/>
    <tableColumn id="4" xr3:uid="{55A969C0-7925-436B-92BD-6EFBEE6F7FD4}" name="JulianCalendar"/>
    <tableColumn id="5" xr3:uid="{474862FF-2E3E-4391-AD0E-0EECC5B310A2}" name="Out: IsValid" dataDxfId="74">
      <calculatedColumnFormula array="1">CALENDAR.IS_VALID_DATE(Table23[[#This Row],[YearCE]],Table23[[#This Row],[Month]],Table23[[#This Row],[Day]],Table23[[#This Row],[JulianCalendar]])</calculatedColumnFormula>
    </tableColumn>
  </tableColumns>
  <tableStyleInfo name="TableStyleMedium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E60F4A6-0049-4856-AB73-A6CF3E737180}" name="Table237" displayName="Table237" ref="A57:E67" totalsRowShown="0" headerRowDxfId="73">
  <tableColumns count="5">
    <tableColumn id="1" xr3:uid="{6E26D0CE-BB0E-4E7A-8B75-C68810886E54}" name="Hour"/>
    <tableColumn id="2" xr3:uid="{02E009F1-55D3-4106-B91D-78625AC21BEC}" name="Minute" dataDxfId="72"/>
    <tableColumn id="3" xr3:uid="{137FE6B1-D573-4A38-81C5-2288EDDA20CB}" name="Second"/>
    <tableColumn id="4" xr3:uid="{997F41DA-9DE5-4AF5-BE3E-9B3D48A668D9}" name="Accept24Hour"/>
    <tableColumn id="5" xr3:uid="{0875CDEF-E763-4D98-AA23-F511B648DC9B}" name="Out: IsValid" dataDxfId="71">
      <calculatedColumnFormula array="1">CALENDAR.IS_VALID_TIME_OF_DAY(Table237[[#This Row],[Hour]],Table237[[#This Row],[Minute]],Table237[[#This Row],[Second]],Table237[[#This Row],[Accept24Hour]])</calculatedColumnFormula>
    </tableColumn>
  </tableColumns>
  <tableStyleInfo name="TableStyleMedium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4D30B62-C9B3-4694-A8C2-803C3862C649}" name="Table2321" displayName="Table2321" ref="A34:D39" totalsRowShown="0" headerRowDxfId="70">
  <tableColumns count="4">
    <tableColumn id="1" xr3:uid="{CE94F83C-C964-48BF-9BDF-43C1AE3E3FD4}" name="YearCE"/>
    <tableColumn id="3" xr3:uid="{C8EA9707-16ED-4BA8-8B31-6C783E81864A}" name="OrdinalDay"/>
    <tableColumn id="4" xr3:uid="{F095CF0A-87B7-41A7-98E6-A38D3D8FECB2}" name="JulianCalendar"/>
    <tableColumn id="5" xr3:uid="{A5EE40C3-452F-48B6-B287-7B37C90D506E}" name="Out: IsValid" dataDxfId="69">
      <calculatedColumnFormula array="1">CALENDAR.IS_VALID_ORDINAL_DATE(Table2321[[#This Row],[YearCE]],Table2321[[#This Row],[OrdinalDay]],Table2321[[#This Row],[JulianCalendar]])</calculatedColumnFormula>
    </tableColumn>
  </tableColumns>
  <tableStyleInfo name="TableStyleMedium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F2BFB92-DF40-4AA8-BB25-5BAFADB91C92}" name="Table2322" displayName="Table2322" ref="A44:E52" totalsRowShown="0" headerRowDxfId="68">
  <tableColumns count="5">
    <tableColumn id="1" xr3:uid="{0C6CF333-555F-4DF5-B035-26D4C8A8EC5C}" name="YearCE"/>
    <tableColumn id="2" xr3:uid="{D1F1A151-3CA3-436F-B446-76F4B0E03459}" name="ISOWeek" dataDxfId="67"/>
    <tableColumn id="3" xr3:uid="{2DE138D0-9583-44DF-8191-8288401188BE}" name="ISOWeekDay"/>
    <tableColumn id="4" xr3:uid="{DA3E32AA-958C-443E-A1C2-58BBCA19C245}" name="JulianCalendar"/>
    <tableColumn id="5" xr3:uid="{C08B51E6-496D-4F28-A012-489D922B5E3F}" name="Out: IsValid" dataDxfId="66">
      <calculatedColumnFormula array="1">CALENDAR.IS_VALID_WEEK_DATE(Table2322[[#This Row],[YearCE]],Table2322[[#This Row],[ISOWeek]],Table2322[[#This Row],[ISOWeekDay]],Table2322[[#This Row],[JulianCalendar]])</calculatedColumnFormula>
    </tableColumn>
  </tableColumns>
  <tableStyleInfo name="TableStyleMedium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8AF34B-CD0C-4644-A8B7-5C1B27C73994}" name="Table7912" displayName="Table7912" ref="A3:F11" totalsRowShown="0">
  <tableColumns count="6">
    <tableColumn id="1" xr3:uid="{24A21402-F767-4315-A42F-A449F3E92D0E}" name="YearCE"/>
    <tableColumn id="5" xr3:uid="{D7D10C95-9935-4D8C-AD7E-62B5219690AE}" name="Month"/>
    <tableColumn id="2" xr3:uid="{26915F99-499D-4403-B26D-509657A5BC47}" name="Day"/>
    <tableColumn id="6" xr3:uid="{3BE276D1-3CFB-4E7E-999B-8677A828E975}" name="Time"/>
    <tableColumn id="3" xr3:uid="{2C4F13B5-8D9C-4ACB-82C8-F954F7E1E2B1}" name="JulianCalendar"/>
    <tableColumn id="4" xr3:uid="{007575C8-C3D9-4D91-865A-19DBDD43A285}" name="Out: JDate" dataDxfId="32">
      <calculatedColumnFormula array="1">CALENDAR.JULIAN_DATE(Table7912[[#This Row],[YearCE]],Table7912[[#This Row],[Month]],Table7912[[#This Row],[Day]],Table7912[[#This Row],[Time]],Table7912[[#This Row],[JulianCalendar]])</calculatedColumnFormula>
    </tableColumn>
  </tableColumns>
  <tableStyleInfo name="TableStyleMedium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F3ADB77-8029-463D-B3B0-2DA572851FC3}" name="Table791213" displayName="Table791213" ref="A16:F24" totalsRowShown="0">
  <tableColumns count="6">
    <tableColumn id="1" xr3:uid="{E59F89E6-A8CF-4428-ACD8-72F94628242C}" name="YearCE"/>
    <tableColumn id="5" xr3:uid="{BC39F11A-AC0C-4ECD-AAED-FA572A54D78B}" name="Month"/>
    <tableColumn id="2" xr3:uid="{F12C8431-3238-4C2E-B46F-E84BE7387484}" name="Day"/>
    <tableColumn id="6" xr3:uid="{865A0DB6-5AF8-4FCC-8B1B-0DFB7D1FB486}" name="Time"/>
    <tableColumn id="3" xr3:uid="{B0584847-7ABA-4B4D-8CA3-682B18A165AB}" name="JulianCalendar"/>
    <tableColumn id="4" xr3:uid="{04EE5211-6677-470F-891D-194BD1042274}" name="Out: MJDate" dataDxfId="31">
      <calculatedColumnFormula array="1">CALENDAR.MODIFIED_JULIAN_DATE(Table791213[[#This Row],[YearCE]],Table791213[[#This Row],[Month]],Table791213[[#This Row],[Day]],Table791213[[#This Row],[Time]],Table791213[[#This Row],[JulianCalendar]])</calculatedColumnFormula>
    </tableColumn>
  </tableColumns>
  <tableStyleInfo name="TableStyleMedium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F4D1702-4CE0-4932-BC5C-C849B6A47871}" name="Table79121314" displayName="Table79121314" ref="A29:B34" totalsRowShown="0" dataDxfId="30">
  <tableColumns count="2">
    <tableColumn id="1" xr3:uid="{FC6453E7-AE6D-4F9E-B75F-01E7FD70A7A2}" name="JDate" dataDxfId="29"/>
    <tableColumn id="4" xr3:uid="{668B7A50-D2B2-47ED-8C33-F88478865A3F}" name="Out: MJDate" dataDxfId="28">
      <calculatedColumnFormula array="1">CALENDAR.JDATE_TO_MODIFIED(Table79121314[[#This Row],[JDate]])</calculatedColumnFormula>
    </tableColumn>
  </tableColumns>
  <tableStyleInfo name="TableStyleMedium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96CC058-EFD1-4DC2-9E75-83B54DAD702E}" name="Table7912131416" displayName="Table7912131416" ref="D29:E34" totalsRowShown="0" dataDxfId="27">
  <tableColumns count="2">
    <tableColumn id="1" xr3:uid="{D8855EB3-84D9-4210-AC51-31F8DFA4D714}" name="MJDate" dataDxfId="26"/>
    <tableColumn id="4" xr3:uid="{30DFF042-AFA2-4929-BA78-3FDD5CD2E45B}" name="Out: JDate" dataDxfId="25">
      <calculatedColumnFormula array="1">CALENDAR.MODIFIED_TO_JDATE(Table7912131416[[#This Row],[MJDate]])</calculatedColumnFormula>
    </tableColumn>
  </tableColumns>
  <tableStyleInfo name="TableStyleMedium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0622A27-F099-4816-9937-C2344998F6C2}" name="Table9" displayName="Table9" ref="A53:C65" totalsRowShown="0" tableBorderDxfId="24">
  <tableColumns count="3">
    <tableColumn id="1" xr3:uid="{65BBF8AF-3B7F-47C5-B0CC-B253FF55B39D}" name="YearCE"/>
    <tableColumn id="2" xr3:uid="{C70EF462-E92A-4813-BA4F-DC7F9A6126CB}" name="JulianCalendar"/>
    <tableColumn id="3" xr3:uid="{4B02666E-BE77-437C-9638-4248378E7B26}" name="Returns">
      <calculatedColumnFormula array="1">CALENDAR.WEEKS_IN_YEAR(Table9[[#This Row],[YearCE]],Table9[[#This Row],[JulianCalendar]])</calculatedColumnFormula>
    </tableColumn>
  </tableColumns>
  <tableStyleInfo name="TableStyleMedium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8B452E-9C28-4BFF-B01A-CAE384AD42A3}" name="Table10" displayName="Table10" ref="A3:C23" totalsRowShown="0" tableBorderDxfId="23">
  <tableColumns count="3">
    <tableColumn id="1" xr3:uid="{3F96874F-2248-4C44-9416-D0A4465DE228}" name="DayOfWeek"/>
    <tableColumn id="2" xr3:uid="{D294B606-19B8-4A85-A370-67CB8BDDA11A}" name="ISOtoTraditional"/>
    <tableColumn id="3" xr3:uid="{4BFBA4F7-9955-4869-9D33-3BDB57E855A5}" name="Out: WeekdayNumber" dataDxfId="22">
      <calculatedColumnFormula array="1">CALENDAR.CONVERT_WEEKDAY_NUMBER(Table10[[#This Row],[DayOfWeek]],Table10[[#This Row],[ISOtoTraditional]])</calculatedColumnFormula>
    </tableColumn>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511776B-E97A-4FDB-9461-82DED02B38D2}" name="Table101315" displayName="Table101315" ref="A3:E19" totalsRowShown="0" tableBorderDxfId="21">
  <tableColumns count="5">
    <tableColumn id="1" xr3:uid="{57D93866-EF01-4E61-AD3E-85BD3205F0FF}" name="Quarter"/>
    <tableColumn id="2" xr3:uid="{1F56496A-A2E4-406A-9172-7EB83F3D66C3}" name="FiscalYearCE"/>
    <tableColumn id="5" xr3:uid="{778026F6-8192-49B6-802F-96D59D4CA91D}" name="MonthOffset"/>
    <tableColumn id="4" xr3:uid="{4D65A668-A3A0-4B3B-92F0-94781CD948BC}" name="JulianCalendar" dataDxfId="20"/>
    <tableColumn id="3" xr3:uid="{B8C7CD7A-4DAA-4D32-9028-0B16A35862A2}" name="Out: Days">
      <calculatedColumnFormula array="1">CALENDAR.DAYS_IN_QUARTER(Table101315[[#This Row],[Quarter]],Table101315[[#This Row],[FiscalYearCE]],Table101315[[#This Row],[MonthOffset]],Table101315[[#This Row],[JulianCalendar]])</calculatedColumnFormula>
    </tableColumn>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8AA5DE0-0104-4E18-A5C6-2702C2E39D3C}" name="Table18" displayName="Table18" ref="A16:E23" totalsRowShown="0" tableBorderDxfId="19">
  <tableColumns count="5">
    <tableColumn id="1" xr3:uid="{16BE3648-210D-422C-9331-7EFF10E3D424}" name="MonthText"/>
    <tableColumn id="2" xr3:uid="{A8DFFCFF-6D7F-4EB8-8F48-D98E65A84584}" name="Out: Month" dataDxfId="18">
      <calculatedColumnFormula array="1">CALENDAR.PARSE_MONTH(Table18[[#This Row],[MonthText]])</calculatedColumnFormula>
    </tableColumn>
    <tableColumn id="3" xr3:uid="{87ECBF77-626A-4D1B-A246-873923E960A1}" name="Short" dataDxfId="17"/>
    <tableColumn id="4" xr3:uid="{9F6096C4-978F-49CF-A982-ECAEBF3DEA07}" name="InternationalEnglish" dataDxfId="16"/>
    <tableColumn id="5" xr3:uid="{D0EC8AC3-C06F-4FC3-931F-7C8BAFE92D70}" name="Out: Month Name" dataDxfId="15">
      <calculatedColumnFormula array="1">CALENDAR.MONTH_NAME(Table18[[#This Row],[Out: Month]],Table18[[#This Row],[Short]],Table18[[#This Row],[InternationalEnglish]])</calculatedColumnFormula>
    </tableColumn>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82FC88-683C-4404-8177-3A21F7894E00}" name="Table22" displayName="Table22" ref="A128:D135" totalsRowShown="0" tableBorderDxfId="14">
  <tableColumns count="4">
    <tableColumn id="1" xr3:uid="{5C912A4C-F3D2-44BB-9F09-8DFB687E30C1}" name="ISOTime" dataDxfId="13"/>
    <tableColumn id="2" xr3:uid="{240707AE-0F9E-4137-BBD3-45FAA80CCF6A}" name="Out: TimeSpan" dataDxfId="12">
      <calculatedColumnFormula array="1">CALENDAR.PARSE_ISO_TIME(A129)</calculatedColumnFormula>
    </tableColumn>
    <tableColumn id="4" xr3:uid="{DEDA2E3F-4FBB-4480-A611-6CBED8464801}" name="Options" dataDxfId="11"/>
    <tableColumn id="3" xr3:uid="{096F9EF3-D64E-4A9C-8A39-1A1A64054035}" name="Out: ISOTime" dataDxfId="10">
      <calculatedColumnFormula array="1">CALENDAR.FORMAT_ISO_TIME(Table22[[#This Row],[Out: TimeSpan]],Table22[[#This Row],[Options]])</calculatedColumnFormula>
    </tableColumn>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B3721EB-82CD-49F7-BD7A-B683A60CC3F4}" name="Table2224" displayName="Table2224" ref="A140:D147" totalsRowShown="0" tableBorderDxfId="9">
  <autoFilter ref="A140:D147" xr:uid="{1B3721EB-82CD-49F7-BD7A-B683A60CC3F4}"/>
  <tableColumns count="4">
    <tableColumn id="1" xr3:uid="{987045C6-E05B-490B-BAE1-475C2A3F7DC5}" name="ISOTmeZoneOffset" dataDxfId="8"/>
    <tableColumn id="2" xr3:uid="{846DF785-69DB-4557-B1DC-696F2D879316}" name="Out: TZO" dataDxfId="7">
      <calculatedColumnFormula array="1">CALENDAR.PARSE_ISO_TZO(A141)</calculatedColumnFormula>
    </tableColumn>
    <tableColumn id="4" xr3:uid="{83AB5065-796A-44EF-930F-9D2461027B15}" name="Options" dataDxfId="6"/>
    <tableColumn id="3" xr3:uid="{A8946B99-7A69-49F5-B62D-5D8798E519FB}" name="Out: ISOTimeZoneOffset" dataDxfId="5">
      <calculatedColumnFormula array="1">CALENDAR.FORMAT_ISO_TZO(Table2224[[#This Row],[Out: TZO]],Table2224[[#This Row],[Options]])</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3646D61-97D2-427F-8E5B-55547EABA256}" name="Table17" displayName="Table17" ref="A152:B161" totalsRowShown="0" tableBorderDxfId="4">
  <tableColumns count="2">
    <tableColumn id="1" xr3:uid="{213A982F-2648-4FA6-9F6A-59FDAA74FF33}" name="YearCE" dataDxfId="3"/>
    <tableColumn id="3" xr3:uid="{CC1582C9-1E9F-4C30-802E-A2BD988A9E1A}" name="Out: ISOYear" dataDxfId="2">
      <calculatedColumnFormula array="1">CALENDAR.FORMAT_ISO_YEAR(A153)</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DCF8F56-FEB1-4714-A2D6-BD6D4029CE7E}" name="Table25" displayName="Table25" ref="A241:D255" totalsRowShown="0" tableBorderDxfId="1">
  <autoFilter ref="A241:D255" xr:uid="{EDCF8F56-FEB1-4714-A2D6-BD6D4029CE7E}"/>
  <tableColumns count="4">
    <tableColumn id="1" xr3:uid="{70DEDB12-B883-42A6-AC49-9B45410D18D4}" name="LiteraryYear"/>
    <tableColumn id="2" xr3:uid="{6A69EAE6-7229-4932-BBD3-6106A05C579A}" name="Out: YearCE" dataDxfId="0">
      <calculatedColumnFormula array="1">CALENDAR.PARSE_LITERARY_YEAR(Table25[[#This Row],[LiteraryYear]])</calculatedColumnFormula>
    </tableColumn>
    <tableColumn id="3" xr3:uid="{235B36A5-3D6E-433C-8C08-24C129A16AB2}" name="AlwaysShowEra"/>
    <tableColumn id="4" xr3:uid="{6B4D2E3B-D9E8-4AD5-A522-DF12C168962E}" name="Out: Literary Year">
      <calculatedColumnFormula array="1">CALENDAR.FORMAT_LITERARY_YEAR(Table25[[#This Row],[Out: YearCE]],Table25[[#This Row],[AlwaysShowEra]])</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 Id="rId4" Type="http://schemas.openxmlformats.org/officeDocument/2006/relationships/table" Target="../tables/table1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9.xml"/><Relationship Id="rId3" Type="http://schemas.openxmlformats.org/officeDocument/2006/relationships/table" Target="../tables/table14.xml"/><Relationship Id="rId7" Type="http://schemas.openxmlformats.org/officeDocument/2006/relationships/table" Target="../tables/table18.xml"/><Relationship Id="rId2" Type="http://schemas.openxmlformats.org/officeDocument/2006/relationships/table" Target="../tables/table13.xml"/><Relationship Id="rId1" Type="http://schemas.openxmlformats.org/officeDocument/2006/relationships/printerSettings" Target="../printerSettings/printerSettings1.bin"/><Relationship Id="rId6" Type="http://schemas.openxmlformats.org/officeDocument/2006/relationships/table" Target="../tables/table17.xml"/><Relationship Id="rId5" Type="http://schemas.openxmlformats.org/officeDocument/2006/relationships/table" Target="../tables/table16.xml"/><Relationship Id="rId4"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table" Target="../tables/table20.xml"/><Relationship Id="rId5" Type="http://schemas.openxmlformats.org/officeDocument/2006/relationships/table" Target="../tables/table24.xml"/><Relationship Id="rId4" Type="http://schemas.openxmlformats.org/officeDocument/2006/relationships/table" Target="../tables/table2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2.bin"/><Relationship Id="rId5" Type="http://schemas.openxmlformats.org/officeDocument/2006/relationships/table" Target="../tables/table28.xml"/><Relationship Id="rId4" Type="http://schemas.openxmlformats.org/officeDocument/2006/relationships/table" Target="../tables/table2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table" Target="../tables/table32.xml"/><Relationship Id="rId1" Type="http://schemas.openxmlformats.org/officeDocument/2006/relationships/printerSettings" Target="../printerSettings/printerSettings7.bin"/><Relationship Id="rId6" Type="http://schemas.openxmlformats.org/officeDocument/2006/relationships/table" Target="../tables/table36.xml"/><Relationship Id="rId5" Type="http://schemas.openxmlformats.org/officeDocument/2006/relationships/table" Target="../tables/table35.xml"/><Relationship Id="rId4" Type="http://schemas.openxmlformats.org/officeDocument/2006/relationships/table" Target="../tables/table3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88C0-A1E4-43ED-9886-48239CED662E}">
  <dimension ref="A1:M113"/>
  <sheetViews>
    <sheetView workbookViewId="0">
      <selection activeCell="A8" sqref="A8"/>
    </sheetView>
  </sheetViews>
  <sheetFormatPr defaultRowHeight="15" x14ac:dyDescent="0.25"/>
  <cols>
    <col min="1" max="1" width="33.140625" customWidth="1"/>
    <col min="2" max="2" width="13.85546875" bestFit="1" customWidth="1"/>
    <col min="3" max="3" width="9.85546875" bestFit="1" customWidth="1"/>
    <col min="4" max="4" width="25" bestFit="1" customWidth="1"/>
    <col min="5" max="5" width="30.7109375" customWidth="1"/>
    <col min="6" max="6" width="10" bestFit="1" customWidth="1"/>
    <col min="9" max="9" width="12.7109375" bestFit="1" customWidth="1"/>
    <col min="10" max="10" width="11.28515625" bestFit="1" customWidth="1"/>
    <col min="11" max="11" width="27.140625" customWidth="1"/>
    <col min="12" max="12" width="11.28515625" bestFit="1" customWidth="1"/>
    <col min="13" max="13" width="10.5703125" bestFit="1" customWidth="1"/>
  </cols>
  <sheetData>
    <row r="1" spans="1:2" ht="19.5" x14ac:dyDescent="0.3">
      <c r="A1" s="1" t="s">
        <v>623</v>
      </c>
      <c r="B1" s="1"/>
    </row>
    <row r="3" spans="1:2" x14ac:dyDescent="0.25">
      <c r="A3" t="s">
        <v>610</v>
      </c>
      <c r="B3" t="s">
        <v>624</v>
      </c>
    </row>
    <row r="4" spans="1:2" x14ac:dyDescent="0.25">
      <c r="B4" t="b" cm="1">
        <f t="array" ref="B4">CALENDAR.IS_EMPTY(Table217292638[[#This Row],[Value]])</f>
        <v>1</v>
      </c>
    </row>
    <row r="5" spans="1:2" x14ac:dyDescent="0.25">
      <c r="A5" t="s">
        <v>3</v>
      </c>
      <c r="B5" t="b" cm="1">
        <f t="array" ref="B5">CALENDAR.IS_EMPTY(Table217292638[[#This Row],[Value]])</f>
        <v>0</v>
      </c>
    </row>
    <row r="6" spans="1:2" x14ac:dyDescent="0.25">
      <c r="A6" t="e">
        <v>#VALUE!</v>
      </c>
      <c r="B6" t="b" cm="1">
        <f t="array" ref="B6">CALENDAR.IS_EMPTY(Table217292638[[#This Row],[Value]])</f>
        <v>0</v>
      </c>
    </row>
    <row r="7" spans="1:2" x14ac:dyDescent="0.25">
      <c r="A7">
        <v>1</v>
      </c>
      <c r="B7" t="b" cm="1">
        <f t="array" ref="B7">CALENDAR.IS_EMPTY(Table217292638[[#This Row],[Value]])</f>
        <v>0</v>
      </c>
    </row>
    <row r="8" spans="1:2" x14ac:dyDescent="0.25">
      <c r="A8" s="60">
        <v>44927</v>
      </c>
      <c r="B8" t="b" cm="1">
        <f t="array" ref="B8">CALENDAR.IS_EMPTY(Table217292638[[#This Row],[Value]])</f>
        <v>0</v>
      </c>
    </row>
    <row r="9" spans="1:2" x14ac:dyDescent="0.25">
      <c r="A9" s="285" t="s">
        <v>614</v>
      </c>
      <c r="B9" t="b" cm="1">
        <f t="array" ref="B9">CALENDAR.IS_EMPTY(Table217292638[[#This Row],[Value]])</f>
        <v>0</v>
      </c>
    </row>
    <row r="12" spans="1:2" ht="19.5" x14ac:dyDescent="0.3">
      <c r="A12" s="1" t="s">
        <v>609</v>
      </c>
      <c r="B12" s="1"/>
    </row>
    <row r="14" spans="1:2" x14ac:dyDescent="0.25">
      <c r="A14" t="s">
        <v>610</v>
      </c>
      <c r="B14" t="s">
        <v>611</v>
      </c>
    </row>
    <row r="15" spans="1:2" x14ac:dyDescent="0.25">
      <c r="B15" t="b" cm="1">
        <f t="array" ref="B15">CALENDAR.IS_NON_NUMERIC(Table2172926[[#This Row],[Value]])</f>
        <v>0</v>
      </c>
    </row>
    <row r="16" spans="1:2" x14ac:dyDescent="0.25">
      <c r="A16" t="s">
        <v>3</v>
      </c>
      <c r="B16" t="b" cm="1">
        <f t="array" ref="B16">CALENDAR.IS_NON_NUMERIC(Table2172926[[#This Row],[Value]])</f>
        <v>1</v>
      </c>
    </row>
    <row r="17" spans="1:2" x14ac:dyDescent="0.25">
      <c r="A17" t="e">
        <v>#VALUE!</v>
      </c>
      <c r="B17" t="b" cm="1">
        <f t="array" ref="B17">CALENDAR.IS_NON_NUMERIC(Table2172926[[#This Row],[Value]])</f>
        <v>1</v>
      </c>
    </row>
    <row r="18" spans="1:2" x14ac:dyDescent="0.25">
      <c r="A18">
        <v>1</v>
      </c>
      <c r="B18" t="b" cm="1">
        <f t="array" ref="B18">CALENDAR.IS_NON_NUMERIC(Table2172926[[#This Row],[Value]])</f>
        <v>0</v>
      </c>
    </row>
    <row r="19" spans="1:2" x14ac:dyDescent="0.25">
      <c r="A19" s="60">
        <v>44927</v>
      </c>
      <c r="B19" t="b" cm="1">
        <f t="array" ref="B19">CALENDAR.IS_NON_NUMERIC(Table2172926[[#This Row],[Value]])</f>
        <v>0</v>
      </c>
    </row>
    <row r="20" spans="1:2" x14ac:dyDescent="0.25">
      <c r="A20" s="285" t="s">
        <v>614</v>
      </c>
      <c r="B20" t="b" cm="1">
        <f t="array" ref="B20">CALENDAR.IS_NON_NUMERIC(Table2172926[[#This Row],[Value]])</f>
        <v>1</v>
      </c>
    </row>
    <row r="23" spans="1:2" ht="19.5" x14ac:dyDescent="0.3">
      <c r="A23" s="1" t="s">
        <v>612</v>
      </c>
      <c r="B23" s="1"/>
    </row>
    <row r="25" spans="1:2" x14ac:dyDescent="0.25">
      <c r="A25" t="s">
        <v>186</v>
      </c>
      <c r="B25" t="s">
        <v>613</v>
      </c>
    </row>
    <row r="26" spans="1:2" x14ac:dyDescent="0.25">
      <c r="B26" t="b" cm="1">
        <f t="array" ref="B26">CALENDAR.IS_NON_ZERO(Table217292627[[#This Row],[N]])</f>
        <v>0</v>
      </c>
    </row>
    <row r="27" spans="1:2" x14ac:dyDescent="0.25">
      <c r="A27" t="s">
        <v>3</v>
      </c>
      <c r="B27" t="b" cm="1">
        <f t="array" ref="B27">CALENDAR.IS_NON_ZERO(Table217292627[[#This Row],[N]])</f>
        <v>1</v>
      </c>
    </row>
    <row r="28" spans="1:2" x14ac:dyDescent="0.25">
      <c r="A28" t="e">
        <v>#VALUE!</v>
      </c>
      <c r="B28" t="b" cm="1">
        <f t="array" ref="B28">CALENDAR.IS_NON_ZERO(Table217292627[[#This Row],[N]])</f>
        <v>1</v>
      </c>
    </row>
    <row r="29" spans="1:2" x14ac:dyDescent="0.25">
      <c r="A29">
        <v>0</v>
      </c>
      <c r="B29" t="b" cm="1">
        <f t="array" ref="B29">CALENDAR.IS_NON_ZERO(Table217292627[[#This Row],[N]])</f>
        <v>0</v>
      </c>
    </row>
    <row r="30" spans="1:2" x14ac:dyDescent="0.25">
      <c r="A30">
        <v>1</v>
      </c>
      <c r="B30" t="b" cm="1">
        <f t="array" ref="B30">CALENDAR.IS_NON_ZERO(Table217292627[[#This Row],[N]])</f>
        <v>1</v>
      </c>
    </row>
    <row r="31" spans="1:2" x14ac:dyDescent="0.25">
      <c r="A31" s="61" t="s">
        <v>614</v>
      </c>
      <c r="B31" t="b" cm="1">
        <f t="array" ref="B31">CALENDAR.IS_NON_ZERO(Table217292627[[#This Row],[N]])</f>
        <v>1</v>
      </c>
    </row>
    <row r="34" spans="1:2" ht="19.5" x14ac:dyDescent="0.3">
      <c r="A34" s="1" t="s">
        <v>621</v>
      </c>
      <c r="B34" s="1"/>
    </row>
    <row r="36" spans="1:2" x14ac:dyDescent="0.25">
      <c r="A36" t="s">
        <v>186</v>
      </c>
      <c r="B36" t="s">
        <v>622</v>
      </c>
    </row>
    <row r="37" spans="1:2" x14ac:dyDescent="0.25">
      <c r="B37" t="b" cm="1">
        <f t="array" ref="B37">CALENDAR.IS_NON_NEGATIVE(Table21729262733[[#This Row],[N]])</f>
        <v>0</v>
      </c>
    </row>
    <row r="38" spans="1:2" x14ac:dyDescent="0.25">
      <c r="A38" t="s">
        <v>3</v>
      </c>
      <c r="B38" t="b" cm="1">
        <f t="array" ref="B38">CALENDAR.IS_NON_NEGATIVE(Table21729262733[[#This Row],[N]])</f>
        <v>0</v>
      </c>
    </row>
    <row r="39" spans="1:2" x14ac:dyDescent="0.25">
      <c r="A39" t="e">
        <v>#VALUE!</v>
      </c>
      <c r="B39" t="b" cm="1">
        <f t="array" ref="B39">CALENDAR.IS_NON_NEGATIVE(Table21729262733[[#This Row],[N]])</f>
        <v>0</v>
      </c>
    </row>
    <row r="40" spans="1:2" x14ac:dyDescent="0.25">
      <c r="A40">
        <v>0</v>
      </c>
      <c r="B40" t="b" cm="1">
        <f t="array" ref="B40">CALENDAR.IS_NON_NEGATIVE(Table21729262733[[#This Row],[N]])</f>
        <v>1</v>
      </c>
    </row>
    <row r="41" spans="1:2" x14ac:dyDescent="0.25">
      <c r="A41">
        <v>1</v>
      </c>
      <c r="B41" t="b" cm="1">
        <f t="array" ref="B41">CALENDAR.IS_NON_NEGATIVE(Table21729262733[[#This Row],[N]])</f>
        <v>1</v>
      </c>
    </row>
    <row r="42" spans="1:2" x14ac:dyDescent="0.25">
      <c r="A42" s="61" t="s">
        <v>614</v>
      </c>
      <c r="B42" t="b" cm="1">
        <f t="array" ref="B42">CALENDAR.IS_NON_NEGATIVE(Table21729262733[[#This Row],[N]])</f>
        <v>0</v>
      </c>
    </row>
    <row r="45" spans="1:2" ht="19.5" x14ac:dyDescent="0.3">
      <c r="A45" s="1" t="s">
        <v>615</v>
      </c>
      <c r="B45" s="1"/>
    </row>
    <row r="47" spans="1:2" x14ac:dyDescent="0.25">
      <c r="A47" t="s">
        <v>186</v>
      </c>
      <c r="B47" t="s">
        <v>616</v>
      </c>
    </row>
    <row r="48" spans="1:2" x14ac:dyDescent="0.25">
      <c r="B48" t="e" cm="1">
        <f t="array" ref="B48">CALENDAR.IS_INTEGER(Table21729262728[[#This Row],[N]])</f>
        <v>#VALUE!</v>
      </c>
    </row>
    <row r="49" spans="1:13" x14ac:dyDescent="0.25">
      <c r="A49" t="s">
        <v>3</v>
      </c>
      <c r="B49" t="e" cm="1">
        <f t="array" ref="B49">CALENDAR.IS_INTEGER(Table21729262728[[#This Row],[N]])</f>
        <v>#VALUE!</v>
      </c>
    </row>
    <row r="50" spans="1:13" x14ac:dyDescent="0.25">
      <c r="A50" t="e">
        <v>#VALUE!</v>
      </c>
      <c r="B50" t="e" cm="1">
        <f t="array" ref="B50">CALENDAR.IS_INTEGER(Table21729262728[[#This Row],[N]])</f>
        <v>#VALUE!</v>
      </c>
    </row>
    <row r="51" spans="1:13" x14ac:dyDescent="0.25">
      <c r="A51">
        <v>0</v>
      </c>
      <c r="B51" t="b" cm="1">
        <f t="array" ref="B51">CALENDAR.IS_INTEGER(Table21729262728[[#This Row],[N]])</f>
        <v>1</v>
      </c>
    </row>
    <row r="52" spans="1:13" x14ac:dyDescent="0.25">
      <c r="A52">
        <v>1</v>
      </c>
      <c r="B52" t="b" cm="1">
        <f t="array" ref="B52">CALENDAR.IS_INTEGER(Table21729262728[[#This Row],[N]])</f>
        <v>1</v>
      </c>
    </row>
    <row r="53" spans="1:13" x14ac:dyDescent="0.25">
      <c r="A53" s="61">
        <v>1.5</v>
      </c>
      <c r="B53" t="b" cm="1">
        <f t="array" ref="B53">CALENDAR.IS_INTEGER(Table21729262728[[#This Row],[N]])</f>
        <v>0</v>
      </c>
    </row>
    <row r="54" spans="1:13" x14ac:dyDescent="0.25">
      <c r="A54" s="61" t="s">
        <v>614</v>
      </c>
      <c r="B54" t="e" cm="1">
        <f t="array" ref="B54">CALENDAR.IS_INTEGER(Table21729262728[[#This Row],[N]])</f>
        <v>#VALUE!</v>
      </c>
    </row>
    <row r="57" spans="1:13" ht="19.5" x14ac:dyDescent="0.3">
      <c r="A57" s="1" t="s">
        <v>617</v>
      </c>
      <c r="B57" s="1"/>
      <c r="C57" s="1"/>
    </row>
    <row r="59" spans="1:13" x14ac:dyDescent="0.25">
      <c r="A59" t="s">
        <v>186</v>
      </c>
      <c r="B59" t="s">
        <v>618</v>
      </c>
    </row>
    <row r="60" spans="1:13" x14ac:dyDescent="0.25">
      <c r="B60" t="str" cm="1">
        <f t="array" ref="B60">CALENDAR.DECIMALS(Table21729[[#This Row],[N]])</f>
        <v/>
      </c>
    </row>
    <row r="61" spans="1:13" x14ac:dyDescent="0.25">
      <c r="A61" t="s">
        <v>3</v>
      </c>
      <c r="B61" t="e" cm="1">
        <f t="array" ref="B61">CALENDAR.DECIMALS(Table21729[[#This Row],[N]])</f>
        <v>#VALUE!</v>
      </c>
    </row>
    <row r="62" spans="1:13" x14ac:dyDescent="0.25">
      <c r="A62">
        <v>100000.0012</v>
      </c>
      <c r="B62" cm="1">
        <f t="array" ref="B62">CALENDAR.DECIMALS(Table21729[[#This Row],[N]])</f>
        <v>4</v>
      </c>
    </row>
    <row r="63" spans="1:13" x14ac:dyDescent="0.25">
      <c r="A63">
        <v>1.23456789012345E-6</v>
      </c>
      <c r="B63" cm="1">
        <f t="array" ref="B63">CALENDAR.DECIMALS(Table21729[[#This Row],[N]])</f>
        <v>20</v>
      </c>
      <c r="J63" s="235"/>
      <c r="K63" s="235"/>
      <c r="L63" s="235"/>
      <c r="M63" s="235"/>
    </row>
    <row r="64" spans="1:13" x14ac:dyDescent="0.25">
      <c r="A64" s="212">
        <f>1/3</f>
        <v>0.33333333333333331</v>
      </c>
      <c r="B64" cm="1">
        <f t="array" ref="B64">CALENDAR.DECIMALS(Table21729[[#This Row],[N]])</f>
        <v>15</v>
      </c>
      <c r="J64" s="235"/>
      <c r="K64" s="254"/>
      <c r="L64" s="235"/>
      <c r="M64" s="235"/>
    </row>
    <row r="65" spans="1:13" x14ac:dyDescent="0.25">
      <c r="A65">
        <v>9.9999999999999995E-7</v>
      </c>
      <c r="B65" cm="1">
        <f t="array" ref="B65">CALENDAR.DECIMALS(Table21729[[#This Row],[N]])</f>
        <v>6</v>
      </c>
      <c r="J65" s="235"/>
      <c r="K65" s="235"/>
      <c r="L65" s="235"/>
      <c r="M65" s="235"/>
    </row>
    <row r="66" spans="1:13" x14ac:dyDescent="0.25">
      <c r="A66">
        <v>0</v>
      </c>
      <c r="B66" cm="1">
        <f t="array" ref="B66">CALENDAR.DECIMALS(Table21729[[#This Row],[N]])</f>
        <v>0</v>
      </c>
      <c r="J66" s="235"/>
      <c r="K66" s="235"/>
      <c r="L66" s="235"/>
      <c r="M66" s="235"/>
    </row>
    <row r="69" spans="1:13" ht="19.5" x14ac:dyDescent="0.3">
      <c r="A69" s="1" t="s">
        <v>382</v>
      </c>
      <c r="B69" s="1"/>
      <c r="C69" s="1"/>
    </row>
    <row r="71" spans="1:13" x14ac:dyDescent="0.25">
      <c r="A71" t="s">
        <v>370</v>
      </c>
      <c r="B71" t="s">
        <v>3</v>
      </c>
      <c r="C71" t="s">
        <v>373</v>
      </c>
      <c r="D71" t="s">
        <v>371</v>
      </c>
    </row>
    <row r="72" spans="1:13" x14ac:dyDescent="0.25">
      <c r="D72" t="b" cm="1">
        <f t="array" ref="D72">CALENDAR.VALIDATE_CHARSET(Table217[[#This Row],[CharSet]],Table217[[#This Row],[Text]],Table217[[#This Row],[IgnoreCase]])</f>
        <v>0</v>
      </c>
    </row>
    <row r="73" spans="1:13" x14ac:dyDescent="0.25">
      <c r="B73" t="s">
        <v>3</v>
      </c>
      <c r="D73" t="b" cm="1">
        <f t="array" ref="D73">CALENDAR.VALIDATE_CHARSET(Table217[[#This Row],[CharSet]],Table217[[#This Row],[Text]],Table217[[#This Row],[IgnoreCase]])</f>
        <v>0</v>
      </c>
    </row>
    <row r="74" spans="1:13" x14ac:dyDescent="0.25">
      <c r="A74" t="s">
        <v>372</v>
      </c>
      <c r="B74" t="s">
        <v>374</v>
      </c>
      <c r="D74" t="b" cm="1">
        <f t="array" ref="D74">CALENDAR.VALIDATE_CHARSET(Table217[[#This Row],[CharSet]],Table217[[#This Row],[Text]],Table217[[#This Row],[IgnoreCase]])</f>
        <v>0</v>
      </c>
    </row>
    <row r="75" spans="1:13" x14ac:dyDescent="0.25">
      <c r="A75" t="s">
        <v>372</v>
      </c>
      <c r="B75" t="s">
        <v>374</v>
      </c>
      <c r="C75">
        <v>1</v>
      </c>
      <c r="D75" t="b" cm="1">
        <f t="array" ref="D75">CALENDAR.VALIDATE_CHARSET(Table217[[#This Row],[CharSet]],Table217[[#This Row],[Text]],Table217[[#This Row],[IgnoreCase]])</f>
        <v>1</v>
      </c>
    </row>
    <row r="76" spans="1:13" x14ac:dyDescent="0.25">
      <c r="A76" t="s">
        <v>372</v>
      </c>
      <c r="B76" t="s">
        <v>375</v>
      </c>
      <c r="C76" s="3"/>
      <c r="D76" t="b" cm="1">
        <f t="array" ref="D76">CALENDAR.VALIDATE_CHARSET(Table217[[#This Row],[CharSet]],Table217[[#This Row],[Text]],Table217[[#This Row],[IgnoreCase]])</f>
        <v>1</v>
      </c>
    </row>
    <row r="77" spans="1:13" x14ac:dyDescent="0.25">
      <c r="A77" t="s">
        <v>376</v>
      </c>
      <c r="B77" t="s">
        <v>377</v>
      </c>
      <c r="D77" t="b" cm="1">
        <f t="array" ref="D77">CALENDAR.VALIDATE_CHARSET(Table217[[#This Row],[CharSet]],Table217[[#This Row],[Text]],Table217[[#This Row],[IgnoreCase]])</f>
        <v>1</v>
      </c>
    </row>
    <row r="80" spans="1:13" ht="19.5" x14ac:dyDescent="0.3">
      <c r="A80" s="1" t="s">
        <v>383</v>
      </c>
      <c r="B80" s="1"/>
      <c r="C80" s="1"/>
    </row>
    <row r="82" spans="1:8" x14ac:dyDescent="0.25">
      <c r="A82" t="s">
        <v>3</v>
      </c>
      <c r="B82" t="s">
        <v>370</v>
      </c>
      <c r="C82" t="s">
        <v>384</v>
      </c>
      <c r="D82" t="s">
        <v>385</v>
      </c>
    </row>
    <row r="83" spans="1:8" x14ac:dyDescent="0.25">
      <c r="D83" t="str" cm="1">
        <f t="array" ref="D83">CALENDAR.REPLACE_CHARS(Table21720[[#This Row],[Text]],Table21720[[#This Row],[CharSet]],Table21720[[#This Row],[CharReplaceWith]])</f>
        <v/>
      </c>
    </row>
    <row r="84" spans="1:8" x14ac:dyDescent="0.25">
      <c r="B84" t="s">
        <v>359</v>
      </c>
      <c r="D84" t="str" cm="1">
        <f t="array" ref="D84">CALENDAR.REPLACE_CHARS(Table21720[[#This Row],[Text]],Table21720[[#This Row],[CharSet]],Table21720[[#This Row],[CharReplaceWith]])</f>
        <v/>
      </c>
    </row>
    <row r="85" spans="1:8" x14ac:dyDescent="0.25">
      <c r="A85" t="s">
        <v>3</v>
      </c>
      <c r="D85" t="str" cm="1">
        <f t="array" ref="D85">CALENDAR.REPLACE_CHARS(Table21720[[#This Row],[Text]],Table21720[[#This Row],[CharSet]],Table21720[[#This Row],[CharReplaceWith]])</f>
        <v>Text</v>
      </c>
    </row>
    <row r="86" spans="1:8" x14ac:dyDescent="0.25">
      <c r="A86" t="s">
        <v>372</v>
      </c>
      <c r="B86" t="s">
        <v>387</v>
      </c>
      <c r="C86" t="s">
        <v>386</v>
      </c>
      <c r="D86" t="str" cm="1">
        <f t="array" ref="D86">CALENDAR.REPLACE_CHARS(Table21720[[#This Row],[Text]],Table21720[[#This Row],[CharSet]],Table21720[[#This Row],[CharReplaceWith]])</f>
        <v>***DEFGHIJKLMNO***STUVWXYZ</v>
      </c>
    </row>
    <row r="87" spans="1:8" x14ac:dyDescent="0.25">
      <c r="A87" t="s">
        <v>372</v>
      </c>
      <c r="B87" t="s">
        <v>388</v>
      </c>
      <c r="C87" s="3"/>
      <c r="D87" t="str" cm="1">
        <f t="array" ref="D87">CALENDAR.REPLACE_CHARS(Table21720[[#This Row],[Text]],Table21720[[#This Row],[CharSet]],Table21720[[#This Row],[CharReplaceWith]])</f>
        <v>AHIQRSTUVWXYZ</v>
      </c>
    </row>
    <row r="90" spans="1:8" ht="19.5" x14ac:dyDescent="0.3">
      <c r="A90" s="1" t="s">
        <v>389</v>
      </c>
      <c r="B90" s="1"/>
      <c r="C90" s="1"/>
    </row>
    <row r="92" spans="1:8" x14ac:dyDescent="0.25">
      <c r="A92" s="5" t="s">
        <v>359</v>
      </c>
      <c r="B92" s="6" t="s">
        <v>3</v>
      </c>
      <c r="C92" s="6" t="s">
        <v>186</v>
      </c>
      <c r="D92" s="6" t="s">
        <v>360</v>
      </c>
      <c r="E92" s="6" t="s">
        <v>390</v>
      </c>
      <c r="F92" s="6" t="s">
        <v>391</v>
      </c>
      <c r="G92" s="6" t="s">
        <v>392</v>
      </c>
      <c r="H92" s="7" t="s">
        <v>378</v>
      </c>
    </row>
    <row r="93" spans="1:8" x14ac:dyDescent="0.25">
      <c r="A93" s="8"/>
      <c r="B93" s="9"/>
      <c r="C93" s="9"/>
      <c r="D93" s="9"/>
      <c r="E93" s="9"/>
      <c r="F93" s="9"/>
      <c r="G93" s="9" cm="1">
        <f t="array" ref="G93">CALENDAR.FIND_NTH_CHAR(A93,B93,C93,D93,E93,F93)</f>
        <v>0</v>
      </c>
      <c r="H93" s="10"/>
    </row>
    <row r="94" spans="1:8" x14ac:dyDescent="0.25">
      <c r="A94" s="11" t="s">
        <v>361</v>
      </c>
      <c r="B94" s="12" t="s">
        <v>379</v>
      </c>
      <c r="C94" s="12">
        <v>1</v>
      </c>
      <c r="D94" s="12"/>
      <c r="E94" s="12"/>
      <c r="F94" s="12"/>
      <c r="G94" s="12" cm="1">
        <f t="array" ref="G94">CALENDAR.FIND_NTH_CHAR(A94,B94,C94,D94,E94,F94)</f>
        <v>6</v>
      </c>
      <c r="H94" s="13"/>
    </row>
    <row r="95" spans="1:8" x14ac:dyDescent="0.25">
      <c r="A95" s="8" t="s">
        <v>361</v>
      </c>
      <c r="B95" s="9" t="s">
        <v>379</v>
      </c>
      <c r="C95" s="9">
        <v>2</v>
      </c>
      <c r="D95" s="9">
        <v>1</v>
      </c>
      <c r="E95" s="9">
        <v>7</v>
      </c>
      <c r="F95" s="9"/>
      <c r="G95" s="9" cm="1">
        <f t="array" ref="G95:H95">CALENDAR.FIND_NTH_CHAR(A95,B95,C95,D95,E95,F95)</f>
        <v>10</v>
      </c>
      <c r="H95" s="10" t="str">
        <v>A</v>
      </c>
    </row>
    <row r="96" spans="1:8" x14ac:dyDescent="0.25">
      <c r="A96" s="11" t="s">
        <v>361</v>
      </c>
      <c r="B96" s="12" t="s">
        <v>379</v>
      </c>
      <c r="C96" s="12">
        <v>-2</v>
      </c>
      <c r="D96" s="12">
        <v>1</v>
      </c>
      <c r="E96" s="12">
        <v>-6</v>
      </c>
      <c r="F96" s="12">
        <v>-3</v>
      </c>
      <c r="G96" s="12" cm="1">
        <f t="array" ref="G96:H96">CALENDAR.FIND_NTH_CHAR(A96,B96,C96,D96,E96,F96)</f>
        <v>10</v>
      </c>
      <c r="H96" s="13" t="str">
        <v>A</v>
      </c>
    </row>
    <row r="97" spans="1:8" x14ac:dyDescent="0.25">
      <c r="A97" s="8" t="s">
        <v>361</v>
      </c>
      <c r="B97" s="9" t="s">
        <v>379</v>
      </c>
      <c r="C97" s="9">
        <v>-1</v>
      </c>
      <c r="D97" s="33">
        <v>1</v>
      </c>
      <c r="E97" s="33">
        <v>8</v>
      </c>
      <c r="F97" s="9">
        <v>-5</v>
      </c>
      <c r="G97" s="9" t="e" cm="1">
        <f t="array" ref="G97">CALENDAR.FIND_NTH_CHAR(A97,B97,C97,D97,E97,F97)</f>
        <v>#VALUE!</v>
      </c>
      <c r="H97" s="10"/>
    </row>
    <row r="98" spans="1:8" x14ac:dyDescent="0.25">
      <c r="A98" s="11" t="s">
        <v>361</v>
      </c>
      <c r="B98" s="12" t="s">
        <v>379</v>
      </c>
      <c r="C98" s="12">
        <v>3</v>
      </c>
      <c r="D98" s="34">
        <v>1</v>
      </c>
      <c r="E98" s="34"/>
      <c r="F98" s="12"/>
      <c r="G98" s="12" cm="1">
        <f t="array" ref="G98:H98">CALENDAR.FIND_NTH_CHAR(A98,B98,C98,D98,E98,F98)</f>
        <v>10</v>
      </c>
      <c r="H98" s="13" t="str">
        <v>A</v>
      </c>
    </row>
    <row r="99" spans="1:8" x14ac:dyDescent="0.25">
      <c r="A99" s="8" t="s">
        <v>361</v>
      </c>
      <c r="B99" s="9" t="s">
        <v>379</v>
      </c>
      <c r="C99" s="9">
        <v>4</v>
      </c>
      <c r="D99" s="9">
        <v>1</v>
      </c>
      <c r="E99" s="9"/>
      <c r="F99" s="33"/>
      <c r="G99" s="33" cm="1">
        <f t="array" ref="G99:H99">CALENDAR.FIND_NTH_CHAR(A99,B99,C99,D99,E99,F99)</f>
        <v>0</v>
      </c>
      <c r="H99" s="10" t="str">
        <v/>
      </c>
    </row>
    <row r="100" spans="1:8" x14ac:dyDescent="0.25">
      <c r="A100" s="226" t="s">
        <v>361</v>
      </c>
      <c r="B100" s="227" t="s">
        <v>379</v>
      </c>
      <c r="C100" s="227">
        <v>-3</v>
      </c>
      <c r="D100" s="227">
        <v>1</v>
      </c>
      <c r="E100" s="227"/>
      <c r="F100" s="227"/>
      <c r="G100" s="227" cm="1">
        <f t="array" ref="G100:H100">CALENDAR.FIND_NTH_CHAR(A100,B100,C100,D100,E100,F100)</f>
        <v>6</v>
      </c>
      <c r="H100" s="228" t="str">
        <v>A</v>
      </c>
    </row>
    <row r="103" spans="1:8" ht="19.5" x14ac:dyDescent="0.3">
      <c r="A103" s="1" t="s">
        <v>393</v>
      </c>
      <c r="B103" s="1"/>
      <c r="C103" s="1"/>
    </row>
    <row r="105" spans="1:8" x14ac:dyDescent="0.25">
      <c r="A105" s="5" t="s">
        <v>359</v>
      </c>
      <c r="B105" s="6" t="s">
        <v>3</v>
      </c>
      <c r="C105" s="6" t="s">
        <v>186</v>
      </c>
      <c r="D105" s="6" t="s">
        <v>360</v>
      </c>
      <c r="E105" s="6" t="s">
        <v>390</v>
      </c>
      <c r="F105" s="6" t="s">
        <v>391</v>
      </c>
      <c r="G105" s="6" t="s">
        <v>392</v>
      </c>
      <c r="H105" s="7" t="s">
        <v>378</v>
      </c>
    </row>
    <row r="106" spans="1:8" x14ac:dyDescent="0.25">
      <c r="A106" s="8"/>
      <c r="B106" s="9"/>
      <c r="C106" s="9"/>
      <c r="D106" s="9"/>
      <c r="E106" s="9"/>
      <c r="F106" s="9"/>
      <c r="G106" s="9" cm="1">
        <f t="array" ref="G106">CALENDAR.SEARCH_NTH_CHAR(A106,B106,C106,D106,E106,F106)</f>
        <v>0</v>
      </c>
      <c r="H106" s="10"/>
    </row>
    <row r="107" spans="1:8" x14ac:dyDescent="0.25">
      <c r="A107" s="11" t="s">
        <v>380</v>
      </c>
      <c r="B107" s="12" t="s">
        <v>379</v>
      </c>
      <c r="C107" s="12">
        <v>1</v>
      </c>
      <c r="D107" s="12"/>
      <c r="E107" s="12"/>
      <c r="F107" s="12"/>
      <c r="G107" s="12" cm="1">
        <f t="array" ref="G107">CALENDAR.SEARCH_NTH_CHAR(A107,B107,C107,D107,E107,F107)</f>
        <v>6</v>
      </c>
      <c r="H107" s="13"/>
    </row>
    <row r="108" spans="1:8" x14ac:dyDescent="0.25">
      <c r="A108" s="8" t="s">
        <v>380</v>
      </c>
      <c r="B108" s="9" t="s">
        <v>379</v>
      </c>
      <c r="C108" s="9">
        <v>2</v>
      </c>
      <c r="D108" s="9">
        <v>1</v>
      </c>
      <c r="E108" s="9">
        <v>7</v>
      </c>
      <c r="F108" s="9"/>
      <c r="G108" s="9" cm="1">
        <f t="array" ref="G108:H108">CALENDAR.SEARCH_NTH_CHAR(A108,B108,C108,D108,E108,F108)</f>
        <v>10</v>
      </c>
      <c r="H108" s="10" t="str">
        <v>A</v>
      </c>
    </row>
    <row r="109" spans="1:8" x14ac:dyDescent="0.25">
      <c r="A109" s="11" t="s">
        <v>380</v>
      </c>
      <c r="B109" s="12" t="s">
        <v>379</v>
      </c>
      <c r="C109" s="12">
        <v>-2</v>
      </c>
      <c r="D109" s="12">
        <v>1</v>
      </c>
      <c r="E109" s="12">
        <v>-6</v>
      </c>
      <c r="F109" s="12">
        <v>-3</v>
      </c>
      <c r="G109" s="12" cm="1">
        <f t="array" ref="G109:H109">CALENDAR.SEARCH_NTH_CHAR(A109,B109,C109,D109,E109,F109)</f>
        <v>10</v>
      </c>
      <c r="H109" s="13" t="str">
        <v>A</v>
      </c>
    </row>
    <row r="110" spans="1:8" x14ac:dyDescent="0.25">
      <c r="A110" s="8" t="s">
        <v>380</v>
      </c>
      <c r="B110" s="9" t="s">
        <v>379</v>
      </c>
      <c r="C110" s="9">
        <v>-1</v>
      </c>
      <c r="D110" s="33">
        <v>1</v>
      </c>
      <c r="E110" s="33">
        <v>8</v>
      </c>
      <c r="F110" s="33">
        <v>-5</v>
      </c>
      <c r="G110" s="9" t="e" cm="1">
        <f t="array" ref="G110">CALENDAR.SEARCH_NTH_CHAR(A110,B110,C110,D110,E110,F110)</f>
        <v>#VALUE!</v>
      </c>
      <c r="H110" s="10"/>
    </row>
    <row r="111" spans="1:8" x14ac:dyDescent="0.25">
      <c r="A111" s="11" t="s">
        <v>380</v>
      </c>
      <c r="B111" s="12" t="s">
        <v>379</v>
      </c>
      <c r="C111" s="12">
        <v>3</v>
      </c>
      <c r="D111" s="34">
        <v>1</v>
      </c>
      <c r="E111" s="34"/>
      <c r="F111" s="34"/>
      <c r="G111" s="12" cm="1">
        <f t="array" ref="G111:H111">CALENDAR.SEARCH_NTH_CHAR(A111,B111,C111,D111,E111,F111)</f>
        <v>10</v>
      </c>
      <c r="H111" s="13" t="str">
        <v>A</v>
      </c>
    </row>
    <row r="112" spans="1:8" x14ac:dyDescent="0.25">
      <c r="A112" s="8" t="s">
        <v>380</v>
      </c>
      <c r="B112" s="9" t="s">
        <v>379</v>
      </c>
      <c r="C112" s="9">
        <v>4</v>
      </c>
      <c r="D112" s="9">
        <v>1</v>
      </c>
      <c r="E112" s="33"/>
      <c r="F112" s="33"/>
      <c r="G112" s="33" cm="1">
        <f t="array" ref="G112:H112">CALENDAR.SEARCH_NTH_CHAR(A112,B112,C112,D112,E112,F112)</f>
        <v>0</v>
      </c>
      <c r="H112" s="10" t="str">
        <v/>
      </c>
    </row>
    <row r="113" spans="1:8" x14ac:dyDescent="0.25">
      <c r="A113" s="226" t="s">
        <v>380</v>
      </c>
      <c r="B113" s="227" t="s">
        <v>379</v>
      </c>
      <c r="C113" s="227">
        <v>-3</v>
      </c>
      <c r="D113" s="227">
        <v>1</v>
      </c>
      <c r="E113" s="227"/>
      <c r="F113" s="227"/>
      <c r="G113" s="227" cm="1">
        <f t="array" ref="G113:H113">CALENDAR.SEARCH_NTH_CHAR(A113,B113,C113,D113,E113,F113)</f>
        <v>6</v>
      </c>
      <c r="H113" s="228" t="str">
        <v>A</v>
      </c>
    </row>
  </sheetData>
  <phoneticPr fontId="2" type="noConversion"/>
  <pageMargins left="0.7" right="0.7" top="0.75" bottom="0.75" header="0.3" footer="0.3"/>
  <tableParts count="8">
    <tablePart r:id="rId1"/>
    <tablePart r:id="rId2"/>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AB9B-F166-496E-B245-877F73E780D7}">
  <dimension ref="A1:N315"/>
  <sheetViews>
    <sheetView tabSelected="1" topLeftCell="A160" workbookViewId="0">
      <selection activeCell="E173" sqref="E173"/>
    </sheetView>
  </sheetViews>
  <sheetFormatPr defaultRowHeight="15" x14ac:dyDescent="0.25"/>
  <cols>
    <col min="1" max="1" width="23.140625" customWidth="1"/>
    <col min="2" max="2" width="11" bestFit="1" customWidth="1"/>
    <col min="3" max="3" width="16.42578125" customWidth="1"/>
    <col min="4" max="4" width="15.7109375" customWidth="1"/>
    <col min="5" max="5" width="11.42578125" customWidth="1"/>
    <col min="6" max="6" width="18.28515625" customWidth="1"/>
    <col min="7" max="7" width="14.42578125" customWidth="1"/>
    <col min="8" max="8" width="9.140625" customWidth="1"/>
    <col min="9" max="9" width="12.5703125" bestFit="1" customWidth="1"/>
  </cols>
  <sheetData>
    <row r="1" spans="1:14" ht="19.5" x14ac:dyDescent="0.3">
      <c r="A1" s="1" t="s">
        <v>620</v>
      </c>
      <c r="G1" s="1" t="s">
        <v>625</v>
      </c>
    </row>
    <row r="3" spans="1:14" x14ac:dyDescent="0.25">
      <c r="A3" s="5" t="s">
        <v>153</v>
      </c>
      <c r="B3" s="6" t="s">
        <v>81</v>
      </c>
      <c r="C3" s="6" t="s">
        <v>472</v>
      </c>
      <c r="D3" s="6" t="s">
        <v>473</v>
      </c>
      <c r="E3" s="6" t="s">
        <v>474</v>
      </c>
      <c r="F3" s="286" t="s">
        <v>619</v>
      </c>
      <c r="G3" s="6" t="s">
        <v>626</v>
      </c>
      <c r="H3" s="6" t="s">
        <v>181</v>
      </c>
      <c r="I3" s="6" t="s">
        <v>173</v>
      </c>
      <c r="J3" s="6" t="s">
        <v>203</v>
      </c>
      <c r="K3" s="127" t="s">
        <v>627</v>
      </c>
    </row>
    <row r="4" spans="1:14" x14ac:dyDescent="0.25">
      <c r="A4" s="8"/>
      <c r="B4" s="9"/>
      <c r="C4" s="9"/>
      <c r="D4" s="9"/>
      <c r="E4" s="9"/>
      <c r="F4" s="287" t="b" cm="1">
        <f t="array" ref="F4">CALENDAR.IS_VALID_TIMESPAN(A4,B4,C4,D4,E4)</f>
        <v>0</v>
      </c>
      <c r="G4" s="9" t="e" cm="1">
        <f t="array" ref="G4:K4">CALENDAR.VALIDATE_TIMESPAN(A4,B4,C4,D4,E4)</f>
        <v>#VALUE!</v>
      </c>
      <c r="H4" s="9" t="str">
        <v/>
      </c>
      <c r="I4" s="9" t="str">
        <v/>
      </c>
      <c r="J4" s="9" t="str">
        <v/>
      </c>
      <c r="K4" s="128" t="str">
        <v/>
      </c>
      <c r="M4" t="b">
        <f>IFERROR(""=0,0)</f>
        <v>0</v>
      </c>
      <c r="N4">
        <f>(IFERROR(M4="",1)=0)*(1&gt;0)</f>
        <v>0</v>
      </c>
    </row>
    <row r="5" spans="1:14" x14ac:dyDescent="0.25">
      <c r="A5" s="11">
        <v>1</v>
      </c>
      <c r="B5" s="12"/>
      <c r="C5" s="12"/>
      <c r="D5" s="12"/>
      <c r="E5" s="12"/>
      <c r="F5" s="288" t="b" cm="1">
        <f t="array" ref="F5">CALENDAR.IS_VALID_TIMESPAN(A5,B5,C5,D5,E5)</f>
        <v>0</v>
      </c>
      <c r="G5" s="12" cm="1">
        <f t="array" ref="G5:K5">CALENDAR.VALIDATE_TIMESPAN(A5,B5,C5,D5,E5)</f>
        <v>1</v>
      </c>
      <c r="H5" s="12" t="e">
        <v>#VALUE!</v>
      </c>
      <c r="I5" s="12" t="e">
        <v>#VALUE!</v>
      </c>
      <c r="J5" s="12" t="e">
        <v>#VALUE!</v>
      </c>
      <c r="K5" s="129" t="e">
        <v>#VALUE!</v>
      </c>
    </row>
    <row r="6" spans="1:14" x14ac:dyDescent="0.25">
      <c r="A6" s="8">
        <v>0</v>
      </c>
      <c r="B6" s="9"/>
      <c r="C6" s="9"/>
      <c r="D6" s="9">
        <v>1</v>
      </c>
      <c r="E6" s="9">
        <v>1</v>
      </c>
      <c r="F6" s="287" t="b" cm="1">
        <f t="array" ref="F6">CALENDAR.IS_VALID_TIMESPAN(A6,B6,C6,D6,E6)</f>
        <v>0</v>
      </c>
      <c r="G6" s="9" cm="1">
        <f t="array" ref="G6:K6">CALENDAR.VALIDATE_TIMESPAN(A6,B6,C6,D6,E6)</f>
        <v>0</v>
      </c>
      <c r="H6" s="9" t="str">
        <v/>
      </c>
      <c r="I6" s="9" t="str">
        <v/>
      </c>
      <c r="J6" s="9" t="e">
        <v>#NUM!</v>
      </c>
      <c r="K6" s="128" t="e">
        <v>#NUM!</v>
      </c>
    </row>
    <row r="7" spans="1:14" x14ac:dyDescent="0.25">
      <c r="A7" s="11">
        <v>0</v>
      </c>
      <c r="B7" s="12">
        <v>0</v>
      </c>
      <c r="C7" s="12"/>
      <c r="D7" s="12"/>
      <c r="E7" s="12"/>
      <c r="F7" s="288" t="b" cm="1">
        <f t="array" ref="F7">CALENDAR.IS_VALID_TIMESPAN(A7,B7,C7,D7,E7)</f>
        <v>1</v>
      </c>
      <c r="G7" s="12" cm="1">
        <f t="array" ref="G7:K7">CALENDAR.VALIDATE_TIMESPAN(A7,B7,C7,D7,E7)</f>
        <v>0</v>
      </c>
      <c r="H7" s="12">
        <v>0</v>
      </c>
      <c r="I7" s="12" t="str">
        <v/>
      </c>
      <c r="J7" s="12" t="str">
        <v/>
      </c>
      <c r="K7" s="129" t="str">
        <v/>
      </c>
      <c r="N7" t="b">
        <f>ISNUMBER("")</f>
        <v>0</v>
      </c>
    </row>
    <row r="8" spans="1:14" x14ac:dyDescent="0.25">
      <c r="A8" s="8">
        <v>0</v>
      </c>
      <c r="B8" s="9">
        <v>0</v>
      </c>
      <c r="C8" s="9"/>
      <c r="D8" s="9"/>
      <c r="E8" s="9">
        <v>0</v>
      </c>
      <c r="F8" s="287" t="b" cm="1">
        <f t="array" ref="F8">CALENDAR.IS_VALID_TIMESPAN(A8,B8,C8,D8,E8)</f>
        <v>0</v>
      </c>
      <c r="G8" s="9" cm="1">
        <f t="array" ref="G8:K8">CALENDAR.VALIDATE_TIMESPAN(A8,B8,C8,D8,E8)</f>
        <v>0</v>
      </c>
      <c r="H8" s="9">
        <v>0</v>
      </c>
      <c r="I8" s="9" t="e">
        <v>#VALUE!</v>
      </c>
      <c r="J8" s="9" t="e">
        <v>#VALUE!</v>
      </c>
      <c r="K8" s="128">
        <v>0</v>
      </c>
    </row>
    <row r="9" spans="1:14" x14ac:dyDescent="0.25">
      <c r="A9" s="11">
        <v>0</v>
      </c>
      <c r="B9" s="12">
        <v>0</v>
      </c>
      <c r="C9" s="12">
        <v>0</v>
      </c>
      <c r="D9" s="12">
        <v>0</v>
      </c>
      <c r="E9" s="12">
        <v>0</v>
      </c>
      <c r="F9" s="288" t="b" cm="1">
        <f t="array" ref="F9">CALENDAR.IS_VALID_TIMESPAN(A9,B9,C9,D9,E9)</f>
        <v>1</v>
      </c>
      <c r="G9" s="12" cm="1">
        <f t="array" ref="G9:K9">CALENDAR.VALIDATE_TIMESPAN(A9,B9,C9,D9,E9)</f>
        <v>0</v>
      </c>
      <c r="H9" s="12">
        <v>0</v>
      </c>
      <c r="I9" s="12">
        <v>0</v>
      </c>
      <c r="J9" s="12">
        <v>0</v>
      </c>
      <c r="K9" s="129">
        <v>0</v>
      </c>
    </row>
    <row r="10" spans="1:14" x14ac:dyDescent="0.25">
      <c r="A10" s="8">
        <v>-1</v>
      </c>
      <c r="B10" s="9">
        <v>0</v>
      </c>
      <c r="C10" s="9">
        <v>0</v>
      </c>
      <c r="D10" s="9">
        <v>0</v>
      </c>
      <c r="E10" s="9">
        <v>0</v>
      </c>
      <c r="F10" s="287" t="b" cm="1">
        <f t="array" ref="F10">CALENDAR.IS_VALID_TIMESPAN(A10,B10,C10,D10,E10)</f>
        <v>1</v>
      </c>
      <c r="G10" s="9" cm="1">
        <f t="array" ref="G10:K10">CALENDAR.VALIDATE_TIMESPAN(A10,B10,C10,D10,E10)</f>
        <v>-1</v>
      </c>
      <c r="H10" s="9">
        <v>0</v>
      </c>
      <c r="I10" s="9">
        <v>0</v>
      </c>
      <c r="J10" s="9">
        <v>0</v>
      </c>
      <c r="K10" s="128">
        <v>0</v>
      </c>
    </row>
    <row r="11" spans="1:14" x14ac:dyDescent="0.25">
      <c r="A11" s="11">
        <v>1</v>
      </c>
      <c r="B11" s="12">
        <v>0</v>
      </c>
      <c r="C11" s="12">
        <v>0</v>
      </c>
      <c r="D11" s="12">
        <v>0</v>
      </c>
      <c r="E11" s="12">
        <v>0</v>
      </c>
      <c r="F11" s="288" t="b" cm="1">
        <f t="array" ref="F11">CALENDAR.IS_VALID_TIMESPAN(A11,B11,C11,D11,E11)</f>
        <v>1</v>
      </c>
      <c r="G11" s="12" cm="1">
        <f t="array" ref="G11:K11">CALENDAR.VALIDATE_TIMESPAN(A11,B11,C11,D11,E11)</f>
        <v>1</v>
      </c>
      <c r="H11" s="12">
        <v>0</v>
      </c>
      <c r="I11" s="12">
        <v>0</v>
      </c>
      <c r="J11" s="12">
        <v>0</v>
      </c>
      <c r="K11" s="129">
        <v>0</v>
      </c>
    </row>
    <row r="12" spans="1:14" x14ac:dyDescent="0.25">
      <c r="A12" s="8">
        <v>1</v>
      </c>
      <c r="B12" s="9">
        <v>1.5</v>
      </c>
      <c r="C12" s="9"/>
      <c r="D12" s="9"/>
      <c r="E12" s="9"/>
      <c r="F12" s="287" t="b" cm="1">
        <f t="array" ref="F12">CALENDAR.IS_VALID_TIMESPAN(A12,B12,C12,D12,E12)</f>
        <v>1</v>
      </c>
      <c r="G12" s="9" cm="1">
        <f t="array" ref="G12:K12">CALENDAR.VALIDATE_TIMESPAN(A12,B12,C12,D12,E12)</f>
        <v>1</v>
      </c>
      <c r="H12" s="9">
        <v>1.5</v>
      </c>
      <c r="I12" s="9" t="str">
        <v/>
      </c>
      <c r="J12" s="9" t="str">
        <v/>
      </c>
      <c r="K12" s="128" t="str">
        <v/>
      </c>
    </row>
    <row r="13" spans="1:14" x14ac:dyDescent="0.25">
      <c r="A13" s="11">
        <v>1</v>
      </c>
      <c r="B13" s="12">
        <v>1.5</v>
      </c>
      <c r="C13" s="12">
        <v>0</v>
      </c>
      <c r="D13" s="12"/>
      <c r="E13" s="12"/>
      <c r="F13" s="288" t="b" cm="1">
        <f t="array" ref="F13">CALENDAR.IS_VALID_TIMESPAN(A13,B13,C13,D13,E13)</f>
        <v>0</v>
      </c>
      <c r="G13" s="12" cm="1">
        <f t="array" ref="G13:K13">CALENDAR.VALIDATE_TIMESPAN(A13,B13,C13,D13,E13)</f>
        <v>1</v>
      </c>
      <c r="H13" s="12" t="e">
        <v>#NUM!</v>
      </c>
      <c r="I13" s="12">
        <v>0</v>
      </c>
      <c r="J13" s="12" t="str">
        <v/>
      </c>
      <c r="K13" s="129" t="str">
        <v/>
      </c>
    </row>
    <row r="14" spans="1:14" x14ac:dyDescent="0.25">
      <c r="A14" s="8">
        <v>1</v>
      </c>
      <c r="B14" s="9">
        <v>2</v>
      </c>
      <c r="C14" s="9">
        <v>1.5</v>
      </c>
      <c r="D14" s="9"/>
      <c r="E14" s="9"/>
      <c r="F14" s="287" t="b" cm="1">
        <f t="array" ref="F14">CALENDAR.IS_VALID_TIMESPAN(A14,B14,C14,D14,E14)</f>
        <v>1</v>
      </c>
      <c r="G14" s="9" cm="1">
        <f t="array" ref="G14:K14">CALENDAR.VALIDATE_TIMESPAN(A14,B14,C14,D14,E14)</f>
        <v>1</v>
      </c>
      <c r="H14" s="9">
        <v>2</v>
      </c>
      <c r="I14" s="9">
        <v>1.5</v>
      </c>
      <c r="J14" s="9" t="str">
        <v/>
      </c>
      <c r="K14" s="128" t="str">
        <v/>
      </c>
    </row>
    <row r="15" spans="1:14" x14ac:dyDescent="0.25">
      <c r="A15" s="11">
        <v>1</v>
      </c>
      <c r="B15" s="12">
        <v>2</v>
      </c>
      <c r="C15" s="12">
        <v>1.5</v>
      </c>
      <c r="D15" s="12">
        <v>1</v>
      </c>
      <c r="E15" s="12"/>
      <c r="F15" s="288" t="b" cm="1">
        <f t="array" ref="F15">CALENDAR.IS_VALID_TIMESPAN(A15,B15,C15,D15,E15)</f>
        <v>0</v>
      </c>
      <c r="G15" s="12" cm="1">
        <f t="array" ref="G15:K15">CALENDAR.VALIDATE_TIMESPAN(A15,B15,C15,D15,E15)</f>
        <v>1</v>
      </c>
      <c r="H15" s="12">
        <v>2</v>
      </c>
      <c r="I15" s="12" t="e">
        <v>#NUM!</v>
      </c>
      <c r="J15" s="12">
        <v>1</v>
      </c>
      <c r="K15" s="129" t="str">
        <v/>
      </c>
    </row>
    <row r="16" spans="1:14" x14ac:dyDescent="0.25">
      <c r="A16" s="8">
        <v>1</v>
      </c>
      <c r="B16" s="9">
        <v>2</v>
      </c>
      <c r="C16" s="9">
        <v>3</v>
      </c>
      <c r="D16" s="9">
        <v>1.5</v>
      </c>
      <c r="E16" s="9"/>
      <c r="F16" s="287" t="b" cm="1">
        <f t="array" ref="F16">CALENDAR.IS_VALID_TIMESPAN(A16,B16,C16,D16,E16)</f>
        <v>1</v>
      </c>
      <c r="G16" s="9" cm="1">
        <f t="array" ref="G16:K16">CALENDAR.VALIDATE_TIMESPAN(A16,B16,C16,D16,E16)</f>
        <v>1</v>
      </c>
      <c r="H16" s="9">
        <v>2</v>
      </c>
      <c r="I16" s="9">
        <v>3</v>
      </c>
      <c r="J16" s="9">
        <v>1.5</v>
      </c>
      <c r="K16" s="128" t="str">
        <v/>
      </c>
    </row>
    <row r="17" spans="1:11" x14ac:dyDescent="0.25">
      <c r="A17" s="11">
        <v>1</v>
      </c>
      <c r="B17" s="12">
        <v>2</v>
      </c>
      <c r="C17" s="12">
        <v>3</v>
      </c>
      <c r="D17" s="12">
        <v>1.5</v>
      </c>
      <c r="E17" s="12">
        <v>1</v>
      </c>
      <c r="F17" s="288" t="b" cm="1">
        <f t="array" ref="F17">CALENDAR.IS_VALID_TIMESPAN(A17,B17,C17,D17,E17)</f>
        <v>0</v>
      </c>
      <c r="G17" s="12" cm="1">
        <f t="array" ref="G17:K17">CALENDAR.VALIDATE_TIMESPAN(A17,B17,C17,D17,E17)</f>
        <v>1</v>
      </c>
      <c r="H17" s="12">
        <v>2</v>
      </c>
      <c r="I17" s="12">
        <v>3</v>
      </c>
      <c r="J17" s="12" t="e">
        <v>#NUM!</v>
      </c>
      <c r="K17" s="129">
        <v>1</v>
      </c>
    </row>
    <row r="18" spans="1:11" x14ac:dyDescent="0.25">
      <c r="A18" s="8">
        <v>1</v>
      </c>
      <c r="B18" s="9">
        <v>2</v>
      </c>
      <c r="C18" s="9">
        <v>3</v>
      </c>
      <c r="D18" s="9">
        <v>4</v>
      </c>
      <c r="E18" s="9">
        <v>1.5</v>
      </c>
      <c r="F18" s="287" t="b" cm="1">
        <f t="array" ref="F18">CALENDAR.IS_VALID_TIMESPAN(A18,B18,C18,D18,E18)</f>
        <v>1</v>
      </c>
      <c r="G18" s="9" cm="1">
        <f t="array" ref="G18:K18">CALENDAR.VALIDATE_TIMESPAN(A18,B18,C18,D18,E18)</f>
        <v>1</v>
      </c>
      <c r="H18" s="9">
        <v>2</v>
      </c>
      <c r="I18" s="9">
        <v>3</v>
      </c>
      <c r="J18" s="9">
        <v>4</v>
      </c>
      <c r="K18" s="128">
        <v>1.5</v>
      </c>
    </row>
    <row r="19" spans="1:11" x14ac:dyDescent="0.25">
      <c r="A19" s="11">
        <v>1</v>
      </c>
      <c r="B19" s="12">
        <v>2</v>
      </c>
      <c r="C19" s="12">
        <v>3</v>
      </c>
      <c r="D19" s="12">
        <v>4</v>
      </c>
      <c r="E19" s="12">
        <v>5</v>
      </c>
      <c r="F19" s="288" t="b" cm="1">
        <f t="array" ref="F19">CALENDAR.IS_VALID_TIMESPAN(A19,B19,C19,D19,E19)</f>
        <v>1</v>
      </c>
      <c r="G19" s="12" cm="1">
        <f t="array" ref="G19:K19">CALENDAR.VALIDATE_TIMESPAN(A19,B19,C19,D19,E19)</f>
        <v>1</v>
      </c>
      <c r="H19" s="12">
        <v>2</v>
      </c>
      <c r="I19" s="12">
        <v>3</v>
      </c>
      <c r="J19" s="12">
        <v>4</v>
      </c>
      <c r="K19" s="129">
        <v>5</v>
      </c>
    </row>
    <row r="20" spans="1:11" x14ac:dyDescent="0.25">
      <c r="A20" s="8">
        <v>1</v>
      </c>
      <c r="B20" s="9"/>
      <c r="C20" s="9">
        <v>1.5</v>
      </c>
      <c r="D20" s="9"/>
      <c r="E20" s="9"/>
      <c r="F20" s="287" t="b" cm="1">
        <f t="array" ref="F20">CALENDAR.IS_VALID_TIMESPAN(A20,B20,C20,D20,E20)</f>
        <v>1</v>
      </c>
      <c r="G20" s="9" cm="1">
        <f t="array" ref="G20:K20">CALENDAR.VALIDATE_TIMESPAN(A20,B20,C20,D20,E20)</f>
        <v>1</v>
      </c>
      <c r="H20" s="9" t="str">
        <v/>
      </c>
      <c r="I20" s="9">
        <v>1.5</v>
      </c>
      <c r="J20" s="9" t="str">
        <v/>
      </c>
      <c r="K20" s="128" t="str">
        <v/>
      </c>
    </row>
    <row r="21" spans="1:11" x14ac:dyDescent="0.25">
      <c r="A21" s="11">
        <v>1</v>
      </c>
      <c r="B21" s="12"/>
      <c r="C21" s="12">
        <v>1.5</v>
      </c>
      <c r="D21" s="12">
        <v>1</v>
      </c>
      <c r="E21" s="12"/>
      <c r="F21" s="288" t="b" cm="1">
        <f t="array" ref="F21">CALENDAR.IS_VALID_TIMESPAN(A21,B21,C21,D21,E21)</f>
        <v>0</v>
      </c>
      <c r="G21" s="12" cm="1">
        <f t="array" ref="G21:K21">CALENDAR.VALIDATE_TIMESPAN(A21,B21,C21,D21,E21)</f>
        <v>1</v>
      </c>
      <c r="H21" s="12" t="str">
        <v/>
      </c>
      <c r="I21" s="12" t="e">
        <v>#NUM!</v>
      </c>
      <c r="J21" s="12">
        <v>1</v>
      </c>
      <c r="K21" s="129" t="str">
        <v/>
      </c>
    </row>
    <row r="22" spans="1:11" x14ac:dyDescent="0.25">
      <c r="A22" s="8">
        <v>1</v>
      </c>
      <c r="B22" s="9"/>
      <c r="C22" s="9">
        <v>2</v>
      </c>
      <c r="D22" s="9">
        <v>1.5</v>
      </c>
      <c r="E22" s="9"/>
      <c r="F22" s="287" t="b" cm="1">
        <f t="array" ref="F22">CALENDAR.IS_VALID_TIMESPAN(A22,B22,C22,D22,E22)</f>
        <v>1</v>
      </c>
      <c r="G22" s="9" cm="1">
        <f t="array" ref="G22:K22">CALENDAR.VALIDATE_TIMESPAN(A22,B22,C22,D22,E22)</f>
        <v>1</v>
      </c>
      <c r="H22" s="9" t="str">
        <v/>
      </c>
      <c r="I22" s="9">
        <v>2</v>
      </c>
      <c r="J22" s="9">
        <v>1.5</v>
      </c>
      <c r="K22" s="128" t="str">
        <v/>
      </c>
    </row>
    <row r="23" spans="1:11" x14ac:dyDescent="0.25">
      <c r="A23" s="11">
        <v>1</v>
      </c>
      <c r="B23" s="12"/>
      <c r="C23" s="12">
        <v>2</v>
      </c>
      <c r="D23" s="12">
        <v>1.5</v>
      </c>
      <c r="E23" s="12">
        <v>1</v>
      </c>
      <c r="F23" s="288" t="b" cm="1">
        <f t="array" ref="F23">CALENDAR.IS_VALID_TIMESPAN(A23,B23,C23,D23,E23)</f>
        <v>0</v>
      </c>
      <c r="G23" s="12" cm="1">
        <f t="array" ref="G23:K23">CALENDAR.VALIDATE_TIMESPAN(A23,B23,C23,D23,E23)</f>
        <v>1</v>
      </c>
      <c r="H23" s="12" t="str">
        <v/>
      </c>
      <c r="I23" s="12">
        <v>2</v>
      </c>
      <c r="J23" s="12" t="e">
        <v>#NUM!</v>
      </c>
      <c r="K23" s="129">
        <v>1</v>
      </c>
    </row>
    <row r="24" spans="1:11" x14ac:dyDescent="0.25">
      <c r="A24" s="8">
        <v>1</v>
      </c>
      <c r="B24" s="9"/>
      <c r="C24" s="9">
        <v>2</v>
      </c>
      <c r="D24" s="9">
        <v>3</v>
      </c>
      <c r="E24" s="9"/>
      <c r="F24" s="287" t="b" cm="1">
        <f t="array" ref="F24">CALENDAR.IS_VALID_TIMESPAN(A24,B24,C24,D24,E24)</f>
        <v>1</v>
      </c>
      <c r="G24" s="9" cm="1">
        <f t="array" ref="G24:K24">CALENDAR.VALIDATE_TIMESPAN(A24,B24,C24,D24,E24)</f>
        <v>1</v>
      </c>
      <c r="H24" s="9" t="str">
        <v/>
      </c>
      <c r="I24" s="9">
        <v>2</v>
      </c>
      <c r="J24" s="9">
        <v>3</v>
      </c>
      <c r="K24" s="128" t="str">
        <v/>
      </c>
    </row>
    <row r="25" spans="1:11" x14ac:dyDescent="0.25">
      <c r="A25" s="11">
        <v>1</v>
      </c>
      <c r="B25" s="12"/>
      <c r="C25" s="12">
        <v>2</v>
      </c>
      <c r="D25" s="12">
        <v>3</v>
      </c>
      <c r="E25" s="12">
        <v>4.5</v>
      </c>
      <c r="F25" s="288" t="b" cm="1">
        <f t="array" ref="F25">CALENDAR.IS_VALID_TIMESPAN(A25,B25,C25,D25,E25)</f>
        <v>1</v>
      </c>
      <c r="G25" s="12" cm="1">
        <f t="array" ref="G25:K25">CALENDAR.VALIDATE_TIMESPAN(A25,B25,C25,D25,E25)</f>
        <v>1</v>
      </c>
      <c r="H25" s="12" t="str">
        <v/>
      </c>
      <c r="I25" s="12">
        <v>2</v>
      </c>
      <c r="J25" s="12">
        <v>3</v>
      </c>
      <c r="K25" s="129">
        <v>4.5</v>
      </c>
    </row>
    <row r="26" spans="1:11" x14ac:dyDescent="0.25">
      <c r="A26" s="8">
        <v>1</v>
      </c>
      <c r="B26" s="9"/>
      <c r="C26" s="9">
        <v>2</v>
      </c>
      <c r="D26" s="9">
        <v>3</v>
      </c>
      <c r="E26" s="9">
        <v>4</v>
      </c>
      <c r="F26" s="287" t="b" cm="1">
        <f t="array" ref="F26">CALENDAR.IS_VALID_TIMESPAN(A26,B26,C26,D26,E26)</f>
        <v>1</v>
      </c>
      <c r="G26" s="9" cm="1">
        <f t="array" ref="G26:K26">CALENDAR.VALIDATE_TIMESPAN(A26,B26,C26,D26,E26)</f>
        <v>1</v>
      </c>
      <c r="H26" s="9" t="str">
        <v/>
      </c>
      <c r="I26" s="9">
        <v>2</v>
      </c>
      <c r="J26" s="9">
        <v>3</v>
      </c>
      <c r="K26" s="128">
        <v>4</v>
      </c>
    </row>
    <row r="27" spans="1:11" x14ac:dyDescent="0.25">
      <c r="A27" s="11">
        <v>1</v>
      </c>
      <c r="B27" s="12"/>
      <c r="C27" s="12"/>
      <c r="D27" s="12">
        <v>3.5</v>
      </c>
      <c r="E27" s="12"/>
      <c r="F27" s="288" t="b" cm="1">
        <f t="array" ref="F27">CALENDAR.IS_VALID_TIMESPAN(A27,B27,C27,D27,E27)</f>
        <v>1</v>
      </c>
      <c r="G27" s="12" cm="1">
        <f t="array" ref="G27:K27">CALENDAR.VALIDATE_TIMESPAN(A27,B27,C27,D27,E27)</f>
        <v>1</v>
      </c>
      <c r="H27" s="12" t="str">
        <v/>
      </c>
      <c r="I27" s="12" t="str">
        <v/>
      </c>
      <c r="J27" s="12">
        <v>3.5</v>
      </c>
      <c r="K27" s="129" t="str">
        <v/>
      </c>
    </row>
    <row r="28" spans="1:11" x14ac:dyDescent="0.25">
      <c r="A28" s="8">
        <v>1</v>
      </c>
      <c r="B28" s="9"/>
      <c r="C28" s="9"/>
      <c r="D28" s="9">
        <v>3.5</v>
      </c>
      <c r="E28" s="9">
        <v>4</v>
      </c>
      <c r="F28" s="287" t="b" cm="1">
        <f t="array" ref="F28">CALENDAR.IS_VALID_TIMESPAN(A28,B28,C28,D28,E28)</f>
        <v>0</v>
      </c>
      <c r="G28" s="9" cm="1">
        <f t="array" ref="G28:K28">CALENDAR.VALIDATE_TIMESPAN(A28,B28,C28,D28,E28)</f>
        <v>1</v>
      </c>
      <c r="H28" s="9" t="str">
        <v/>
      </c>
      <c r="I28" s="9" t="str">
        <v/>
      </c>
      <c r="J28" s="9" t="e">
        <v>#NUM!</v>
      </c>
      <c r="K28" s="128">
        <v>4</v>
      </c>
    </row>
    <row r="29" spans="1:11" x14ac:dyDescent="0.25">
      <c r="A29" s="11">
        <v>1</v>
      </c>
      <c r="B29" s="12"/>
      <c r="C29" s="12"/>
      <c r="D29" s="12">
        <v>3</v>
      </c>
      <c r="E29" s="12">
        <v>4.5</v>
      </c>
      <c r="F29" s="288" t="b" cm="1">
        <f t="array" ref="F29">CALENDAR.IS_VALID_TIMESPAN(A29,B29,C29,D29,E29)</f>
        <v>1</v>
      </c>
      <c r="G29" s="12" cm="1">
        <f t="array" ref="G29:K29">CALENDAR.VALIDATE_TIMESPAN(A29,B29,C29,D29,E29)</f>
        <v>1</v>
      </c>
      <c r="H29" s="12" t="str">
        <v/>
      </c>
      <c r="I29" s="12" t="str">
        <v/>
      </c>
      <c r="J29" s="12">
        <v>3</v>
      </c>
      <c r="K29" s="129">
        <v>4.5</v>
      </c>
    </row>
    <row r="30" spans="1:11" x14ac:dyDescent="0.25">
      <c r="A30" s="8">
        <v>1</v>
      </c>
      <c r="B30" s="9"/>
      <c r="C30" s="9"/>
      <c r="D30" s="9">
        <v>3</v>
      </c>
      <c r="E30" s="9">
        <v>4</v>
      </c>
      <c r="F30" s="287" t="b" cm="1">
        <f t="array" ref="F30">CALENDAR.IS_VALID_TIMESPAN(A30,B30,C30,D30,E30)</f>
        <v>1</v>
      </c>
      <c r="G30" s="9" cm="1">
        <f t="array" ref="G30:K30">CALENDAR.VALIDATE_TIMESPAN(A30,B30,C30,D30,E30)</f>
        <v>1</v>
      </c>
      <c r="H30" s="9" t="str">
        <v/>
      </c>
      <c r="I30" s="9" t="str">
        <v/>
      </c>
      <c r="J30" s="9">
        <v>3</v>
      </c>
      <c r="K30" s="128">
        <v>4</v>
      </c>
    </row>
    <row r="31" spans="1:11" x14ac:dyDescent="0.25">
      <c r="A31" s="11">
        <v>1</v>
      </c>
      <c r="B31" s="12"/>
      <c r="C31" s="12"/>
      <c r="D31" s="12">
        <v>3</v>
      </c>
      <c r="E31" s="12"/>
      <c r="F31" s="288" t="b" cm="1">
        <f t="array" ref="F31">CALENDAR.IS_VALID_TIMESPAN(A31,B31,C31,D31,E31)</f>
        <v>1</v>
      </c>
      <c r="G31" s="12" cm="1">
        <f t="array" ref="G31:K31">CALENDAR.VALIDATE_TIMESPAN(A31,B31,C31,D31,E31)</f>
        <v>1</v>
      </c>
      <c r="H31" s="12" t="str">
        <v/>
      </c>
      <c r="I31" s="12" t="str">
        <v/>
      </c>
      <c r="J31" s="12">
        <v>3</v>
      </c>
      <c r="K31" s="129" t="str">
        <v/>
      </c>
    </row>
    <row r="32" spans="1:11" x14ac:dyDescent="0.25">
      <c r="A32" s="8">
        <v>1</v>
      </c>
      <c r="B32" s="9"/>
      <c r="C32" s="9"/>
      <c r="D32" s="9"/>
      <c r="E32" s="9">
        <v>4</v>
      </c>
      <c r="F32" s="287" t="b" cm="1">
        <f t="array" ref="F32">CALENDAR.IS_VALID_TIMESPAN(A32,B32,C32,D32,E32)</f>
        <v>1</v>
      </c>
      <c r="G32" s="9" cm="1">
        <f t="array" ref="G32:K32">CALENDAR.VALIDATE_TIMESPAN(A32,B32,C32,D32,E32)</f>
        <v>1</v>
      </c>
      <c r="H32" s="9" t="str">
        <v/>
      </c>
      <c r="I32" s="9" t="str">
        <v/>
      </c>
      <c r="J32" s="9" t="str">
        <v/>
      </c>
      <c r="K32" s="128">
        <v>4</v>
      </c>
    </row>
    <row r="33" spans="1:11" x14ac:dyDescent="0.25">
      <c r="A33" s="11">
        <v>1</v>
      </c>
      <c r="B33" s="12"/>
      <c r="C33" s="12"/>
      <c r="D33" s="12"/>
      <c r="E33" s="12">
        <v>4.5</v>
      </c>
      <c r="F33" s="288" t="b" cm="1">
        <f t="array" ref="F33">CALENDAR.IS_VALID_TIMESPAN(A33,B33,C33,D33,E33)</f>
        <v>1</v>
      </c>
      <c r="G33" s="12" cm="1">
        <f t="array" ref="G33:K33">CALENDAR.VALIDATE_TIMESPAN(A33,B33,C33,D33,E33)</f>
        <v>1</v>
      </c>
      <c r="H33" s="12" t="str">
        <v/>
      </c>
      <c r="I33" s="12" t="str">
        <v/>
      </c>
      <c r="J33" s="12" t="str">
        <v/>
      </c>
      <c r="K33" s="129">
        <v>4.5</v>
      </c>
    </row>
    <row r="34" spans="1:11" x14ac:dyDescent="0.25">
      <c r="A34" s="8">
        <v>1</v>
      </c>
      <c r="B34" s="9">
        <v>100</v>
      </c>
      <c r="C34" s="9">
        <v>24</v>
      </c>
      <c r="D34" s="9"/>
      <c r="E34" s="9"/>
      <c r="F34" s="287" t="b" cm="1">
        <f t="array" ref="F34">CALENDAR.IS_VALID_TIMESPAN(A34,B34,C34,D34,E34)</f>
        <v>0</v>
      </c>
      <c r="G34" s="9" cm="1">
        <f t="array" ref="G34:K34">CALENDAR.VALIDATE_TIMESPAN(A34,B34,C34,D34,E34)</f>
        <v>1</v>
      </c>
      <c r="H34" s="9">
        <v>100</v>
      </c>
      <c r="I34" s="9" t="e">
        <v>#NUM!</v>
      </c>
      <c r="J34" s="9" t="str">
        <v/>
      </c>
      <c r="K34" s="128" t="str">
        <v/>
      </c>
    </row>
    <row r="35" spans="1:11" x14ac:dyDescent="0.25">
      <c r="A35" s="11">
        <v>1</v>
      </c>
      <c r="B35" s="12">
        <v>100</v>
      </c>
      <c r="C35" s="12">
        <v>23</v>
      </c>
      <c r="D35" s="12">
        <v>60</v>
      </c>
      <c r="E35" s="12"/>
      <c r="F35" s="288" t="b" cm="1">
        <f t="array" ref="F35">CALENDAR.IS_VALID_TIMESPAN(A35,B35,C35,D35,E35)</f>
        <v>0</v>
      </c>
      <c r="G35" s="12" cm="1">
        <f t="array" ref="G35:K35">CALENDAR.VALIDATE_TIMESPAN(A35,B35,C35,D35,E35)</f>
        <v>1</v>
      </c>
      <c r="H35" s="12">
        <v>100</v>
      </c>
      <c r="I35" s="12">
        <v>23</v>
      </c>
      <c r="J35" s="12" t="e">
        <v>#NUM!</v>
      </c>
      <c r="K35" s="129" t="str">
        <v/>
      </c>
    </row>
    <row r="36" spans="1:11" x14ac:dyDescent="0.25">
      <c r="A36" s="8">
        <v>1</v>
      </c>
      <c r="B36" s="9">
        <v>100</v>
      </c>
      <c r="C36" s="9">
        <v>23</v>
      </c>
      <c r="D36" s="9">
        <v>59</v>
      </c>
      <c r="E36" s="9"/>
      <c r="F36" s="287" t="b" cm="1">
        <f t="array" ref="F36">CALENDAR.IS_VALID_TIMESPAN(A36,B36,C36,D36,E36)</f>
        <v>1</v>
      </c>
      <c r="G36" s="9" cm="1">
        <f t="array" ref="G36:K36">CALENDAR.VALIDATE_TIMESPAN(A36,B36,C36,D36,E36)</f>
        <v>1</v>
      </c>
      <c r="H36" s="9">
        <v>100</v>
      </c>
      <c r="I36" s="9">
        <v>23</v>
      </c>
      <c r="J36" s="9">
        <v>59</v>
      </c>
      <c r="K36" s="128" t="str">
        <v/>
      </c>
    </row>
    <row r="37" spans="1:11" x14ac:dyDescent="0.25">
      <c r="A37" s="11">
        <v>1</v>
      </c>
      <c r="B37" s="12">
        <v>100</v>
      </c>
      <c r="C37" s="12">
        <v>23</v>
      </c>
      <c r="D37" s="12">
        <v>59</v>
      </c>
      <c r="E37" s="12">
        <v>60</v>
      </c>
      <c r="F37" s="288" t="b" cm="1">
        <f t="array" ref="F37">CALENDAR.IS_VALID_TIMESPAN(A37,B37,C37,D37,E37)</f>
        <v>0</v>
      </c>
      <c r="G37" s="12" cm="1">
        <f t="array" ref="G37:K37">CALENDAR.VALIDATE_TIMESPAN(A37,B37,C37,D37,E37)</f>
        <v>1</v>
      </c>
      <c r="H37" s="12">
        <v>100</v>
      </c>
      <c r="I37" s="12">
        <v>23</v>
      </c>
      <c r="J37" s="12">
        <v>59</v>
      </c>
      <c r="K37" s="129" t="e">
        <v>#NUM!</v>
      </c>
    </row>
    <row r="38" spans="1:11" x14ac:dyDescent="0.25">
      <c r="A38" s="8">
        <v>1</v>
      </c>
      <c r="B38" s="9">
        <v>100</v>
      </c>
      <c r="C38" s="9">
        <v>23</v>
      </c>
      <c r="D38" s="9">
        <v>59</v>
      </c>
      <c r="E38" s="9">
        <v>59.999000000000002</v>
      </c>
      <c r="F38" s="287" t="b" cm="1">
        <f t="array" ref="F38">CALENDAR.IS_VALID_TIMESPAN(A38,B38,C38,D38,E38)</f>
        <v>1</v>
      </c>
      <c r="G38" s="9" cm="1">
        <f t="array" ref="G38:K38">CALENDAR.VALIDATE_TIMESPAN(A38,B38,C38,D38,E38)</f>
        <v>1</v>
      </c>
      <c r="H38" s="9">
        <v>100</v>
      </c>
      <c r="I38" s="9">
        <v>23</v>
      </c>
      <c r="J38" s="9">
        <v>59</v>
      </c>
      <c r="K38" s="128">
        <v>59.999000000000002</v>
      </c>
    </row>
    <row r="39" spans="1:11" x14ac:dyDescent="0.25">
      <c r="A39" s="11">
        <v>1</v>
      </c>
      <c r="B39" s="12" t="e">
        <v>#N/A</v>
      </c>
      <c r="C39" s="12">
        <v>24</v>
      </c>
      <c r="D39" s="12"/>
      <c r="E39" s="12"/>
      <c r="F39" s="288" t="b" cm="1">
        <f t="array" ref="F39">CALENDAR.IS_VALID_TIMESPAN(A39,B39,C39,D39,E39)</f>
        <v>0</v>
      </c>
      <c r="G39" s="12" cm="1">
        <f t="array" ref="G39:K39">CALENDAR.VALIDATE_TIMESPAN(A39,B39,C39,D39,E39)</f>
        <v>1</v>
      </c>
      <c r="H39" s="12" t="e">
        <v>#N/A</v>
      </c>
      <c r="I39" s="12">
        <v>24</v>
      </c>
      <c r="J39" s="12" t="str">
        <v/>
      </c>
      <c r="K39" s="129" t="str">
        <v/>
      </c>
    </row>
    <row r="40" spans="1:11" x14ac:dyDescent="0.25">
      <c r="A40" s="8">
        <v>1</v>
      </c>
      <c r="B40" s="9"/>
      <c r="C40" s="9">
        <v>25</v>
      </c>
      <c r="D40" s="9">
        <v>59</v>
      </c>
      <c r="E40" s="9"/>
      <c r="F40" s="287" t="b" cm="1">
        <f t="array" ref="F40">CALENDAR.IS_VALID_TIMESPAN(A40,B40,C40,D40,E40)</f>
        <v>1</v>
      </c>
      <c r="G40" s="9" cm="1">
        <f t="array" ref="G40:K40">CALENDAR.VALIDATE_TIMESPAN(A40,B40,C40,D40,E40)</f>
        <v>1</v>
      </c>
      <c r="H40" s="9" t="str">
        <v/>
      </c>
      <c r="I40" s="9">
        <v>25</v>
      </c>
      <c r="J40" s="9">
        <v>59</v>
      </c>
      <c r="K40" s="128" t="str">
        <v/>
      </c>
    </row>
    <row r="41" spans="1:11" x14ac:dyDescent="0.25">
      <c r="A41" s="11">
        <v>1</v>
      </c>
      <c r="B41" s="12"/>
      <c r="C41" s="12">
        <v>25</v>
      </c>
      <c r="D41" s="12">
        <v>59</v>
      </c>
      <c r="E41" s="12">
        <v>59.999899999999997</v>
      </c>
      <c r="F41" s="288" t="b" cm="1">
        <f t="array" ref="F41">CALENDAR.IS_VALID_TIMESPAN(A41,B41,C41,D41,E41)</f>
        <v>1</v>
      </c>
      <c r="G41" s="12" cm="1">
        <f t="array" ref="G41:K41">CALENDAR.VALIDATE_TIMESPAN(A41,B41,C41,D41,E41)</f>
        <v>1</v>
      </c>
      <c r="H41" s="12" t="str">
        <v/>
      </c>
      <c r="I41" s="12">
        <v>25</v>
      </c>
      <c r="J41" s="12">
        <v>59</v>
      </c>
      <c r="K41" s="129">
        <v>59.999899999999997</v>
      </c>
    </row>
    <row r="42" spans="1:11" x14ac:dyDescent="0.25">
      <c r="A42" s="8">
        <v>1</v>
      </c>
      <c r="B42" s="9"/>
      <c r="C42" s="9">
        <v>25</v>
      </c>
      <c r="D42" s="9">
        <v>59</v>
      </c>
      <c r="E42" s="9">
        <v>60</v>
      </c>
      <c r="F42" s="287" t="b" cm="1">
        <f t="array" ref="F42">CALENDAR.IS_VALID_TIMESPAN(A42,B42,C42,D42,E42)</f>
        <v>0</v>
      </c>
      <c r="G42" s="9" cm="1">
        <f t="array" ref="G42:K42">CALENDAR.VALIDATE_TIMESPAN(A42,B42,C42,D42,E42)</f>
        <v>1</v>
      </c>
      <c r="H42" s="9" t="str">
        <v/>
      </c>
      <c r="I42" s="9">
        <v>25</v>
      </c>
      <c r="J42" s="9">
        <v>59</v>
      </c>
      <c r="K42" s="128" t="e">
        <v>#NUM!</v>
      </c>
    </row>
    <row r="43" spans="1:11" x14ac:dyDescent="0.25">
      <c r="A43" s="11">
        <v>1</v>
      </c>
      <c r="B43" s="12"/>
      <c r="C43" s="12"/>
      <c r="D43" s="12">
        <v>100</v>
      </c>
      <c r="E43" s="12">
        <v>59</v>
      </c>
      <c r="F43" s="288" t="b" cm="1">
        <f t="array" ref="F43">CALENDAR.IS_VALID_TIMESPAN(A43,B43,C43,D43,E43)</f>
        <v>1</v>
      </c>
      <c r="G43" s="12" cm="1">
        <f t="array" ref="G43:K43">CALENDAR.VALIDATE_TIMESPAN(A43,B43,C43,D43,E43)</f>
        <v>1</v>
      </c>
      <c r="H43" s="12" t="str">
        <v/>
      </c>
      <c r="I43" s="12" t="str">
        <v/>
      </c>
      <c r="J43" s="12">
        <v>100</v>
      </c>
      <c r="K43" s="129">
        <v>59</v>
      </c>
    </row>
    <row r="44" spans="1:11" x14ac:dyDescent="0.25">
      <c r="A44" s="236">
        <v>1</v>
      </c>
      <c r="B44" s="194"/>
      <c r="C44" s="194"/>
      <c r="D44" s="194">
        <v>100</v>
      </c>
      <c r="E44" s="194">
        <v>60</v>
      </c>
      <c r="F44" s="289" t="b" cm="1">
        <f t="array" ref="F44">CALENDAR.IS_VALID_TIMESPAN(A44,B44,C44,D44,E44)</f>
        <v>0</v>
      </c>
      <c r="G44" s="194" cm="1">
        <f t="array" ref="G44:K44">CALENDAR.VALIDATE_TIMESPAN(A44,B44,C44,D44,E44)</f>
        <v>1</v>
      </c>
      <c r="H44" s="194" t="str">
        <v/>
      </c>
      <c r="I44" s="194" t="str">
        <v/>
      </c>
      <c r="J44" s="194">
        <v>100</v>
      </c>
      <c r="K44" s="290" t="e">
        <v>#NUM!</v>
      </c>
    </row>
    <row r="45" spans="1:11" x14ac:dyDescent="0.25">
      <c r="A45" s="72">
        <v>1</v>
      </c>
      <c r="B45" s="37"/>
      <c r="C45" s="37"/>
      <c r="D45" s="37">
        <v>100</v>
      </c>
      <c r="E45" s="37">
        <v>59.999000000000002</v>
      </c>
      <c r="F45" s="291" t="b" cm="1">
        <f t="array" ref="F45">CALENDAR.IS_VALID_TIMESPAN(A45,B45,C45,D45,E45)</f>
        <v>1</v>
      </c>
      <c r="G45" s="37" cm="1">
        <f t="array" ref="G45:K45">CALENDAR.VALIDATE_TIMESPAN(A45,B45,C45,D45,E45)</f>
        <v>1</v>
      </c>
      <c r="H45" s="37" t="str">
        <v/>
      </c>
      <c r="I45" s="37" t="str">
        <v/>
      </c>
      <c r="J45" s="37">
        <v>100</v>
      </c>
      <c r="K45" s="222">
        <v>59.999000000000002</v>
      </c>
    </row>
    <row r="46" spans="1:11" x14ac:dyDescent="0.25">
      <c r="A46" s="236" t="e">
        <v>#N/A</v>
      </c>
      <c r="B46" s="194"/>
      <c r="C46" s="194"/>
      <c r="D46" s="194"/>
      <c r="E46" s="194">
        <v>100</v>
      </c>
      <c r="F46" s="289" t="b" cm="1">
        <f t="array" ref="F46">CALENDAR.IS_VALID_TIMESPAN(A46,B46,C46,D46,E46)</f>
        <v>0</v>
      </c>
      <c r="G46" s="194" t="e" cm="1">
        <f t="array" ref="G46:K46">CALENDAR.VALIDATE_TIMESPAN(A46,B46,C46,D46,E46)</f>
        <v>#VALUE!</v>
      </c>
      <c r="H46" s="194" t="str">
        <v/>
      </c>
      <c r="I46" s="194" t="str">
        <v/>
      </c>
      <c r="J46" s="194" t="str">
        <v/>
      </c>
      <c r="K46" s="290">
        <v>100</v>
      </c>
    </row>
    <row r="49" spans="1:5" ht="19.5" x14ac:dyDescent="0.3">
      <c r="A49" s="1" t="s">
        <v>545</v>
      </c>
      <c r="B49" s="1"/>
      <c r="C49" s="1"/>
    </row>
    <row r="51" spans="1:5" x14ac:dyDescent="0.25">
      <c r="A51" t="s">
        <v>81</v>
      </c>
      <c r="B51" t="s">
        <v>472</v>
      </c>
      <c r="C51" t="s">
        <v>83</v>
      </c>
      <c r="D51" t="s">
        <v>474</v>
      </c>
      <c r="E51" t="s">
        <v>546</v>
      </c>
    </row>
    <row r="52" spans="1:5" x14ac:dyDescent="0.25">
      <c r="A52" s="78">
        <v>0</v>
      </c>
      <c r="E52" t="e" cm="1">
        <f t="array" ref="E52">CALENDAR.TIMESPAN_LOW_ORDER(Table283032[[#This Row],[Days]],Table283032[[#This Row],[Hours]],Table283032[[#This Row],[Minute]],Table283032[[#This Row],[Seconds]])</f>
        <v>#N/A</v>
      </c>
    </row>
    <row r="53" spans="1:5" x14ac:dyDescent="0.25">
      <c r="A53" s="78">
        <v>1</v>
      </c>
      <c r="E53" cm="1">
        <f t="array" ref="E53">CALENDAR.TIMESPAN_LOW_ORDER(Table283032[[#This Row],[Days]],Table283032[[#This Row],[Hours]],Table283032[[#This Row],[Minute]],Table283032[[#This Row],[Seconds]])</f>
        <v>1</v>
      </c>
    </row>
    <row r="54" spans="1:5" x14ac:dyDescent="0.25">
      <c r="A54" s="78">
        <v>-1</v>
      </c>
      <c r="E54" cm="1">
        <f t="array" ref="E54">CALENDAR.TIMESPAN_LOW_ORDER(Table283032[[#This Row],[Days]],Table283032[[#This Row],[Hours]],Table283032[[#This Row],[Minute]],Table283032[[#This Row],[Seconds]])</f>
        <v>1</v>
      </c>
    </row>
    <row r="55" spans="1:5" x14ac:dyDescent="0.25">
      <c r="A55" s="78">
        <v>1.5</v>
      </c>
      <c r="E55" cm="1">
        <f t="array" ref="E55">CALENDAR.TIMESPAN_LOW_ORDER(Table283032[[#This Row],[Days]],Table283032[[#This Row],[Hours]],Table283032[[#This Row],[Minute]],Table283032[[#This Row],[Seconds]])</f>
        <v>2</v>
      </c>
    </row>
    <row r="56" spans="1:5" x14ac:dyDescent="0.25">
      <c r="A56" s="78">
        <v>1.04</v>
      </c>
      <c r="E56" cm="1">
        <f t="array" ref="E56">CALENDAR.TIMESPAN_LOW_ORDER(Table283032[[#This Row],[Days]],Table283032[[#This Row],[Hours]],Table283032[[#This Row],[Minute]],Table283032[[#This Row],[Seconds]])</f>
        <v>4</v>
      </c>
    </row>
    <row r="57" spans="1:5" x14ac:dyDescent="0.25">
      <c r="A57" s="78">
        <v>0</v>
      </c>
      <c r="B57">
        <v>1</v>
      </c>
      <c r="C57">
        <v>1</v>
      </c>
      <c r="E57" cm="1">
        <f t="array" ref="E57">CALENDAR.TIMESPAN_LOW_ORDER(Table283032[[#This Row],[Days]],Table283032[[#This Row],[Hours]],Table283032[[#This Row],[Minute]],Table283032[[#This Row],[Seconds]])</f>
        <v>3</v>
      </c>
    </row>
    <row r="58" spans="1:5" x14ac:dyDescent="0.25">
      <c r="A58" s="78">
        <v>0</v>
      </c>
      <c r="D58">
        <v>1</v>
      </c>
      <c r="E58" cm="1">
        <f t="array" ref="E58">CALENDAR.TIMESPAN_LOW_ORDER(Table283032[[#This Row],[Days]],Table283032[[#This Row],[Hours]],Table283032[[#This Row],[Minute]],Table283032[[#This Row],[Seconds]])</f>
        <v>4</v>
      </c>
    </row>
    <row r="59" spans="1:5" x14ac:dyDescent="0.25">
      <c r="A59" s="78"/>
      <c r="C59">
        <v>1</v>
      </c>
      <c r="E59" cm="1">
        <f t="array" ref="E59">CALENDAR.TIMESPAN_LOW_ORDER(Table283032[[#This Row],[Days]],Table283032[[#This Row],[Hours]],Table283032[[#This Row],[Minute]],Table283032[[#This Row],[Seconds]])</f>
        <v>3</v>
      </c>
    </row>
    <row r="62" spans="1:5" ht="19.5" x14ac:dyDescent="0.3">
      <c r="A62" s="1" t="s">
        <v>547</v>
      </c>
      <c r="B62" s="1"/>
    </row>
    <row r="64" spans="1:5" x14ac:dyDescent="0.25">
      <c r="A64" t="s">
        <v>81</v>
      </c>
      <c r="B64" t="s">
        <v>472</v>
      </c>
      <c r="C64" t="s">
        <v>83</v>
      </c>
      <c r="D64" t="s">
        <v>474</v>
      </c>
      <c r="E64" t="s">
        <v>548</v>
      </c>
    </row>
    <row r="65" spans="1:6" x14ac:dyDescent="0.25">
      <c r="A65" s="78">
        <v>0</v>
      </c>
      <c r="E65" t="e" cm="1">
        <f t="array" ref="E65">CALENDAR.TIMESPAN_HIGH_ORDER(Table28303237[[#This Row],[Days]],Table28303237[[#This Row],[Hours]],Table28303237[[#This Row],[Minute]],Table28303237[[#This Row],[Seconds]])</f>
        <v>#N/A</v>
      </c>
    </row>
    <row r="66" spans="1:6" x14ac:dyDescent="0.25">
      <c r="A66" s="78">
        <v>1</v>
      </c>
      <c r="E66" cm="1">
        <f t="array" ref="E66">CALENDAR.TIMESPAN_HIGH_ORDER(Table28303237[[#This Row],[Days]],Table28303237[[#This Row],[Hours]],Table28303237[[#This Row],[Minute]],Table28303237[[#This Row],[Seconds]])</f>
        <v>1</v>
      </c>
    </row>
    <row r="67" spans="1:6" x14ac:dyDescent="0.25">
      <c r="A67" s="78">
        <v>-1</v>
      </c>
      <c r="E67" cm="1">
        <f t="array" ref="E67">CALENDAR.TIMESPAN_HIGH_ORDER(Table28303237[[#This Row],[Days]],Table28303237[[#This Row],[Hours]],Table28303237[[#This Row],[Minute]],Table28303237[[#This Row],[Seconds]])</f>
        <v>1</v>
      </c>
    </row>
    <row r="68" spans="1:6" x14ac:dyDescent="0.25">
      <c r="A68" s="78">
        <v>1.5</v>
      </c>
      <c r="E68" cm="1">
        <f t="array" ref="E68">CALENDAR.TIMESPAN_HIGH_ORDER(Table28303237[[#This Row],[Days]],Table28303237[[#This Row],[Hours]],Table28303237[[#This Row],[Minute]],Table28303237[[#This Row],[Seconds]])</f>
        <v>1</v>
      </c>
    </row>
    <row r="69" spans="1:6" x14ac:dyDescent="0.25">
      <c r="A69" s="78">
        <v>1.04</v>
      </c>
      <c r="E69" cm="1">
        <f t="array" ref="E69">CALENDAR.TIMESPAN_HIGH_ORDER(Table28303237[[#This Row],[Days]],Table28303237[[#This Row],[Hours]],Table28303237[[#This Row],[Minute]],Table28303237[[#This Row],[Seconds]])</f>
        <v>1</v>
      </c>
    </row>
    <row r="70" spans="1:6" x14ac:dyDescent="0.25">
      <c r="A70" s="78">
        <v>0</v>
      </c>
      <c r="B70">
        <v>1</v>
      </c>
      <c r="C70">
        <v>1</v>
      </c>
      <c r="E70" cm="1">
        <f t="array" ref="E70">CALENDAR.TIMESPAN_HIGH_ORDER(Table28303237[[#This Row],[Days]],Table28303237[[#This Row],[Hours]],Table28303237[[#This Row],[Minute]],Table28303237[[#This Row],[Seconds]])</f>
        <v>2</v>
      </c>
    </row>
    <row r="71" spans="1:6" x14ac:dyDescent="0.25">
      <c r="A71" s="78">
        <v>0</v>
      </c>
      <c r="D71">
        <v>1</v>
      </c>
      <c r="E71" cm="1">
        <f t="array" ref="E71">CALENDAR.TIMESPAN_HIGH_ORDER(Table28303237[[#This Row],[Days]],Table28303237[[#This Row],[Hours]],Table28303237[[#This Row],[Minute]],Table28303237[[#This Row],[Seconds]])</f>
        <v>4</v>
      </c>
    </row>
    <row r="72" spans="1:6" x14ac:dyDescent="0.25">
      <c r="A72" s="78"/>
      <c r="C72">
        <v>1</v>
      </c>
      <c r="E72" cm="1">
        <f t="array" ref="E72">CALENDAR.TIMESPAN_HIGH_ORDER(Table28303237[[#This Row],[Days]],Table28303237[[#This Row],[Hours]],Table28303237[[#This Row],[Minute]],Table28303237[[#This Row],[Seconds]])</f>
        <v>3</v>
      </c>
    </row>
    <row r="75" spans="1:6" ht="19.5" x14ac:dyDescent="0.3">
      <c r="A75" s="1" t="s">
        <v>471</v>
      </c>
      <c r="B75" s="1"/>
      <c r="C75" s="1"/>
    </row>
    <row r="77" spans="1:6" x14ac:dyDescent="0.25">
      <c r="A77" t="s">
        <v>153</v>
      </c>
      <c r="B77" t="s">
        <v>81</v>
      </c>
      <c r="C77" t="s">
        <v>472</v>
      </c>
      <c r="D77" t="s">
        <v>473</v>
      </c>
      <c r="E77" t="s">
        <v>474</v>
      </c>
      <c r="F77" t="s">
        <v>352</v>
      </c>
    </row>
    <row r="78" spans="1:6" x14ac:dyDescent="0.25">
      <c r="F78" t="str" cm="1">
        <f t="array" ref="F78">CALENDAR.TIMESPAN(Table28[[#This Row],[Sign]],Table28[[#This Row],[Days]],Table28[[#This Row],[Hours]],Table28[[#This Row],[Minutes]],Table28[[#This Row],[Seconds]])</f>
        <v/>
      </c>
    </row>
    <row r="79" spans="1:6" x14ac:dyDescent="0.25">
      <c r="B79" t="s">
        <v>3</v>
      </c>
      <c r="F79" t="e" cm="1">
        <f t="array" ref="F79">CALENDAR.TIMESPAN(Table28[[#This Row],[Sign]],Table28[[#This Row],[Days]],Table28[[#This Row],[Hours]],Table28[[#This Row],[Minutes]],Table28[[#This Row],[Seconds]])</f>
        <v>#VALUE!</v>
      </c>
    </row>
    <row r="80" spans="1:6" x14ac:dyDescent="0.25">
      <c r="A80">
        <v>1</v>
      </c>
      <c r="B80">
        <v>1</v>
      </c>
      <c r="D80">
        <v>1</v>
      </c>
      <c r="F80" cm="1">
        <f t="array" ref="F80">CALENDAR.TIMESPAN(Table28[[#This Row],[Sign]],Table28[[#This Row],[Days]],Table28[[#This Row],[Hours]],Table28[[#This Row],[Minutes]],Table28[[#This Row],[Seconds]])</f>
        <v>1.0006944444444446</v>
      </c>
    </row>
    <row r="81" spans="1:6" x14ac:dyDescent="0.25">
      <c r="A81">
        <v>1</v>
      </c>
      <c r="C81">
        <v>1</v>
      </c>
      <c r="F81" cm="1">
        <f t="array" ref="F81">CALENDAR.TIMESPAN(Table28[[#This Row],[Sign]],Table28[[#This Row],[Days]],Table28[[#This Row],[Hours]],Table28[[#This Row],[Minutes]],Table28[[#This Row],[Seconds]])</f>
        <v>4.1666666666666664E-2</v>
      </c>
    </row>
    <row r="82" spans="1:6" x14ac:dyDescent="0.25">
      <c r="A82">
        <v>1</v>
      </c>
      <c r="B82" s="3"/>
      <c r="D82">
        <v>1</v>
      </c>
      <c r="F82" cm="1">
        <f t="array" ref="F82">CALENDAR.TIMESPAN(Table28[[#This Row],[Sign]],Table28[[#This Row],[Days]],Table28[[#This Row],[Hours]],Table28[[#This Row],[Minutes]],Table28[[#This Row],[Seconds]])</f>
        <v>6.9444444444444447E-4</v>
      </c>
    </row>
    <row r="83" spans="1:6" x14ac:dyDescent="0.25">
      <c r="A83">
        <v>1</v>
      </c>
      <c r="E83">
        <v>0.1</v>
      </c>
      <c r="F83" cm="1">
        <f t="array" ref="F83">CALENDAR.TIMESPAN(Table28[[#This Row],[Sign]],Table28[[#This Row],[Days]],Table28[[#This Row],[Hours]],Table28[[#This Row],[Minutes]],Table28[[#This Row],[Seconds]])</f>
        <v>1.1574074074074074E-6</v>
      </c>
    </row>
    <row r="84" spans="1:6" x14ac:dyDescent="0.25">
      <c r="A84">
        <v>1</v>
      </c>
      <c r="B84">
        <v>1</v>
      </c>
      <c r="C84">
        <v>36</v>
      </c>
      <c r="D84">
        <v>120</v>
      </c>
      <c r="E84">
        <v>-60</v>
      </c>
      <c r="F84" cm="1">
        <f t="array" ref="F84">CALENDAR.TIMESPAN(Table28[[#This Row],[Sign]],Table28[[#This Row],[Days]],Table28[[#This Row],[Hours]],Table28[[#This Row],[Minutes]],Table28[[#This Row],[Seconds]])</f>
        <v>2.5826388888888889</v>
      </c>
    </row>
    <row r="85" spans="1:6" x14ac:dyDescent="0.25">
      <c r="A85">
        <v>0</v>
      </c>
      <c r="B85">
        <v>1</v>
      </c>
      <c r="C85">
        <v>1</v>
      </c>
      <c r="D85">
        <v>1</v>
      </c>
      <c r="E85">
        <v>1</v>
      </c>
      <c r="F85" cm="1">
        <f t="array" ref="F85">CALENDAR.TIMESPAN(Table28[[#This Row],[Sign]],Table28[[#This Row],[Days]],Table28[[#This Row],[Hours]],Table28[[#This Row],[Minutes]],Table28[[#This Row],[Seconds]])</f>
        <v>0</v>
      </c>
    </row>
    <row r="86" spans="1:6" x14ac:dyDescent="0.25">
      <c r="A86" s="3">
        <v>-1</v>
      </c>
      <c r="B86" s="3"/>
      <c r="E86">
        <v>86400</v>
      </c>
      <c r="F86" cm="1">
        <f t="array" ref="F86">CALENDAR.TIMESPAN(Table28[[#This Row],[Sign]],Table28[[#This Row],[Days]],Table28[[#This Row],[Hours]],Table28[[#This Row],[Minutes]],Table28[[#This Row],[Seconds]])</f>
        <v>-1</v>
      </c>
    </row>
    <row r="87" spans="1:6" x14ac:dyDescent="0.25">
      <c r="A87" s="3">
        <v>-1</v>
      </c>
      <c r="B87" s="3"/>
      <c r="E87">
        <v>-86400</v>
      </c>
      <c r="F87" cm="1">
        <f t="array" ref="F87">CALENDAR.TIMESPAN(Table28[[#This Row],[Sign]],Table28[[#This Row],[Days]],Table28[[#This Row],[Hours]],Table28[[#This Row],[Minutes]],Table28[[#This Row],[Seconds]])</f>
        <v>1</v>
      </c>
    </row>
    <row r="88" spans="1:6" x14ac:dyDescent="0.25">
      <c r="A88" s="3">
        <v>-1</v>
      </c>
      <c r="B88" s="3">
        <v>1</v>
      </c>
      <c r="C88">
        <v>-24</v>
      </c>
      <c r="D88">
        <v>1440</v>
      </c>
      <c r="E88">
        <v>-86400</v>
      </c>
      <c r="F88" cm="1">
        <f t="array" ref="F88">CALENDAR.TIMESPAN(Table28[[#This Row],[Sign]],Table28[[#This Row],[Days]],Table28[[#This Row],[Hours]],Table28[[#This Row],[Minutes]],Table28[[#This Row],[Seconds]])</f>
        <v>0</v>
      </c>
    </row>
    <row r="91" spans="1:6" ht="19.5" x14ac:dyDescent="0.3">
      <c r="A91" s="1" t="s">
        <v>356</v>
      </c>
      <c r="B91" s="1"/>
      <c r="C91" s="1"/>
    </row>
    <row r="93" spans="1:6" x14ac:dyDescent="0.25">
      <c r="A93" t="s">
        <v>262</v>
      </c>
      <c r="B93" t="s">
        <v>45</v>
      </c>
      <c r="C93" t="s">
        <v>351</v>
      </c>
      <c r="D93" t="s">
        <v>352</v>
      </c>
    </row>
    <row r="94" spans="1:6" x14ac:dyDescent="0.25">
      <c r="D94" s="57" t="str" cm="1">
        <f t="array" ref="D94">CALENDAR.ROUND_TIMESPAN(Table2830[[#This Row],[TimeSpan]],Table2830[[#This Row],[Precision]],Table2830[[#This Row],[Truncate]])</f>
        <v/>
      </c>
    </row>
    <row r="95" spans="1:6" x14ac:dyDescent="0.25">
      <c r="A95" t="s">
        <v>3</v>
      </c>
      <c r="D95" s="57" t="e" cm="1">
        <f t="array" ref="D95">CALENDAR.ROUND_TIMESPAN(Table2830[[#This Row],[TimeSpan]],Table2830[[#This Row],[Precision]],Table2830[[#This Row],[Truncate]])</f>
        <v>#VALUE!</v>
      </c>
    </row>
    <row r="96" spans="1:6" x14ac:dyDescent="0.25">
      <c r="A96">
        <v>1</v>
      </c>
      <c r="D96" s="57" cm="1">
        <f t="array" ref="D96">CALENDAR.ROUND_TIMESPAN(Table2830[[#This Row],[TimeSpan]],Table2830[[#This Row],[Precision]],Table2830[[#This Row],[Truncate]])</f>
        <v>1</v>
      </c>
    </row>
    <row r="97" spans="1:10" x14ac:dyDescent="0.25">
      <c r="A97">
        <v>6.7900000000000002E-2</v>
      </c>
      <c r="B97">
        <v>-2</v>
      </c>
      <c r="D97" s="57" cm="1">
        <f t="array" ref="D97">CALENDAR.ROUND_TIMESPAN(Table2830[[#This Row],[TimeSpan]],Table2830[[#This Row],[Precision]],Table2830[[#This Row],[Truncate]])</f>
        <v>8.3333333333333329E-2</v>
      </c>
    </row>
    <row r="98" spans="1:10" x14ac:dyDescent="0.25">
      <c r="A98">
        <v>6.7900000000000002E-2</v>
      </c>
      <c r="B98" s="3">
        <v>-2</v>
      </c>
      <c r="C98">
        <v>1</v>
      </c>
      <c r="D98" s="57" cm="1">
        <f t="array" ref="D98">CALENDAR.ROUND_TIMESPAN(Table2830[[#This Row],[TimeSpan]],Table2830[[#This Row],[Precision]],Table2830[[#This Row],[Truncate]])</f>
        <v>4.1666666666666664E-2</v>
      </c>
    </row>
    <row r="99" spans="1:10" x14ac:dyDescent="0.25">
      <c r="A99">
        <v>6.9444444444444447E-4</v>
      </c>
      <c r="B99">
        <v>2</v>
      </c>
      <c r="D99" s="57" cm="1">
        <f t="array" ref="D99">CALENDAR.ROUND_TIMESPAN(Table2830[[#This Row],[TimeSpan]],Table2830[[#This Row],[Precision]],Table2830[[#This Row],[Truncate]])</f>
        <v>6.9444444444444447E-4</v>
      </c>
    </row>
    <row r="100" spans="1:10" x14ac:dyDescent="0.25">
      <c r="A100" s="154">
        <v>6.1574074074074101E-6</v>
      </c>
      <c r="B100">
        <v>0</v>
      </c>
      <c r="D100" s="57" cm="1">
        <f t="array" ref="D100">CALENDAR.ROUND_TIMESPAN(Table2830[[#This Row],[TimeSpan]],Table2830[[#This Row],[Precision]],Table2830[[#This Row],[Truncate]])</f>
        <v>1.1574074074074073E-5</v>
      </c>
      <c r="F100" s="154"/>
      <c r="G100" s="154"/>
      <c r="H100" s="263"/>
    </row>
    <row r="101" spans="1:10" x14ac:dyDescent="0.25">
      <c r="A101">
        <v>2.5826388888888889</v>
      </c>
      <c r="B101">
        <v>-2</v>
      </c>
      <c r="C101">
        <v>1</v>
      </c>
      <c r="D101" s="57" cm="1">
        <f t="array" ref="D101">CALENDAR.ROUND_TIMESPAN(Table2830[[#This Row],[TimeSpan]],Table2830[[#This Row],[Precision]],Table2830[[#This Row],[Truncate]])</f>
        <v>2.5416666666666665</v>
      </c>
      <c r="H101" s="263"/>
    </row>
    <row r="102" spans="1:10" x14ac:dyDescent="0.25">
      <c r="A102" s="3"/>
      <c r="B102" s="3"/>
      <c r="D102" s="57"/>
    </row>
    <row r="103" spans="1:10" x14ac:dyDescent="0.25">
      <c r="A103" s="3"/>
      <c r="B103" s="3"/>
      <c r="D103" s="57"/>
    </row>
    <row r="104" spans="1:10" ht="19.5" x14ac:dyDescent="0.3">
      <c r="A104" s="1" t="s">
        <v>542</v>
      </c>
      <c r="B104" s="1"/>
      <c r="C104" s="1"/>
    </row>
    <row r="106" spans="1:10" x14ac:dyDescent="0.25">
      <c r="A106" s="5" t="s">
        <v>262</v>
      </c>
      <c r="B106" s="6" t="s">
        <v>641</v>
      </c>
      <c r="C106" s="6" t="s">
        <v>543</v>
      </c>
      <c r="D106" s="6" t="s">
        <v>45</v>
      </c>
      <c r="E106" s="127" t="s">
        <v>351</v>
      </c>
      <c r="F106" s="6" t="s">
        <v>175</v>
      </c>
      <c r="G106" s="6" t="s">
        <v>181</v>
      </c>
      <c r="H106" s="6" t="s">
        <v>173</v>
      </c>
      <c r="I106" s="6" t="s">
        <v>203</v>
      </c>
      <c r="J106" s="6" t="s">
        <v>174</v>
      </c>
    </row>
    <row r="107" spans="1:10" x14ac:dyDescent="0.25">
      <c r="A107" s="8">
        <v>0</v>
      </c>
      <c r="B107" s="9"/>
      <c r="C107" s="9">
        <v>1</v>
      </c>
      <c r="D107" s="9"/>
      <c r="E107" s="128"/>
      <c r="F107" s="9" cm="1">
        <f t="array" ref="F107:J107">CALENDAR.RESOLVE_TIMESPAN(A107,B107,C107,D107,E107)</f>
        <v>0</v>
      </c>
      <c r="G107" s="9">
        <v>0</v>
      </c>
      <c r="H107" s="119" t="str">
        <v/>
      </c>
      <c r="I107" s="119" t="str">
        <v/>
      </c>
      <c r="J107" s="266" t="str">
        <v/>
      </c>
    </row>
    <row r="108" spans="1:10" x14ac:dyDescent="0.25">
      <c r="A108" s="11">
        <v>0.12499305555555557</v>
      </c>
      <c r="B108" s="12"/>
      <c r="C108" s="12">
        <v>3</v>
      </c>
      <c r="D108" s="12">
        <v>2</v>
      </c>
      <c r="E108" s="129"/>
      <c r="F108" s="12" cm="1">
        <f t="array" ref="F108:J108">CALENDAR.RESOLVE_TIMESPAN(A108,B108,C108,D108,E108)</f>
        <v>1</v>
      </c>
      <c r="G108" s="12">
        <v>0</v>
      </c>
      <c r="H108" s="120">
        <v>2</v>
      </c>
      <c r="I108" s="120">
        <v>59.99</v>
      </c>
      <c r="J108" s="267" t="str">
        <v/>
      </c>
    </row>
    <row r="109" spans="1:10" x14ac:dyDescent="0.25">
      <c r="A109" s="8">
        <v>0.12499305555555557</v>
      </c>
      <c r="B109" s="9"/>
      <c r="C109" s="9">
        <v>3</v>
      </c>
      <c r="D109" s="9">
        <v>1</v>
      </c>
      <c r="E109" s="128"/>
      <c r="F109" s="9" cm="1">
        <f t="array" ref="F109:J109">CALENDAR.RESOLVE_TIMESPAN(A109,B109,C109,D109,E109)</f>
        <v>1</v>
      </c>
      <c r="G109" s="9">
        <v>0</v>
      </c>
      <c r="H109" s="119">
        <v>3</v>
      </c>
      <c r="I109" s="119">
        <v>0</v>
      </c>
      <c r="J109" s="266" t="str">
        <v/>
      </c>
    </row>
    <row r="110" spans="1:10" x14ac:dyDescent="0.25">
      <c r="A110" s="11">
        <v>0.36234499999999997</v>
      </c>
      <c r="B110" s="12"/>
      <c r="C110" s="12">
        <v>2</v>
      </c>
      <c r="D110" s="12">
        <v>0</v>
      </c>
      <c r="E110" s="129"/>
      <c r="F110" s="12" cm="1">
        <f t="array" ref="F110:J110">CALENDAR.RESOLVE_TIMESPAN(A110,B110,C110,D110,E110)</f>
        <v>1</v>
      </c>
      <c r="G110" s="12">
        <v>0</v>
      </c>
      <c r="H110" s="120">
        <v>9</v>
      </c>
      <c r="I110" s="120" t="str">
        <v/>
      </c>
      <c r="J110" s="267" t="str">
        <v/>
      </c>
    </row>
    <row r="111" spans="1:10" x14ac:dyDescent="0.25">
      <c r="A111" s="8">
        <v>0.36234499999999997</v>
      </c>
      <c r="B111" s="9"/>
      <c r="C111" s="33">
        <v>2</v>
      </c>
      <c r="D111" s="9">
        <v>0</v>
      </c>
      <c r="E111" s="128">
        <v>1</v>
      </c>
      <c r="F111" s="9" cm="1">
        <f t="array" ref="F111:J111">CALENDAR.RESOLVE_TIMESPAN(A111,B111,C111,D111,E111)</f>
        <v>1</v>
      </c>
      <c r="G111" s="9">
        <v>0</v>
      </c>
      <c r="H111" s="119">
        <v>8</v>
      </c>
      <c r="I111" s="119" t="str">
        <v/>
      </c>
      <c r="J111" s="266" t="str">
        <v/>
      </c>
    </row>
    <row r="112" spans="1:10" x14ac:dyDescent="0.25">
      <c r="A112" s="11">
        <v>6.9444444444444447E-4</v>
      </c>
      <c r="B112" s="12">
        <v>2</v>
      </c>
      <c r="C112" s="12">
        <v>3</v>
      </c>
      <c r="D112" s="12"/>
      <c r="E112" s="129"/>
      <c r="F112" s="12" cm="1">
        <f t="array" ref="F112:J112">CALENDAR.RESOLVE_TIMESPAN(A112,B112,C112,D112,E112)</f>
        <v>1</v>
      </c>
      <c r="G112" s="12" t="str">
        <v/>
      </c>
      <c r="H112" s="120">
        <v>0</v>
      </c>
      <c r="I112" s="120">
        <v>1</v>
      </c>
      <c r="J112" s="267" t="str">
        <v/>
      </c>
    </row>
    <row r="113" spans="1:10" x14ac:dyDescent="0.25">
      <c r="A113" s="264">
        <v>6.1574074074074101E-6</v>
      </c>
      <c r="B113" s="302"/>
      <c r="C113" s="9"/>
      <c r="D113" s="9"/>
      <c r="E113" s="128"/>
      <c r="F113" s="9" cm="1">
        <f t="array" ref="F113:J113">CALENDAR.RESOLVE_TIMESPAN(A113,B113,C113,D113,E113)</f>
        <v>1</v>
      </c>
      <c r="G113" s="9">
        <v>0</v>
      </c>
      <c r="H113" s="119">
        <v>0</v>
      </c>
      <c r="I113" s="119">
        <v>0</v>
      </c>
      <c r="J113" s="266">
        <v>0.53200000000000025</v>
      </c>
    </row>
    <row r="114" spans="1:10" x14ac:dyDescent="0.25">
      <c r="A114" s="226">
        <v>2.5826388888888889</v>
      </c>
      <c r="B114" s="227"/>
      <c r="C114" s="227"/>
      <c r="D114" s="227">
        <v>1</v>
      </c>
      <c r="E114" s="265"/>
      <c r="F114" s="227" cm="1">
        <f t="array" ref="F114:J114">CALENDAR.RESOLVE_TIMESPAN(A114,B114,C114,D114,E114)</f>
        <v>1</v>
      </c>
      <c r="G114" s="227">
        <v>2</v>
      </c>
      <c r="H114" s="268">
        <v>13</v>
      </c>
      <c r="I114" s="268">
        <v>59</v>
      </c>
      <c r="J114" s="269">
        <v>0</v>
      </c>
    </row>
    <row r="117" spans="1:10" ht="19.5" x14ac:dyDescent="0.3">
      <c r="A117" s="1" t="s">
        <v>640</v>
      </c>
    </row>
    <row r="119" spans="1:10" x14ac:dyDescent="0.25">
      <c r="A119" s="136" t="s">
        <v>262</v>
      </c>
      <c r="B119" s="123" t="s">
        <v>175</v>
      </c>
      <c r="C119" s="123" t="s">
        <v>181</v>
      </c>
      <c r="D119" s="123" t="s">
        <v>173</v>
      </c>
      <c r="E119" s="123" t="s">
        <v>203</v>
      </c>
      <c r="F119" s="237" t="s">
        <v>174</v>
      </c>
      <c r="G119" s="237" t="s">
        <v>352</v>
      </c>
    </row>
    <row r="120" spans="1:10" x14ac:dyDescent="0.25">
      <c r="A120" s="128"/>
      <c r="B120" s="9" t="str" cm="1">
        <f t="array" ref="B120:F120">CALENDAR.PARSE_TIMESPAN(A120,1)</f>
        <v/>
      </c>
      <c r="C120" s="31" t="str">
        <v/>
      </c>
      <c r="D120" s="9" t="str">
        <v/>
      </c>
      <c r="E120" s="9" t="str">
        <v/>
      </c>
      <c r="F120" s="10" t="str">
        <v/>
      </c>
      <c r="G120" s="299" t="str" cm="1">
        <f t="array" ref="G120">CALENDAR.PARSE_TIMESPAN(A120)</f>
        <v/>
      </c>
    </row>
    <row r="121" spans="1:10" x14ac:dyDescent="0.25">
      <c r="A121" s="129" t="s">
        <v>3</v>
      </c>
      <c r="B121" s="12" t="e" cm="1">
        <f t="array" ref="B121:F121">CALENDAR.PARSE_TIMESPAN(A121,1)</f>
        <v>#VALUE!</v>
      </c>
      <c r="C121" s="74" t="str">
        <v/>
      </c>
      <c r="D121" s="12" t="str">
        <v/>
      </c>
      <c r="E121" s="12" t="str">
        <v/>
      </c>
      <c r="F121" s="13" t="str">
        <v/>
      </c>
      <c r="G121" s="297" t="str" cm="1">
        <f t="array" ref="G121">CALENDAR.PARSE_TIMESPAN(A121)</f>
        <v/>
      </c>
    </row>
    <row r="122" spans="1:10" x14ac:dyDescent="0.25">
      <c r="A122" s="280" t="s">
        <v>638</v>
      </c>
      <c r="B122" s="9" cm="1">
        <f t="array" ref="B122:F122">CALENDAR.PARSE_TIMESPAN(A122,1)</f>
        <v>1</v>
      </c>
      <c r="C122" s="31">
        <v>100</v>
      </c>
      <c r="D122" s="9" t="e">
        <v>#NUM!</v>
      </c>
      <c r="E122" s="9">
        <v>0</v>
      </c>
      <c r="F122" s="10">
        <v>0</v>
      </c>
      <c r="G122" s="299" t="e" cm="1">
        <f t="array" ref="G122">CALENDAR.PARSE_TIMESPAN(A122)</f>
        <v>#NUM!</v>
      </c>
    </row>
    <row r="123" spans="1:10" x14ac:dyDescent="0.25">
      <c r="A123" s="281" t="s">
        <v>639</v>
      </c>
      <c r="B123" s="12" cm="1">
        <f t="array" ref="B123:F123">CALENDAR.PARSE_TIMESPAN(A123,1)</f>
        <v>1</v>
      </c>
      <c r="C123" s="74">
        <v>100</v>
      </c>
      <c r="D123" s="12">
        <v>22</v>
      </c>
      <c r="E123" s="12" t="e">
        <v>#NUM!</v>
      </c>
      <c r="F123" s="13">
        <v>0</v>
      </c>
      <c r="G123" s="297" t="e" cm="1">
        <f t="array" ref="G123">CALENDAR.PARSE_TIMESPAN(A123)</f>
        <v>#NUM!</v>
      </c>
    </row>
    <row r="124" spans="1:10" x14ac:dyDescent="0.25">
      <c r="A124" s="280" t="s">
        <v>578</v>
      </c>
      <c r="B124" s="9" cm="1">
        <f t="array" ref="B124:F124">CALENDAR.PARSE_TIMESPAN(A124,1)</f>
        <v>0</v>
      </c>
      <c r="C124" s="31">
        <v>0</v>
      </c>
      <c r="D124" s="9">
        <v>0</v>
      </c>
      <c r="E124" s="9">
        <v>0</v>
      </c>
      <c r="F124" s="10">
        <v>0</v>
      </c>
      <c r="G124" s="299" cm="1">
        <f t="array" ref="G124">CALENDAR.PARSE_TIMESPAN(A124)</f>
        <v>0</v>
      </c>
    </row>
    <row r="125" spans="1:10" x14ac:dyDescent="0.25">
      <c r="A125" s="281" t="s">
        <v>579</v>
      </c>
      <c r="B125" s="12" cm="1">
        <f t="array" ref="B125:F125">CALENDAR.PARSE_TIMESPAN(A125,1)</f>
        <v>1</v>
      </c>
      <c r="C125" s="74">
        <v>1</v>
      </c>
      <c r="D125" s="12">
        <v>0</v>
      </c>
      <c r="E125" s="12">
        <v>0</v>
      </c>
      <c r="F125" s="13">
        <v>0</v>
      </c>
      <c r="G125" s="297" cm="1">
        <f t="array" ref="G125">CALENDAR.PARSE_TIMESPAN(A125)</f>
        <v>1</v>
      </c>
    </row>
    <row r="126" spans="1:10" x14ac:dyDescent="0.25">
      <c r="A126" s="282" t="s">
        <v>580</v>
      </c>
      <c r="B126" s="15" cm="1">
        <f t="array" ref="B126:F126">CALENDAR.PARSE_TIMESPAN(A126,1)</f>
        <v>-1</v>
      </c>
      <c r="C126" s="296">
        <v>1</v>
      </c>
      <c r="D126" s="15">
        <v>0</v>
      </c>
      <c r="E126" s="15">
        <v>0</v>
      </c>
      <c r="F126" s="17">
        <v>0</v>
      </c>
      <c r="G126" s="300" cm="1">
        <f t="array" ref="G126">CALENDAR.PARSE_TIMESPAN(A126)</f>
        <v>-1</v>
      </c>
    </row>
    <row r="127" spans="1:10" x14ac:dyDescent="0.25">
      <c r="A127" s="281" t="s">
        <v>581</v>
      </c>
      <c r="B127" s="12" cm="1">
        <f t="array" ref="B127:F127">CALENDAR.PARSE_TIMESPAN(A127,1)</f>
        <v>-1</v>
      </c>
      <c r="C127" s="74">
        <v>1</v>
      </c>
      <c r="D127" s="12">
        <v>0</v>
      </c>
      <c r="E127" s="12">
        <v>0</v>
      </c>
      <c r="F127" s="13">
        <v>0</v>
      </c>
      <c r="G127" s="297" cm="1">
        <f t="array" ref="G127">CALENDAR.PARSE_TIMESPAN(A127)</f>
        <v>-1</v>
      </c>
    </row>
    <row r="128" spans="1:10" x14ac:dyDescent="0.25">
      <c r="A128" s="282" t="s">
        <v>584</v>
      </c>
      <c r="B128" s="15" cm="1">
        <f t="array" ref="B128:F128">CALENDAR.PARSE_TIMESPAN(A128,1)</f>
        <v>1</v>
      </c>
      <c r="C128" s="296">
        <v>100</v>
      </c>
      <c r="D128" s="15">
        <v>23</v>
      </c>
      <c r="E128" s="15">
        <v>45</v>
      </c>
      <c r="F128" s="17">
        <v>56.789000000000001</v>
      </c>
      <c r="G128" s="300" cm="1">
        <f t="array" ref="G128">CALENDAR.PARSE_TIMESPAN(A128)</f>
        <v>100.99024061342593</v>
      </c>
    </row>
    <row r="129" spans="1:7" x14ac:dyDescent="0.25">
      <c r="A129" s="281" t="s">
        <v>583</v>
      </c>
      <c r="B129" s="12" cm="1">
        <f t="array" ref="B129:F129">CALENDAR.PARSE_TIMESPAN(A129,1)</f>
        <v>1</v>
      </c>
      <c r="C129" s="74">
        <v>100</v>
      </c>
      <c r="D129" s="12">
        <v>23</v>
      </c>
      <c r="E129" s="12">
        <v>45</v>
      </c>
      <c r="F129" s="13">
        <v>56</v>
      </c>
      <c r="G129" s="297" cm="1">
        <f t="array" ref="G129">CALENDAR.PARSE_TIMESPAN(A129)</f>
        <v>100.99023148148147</v>
      </c>
    </row>
    <row r="130" spans="1:7" x14ac:dyDescent="0.25">
      <c r="A130" s="282" t="s">
        <v>588</v>
      </c>
      <c r="B130" s="15" cm="1">
        <f t="array" ref="B130:F130">CALENDAR.PARSE_TIMESPAN(A130,1)</f>
        <v>1</v>
      </c>
      <c r="C130" s="296">
        <v>100</v>
      </c>
      <c r="D130" s="15">
        <v>23</v>
      </c>
      <c r="E130" s="15">
        <v>45</v>
      </c>
      <c r="F130" s="17" t="str">
        <v/>
      </c>
      <c r="G130" s="300" cm="1">
        <f t="array" ref="G130">CALENDAR.PARSE_TIMESPAN(A130)</f>
        <v>100.98958333333333</v>
      </c>
    </row>
    <row r="131" spans="1:7" x14ac:dyDescent="0.25">
      <c r="A131" s="281" t="s">
        <v>582</v>
      </c>
      <c r="B131" s="12" cm="1">
        <f t="array" ref="B131:F131">CALENDAR.PARSE_TIMESPAN(A131,1)</f>
        <v>1</v>
      </c>
      <c r="C131" s="74" t="str">
        <v/>
      </c>
      <c r="D131" s="12">
        <v>100</v>
      </c>
      <c r="E131" s="12">
        <v>45</v>
      </c>
      <c r="F131" s="13">
        <v>56</v>
      </c>
      <c r="G131" s="297" cm="1">
        <f t="array" ref="G131">CALENDAR.PARSE_TIMESPAN(A131)</f>
        <v>4.1985648148148149</v>
      </c>
    </row>
    <row r="132" spans="1:7" x14ac:dyDescent="0.25">
      <c r="A132" s="282" t="s">
        <v>585</v>
      </c>
      <c r="B132" s="15" cm="1">
        <f t="array" ref="B132:F132">CALENDAR.PARSE_TIMESPAN(A132,1)</f>
        <v>1</v>
      </c>
      <c r="C132" s="296" t="str">
        <v/>
      </c>
      <c r="D132" s="15">
        <v>100</v>
      </c>
      <c r="E132" s="15">
        <v>45</v>
      </c>
      <c r="F132" s="17">
        <v>56.789000000000001</v>
      </c>
      <c r="G132" s="300" cm="1">
        <f t="array" ref="G132">CALENDAR.PARSE_TIMESPAN(A132)</f>
        <v>4.19857394675926</v>
      </c>
    </row>
    <row r="133" spans="1:7" x14ac:dyDescent="0.25">
      <c r="A133" s="281" t="s">
        <v>586</v>
      </c>
      <c r="B133" s="12" cm="1">
        <f t="array" ref="B133:F133">CALENDAR.PARSE_TIMESPAN(A133,1)</f>
        <v>1</v>
      </c>
      <c r="C133" s="74" t="str">
        <v/>
      </c>
      <c r="D133" s="12">
        <v>100</v>
      </c>
      <c r="E133" s="12">
        <v>45</v>
      </c>
      <c r="F133" s="13">
        <v>56</v>
      </c>
      <c r="G133" s="297" cm="1">
        <f t="array" ref="G133">CALENDAR.PARSE_TIMESPAN(A133)</f>
        <v>4.1985648148148149</v>
      </c>
    </row>
    <row r="134" spans="1:7" x14ac:dyDescent="0.25">
      <c r="A134" s="282" t="s">
        <v>587</v>
      </c>
      <c r="B134" s="15" cm="1">
        <f t="array" ref="B134:F134">CALENDAR.PARSE_TIMESPAN(A134,1)</f>
        <v>1</v>
      </c>
      <c r="C134" s="296" t="str">
        <v/>
      </c>
      <c r="D134" s="15">
        <v>100</v>
      </c>
      <c r="E134" s="15">
        <v>45</v>
      </c>
      <c r="F134" s="17" t="str">
        <v/>
      </c>
      <c r="G134" s="300" cm="1">
        <f t="array" ref="G134">CALENDAR.PARSE_TIMESPAN(A134)</f>
        <v>4.197916666666667</v>
      </c>
    </row>
    <row r="135" spans="1:7" x14ac:dyDescent="0.25">
      <c r="A135" s="281" t="s">
        <v>590</v>
      </c>
      <c r="B135" s="12" cm="1">
        <f t="array" ref="B135:F135">CALENDAR.PARSE_TIMESPAN(A135,1)</f>
        <v>1</v>
      </c>
      <c r="C135" s="74" t="str">
        <v/>
      </c>
      <c r="D135" s="12" t="str">
        <v/>
      </c>
      <c r="E135" s="12">
        <v>100</v>
      </c>
      <c r="F135" s="13">
        <v>56</v>
      </c>
      <c r="G135" s="297" cm="1">
        <f t="array" ref="G135">CALENDAR.PARSE_TIMESPAN(A135)</f>
        <v>7.0092592592592595E-2</v>
      </c>
    </row>
    <row r="136" spans="1:7" x14ac:dyDescent="0.25">
      <c r="A136" s="282" t="s">
        <v>589</v>
      </c>
      <c r="B136" s="15" cm="1">
        <f t="array" ref="B136:F136">CALENDAR.PARSE_TIMESPAN(A136,1)</f>
        <v>1</v>
      </c>
      <c r="C136" s="296" t="str">
        <v/>
      </c>
      <c r="D136" s="15" t="str">
        <v/>
      </c>
      <c r="E136" s="15">
        <v>100</v>
      </c>
      <c r="F136" s="17">
        <v>56.789000000000001</v>
      </c>
      <c r="G136" s="300" cm="1">
        <f t="array" ref="G136">CALENDAR.PARSE_TIMESPAN(A136)</f>
        <v>7.0101724537037044E-2</v>
      </c>
    </row>
    <row r="137" spans="1:7" x14ac:dyDescent="0.25">
      <c r="A137" s="191" t="s">
        <v>591</v>
      </c>
      <c r="B137" s="12" cm="1">
        <f t="array" ref="B137:F137">CALENDAR.PARSE_TIMESPAN(A137,1)</f>
        <v>1</v>
      </c>
      <c r="C137" s="74">
        <v>100</v>
      </c>
      <c r="D137" s="12" t="str">
        <v/>
      </c>
      <c r="E137" s="12" t="str">
        <v/>
      </c>
      <c r="F137" s="13" t="str">
        <v/>
      </c>
      <c r="G137" s="297" cm="1">
        <f t="array" ref="G137">CALENDAR.PARSE_TIMESPAN(A137)</f>
        <v>100</v>
      </c>
    </row>
    <row r="138" spans="1:7" x14ac:dyDescent="0.25">
      <c r="A138" s="283" t="s">
        <v>592</v>
      </c>
      <c r="B138" s="15" cm="1">
        <f t="array" ref="B138:F138">CALENDAR.PARSE_TIMESPAN(A138,1)</f>
        <v>1</v>
      </c>
      <c r="C138" s="296">
        <v>100.789</v>
      </c>
      <c r="D138" s="15" t="str">
        <v/>
      </c>
      <c r="E138" s="15" t="str">
        <v/>
      </c>
      <c r="F138" s="17" t="str">
        <v/>
      </c>
      <c r="G138" s="300" cm="1">
        <f t="array" ref="G138">CALENDAR.PARSE_TIMESPAN(A138)</f>
        <v>100.789</v>
      </c>
    </row>
    <row r="139" spans="1:7" x14ac:dyDescent="0.25">
      <c r="A139" s="281">
        <v>100</v>
      </c>
      <c r="B139" s="12" cm="1">
        <f t="array" ref="B139:F139">CALENDAR.PARSE_TIMESPAN(A139,1)</f>
        <v>1</v>
      </c>
      <c r="C139" s="74">
        <v>100</v>
      </c>
      <c r="D139" s="12">
        <v>0</v>
      </c>
      <c r="E139" s="12">
        <v>0</v>
      </c>
      <c r="F139" s="13">
        <v>0</v>
      </c>
      <c r="G139" s="297" cm="1">
        <f t="array" ref="G139">CALENDAR.PARSE_TIMESPAN(A139)</f>
        <v>100</v>
      </c>
    </row>
    <row r="140" spans="1:7" x14ac:dyDescent="0.25">
      <c r="A140" s="282">
        <v>100.789</v>
      </c>
      <c r="B140" s="15" cm="1">
        <f t="array" ref="B140:F140">CALENDAR.PARSE_TIMESPAN(A140,1)</f>
        <v>1</v>
      </c>
      <c r="C140" s="296">
        <v>100</v>
      </c>
      <c r="D140" s="15">
        <v>18</v>
      </c>
      <c r="E140" s="15">
        <v>56</v>
      </c>
      <c r="F140" s="17">
        <v>9.599999999627471</v>
      </c>
      <c r="G140" s="300" cm="1">
        <f t="array" ref="G140">CALENDAR.PARSE_TIMESPAN(A140)</f>
        <v>100.789</v>
      </c>
    </row>
    <row r="141" spans="1:7" x14ac:dyDescent="0.25">
      <c r="A141" s="281" t="s">
        <v>594</v>
      </c>
      <c r="B141" s="12" cm="1">
        <f t="array" ref="B141:F141">CALENDAR.PARSE_TIMESPAN(A141,1)</f>
        <v>1</v>
      </c>
      <c r="C141" s="74">
        <v>0.01</v>
      </c>
      <c r="D141" s="12" t="str">
        <v/>
      </c>
      <c r="E141" s="12" t="str">
        <v/>
      </c>
      <c r="F141" s="13" t="str">
        <v/>
      </c>
      <c r="G141" s="297" cm="1">
        <f t="array" ref="G141">CALENDAR.PARSE_TIMESPAN(A141)</f>
        <v>0.01</v>
      </c>
    </row>
    <row r="142" spans="1:7" x14ac:dyDescent="0.25">
      <c r="A142" s="282" t="s">
        <v>593</v>
      </c>
      <c r="B142" s="15" cm="1">
        <f t="array" ref="B142:F142">CALENDAR.PARSE_TIMESPAN(A142,1)</f>
        <v>1</v>
      </c>
      <c r="C142" s="296">
        <v>10</v>
      </c>
      <c r="D142" s="15" t="str">
        <v/>
      </c>
      <c r="E142" s="15" t="str">
        <v/>
      </c>
      <c r="F142" s="17" t="str">
        <v/>
      </c>
      <c r="G142" s="300" cm="1">
        <f t="array" ref="G142">CALENDAR.PARSE_TIMESPAN(A142)</f>
        <v>10</v>
      </c>
    </row>
    <row r="143" spans="1:7" x14ac:dyDescent="0.25">
      <c r="A143" s="281" t="s">
        <v>595</v>
      </c>
      <c r="B143" s="12" cm="1">
        <f t="array" ref="B143:F143">CALENDAR.PARSE_TIMESPAN(A143,1)</f>
        <v>-1</v>
      </c>
      <c r="C143" s="74">
        <v>0.01</v>
      </c>
      <c r="D143" s="12" t="str">
        <v/>
      </c>
      <c r="E143" s="12" t="str">
        <v/>
      </c>
      <c r="F143" s="298" t="str">
        <v/>
      </c>
      <c r="G143" s="297" cm="1">
        <f t="array" ref="G143">CALENDAR.PARSE_TIMESPAN(A143)</f>
        <v>-0.01</v>
      </c>
    </row>
    <row r="144" spans="1:7" x14ac:dyDescent="0.25">
      <c r="A144" s="282" t="s">
        <v>596</v>
      </c>
      <c r="B144" s="15" cm="1">
        <f t="array" ref="B144:F144">CALENDAR.PARSE_TIMESPAN(A144,1)</f>
        <v>-1</v>
      </c>
      <c r="C144" s="296">
        <v>10</v>
      </c>
      <c r="D144" s="15" t="str">
        <v/>
      </c>
      <c r="E144" s="15" t="str">
        <v/>
      </c>
      <c r="F144" s="17" t="str">
        <v/>
      </c>
      <c r="G144" s="300" cm="1">
        <f t="array" ref="G144">CALENDAR.PARSE_TIMESPAN(A144)</f>
        <v>-10</v>
      </c>
    </row>
    <row r="145" spans="1:7" x14ac:dyDescent="0.25">
      <c r="A145" s="281" t="s">
        <v>629</v>
      </c>
      <c r="B145" s="12" cm="1">
        <f t="array" ref="B145:F145">CALENDAR.PARSE_TIMESPAN(A145,1)</f>
        <v>1</v>
      </c>
      <c r="C145" s="74">
        <v>100</v>
      </c>
      <c r="D145" s="12">
        <v>23</v>
      </c>
      <c r="E145" s="12">
        <v>45</v>
      </c>
      <c r="F145" s="13">
        <v>56.212345677999998</v>
      </c>
      <c r="G145" s="297" cm="1">
        <f t="array" ref="G145">CALENDAR.PARSE_TIMESPAN(A145)</f>
        <v>100.99023393918608</v>
      </c>
    </row>
    <row r="146" spans="1:7" x14ac:dyDescent="0.25">
      <c r="A146" s="282" t="s">
        <v>597</v>
      </c>
      <c r="B146" s="15" cm="1">
        <f t="array" ref="B146:F146">CALENDAR.PARSE_TIMESPAN(A146,1)</f>
        <v>1</v>
      </c>
      <c r="C146" s="296">
        <v>100</v>
      </c>
      <c r="D146" s="15">
        <v>23</v>
      </c>
      <c r="E146" s="15">
        <v>45</v>
      </c>
      <c r="F146" s="17">
        <v>56</v>
      </c>
      <c r="G146" s="300" cm="1">
        <f t="array" ref="G146">CALENDAR.PARSE_TIMESPAN(A146)</f>
        <v>100.99023148148147</v>
      </c>
    </row>
    <row r="147" spans="1:7" x14ac:dyDescent="0.25">
      <c r="A147" s="281" t="s">
        <v>630</v>
      </c>
      <c r="B147" s="12" cm="1">
        <f t="array" ref="B147:F147">CALENDAR.PARSE_TIMESPAN(A147,1)</f>
        <v>1</v>
      </c>
      <c r="C147" s="74">
        <v>100</v>
      </c>
      <c r="D147" s="12">
        <v>23</v>
      </c>
      <c r="E147" s="12">
        <v>45.122999999999998</v>
      </c>
      <c r="F147" s="13" t="str">
        <v/>
      </c>
      <c r="G147" s="297" cm="1">
        <f t="array" ref="G147">CALENDAR.PARSE_TIMESPAN(A147)</f>
        <v>100.98966874999999</v>
      </c>
    </row>
    <row r="148" spans="1:7" x14ac:dyDescent="0.25">
      <c r="A148" s="282" t="s">
        <v>598</v>
      </c>
      <c r="B148" s="15" cm="1">
        <f t="array" ref="B148:F148">CALENDAR.PARSE_TIMESPAN(A148,1)</f>
        <v>1</v>
      </c>
      <c r="C148" s="296">
        <v>100</v>
      </c>
      <c r="D148" s="15">
        <v>23</v>
      </c>
      <c r="E148" s="15">
        <v>45</v>
      </c>
      <c r="F148" s="17" t="str">
        <v/>
      </c>
      <c r="G148" s="300" cm="1">
        <f t="array" ref="G148">CALENDAR.PARSE_TIMESPAN(A148)</f>
        <v>100.98958333333333</v>
      </c>
    </row>
    <row r="149" spans="1:7" x14ac:dyDescent="0.25">
      <c r="A149" s="281" t="s">
        <v>631</v>
      </c>
      <c r="B149" s="12" cm="1">
        <f t="array" ref="B149:F149">CALENDAR.PARSE_TIMESPAN(A149,1)</f>
        <v>1</v>
      </c>
      <c r="C149" s="74">
        <v>100</v>
      </c>
      <c r="D149" s="12">
        <v>23.12</v>
      </c>
      <c r="E149" s="12" t="str">
        <v/>
      </c>
      <c r="F149" s="13" t="str">
        <v/>
      </c>
      <c r="G149" s="297" cm="1">
        <f t="array" ref="G149">CALENDAR.PARSE_TIMESPAN(A149)</f>
        <v>100.96333333333334</v>
      </c>
    </row>
    <row r="150" spans="1:7" x14ac:dyDescent="0.25">
      <c r="A150" s="282" t="s">
        <v>602</v>
      </c>
      <c r="B150" s="15" cm="1">
        <f t="array" ref="B150:F150">CALENDAR.PARSE_TIMESPAN(A150,1)</f>
        <v>1</v>
      </c>
      <c r="C150" s="296">
        <v>100</v>
      </c>
      <c r="D150" s="15">
        <v>23</v>
      </c>
      <c r="E150" s="15" t="str">
        <v/>
      </c>
      <c r="F150" s="17" t="str">
        <v/>
      </c>
      <c r="G150" s="300" cm="1">
        <f t="array" ref="G150">CALENDAR.PARSE_TIMESPAN(A150)</f>
        <v>100.95833333333333</v>
      </c>
    </row>
    <row r="151" spans="1:7" x14ac:dyDescent="0.25">
      <c r="A151" s="284" t="s">
        <v>628</v>
      </c>
      <c r="B151" s="19" cm="1">
        <f t="array" ref="B151:F151">CALENDAR.PARSE_TIMESPAN(A151,1)</f>
        <v>1</v>
      </c>
      <c r="C151" s="213">
        <v>100.65</v>
      </c>
      <c r="D151" s="19" t="str">
        <v/>
      </c>
      <c r="E151" s="19" t="str">
        <v/>
      </c>
      <c r="F151" s="20" t="str">
        <v/>
      </c>
      <c r="G151" s="301" cm="1">
        <f t="array" ref="G151">CALENDAR.PARSE_TIMESPAN(A151)</f>
        <v>100.65</v>
      </c>
    </row>
    <row r="152" spans="1:7" x14ac:dyDescent="0.25">
      <c r="A152" s="282" t="s">
        <v>603</v>
      </c>
      <c r="B152" s="15" cm="1">
        <f t="array" ref="B152:F152">CALENDAR.PARSE_TIMESPAN(A152,1)</f>
        <v>1</v>
      </c>
      <c r="C152" s="296">
        <v>100</v>
      </c>
      <c r="D152" s="15" t="str">
        <v/>
      </c>
      <c r="E152" s="15" t="str">
        <v/>
      </c>
      <c r="F152" s="17" t="str">
        <v/>
      </c>
      <c r="G152" s="300" cm="1">
        <f t="array" ref="G152">CALENDAR.PARSE_TIMESPAN(A152)</f>
        <v>100</v>
      </c>
    </row>
    <row r="153" spans="1:7" x14ac:dyDescent="0.25">
      <c r="A153" s="284" t="s">
        <v>599</v>
      </c>
      <c r="B153" s="19" cm="1">
        <f t="array" ref="B153:F153">CALENDAR.PARSE_TIMESPAN(A153,1)</f>
        <v>1</v>
      </c>
      <c r="C153" s="213" t="str">
        <v/>
      </c>
      <c r="D153" s="19">
        <v>100</v>
      </c>
      <c r="E153" s="19">
        <v>45</v>
      </c>
      <c r="F153" s="20">
        <v>56.789000000000001</v>
      </c>
      <c r="G153" s="301" cm="1">
        <f t="array" ref="G153">CALENDAR.PARSE_TIMESPAN(A153)</f>
        <v>4.19857394675926</v>
      </c>
    </row>
    <row r="154" spans="1:7" x14ac:dyDescent="0.25">
      <c r="A154" s="282" t="s">
        <v>600</v>
      </c>
      <c r="B154" s="15" cm="1">
        <f t="array" ref="B154:F154">CALENDAR.PARSE_TIMESPAN(A154,1)</f>
        <v>1</v>
      </c>
      <c r="C154" s="296" t="str">
        <v/>
      </c>
      <c r="D154" s="15">
        <v>100</v>
      </c>
      <c r="E154" s="15">
        <v>45</v>
      </c>
      <c r="F154" s="17">
        <v>56</v>
      </c>
      <c r="G154" s="300" cm="1">
        <f t="array" ref="G154">CALENDAR.PARSE_TIMESPAN(A154)</f>
        <v>4.1985648148148149</v>
      </c>
    </row>
    <row r="155" spans="1:7" x14ac:dyDescent="0.25">
      <c r="A155" s="284" t="s">
        <v>632</v>
      </c>
      <c r="B155" s="19" cm="1">
        <f t="array" ref="B155:F155">CALENDAR.PARSE_TIMESPAN(A155,1)</f>
        <v>1</v>
      </c>
      <c r="C155" s="213" t="str">
        <v/>
      </c>
      <c r="D155" s="19">
        <v>100</v>
      </c>
      <c r="E155" s="19">
        <v>45.645000000000003</v>
      </c>
      <c r="F155" s="20" t="str">
        <v/>
      </c>
      <c r="G155" s="301" cm="1">
        <f t="array" ref="G155">CALENDAR.PARSE_TIMESPAN(A155)</f>
        <v>4.1983645833333334</v>
      </c>
    </row>
    <row r="156" spans="1:7" x14ac:dyDescent="0.25">
      <c r="A156" s="282" t="s">
        <v>601</v>
      </c>
      <c r="B156" s="15" cm="1">
        <f t="array" ref="B156:F156">CALENDAR.PARSE_TIMESPAN(A156,1)</f>
        <v>1</v>
      </c>
      <c r="C156" s="296" t="str">
        <v/>
      </c>
      <c r="D156" s="15">
        <v>100</v>
      </c>
      <c r="E156" s="15">
        <v>45</v>
      </c>
      <c r="F156" s="17" t="str">
        <v/>
      </c>
      <c r="G156" s="300" cm="1">
        <f t="array" ref="G156">CALENDAR.PARSE_TIMESPAN(A156)</f>
        <v>4.197916666666667</v>
      </c>
    </row>
    <row r="157" spans="1:7" x14ac:dyDescent="0.25">
      <c r="A157" s="284" t="s">
        <v>633</v>
      </c>
      <c r="B157" s="19" cm="1">
        <f t="array" ref="B157:F157">CALENDAR.PARSE_TIMESPAN(A157,1)</f>
        <v>1</v>
      </c>
      <c r="C157" s="213" t="str">
        <v/>
      </c>
      <c r="D157" s="19">
        <v>100.65</v>
      </c>
      <c r="E157" s="19" t="str">
        <v/>
      </c>
      <c r="F157" s="20" t="str">
        <v/>
      </c>
      <c r="G157" s="301" cm="1">
        <f t="array" ref="G157">CALENDAR.PARSE_TIMESPAN(A157)</f>
        <v>4.1937500000000005</v>
      </c>
    </row>
    <row r="158" spans="1:7" x14ac:dyDescent="0.25">
      <c r="A158" s="282" t="s">
        <v>604</v>
      </c>
      <c r="B158" s="15" cm="1">
        <f t="array" ref="B158:F158">CALENDAR.PARSE_TIMESPAN(A158,1)</f>
        <v>1</v>
      </c>
      <c r="C158" s="296" t="str">
        <v/>
      </c>
      <c r="D158" s="15">
        <v>100</v>
      </c>
      <c r="E158" s="15" t="str">
        <v/>
      </c>
      <c r="F158" s="17" t="str">
        <v/>
      </c>
      <c r="G158" s="300" cm="1">
        <f t="array" ref="G158">CALENDAR.PARSE_TIMESPAN(A158)</f>
        <v>4.166666666666667</v>
      </c>
    </row>
    <row r="159" spans="1:7" x14ac:dyDescent="0.25">
      <c r="A159" s="284" t="s">
        <v>605</v>
      </c>
      <c r="B159" s="19" cm="1">
        <f t="array" ref="B159:F159">CALENDAR.PARSE_TIMESPAN(A159,1)</f>
        <v>1</v>
      </c>
      <c r="C159" s="213" t="str">
        <v/>
      </c>
      <c r="D159" s="19" t="str">
        <v/>
      </c>
      <c r="E159" s="19">
        <v>100</v>
      </c>
      <c r="F159" s="20">
        <v>56.789000000000001</v>
      </c>
      <c r="G159" s="301" cm="1">
        <f t="array" ref="G159">CALENDAR.PARSE_TIMESPAN(A159)</f>
        <v>7.0101724537037044E-2</v>
      </c>
    </row>
    <row r="160" spans="1:7" x14ac:dyDescent="0.25">
      <c r="A160" s="282" t="s">
        <v>606</v>
      </c>
      <c r="B160" s="15" cm="1">
        <f t="array" ref="B160:F160">CALENDAR.PARSE_TIMESPAN(A160,1)</f>
        <v>1</v>
      </c>
      <c r="C160" s="296" t="str">
        <v/>
      </c>
      <c r="D160" s="15" t="str">
        <v/>
      </c>
      <c r="E160" s="15">
        <v>100</v>
      </c>
      <c r="F160" s="17">
        <v>56</v>
      </c>
      <c r="G160" s="300" cm="1">
        <f t="array" ref="G160">CALENDAR.PARSE_TIMESPAN(A160)</f>
        <v>7.0092592592592595E-2</v>
      </c>
    </row>
    <row r="161" spans="1:7" x14ac:dyDescent="0.25">
      <c r="A161" s="284" t="s">
        <v>634</v>
      </c>
      <c r="B161" s="19" cm="1">
        <f t="array" ref="B161:F161">CALENDAR.PARSE_TIMESPAN(A161,1)</f>
        <v>1</v>
      </c>
      <c r="C161" s="213" t="str">
        <v/>
      </c>
      <c r="D161" s="19" t="str">
        <v/>
      </c>
      <c r="E161" s="19">
        <v>100.23399999999999</v>
      </c>
      <c r="F161" s="20" t="str">
        <v/>
      </c>
      <c r="G161" s="301" cm="1">
        <f t="array" ref="G161">CALENDAR.PARSE_TIMESPAN(A161)</f>
        <v>6.9606944444444444E-2</v>
      </c>
    </row>
    <row r="162" spans="1:7" x14ac:dyDescent="0.25">
      <c r="A162" s="282" t="s">
        <v>607</v>
      </c>
      <c r="B162" s="15" cm="1">
        <f t="array" ref="B162:F162">CALENDAR.PARSE_TIMESPAN(A162,1)</f>
        <v>1</v>
      </c>
      <c r="C162" s="296" t="str">
        <v/>
      </c>
      <c r="D162" s="15" t="str">
        <v/>
      </c>
      <c r="E162" s="15">
        <v>100</v>
      </c>
      <c r="F162" s="17" t="str">
        <v/>
      </c>
      <c r="G162" s="300" cm="1">
        <f t="array" ref="G162">CALENDAR.PARSE_TIMESPAN(A162)</f>
        <v>6.9444444444444448E-2</v>
      </c>
    </row>
    <row r="163" spans="1:7" x14ac:dyDescent="0.25">
      <c r="A163" s="284" t="s">
        <v>635</v>
      </c>
      <c r="B163" s="19" cm="1">
        <f t="array" ref="B163:F163">CALENDAR.PARSE_TIMESPAN(A163,1)</f>
        <v>1</v>
      </c>
      <c r="C163" s="213" t="str">
        <v/>
      </c>
      <c r="D163" s="19" t="str">
        <v/>
      </c>
      <c r="E163" s="19" t="str">
        <v/>
      </c>
      <c r="F163" s="20">
        <v>56.487000000000002</v>
      </c>
      <c r="G163" s="301" cm="1">
        <f t="array" ref="G163">CALENDAR.PARSE_TIMESPAN(A163)</f>
        <v>6.5378472222222227E-4</v>
      </c>
    </row>
    <row r="164" spans="1:7" x14ac:dyDescent="0.25">
      <c r="A164" s="282" t="s">
        <v>608</v>
      </c>
      <c r="B164" s="15" cm="1">
        <f t="array" ref="B164:F164">CALENDAR.PARSE_TIMESPAN(A164,1)</f>
        <v>1</v>
      </c>
      <c r="C164" s="296" t="str">
        <v/>
      </c>
      <c r="D164" s="15" t="str">
        <v/>
      </c>
      <c r="E164" s="15" t="str">
        <v/>
      </c>
      <c r="F164" s="17">
        <v>56</v>
      </c>
      <c r="G164" s="300" cm="1">
        <f t="array" ref="G164">CALENDAR.PARSE_TIMESPAN(A164)</f>
        <v>6.4814814814814813E-4</v>
      </c>
    </row>
    <row r="165" spans="1:7" x14ac:dyDescent="0.25">
      <c r="A165" s="284" t="s">
        <v>636</v>
      </c>
      <c r="B165" s="19" cm="1">
        <f t="array" ref="B165:F165">CALENDAR.PARSE_TIMESPAN(A165,1)</f>
        <v>1</v>
      </c>
      <c r="C165" s="213">
        <v>0</v>
      </c>
      <c r="D165" s="19" t="str">
        <v/>
      </c>
      <c r="E165" s="19" t="str">
        <v/>
      </c>
      <c r="F165" s="20" t="str">
        <v/>
      </c>
      <c r="G165" s="301" cm="1">
        <f t="array" ref="G165">CALENDAR.PARSE_TIMESPAN(A165)</f>
        <v>0</v>
      </c>
    </row>
    <row r="166" spans="1:7" x14ac:dyDescent="0.25">
      <c r="A166" s="282" t="s">
        <v>593</v>
      </c>
      <c r="B166" s="15" cm="1">
        <f t="array" ref="B166:F166">CALENDAR.PARSE_TIMESPAN(A166,1)</f>
        <v>1</v>
      </c>
      <c r="C166" s="296">
        <v>10</v>
      </c>
      <c r="D166" s="15" t="str">
        <v/>
      </c>
      <c r="E166" s="15" t="str">
        <v/>
      </c>
      <c r="F166" s="17" t="str">
        <v/>
      </c>
      <c r="G166" s="300" cm="1">
        <f t="array" ref="G166">CALENDAR.PARSE_TIMESPAN(A166)</f>
        <v>10</v>
      </c>
    </row>
    <row r="167" spans="1:7" x14ac:dyDescent="0.25">
      <c r="A167" s="284" t="s">
        <v>637</v>
      </c>
      <c r="B167" s="19" cm="1">
        <f t="array" ref="B167:F167">CALENDAR.PARSE_TIMESPAN(A167,1)</f>
        <v>1</v>
      </c>
      <c r="C167" s="213">
        <v>0.09</v>
      </c>
      <c r="D167" s="19" t="str">
        <v/>
      </c>
      <c r="E167" s="19" t="str">
        <v/>
      </c>
      <c r="F167" s="20" t="str">
        <v/>
      </c>
      <c r="G167" s="301" cm="1">
        <f t="array" ref="G167">CALENDAR.PARSE_TIMESPAN(A167)</f>
        <v>0.09</v>
      </c>
    </row>
    <row r="169" spans="1:7" x14ac:dyDescent="0.25">
      <c r="A169" t="s">
        <v>658</v>
      </c>
    </row>
    <row r="171" spans="1:7" x14ac:dyDescent="0.25">
      <c r="A171" s="22" t="s">
        <v>262</v>
      </c>
      <c r="B171" s="23" t="s">
        <v>355</v>
      </c>
      <c r="C171" s="124" t="s">
        <v>655</v>
      </c>
      <c r="D171" s="229" t="s">
        <v>352</v>
      </c>
    </row>
    <row r="172" spans="1:7" x14ac:dyDescent="0.25">
      <c r="A172" s="208">
        <v>0</v>
      </c>
      <c r="B172" s="9"/>
      <c r="C172" s="230" t="s">
        <v>643</v>
      </c>
      <c r="D172" s="230" t="str" cm="1">
        <f t="array" ref="D172">CALENDAR.FORMAT_TIMESPAN(A172,B172)</f>
        <v>0.00:00:00</v>
      </c>
    </row>
    <row r="173" spans="1:7" x14ac:dyDescent="0.25">
      <c r="A173" s="209">
        <v>-1</v>
      </c>
      <c r="B173" s="54"/>
      <c r="C173" s="231" t="s">
        <v>644</v>
      </c>
      <c r="D173" s="231" t="str" cm="1">
        <f t="array" ref="D173">CALENDAR.FORMAT_TIMESPAN(A173,B173)</f>
        <v>−1.00:00:00</v>
      </c>
    </row>
    <row r="174" spans="1:7" x14ac:dyDescent="0.25">
      <c r="A174" s="208">
        <v>1</v>
      </c>
      <c r="B174" s="87"/>
      <c r="C174" s="230" t="s">
        <v>493</v>
      </c>
      <c r="D174" s="230" t="str" cm="1">
        <f t="array" ref="D174">CALENDAR.FORMAT_TIMESPAN(A174,B174)</f>
        <v>1.00:00:00</v>
      </c>
    </row>
    <row r="175" spans="1:7" x14ac:dyDescent="0.25">
      <c r="A175" s="210">
        <v>1.25</v>
      </c>
      <c r="B175" s="225"/>
      <c r="C175" s="231" t="s">
        <v>645</v>
      </c>
      <c r="D175" s="231" t="str" cm="1">
        <f t="array" ref="D175">CALENDAR.FORMAT_TIMESPAN(A175,B175)</f>
        <v>1.06:00:00</v>
      </c>
    </row>
    <row r="176" spans="1:7" x14ac:dyDescent="0.25">
      <c r="A176" s="211">
        <v>1.2534722222222201</v>
      </c>
      <c r="B176" s="92"/>
      <c r="C176" s="230" t="s">
        <v>646</v>
      </c>
      <c r="D176" s="230" t="str" cm="1">
        <f t="array" ref="D176">CALENDAR.FORMAT_TIMESPAN(A176,B176)</f>
        <v>1.06:05:00</v>
      </c>
    </row>
    <row r="177" spans="1:6" x14ac:dyDescent="0.25">
      <c r="A177" s="209">
        <v>1.2535185185185187</v>
      </c>
      <c r="B177" s="54"/>
      <c r="C177" s="231" t="s">
        <v>647</v>
      </c>
      <c r="D177" s="231" t="str" cm="1">
        <f t="array" ref="D177">CALENDAR.FORMAT_TIMESPAN(A177,B177)</f>
        <v>1.06:05:04</v>
      </c>
      <c r="F177" s="303"/>
    </row>
    <row r="178" spans="1:6" x14ac:dyDescent="0.25">
      <c r="A178" s="208">
        <v>1.2535222337962966</v>
      </c>
      <c r="B178" s="9"/>
      <c r="C178" s="230" t="s">
        <v>648</v>
      </c>
      <c r="D178" s="230" t="str" cm="1">
        <f t="array" ref="D178">CALENDAR.FORMAT_TIMESPAN(A178,B178)</f>
        <v>1.06:05:04.321</v>
      </c>
    </row>
    <row r="179" spans="1:6" x14ac:dyDescent="0.25">
      <c r="A179" s="210">
        <v>0.25</v>
      </c>
      <c r="B179" s="37"/>
      <c r="C179" s="231" t="s">
        <v>494</v>
      </c>
      <c r="D179" s="231" t="str" cm="1">
        <f t="array" ref="D179">CALENDAR.FORMAT_TIMESPAN(A179,B179)</f>
        <v>0.06:00:00</v>
      </c>
    </row>
    <row r="180" spans="1:6" x14ac:dyDescent="0.25">
      <c r="A180" s="211">
        <v>0.25347222222221999</v>
      </c>
      <c r="B180" s="40"/>
      <c r="C180" s="230" t="s">
        <v>649</v>
      </c>
      <c r="D180" s="230" t="str" cm="1">
        <f t="array" ref="D180">CALENDAR.FORMAT_TIMESPAN(A180,B180)</f>
        <v>0.06:05:00</v>
      </c>
    </row>
    <row r="181" spans="1:6" x14ac:dyDescent="0.25">
      <c r="A181" s="210">
        <v>0.25351851851851998</v>
      </c>
      <c r="B181" s="37"/>
      <c r="C181" s="231" t="s">
        <v>650</v>
      </c>
      <c r="D181" s="231" t="str" cm="1">
        <f t="array" ref="D181">CALENDAR.FORMAT_TIMESPAN(A181,B181)</f>
        <v>0.06:05:04</v>
      </c>
    </row>
    <row r="182" spans="1:6" x14ac:dyDescent="0.25">
      <c r="A182" s="208">
        <v>0.25352223379630001</v>
      </c>
      <c r="B182" s="9"/>
      <c r="C182" s="230" t="s">
        <v>651</v>
      </c>
      <c r="D182" s="230" t="str" cm="1">
        <f t="array" ref="D182">CALENDAR.FORMAT_TIMESPAN(A182,B182)</f>
        <v>0.06:05:04.321</v>
      </c>
    </row>
    <row r="183" spans="1:6" x14ac:dyDescent="0.25">
      <c r="A183" s="209">
        <v>3.472222222222222E-3</v>
      </c>
      <c r="B183" s="54"/>
      <c r="C183" s="231" t="s">
        <v>495</v>
      </c>
      <c r="D183" s="231" t="str" cm="1">
        <f t="array" ref="D183">CALENDAR.FORMAT_TIMESPAN(A183,B183)</f>
        <v>0.00:05:00</v>
      </c>
    </row>
    <row r="184" spans="1:6" x14ac:dyDescent="0.25">
      <c r="A184" s="208">
        <v>3.5185185185185185E-3</v>
      </c>
      <c r="B184" s="87"/>
      <c r="C184" s="230" t="s">
        <v>652</v>
      </c>
      <c r="D184" s="230" t="str" cm="1">
        <f t="array" ref="D184">CALENDAR.FORMAT_TIMESPAN(A184,B184)</f>
        <v>0.00:05:04</v>
      </c>
    </row>
    <row r="185" spans="1:6" x14ac:dyDescent="0.25">
      <c r="A185" s="210">
        <v>3.5222337962962963E-3</v>
      </c>
      <c r="B185" s="225"/>
      <c r="C185" s="231" t="s">
        <v>653</v>
      </c>
      <c r="D185" s="231" t="str" cm="1">
        <f t="array" ref="D185">CALENDAR.FORMAT_TIMESPAN(A185,B185)</f>
        <v>0.00:05:04.321</v>
      </c>
    </row>
    <row r="186" spans="1:6" x14ac:dyDescent="0.25">
      <c r="A186" s="211">
        <v>4.6296296296296294E-5</v>
      </c>
      <c r="B186" s="92"/>
      <c r="C186" s="230" t="s">
        <v>558</v>
      </c>
      <c r="D186" s="230" t="str" cm="1">
        <f t="array" ref="D186">CALENDAR.FORMAT_TIMESPAN(A186,B186)</f>
        <v>0.00:00:04</v>
      </c>
    </row>
    <row r="187" spans="1:6" x14ac:dyDescent="0.25">
      <c r="A187" s="209">
        <v>5.0011574074074071E-5</v>
      </c>
      <c r="B187" s="54"/>
      <c r="C187" s="231" t="s">
        <v>654</v>
      </c>
      <c r="D187" s="231" t="str" cm="1">
        <f t="array" ref="D187">CALENDAR.FORMAT_TIMESPAN(A187,B187)</f>
        <v>0.00:00:04.321</v>
      </c>
    </row>
    <row r="188" spans="1:6" x14ac:dyDescent="0.25">
      <c r="A188" s="208">
        <v>0</v>
      </c>
      <c r="B188" s="9" t="s">
        <v>642</v>
      </c>
      <c r="C188" s="230" t="s">
        <v>643</v>
      </c>
      <c r="D188" s="230" t="str" cm="1">
        <f t="array" ref="D188">CALENDAR.FORMAT_TIMESPAN(A188,B188)</f>
        <v>00.00:00:00</v>
      </c>
    </row>
    <row r="189" spans="1:6" x14ac:dyDescent="0.25">
      <c r="A189" s="210">
        <v>-1</v>
      </c>
      <c r="B189" s="37" t="s">
        <v>642</v>
      </c>
      <c r="C189" s="231" t="s">
        <v>644</v>
      </c>
      <c r="D189" s="231" t="str" cm="1">
        <f t="array" ref="D189">CALENDAR.FORMAT_TIMESPAN(A189,B189)</f>
        <v>−01.00:00:00</v>
      </c>
    </row>
    <row r="190" spans="1:6" x14ac:dyDescent="0.25">
      <c r="A190" s="211">
        <v>1</v>
      </c>
      <c r="B190" s="40" t="s">
        <v>642</v>
      </c>
      <c r="C190" s="230" t="s">
        <v>493</v>
      </c>
      <c r="D190" s="230" t="str" cm="1">
        <f t="array" ref="D190">CALENDAR.FORMAT_TIMESPAN(A190,B190)</f>
        <v>01.00:00:00</v>
      </c>
    </row>
    <row r="191" spans="1:6" x14ac:dyDescent="0.25">
      <c r="A191" s="210">
        <v>1.25</v>
      </c>
      <c r="B191" s="37" t="s">
        <v>642</v>
      </c>
      <c r="C191" s="231" t="s">
        <v>645</v>
      </c>
      <c r="D191" s="231" t="str" cm="1">
        <f t="array" ref="D191">CALENDAR.FORMAT_TIMESPAN(A191,B191)</f>
        <v>01.06:00:00</v>
      </c>
    </row>
    <row r="192" spans="1:6" x14ac:dyDescent="0.25">
      <c r="A192" s="208">
        <v>1.2534722222222201</v>
      </c>
      <c r="B192" s="9" t="s">
        <v>642</v>
      </c>
      <c r="C192" s="230" t="s">
        <v>646</v>
      </c>
      <c r="D192" s="230" t="str" cm="1">
        <f t="array" ref="D192">CALENDAR.FORMAT_TIMESPAN(A192,B192)</f>
        <v>01.06:05:00</v>
      </c>
    </row>
    <row r="193" spans="1:4" x14ac:dyDescent="0.25">
      <c r="A193" s="209">
        <v>1.2535185185185187</v>
      </c>
      <c r="B193" s="54" t="s">
        <v>642</v>
      </c>
      <c r="C193" s="231" t="s">
        <v>647</v>
      </c>
      <c r="D193" s="231" t="str" cm="1">
        <f t="array" ref="D193">CALENDAR.FORMAT_TIMESPAN(A193,B193)</f>
        <v>01.06:05:04</v>
      </c>
    </row>
    <row r="194" spans="1:4" x14ac:dyDescent="0.25">
      <c r="A194" s="208">
        <v>1.2535222337962966</v>
      </c>
      <c r="B194" s="87" t="s">
        <v>642</v>
      </c>
      <c r="C194" s="230" t="s">
        <v>648</v>
      </c>
      <c r="D194" s="230" t="str" cm="1">
        <f t="array" ref="D194">CALENDAR.FORMAT_TIMESPAN(A194,B194)</f>
        <v>01.06:05:04.321</v>
      </c>
    </row>
    <row r="195" spans="1:4" x14ac:dyDescent="0.25">
      <c r="A195" s="210">
        <v>0.25</v>
      </c>
      <c r="B195" s="225" t="s">
        <v>642</v>
      </c>
      <c r="C195" s="231" t="s">
        <v>494</v>
      </c>
      <c r="D195" s="231" t="str" cm="1">
        <f t="array" ref="D195">CALENDAR.FORMAT_TIMESPAN(A195,B195)</f>
        <v>00.06:00:00</v>
      </c>
    </row>
    <row r="196" spans="1:4" x14ac:dyDescent="0.25">
      <c r="A196" s="211">
        <v>0.25347222222221999</v>
      </c>
      <c r="B196" s="92" t="s">
        <v>642</v>
      </c>
      <c r="C196" s="230" t="s">
        <v>649</v>
      </c>
      <c r="D196" s="230" t="str" cm="1">
        <f t="array" ref="D196">CALENDAR.FORMAT_TIMESPAN(A196,B196)</f>
        <v>00.06:05:00</v>
      </c>
    </row>
    <row r="197" spans="1:4" x14ac:dyDescent="0.25">
      <c r="A197" s="209">
        <v>0.25351851851851998</v>
      </c>
      <c r="B197" s="54" t="s">
        <v>642</v>
      </c>
      <c r="C197" s="231" t="s">
        <v>650</v>
      </c>
      <c r="D197" s="231" t="str" cm="1">
        <f t="array" ref="D197">CALENDAR.FORMAT_TIMESPAN(A197,B197)</f>
        <v>00.06:05:04</v>
      </c>
    </row>
    <row r="198" spans="1:4" x14ac:dyDescent="0.25">
      <c r="A198" s="208">
        <v>0.25352223379630001</v>
      </c>
      <c r="B198" s="9" t="s">
        <v>642</v>
      </c>
      <c r="C198" s="230" t="s">
        <v>651</v>
      </c>
      <c r="D198" s="230" t="str" cm="1">
        <f t="array" ref="D198">CALENDAR.FORMAT_TIMESPAN(A198,B198)</f>
        <v>00.06:05:04.321</v>
      </c>
    </row>
    <row r="199" spans="1:4" x14ac:dyDescent="0.25">
      <c r="A199" s="210">
        <v>3.472222222222222E-3</v>
      </c>
      <c r="B199" s="37" t="s">
        <v>642</v>
      </c>
      <c r="C199" s="231" t="s">
        <v>495</v>
      </c>
      <c r="D199" s="231" t="str" cm="1">
        <f t="array" ref="D199">CALENDAR.FORMAT_TIMESPAN(A199,B199)</f>
        <v>00.00:05:00</v>
      </c>
    </row>
    <row r="200" spans="1:4" x14ac:dyDescent="0.25">
      <c r="A200" s="211">
        <v>3.5185185185185185E-3</v>
      </c>
      <c r="B200" s="40" t="s">
        <v>642</v>
      </c>
      <c r="C200" s="230" t="s">
        <v>652</v>
      </c>
      <c r="D200" s="230" t="str" cm="1">
        <f t="array" ref="D200">CALENDAR.FORMAT_TIMESPAN(A200,B200)</f>
        <v>00.00:05:04</v>
      </c>
    </row>
    <row r="201" spans="1:4" x14ac:dyDescent="0.25">
      <c r="A201" s="210">
        <v>3.5222337962962963E-3</v>
      </c>
      <c r="B201" s="37" t="s">
        <v>642</v>
      </c>
      <c r="C201" s="231" t="s">
        <v>653</v>
      </c>
      <c r="D201" s="231" t="str" cm="1">
        <f t="array" ref="D201">CALENDAR.FORMAT_TIMESPAN(A201,B201)</f>
        <v>00.00:05:04.321</v>
      </c>
    </row>
    <row r="202" spans="1:4" x14ac:dyDescent="0.25">
      <c r="A202" s="208">
        <v>4.6296296296296294E-5</v>
      </c>
      <c r="B202" s="9" t="s">
        <v>642</v>
      </c>
      <c r="C202" s="230" t="s">
        <v>558</v>
      </c>
      <c r="D202" s="230" t="str" cm="1">
        <f t="array" ref="D202">CALENDAR.FORMAT_TIMESPAN(A202,B202)</f>
        <v>00.00:00:04</v>
      </c>
    </row>
    <row r="203" spans="1:4" x14ac:dyDescent="0.25">
      <c r="A203" s="209">
        <v>5.0011574074074071E-5</v>
      </c>
      <c r="B203" s="54" t="s">
        <v>642</v>
      </c>
      <c r="C203" s="231" t="s">
        <v>654</v>
      </c>
      <c r="D203" s="231" t="str" cm="1">
        <f t="array" ref="D203">CALENDAR.FORMAT_TIMESPAN(A203,B203)</f>
        <v>00.00:00:04.321</v>
      </c>
    </row>
    <row r="204" spans="1:4" x14ac:dyDescent="0.25">
      <c r="A204" s="208">
        <v>0</v>
      </c>
      <c r="B204" s="87" t="s">
        <v>657</v>
      </c>
      <c r="C204" s="230" t="s">
        <v>643</v>
      </c>
      <c r="D204" s="230" t="str" cm="1">
        <f t="array" ref="D204">CALENDAR.FORMAT_TIMESPAN(A204,B204)</f>
        <v>+0:00</v>
      </c>
    </row>
    <row r="205" spans="1:4" x14ac:dyDescent="0.25">
      <c r="A205" s="210">
        <v>-1</v>
      </c>
      <c r="B205" s="225" t="s">
        <v>657</v>
      </c>
      <c r="C205" s="231" t="s">
        <v>644</v>
      </c>
      <c r="D205" s="231" t="str" cm="1">
        <f t="array" ref="D205">CALENDAR.FORMAT_TIMESPAN(A205,B205)</f>
        <v>−1.00:00</v>
      </c>
    </row>
    <row r="206" spans="1:4" x14ac:dyDescent="0.25">
      <c r="A206" s="211">
        <v>1</v>
      </c>
      <c r="B206" s="92" t="s">
        <v>657</v>
      </c>
      <c r="C206" s="230" t="s">
        <v>493</v>
      </c>
      <c r="D206" s="230" t="str" cm="1">
        <f t="array" ref="D206">CALENDAR.FORMAT_TIMESPAN(A206,B206)</f>
        <v>+1.00:00</v>
      </c>
    </row>
    <row r="207" spans="1:4" x14ac:dyDescent="0.25">
      <c r="A207" s="209">
        <v>1.25</v>
      </c>
      <c r="B207" s="54" t="s">
        <v>657</v>
      </c>
      <c r="C207" s="231" t="s">
        <v>645</v>
      </c>
      <c r="D207" s="231" t="str" cm="1">
        <f t="array" ref="D207">CALENDAR.FORMAT_TIMESPAN(A207,B207)</f>
        <v>+1.06:00</v>
      </c>
    </row>
    <row r="208" spans="1:4" x14ac:dyDescent="0.25">
      <c r="A208" s="208">
        <v>1.2534722222222201</v>
      </c>
      <c r="B208" s="9" t="s">
        <v>657</v>
      </c>
      <c r="C208" s="230" t="s">
        <v>646</v>
      </c>
      <c r="D208" s="230" t="str" cm="1">
        <f t="array" ref="D208">CALENDAR.FORMAT_TIMESPAN(A208,B208)</f>
        <v>+1.06:05</v>
      </c>
    </row>
    <row r="209" spans="1:4" x14ac:dyDescent="0.25">
      <c r="A209" s="210">
        <v>1.2535185185185187</v>
      </c>
      <c r="B209" s="37" t="s">
        <v>657</v>
      </c>
      <c r="C209" s="231" t="s">
        <v>647</v>
      </c>
      <c r="D209" s="231" t="str" cm="1">
        <f t="array" ref="D209">CALENDAR.FORMAT_TIMESPAN(A209,B209)</f>
        <v>+1.06:05:04</v>
      </c>
    </row>
    <row r="210" spans="1:4" x14ac:dyDescent="0.25">
      <c r="A210" s="211">
        <v>1.2535222337962966</v>
      </c>
      <c r="B210" s="40" t="s">
        <v>657</v>
      </c>
      <c r="C210" s="230" t="s">
        <v>648</v>
      </c>
      <c r="D210" s="230" t="str" cm="1">
        <f t="array" ref="D210">CALENDAR.FORMAT_TIMESPAN(A210,B210)</f>
        <v>+1.06:05:04.321</v>
      </c>
    </row>
    <row r="211" spans="1:4" x14ac:dyDescent="0.25">
      <c r="A211" s="210">
        <v>0.25</v>
      </c>
      <c r="B211" s="37" t="s">
        <v>657</v>
      </c>
      <c r="C211" s="231" t="s">
        <v>494</v>
      </c>
      <c r="D211" s="231" t="str" cm="1">
        <f t="array" ref="D211">CALENDAR.FORMAT_TIMESPAN(A211,B211)</f>
        <v>+6:00</v>
      </c>
    </row>
    <row r="212" spans="1:4" x14ac:dyDescent="0.25">
      <c r="A212" s="208">
        <v>0.25347222222221999</v>
      </c>
      <c r="B212" s="9" t="s">
        <v>657</v>
      </c>
      <c r="C212" s="230" t="s">
        <v>649</v>
      </c>
      <c r="D212" s="230" t="str" cm="1">
        <f t="array" ref="D212">CALENDAR.FORMAT_TIMESPAN(A212,B212)</f>
        <v>+6:05</v>
      </c>
    </row>
    <row r="213" spans="1:4" x14ac:dyDescent="0.25">
      <c r="A213" s="210">
        <v>0.25351851851851998</v>
      </c>
      <c r="B213" s="37" t="s">
        <v>657</v>
      </c>
      <c r="C213" s="231" t="s">
        <v>650</v>
      </c>
      <c r="D213" s="231" t="str" cm="1">
        <f t="array" ref="D213">CALENDAR.FORMAT_TIMESPAN(A213,B213)</f>
        <v>+6:05:04</v>
      </c>
    </row>
    <row r="214" spans="1:4" x14ac:dyDescent="0.25">
      <c r="A214" s="211">
        <v>0.25352223379630001</v>
      </c>
      <c r="B214" s="40" t="s">
        <v>657</v>
      </c>
      <c r="C214" s="230" t="s">
        <v>651</v>
      </c>
      <c r="D214" s="230" t="str" cm="1">
        <f t="array" ref="D214">CALENDAR.FORMAT_TIMESPAN(A214,B214)</f>
        <v>+6:05:04.321</v>
      </c>
    </row>
    <row r="215" spans="1:4" x14ac:dyDescent="0.25">
      <c r="A215" s="210">
        <v>3.472222222222222E-3</v>
      </c>
      <c r="B215" s="37" t="s">
        <v>657</v>
      </c>
      <c r="C215" s="231" t="s">
        <v>495</v>
      </c>
      <c r="D215" s="231" t="str" cm="1">
        <f t="array" ref="D215">CALENDAR.FORMAT_TIMESPAN(A215,B215)</f>
        <v>+0:05</v>
      </c>
    </row>
    <row r="216" spans="1:4" x14ac:dyDescent="0.25">
      <c r="A216" s="208">
        <v>3.5185185185185185E-3</v>
      </c>
      <c r="B216" s="9" t="s">
        <v>657</v>
      </c>
      <c r="C216" s="230" t="s">
        <v>652</v>
      </c>
      <c r="D216" s="230" t="str" cm="1">
        <f t="array" ref="D216">CALENDAR.FORMAT_TIMESPAN(A216,B216)</f>
        <v>+0:05:04</v>
      </c>
    </row>
    <row r="217" spans="1:4" x14ac:dyDescent="0.25">
      <c r="A217" s="210">
        <v>3.5222337962962963E-3</v>
      </c>
      <c r="B217" s="37" t="s">
        <v>657</v>
      </c>
      <c r="C217" s="231" t="s">
        <v>653</v>
      </c>
      <c r="D217" s="231" t="str" cm="1">
        <f t="array" ref="D217">CALENDAR.FORMAT_TIMESPAN(A217,B217)</f>
        <v>+0:05:04.321</v>
      </c>
    </row>
    <row r="218" spans="1:4" x14ac:dyDescent="0.25">
      <c r="A218" s="211">
        <v>4.6296296296296294E-5</v>
      </c>
      <c r="B218" s="40" t="s">
        <v>657</v>
      </c>
      <c r="C218" s="230" t="s">
        <v>558</v>
      </c>
      <c r="D218" s="230" t="str" cm="1">
        <f t="array" ref="D218">CALENDAR.FORMAT_TIMESPAN(A218,B218)</f>
        <v>+0:00:04</v>
      </c>
    </row>
    <row r="219" spans="1:4" x14ac:dyDescent="0.25">
      <c r="A219" s="210">
        <v>5.0011574074074071E-5</v>
      </c>
      <c r="B219" s="37" t="s">
        <v>657</v>
      </c>
      <c r="C219" s="231" t="s">
        <v>654</v>
      </c>
      <c r="D219" s="231" t="str" cm="1">
        <f t="array" ref="D219">CALENDAR.FORMAT_TIMESPAN(A219,B219)</f>
        <v>+0:00:04.321</v>
      </c>
    </row>
    <row r="220" spans="1:4" x14ac:dyDescent="0.25">
      <c r="A220" s="208">
        <v>0</v>
      </c>
      <c r="B220" s="87" t="s">
        <v>656</v>
      </c>
      <c r="C220" s="230" t="s">
        <v>643</v>
      </c>
      <c r="D220" s="230" t="str" cm="1">
        <f t="array" ref="D220">CALENDAR.FORMAT_TIMESPAN(A220,B220)</f>
        <v>0d 0h 0' 0"</v>
      </c>
    </row>
    <row r="221" spans="1:4" x14ac:dyDescent="0.25">
      <c r="A221" s="210">
        <v>-1</v>
      </c>
      <c r="B221" s="225" t="s">
        <v>656</v>
      </c>
      <c r="C221" s="231" t="s">
        <v>644</v>
      </c>
      <c r="D221" s="231" t="str" cm="1">
        <f t="array" ref="D221">CALENDAR.FORMAT_TIMESPAN(A221,B221)</f>
        <v>− 1d 0h 0' 0"</v>
      </c>
    </row>
    <row r="222" spans="1:4" x14ac:dyDescent="0.25">
      <c r="A222" s="211">
        <v>1</v>
      </c>
      <c r="B222" s="92" t="s">
        <v>656</v>
      </c>
      <c r="C222" s="230" t="s">
        <v>493</v>
      </c>
      <c r="D222" s="230" t="str" cm="1">
        <f t="array" ref="D222">CALENDAR.FORMAT_TIMESPAN(A222,B222)</f>
        <v>1d 0h 0' 0"</v>
      </c>
    </row>
    <row r="223" spans="1:4" x14ac:dyDescent="0.25">
      <c r="A223" s="209">
        <v>1.25</v>
      </c>
      <c r="B223" s="54" t="s">
        <v>656</v>
      </c>
      <c r="C223" s="231" t="s">
        <v>645</v>
      </c>
      <c r="D223" s="231" t="str" cm="1">
        <f t="array" ref="D223">CALENDAR.FORMAT_TIMESPAN(A223,B223)</f>
        <v>1d 6h 0' 0"</v>
      </c>
    </row>
    <row r="224" spans="1:4" x14ac:dyDescent="0.25">
      <c r="A224" s="208">
        <v>1.2534722222222201</v>
      </c>
      <c r="B224" s="9" t="s">
        <v>656</v>
      </c>
      <c r="C224" s="230" t="s">
        <v>646</v>
      </c>
      <c r="D224" s="230" t="str" cm="1">
        <f t="array" ref="D224">CALENDAR.FORMAT_TIMESPAN(A224,B224)</f>
        <v>1d 6h 5' 0"</v>
      </c>
    </row>
    <row r="225" spans="1:4" x14ac:dyDescent="0.25">
      <c r="A225" s="210">
        <v>1.2535185185185187</v>
      </c>
      <c r="B225" s="37" t="s">
        <v>656</v>
      </c>
      <c r="C225" s="231" t="s">
        <v>647</v>
      </c>
      <c r="D225" s="231" t="str" cm="1">
        <f t="array" ref="D225">CALENDAR.FORMAT_TIMESPAN(A225,B225)</f>
        <v>1d 6h 5' 4"</v>
      </c>
    </row>
    <row r="226" spans="1:4" x14ac:dyDescent="0.25">
      <c r="A226" s="211">
        <v>1.2535222337962966</v>
      </c>
      <c r="B226" s="40" t="s">
        <v>656</v>
      </c>
      <c r="C226" s="230" t="s">
        <v>648</v>
      </c>
      <c r="D226" s="230" t="str" cm="1">
        <f t="array" ref="D226">CALENDAR.FORMAT_TIMESPAN(A226,B226)</f>
        <v>1d 6h 5' 4.321"</v>
      </c>
    </row>
    <row r="227" spans="1:4" x14ac:dyDescent="0.25">
      <c r="A227" s="210">
        <v>0.25</v>
      </c>
      <c r="B227" s="37" t="s">
        <v>656</v>
      </c>
      <c r="C227" s="231" t="s">
        <v>494</v>
      </c>
      <c r="D227" s="231" t="str" cm="1">
        <f t="array" ref="D227">CALENDAR.FORMAT_TIMESPAN(A227,B227)</f>
        <v>0d 6h 0' 0"</v>
      </c>
    </row>
    <row r="228" spans="1:4" x14ac:dyDescent="0.25">
      <c r="A228" s="208">
        <v>0.25347222222221999</v>
      </c>
      <c r="B228" s="9" t="s">
        <v>656</v>
      </c>
      <c r="C228" s="230" t="s">
        <v>649</v>
      </c>
      <c r="D228" s="230" t="str" cm="1">
        <f t="array" ref="D228">CALENDAR.FORMAT_TIMESPAN(A228,B228)</f>
        <v>0d 6h 5' 0"</v>
      </c>
    </row>
    <row r="229" spans="1:4" x14ac:dyDescent="0.25">
      <c r="A229" s="210">
        <v>0.25351851851851998</v>
      </c>
      <c r="B229" s="37" t="s">
        <v>656</v>
      </c>
      <c r="C229" s="231" t="s">
        <v>650</v>
      </c>
      <c r="D229" s="231" t="str" cm="1">
        <f t="array" ref="D229">CALENDAR.FORMAT_TIMESPAN(A229,B229)</f>
        <v>0d 6h 5' 4"</v>
      </c>
    </row>
    <row r="230" spans="1:4" x14ac:dyDescent="0.25">
      <c r="A230" s="211">
        <v>0.25352223379630001</v>
      </c>
      <c r="B230" s="40" t="s">
        <v>656</v>
      </c>
      <c r="C230" s="230" t="s">
        <v>651</v>
      </c>
      <c r="D230" s="230" t="str" cm="1">
        <f t="array" ref="D230">CALENDAR.FORMAT_TIMESPAN(A230,B230)</f>
        <v>0d 6h 5' 4.321"</v>
      </c>
    </row>
    <row r="231" spans="1:4" x14ac:dyDescent="0.25">
      <c r="A231" s="210">
        <v>3.472222222222222E-3</v>
      </c>
      <c r="B231" s="37" t="s">
        <v>656</v>
      </c>
      <c r="C231" s="231" t="s">
        <v>495</v>
      </c>
      <c r="D231" s="231" t="str" cm="1">
        <f t="array" ref="D231">CALENDAR.FORMAT_TIMESPAN(A231,B231)</f>
        <v>0d 0h 5' 0"</v>
      </c>
    </row>
    <row r="232" spans="1:4" x14ac:dyDescent="0.25">
      <c r="A232" s="208">
        <v>3.5185185185185185E-3</v>
      </c>
      <c r="B232" s="9" t="s">
        <v>656</v>
      </c>
      <c r="C232" s="230" t="s">
        <v>652</v>
      </c>
      <c r="D232" s="230" t="str" cm="1">
        <f t="array" ref="D232">CALENDAR.FORMAT_TIMESPAN(A232,B232)</f>
        <v>0d 0h 5' 4"</v>
      </c>
    </row>
    <row r="233" spans="1:4" x14ac:dyDescent="0.25">
      <c r="A233" s="210">
        <v>3.5222337962962963E-3</v>
      </c>
      <c r="B233" s="37" t="s">
        <v>656</v>
      </c>
      <c r="C233" s="231" t="s">
        <v>653</v>
      </c>
      <c r="D233" s="231" t="str" cm="1">
        <f t="array" ref="D233">CALENDAR.FORMAT_TIMESPAN(A233,B233)</f>
        <v>0d 0h 5' 4.321"</v>
      </c>
    </row>
    <row r="234" spans="1:4" x14ac:dyDescent="0.25">
      <c r="A234" s="211">
        <v>4.6296296296296294E-5</v>
      </c>
      <c r="B234" s="40" t="s">
        <v>656</v>
      </c>
      <c r="C234" s="230" t="s">
        <v>558</v>
      </c>
      <c r="D234" s="230" t="str" cm="1">
        <f t="array" ref="D234">CALENDAR.FORMAT_TIMESPAN(A234,B234)</f>
        <v>0d 0h 0' 4"</v>
      </c>
    </row>
    <row r="235" spans="1:4" x14ac:dyDescent="0.25">
      <c r="A235" s="210">
        <v>5.0011574074074071E-5</v>
      </c>
      <c r="B235" s="37" t="s">
        <v>656</v>
      </c>
      <c r="C235" s="231" t="s">
        <v>654</v>
      </c>
      <c r="D235" s="231" t="str" cm="1">
        <f t="array" ref="D235">CALENDAR.FORMAT_TIMESPAN(A235,B235)</f>
        <v>0d 0h 0' 4.321"</v>
      </c>
    </row>
    <row r="236" spans="1:4" x14ac:dyDescent="0.25">
      <c r="A236" s="208">
        <v>0</v>
      </c>
      <c r="B236" s="87" t="s">
        <v>656</v>
      </c>
      <c r="C236" s="230" t="s">
        <v>643</v>
      </c>
      <c r="D236" s="230" t="str" cm="1">
        <f t="array" ref="D236">CALENDAR.FORMAT_TIMESPAN(A236,B236)</f>
        <v>0d 0h 0' 0"</v>
      </c>
    </row>
    <row r="237" spans="1:4" x14ac:dyDescent="0.25">
      <c r="A237" s="210">
        <v>-1</v>
      </c>
      <c r="B237" s="225" t="s">
        <v>656</v>
      </c>
      <c r="C237" s="231" t="s">
        <v>644</v>
      </c>
      <c r="D237" s="231" t="str" cm="1">
        <f t="array" ref="D237">CALENDAR.FORMAT_TIMESPAN(A237,B237)</f>
        <v>− 1d 0h 0' 0"</v>
      </c>
    </row>
    <row r="238" spans="1:4" x14ac:dyDescent="0.25">
      <c r="A238" s="211">
        <v>1</v>
      </c>
      <c r="B238" s="92" t="s">
        <v>656</v>
      </c>
      <c r="C238" s="230" t="s">
        <v>493</v>
      </c>
      <c r="D238" s="230" t="str" cm="1">
        <f t="array" ref="D238">CALENDAR.FORMAT_TIMESPAN(A238,B238)</f>
        <v>1d 0h 0' 0"</v>
      </c>
    </row>
    <row r="239" spans="1:4" x14ac:dyDescent="0.25">
      <c r="A239" s="209">
        <v>1.25</v>
      </c>
      <c r="B239" s="54" t="s">
        <v>656</v>
      </c>
      <c r="C239" s="231" t="s">
        <v>645</v>
      </c>
      <c r="D239" s="231" t="str" cm="1">
        <f t="array" ref="D239">CALENDAR.FORMAT_TIMESPAN(A239,B239)</f>
        <v>1d 6h 0' 0"</v>
      </c>
    </row>
    <row r="240" spans="1:4" x14ac:dyDescent="0.25">
      <c r="A240" s="208">
        <v>1.2534722222222201</v>
      </c>
      <c r="B240" s="9" t="s">
        <v>656</v>
      </c>
      <c r="C240" s="230" t="s">
        <v>646</v>
      </c>
      <c r="D240" s="230" t="str" cm="1">
        <f t="array" ref="D240">CALENDAR.FORMAT_TIMESPAN(A240,B240)</f>
        <v>1d 6h 5' 0"</v>
      </c>
    </row>
    <row r="241" spans="1:4" x14ac:dyDescent="0.25">
      <c r="A241" s="210">
        <v>1.2535185185185187</v>
      </c>
      <c r="B241" s="37" t="s">
        <v>656</v>
      </c>
      <c r="C241" s="231" t="s">
        <v>647</v>
      </c>
      <c r="D241" s="231" t="str" cm="1">
        <f t="array" ref="D241">CALENDAR.FORMAT_TIMESPAN(A241,B241)</f>
        <v>1d 6h 5' 4"</v>
      </c>
    </row>
    <row r="242" spans="1:4" x14ac:dyDescent="0.25">
      <c r="A242" s="211">
        <v>1.2535222337962966</v>
      </c>
      <c r="B242" s="40" t="s">
        <v>656</v>
      </c>
      <c r="C242" s="230" t="s">
        <v>648</v>
      </c>
      <c r="D242" s="230" t="str" cm="1">
        <f t="array" ref="D242">CALENDAR.FORMAT_TIMESPAN(A242,B242)</f>
        <v>1d 6h 5' 4.321"</v>
      </c>
    </row>
    <row r="243" spans="1:4" x14ac:dyDescent="0.25">
      <c r="A243" s="210">
        <v>0.25</v>
      </c>
      <c r="B243" s="37" t="s">
        <v>656</v>
      </c>
      <c r="C243" s="231" t="s">
        <v>494</v>
      </c>
      <c r="D243" s="231" t="str" cm="1">
        <f t="array" ref="D243">CALENDAR.FORMAT_TIMESPAN(A243,B243)</f>
        <v>0d 6h 0' 0"</v>
      </c>
    </row>
    <row r="244" spans="1:4" x14ac:dyDescent="0.25">
      <c r="A244" s="208">
        <v>0.25347222222221999</v>
      </c>
      <c r="B244" s="9" t="s">
        <v>656</v>
      </c>
      <c r="C244" s="230" t="s">
        <v>649</v>
      </c>
      <c r="D244" s="230" t="str" cm="1">
        <f t="array" ref="D244">CALENDAR.FORMAT_TIMESPAN(A244,B244)</f>
        <v>0d 6h 5' 0"</v>
      </c>
    </row>
    <row r="245" spans="1:4" x14ac:dyDescent="0.25">
      <c r="A245" s="210">
        <v>0.25351851851851998</v>
      </c>
      <c r="B245" s="37" t="s">
        <v>656</v>
      </c>
      <c r="C245" s="231" t="s">
        <v>650</v>
      </c>
      <c r="D245" s="231" t="str" cm="1">
        <f t="array" ref="D245">CALENDAR.FORMAT_TIMESPAN(A245,B245)</f>
        <v>0d 6h 5' 4"</v>
      </c>
    </row>
    <row r="246" spans="1:4" x14ac:dyDescent="0.25">
      <c r="A246" s="211">
        <v>0.25352223379630001</v>
      </c>
      <c r="B246" s="40" t="s">
        <v>656</v>
      </c>
      <c r="C246" s="230" t="s">
        <v>651</v>
      </c>
      <c r="D246" s="230" t="str" cm="1">
        <f t="array" ref="D246">CALENDAR.FORMAT_TIMESPAN(A246,B246)</f>
        <v>0d 6h 5' 4.321"</v>
      </c>
    </row>
    <row r="247" spans="1:4" x14ac:dyDescent="0.25">
      <c r="A247" s="210">
        <v>3.472222222222222E-3</v>
      </c>
      <c r="B247" s="37" t="s">
        <v>656</v>
      </c>
      <c r="C247" s="231" t="s">
        <v>495</v>
      </c>
      <c r="D247" s="231" t="str" cm="1">
        <f t="array" ref="D247">CALENDAR.FORMAT_TIMESPAN(A247,B247)</f>
        <v>0d 0h 5' 0"</v>
      </c>
    </row>
    <row r="248" spans="1:4" x14ac:dyDescent="0.25">
      <c r="A248" s="208">
        <v>3.5185185185185185E-3</v>
      </c>
      <c r="B248" s="9" t="s">
        <v>656</v>
      </c>
      <c r="C248" s="230" t="s">
        <v>652</v>
      </c>
      <c r="D248" s="230" t="str" cm="1">
        <f t="array" ref="D248">CALENDAR.FORMAT_TIMESPAN(A248,B248)</f>
        <v>0d 0h 5' 4"</v>
      </c>
    </row>
    <row r="249" spans="1:4" x14ac:dyDescent="0.25">
      <c r="A249" s="210">
        <v>3.5222337962962963E-3</v>
      </c>
      <c r="B249" s="37" t="s">
        <v>656</v>
      </c>
      <c r="C249" s="231" t="s">
        <v>653</v>
      </c>
      <c r="D249" s="231" t="str" cm="1">
        <f t="array" ref="D249">CALENDAR.FORMAT_TIMESPAN(A249,B249)</f>
        <v>0d 0h 5' 4.321"</v>
      </c>
    </row>
    <row r="250" spans="1:4" x14ac:dyDescent="0.25">
      <c r="A250" s="211">
        <v>4.6296296296296294E-5</v>
      </c>
      <c r="B250" s="40" t="s">
        <v>656</v>
      </c>
      <c r="C250" s="230" t="s">
        <v>558</v>
      </c>
      <c r="D250" s="230" t="str" cm="1">
        <f t="array" ref="D250">CALENDAR.FORMAT_TIMESPAN(A250,B250)</f>
        <v>0d 0h 0' 4"</v>
      </c>
    </row>
    <row r="251" spans="1:4" x14ac:dyDescent="0.25">
      <c r="A251" s="210">
        <v>5.0011574074074071E-5</v>
      </c>
      <c r="B251" s="37" t="s">
        <v>656</v>
      </c>
      <c r="C251" s="231" t="s">
        <v>654</v>
      </c>
      <c r="D251" s="231" t="str" cm="1">
        <f t="array" ref="D251">CALENDAR.FORMAT_TIMESPAN(A251,B251)</f>
        <v>0d 0h 0' 4.321"</v>
      </c>
    </row>
    <row r="252" spans="1:4" x14ac:dyDescent="0.25">
      <c r="A252" s="208">
        <v>0</v>
      </c>
      <c r="B252" s="87" t="s">
        <v>656</v>
      </c>
      <c r="C252" s="230" t="s">
        <v>643</v>
      </c>
      <c r="D252" s="230" t="str" cm="1">
        <f t="array" ref="D252">CALENDAR.FORMAT_TIMESPAN(A252,B252)</f>
        <v>0d 0h 0' 0"</v>
      </c>
    </row>
    <row r="253" spans="1:4" x14ac:dyDescent="0.25">
      <c r="A253" s="210">
        <v>-1</v>
      </c>
      <c r="B253" s="225" t="s">
        <v>656</v>
      </c>
      <c r="C253" s="231" t="s">
        <v>644</v>
      </c>
      <c r="D253" s="231" t="str" cm="1">
        <f t="array" ref="D253">CALENDAR.FORMAT_TIMESPAN(A253,B253)</f>
        <v>− 1d 0h 0' 0"</v>
      </c>
    </row>
    <row r="254" spans="1:4" x14ac:dyDescent="0.25">
      <c r="A254" s="211">
        <v>1</v>
      </c>
      <c r="B254" s="92" t="s">
        <v>656</v>
      </c>
      <c r="C254" s="230" t="s">
        <v>493</v>
      </c>
      <c r="D254" s="230" t="str" cm="1">
        <f t="array" ref="D254">CALENDAR.FORMAT_TIMESPAN(A254,B254)</f>
        <v>1d 0h 0' 0"</v>
      </c>
    </row>
    <row r="255" spans="1:4" x14ac:dyDescent="0.25">
      <c r="A255" s="209">
        <v>1.25</v>
      </c>
      <c r="B255" s="54" t="s">
        <v>656</v>
      </c>
      <c r="C255" s="231" t="s">
        <v>645</v>
      </c>
      <c r="D255" s="231" t="str" cm="1">
        <f t="array" ref="D255">CALENDAR.FORMAT_TIMESPAN(A255,B255)</f>
        <v>1d 6h 0' 0"</v>
      </c>
    </row>
    <row r="256" spans="1:4" x14ac:dyDescent="0.25">
      <c r="A256" s="208">
        <v>1.2534722222222201</v>
      </c>
      <c r="B256" s="9" t="s">
        <v>656</v>
      </c>
      <c r="C256" s="230" t="s">
        <v>646</v>
      </c>
      <c r="D256" s="230" t="str" cm="1">
        <f t="array" ref="D256">CALENDAR.FORMAT_TIMESPAN(A256,B256)</f>
        <v>1d 6h 5' 0"</v>
      </c>
    </row>
    <row r="257" spans="1:4" x14ac:dyDescent="0.25">
      <c r="A257" s="210">
        <v>1.2535185185185187</v>
      </c>
      <c r="B257" s="37" t="s">
        <v>656</v>
      </c>
      <c r="C257" s="231" t="s">
        <v>647</v>
      </c>
      <c r="D257" s="231" t="str" cm="1">
        <f t="array" ref="D257">CALENDAR.FORMAT_TIMESPAN(A257,B257)</f>
        <v>1d 6h 5' 4"</v>
      </c>
    </row>
    <row r="258" spans="1:4" x14ac:dyDescent="0.25">
      <c r="A258" s="211">
        <v>1.2535222337962966</v>
      </c>
      <c r="B258" s="40" t="s">
        <v>656</v>
      </c>
      <c r="C258" s="230" t="s">
        <v>648</v>
      </c>
      <c r="D258" s="230" t="str" cm="1">
        <f t="array" ref="D258">CALENDAR.FORMAT_TIMESPAN(A258,B258)</f>
        <v>1d 6h 5' 4.321"</v>
      </c>
    </row>
    <row r="259" spans="1:4" x14ac:dyDescent="0.25">
      <c r="A259" s="210">
        <v>0.25</v>
      </c>
      <c r="B259" s="37" t="s">
        <v>656</v>
      </c>
      <c r="C259" s="231" t="s">
        <v>494</v>
      </c>
      <c r="D259" s="231" t="str" cm="1">
        <f t="array" ref="D259">CALENDAR.FORMAT_TIMESPAN(A259,B259)</f>
        <v>0d 6h 0' 0"</v>
      </c>
    </row>
    <row r="260" spans="1:4" x14ac:dyDescent="0.25">
      <c r="A260" s="208">
        <v>0.25347222222221999</v>
      </c>
      <c r="B260" s="9" t="s">
        <v>656</v>
      </c>
      <c r="C260" s="230" t="s">
        <v>649</v>
      </c>
      <c r="D260" s="230" t="str" cm="1">
        <f t="array" ref="D260">CALENDAR.FORMAT_TIMESPAN(A260,B260)</f>
        <v>0d 6h 5' 0"</v>
      </c>
    </row>
    <row r="261" spans="1:4" x14ac:dyDescent="0.25">
      <c r="A261" s="210">
        <v>0.25351851851851998</v>
      </c>
      <c r="B261" s="37" t="s">
        <v>656</v>
      </c>
      <c r="C261" s="231" t="s">
        <v>650</v>
      </c>
      <c r="D261" s="231" t="str" cm="1">
        <f t="array" ref="D261">CALENDAR.FORMAT_TIMESPAN(A261,B261)</f>
        <v>0d 6h 5' 4"</v>
      </c>
    </row>
    <row r="262" spans="1:4" x14ac:dyDescent="0.25">
      <c r="A262" s="211">
        <v>0.25352223379630001</v>
      </c>
      <c r="B262" s="40" t="s">
        <v>656</v>
      </c>
      <c r="C262" s="230" t="s">
        <v>651</v>
      </c>
      <c r="D262" s="230" t="str" cm="1">
        <f t="array" ref="D262">CALENDAR.FORMAT_TIMESPAN(A262,B262)</f>
        <v>0d 6h 5' 4.321"</v>
      </c>
    </row>
    <row r="263" spans="1:4" x14ac:dyDescent="0.25">
      <c r="A263" s="210">
        <v>3.472222222222222E-3</v>
      </c>
      <c r="B263" s="37" t="s">
        <v>656</v>
      </c>
      <c r="C263" s="231" t="s">
        <v>495</v>
      </c>
      <c r="D263" s="231" t="str" cm="1">
        <f t="array" ref="D263">CALENDAR.FORMAT_TIMESPAN(A263,B263)</f>
        <v>0d 0h 5' 0"</v>
      </c>
    </row>
    <row r="264" spans="1:4" x14ac:dyDescent="0.25">
      <c r="A264" s="208">
        <v>3.5185185185185185E-3</v>
      </c>
      <c r="B264" s="9" t="s">
        <v>656</v>
      </c>
      <c r="C264" s="230" t="s">
        <v>652</v>
      </c>
      <c r="D264" s="230" t="str" cm="1">
        <f t="array" ref="D264">CALENDAR.FORMAT_TIMESPAN(A264,B264)</f>
        <v>0d 0h 5' 4"</v>
      </c>
    </row>
    <row r="265" spans="1:4" x14ac:dyDescent="0.25">
      <c r="A265" s="210">
        <v>3.5222337962962963E-3</v>
      </c>
      <c r="B265" s="37" t="s">
        <v>656</v>
      </c>
      <c r="C265" s="231" t="s">
        <v>653</v>
      </c>
      <c r="D265" s="231" t="str" cm="1">
        <f t="array" ref="D265">CALENDAR.FORMAT_TIMESPAN(A265,B265)</f>
        <v>0d 0h 5' 4.321"</v>
      </c>
    </row>
    <row r="266" spans="1:4" x14ac:dyDescent="0.25">
      <c r="A266" s="211">
        <v>4.6296296296296294E-5</v>
      </c>
      <c r="B266" s="40" t="s">
        <v>656</v>
      </c>
      <c r="C266" s="230" t="s">
        <v>558</v>
      </c>
      <c r="D266" s="230" t="str" cm="1">
        <f t="array" ref="D266">CALENDAR.FORMAT_TIMESPAN(A266,B266)</f>
        <v>0d 0h 0' 4"</v>
      </c>
    </row>
    <row r="267" spans="1:4" x14ac:dyDescent="0.25">
      <c r="A267" s="210">
        <v>5.0011574074074071E-5</v>
      </c>
      <c r="B267" s="37" t="s">
        <v>656</v>
      </c>
      <c r="C267" s="231" t="s">
        <v>654</v>
      </c>
      <c r="D267" s="231" t="str" cm="1">
        <f t="array" ref="D267">CALENDAR.FORMAT_TIMESPAN(A267,B267)</f>
        <v>0d 0h 0' 4.321"</v>
      </c>
    </row>
    <row r="268" spans="1:4" x14ac:dyDescent="0.25">
      <c r="A268" s="208">
        <v>0</v>
      </c>
      <c r="B268" s="87" t="s">
        <v>656</v>
      </c>
      <c r="C268" s="230" t="s">
        <v>643</v>
      </c>
      <c r="D268" s="230" t="str" cm="1">
        <f t="array" ref="D268">CALENDAR.FORMAT_TIMESPAN(A268,B268)</f>
        <v>0d 0h 0' 0"</v>
      </c>
    </row>
    <row r="269" spans="1:4" x14ac:dyDescent="0.25">
      <c r="A269" s="210">
        <v>-1</v>
      </c>
      <c r="B269" s="225" t="s">
        <v>656</v>
      </c>
      <c r="C269" s="231" t="s">
        <v>644</v>
      </c>
      <c r="D269" s="231" t="str" cm="1">
        <f t="array" ref="D269">CALENDAR.FORMAT_TIMESPAN(A269,B269)</f>
        <v>− 1d 0h 0' 0"</v>
      </c>
    </row>
    <row r="270" spans="1:4" x14ac:dyDescent="0.25">
      <c r="A270" s="211">
        <v>1</v>
      </c>
      <c r="B270" s="92" t="s">
        <v>656</v>
      </c>
      <c r="C270" s="230" t="s">
        <v>493</v>
      </c>
      <c r="D270" s="230" t="str" cm="1">
        <f t="array" ref="D270">CALENDAR.FORMAT_TIMESPAN(A270,B270)</f>
        <v>1d 0h 0' 0"</v>
      </c>
    </row>
    <row r="271" spans="1:4" x14ac:dyDescent="0.25">
      <c r="A271" s="209">
        <v>1.25</v>
      </c>
      <c r="B271" s="54" t="s">
        <v>656</v>
      </c>
      <c r="C271" s="231" t="s">
        <v>645</v>
      </c>
      <c r="D271" s="231" t="str" cm="1">
        <f t="array" ref="D271">CALENDAR.FORMAT_TIMESPAN(A271,B271)</f>
        <v>1d 6h 0' 0"</v>
      </c>
    </row>
    <row r="272" spans="1:4" x14ac:dyDescent="0.25">
      <c r="A272" s="208">
        <v>1.2534722222222201</v>
      </c>
      <c r="B272" s="9" t="s">
        <v>656</v>
      </c>
      <c r="C272" s="230" t="s">
        <v>646</v>
      </c>
      <c r="D272" s="230" t="str" cm="1">
        <f t="array" ref="D272">CALENDAR.FORMAT_TIMESPAN(A272,B272)</f>
        <v>1d 6h 5' 0"</v>
      </c>
    </row>
    <row r="273" spans="1:4" x14ac:dyDescent="0.25">
      <c r="A273" s="210">
        <v>1.2535185185185187</v>
      </c>
      <c r="B273" s="37" t="s">
        <v>656</v>
      </c>
      <c r="C273" s="231" t="s">
        <v>647</v>
      </c>
      <c r="D273" s="231" t="str" cm="1">
        <f t="array" ref="D273">CALENDAR.FORMAT_TIMESPAN(A273,B273)</f>
        <v>1d 6h 5' 4"</v>
      </c>
    </row>
    <row r="274" spans="1:4" x14ac:dyDescent="0.25">
      <c r="A274" s="211">
        <v>1.2535222337962966</v>
      </c>
      <c r="B274" s="40" t="s">
        <v>656</v>
      </c>
      <c r="C274" s="230" t="s">
        <v>648</v>
      </c>
      <c r="D274" s="230" t="str" cm="1">
        <f t="array" ref="D274">CALENDAR.FORMAT_TIMESPAN(A274,B274)</f>
        <v>1d 6h 5' 4.321"</v>
      </c>
    </row>
    <row r="275" spans="1:4" x14ac:dyDescent="0.25">
      <c r="A275" s="210">
        <v>0.25</v>
      </c>
      <c r="B275" s="37" t="s">
        <v>656</v>
      </c>
      <c r="C275" s="231" t="s">
        <v>494</v>
      </c>
      <c r="D275" s="231" t="str" cm="1">
        <f t="array" ref="D275">CALENDAR.FORMAT_TIMESPAN(A275,B275)</f>
        <v>0d 6h 0' 0"</v>
      </c>
    </row>
    <row r="276" spans="1:4" x14ac:dyDescent="0.25">
      <c r="A276" s="208">
        <v>0.25347222222221999</v>
      </c>
      <c r="B276" s="9" t="s">
        <v>656</v>
      </c>
      <c r="C276" s="230" t="s">
        <v>649</v>
      </c>
      <c r="D276" s="230" t="str" cm="1">
        <f t="array" ref="D276">CALENDAR.FORMAT_TIMESPAN(A276,B276)</f>
        <v>0d 6h 5' 0"</v>
      </c>
    </row>
    <row r="277" spans="1:4" x14ac:dyDescent="0.25">
      <c r="A277" s="210">
        <v>0.25351851851851998</v>
      </c>
      <c r="B277" s="37" t="s">
        <v>656</v>
      </c>
      <c r="C277" s="231" t="s">
        <v>650</v>
      </c>
      <c r="D277" s="231" t="str" cm="1">
        <f t="array" ref="D277">CALENDAR.FORMAT_TIMESPAN(A277,B277)</f>
        <v>0d 6h 5' 4"</v>
      </c>
    </row>
    <row r="278" spans="1:4" x14ac:dyDescent="0.25">
      <c r="A278" s="211">
        <v>0.25352223379630001</v>
      </c>
      <c r="B278" s="40" t="s">
        <v>656</v>
      </c>
      <c r="C278" s="230" t="s">
        <v>651</v>
      </c>
      <c r="D278" s="230" t="str" cm="1">
        <f t="array" ref="D278">CALENDAR.FORMAT_TIMESPAN(A278,B278)</f>
        <v>0d 6h 5' 4.321"</v>
      </c>
    </row>
    <row r="279" spans="1:4" x14ac:dyDescent="0.25">
      <c r="A279" s="210">
        <v>3.472222222222222E-3</v>
      </c>
      <c r="B279" s="37" t="s">
        <v>656</v>
      </c>
      <c r="C279" s="231" t="s">
        <v>495</v>
      </c>
      <c r="D279" s="231" t="str" cm="1">
        <f t="array" ref="D279">CALENDAR.FORMAT_TIMESPAN(A279,B279)</f>
        <v>0d 0h 5' 0"</v>
      </c>
    </row>
    <row r="280" spans="1:4" x14ac:dyDescent="0.25">
      <c r="A280" s="208">
        <v>3.5185185185185185E-3</v>
      </c>
      <c r="B280" s="9" t="s">
        <v>656</v>
      </c>
      <c r="C280" s="230" t="s">
        <v>652</v>
      </c>
      <c r="D280" s="230" t="str" cm="1">
        <f t="array" ref="D280">CALENDAR.FORMAT_TIMESPAN(A280,B280)</f>
        <v>0d 0h 5' 4"</v>
      </c>
    </row>
    <row r="281" spans="1:4" x14ac:dyDescent="0.25">
      <c r="A281" s="210">
        <v>3.5222337962962963E-3</v>
      </c>
      <c r="B281" s="37" t="s">
        <v>656</v>
      </c>
      <c r="C281" s="231" t="s">
        <v>653</v>
      </c>
      <c r="D281" s="231" t="str" cm="1">
        <f t="array" ref="D281">CALENDAR.FORMAT_TIMESPAN(A281,B281)</f>
        <v>0d 0h 5' 4.321"</v>
      </c>
    </row>
    <row r="282" spans="1:4" x14ac:dyDescent="0.25">
      <c r="A282" s="211">
        <v>4.6296296296296294E-5</v>
      </c>
      <c r="B282" s="40" t="s">
        <v>656</v>
      </c>
      <c r="C282" s="230" t="s">
        <v>558</v>
      </c>
      <c r="D282" s="230" t="str" cm="1">
        <f t="array" ref="D282">CALENDAR.FORMAT_TIMESPAN(A282,B282)</f>
        <v>0d 0h 0' 4"</v>
      </c>
    </row>
    <row r="283" spans="1:4" x14ac:dyDescent="0.25">
      <c r="A283" s="210">
        <v>5.0011574074074071E-5</v>
      </c>
      <c r="B283" s="37" t="s">
        <v>656</v>
      </c>
      <c r="C283" s="231" t="s">
        <v>654</v>
      </c>
      <c r="D283" s="231" t="str" cm="1">
        <f t="array" ref="D283">CALENDAR.FORMAT_TIMESPAN(A283,B283)</f>
        <v>0d 0h 0' 4.321"</v>
      </c>
    </row>
    <row r="284" spans="1:4" x14ac:dyDescent="0.25">
      <c r="A284" s="208">
        <v>0</v>
      </c>
      <c r="B284" s="87" t="s">
        <v>656</v>
      </c>
      <c r="C284" s="230" t="s">
        <v>643</v>
      </c>
      <c r="D284" s="230" t="str" cm="1">
        <f t="array" ref="D284">CALENDAR.FORMAT_TIMESPAN(A284,B284)</f>
        <v>0d 0h 0' 0"</v>
      </c>
    </row>
    <row r="285" spans="1:4" x14ac:dyDescent="0.25">
      <c r="A285" s="210">
        <v>-1</v>
      </c>
      <c r="B285" s="225" t="s">
        <v>656</v>
      </c>
      <c r="C285" s="231" t="s">
        <v>644</v>
      </c>
      <c r="D285" s="231" t="str" cm="1">
        <f t="array" ref="D285">CALENDAR.FORMAT_TIMESPAN(A285,B285)</f>
        <v>− 1d 0h 0' 0"</v>
      </c>
    </row>
    <row r="286" spans="1:4" x14ac:dyDescent="0.25">
      <c r="A286" s="211">
        <v>1</v>
      </c>
      <c r="B286" s="92" t="s">
        <v>656</v>
      </c>
      <c r="C286" s="230" t="s">
        <v>493</v>
      </c>
      <c r="D286" s="230" t="str" cm="1">
        <f t="array" ref="D286">CALENDAR.FORMAT_TIMESPAN(A286,B286)</f>
        <v>1d 0h 0' 0"</v>
      </c>
    </row>
    <row r="287" spans="1:4" x14ac:dyDescent="0.25">
      <c r="A287" s="209">
        <v>1.25</v>
      </c>
      <c r="B287" s="54" t="s">
        <v>656</v>
      </c>
      <c r="C287" s="231" t="s">
        <v>645</v>
      </c>
      <c r="D287" s="231" t="str" cm="1">
        <f t="array" ref="D287">CALENDAR.FORMAT_TIMESPAN(A287,B287)</f>
        <v>1d 6h 0' 0"</v>
      </c>
    </row>
    <row r="288" spans="1:4" x14ac:dyDescent="0.25">
      <c r="A288" s="208">
        <v>1.2534722222222201</v>
      </c>
      <c r="B288" s="9" t="s">
        <v>656</v>
      </c>
      <c r="C288" s="230" t="s">
        <v>646</v>
      </c>
      <c r="D288" s="230" t="str" cm="1">
        <f t="array" ref="D288">CALENDAR.FORMAT_TIMESPAN(A288,B288)</f>
        <v>1d 6h 5' 0"</v>
      </c>
    </row>
    <row r="289" spans="1:4" x14ac:dyDescent="0.25">
      <c r="A289" s="210">
        <v>1.2535185185185187</v>
      </c>
      <c r="B289" s="37" t="s">
        <v>656</v>
      </c>
      <c r="C289" s="231" t="s">
        <v>647</v>
      </c>
      <c r="D289" s="231" t="str" cm="1">
        <f t="array" ref="D289">CALENDAR.FORMAT_TIMESPAN(A289,B289)</f>
        <v>1d 6h 5' 4"</v>
      </c>
    </row>
    <row r="290" spans="1:4" x14ac:dyDescent="0.25">
      <c r="A290" s="211">
        <v>1.2535222337962966</v>
      </c>
      <c r="B290" s="40" t="s">
        <v>656</v>
      </c>
      <c r="C290" s="230" t="s">
        <v>648</v>
      </c>
      <c r="D290" s="230" t="str" cm="1">
        <f t="array" ref="D290">CALENDAR.FORMAT_TIMESPAN(A290,B290)</f>
        <v>1d 6h 5' 4.321"</v>
      </c>
    </row>
    <row r="291" spans="1:4" x14ac:dyDescent="0.25">
      <c r="A291" s="210">
        <v>0.25</v>
      </c>
      <c r="B291" s="37" t="s">
        <v>656</v>
      </c>
      <c r="C291" s="231" t="s">
        <v>494</v>
      </c>
      <c r="D291" s="231" t="str" cm="1">
        <f t="array" ref="D291">CALENDAR.FORMAT_TIMESPAN(A291,B291)</f>
        <v>0d 6h 0' 0"</v>
      </c>
    </row>
    <row r="292" spans="1:4" x14ac:dyDescent="0.25">
      <c r="A292" s="208">
        <v>0.25347222222221999</v>
      </c>
      <c r="B292" s="9" t="s">
        <v>656</v>
      </c>
      <c r="C292" s="230" t="s">
        <v>649</v>
      </c>
      <c r="D292" s="230" t="str" cm="1">
        <f t="array" ref="D292">CALENDAR.FORMAT_TIMESPAN(A292,B292)</f>
        <v>0d 6h 5' 0"</v>
      </c>
    </row>
    <row r="293" spans="1:4" x14ac:dyDescent="0.25">
      <c r="A293" s="210">
        <v>0.25351851851851998</v>
      </c>
      <c r="B293" s="37" t="s">
        <v>656</v>
      </c>
      <c r="C293" s="231" t="s">
        <v>650</v>
      </c>
      <c r="D293" s="231" t="str" cm="1">
        <f t="array" ref="D293">CALENDAR.FORMAT_TIMESPAN(A293,B293)</f>
        <v>0d 6h 5' 4"</v>
      </c>
    </row>
    <row r="294" spans="1:4" x14ac:dyDescent="0.25">
      <c r="A294" s="211">
        <v>0.25352223379630001</v>
      </c>
      <c r="B294" s="40" t="s">
        <v>656</v>
      </c>
      <c r="C294" s="230" t="s">
        <v>651</v>
      </c>
      <c r="D294" s="230" t="str" cm="1">
        <f t="array" ref="D294">CALENDAR.FORMAT_TIMESPAN(A294,B294)</f>
        <v>0d 6h 5' 4.321"</v>
      </c>
    </row>
    <row r="295" spans="1:4" x14ac:dyDescent="0.25">
      <c r="A295" s="210">
        <v>3.472222222222222E-3</v>
      </c>
      <c r="B295" s="37" t="s">
        <v>656</v>
      </c>
      <c r="C295" s="231" t="s">
        <v>495</v>
      </c>
      <c r="D295" s="231" t="str" cm="1">
        <f t="array" ref="D295">CALENDAR.FORMAT_TIMESPAN(A295,B295)</f>
        <v>0d 0h 5' 0"</v>
      </c>
    </row>
    <row r="296" spans="1:4" x14ac:dyDescent="0.25">
      <c r="A296" s="208">
        <v>3.5185185185185185E-3</v>
      </c>
      <c r="B296" s="9" t="s">
        <v>656</v>
      </c>
      <c r="C296" s="230" t="s">
        <v>652</v>
      </c>
      <c r="D296" s="230" t="str" cm="1">
        <f t="array" ref="D296">CALENDAR.FORMAT_TIMESPAN(A296,B296)</f>
        <v>0d 0h 5' 4"</v>
      </c>
    </row>
    <row r="297" spans="1:4" x14ac:dyDescent="0.25">
      <c r="A297" s="210">
        <v>3.5222337962962963E-3</v>
      </c>
      <c r="B297" s="37" t="s">
        <v>656</v>
      </c>
      <c r="C297" s="231" t="s">
        <v>653</v>
      </c>
      <c r="D297" s="231" t="str" cm="1">
        <f t="array" ref="D297">CALENDAR.FORMAT_TIMESPAN(A297,B297)</f>
        <v>0d 0h 5' 4.321"</v>
      </c>
    </row>
    <row r="298" spans="1:4" x14ac:dyDescent="0.25">
      <c r="A298" s="211">
        <v>4.6296296296296294E-5</v>
      </c>
      <c r="B298" s="40" t="s">
        <v>656</v>
      </c>
      <c r="C298" s="230" t="s">
        <v>558</v>
      </c>
      <c r="D298" s="230" t="str" cm="1">
        <f t="array" ref="D298">CALENDAR.FORMAT_TIMESPAN(A298,B298)</f>
        <v>0d 0h 0' 4"</v>
      </c>
    </row>
    <row r="299" spans="1:4" x14ac:dyDescent="0.25">
      <c r="A299" s="210">
        <v>5.0011574074074071E-5</v>
      </c>
      <c r="B299" s="37" t="s">
        <v>656</v>
      </c>
      <c r="C299" s="231" t="s">
        <v>654</v>
      </c>
      <c r="D299" s="231" t="str" cm="1">
        <f t="array" ref="D299">CALENDAR.FORMAT_TIMESPAN(A299,B299)</f>
        <v>0d 0h 0' 4.321"</v>
      </c>
    </row>
    <row r="300" spans="1:4" x14ac:dyDescent="0.25">
      <c r="A300" s="208">
        <v>0</v>
      </c>
      <c r="B300" s="87" t="s">
        <v>656</v>
      </c>
      <c r="C300" s="230" t="s">
        <v>643</v>
      </c>
      <c r="D300" s="230" t="str" cm="1">
        <f t="array" ref="D300">CALENDAR.FORMAT_TIMESPAN(A300,B300)</f>
        <v>0d 0h 0' 0"</v>
      </c>
    </row>
    <row r="301" spans="1:4" x14ac:dyDescent="0.25">
      <c r="A301" s="210">
        <v>-1</v>
      </c>
      <c r="B301" s="225" t="s">
        <v>656</v>
      </c>
      <c r="C301" s="231" t="s">
        <v>644</v>
      </c>
      <c r="D301" s="231" t="str" cm="1">
        <f t="array" ref="D301">CALENDAR.FORMAT_TIMESPAN(A301,B301)</f>
        <v>− 1d 0h 0' 0"</v>
      </c>
    </row>
    <row r="302" spans="1:4" x14ac:dyDescent="0.25">
      <c r="A302" s="211">
        <v>1</v>
      </c>
      <c r="B302" s="92" t="s">
        <v>656</v>
      </c>
      <c r="C302" s="230" t="s">
        <v>493</v>
      </c>
      <c r="D302" s="230" t="str" cm="1">
        <f t="array" ref="D302">CALENDAR.FORMAT_TIMESPAN(A302,B302)</f>
        <v>1d 0h 0' 0"</v>
      </c>
    </row>
    <row r="303" spans="1:4" x14ac:dyDescent="0.25">
      <c r="A303" s="209">
        <v>1.25</v>
      </c>
      <c r="B303" s="54" t="s">
        <v>656</v>
      </c>
      <c r="C303" s="231" t="s">
        <v>645</v>
      </c>
      <c r="D303" s="231" t="str" cm="1">
        <f t="array" ref="D303">CALENDAR.FORMAT_TIMESPAN(A303,B303)</f>
        <v>1d 6h 0' 0"</v>
      </c>
    </row>
    <row r="304" spans="1:4" x14ac:dyDescent="0.25">
      <c r="A304" s="208">
        <v>1.2534722222222201</v>
      </c>
      <c r="B304" s="9" t="s">
        <v>656</v>
      </c>
      <c r="C304" s="230" t="s">
        <v>646</v>
      </c>
      <c r="D304" s="230" t="str" cm="1">
        <f t="array" ref="D304">CALENDAR.FORMAT_TIMESPAN(A304,B304)</f>
        <v>1d 6h 5' 0"</v>
      </c>
    </row>
    <row r="305" spans="1:4" x14ac:dyDescent="0.25">
      <c r="A305" s="210">
        <v>1.2535185185185187</v>
      </c>
      <c r="B305" s="37" t="s">
        <v>656</v>
      </c>
      <c r="C305" s="231" t="s">
        <v>647</v>
      </c>
      <c r="D305" s="231" t="str" cm="1">
        <f t="array" ref="D305">CALENDAR.FORMAT_TIMESPAN(A305,B305)</f>
        <v>1d 6h 5' 4"</v>
      </c>
    </row>
    <row r="306" spans="1:4" x14ac:dyDescent="0.25">
      <c r="A306" s="211">
        <v>1.2535222337962966</v>
      </c>
      <c r="B306" s="40" t="s">
        <v>656</v>
      </c>
      <c r="C306" s="230" t="s">
        <v>648</v>
      </c>
      <c r="D306" s="230" t="str" cm="1">
        <f t="array" ref="D306">CALENDAR.FORMAT_TIMESPAN(A306,B306)</f>
        <v>1d 6h 5' 4.321"</v>
      </c>
    </row>
    <row r="307" spans="1:4" x14ac:dyDescent="0.25">
      <c r="A307" s="210">
        <v>0.25</v>
      </c>
      <c r="B307" s="37" t="s">
        <v>656</v>
      </c>
      <c r="C307" s="231" t="s">
        <v>494</v>
      </c>
      <c r="D307" s="231" t="str" cm="1">
        <f t="array" ref="D307">CALENDAR.FORMAT_TIMESPAN(A307,B307)</f>
        <v>0d 6h 0' 0"</v>
      </c>
    </row>
    <row r="308" spans="1:4" x14ac:dyDescent="0.25">
      <c r="A308" s="208">
        <v>0.25347222222221999</v>
      </c>
      <c r="B308" s="9" t="s">
        <v>656</v>
      </c>
      <c r="C308" s="230" t="s">
        <v>649</v>
      </c>
      <c r="D308" s="230" t="str" cm="1">
        <f t="array" ref="D308">CALENDAR.FORMAT_TIMESPAN(A308,B308)</f>
        <v>0d 6h 5' 0"</v>
      </c>
    </row>
    <row r="309" spans="1:4" x14ac:dyDescent="0.25">
      <c r="A309" s="210">
        <v>0.25351851851851998</v>
      </c>
      <c r="B309" s="37" t="s">
        <v>656</v>
      </c>
      <c r="C309" s="231" t="s">
        <v>650</v>
      </c>
      <c r="D309" s="231" t="str" cm="1">
        <f t="array" ref="D309">CALENDAR.FORMAT_TIMESPAN(A309,B309)</f>
        <v>0d 6h 5' 4"</v>
      </c>
    </row>
    <row r="310" spans="1:4" x14ac:dyDescent="0.25">
      <c r="A310" s="211">
        <v>0.25352223379630001</v>
      </c>
      <c r="B310" s="40" t="s">
        <v>656</v>
      </c>
      <c r="C310" s="230" t="s">
        <v>651</v>
      </c>
      <c r="D310" s="230" t="str" cm="1">
        <f t="array" ref="D310">CALENDAR.FORMAT_TIMESPAN(A310,B310)</f>
        <v>0d 6h 5' 4.321"</v>
      </c>
    </row>
    <row r="311" spans="1:4" x14ac:dyDescent="0.25">
      <c r="A311" s="210">
        <v>3.472222222222222E-3</v>
      </c>
      <c r="B311" s="37" t="s">
        <v>656</v>
      </c>
      <c r="C311" s="231" t="s">
        <v>495</v>
      </c>
      <c r="D311" s="231" t="str" cm="1">
        <f t="array" ref="D311">CALENDAR.FORMAT_TIMESPAN(A311,B311)</f>
        <v>0d 0h 5' 0"</v>
      </c>
    </row>
    <row r="312" spans="1:4" x14ac:dyDescent="0.25">
      <c r="A312" s="208">
        <v>3.5185185185185185E-3</v>
      </c>
      <c r="B312" s="9" t="s">
        <v>656</v>
      </c>
      <c r="C312" s="230" t="s">
        <v>652</v>
      </c>
      <c r="D312" s="230" t="str" cm="1">
        <f t="array" ref="D312">CALENDAR.FORMAT_TIMESPAN(A312,B312)</f>
        <v>0d 0h 5' 4"</v>
      </c>
    </row>
    <row r="313" spans="1:4" x14ac:dyDescent="0.25">
      <c r="A313" s="210">
        <v>3.5222337962962963E-3</v>
      </c>
      <c r="B313" s="37" t="s">
        <v>656</v>
      </c>
      <c r="C313" s="231" t="s">
        <v>653</v>
      </c>
      <c r="D313" s="231" t="str" cm="1">
        <f t="array" ref="D313">CALENDAR.FORMAT_TIMESPAN(A313,B313)</f>
        <v>0d 0h 5' 4.321"</v>
      </c>
    </row>
    <row r="314" spans="1:4" x14ac:dyDescent="0.25">
      <c r="A314" s="211">
        <v>4.6296296296296294E-5</v>
      </c>
      <c r="B314" s="40" t="s">
        <v>656</v>
      </c>
      <c r="C314" s="230" t="s">
        <v>558</v>
      </c>
      <c r="D314" s="230" t="str" cm="1">
        <f t="array" ref="D314">CALENDAR.FORMAT_TIMESPAN(A314,B314)</f>
        <v>0d 0h 0' 4"</v>
      </c>
    </row>
    <row r="315" spans="1:4" x14ac:dyDescent="0.25">
      <c r="A315" s="210">
        <v>5.0011574074074071E-5</v>
      </c>
      <c r="B315" s="37" t="s">
        <v>656</v>
      </c>
      <c r="C315" s="231" t="s">
        <v>654</v>
      </c>
      <c r="D315" s="231" t="str" cm="1">
        <f t="array" ref="D315">CALENDAR.FORMAT_TIMESPAN(A315,B315)</f>
        <v>0d 0h 0' 4.321"</v>
      </c>
    </row>
  </sheetData>
  <phoneticPr fontId="2" type="noConversion"/>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F143"/>
  <sheetViews>
    <sheetView topLeftCell="A90" workbookViewId="0">
      <selection activeCell="A92" sqref="A92"/>
    </sheetView>
  </sheetViews>
  <sheetFormatPr defaultRowHeight="15" x14ac:dyDescent="0.25"/>
  <cols>
    <col min="1" max="1" width="23.28515625" customWidth="1"/>
    <col min="2" max="2" width="15.5703125" customWidth="1"/>
    <col min="3" max="3" width="21" customWidth="1"/>
    <col min="4" max="4" width="14" customWidth="1"/>
    <col min="5" max="5" width="12.42578125" customWidth="1"/>
    <col min="6" max="6" width="55" customWidth="1"/>
    <col min="7" max="7" width="13.7109375" customWidth="1"/>
    <col min="8" max="8" width="16" customWidth="1"/>
    <col min="9" max="9" width="14.140625" bestFit="1" customWidth="1"/>
    <col min="11" max="11" width="35.5703125" customWidth="1"/>
  </cols>
  <sheetData>
    <row r="1" spans="1:3" ht="19.5" x14ac:dyDescent="0.3">
      <c r="A1" s="1" t="s">
        <v>10</v>
      </c>
      <c r="B1" s="1"/>
    </row>
    <row r="3" spans="1:3" x14ac:dyDescent="0.25">
      <c r="A3" t="s">
        <v>7</v>
      </c>
      <c r="B3" t="s">
        <v>8</v>
      </c>
      <c r="C3" t="s">
        <v>15</v>
      </c>
    </row>
    <row r="4" spans="1:3" x14ac:dyDescent="0.25">
      <c r="C4" t="str" cm="1">
        <f t="array" ref="C4">CALENDAR.YEAR_COMMON_ERA(Table24[[#This Row],[Year]],Table24[[#This Row],[BCE]])</f>
        <v/>
      </c>
    </row>
    <row r="5" spans="1:3" x14ac:dyDescent="0.25">
      <c r="A5" t="s">
        <v>3</v>
      </c>
      <c r="C5" t="e" cm="1">
        <f t="array" ref="C5">CALENDAR.YEAR_COMMON_ERA(Table24[[#This Row],[Year]],Table24[[#This Row],[BCE]])</f>
        <v>#VALUE!</v>
      </c>
    </row>
    <row r="6" spans="1:3" x14ac:dyDescent="0.25">
      <c r="A6">
        <v>2023</v>
      </c>
      <c r="C6" cm="1">
        <f t="array" ref="C6">CALENDAR.YEAR_COMMON_ERA(Table24[[#This Row],[Year]],Table24[[#This Row],[BCE]])</f>
        <v>2023</v>
      </c>
    </row>
    <row r="7" spans="1:3" x14ac:dyDescent="0.25">
      <c r="A7">
        <v>2</v>
      </c>
      <c r="C7" cm="1">
        <f t="array" ref="C7">CALENDAR.YEAR_COMMON_ERA(Table24[[#This Row],[Year]],Table24[[#This Row],[BCE]])</f>
        <v>2</v>
      </c>
    </row>
    <row r="8" spans="1:3" x14ac:dyDescent="0.25">
      <c r="A8">
        <v>1</v>
      </c>
      <c r="C8" cm="1">
        <f t="array" ref="C8">CALENDAR.YEAR_COMMON_ERA(Table24[[#This Row],[Year]],Table24[[#This Row],[BCE]])</f>
        <v>1</v>
      </c>
    </row>
    <row r="9" spans="1:3" x14ac:dyDescent="0.25">
      <c r="A9">
        <v>0</v>
      </c>
      <c r="C9" t="e" cm="1">
        <f t="array" ref="C9">CALENDAR.YEAR_COMMON_ERA(Table24[[#This Row],[Year]],Table24[[#This Row],[BCE]])</f>
        <v>#NUM!</v>
      </c>
    </row>
    <row r="10" spans="1:3" x14ac:dyDescent="0.25">
      <c r="A10">
        <v>1</v>
      </c>
      <c r="B10">
        <v>1</v>
      </c>
      <c r="C10" cm="1">
        <f t="array" ref="C10">CALENDAR.YEAR_COMMON_ERA(Table24[[#This Row],[Year]],Table24[[#This Row],[BCE]])</f>
        <v>0</v>
      </c>
    </row>
    <row r="11" spans="1:3" x14ac:dyDescent="0.25">
      <c r="A11" s="3">
        <v>2</v>
      </c>
      <c r="B11" s="3">
        <v>1</v>
      </c>
      <c r="C11" cm="1">
        <f t="array" ref="C11">CALENDAR.YEAR_COMMON_ERA(Table24[[#This Row],[Year]],Table24[[#This Row],[BCE]])</f>
        <v>-1</v>
      </c>
    </row>
    <row r="12" spans="1:3" x14ac:dyDescent="0.25">
      <c r="A12" s="3"/>
      <c r="B12" s="3"/>
    </row>
    <row r="14" spans="1:3" ht="19.5" x14ac:dyDescent="0.3">
      <c r="A14" s="1" t="s">
        <v>142</v>
      </c>
      <c r="B14" s="1"/>
    </row>
    <row r="16" spans="1:3" x14ac:dyDescent="0.25">
      <c r="A16" t="s">
        <v>1</v>
      </c>
      <c r="B16" t="s">
        <v>6</v>
      </c>
      <c r="C16" t="s">
        <v>236</v>
      </c>
    </row>
    <row r="17" spans="1:4" x14ac:dyDescent="0.25">
      <c r="C17" t="str" cm="1">
        <f t="array" ref="C17">CALENDAR.DAYS_IN_YEAR(Table7[[#This Row],[YearCE]],Table7[[#This Row],[JulianCalendar]])</f>
        <v/>
      </c>
    </row>
    <row r="18" spans="1:4" x14ac:dyDescent="0.25">
      <c r="A18" t="s">
        <v>3</v>
      </c>
      <c r="C18" t="e" cm="1">
        <f t="array" ref="C18">CALENDAR.DAYS_IN_YEAR(Table7[[#This Row],[YearCE]],Table7[[#This Row],[JulianCalendar]])</f>
        <v>#VALUE!</v>
      </c>
    </row>
    <row r="19" spans="1:4" x14ac:dyDescent="0.25">
      <c r="A19">
        <v>2000</v>
      </c>
      <c r="C19" cm="1">
        <f t="array" ref="C19">CALENDAR.DAYS_IN_YEAR(Table7[[#This Row],[YearCE]],Table7[[#This Row],[JulianCalendar]])</f>
        <v>366</v>
      </c>
    </row>
    <row r="20" spans="1:4" x14ac:dyDescent="0.25">
      <c r="A20">
        <v>1900</v>
      </c>
      <c r="C20" cm="1">
        <f t="array" ref="C20">CALENDAR.DAYS_IN_YEAR(Table7[[#This Row],[YearCE]],Table7[[#This Row],[JulianCalendar]])</f>
        <v>365</v>
      </c>
    </row>
    <row r="21" spans="1:4" x14ac:dyDescent="0.25">
      <c r="A21">
        <v>1900</v>
      </c>
      <c r="B21">
        <v>1</v>
      </c>
      <c r="C21" cm="1">
        <f t="array" ref="C21">CALENDAR.DAYS_IN_YEAR(Table7[[#This Row],[YearCE]],Table7[[#This Row],[JulianCalendar]])</f>
        <v>366</v>
      </c>
    </row>
    <row r="24" spans="1:4" ht="19.5" x14ac:dyDescent="0.3">
      <c r="A24" s="1" t="s">
        <v>143</v>
      </c>
      <c r="B24" s="1"/>
    </row>
    <row r="26" spans="1:4" x14ac:dyDescent="0.25">
      <c r="A26" t="s">
        <v>4</v>
      </c>
      <c r="B26" t="s">
        <v>1</v>
      </c>
      <c r="C26" t="s">
        <v>6</v>
      </c>
      <c r="D26" t="s">
        <v>237</v>
      </c>
    </row>
    <row r="27" spans="1:4" x14ac:dyDescent="0.25">
      <c r="D27" t="str" cm="1">
        <f t="array" ref="D27">CALENDAR.DAYS_IN_MONTH(Table79[[#This Row],[Month]],Table79[[#This Row],[YearCE]],Table79[[#This Row],[JulianCalendar]])</f>
        <v/>
      </c>
    </row>
    <row r="28" spans="1:4" x14ac:dyDescent="0.25">
      <c r="A28" t="s">
        <v>3</v>
      </c>
      <c r="D28" t="e" cm="1">
        <f t="array" ref="D28">CALENDAR.DAYS_IN_MONTH(Table79[[#This Row],[Month]],Table79[[#This Row],[YearCE]],Table79[[#This Row],[JulianCalendar]])</f>
        <v>#VALUE!</v>
      </c>
    </row>
    <row r="29" spans="1:4" x14ac:dyDescent="0.25">
      <c r="A29">
        <v>2</v>
      </c>
      <c r="D29" cm="1">
        <f t="array" ref="D29">CALENDAR.DAYS_IN_MONTH(Table79[[#This Row],[Month]],Table79[[#This Row],[YearCE]],Table79[[#This Row],[JulianCalendar]])</f>
        <v>28</v>
      </c>
    </row>
    <row r="30" spans="1:4" x14ac:dyDescent="0.25">
      <c r="A30">
        <v>2</v>
      </c>
      <c r="B30">
        <v>1900</v>
      </c>
      <c r="D30" cm="1">
        <f t="array" ref="D30">CALENDAR.DAYS_IN_MONTH(Table79[[#This Row],[Month]],Table79[[#This Row],[YearCE]],Table79[[#This Row],[JulianCalendar]])</f>
        <v>28</v>
      </c>
    </row>
    <row r="31" spans="1:4" x14ac:dyDescent="0.25">
      <c r="A31">
        <v>2</v>
      </c>
      <c r="B31">
        <v>1900</v>
      </c>
      <c r="C31">
        <v>1</v>
      </c>
      <c r="D31" cm="1">
        <f t="array" ref="D31">CALENDAR.DAYS_IN_MONTH(Table79[[#This Row],[Month]],Table79[[#This Row],[YearCE]],Table79[[#This Row],[JulianCalendar]])</f>
        <v>29</v>
      </c>
    </row>
    <row r="32" spans="1:4" x14ac:dyDescent="0.25">
      <c r="A32">
        <v>6</v>
      </c>
      <c r="D32" cm="1">
        <f t="array" ref="D32">CALENDAR.DAYS_IN_MONTH(Table79[[#This Row],[Month]],Table79[[#This Row],[YearCE]],Table79[[#This Row],[JulianCalendar]])</f>
        <v>30</v>
      </c>
    </row>
    <row r="33" spans="1:6" x14ac:dyDescent="0.25">
      <c r="A33">
        <v>7</v>
      </c>
      <c r="D33" cm="1">
        <f t="array" ref="D33">CALENDAR.DAYS_IN_MONTH(Table79[[#This Row],[Month]],Table79[[#This Row],[YearCE]],Table79[[#This Row],[JulianCalendar]])</f>
        <v>31</v>
      </c>
    </row>
    <row r="34" spans="1:6" x14ac:dyDescent="0.25">
      <c r="A34">
        <v>8</v>
      </c>
      <c r="D34" cm="1">
        <f t="array" ref="D34">CALENDAR.DAYS_IN_MONTH(Table79[[#This Row],[Month]],Table79[[#This Row],[YearCE]],Table79[[#This Row],[JulianCalendar]])</f>
        <v>31</v>
      </c>
    </row>
    <row r="37" spans="1:6" ht="19.5" x14ac:dyDescent="0.3">
      <c r="A37" s="1" t="s">
        <v>9</v>
      </c>
    </row>
    <row r="39" spans="1:6" x14ac:dyDescent="0.25">
      <c r="A39" t="s">
        <v>7</v>
      </c>
      <c r="B39" t="s">
        <v>4</v>
      </c>
      <c r="C39" t="s">
        <v>5</v>
      </c>
      <c r="D39" t="s">
        <v>6</v>
      </c>
      <c r="E39" t="s">
        <v>38</v>
      </c>
      <c r="F39" t="s">
        <v>11</v>
      </c>
    </row>
    <row r="40" spans="1:6" x14ac:dyDescent="0.25">
      <c r="E40" t="str" cm="1">
        <f t="array" ref="E40">CALENDAR.JULIAN_DAY_NUMBER(Table245[[#This Row],[Year]],Table245[[#This Row],[Month]],Table245[[#This Row],[Day]],Table245[[#This Row],[JulianCalendar]])</f>
        <v/>
      </c>
    </row>
    <row r="41" spans="1:6" x14ac:dyDescent="0.25">
      <c r="A41">
        <v>2023</v>
      </c>
      <c r="B41">
        <v>1</v>
      </c>
      <c r="E41" cm="1">
        <f t="array" ref="E41">CALENDAR.JULIAN_DAY_NUMBER(Table245[[#This Row],[Year]],Table245[[#This Row],[Month]],Table245[[#This Row],[Day]],Table245[[#This Row],[JulianCalendar]])</f>
        <v>2459945</v>
      </c>
    </row>
    <row r="42" spans="1:6" x14ac:dyDescent="0.25">
      <c r="A42">
        <v>2023</v>
      </c>
      <c r="B42">
        <v>1</v>
      </c>
      <c r="C42">
        <v>1</v>
      </c>
      <c r="E42" cm="1">
        <f t="array" ref="E42">CALENDAR.JULIAN_DAY_NUMBER(Table245[[#This Row],[Year]],Table245[[#This Row],[Month]],Table245[[#This Row],[Day]],Table245[[#This Row],[JulianCalendar]])</f>
        <v>2459946</v>
      </c>
    </row>
    <row r="43" spans="1:6" x14ac:dyDescent="0.25">
      <c r="A43">
        <v>2023</v>
      </c>
      <c r="B43">
        <v>1</v>
      </c>
      <c r="C43">
        <v>1</v>
      </c>
      <c r="D43">
        <v>1</v>
      </c>
      <c r="E43" cm="1">
        <f t="array" ref="E43">CALENDAR.JULIAN_DAY_NUMBER(Table245[[#This Row],[Year]],Table245[[#This Row],[Month]],Table245[[#This Row],[Day]],Table245[[#This Row],[JulianCalendar]])</f>
        <v>2459959</v>
      </c>
    </row>
    <row r="44" spans="1:6" x14ac:dyDescent="0.25">
      <c r="A44">
        <v>1582</v>
      </c>
      <c r="B44">
        <v>10</v>
      </c>
      <c r="C44">
        <v>4</v>
      </c>
      <c r="D44">
        <v>1</v>
      </c>
      <c r="E44" cm="1">
        <f t="array" ref="E44">CALENDAR.JULIAN_DAY_NUMBER(Table245[[#This Row],[Year]],Table245[[#This Row],[Month]],Table245[[#This Row],[Day]],Table245[[#This Row],[JulianCalendar]])</f>
        <v>2299160</v>
      </c>
    </row>
    <row r="45" spans="1:6" ht="120" x14ac:dyDescent="0.25">
      <c r="A45">
        <v>1582</v>
      </c>
      <c r="B45">
        <v>10</v>
      </c>
      <c r="C45">
        <v>15</v>
      </c>
      <c r="E45" cm="1">
        <f t="array" ref="E45">CALENDAR.JULIAN_DAY_NUMBER(Table245[[#This Row],[Year]],Table245[[#This Row],[Month]],Table245[[#This Row],[Day]],Table245[[#This Row],[JulianCalendar]])</f>
        <v>2299161</v>
      </c>
      <c r="F45" s="4" t="s">
        <v>97</v>
      </c>
    </row>
    <row r="46" spans="1:6" ht="30" x14ac:dyDescent="0.25">
      <c r="A46" s="3">
        <v>-4712</v>
      </c>
      <c r="B46" s="3">
        <v>1</v>
      </c>
      <c r="C46">
        <v>1</v>
      </c>
      <c r="D46">
        <v>1</v>
      </c>
      <c r="E46" cm="1">
        <f t="array" ref="E46">CALENDAR.JULIAN_DAY_NUMBER(Table245[[#This Row],[Year]],Table245[[#This Row],[Month]],Table245[[#This Row],[Day]],Table245[[#This Row],[JulianCalendar]])</f>
        <v>0</v>
      </c>
      <c r="F46" s="4" t="s">
        <v>12</v>
      </c>
    </row>
    <row r="47" spans="1:6" ht="30" x14ac:dyDescent="0.25">
      <c r="A47" s="3">
        <v>-4713</v>
      </c>
      <c r="B47" s="3">
        <v>11</v>
      </c>
      <c r="C47">
        <v>24</v>
      </c>
      <c r="E47" cm="1">
        <f t="array" ref="E47">CALENDAR.JULIAN_DAY_NUMBER(Table245[[#This Row],[Year]],Table245[[#This Row],[Month]],Table245[[#This Row],[Day]],Table245[[#This Row],[JulianCalendar]])</f>
        <v>0</v>
      </c>
      <c r="F47" s="4" t="s">
        <v>13</v>
      </c>
    </row>
    <row r="50" spans="1:6" ht="19.5" x14ac:dyDescent="0.3">
      <c r="A50" s="1" t="s">
        <v>549</v>
      </c>
    </row>
    <row r="52" spans="1:6" x14ac:dyDescent="0.25">
      <c r="A52" t="s">
        <v>7</v>
      </c>
      <c r="B52" t="s">
        <v>4</v>
      </c>
      <c r="C52" t="s">
        <v>5</v>
      </c>
      <c r="D52" t="s">
        <v>6</v>
      </c>
      <c r="E52" t="s">
        <v>550</v>
      </c>
      <c r="F52" t="s">
        <v>11</v>
      </c>
    </row>
    <row r="53" spans="1:6" x14ac:dyDescent="0.25">
      <c r="E53" t="str" cm="1">
        <f t="array" ref="E53">CALENDAR.MODIFIED_JULIAN_DAY_NUMBER(Table24534[[#This Row],[Year]],Table24534[[#This Row],[Month]],Table24534[[#This Row],[Day]],Table24534[[#This Row],[JulianCalendar]])</f>
        <v/>
      </c>
    </row>
    <row r="54" spans="1:6" x14ac:dyDescent="0.25">
      <c r="A54">
        <v>1858</v>
      </c>
      <c r="B54">
        <v>11</v>
      </c>
      <c r="C54">
        <v>17</v>
      </c>
      <c r="E54" cm="1">
        <f t="array" ref="E54">CALENDAR.MODIFIED_JULIAN_DAY_NUMBER(Table24534[[#This Row],[Year]],Table24534[[#This Row],[Month]],Table24534[[#This Row],[Day]],Table24534[[#This Row],[JulianCalendar]])</f>
        <v>0</v>
      </c>
      <c r="F54" t="s">
        <v>551</v>
      </c>
    </row>
    <row r="55" spans="1:6" x14ac:dyDescent="0.25">
      <c r="A55">
        <v>2023</v>
      </c>
      <c r="B55">
        <v>5</v>
      </c>
      <c r="C55">
        <v>1</v>
      </c>
      <c r="E55" cm="1">
        <f t="array" ref="E55">CALENDAR.MODIFIED_JULIAN_DAY_NUMBER(Table24534[[#This Row],[Year]],Table24534[[#This Row],[Month]],Table24534[[#This Row],[Day]],Table24534[[#This Row],[JulianCalendar]])</f>
        <v>60065</v>
      </c>
    </row>
    <row r="56" spans="1:6" ht="45" x14ac:dyDescent="0.25">
      <c r="A56" s="3">
        <v>-4712</v>
      </c>
      <c r="B56" s="3">
        <v>1</v>
      </c>
      <c r="C56">
        <v>1</v>
      </c>
      <c r="D56">
        <v>1</v>
      </c>
      <c r="E56" cm="1">
        <f t="array" ref="E56">CALENDAR.MODIFIED_JULIAN_DAY_NUMBER(Table24534[[#This Row],[Year]],Table24534[[#This Row],[Month]],Table24534[[#This Row],[Day]],Table24534[[#This Row],[JulianCalendar]])</f>
        <v>-2400001</v>
      </c>
      <c r="F56" s="4" t="s">
        <v>553</v>
      </c>
    </row>
    <row r="57" spans="1:6" ht="30" x14ac:dyDescent="0.25">
      <c r="A57" s="3">
        <v>-4713</v>
      </c>
      <c r="B57" s="3">
        <v>11</v>
      </c>
      <c r="C57">
        <v>24</v>
      </c>
      <c r="E57" cm="1">
        <f t="array" ref="E57">CALENDAR.MODIFIED_JULIAN_DAY_NUMBER(Table24534[[#This Row],[Year]],Table24534[[#This Row],[Month]],Table24534[[#This Row],[Day]],Table24534[[#This Row],[JulianCalendar]])</f>
        <v>-2400001</v>
      </c>
      <c r="F57" s="4" t="s">
        <v>552</v>
      </c>
    </row>
    <row r="60" spans="1:6" ht="19.5" x14ac:dyDescent="0.3">
      <c r="A60" s="1" t="s">
        <v>554</v>
      </c>
      <c r="D60" s="1" t="s">
        <v>555</v>
      </c>
    </row>
    <row r="62" spans="1:6" x14ac:dyDescent="0.25">
      <c r="A62" t="s">
        <v>14</v>
      </c>
      <c r="B62" t="s">
        <v>550</v>
      </c>
      <c r="D62" t="s">
        <v>556</v>
      </c>
      <c r="E62" t="s">
        <v>38</v>
      </c>
    </row>
    <row r="63" spans="1:6" x14ac:dyDescent="0.25">
      <c r="A63">
        <v>0</v>
      </c>
      <c r="B63" cm="1">
        <f t="array" ref="B63">CALENDAR.JDN_TO_MODIFIED(Table2453435[[#This Row],[JDN]])</f>
        <v>-2400001</v>
      </c>
      <c r="D63">
        <v>0</v>
      </c>
      <c r="E63" cm="1">
        <f t="array" ref="E63">CALENDAR.MODIFIED_TO_JDN(Table245343536[[#This Row],[MJDN]])</f>
        <v>2400001</v>
      </c>
    </row>
    <row r="64" spans="1:6" x14ac:dyDescent="0.25">
      <c r="A64">
        <v>2400001</v>
      </c>
      <c r="B64" cm="1">
        <f t="array" ref="B64">CALENDAR.JDN_TO_MODIFIED(Table2453435[[#This Row],[JDN]])</f>
        <v>0</v>
      </c>
      <c r="D64">
        <v>-2400001</v>
      </c>
      <c r="E64" cm="1">
        <f t="array" ref="E64">CALENDAR.MODIFIED_TO_JDN(Table245343536[[#This Row],[MJDN]])</f>
        <v>0</v>
      </c>
    </row>
    <row r="65" spans="1:5" x14ac:dyDescent="0.25">
      <c r="A65">
        <v>2460066</v>
      </c>
      <c r="B65" cm="1">
        <f t="array" ref="B65">CALENDAR.JDN_TO_MODIFIED(Table2453435[[#This Row],[JDN]])</f>
        <v>60065</v>
      </c>
      <c r="D65">
        <v>60065</v>
      </c>
      <c r="E65" cm="1">
        <f t="array" ref="E65">CALENDAR.MODIFIED_TO_JDN(Table245343536[[#This Row],[MJDN]])</f>
        <v>2460066</v>
      </c>
    </row>
    <row r="68" spans="1:5" ht="19.5" x14ac:dyDescent="0.3">
      <c r="A68" s="1" t="s">
        <v>18</v>
      </c>
    </row>
    <row r="70" spans="1:5" x14ac:dyDescent="0.25">
      <c r="A70" s="5" t="s">
        <v>14</v>
      </c>
      <c r="B70" s="127" t="s">
        <v>6</v>
      </c>
      <c r="C70" s="6" t="s">
        <v>15</v>
      </c>
      <c r="D70" s="6" t="s">
        <v>16</v>
      </c>
      <c r="E70" s="7" t="s">
        <v>17</v>
      </c>
    </row>
    <row r="71" spans="1:5" x14ac:dyDescent="0.25">
      <c r="A71" s="8"/>
      <c r="B71" s="128"/>
      <c r="C71" s="9" t="str" cm="1">
        <f t="array" ref="C71:E71">CALENDAR.JDN_TO_CALENDAR_DATE($A71,$B71)</f>
        <v/>
      </c>
      <c r="D71" s="9" t="str">
        <v/>
      </c>
      <c r="E71" s="10" t="str">
        <v/>
      </c>
    </row>
    <row r="72" spans="1:5" x14ac:dyDescent="0.25">
      <c r="A72" s="11">
        <v>2459946</v>
      </c>
      <c r="B72" s="129"/>
      <c r="C72" s="12" cm="1">
        <f t="array" ref="C72:E72">CALENDAR.JDN_TO_CALENDAR_DATE($A72,$B72)</f>
        <v>2023</v>
      </c>
      <c r="D72" s="12">
        <v>1</v>
      </c>
      <c r="E72" s="13">
        <v>1</v>
      </c>
    </row>
    <row r="73" spans="1:5" x14ac:dyDescent="0.25">
      <c r="A73" s="8">
        <v>2459959</v>
      </c>
      <c r="B73" s="128">
        <v>1</v>
      </c>
      <c r="C73" s="9" cm="1">
        <f t="array" ref="C73:E73">CALENDAR.JDN_TO_CALENDAR_DATE($A73,$B73)</f>
        <v>2023</v>
      </c>
      <c r="D73" s="9">
        <v>1</v>
      </c>
      <c r="E73" s="10">
        <v>1</v>
      </c>
    </row>
    <row r="74" spans="1:5" x14ac:dyDescent="0.25">
      <c r="A74" s="11">
        <v>2299160</v>
      </c>
      <c r="B74" s="129">
        <v>1</v>
      </c>
      <c r="C74" s="12" cm="1">
        <f t="array" ref="C74:E74">CALENDAR.JDN_TO_CALENDAR_DATE($A74,$B74)</f>
        <v>1582</v>
      </c>
      <c r="D74" s="12">
        <v>10</v>
      </c>
      <c r="E74" s="13">
        <v>4</v>
      </c>
    </row>
    <row r="75" spans="1:5" x14ac:dyDescent="0.25">
      <c r="A75" s="8">
        <v>2299161</v>
      </c>
      <c r="B75" s="128"/>
      <c r="C75" s="9" cm="1">
        <f t="array" ref="C75:E75">CALENDAR.JDN_TO_CALENDAR_DATE($A75,$B75)</f>
        <v>1582</v>
      </c>
      <c r="D75" s="9">
        <v>10</v>
      </c>
      <c r="E75" s="10">
        <v>15</v>
      </c>
    </row>
    <row r="76" spans="1:5" x14ac:dyDescent="0.25">
      <c r="A76" s="11">
        <v>0</v>
      </c>
      <c r="B76" s="129"/>
      <c r="C76" s="12" cm="1">
        <f t="array" ref="C76:E76">CALENDAR.JDN_TO_CALENDAR_DATE($A76,$B76)</f>
        <v>-4713</v>
      </c>
      <c r="D76" s="12">
        <v>11</v>
      </c>
      <c r="E76" s="13">
        <v>24</v>
      </c>
    </row>
    <row r="77" spans="1:5" x14ac:dyDescent="0.25">
      <c r="A77" s="271">
        <v>0.7</v>
      </c>
      <c r="B77" s="270">
        <v>1</v>
      </c>
      <c r="C77" s="16" cm="1">
        <f t="array" ref="C77:E77">CALENDAR.JDN_TO_CALENDAR_DATE($A77,$B77)</f>
        <v>-4712</v>
      </c>
      <c r="D77" s="16">
        <v>1</v>
      </c>
      <c r="E77" s="17">
        <v>1</v>
      </c>
    </row>
    <row r="80" spans="1:5" ht="19.5" x14ac:dyDescent="0.3">
      <c r="A80" s="1" t="s">
        <v>557</v>
      </c>
    </row>
    <row r="82" spans="1:6" x14ac:dyDescent="0.25">
      <c r="A82" s="5" t="s">
        <v>556</v>
      </c>
      <c r="B82" s="127" t="s">
        <v>6</v>
      </c>
      <c r="C82" s="6" t="s">
        <v>15</v>
      </c>
      <c r="D82" s="6" t="s">
        <v>16</v>
      </c>
      <c r="E82" s="7" t="s">
        <v>17</v>
      </c>
    </row>
    <row r="83" spans="1:6" x14ac:dyDescent="0.25">
      <c r="A83" s="8"/>
      <c r="B83" s="128"/>
      <c r="C83" s="9" t="str" cm="1">
        <f t="array" ref="C83">CALENDAR.MJDN_TO_CALENDAR_DATE($A83,$B83)</f>
        <v/>
      </c>
      <c r="D83" s="9"/>
      <c r="E83" s="10"/>
    </row>
    <row r="84" spans="1:6" x14ac:dyDescent="0.25">
      <c r="A84" s="11">
        <v>59945</v>
      </c>
      <c r="B84" s="129"/>
      <c r="C84" s="12" cm="1">
        <f t="array" ref="C84:E84">CALENDAR.MJDN_TO_CALENDAR_DATE($A84,$B84)</f>
        <v>2023</v>
      </c>
      <c r="D84" s="12">
        <v>1</v>
      </c>
      <c r="E84" s="13">
        <v>1</v>
      </c>
    </row>
    <row r="85" spans="1:6" x14ac:dyDescent="0.25">
      <c r="A85" s="8">
        <v>59958</v>
      </c>
      <c r="B85" s="128"/>
      <c r="C85" s="9" cm="1">
        <f t="array" ref="C85:E85">CALENDAR.MJDN_TO_CALENDAR_DATE($A85,$B85)</f>
        <v>2023</v>
      </c>
      <c r="D85" s="9">
        <v>1</v>
      </c>
      <c r="E85" s="10">
        <v>14</v>
      </c>
    </row>
    <row r="86" spans="1:6" x14ac:dyDescent="0.25">
      <c r="A86" s="11">
        <v>-100841</v>
      </c>
      <c r="B86" s="129">
        <v>1</v>
      </c>
      <c r="C86" s="12" cm="1">
        <f t="array" ref="C86:E86">CALENDAR.MJDN_TO_CALENDAR_DATE($A86,$B86)</f>
        <v>1582</v>
      </c>
      <c r="D86" s="12">
        <v>10</v>
      </c>
      <c r="E86" s="13">
        <v>4</v>
      </c>
    </row>
    <row r="87" spans="1:6" x14ac:dyDescent="0.25">
      <c r="A87" s="8">
        <v>-100840</v>
      </c>
      <c r="B87" s="128"/>
      <c r="C87" s="9" cm="1">
        <f t="array" ref="C87:E87">CALENDAR.MJDN_TO_CALENDAR_DATE($A87,$B87)</f>
        <v>1582</v>
      </c>
      <c r="D87" s="9">
        <v>10</v>
      </c>
      <c r="E87" s="10">
        <v>15</v>
      </c>
    </row>
    <row r="88" spans="1:6" x14ac:dyDescent="0.25">
      <c r="A88" s="11">
        <v>0</v>
      </c>
      <c r="B88" s="129"/>
      <c r="C88" s="12" cm="1">
        <f t="array" ref="C88:E88">CALENDAR.MJDN_TO_CALENDAR_DATE($A88,$B88)</f>
        <v>1858</v>
      </c>
      <c r="D88" s="12">
        <v>11</v>
      </c>
      <c r="E88" s="13">
        <v>17</v>
      </c>
    </row>
    <row r="89" spans="1:6" x14ac:dyDescent="0.25">
      <c r="A89" s="271">
        <v>0.8</v>
      </c>
      <c r="B89" s="270">
        <v>1</v>
      </c>
      <c r="C89" s="16" cm="1">
        <f t="array" ref="C89:E89">CALENDAR.MJDN_TO_CALENDAR_DATE($A89,$B89)</f>
        <v>1858</v>
      </c>
      <c r="D89" s="16">
        <v>11</v>
      </c>
      <c r="E89" s="17">
        <v>5</v>
      </c>
    </row>
    <row r="92" spans="1:6" ht="19.5" x14ac:dyDescent="0.3">
      <c r="A92" s="1" t="s">
        <v>95</v>
      </c>
    </row>
    <row r="94" spans="1:6" x14ac:dyDescent="0.25">
      <c r="A94" s="62" t="s">
        <v>7</v>
      </c>
      <c r="B94" s="63" t="s">
        <v>4</v>
      </c>
      <c r="C94" s="63" t="s">
        <v>5</v>
      </c>
      <c r="D94" s="6" t="s">
        <v>15</v>
      </c>
      <c r="E94" s="6" t="s">
        <v>16</v>
      </c>
      <c r="F94" s="7" t="s">
        <v>17</v>
      </c>
    </row>
    <row r="95" spans="1:6" x14ac:dyDescent="0.25">
      <c r="A95" s="8"/>
      <c r="B95" s="9"/>
      <c r="C95" s="9"/>
      <c r="D95" s="9" t="str" cm="1">
        <f t="array" ref="D95:F95">CALENDAR.GREGORIAN_TO_JULIAN(A95,B95,C95)</f>
        <v/>
      </c>
      <c r="E95" s="9" t="str">
        <v/>
      </c>
      <c r="F95" s="10" t="str">
        <v/>
      </c>
    </row>
    <row r="96" spans="1:6" x14ac:dyDescent="0.25">
      <c r="A96" s="11">
        <v>1900</v>
      </c>
      <c r="B96" s="12">
        <v>2</v>
      </c>
      <c r="C96" s="12">
        <v>29</v>
      </c>
      <c r="D96" s="12" t="e" cm="1">
        <f t="array" ref="D96:F96">CALENDAR.GREGORIAN_TO_JULIAN(A96,B96,C96)</f>
        <v>#VALUE!</v>
      </c>
      <c r="E96" s="12" t="str">
        <v/>
      </c>
      <c r="F96" s="13" t="str">
        <v/>
      </c>
    </row>
    <row r="97" spans="1:6" x14ac:dyDescent="0.25">
      <c r="A97" s="8">
        <v>2023</v>
      </c>
      <c r="B97" s="9">
        <v>1</v>
      </c>
      <c r="C97" s="9">
        <v>1</v>
      </c>
      <c r="D97" s="9" cm="1">
        <f t="array" ref="D97:F97">CALENDAR.GREGORIAN_TO_JULIAN(A97,B97,C97)</f>
        <v>2022</v>
      </c>
      <c r="E97" s="9">
        <v>12</v>
      </c>
      <c r="F97" s="10">
        <v>19</v>
      </c>
    </row>
    <row r="98" spans="1:6" x14ac:dyDescent="0.25">
      <c r="A98" s="72">
        <v>1582</v>
      </c>
      <c r="B98" s="37">
        <v>10</v>
      </c>
      <c r="C98" s="37">
        <v>15</v>
      </c>
      <c r="D98" s="37" cm="1">
        <f t="array" ref="D98:F98">CALENDAR.GREGORIAN_TO_JULIAN(A98,B98,C98)</f>
        <v>1582</v>
      </c>
      <c r="E98" s="37">
        <v>10</v>
      </c>
      <c r="F98" s="69">
        <v>5</v>
      </c>
    </row>
    <row r="101" spans="1:6" ht="19.5" x14ac:dyDescent="0.3">
      <c r="A101" s="1" t="s">
        <v>96</v>
      </c>
    </row>
    <row r="103" spans="1:6" x14ac:dyDescent="0.25">
      <c r="A103" s="62" t="s">
        <v>7</v>
      </c>
      <c r="B103" s="63" t="s">
        <v>4</v>
      </c>
      <c r="C103" s="63" t="s">
        <v>5</v>
      </c>
      <c r="D103" s="6" t="s">
        <v>15</v>
      </c>
      <c r="E103" s="6" t="s">
        <v>16</v>
      </c>
      <c r="F103" s="7" t="s">
        <v>17</v>
      </c>
    </row>
    <row r="104" spans="1:6" x14ac:dyDescent="0.25">
      <c r="A104" s="8"/>
      <c r="B104" s="9"/>
      <c r="C104" s="9"/>
      <c r="D104" s="9" t="str" cm="1">
        <f t="array" ref="D104:F104">CALENDAR.JULIAN_TO_GREGORIAN(A104,B104,C104)</f>
        <v/>
      </c>
      <c r="E104" s="9" t="str">
        <v/>
      </c>
      <c r="F104" s="10" t="str">
        <v/>
      </c>
    </row>
    <row r="105" spans="1:6" x14ac:dyDescent="0.25">
      <c r="A105" s="11">
        <v>1900</v>
      </c>
      <c r="B105" s="12">
        <v>2</v>
      </c>
      <c r="C105" s="12">
        <v>29</v>
      </c>
      <c r="D105" s="12" cm="1">
        <f t="array" ref="D105:F105">CALENDAR.JULIAN_TO_GREGORIAN(A105,B105,C105)</f>
        <v>1900</v>
      </c>
      <c r="E105" s="12">
        <v>3</v>
      </c>
      <c r="F105" s="13">
        <v>13</v>
      </c>
    </row>
    <row r="106" spans="1:6" x14ac:dyDescent="0.25">
      <c r="A106" s="8">
        <v>2023</v>
      </c>
      <c r="B106" s="9">
        <v>1</v>
      </c>
      <c r="C106" s="9">
        <v>1</v>
      </c>
      <c r="D106" s="9" cm="1">
        <f t="array" ref="D106:F106">CALENDAR.JULIAN_TO_GREGORIAN(A106,B106,C106)</f>
        <v>2023</v>
      </c>
      <c r="E106" s="9">
        <v>1</v>
      </c>
      <c r="F106" s="10">
        <v>14</v>
      </c>
    </row>
    <row r="107" spans="1:6" x14ac:dyDescent="0.25">
      <c r="A107" s="72">
        <v>1582</v>
      </c>
      <c r="B107" s="37">
        <v>10</v>
      </c>
      <c r="C107" s="37">
        <v>5</v>
      </c>
      <c r="D107" s="37" cm="1">
        <f t="array" ref="D107:F107">CALENDAR.JULIAN_TO_GREGORIAN(A107,B107,C107)</f>
        <v>1582</v>
      </c>
      <c r="E107" s="37">
        <v>10</v>
      </c>
      <c r="F107" s="69">
        <v>15</v>
      </c>
    </row>
    <row r="110" spans="1:6" ht="19.5" x14ac:dyDescent="0.3">
      <c r="A110" s="1" t="s">
        <v>99</v>
      </c>
    </row>
    <row r="112" spans="1:6" x14ac:dyDescent="0.25">
      <c r="A112" s="62" t="s">
        <v>7</v>
      </c>
      <c r="B112" s="63" t="s">
        <v>4</v>
      </c>
      <c r="C112" s="63" t="s">
        <v>5</v>
      </c>
      <c r="D112" s="6" t="s">
        <v>98</v>
      </c>
      <c r="E112" s="7" t="s">
        <v>44</v>
      </c>
    </row>
    <row r="113" spans="1:5" x14ac:dyDescent="0.25">
      <c r="A113" s="8"/>
      <c r="B113" s="9"/>
      <c r="C113" s="9"/>
      <c r="D113" s="9"/>
      <c r="E113" s="10" t="str" cm="1">
        <f t="array" ref="E113">CALENDAR.SECULAR_DIFFERENCE(A113,B113,C113,D113)</f>
        <v/>
      </c>
    </row>
    <row r="114" spans="1:5" x14ac:dyDescent="0.25">
      <c r="A114" s="11" t="s">
        <v>3</v>
      </c>
      <c r="B114" s="12"/>
      <c r="C114" s="12"/>
      <c r="D114" s="12"/>
      <c r="E114" s="13" t="e" cm="1">
        <f t="array" ref="E114">CALENDAR.SECULAR_DIFFERENCE(A114,B114,C114,D114)</f>
        <v>#VALUE!</v>
      </c>
    </row>
    <row r="115" spans="1:5" x14ac:dyDescent="0.25">
      <c r="A115" s="8">
        <v>2023</v>
      </c>
      <c r="B115" s="9">
        <v>2</v>
      </c>
      <c r="C115" s="9">
        <v>29</v>
      </c>
      <c r="D115" s="9"/>
      <c r="E115" s="10" t="e" cm="1">
        <f t="array" ref="E115">CALENDAR.SECULAR_DIFFERENCE(A115,B115,C115,D115)</f>
        <v>#VALUE!</v>
      </c>
    </row>
    <row r="116" spans="1:5" x14ac:dyDescent="0.25">
      <c r="A116" s="72">
        <v>1582</v>
      </c>
      <c r="B116" s="37">
        <v>10</v>
      </c>
      <c r="C116" s="37">
        <v>15</v>
      </c>
      <c r="D116" s="37"/>
      <c r="E116" s="69" cm="1">
        <f t="array" ref="E116">CALENDAR.SECULAR_DIFFERENCE(A116,B116,C116,D116)</f>
        <v>10</v>
      </c>
    </row>
    <row r="117" spans="1:5" x14ac:dyDescent="0.25">
      <c r="A117" s="8">
        <v>1700</v>
      </c>
      <c r="B117" s="9">
        <v>2</v>
      </c>
      <c r="C117" s="9">
        <v>28</v>
      </c>
      <c r="D117" s="9"/>
      <c r="E117" s="10" cm="1">
        <f t="array" ref="E117">CALENDAR.SECULAR_DIFFERENCE(A117,B117,C117,D117)</f>
        <v>10</v>
      </c>
    </row>
    <row r="118" spans="1:5" x14ac:dyDescent="0.25">
      <c r="A118" s="11">
        <v>1700</v>
      </c>
      <c r="B118" s="12">
        <v>3</v>
      </c>
      <c r="C118" s="12">
        <v>1</v>
      </c>
      <c r="D118" s="12"/>
      <c r="E118" s="13" cm="1">
        <f t="array" ref="E118">CALENDAR.SECULAR_DIFFERENCE(A118,B118,C118,D118)</f>
        <v>11</v>
      </c>
    </row>
    <row r="119" spans="1:5" x14ac:dyDescent="0.25">
      <c r="A119" s="8">
        <v>1800</v>
      </c>
      <c r="B119" s="9">
        <v>2</v>
      </c>
      <c r="C119" s="9">
        <v>28</v>
      </c>
      <c r="D119" s="9"/>
      <c r="E119" s="10" cm="1">
        <f t="array" ref="E119">CALENDAR.SECULAR_DIFFERENCE(A119,B119,C119,D119)</f>
        <v>11</v>
      </c>
    </row>
    <row r="120" spans="1:5" x14ac:dyDescent="0.25">
      <c r="A120" s="72">
        <v>1800</v>
      </c>
      <c r="B120" s="37">
        <v>3</v>
      </c>
      <c r="C120" s="37">
        <v>1</v>
      </c>
      <c r="D120" s="37"/>
      <c r="E120" s="69" cm="1">
        <f t="array" ref="E120">CALENDAR.SECULAR_DIFFERENCE(A120,B120,C120,D120)</f>
        <v>12</v>
      </c>
    </row>
    <row r="121" spans="1:5" x14ac:dyDescent="0.25">
      <c r="A121" s="8">
        <v>1900</v>
      </c>
      <c r="B121" s="9">
        <v>2</v>
      </c>
      <c r="C121" s="9">
        <v>28</v>
      </c>
      <c r="D121" s="9"/>
      <c r="E121" s="10" cm="1">
        <f t="array" ref="E121">CALENDAR.SECULAR_DIFFERENCE(A121,B121,C121,D121)</f>
        <v>12</v>
      </c>
    </row>
    <row r="122" spans="1:5" x14ac:dyDescent="0.25">
      <c r="A122" s="11">
        <v>1900</v>
      </c>
      <c r="B122" s="12">
        <v>3</v>
      </c>
      <c r="C122" s="12">
        <v>1</v>
      </c>
      <c r="D122" s="12"/>
      <c r="E122" s="13" cm="1">
        <f t="array" ref="E122">CALENDAR.SECULAR_DIFFERENCE(A122,B122,C122,D122)</f>
        <v>13</v>
      </c>
    </row>
    <row r="123" spans="1:5" x14ac:dyDescent="0.25">
      <c r="A123" s="8">
        <v>2100</v>
      </c>
      <c r="B123" s="9">
        <v>2</v>
      </c>
      <c r="C123" s="9">
        <v>28</v>
      </c>
      <c r="D123" s="9"/>
      <c r="E123" s="10" cm="1">
        <f t="array" ref="E123">CALENDAR.SECULAR_DIFFERENCE(A123,B123,C123,D123)</f>
        <v>13</v>
      </c>
    </row>
    <row r="124" spans="1:5" x14ac:dyDescent="0.25">
      <c r="A124" s="72">
        <v>2100</v>
      </c>
      <c r="B124" s="37">
        <v>3</v>
      </c>
      <c r="C124" s="37">
        <v>1</v>
      </c>
      <c r="D124" s="37"/>
      <c r="E124" s="69" cm="1">
        <f t="array" ref="E124">CALENDAR.SECULAR_DIFFERENCE(A124,B124,C124,D124)</f>
        <v>14</v>
      </c>
    </row>
    <row r="125" spans="1:5" x14ac:dyDescent="0.25">
      <c r="A125" s="8">
        <v>2200</v>
      </c>
      <c r="B125" s="9">
        <v>2</v>
      </c>
      <c r="C125" s="9">
        <v>28</v>
      </c>
      <c r="D125" s="9"/>
      <c r="E125" s="10" cm="1">
        <f t="array" ref="E125">CALENDAR.SECULAR_DIFFERENCE(A125,B125,C125,D125)</f>
        <v>14</v>
      </c>
    </row>
    <row r="126" spans="1:5" x14ac:dyDescent="0.25">
      <c r="A126" s="72">
        <v>2200</v>
      </c>
      <c r="B126" s="37">
        <v>3</v>
      </c>
      <c r="C126" s="37">
        <v>1</v>
      </c>
      <c r="D126" s="37"/>
      <c r="E126" s="69" cm="1">
        <f t="array" ref="E126">CALENDAR.SECULAR_DIFFERENCE(A126,B126,C126,D126)</f>
        <v>15</v>
      </c>
    </row>
    <row r="127" spans="1:5" x14ac:dyDescent="0.25">
      <c r="A127" s="8">
        <v>2400</v>
      </c>
      <c r="B127" s="9">
        <v>2</v>
      </c>
      <c r="C127" s="9">
        <v>29</v>
      </c>
      <c r="D127" s="9"/>
      <c r="E127" s="10" cm="1">
        <f t="array" ref="E127">CALENDAR.SECULAR_DIFFERENCE(A127,B127,C127,D127)</f>
        <v>16</v>
      </c>
    </row>
    <row r="128" spans="1:5" x14ac:dyDescent="0.25">
      <c r="A128" s="11">
        <v>2400</v>
      </c>
      <c r="B128" s="12">
        <v>3</v>
      </c>
      <c r="C128" s="12">
        <v>1</v>
      </c>
      <c r="D128" s="12"/>
      <c r="E128" s="13" cm="1">
        <f t="array" ref="E128">CALENDAR.SECULAR_DIFFERENCE(A128,B128,C128,D128)</f>
        <v>16</v>
      </c>
    </row>
    <row r="129" spans="1:5" x14ac:dyDescent="0.25">
      <c r="A129" s="8">
        <v>1582</v>
      </c>
      <c r="B129" s="9">
        <v>10</v>
      </c>
      <c r="C129" s="9">
        <v>5</v>
      </c>
      <c r="D129" s="9">
        <v>1</v>
      </c>
      <c r="E129" s="10" cm="1">
        <f t="array" ref="E129">CALENDAR.SECULAR_DIFFERENCE(A129,B129,C129,D129)</f>
        <v>10</v>
      </c>
    </row>
    <row r="130" spans="1:5" x14ac:dyDescent="0.25">
      <c r="A130" s="72">
        <v>1700</v>
      </c>
      <c r="B130" s="37">
        <v>2</v>
      </c>
      <c r="C130" s="37">
        <v>18</v>
      </c>
      <c r="D130" s="37">
        <v>1</v>
      </c>
      <c r="E130" s="69" cm="1">
        <f t="array" ref="E130">CALENDAR.SECULAR_DIFFERENCE(A130,B130,C130,D130)</f>
        <v>10</v>
      </c>
    </row>
    <row r="131" spans="1:5" x14ac:dyDescent="0.25">
      <c r="A131" s="8">
        <v>1700</v>
      </c>
      <c r="B131" s="9">
        <v>2</v>
      </c>
      <c r="C131" s="9">
        <v>19</v>
      </c>
      <c r="D131" s="9">
        <v>1</v>
      </c>
      <c r="E131" s="10" cm="1">
        <f t="array" ref="E131">CALENDAR.SECULAR_DIFFERENCE(A131,B131,C131,D131)</f>
        <v>11</v>
      </c>
    </row>
    <row r="132" spans="1:5" x14ac:dyDescent="0.25">
      <c r="A132" s="11">
        <v>1800</v>
      </c>
      <c r="B132" s="12">
        <v>2</v>
      </c>
      <c r="C132" s="12">
        <v>17</v>
      </c>
      <c r="D132" s="12">
        <v>1</v>
      </c>
      <c r="E132" s="13" cm="1">
        <f t="array" ref="E132">CALENDAR.SECULAR_DIFFERENCE(A132,B132,C132,D132)</f>
        <v>11</v>
      </c>
    </row>
    <row r="133" spans="1:5" x14ac:dyDescent="0.25">
      <c r="A133" s="8">
        <v>1800</v>
      </c>
      <c r="B133" s="9">
        <v>2</v>
      </c>
      <c r="C133" s="9">
        <v>18</v>
      </c>
      <c r="D133" s="9">
        <v>1</v>
      </c>
      <c r="E133" s="10" cm="1">
        <f t="array" ref="E133">CALENDAR.SECULAR_DIFFERENCE(A133,B133,C133,D133)</f>
        <v>12</v>
      </c>
    </row>
    <row r="134" spans="1:5" x14ac:dyDescent="0.25">
      <c r="A134" s="72">
        <v>1900</v>
      </c>
      <c r="B134" s="37">
        <v>2</v>
      </c>
      <c r="C134" s="37">
        <v>16</v>
      </c>
      <c r="D134" s="37">
        <v>1</v>
      </c>
      <c r="E134" s="69" cm="1">
        <f t="array" ref="E134">CALENDAR.SECULAR_DIFFERENCE(A134,B134,C134,D134)</f>
        <v>12</v>
      </c>
    </row>
    <row r="135" spans="1:5" x14ac:dyDescent="0.25">
      <c r="A135" s="8">
        <v>1900</v>
      </c>
      <c r="B135" s="9">
        <v>2</v>
      </c>
      <c r="C135" s="9">
        <v>17</v>
      </c>
      <c r="D135" s="9">
        <v>1</v>
      </c>
      <c r="E135" s="10" cm="1">
        <f t="array" ref="E135">CALENDAR.SECULAR_DIFFERENCE(A135,B135,C135,D135)</f>
        <v>13</v>
      </c>
    </row>
    <row r="136" spans="1:5" x14ac:dyDescent="0.25">
      <c r="A136" s="72">
        <v>2100</v>
      </c>
      <c r="B136" s="37">
        <v>2</v>
      </c>
      <c r="C136" s="37">
        <v>15</v>
      </c>
      <c r="D136" s="37">
        <v>1</v>
      </c>
      <c r="E136" s="69" cm="1">
        <f t="array" ref="E136">CALENDAR.SECULAR_DIFFERENCE(A136,B136,C136,D136)</f>
        <v>13</v>
      </c>
    </row>
    <row r="137" spans="1:5" x14ac:dyDescent="0.25">
      <c r="A137" s="8">
        <v>48902</v>
      </c>
      <c r="B137" s="9">
        <v>1</v>
      </c>
      <c r="C137" s="9">
        <v>1</v>
      </c>
      <c r="D137" s="9"/>
      <c r="E137" s="10" cm="1">
        <f t="array" ref="E137">CALENDAR.SECULAR_DIFFERENCE(A137,B137,C137,D137)</f>
        <v>365</v>
      </c>
    </row>
    <row r="138" spans="1:5" x14ac:dyDescent="0.25">
      <c r="A138" s="72">
        <v>-48401</v>
      </c>
      <c r="B138" s="37">
        <v>1</v>
      </c>
      <c r="C138" s="37">
        <v>1</v>
      </c>
      <c r="D138" s="37"/>
      <c r="E138" s="69" cm="1">
        <f t="array" ref="E138">CALENDAR.SECULAR_DIFFERENCE(A138,B138,C138,D138)</f>
        <v>-365</v>
      </c>
    </row>
    <row r="139" spans="1:5" x14ac:dyDescent="0.25">
      <c r="A139" s="61"/>
    </row>
    <row r="143" spans="1:5" x14ac:dyDescent="0.25">
      <c r="B143" s="88"/>
    </row>
  </sheetData>
  <phoneticPr fontId="2" type="noConversion"/>
  <pageMargins left="0.7" right="0.7" top="0.75" bottom="0.75" header="0.3" footer="0.3"/>
  <pageSetup paperSize="9" orientation="portrait" copies="0"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workbookViewId="0">
      <selection activeCell="A32" sqref="A32"/>
    </sheetView>
  </sheetViews>
  <sheetFormatPr defaultRowHeight="15" x14ac:dyDescent="0.25"/>
  <cols>
    <col min="1" max="1" width="11.7109375" customWidth="1"/>
    <col min="2" max="2" width="12.5703125" customWidth="1"/>
    <col min="5" max="5" width="12.5703125" bestFit="1" customWidth="1"/>
    <col min="8" max="8" width="14.140625" bestFit="1" customWidth="1"/>
  </cols>
  <sheetData>
    <row r="1" spans="1:4" ht="19.5" x14ac:dyDescent="0.3">
      <c r="A1" s="1" t="s">
        <v>0</v>
      </c>
      <c r="B1" s="1"/>
      <c r="C1" s="1"/>
      <c r="D1" s="1"/>
    </row>
    <row r="3" spans="1:4" x14ac:dyDescent="0.25">
      <c r="A3" t="s">
        <v>1</v>
      </c>
      <c r="B3" t="s">
        <v>6</v>
      </c>
      <c r="C3" t="s">
        <v>234</v>
      </c>
    </row>
    <row r="4" spans="1:4" x14ac:dyDescent="0.25">
      <c r="C4" t="str" cm="1">
        <f t="array" ref="C4">CALENDAR.IS_LEAP_YEAR(Table2[[#This Row],[YearCE]],Table2[[#This Row],[JulianCalendar]])</f>
        <v/>
      </c>
    </row>
    <row r="5" spans="1:4" x14ac:dyDescent="0.25">
      <c r="A5" t="s">
        <v>3</v>
      </c>
      <c r="C5" t="e" cm="1">
        <f t="array" ref="C5">CALENDAR.IS_LEAP_YEAR(Table2[[#This Row],[YearCE]],Table2[[#This Row],[JulianCalendar]])</f>
        <v>#VALUE!</v>
      </c>
    </row>
    <row r="6" spans="1:4" x14ac:dyDescent="0.25">
      <c r="A6">
        <v>2023</v>
      </c>
      <c r="C6" t="b" cm="1">
        <f t="array" ref="C6">CALENDAR.IS_LEAP_YEAR(Table2[[#This Row],[YearCE]],Table2[[#This Row],[JulianCalendar]])</f>
        <v>0</v>
      </c>
    </row>
    <row r="7" spans="1:4" x14ac:dyDescent="0.25">
      <c r="A7">
        <v>2000</v>
      </c>
      <c r="C7" t="b" cm="1">
        <f t="array" ref="C7">CALENDAR.IS_LEAP_YEAR(Table2[[#This Row],[YearCE]],Table2[[#This Row],[JulianCalendar]])</f>
        <v>1</v>
      </c>
    </row>
    <row r="8" spans="1:4" x14ac:dyDescent="0.25">
      <c r="A8">
        <v>2100</v>
      </c>
      <c r="B8" s="3"/>
      <c r="C8" t="b" cm="1">
        <f t="array" ref="C8">CALENDAR.IS_LEAP_YEAR(Table2[[#This Row],[YearCE]],Table2[[#This Row],[JulianCalendar]])</f>
        <v>0</v>
      </c>
    </row>
    <row r="9" spans="1:4" x14ac:dyDescent="0.25">
      <c r="A9">
        <v>2100</v>
      </c>
      <c r="B9">
        <v>1</v>
      </c>
      <c r="C9" t="b" cm="1">
        <f t="array" ref="C9">CALENDAR.IS_LEAP_YEAR(Table2[[#This Row],[YearCE]],Table2[[#This Row],[JulianCalendar]])</f>
        <v>1</v>
      </c>
    </row>
    <row r="10" spans="1:4" x14ac:dyDescent="0.25">
      <c r="A10">
        <v>2400</v>
      </c>
      <c r="C10" t="b" cm="1">
        <f t="array" ref="C10">CALENDAR.IS_LEAP_YEAR(Table2[[#This Row],[YearCE]],Table2[[#This Row],[JulianCalendar]])</f>
        <v>1</v>
      </c>
    </row>
    <row r="11" spans="1:4" x14ac:dyDescent="0.25">
      <c r="A11">
        <v>2024</v>
      </c>
      <c r="C11" t="b" cm="1">
        <f t="array" ref="C11">CALENDAR.IS_LEAP_YEAR(Table2[[#This Row],[YearCE]],Table2[[#This Row],[JulianCalendar]])</f>
        <v>1</v>
      </c>
    </row>
    <row r="12" spans="1:4" x14ac:dyDescent="0.25">
      <c r="A12" s="3">
        <v>0</v>
      </c>
      <c r="B12" s="3"/>
      <c r="C12" t="b" cm="1">
        <f t="array" ref="C12">CALENDAR.IS_LEAP_YEAR(Table2[[#This Row],[YearCE]],Table2[[#This Row],[JulianCalendar]])</f>
        <v>1</v>
      </c>
    </row>
    <row r="13" spans="1:4" x14ac:dyDescent="0.25">
      <c r="A13" s="3">
        <v>-1</v>
      </c>
      <c r="B13" s="3"/>
      <c r="C13" t="b" cm="1">
        <f t="array" ref="C13">CALENDAR.IS_LEAP_YEAR(Table2[[#This Row],[YearCE]],Table2[[#This Row],[JulianCalendar]])</f>
        <v>0</v>
      </c>
    </row>
    <row r="14" spans="1:4" x14ac:dyDescent="0.25">
      <c r="A14" s="3">
        <v>-4</v>
      </c>
      <c r="B14" s="3"/>
      <c r="C14" t="b" cm="1">
        <f t="array" ref="C14">CALENDAR.IS_LEAP_YEAR(Table2[[#This Row],[YearCE]],Table2[[#This Row],[JulianCalendar]])</f>
        <v>1</v>
      </c>
    </row>
    <row r="17" spans="1:5" ht="19.5" x14ac:dyDescent="0.3">
      <c r="A17" s="1" t="s">
        <v>396</v>
      </c>
      <c r="B17" s="1"/>
      <c r="C17" s="1"/>
      <c r="D17" s="1"/>
    </row>
    <row r="19" spans="1:5" x14ac:dyDescent="0.25">
      <c r="A19" t="s">
        <v>1</v>
      </c>
      <c r="B19" t="s">
        <v>4</v>
      </c>
      <c r="C19" t="s">
        <v>5</v>
      </c>
      <c r="D19" t="s">
        <v>6</v>
      </c>
      <c r="E19" t="s">
        <v>235</v>
      </c>
    </row>
    <row r="20" spans="1:5" x14ac:dyDescent="0.25">
      <c r="E20" t="b" cm="1">
        <f t="array" ref="E20">CALENDAR.IS_VALID_DATE(Table23[[#This Row],[YearCE]],Table23[[#This Row],[Month]],Table23[[#This Row],[Day]],Table23[[#This Row],[JulianCalendar]])</f>
        <v>0</v>
      </c>
    </row>
    <row r="21" spans="1:5" x14ac:dyDescent="0.25">
      <c r="A21">
        <v>2023</v>
      </c>
      <c r="B21">
        <v>1</v>
      </c>
      <c r="C21">
        <v>1</v>
      </c>
      <c r="E21" t="b" cm="1">
        <f t="array" ref="E21">CALENDAR.IS_VALID_DATE(Table23[[#This Row],[YearCE]],Table23[[#This Row],[Month]],Table23[[#This Row],[Day]],Table23[[#This Row],[JulianCalendar]])</f>
        <v>1</v>
      </c>
    </row>
    <row r="22" spans="1:5" x14ac:dyDescent="0.25">
      <c r="A22">
        <v>2024</v>
      </c>
      <c r="B22">
        <v>2</v>
      </c>
      <c r="C22">
        <v>29</v>
      </c>
      <c r="E22" t="b" cm="1">
        <f t="array" ref="E22">CALENDAR.IS_VALID_DATE(Table23[[#This Row],[YearCE]],Table23[[#This Row],[Month]],Table23[[#This Row],[Day]],Table23[[#This Row],[JulianCalendar]])</f>
        <v>1</v>
      </c>
    </row>
    <row r="23" spans="1:5" x14ac:dyDescent="0.25">
      <c r="A23">
        <v>2100</v>
      </c>
      <c r="B23">
        <v>2</v>
      </c>
      <c r="C23">
        <v>29</v>
      </c>
      <c r="E23" t="b" cm="1">
        <f t="array" ref="E23">CALENDAR.IS_VALID_DATE(Table23[[#This Row],[YearCE]],Table23[[#This Row],[Month]],Table23[[#This Row],[Day]],Table23[[#This Row],[JulianCalendar]])</f>
        <v>0</v>
      </c>
    </row>
    <row r="24" spans="1:5" x14ac:dyDescent="0.25">
      <c r="A24">
        <v>2100</v>
      </c>
      <c r="B24">
        <v>2</v>
      </c>
      <c r="C24">
        <v>29</v>
      </c>
      <c r="D24">
        <v>1</v>
      </c>
      <c r="E24" t="b" cm="1">
        <f t="array" ref="E24">CALENDAR.IS_VALID_DATE(Table23[[#This Row],[YearCE]],Table23[[#This Row],[Month]],Table23[[#This Row],[Day]],Table23[[#This Row],[JulianCalendar]])</f>
        <v>1</v>
      </c>
    </row>
    <row r="25" spans="1:5" x14ac:dyDescent="0.25">
      <c r="A25">
        <v>0</v>
      </c>
      <c r="B25">
        <v>1</v>
      </c>
      <c r="C25">
        <v>31</v>
      </c>
      <c r="E25" t="b" cm="1">
        <f t="array" ref="E25">CALENDAR.IS_VALID_DATE(Table23[[#This Row],[YearCE]],Table23[[#This Row],[Month]],Table23[[#This Row],[Day]],Table23[[#This Row],[JulianCalendar]])</f>
        <v>1</v>
      </c>
    </row>
    <row r="26" spans="1:5" x14ac:dyDescent="0.25">
      <c r="A26">
        <v>-1000000</v>
      </c>
      <c r="B26">
        <v>12</v>
      </c>
      <c r="C26">
        <v>31</v>
      </c>
      <c r="E26" t="b" cm="1">
        <f t="array" ref="E26">CALENDAR.IS_VALID_DATE(Table23[[#This Row],[YearCE]],Table23[[#This Row],[Month]],Table23[[#This Row],[Day]],Table23[[#This Row],[JulianCalendar]])</f>
        <v>1</v>
      </c>
    </row>
    <row r="27" spans="1:5" x14ac:dyDescent="0.25">
      <c r="A27" s="2">
        <v>2023.5</v>
      </c>
      <c r="B27">
        <v>1</v>
      </c>
      <c r="C27">
        <v>1</v>
      </c>
      <c r="E27" t="b" cm="1">
        <f t="array" ref="E27">CALENDAR.IS_VALID_DATE(Table23[[#This Row],[YearCE]],Table23[[#This Row],[Month]],Table23[[#This Row],[Day]],Table23[[#This Row],[JulianCalendar]])</f>
        <v>0</v>
      </c>
    </row>
    <row r="28" spans="1:5" x14ac:dyDescent="0.25">
      <c r="A28">
        <v>2023</v>
      </c>
      <c r="B28">
        <v>1.5</v>
      </c>
      <c r="C28">
        <v>1</v>
      </c>
      <c r="E28" t="b" cm="1">
        <f t="array" ref="E28">CALENDAR.IS_VALID_DATE(Table23[[#This Row],[YearCE]],Table23[[#This Row],[Month]],Table23[[#This Row],[Day]],Table23[[#This Row],[JulianCalendar]])</f>
        <v>0</v>
      </c>
    </row>
    <row r="29" spans="1:5" x14ac:dyDescent="0.25">
      <c r="A29">
        <v>2023</v>
      </c>
      <c r="B29">
        <v>1</v>
      </c>
      <c r="C29">
        <v>1.5</v>
      </c>
      <c r="E29" t="b" cm="1">
        <f t="array" ref="E29">CALENDAR.IS_VALID_DATE(Table23[[#This Row],[YearCE]],Table23[[#This Row],[Month]],Table23[[#This Row],[Day]],Table23[[#This Row],[JulianCalendar]])</f>
        <v>1</v>
      </c>
    </row>
    <row r="32" spans="1:5" ht="19.5" x14ac:dyDescent="0.3">
      <c r="A32" s="1" t="s">
        <v>394</v>
      </c>
      <c r="B32" s="1"/>
      <c r="C32" s="1"/>
      <c r="D32" s="1"/>
    </row>
    <row r="34" spans="1:5" x14ac:dyDescent="0.25">
      <c r="A34" t="s">
        <v>1</v>
      </c>
      <c r="B34" t="s">
        <v>158</v>
      </c>
      <c r="C34" t="s">
        <v>6</v>
      </c>
      <c r="D34" t="s">
        <v>235</v>
      </c>
    </row>
    <row r="35" spans="1:5" x14ac:dyDescent="0.25">
      <c r="D35" t="b" cm="1">
        <f t="array" ref="D35">CALENDAR.IS_VALID_ORDINAL_DATE(Table2321[[#This Row],[YearCE]],Table2321[[#This Row],[OrdinalDay]],Table2321[[#This Row],[JulianCalendar]])</f>
        <v>0</v>
      </c>
    </row>
    <row r="36" spans="1:5" x14ac:dyDescent="0.25">
      <c r="A36">
        <v>2023</v>
      </c>
      <c r="B36">
        <v>1</v>
      </c>
      <c r="D36" t="b" cm="1">
        <f t="array" ref="D36">CALENDAR.IS_VALID_ORDINAL_DATE(Table2321[[#This Row],[YearCE]],Table2321[[#This Row],[OrdinalDay]],Table2321[[#This Row],[JulianCalendar]])</f>
        <v>1</v>
      </c>
    </row>
    <row r="37" spans="1:5" x14ac:dyDescent="0.25">
      <c r="A37">
        <v>2024</v>
      </c>
      <c r="B37">
        <v>366</v>
      </c>
      <c r="D37" t="b" cm="1">
        <f t="array" ref="D37">CALENDAR.IS_VALID_ORDINAL_DATE(Table2321[[#This Row],[YearCE]],Table2321[[#This Row],[OrdinalDay]],Table2321[[#This Row],[JulianCalendar]])</f>
        <v>1</v>
      </c>
    </row>
    <row r="38" spans="1:5" x14ac:dyDescent="0.25">
      <c r="A38">
        <v>2100</v>
      </c>
      <c r="B38">
        <v>366</v>
      </c>
      <c r="D38" t="b" cm="1">
        <f t="array" ref="D38">CALENDAR.IS_VALID_ORDINAL_DATE(Table2321[[#This Row],[YearCE]],Table2321[[#This Row],[OrdinalDay]],Table2321[[#This Row],[JulianCalendar]])</f>
        <v>0</v>
      </c>
    </row>
    <row r="39" spans="1:5" x14ac:dyDescent="0.25">
      <c r="A39">
        <v>2100</v>
      </c>
      <c r="B39">
        <v>366</v>
      </c>
      <c r="C39">
        <v>1</v>
      </c>
      <c r="D39" t="b" cm="1">
        <f t="array" ref="D39">CALENDAR.IS_VALID_ORDINAL_DATE(Table2321[[#This Row],[YearCE]],Table2321[[#This Row],[OrdinalDay]],Table2321[[#This Row],[JulianCalendar]])</f>
        <v>1</v>
      </c>
    </row>
    <row r="42" spans="1:5" ht="19.5" x14ac:dyDescent="0.3">
      <c r="A42" s="1" t="s">
        <v>395</v>
      </c>
      <c r="B42" s="1"/>
      <c r="C42" s="1"/>
      <c r="D42" s="1"/>
    </row>
    <row r="44" spans="1:5" x14ac:dyDescent="0.25">
      <c r="A44" t="s">
        <v>1</v>
      </c>
      <c r="B44" t="s">
        <v>251</v>
      </c>
      <c r="C44" t="s">
        <v>149</v>
      </c>
      <c r="D44" t="s">
        <v>6</v>
      </c>
      <c r="E44" t="s">
        <v>235</v>
      </c>
    </row>
    <row r="45" spans="1:5" x14ac:dyDescent="0.25">
      <c r="E45" t="b" cm="1">
        <f t="array" ref="E45">CALENDAR.IS_VALID_WEEK_DATE(Table2322[[#This Row],[YearCE]],Table2322[[#This Row],[ISOWeek]],Table2322[[#This Row],[ISOWeekDay]],Table2322[[#This Row],[JulianCalendar]])</f>
        <v>0</v>
      </c>
    </row>
    <row r="46" spans="1:5" x14ac:dyDescent="0.25">
      <c r="A46">
        <v>2023</v>
      </c>
      <c r="B46">
        <v>1</v>
      </c>
      <c r="E46" t="b" cm="1">
        <f t="array" ref="E46">CALENDAR.IS_VALID_WEEK_DATE(Table2322[[#This Row],[YearCE]],Table2322[[#This Row],[ISOWeek]],Table2322[[#This Row],[ISOWeekDay]],Table2322[[#This Row],[JulianCalendar]])</f>
        <v>1</v>
      </c>
    </row>
    <row r="47" spans="1:5" x14ac:dyDescent="0.25">
      <c r="A47">
        <v>2024</v>
      </c>
      <c r="B47">
        <v>52</v>
      </c>
      <c r="E47" t="b" cm="1">
        <f t="array" ref="E47">CALENDAR.IS_VALID_WEEK_DATE(Table2322[[#This Row],[YearCE]],Table2322[[#This Row],[ISOWeek]],Table2322[[#This Row],[ISOWeekDay]],Table2322[[#This Row],[JulianCalendar]])</f>
        <v>1</v>
      </c>
    </row>
    <row r="48" spans="1:5" x14ac:dyDescent="0.25">
      <c r="A48">
        <v>2020</v>
      </c>
      <c r="B48">
        <v>53</v>
      </c>
      <c r="E48" t="b" cm="1">
        <f t="array" ref="E48">CALENDAR.IS_VALID_WEEK_DATE(Table2322[[#This Row],[YearCE]],Table2322[[#This Row],[ISOWeek]],Table2322[[#This Row],[ISOWeekDay]],Table2322[[#This Row],[JulianCalendar]])</f>
        <v>1</v>
      </c>
    </row>
    <row r="49" spans="1:5" x14ac:dyDescent="0.25">
      <c r="A49">
        <v>2020</v>
      </c>
      <c r="B49">
        <v>53</v>
      </c>
      <c r="C49">
        <v>1</v>
      </c>
      <c r="E49" t="b" cm="1">
        <f t="array" ref="E49">CALENDAR.IS_VALID_WEEK_DATE(Table2322[[#This Row],[YearCE]],Table2322[[#This Row],[ISOWeek]],Table2322[[#This Row],[ISOWeekDay]],Table2322[[#This Row],[JulianCalendar]])</f>
        <v>1</v>
      </c>
    </row>
    <row r="50" spans="1:5" x14ac:dyDescent="0.25">
      <c r="A50">
        <v>2021</v>
      </c>
      <c r="B50">
        <v>53</v>
      </c>
      <c r="D50">
        <v>1</v>
      </c>
      <c r="E50" t="b" cm="1">
        <f t="array" ref="E50">CALENDAR.IS_VALID_WEEK_DATE(Table2322[[#This Row],[YearCE]],Table2322[[#This Row],[ISOWeek]],Table2322[[#This Row],[ISOWeekDay]],Table2322[[#This Row],[JulianCalendar]])</f>
        <v>1</v>
      </c>
    </row>
    <row r="51" spans="1:5" x14ac:dyDescent="0.25">
      <c r="A51">
        <v>2021</v>
      </c>
      <c r="B51">
        <v>53</v>
      </c>
      <c r="E51" t="b" cm="1">
        <f t="array" ref="E51">CALENDAR.IS_VALID_WEEK_DATE(Table2322[[#This Row],[YearCE]],Table2322[[#This Row],[ISOWeek]],Table2322[[#This Row],[ISOWeekDay]],Table2322[[#This Row],[JulianCalendar]])</f>
        <v>0</v>
      </c>
    </row>
    <row r="52" spans="1:5" x14ac:dyDescent="0.25">
      <c r="A52" s="3">
        <v>2023</v>
      </c>
      <c r="B52">
        <v>25</v>
      </c>
      <c r="C52">
        <v>8</v>
      </c>
      <c r="E52" t="b" cm="1">
        <f t="array" ref="E52">CALENDAR.IS_VALID_WEEK_DATE(Table2322[[#This Row],[YearCE]],Table2322[[#This Row],[ISOWeek]],Table2322[[#This Row],[ISOWeekDay]],Table2322[[#This Row],[JulianCalendar]])</f>
        <v>0</v>
      </c>
    </row>
    <row r="55" spans="1:5" ht="19.5" x14ac:dyDescent="0.3">
      <c r="A55" s="1" t="s">
        <v>475</v>
      </c>
      <c r="B55" s="1"/>
      <c r="C55" s="1"/>
      <c r="D55" s="1"/>
    </row>
    <row r="57" spans="1:5" x14ac:dyDescent="0.25">
      <c r="A57" t="s">
        <v>82</v>
      </c>
      <c r="B57" t="s">
        <v>83</v>
      </c>
      <c r="C57" t="s">
        <v>84</v>
      </c>
      <c r="D57" t="s">
        <v>397</v>
      </c>
      <c r="E57" t="s">
        <v>235</v>
      </c>
    </row>
    <row r="58" spans="1:5" x14ac:dyDescent="0.25">
      <c r="A58">
        <v>24</v>
      </c>
      <c r="E58" t="b" cm="1">
        <f t="array" ref="E58">CALENDAR.IS_VALID_TIME_OF_DAY(Table237[[#This Row],[Hour]],Table237[[#This Row],[Minute]],Table237[[#This Row],[Second]],Table237[[#This Row],[Accept24Hour]])</f>
        <v>0</v>
      </c>
    </row>
    <row r="59" spans="1:5" x14ac:dyDescent="0.25">
      <c r="A59">
        <v>24</v>
      </c>
      <c r="D59">
        <v>1</v>
      </c>
      <c r="E59" t="b" cm="1">
        <f t="array" ref="E59">CALENDAR.IS_VALID_TIME_OF_DAY(Table237[[#This Row],[Hour]],Table237[[#This Row],[Minute]],Table237[[#This Row],[Second]],Table237[[#This Row],[Accept24Hour]])</f>
        <v>1</v>
      </c>
    </row>
    <row r="60" spans="1:5" x14ac:dyDescent="0.25">
      <c r="A60">
        <v>23</v>
      </c>
      <c r="B60">
        <v>59</v>
      </c>
      <c r="E60" t="b" cm="1">
        <f t="array" ref="E60">CALENDAR.IS_VALID_TIME_OF_DAY(Table237[[#This Row],[Hour]],Table237[[#This Row],[Minute]],Table237[[#This Row],[Second]],Table237[[#This Row],[Accept24Hour]])</f>
        <v>1</v>
      </c>
    </row>
    <row r="61" spans="1:5" x14ac:dyDescent="0.25">
      <c r="B61">
        <v>45</v>
      </c>
      <c r="C61">
        <v>23</v>
      </c>
      <c r="E61" t="b" cm="1">
        <f t="array" ref="E61">CALENDAR.IS_VALID_TIME_OF_DAY(Table237[[#This Row],[Hour]],Table237[[#This Row],[Minute]],Table237[[#This Row],[Second]],Table237[[#This Row],[Accept24Hour]])</f>
        <v>1</v>
      </c>
    </row>
    <row r="62" spans="1:5" x14ac:dyDescent="0.25">
      <c r="C62">
        <v>12.5</v>
      </c>
      <c r="E62" t="b" cm="1">
        <f t="array" ref="E62">CALENDAR.IS_VALID_TIME_OF_DAY(Table237[[#This Row],[Hour]],Table237[[#This Row],[Minute]],Table237[[#This Row],[Second]],Table237[[#This Row],[Accept24Hour]])</f>
        <v>1</v>
      </c>
    </row>
    <row r="63" spans="1:5" x14ac:dyDescent="0.25">
      <c r="B63">
        <v>15</v>
      </c>
      <c r="E63" t="b" cm="1">
        <f t="array" ref="E63">CALENDAR.IS_VALID_TIME_OF_DAY(Table237[[#This Row],[Hour]],Table237[[#This Row],[Minute]],Table237[[#This Row],[Second]],Table237[[#This Row],[Accept24Hour]])</f>
        <v>1</v>
      </c>
    </row>
    <row r="64" spans="1:5" x14ac:dyDescent="0.25">
      <c r="A64">
        <v>22.5</v>
      </c>
      <c r="E64" t="b" cm="1">
        <f t="array" ref="E64">CALENDAR.IS_VALID_TIME_OF_DAY(Table237[[#This Row],[Hour]],Table237[[#This Row],[Minute]],Table237[[#This Row],[Second]],Table237[[#This Row],[Accept24Hour]])</f>
        <v>1</v>
      </c>
    </row>
    <row r="65" spans="1:5" x14ac:dyDescent="0.25">
      <c r="A65" s="2">
        <v>22.5</v>
      </c>
      <c r="B65">
        <v>1</v>
      </c>
      <c r="E65" t="b" cm="1">
        <f t="array" ref="E65">CALENDAR.IS_VALID_TIME_OF_DAY(Table237[[#This Row],[Hour]],Table237[[#This Row],[Minute]],Table237[[#This Row],[Second]],Table237[[#This Row],[Accept24Hour]])</f>
        <v>0</v>
      </c>
    </row>
    <row r="66" spans="1:5" x14ac:dyDescent="0.25">
      <c r="A66">
        <v>1</v>
      </c>
      <c r="B66">
        <v>1</v>
      </c>
      <c r="C66">
        <v>1.5</v>
      </c>
      <c r="E66" t="b" cm="1">
        <f t="array" ref="E66">CALENDAR.IS_VALID_TIME_OF_DAY(Table237[[#This Row],[Hour]],Table237[[#This Row],[Minute]],Table237[[#This Row],[Second]],Table237[[#This Row],[Accept24Hour]])</f>
        <v>1</v>
      </c>
    </row>
    <row r="67" spans="1:5" x14ac:dyDescent="0.25">
      <c r="A67">
        <v>1</v>
      </c>
      <c r="C67">
        <v>1</v>
      </c>
      <c r="E67" t="b" cm="1">
        <f t="array" ref="E67">CALENDAR.IS_VALID_TIME_OF_DAY(Table237[[#This Row],[Hour]],Table237[[#This Row],[Minute]],Table237[[#This Row],[Second]],Table237[[#This Row],[Accept24Hour]])</f>
        <v>0</v>
      </c>
    </row>
  </sheetData>
  <phoneticPr fontId="2" type="noConversion"/>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O107"/>
  <sheetViews>
    <sheetView topLeftCell="A77" workbookViewId="0">
      <selection activeCell="A102" sqref="A102"/>
    </sheetView>
  </sheetViews>
  <sheetFormatPr defaultRowHeight="15" x14ac:dyDescent="0.25"/>
  <cols>
    <col min="1" max="1" width="23.140625" customWidth="1"/>
    <col min="2" max="2" width="27" customWidth="1"/>
    <col min="3" max="3" width="15.5703125" bestFit="1" customWidth="1"/>
    <col min="4" max="4" width="14.85546875" customWidth="1"/>
    <col min="5" max="5" width="15.85546875" bestFit="1" customWidth="1"/>
    <col min="6" max="6" width="20.5703125" bestFit="1" customWidth="1"/>
    <col min="7" max="7" width="15.42578125" customWidth="1"/>
    <col min="8" max="8" width="16.140625" customWidth="1"/>
    <col min="9" max="9" width="22.5703125" customWidth="1"/>
    <col min="10" max="10" width="23.42578125" customWidth="1"/>
    <col min="11" max="11" width="22.140625" customWidth="1"/>
    <col min="12" max="12" width="24.7109375" customWidth="1"/>
    <col min="13" max="13" width="25" customWidth="1"/>
    <col min="14" max="14" width="23.28515625" bestFit="1" customWidth="1"/>
    <col min="15" max="15" width="23" customWidth="1"/>
    <col min="16" max="16" width="22.42578125" bestFit="1" customWidth="1"/>
    <col min="17" max="17" width="24.42578125" customWidth="1"/>
    <col min="18" max="18" width="25" customWidth="1"/>
    <col min="19" max="19" width="18.5703125" bestFit="1" customWidth="1"/>
    <col min="21" max="21" width="12" bestFit="1" customWidth="1"/>
  </cols>
  <sheetData>
    <row r="1" spans="1:6" ht="19.5" x14ac:dyDescent="0.3">
      <c r="A1" s="1" t="s">
        <v>243</v>
      </c>
      <c r="B1" s="1"/>
    </row>
    <row r="3" spans="1:6" x14ac:dyDescent="0.25">
      <c r="A3" t="s">
        <v>1</v>
      </c>
      <c r="B3" t="s">
        <v>4</v>
      </c>
      <c r="C3" t="s">
        <v>5</v>
      </c>
      <c r="D3" t="s">
        <v>77</v>
      </c>
      <c r="E3" t="s">
        <v>6</v>
      </c>
      <c r="F3" t="s">
        <v>80</v>
      </c>
    </row>
    <row r="4" spans="1:6" x14ac:dyDescent="0.25">
      <c r="F4" s="201" t="str" cm="1">
        <f t="array" ref="F4">CALENDAR.JULIAN_DATE(Table7912[[#This Row],[YearCE]],Table7912[[#This Row],[Month]],Table7912[[#This Row],[Day]],Table7912[[#This Row],[Time]],Table7912[[#This Row],[JulianCalendar]])</f>
        <v/>
      </c>
    </row>
    <row r="5" spans="1:6" x14ac:dyDescent="0.25">
      <c r="A5" t="s">
        <v>238</v>
      </c>
      <c r="F5" s="201" t="e" cm="1">
        <f t="array" ref="F5">CALENDAR.JULIAN_DATE(Table7912[[#This Row],[YearCE]],Table7912[[#This Row],[Month]],Table7912[[#This Row],[Day]],Table7912[[#This Row],[Time]],Table7912[[#This Row],[JulianCalendar]])</f>
        <v>#NUM!</v>
      </c>
    </row>
    <row r="6" spans="1:6" x14ac:dyDescent="0.25">
      <c r="A6">
        <v>2023</v>
      </c>
      <c r="B6">
        <v>1</v>
      </c>
      <c r="C6">
        <v>1</v>
      </c>
      <c r="F6" s="201" cm="1">
        <f t="array" ref="F6">CALENDAR.JULIAN_DATE(Table7912[[#This Row],[YearCE]],Table7912[[#This Row],[Month]],Table7912[[#This Row],[Day]],Table7912[[#This Row],[Time]],Table7912[[#This Row],[JulianCalendar]])</f>
        <v>2459945.5</v>
      </c>
    </row>
    <row r="7" spans="1:6" x14ac:dyDescent="0.25">
      <c r="A7">
        <v>2023</v>
      </c>
      <c r="B7">
        <v>1</v>
      </c>
      <c r="C7">
        <v>1</v>
      </c>
      <c r="D7">
        <v>0.5</v>
      </c>
      <c r="F7" s="201" cm="1">
        <f t="array" ref="F7">CALENDAR.JULIAN_DATE(Table7912[[#This Row],[YearCE]],Table7912[[#This Row],[Month]],Table7912[[#This Row],[Day]],Table7912[[#This Row],[Time]],Table7912[[#This Row],[JulianCalendar]])</f>
        <v>2459946</v>
      </c>
    </row>
    <row r="8" spans="1:6" x14ac:dyDescent="0.25">
      <c r="A8">
        <v>1582</v>
      </c>
      <c r="B8">
        <v>10</v>
      </c>
      <c r="C8">
        <v>4</v>
      </c>
      <c r="D8">
        <v>0.5</v>
      </c>
      <c r="E8">
        <v>1</v>
      </c>
      <c r="F8" s="201" cm="1">
        <f t="array" ref="F8">CALENDAR.JULIAN_DATE(Table7912[[#This Row],[YearCE]],Table7912[[#This Row],[Month]],Table7912[[#This Row],[Day]],Table7912[[#This Row],[Time]],Table7912[[#This Row],[JulianCalendar]])</f>
        <v>2299160</v>
      </c>
    </row>
    <row r="9" spans="1:6" x14ac:dyDescent="0.25">
      <c r="A9">
        <v>1582</v>
      </c>
      <c r="B9">
        <v>10</v>
      </c>
      <c r="C9">
        <v>15</v>
      </c>
      <c r="D9">
        <v>0.5</v>
      </c>
      <c r="F9" s="201" cm="1">
        <f t="array" ref="F9">CALENDAR.JULIAN_DATE(Table7912[[#This Row],[YearCE]],Table7912[[#This Row],[Month]],Table7912[[#This Row],[Day]],Table7912[[#This Row],[Time]],Table7912[[#This Row],[JulianCalendar]])</f>
        <v>2299161</v>
      </c>
    </row>
    <row r="10" spans="1:6" x14ac:dyDescent="0.25">
      <c r="A10">
        <v>-4712</v>
      </c>
      <c r="B10">
        <v>1</v>
      </c>
      <c r="C10">
        <v>1</v>
      </c>
      <c r="D10">
        <v>0.5</v>
      </c>
      <c r="E10">
        <v>1</v>
      </c>
      <c r="F10" s="201" cm="1">
        <f t="array" ref="F10">CALENDAR.JULIAN_DATE(Table7912[[#This Row],[YearCE]],Table7912[[#This Row],[Month]],Table7912[[#This Row],[Day]],Table7912[[#This Row],[Time]],Table7912[[#This Row],[JulianCalendar]])</f>
        <v>0</v>
      </c>
    </row>
    <row r="11" spans="1:6" x14ac:dyDescent="0.25">
      <c r="A11">
        <v>-4713</v>
      </c>
      <c r="B11">
        <v>11</v>
      </c>
      <c r="C11">
        <v>24</v>
      </c>
      <c r="D11">
        <v>0.5</v>
      </c>
      <c r="F11" s="201" cm="1">
        <f t="array" ref="F11">CALENDAR.JULIAN_DATE(Table7912[[#This Row],[YearCE]],Table7912[[#This Row],[Month]],Table7912[[#This Row],[Day]],Table7912[[#This Row],[Time]],Table7912[[#This Row],[JulianCalendar]])</f>
        <v>0</v>
      </c>
    </row>
    <row r="14" spans="1:6" ht="19.5" x14ac:dyDescent="0.3">
      <c r="A14" s="1" t="s">
        <v>398</v>
      </c>
      <c r="B14" s="1"/>
    </row>
    <row r="16" spans="1:6" x14ac:dyDescent="0.25">
      <c r="A16" t="s">
        <v>1</v>
      </c>
      <c r="B16" t="s">
        <v>4</v>
      </c>
      <c r="C16" t="s">
        <v>5</v>
      </c>
      <c r="D16" t="s">
        <v>77</v>
      </c>
      <c r="E16" t="s">
        <v>6</v>
      </c>
      <c r="F16" t="s">
        <v>239</v>
      </c>
    </row>
    <row r="17" spans="1:6" x14ac:dyDescent="0.25">
      <c r="F17" s="201" t="str" cm="1">
        <f t="array" ref="F17">CALENDAR.MODIFIED_JULIAN_DATE(Table791213[[#This Row],[YearCE]],Table791213[[#This Row],[Month]],Table791213[[#This Row],[Day]],Table791213[[#This Row],[Time]],Table791213[[#This Row],[JulianCalendar]])</f>
        <v/>
      </c>
    </row>
    <row r="18" spans="1:6" x14ac:dyDescent="0.25">
      <c r="A18" t="s">
        <v>238</v>
      </c>
      <c r="F18" s="201" t="e" cm="1">
        <f t="array" ref="F18">CALENDAR.MODIFIED_JULIAN_DATE(Table791213[[#This Row],[YearCE]],Table791213[[#This Row],[Month]],Table791213[[#This Row],[Day]],Table791213[[#This Row],[Time]],Table791213[[#This Row],[JulianCalendar]])</f>
        <v>#NUM!</v>
      </c>
    </row>
    <row r="19" spans="1:6" x14ac:dyDescent="0.25">
      <c r="A19">
        <v>1858</v>
      </c>
      <c r="B19">
        <v>11</v>
      </c>
      <c r="C19">
        <v>17</v>
      </c>
      <c r="F19" s="201" cm="1">
        <f t="array" ref="F19">CALENDAR.MODIFIED_JULIAN_DATE(Table791213[[#This Row],[YearCE]],Table791213[[#This Row],[Month]],Table791213[[#This Row],[Day]],Table791213[[#This Row],[Time]],Table791213[[#This Row],[JulianCalendar]])</f>
        <v>0</v>
      </c>
    </row>
    <row r="20" spans="1:6" x14ac:dyDescent="0.25">
      <c r="A20">
        <v>1858</v>
      </c>
      <c r="B20">
        <v>11</v>
      </c>
      <c r="C20">
        <v>5</v>
      </c>
      <c r="E20">
        <v>1</v>
      </c>
      <c r="F20" s="201" cm="1">
        <f t="array" ref="F20">CALENDAR.MODIFIED_JULIAN_DATE(Table791213[[#This Row],[YearCE]],Table791213[[#This Row],[Month]],Table791213[[#This Row],[Day]],Table791213[[#This Row],[Time]],Table791213[[#This Row],[JulianCalendar]])</f>
        <v>0</v>
      </c>
    </row>
    <row r="21" spans="1:6" x14ac:dyDescent="0.25">
      <c r="A21">
        <v>2023</v>
      </c>
      <c r="B21">
        <v>6</v>
      </c>
      <c r="C21">
        <v>1</v>
      </c>
      <c r="F21" s="201" cm="1">
        <f t="array" ref="F21">CALENDAR.MODIFIED_JULIAN_DATE(Table791213[[#This Row],[YearCE]],Table791213[[#This Row],[Month]],Table791213[[#This Row],[Day]],Table791213[[#This Row],[Time]],Table791213[[#This Row],[JulianCalendar]])</f>
        <v>60096</v>
      </c>
    </row>
    <row r="22" spans="1:6" x14ac:dyDescent="0.25">
      <c r="A22">
        <v>2023</v>
      </c>
      <c r="B22">
        <v>6</v>
      </c>
      <c r="C22">
        <v>1</v>
      </c>
      <c r="D22">
        <v>0.5</v>
      </c>
      <c r="F22" s="201" cm="1">
        <f t="array" ref="F22">CALENDAR.MODIFIED_JULIAN_DATE(Table791213[[#This Row],[YearCE]],Table791213[[#This Row],[Month]],Table791213[[#This Row],[Day]],Table791213[[#This Row],[Time]],Table791213[[#This Row],[JulianCalendar]])</f>
        <v>60096.5</v>
      </c>
    </row>
    <row r="23" spans="1:6" x14ac:dyDescent="0.25">
      <c r="A23">
        <v>-4712</v>
      </c>
      <c r="B23">
        <v>1</v>
      </c>
      <c r="C23">
        <v>1</v>
      </c>
      <c r="D23">
        <v>0.5</v>
      </c>
      <c r="E23">
        <v>1</v>
      </c>
      <c r="F23" s="201" cm="1">
        <f t="array" ref="F23">CALENDAR.MODIFIED_JULIAN_DATE(Table791213[[#This Row],[YearCE]],Table791213[[#This Row],[Month]],Table791213[[#This Row],[Day]],Table791213[[#This Row],[Time]],Table791213[[#This Row],[JulianCalendar]])</f>
        <v>-2400000.5</v>
      </c>
    </row>
    <row r="24" spans="1:6" x14ac:dyDescent="0.25">
      <c r="A24">
        <v>-4713</v>
      </c>
      <c r="B24">
        <v>11</v>
      </c>
      <c r="C24">
        <v>24</v>
      </c>
      <c r="D24">
        <v>0.5</v>
      </c>
      <c r="F24" s="201" cm="1">
        <f t="array" ref="F24">CALENDAR.MODIFIED_JULIAN_DATE(Table791213[[#This Row],[YearCE]],Table791213[[#This Row],[Month]],Table791213[[#This Row],[Day]],Table791213[[#This Row],[Time]],Table791213[[#This Row],[JulianCalendar]])</f>
        <v>-2400000.5</v>
      </c>
    </row>
    <row r="27" spans="1:6" ht="19.5" x14ac:dyDescent="0.3">
      <c r="A27" s="1" t="s">
        <v>240</v>
      </c>
      <c r="B27" s="1"/>
      <c r="D27" s="1" t="s">
        <v>242</v>
      </c>
      <c r="E27" s="1"/>
    </row>
    <row r="29" spans="1:6" x14ac:dyDescent="0.25">
      <c r="A29" t="s">
        <v>37</v>
      </c>
      <c r="B29" t="s">
        <v>239</v>
      </c>
      <c r="D29" t="s">
        <v>241</v>
      </c>
      <c r="E29" t="s">
        <v>80</v>
      </c>
    </row>
    <row r="30" spans="1:6" x14ac:dyDescent="0.25">
      <c r="A30" s="201"/>
      <c r="B30" s="201" t="str" cm="1">
        <f t="array" ref="B30">CALENDAR.JDATE_TO_MODIFIED(Table79121314[[#This Row],[JDate]])</f>
        <v/>
      </c>
      <c r="D30" s="201" t="s">
        <v>164</v>
      </c>
      <c r="E30" s="201" t="str" cm="1">
        <f t="array" ref="E30">CALENDAR.MODIFIED_TO_JDATE(Table7912131416[[#This Row],[MJDate]])</f>
        <v/>
      </c>
    </row>
    <row r="31" spans="1:6" x14ac:dyDescent="0.25">
      <c r="A31" s="201" t="s">
        <v>238</v>
      </c>
      <c r="B31" s="201" t="e" cm="1">
        <f t="array" ref="B31">CALENDAR.JDATE_TO_MODIFIED(Table79121314[[#This Row],[JDate]])</f>
        <v>#VALUE!</v>
      </c>
      <c r="D31" s="201" t="e">
        <v>#VALUE!</v>
      </c>
      <c r="E31" s="201" t="e" cm="1">
        <f t="array" ref="E31">CALENDAR.MODIFIED_TO_JDATE(Table7912131416[[#This Row],[MJDate]])</f>
        <v>#VALUE!</v>
      </c>
    </row>
    <row r="32" spans="1:6" x14ac:dyDescent="0.25">
      <c r="A32" s="201">
        <v>2459945.5</v>
      </c>
      <c r="B32" s="201" cm="1">
        <f t="array" ref="B32">CALENDAR.JDATE_TO_MODIFIED(Table79121314[[#This Row],[JDate]])</f>
        <v>59945</v>
      </c>
      <c r="D32" s="201">
        <v>59945</v>
      </c>
      <c r="E32" s="201" cm="1">
        <f t="array" ref="E32">CALENDAR.MODIFIED_TO_JDATE(Table7912131416[[#This Row],[MJDate]])</f>
        <v>2459945.5</v>
      </c>
    </row>
    <row r="33" spans="1:6" x14ac:dyDescent="0.25">
      <c r="A33" s="201">
        <v>2459946</v>
      </c>
      <c r="B33" s="201" cm="1">
        <f t="array" ref="B33">CALENDAR.JDATE_TO_MODIFIED(Table79121314[[#This Row],[JDate]])</f>
        <v>59945.5</v>
      </c>
      <c r="D33" s="201">
        <v>59945.5</v>
      </c>
      <c r="E33" s="201" cm="1">
        <f t="array" ref="E33">CALENDAR.MODIFIED_TO_JDATE(Table7912131416[[#This Row],[MJDate]])</f>
        <v>2459946</v>
      </c>
    </row>
    <row r="34" spans="1:6" x14ac:dyDescent="0.25">
      <c r="A34" s="201">
        <v>2400000.5</v>
      </c>
      <c r="B34" s="201" cm="1">
        <f t="array" ref="B34">CALENDAR.JDATE_TO_MODIFIED(Table79121314[[#This Row],[JDate]])</f>
        <v>0</v>
      </c>
      <c r="D34" s="201">
        <v>0</v>
      </c>
      <c r="E34" s="201" cm="1">
        <f t="array" ref="E34">CALENDAR.MODIFIED_TO_JDATE(Table7912131416[[#This Row],[MJDate]])</f>
        <v>2400000.5</v>
      </c>
    </row>
    <row r="37" spans="1:6" ht="19.5" x14ac:dyDescent="0.3">
      <c r="A37" s="1" t="s">
        <v>559</v>
      </c>
    </row>
    <row r="39" spans="1:6" x14ac:dyDescent="0.25">
      <c r="A39" s="5" t="s">
        <v>37</v>
      </c>
      <c r="B39" s="6" t="s">
        <v>6</v>
      </c>
      <c r="C39" s="6" t="s">
        <v>15</v>
      </c>
      <c r="D39" s="6" t="s">
        <v>16</v>
      </c>
      <c r="E39" s="6" t="s">
        <v>17</v>
      </c>
      <c r="F39" s="7" t="s">
        <v>56</v>
      </c>
    </row>
    <row r="40" spans="1:6" x14ac:dyDescent="0.25">
      <c r="A40" s="8"/>
      <c r="B40" s="9"/>
      <c r="C40" s="9" t="str" cm="1">
        <f t="array" ref="C40:F40">CALENDAR.JDATE_TO_CALENDAR_DATE($A40,$B40)</f>
        <v/>
      </c>
      <c r="D40" s="9" t="str">
        <v/>
      </c>
      <c r="E40" s="9" t="str">
        <v/>
      </c>
      <c r="F40" s="10" t="str">
        <v/>
      </c>
    </row>
    <row r="41" spans="1:6" x14ac:dyDescent="0.25">
      <c r="A41" s="11" t="s">
        <v>3</v>
      </c>
      <c r="B41" s="12"/>
      <c r="C41" s="12" t="e" cm="1">
        <f t="array" ref="C41:F41">CALENDAR.JDATE_TO_CALENDAR_DATE($A41,$B41)</f>
        <v>#VALUE!</v>
      </c>
      <c r="D41" s="12" t="str">
        <v/>
      </c>
      <c r="E41" s="12" t="str">
        <v/>
      </c>
      <c r="F41" s="13" t="str">
        <v/>
      </c>
    </row>
    <row r="42" spans="1:6" x14ac:dyDescent="0.25">
      <c r="A42" s="8">
        <v>2459945.5</v>
      </c>
      <c r="B42" s="9">
        <v>1</v>
      </c>
      <c r="C42" s="9" cm="1">
        <f t="array" ref="C42:F42">CALENDAR.JDATE_TO_CALENDAR_DATE($A42,$B42)</f>
        <v>2022</v>
      </c>
      <c r="D42" s="9">
        <v>12</v>
      </c>
      <c r="E42" s="9">
        <v>19</v>
      </c>
      <c r="F42" s="10">
        <v>0</v>
      </c>
    </row>
    <row r="43" spans="1:6" x14ac:dyDescent="0.25">
      <c r="A43" s="11">
        <v>2459946.1234566998</v>
      </c>
      <c r="B43" s="12">
        <v>1</v>
      </c>
      <c r="C43" s="12" cm="1">
        <f t="array" ref="C43:F43">CALENDAR.JDATE_TO_CALENDAR_DATE($A43,$B43)</f>
        <v>2022</v>
      </c>
      <c r="D43" s="12">
        <v>12</v>
      </c>
      <c r="E43" s="12">
        <v>19</v>
      </c>
      <c r="F43" s="13">
        <v>0.62345669977366924</v>
      </c>
    </row>
    <row r="44" spans="1:6" x14ac:dyDescent="0.25">
      <c r="A44" s="8">
        <v>2400000.5</v>
      </c>
      <c r="B44" s="9"/>
      <c r="C44" s="9" cm="1">
        <f t="array" ref="C44:F44">CALENDAR.JDATE_TO_CALENDAR_DATE($A44,$B44)</f>
        <v>1858</v>
      </c>
      <c r="D44" s="9">
        <v>11</v>
      </c>
      <c r="E44" s="9">
        <v>17</v>
      </c>
      <c r="F44" s="10">
        <v>0</v>
      </c>
    </row>
    <row r="45" spans="1:6" x14ac:dyDescent="0.25">
      <c r="A45" s="11">
        <v>2299161</v>
      </c>
      <c r="B45" s="12"/>
      <c r="C45" s="12" cm="1">
        <f t="array" ref="C45:F45">CALENDAR.JDATE_TO_CALENDAR_DATE($A45,$B45)</f>
        <v>1582</v>
      </c>
      <c r="D45" s="12">
        <v>10</v>
      </c>
      <c r="E45" s="12">
        <v>15</v>
      </c>
      <c r="F45" s="13">
        <v>0.5</v>
      </c>
    </row>
    <row r="46" spans="1:6" x14ac:dyDescent="0.25">
      <c r="A46" s="14">
        <v>0</v>
      </c>
      <c r="B46" s="15">
        <v>1</v>
      </c>
      <c r="C46" s="16" cm="1">
        <f t="array" ref="C46:F46">CALENDAR.JDATE_TO_CALENDAR_DATE($A46,$B46)</f>
        <v>-4712</v>
      </c>
      <c r="D46" s="16">
        <v>1</v>
      </c>
      <c r="E46" s="16">
        <v>1</v>
      </c>
      <c r="F46" s="17">
        <v>0.5</v>
      </c>
    </row>
    <row r="49" spans="1:11" ht="19.5" x14ac:dyDescent="0.3">
      <c r="A49" s="1" t="s">
        <v>560</v>
      </c>
    </row>
    <row r="51" spans="1:11" x14ac:dyDescent="0.25">
      <c r="A51" s="5" t="s">
        <v>241</v>
      </c>
      <c r="B51" s="6" t="s">
        <v>6</v>
      </c>
      <c r="C51" s="6" t="s">
        <v>15</v>
      </c>
      <c r="D51" s="6" t="s">
        <v>16</v>
      </c>
      <c r="E51" s="6" t="s">
        <v>17</v>
      </c>
      <c r="F51" s="7" t="s">
        <v>56</v>
      </c>
    </row>
    <row r="52" spans="1:11" x14ac:dyDescent="0.25">
      <c r="A52" s="8"/>
      <c r="B52" s="9"/>
      <c r="C52" s="9" t="str" cm="1">
        <f t="array" ref="C52:F52">CALENDAR.MJDATE_TO_CALENDAR_DATE($A52,$B52)</f>
        <v/>
      </c>
      <c r="D52" s="9" t="str">
        <v/>
      </c>
      <c r="E52" s="9" t="str">
        <v/>
      </c>
      <c r="F52" s="10" t="str">
        <v/>
      </c>
    </row>
    <row r="53" spans="1:11" x14ac:dyDescent="0.25">
      <c r="A53" s="11" t="s">
        <v>3</v>
      </c>
      <c r="B53" s="12"/>
      <c r="C53" s="12" t="e" cm="1">
        <f t="array" ref="C53:F53">CALENDAR.MJDATE_TO_CALENDAR_DATE($A53,$B53)</f>
        <v>#VALUE!</v>
      </c>
      <c r="D53" s="12" t="str">
        <v/>
      </c>
      <c r="E53" s="12" t="str">
        <v/>
      </c>
      <c r="F53" s="13" t="str">
        <v/>
      </c>
    </row>
    <row r="54" spans="1:11" x14ac:dyDescent="0.25">
      <c r="A54" s="8">
        <v>60096</v>
      </c>
      <c r="B54" s="9"/>
      <c r="C54" s="9" cm="1">
        <f t="array" ref="C54:F54">CALENDAR.MJDATE_TO_CALENDAR_DATE($A54,$B54)</f>
        <v>2023</v>
      </c>
      <c r="D54" s="9">
        <v>6</v>
      </c>
      <c r="E54" s="9">
        <v>1</v>
      </c>
      <c r="F54" s="10">
        <v>0</v>
      </c>
    </row>
    <row r="55" spans="1:11" x14ac:dyDescent="0.25">
      <c r="A55" s="11">
        <v>60096.534567889998</v>
      </c>
      <c r="B55" s="12"/>
      <c r="C55" s="12" cm="1">
        <f t="array" ref="C55:F55">CALENDAR.MJDATE_TO_CALENDAR_DATE($A55,$B55)</f>
        <v>2023</v>
      </c>
      <c r="D55" s="12">
        <v>6</v>
      </c>
      <c r="E55" s="12">
        <v>1</v>
      </c>
      <c r="F55" s="13">
        <v>0.53456789022311568</v>
      </c>
    </row>
    <row r="56" spans="1:11" x14ac:dyDescent="0.25">
      <c r="A56" s="8">
        <v>-2400000.5</v>
      </c>
      <c r="B56" s="9"/>
      <c r="C56" s="9" cm="1">
        <f t="array" ref="C56:F56">CALENDAR.MJDATE_TO_CALENDAR_DATE($A56,$B56)</f>
        <v>-4713</v>
      </c>
      <c r="D56" s="9">
        <v>11</v>
      </c>
      <c r="E56" s="9">
        <v>24</v>
      </c>
      <c r="F56" s="10">
        <v>0.5</v>
      </c>
    </row>
    <row r="57" spans="1:11" x14ac:dyDescent="0.25">
      <c r="A57" s="11">
        <v>-2400000.5</v>
      </c>
      <c r="B57" s="12">
        <v>1</v>
      </c>
      <c r="C57" s="12" cm="1">
        <f t="array" ref="C57:F57">CALENDAR.MJDATE_TO_CALENDAR_DATE($A57,$B57)</f>
        <v>-4712</v>
      </c>
      <c r="D57" s="12">
        <v>1</v>
      </c>
      <c r="E57" s="12">
        <v>1</v>
      </c>
      <c r="F57" s="13">
        <v>0.5</v>
      </c>
    </row>
    <row r="58" spans="1:11" x14ac:dyDescent="0.25">
      <c r="A58" s="14">
        <v>0</v>
      </c>
      <c r="B58" s="15"/>
      <c r="C58" s="16" cm="1">
        <f t="array" ref="C58:F58">CALENDAR.MJDATE_TO_CALENDAR_DATE($A58,$B58)</f>
        <v>1858</v>
      </c>
      <c r="D58" s="16">
        <v>11</v>
      </c>
      <c r="E58" s="16">
        <v>17</v>
      </c>
      <c r="F58" s="17">
        <v>0</v>
      </c>
    </row>
    <row r="61" spans="1:11" ht="19.5" x14ac:dyDescent="0.3">
      <c r="A61" s="1" t="s">
        <v>561</v>
      </c>
    </row>
    <row r="63" spans="1:11" x14ac:dyDescent="0.25">
      <c r="A63" s="5" t="s">
        <v>241</v>
      </c>
      <c r="B63" s="6" t="s">
        <v>543</v>
      </c>
      <c r="C63" s="6" t="s">
        <v>45</v>
      </c>
      <c r="D63" s="6" t="s">
        <v>351</v>
      </c>
      <c r="E63" s="127" t="s">
        <v>6</v>
      </c>
      <c r="F63" s="6" t="s">
        <v>15</v>
      </c>
      <c r="G63" s="6" t="s">
        <v>562</v>
      </c>
      <c r="H63" s="6" t="s">
        <v>17</v>
      </c>
      <c r="I63" s="6" t="s">
        <v>544</v>
      </c>
      <c r="J63" s="6" t="s">
        <v>172</v>
      </c>
      <c r="K63" s="6" t="s">
        <v>563</v>
      </c>
    </row>
    <row r="64" spans="1:11" x14ac:dyDescent="0.25">
      <c r="A64" s="208">
        <v>60309.999999999003</v>
      </c>
      <c r="B64" s="9">
        <v>1</v>
      </c>
      <c r="C64" s="9"/>
      <c r="D64" s="9"/>
      <c r="E64" s="128"/>
      <c r="F64" s="9" cm="1">
        <f t="array" ref="F64">CALENDAR.RESOLVE_MJDATE(A64,B64,C64,D64,E64)</f>
        <v>2024</v>
      </c>
      <c r="G64" s="9"/>
      <c r="H64" s="9"/>
      <c r="I64" s="9"/>
      <c r="J64" s="9"/>
      <c r="K64" s="10"/>
    </row>
    <row r="65" spans="1:11" x14ac:dyDescent="0.25">
      <c r="A65" s="209">
        <v>60309.999999999003</v>
      </c>
      <c r="B65" s="12">
        <v>1</v>
      </c>
      <c r="C65" s="12"/>
      <c r="D65" s="12">
        <v>1</v>
      </c>
      <c r="E65" s="129"/>
      <c r="F65" s="12" cm="1">
        <f t="array" ref="F65">CALENDAR.RESOLVE_MJDATE(A65,B65,C65,D65,E65)</f>
        <v>2023</v>
      </c>
      <c r="G65" s="12"/>
      <c r="H65" s="12"/>
      <c r="I65" s="12"/>
      <c r="J65" s="12"/>
      <c r="K65" s="13"/>
    </row>
    <row r="66" spans="1:11" x14ac:dyDescent="0.25">
      <c r="A66" s="208">
        <v>60309.999999999003</v>
      </c>
      <c r="B66" s="9">
        <v>2</v>
      </c>
      <c r="C66" s="9"/>
      <c r="D66" s="9"/>
      <c r="E66" s="128"/>
      <c r="F66" s="9" cm="1">
        <f t="array" ref="F66:G66">CALENDAR.RESOLVE_MJDATE(A66,B66,C66,D66,E66)</f>
        <v>2024</v>
      </c>
      <c r="G66" s="9">
        <v>1</v>
      </c>
      <c r="H66" s="9"/>
      <c r="I66" s="9"/>
      <c r="J66" s="9"/>
      <c r="K66" s="10"/>
    </row>
    <row r="67" spans="1:11" x14ac:dyDescent="0.25">
      <c r="A67" s="209">
        <v>60309.999999999003</v>
      </c>
      <c r="B67" s="12">
        <v>2</v>
      </c>
      <c r="C67" s="12"/>
      <c r="D67" s="12">
        <v>1</v>
      </c>
      <c r="E67" s="129"/>
      <c r="F67" s="12" cm="1">
        <f t="array" ref="F67:G67">CALENDAR.RESOLVE_MJDATE(A67,B67,C67,D67,E67)</f>
        <v>2024</v>
      </c>
      <c r="G67" s="12">
        <v>1</v>
      </c>
      <c r="H67" s="12"/>
      <c r="I67" s="12"/>
      <c r="J67" s="12"/>
      <c r="K67" s="13"/>
    </row>
    <row r="68" spans="1:11" x14ac:dyDescent="0.25">
      <c r="A68" s="208">
        <v>60309.999999999003</v>
      </c>
      <c r="B68" s="9">
        <v>3</v>
      </c>
      <c r="C68" s="9">
        <v>4</v>
      </c>
      <c r="D68" s="9"/>
      <c r="E68" s="128"/>
      <c r="F68" s="9" cm="1">
        <f t="array" ref="F68:H68">CALENDAR.RESOLVE_MJDATE(A68,B68,C68,D68,E68)</f>
        <v>2024</v>
      </c>
      <c r="G68" s="9">
        <v>1</v>
      </c>
      <c r="H68" s="9">
        <v>1</v>
      </c>
      <c r="I68" s="9"/>
      <c r="J68" s="9"/>
      <c r="K68" s="10"/>
    </row>
    <row r="69" spans="1:11" x14ac:dyDescent="0.25">
      <c r="A69" s="209">
        <v>60309.999999999003</v>
      </c>
      <c r="B69" s="12">
        <v>3</v>
      </c>
      <c r="C69" s="12">
        <v>4</v>
      </c>
      <c r="D69" s="12">
        <v>1</v>
      </c>
      <c r="E69" s="129"/>
      <c r="F69" s="12" cm="1">
        <f t="array" ref="F69:H69">CALENDAR.RESOLVE_MJDATE(A69,B69,C69,D69,E69)</f>
        <v>2023</v>
      </c>
      <c r="G69" s="12">
        <v>12</v>
      </c>
      <c r="H69" s="12">
        <v>31.9999</v>
      </c>
      <c r="I69" s="12"/>
      <c r="J69" s="12"/>
      <c r="K69" s="13"/>
    </row>
    <row r="70" spans="1:11" x14ac:dyDescent="0.25">
      <c r="A70" s="272">
        <v>60309.999999999003</v>
      </c>
      <c r="B70" s="15">
        <v>4</v>
      </c>
      <c r="C70" s="16"/>
      <c r="D70" s="16"/>
      <c r="E70" s="130"/>
      <c r="F70" s="16" t="e" cm="1">
        <f t="array" ref="F70">CALENDAR.RESOLVE_MJDATE(A70,B70,C70,D70,E70)</f>
        <v>#VALUE!</v>
      </c>
      <c r="G70" s="16"/>
      <c r="H70" s="16"/>
      <c r="I70" s="16"/>
      <c r="J70" s="16"/>
      <c r="K70" s="17"/>
    </row>
    <row r="71" spans="1:11" x14ac:dyDescent="0.25">
      <c r="A71" s="209">
        <v>60309.999999999003</v>
      </c>
      <c r="B71" s="12">
        <v>4</v>
      </c>
      <c r="C71" s="12">
        <v>2</v>
      </c>
      <c r="D71" s="12"/>
      <c r="E71" s="129"/>
      <c r="F71" s="12" t="e" cm="1">
        <f t="array" ref="F71">CALENDAR.RESOLVE_MJDATE(A71,B71,C71,D71,E71)</f>
        <v>#VALUE!</v>
      </c>
      <c r="G71" s="12"/>
      <c r="H71" s="12"/>
      <c r="I71" s="12"/>
      <c r="J71" s="12"/>
      <c r="K71" s="13"/>
    </row>
    <row r="72" spans="1:11" x14ac:dyDescent="0.25">
      <c r="A72" s="272">
        <v>60309.999999999003</v>
      </c>
      <c r="B72" s="15">
        <v>4</v>
      </c>
      <c r="C72" s="16">
        <v>2</v>
      </c>
      <c r="D72" s="16">
        <v>1</v>
      </c>
      <c r="E72" s="130"/>
      <c r="F72" s="16" t="e" cm="1">
        <f t="array" ref="F72">CALENDAR.RESOLVE_MJDATE(A72,B72,C72,D72,E72)</f>
        <v>#VALUE!</v>
      </c>
      <c r="G72" s="16"/>
      <c r="H72" s="16"/>
      <c r="I72" s="16"/>
      <c r="J72" s="16"/>
      <c r="K72" s="17"/>
    </row>
    <row r="73" spans="1:11" x14ac:dyDescent="0.25">
      <c r="A73" s="209">
        <v>60309.999999999003</v>
      </c>
      <c r="B73" s="12">
        <v>5</v>
      </c>
      <c r="C73" s="12">
        <v>1</v>
      </c>
      <c r="D73" s="12"/>
      <c r="E73" s="129"/>
      <c r="F73" s="12" cm="1">
        <f t="array" ref="F73:K73">CALENDAR.RESOLVE_MJDATE(A73,B73,C73,D73,E73)</f>
        <v>2023</v>
      </c>
      <c r="G73" s="12">
        <v>12</v>
      </c>
      <c r="H73" s="12">
        <v>31</v>
      </c>
      <c r="I73" s="12" t="str">
        <v/>
      </c>
      <c r="J73" s="12" t="str">
        <v/>
      </c>
      <c r="K73" s="13" t="str">
        <v/>
      </c>
    </row>
    <row r="74" spans="1:11" x14ac:dyDescent="0.25">
      <c r="A74" s="272">
        <v>60309.999999999003</v>
      </c>
      <c r="B74" s="15">
        <v>5</v>
      </c>
      <c r="C74" s="16">
        <v>1</v>
      </c>
      <c r="D74" s="16">
        <v>1</v>
      </c>
      <c r="E74" s="130"/>
      <c r="F74" s="16" cm="1">
        <f t="array" ref="F74:K74">CALENDAR.RESOLVE_MJDATE(A74,B74,C74,D74,E74)</f>
        <v>2023</v>
      </c>
      <c r="G74" s="16">
        <v>12</v>
      </c>
      <c r="H74" s="16">
        <v>31</v>
      </c>
      <c r="I74" s="16" t="str">
        <v/>
      </c>
      <c r="J74" s="16" t="str">
        <v/>
      </c>
      <c r="K74" s="17" t="str">
        <v/>
      </c>
    </row>
    <row r="75" spans="1:11" x14ac:dyDescent="0.25">
      <c r="A75" s="209">
        <v>60309.999999999003</v>
      </c>
      <c r="B75" s="12">
        <v>6</v>
      </c>
      <c r="C75" s="12"/>
      <c r="D75" s="12"/>
      <c r="E75" s="129"/>
      <c r="F75" s="12" t="e" cm="1">
        <f t="array" ref="F75">CALENDAR.RESOLVE_MJDATE(A75,B75,C75,D75,E75)</f>
        <v>#VALUE!</v>
      </c>
      <c r="G75" s="12"/>
      <c r="H75" s="12"/>
      <c r="I75" s="12"/>
      <c r="J75" s="12"/>
      <c r="K75" s="13"/>
    </row>
    <row r="76" spans="1:11" x14ac:dyDescent="0.25">
      <c r="A76" s="272">
        <v>60309.999999999003</v>
      </c>
      <c r="B76" s="15">
        <v>6</v>
      </c>
      <c r="C76" s="16">
        <v>3</v>
      </c>
      <c r="D76" s="16"/>
      <c r="E76" s="130"/>
      <c r="F76" s="16" t="e" cm="1">
        <f t="array" ref="F76">CALENDAR.RESOLVE_MJDATE(A76,B76,C76,D76,E76)</f>
        <v>#VALUE!</v>
      </c>
      <c r="G76" s="16"/>
      <c r="H76" s="16"/>
      <c r="I76" s="16"/>
      <c r="J76" s="16"/>
      <c r="K76" s="17"/>
    </row>
    <row r="77" spans="1:11" x14ac:dyDescent="0.25">
      <c r="A77" s="209">
        <v>60309.999999999003</v>
      </c>
      <c r="B77" s="12">
        <v>6</v>
      </c>
      <c r="C77" s="12">
        <v>3</v>
      </c>
      <c r="D77" s="12">
        <v>1</v>
      </c>
      <c r="E77" s="129"/>
      <c r="F77" s="12" t="e" cm="1">
        <f t="array" ref="F77">CALENDAR.RESOLVE_MJDATE(A77,B77,C77,D77,E77)</f>
        <v>#VALUE!</v>
      </c>
      <c r="G77" s="12"/>
      <c r="H77" s="12"/>
      <c r="I77" s="12"/>
      <c r="J77" s="12"/>
      <c r="K77" s="13"/>
    </row>
    <row r="78" spans="1:11" x14ac:dyDescent="0.25">
      <c r="A78" s="272">
        <v>0</v>
      </c>
      <c r="B78" s="15">
        <v>3</v>
      </c>
      <c r="C78" s="16">
        <v>0</v>
      </c>
      <c r="D78" s="16">
        <v>1</v>
      </c>
      <c r="E78" s="130">
        <v>1</v>
      </c>
      <c r="F78" s="16" cm="1">
        <f t="array" ref="F78:H78">CALENDAR.RESOLVE_MJDATE(A78,B78,C78,D78,E78)</f>
        <v>1858</v>
      </c>
      <c r="G78" s="16">
        <v>11</v>
      </c>
      <c r="H78" s="16">
        <v>5</v>
      </c>
      <c r="I78" s="16"/>
      <c r="J78" s="16"/>
      <c r="K78" s="17"/>
    </row>
    <row r="81" spans="1:15" ht="19.5" x14ac:dyDescent="0.3">
      <c r="A81" s="1" t="s">
        <v>564</v>
      </c>
    </row>
    <row r="83" spans="1:15" x14ac:dyDescent="0.25">
      <c r="A83" s="22" t="s">
        <v>226</v>
      </c>
      <c r="B83" s="23" t="s">
        <v>263</v>
      </c>
      <c r="C83" s="23" t="s">
        <v>565</v>
      </c>
      <c r="D83" s="23" t="s">
        <v>228</v>
      </c>
      <c r="E83" s="23" t="s">
        <v>78</v>
      </c>
      <c r="F83" s="23" t="s">
        <v>227</v>
      </c>
      <c r="G83" s="214" t="s">
        <v>79</v>
      </c>
      <c r="H83" s="23" t="s">
        <v>264</v>
      </c>
      <c r="I83" s="23" t="s">
        <v>44</v>
      </c>
      <c r="J83" s="23" t="s">
        <v>230</v>
      </c>
      <c r="K83" s="23" t="s">
        <v>231</v>
      </c>
      <c r="L83" s="23" t="s">
        <v>232</v>
      </c>
      <c r="M83" s="23" t="s">
        <v>233</v>
      </c>
      <c r="N83" s="23" t="s">
        <v>229</v>
      </c>
      <c r="O83" s="23" t="s">
        <v>152</v>
      </c>
    </row>
    <row r="84" spans="1:15" x14ac:dyDescent="0.25">
      <c r="A84" s="142"/>
      <c r="B84" s="9"/>
      <c r="C84" s="9"/>
      <c r="D84" s="9"/>
      <c r="E84" s="9"/>
      <c r="F84" s="9"/>
      <c r="G84" s="128"/>
      <c r="H84" s="257" t="str" cm="1">
        <f t="array" ref="H84">CALENDAR.MJDATE_ADDITION(B84,C84,D84,E84,F84,G84)</f>
        <v/>
      </c>
      <c r="I84" s="142" t="e">
        <f>_xlfn.LET(_xlpm._d,CALENDAR.MJDATE_TO_CALENDAR_DATE(H84),DATE(INDEX(_xlpm._d,1,1),INDEX(_xlpm._d,1,2),INDEX(_xlpm._d,1,3))+MOD(H84,1))</f>
        <v>#VALUE!</v>
      </c>
      <c r="J84" s="9">
        <f t="shared" ref="J84:J95" si="0">G84*12+F84*3+E84</f>
        <v>0</v>
      </c>
      <c r="K84" s="9">
        <f>INT(J84)</f>
        <v>0</v>
      </c>
      <c r="L84" s="9">
        <f>J84-K84</f>
        <v>0</v>
      </c>
      <c r="M84" s="9">
        <f t="shared" ref="M84:M95" si="1">MONTH(A84)-1 +K84</f>
        <v>0</v>
      </c>
      <c r="N84" s="142">
        <f>DATE(YEAR(A84)+INT(M84/12),MOD(M84, 12)+1,DAY(A84))+ROUND(30.436875*L84,0)+ROUND(D84*7,0)+C84+MOD(A84,1)</f>
        <v>0</v>
      </c>
      <c r="O84" s="35" t="e">
        <f>ROUND(I84,8)=ROUND(N84,8)</f>
        <v>#VALUE!</v>
      </c>
    </row>
    <row r="85" spans="1:15" x14ac:dyDescent="0.25">
      <c r="A85" s="143"/>
      <c r="B85" s="12" t="s">
        <v>3</v>
      </c>
      <c r="C85" s="12"/>
      <c r="D85" s="12"/>
      <c r="E85" s="12"/>
      <c r="F85" s="12"/>
      <c r="G85" s="129"/>
      <c r="H85" s="258" t="e" cm="1">
        <f t="array" ref="H85">CALENDAR.MJDATE_ADDITION(B85,C85,D85,E85,F85,G85)</f>
        <v>#VALUE!</v>
      </c>
      <c r="I85" s="144" t="e">
        <f>_xlfn.LET(_xlpm._d,CALENDAR.MJDATE_TO_CALENDAR_DATE(H85),DATE(INDEX(_xlpm._d,1,1),INDEX(_xlpm._d,1,2),INDEX(_xlpm._d,1,3))+MOD(H85,1))</f>
        <v>#VALUE!</v>
      </c>
      <c r="J85" s="12">
        <f t="shared" si="0"/>
        <v>0</v>
      </c>
      <c r="K85" s="12">
        <f t="shared" ref="K85:K95" si="2">INT(J85)</f>
        <v>0</v>
      </c>
      <c r="L85" s="12">
        <f t="shared" ref="L85:L87" si="3">J85-K85</f>
        <v>0</v>
      </c>
      <c r="M85" s="12">
        <f t="shared" si="1"/>
        <v>0</v>
      </c>
      <c r="N85" s="144">
        <f t="shared" ref="N85:N95" si="4">DATE(YEAR(A85)+INT(M85/12),MOD(M85, 12)+1,DAY(A85))+ROUND(30.436875*L85,0)+ROUND(D85*7,0)+C85+MOD(A85,1)</f>
        <v>0</v>
      </c>
      <c r="O85" s="36" t="e">
        <f t="shared" ref="O85:O95" si="5">ROUND(I85,8)=ROUND(N85,8)</f>
        <v>#VALUE!</v>
      </c>
    </row>
    <row r="86" spans="1:15" x14ac:dyDescent="0.25">
      <c r="A86" s="141">
        <v>45078.732777777775</v>
      </c>
      <c r="B86" s="9" cm="1">
        <f t="array" ref="B86">CALENDAR.MODIFIED_JULIAN_DATE(YEAR(A86),MONTH(A86),DAY(A86),MOD(A86,1))</f>
        <v>60096.732777777775</v>
      </c>
      <c r="C86" s="9"/>
      <c r="D86" s="9"/>
      <c r="E86" s="9"/>
      <c r="F86" s="9"/>
      <c r="G86" s="128">
        <v>1.5</v>
      </c>
      <c r="H86" s="257" cm="1">
        <f t="array" ref="H86">CALENDAR.MJDATE_ADDITION(B86,C86,D86,E86,F86,G86)</f>
        <v>60645.732777777594</v>
      </c>
      <c r="I86" s="148">
        <f>_xlfn.LET(_xlpm._d,CALENDAR.MJDATE_TO_CALENDAR_DATE(H86),DATE(INDEX(_xlpm._d,1,1),INDEX(_xlpm._d,1,2),INDEX(_xlpm._d,1,3))+MOD(H86,1))</f>
        <v>45627.732777777594</v>
      </c>
      <c r="J86" s="9">
        <f t="shared" si="0"/>
        <v>18</v>
      </c>
      <c r="K86" s="9">
        <f t="shared" si="2"/>
        <v>18</v>
      </c>
      <c r="L86" s="9">
        <f t="shared" si="3"/>
        <v>0</v>
      </c>
      <c r="M86" s="9">
        <f t="shared" si="1"/>
        <v>23</v>
      </c>
      <c r="N86" s="142">
        <f t="shared" si="4"/>
        <v>45627.732777777775</v>
      </c>
      <c r="O86" s="35" t="b">
        <f t="shared" si="5"/>
        <v>1</v>
      </c>
    </row>
    <row r="87" spans="1:15" x14ac:dyDescent="0.25">
      <c r="A87" s="145">
        <v>45078.732777777775</v>
      </c>
      <c r="B87" s="37" cm="1">
        <f t="array" ref="B87">CALENDAR.MODIFIED_JULIAN_DATE(YEAR(A87),MONTH(A87),DAY(A87),MOD(A87,1))</f>
        <v>60096.732777777775</v>
      </c>
      <c r="C87" s="37"/>
      <c r="D87" s="37"/>
      <c r="E87" s="37"/>
      <c r="F87" s="37">
        <v>1</v>
      </c>
      <c r="G87" s="222"/>
      <c r="H87" s="259" cm="1">
        <f t="array" ref="H87">CALENDAR.MJDATE_ADDITION(B87,C87,D87,E87,F87,G87)</f>
        <v>60188.732777777594</v>
      </c>
      <c r="I87" s="146">
        <f>_xlfn.LET(_xlpm._d,CALENDAR.MJDATE_TO_CALENDAR_DATE(H87),DATE(INDEX(_xlpm._d,1,1),INDEX(_xlpm._d,1,2),INDEX(_xlpm._d,1,3))+MOD(H87,1))</f>
        <v>45170.732777777594</v>
      </c>
      <c r="J87" s="37">
        <f t="shared" si="0"/>
        <v>3</v>
      </c>
      <c r="K87" s="37">
        <f t="shared" si="2"/>
        <v>3</v>
      </c>
      <c r="L87" s="37">
        <f t="shared" si="3"/>
        <v>0</v>
      </c>
      <c r="M87" s="37">
        <f t="shared" si="1"/>
        <v>8</v>
      </c>
      <c r="N87" s="146">
        <f t="shared" si="4"/>
        <v>45170.732777777775</v>
      </c>
      <c r="O87" s="39" t="b">
        <f t="shared" si="5"/>
        <v>1</v>
      </c>
    </row>
    <row r="88" spans="1:15" x14ac:dyDescent="0.25">
      <c r="A88" s="141">
        <v>45078.732777777775</v>
      </c>
      <c r="B88" s="9" cm="1">
        <f t="array" ref="B88">CALENDAR.MODIFIED_JULIAN_DATE(YEAR(A88),MONTH(A88),DAY(A88),MOD(A88,1))</f>
        <v>60096.732777777775</v>
      </c>
      <c r="C88" s="9"/>
      <c r="D88" s="9"/>
      <c r="E88" s="9">
        <v>-1.5</v>
      </c>
      <c r="F88" s="9"/>
      <c r="G88" s="128"/>
      <c r="H88" s="257" cm="1">
        <f t="array" ref="H88">CALENDAR.MJDATE_ADDITION(B88,C88,D88,E88,F88,G88)</f>
        <v>60050.732777777594</v>
      </c>
      <c r="I88" s="148">
        <f>_xlfn.LET(_xlpm._d,CALENDAR.MJDATE_TO_CALENDAR_DATE(H88),DATE(INDEX(_xlpm._d,1,1),INDEX(_xlpm._d,1,2),INDEX(_xlpm._d,1,3))+MOD(H88,1))</f>
        <v>45032.732777777594</v>
      </c>
      <c r="J88" s="9">
        <f t="shared" si="0"/>
        <v>-1.5</v>
      </c>
      <c r="K88" s="9">
        <f t="shared" si="2"/>
        <v>-2</v>
      </c>
      <c r="L88" s="9">
        <f t="shared" ref="L88:L95" si="6">J88-K88</f>
        <v>0.5</v>
      </c>
      <c r="M88" s="9">
        <f t="shared" si="1"/>
        <v>3</v>
      </c>
      <c r="N88" s="142">
        <f t="shared" si="4"/>
        <v>45032.732777777775</v>
      </c>
      <c r="O88" s="35" t="b">
        <f t="shared" si="5"/>
        <v>1</v>
      </c>
    </row>
    <row r="89" spans="1:15" x14ac:dyDescent="0.25">
      <c r="A89" s="145">
        <v>45078.732777777775</v>
      </c>
      <c r="B89" s="37" cm="1">
        <f t="array" ref="B89">CALENDAR.MODIFIED_JULIAN_DATE(YEAR(A89),MONTH(A89),DAY(A89),MOD(A89,1))</f>
        <v>60096.732777777775</v>
      </c>
      <c r="C89" s="37"/>
      <c r="D89" s="37">
        <v>1</v>
      </c>
      <c r="E89" s="37"/>
      <c r="F89" s="37"/>
      <c r="G89" s="222"/>
      <c r="H89" s="259" cm="1">
        <f t="array" ref="H89">CALENDAR.MJDATE_ADDITION(B89,C89,D89,E89,F89,G89)</f>
        <v>60103.732777777775</v>
      </c>
      <c r="I89" s="146">
        <f>_xlfn.LET(_xlpm._d,CALENDAR.MJDATE_TO_CALENDAR_DATE(H89),DATE(INDEX(_xlpm._d,1,1),INDEX(_xlpm._d,1,2),INDEX(_xlpm._d,1,3))+MOD(H89,1))</f>
        <v>45085.732777777775</v>
      </c>
      <c r="J89" s="37">
        <f t="shared" si="0"/>
        <v>0</v>
      </c>
      <c r="K89" s="37">
        <f t="shared" si="2"/>
        <v>0</v>
      </c>
      <c r="L89" s="37">
        <f t="shared" si="6"/>
        <v>0</v>
      </c>
      <c r="M89" s="37">
        <f t="shared" si="1"/>
        <v>5</v>
      </c>
      <c r="N89" s="146">
        <f t="shared" si="4"/>
        <v>45085.732777777775</v>
      </c>
      <c r="O89" s="39" t="b">
        <f t="shared" si="5"/>
        <v>1</v>
      </c>
    </row>
    <row r="90" spans="1:15" x14ac:dyDescent="0.25">
      <c r="A90" s="141">
        <v>45078.732777777775</v>
      </c>
      <c r="B90" s="9" cm="1">
        <f t="array" ref="B90">CALENDAR.MODIFIED_JULIAN_DATE(YEAR(A90),MONTH(A90),DAY(A90),MOD(A90,1))</f>
        <v>60096.732777777775</v>
      </c>
      <c r="C90" s="9">
        <v>1</v>
      </c>
      <c r="D90" s="9"/>
      <c r="E90" s="9"/>
      <c r="F90" s="9"/>
      <c r="G90" s="128"/>
      <c r="H90" s="257" cm="1">
        <f t="array" ref="H90">CALENDAR.MJDATE_ADDITION(B90,C90,D90,E90,F90,G90)</f>
        <v>60097.732777777775</v>
      </c>
      <c r="I90" s="148">
        <f>_xlfn.LET(_xlpm._d,CALENDAR.MJDATE_TO_CALENDAR_DATE(H90),DATE(INDEX(_xlpm._d,1,1),INDEX(_xlpm._d,1,2),INDEX(_xlpm._d,1,3))+MOD(H90,1))</f>
        <v>45079.732777777775</v>
      </c>
      <c r="J90" s="9">
        <f t="shared" si="0"/>
        <v>0</v>
      </c>
      <c r="K90" s="9">
        <f t="shared" si="2"/>
        <v>0</v>
      </c>
      <c r="L90" s="9">
        <f t="shared" si="6"/>
        <v>0</v>
      </c>
      <c r="M90" s="9">
        <f t="shared" si="1"/>
        <v>5</v>
      </c>
      <c r="N90" s="142">
        <f t="shared" si="4"/>
        <v>45079.732777777775</v>
      </c>
      <c r="O90" s="35" t="b">
        <f t="shared" si="5"/>
        <v>1</v>
      </c>
    </row>
    <row r="91" spans="1:15" x14ac:dyDescent="0.25">
      <c r="A91" s="145">
        <v>45078.732777777775</v>
      </c>
      <c r="B91" s="37" cm="1">
        <f t="array" ref="B91">CALENDAR.MODIFIED_JULIAN_DATE(YEAR(A91),MONTH(A91),DAY(A91),MOD(A91,1))</f>
        <v>60096.732777777775</v>
      </c>
      <c r="C91" s="37">
        <v>1.5</v>
      </c>
      <c r="D91" s="37">
        <v>1.5</v>
      </c>
      <c r="E91" s="37"/>
      <c r="F91" s="37"/>
      <c r="G91" s="222"/>
      <c r="H91" s="259" cm="1">
        <f t="array" ref="H91">CALENDAR.MJDATE_ADDITION(B91,C91,D91,E91,F91,G91)</f>
        <v>60109.232777777775</v>
      </c>
      <c r="I91" s="146">
        <f>_xlfn.LET(_xlpm._d,CALENDAR.MJDATE_TO_CALENDAR_DATE(H91),DATE(INDEX(_xlpm._d,1,1),INDEX(_xlpm._d,1,2),INDEX(_xlpm._d,1,3))+MOD(H91,1))</f>
        <v>45091.232777777775</v>
      </c>
      <c r="J91" s="37">
        <f t="shared" si="0"/>
        <v>0</v>
      </c>
      <c r="K91" s="37">
        <f t="shared" si="2"/>
        <v>0</v>
      </c>
      <c r="L91" s="37">
        <f t="shared" si="6"/>
        <v>0</v>
      </c>
      <c r="M91" s="37">
        <f t="shared" si="1"/>
        <v>5</v>
      </c>
      <c r="N91" s="146">
        <f t="shared" si="4"/>
        <v>45091.232777777775</v>
      </c>
      <c r="O91" s="39" t="b">
        <f t="shared" si="5"/>
        <v>1</v>
      </c>
    </row>
    <row r="92" spans="1:15" x14ac:dyDescent="0.25">
      <c r="A92" s="141">
        <v>45078.732777777775</v>
      </c>
      <c r="B92" s="9" cm="1">
        <f t="array" ref="B92">CALENDAR.MODIFIED_JULIAN_DATE(YEAR(A92),MONTH(A92),DAY(A92),MOD(A92,1))</f>
        <v>60096.732777777775</v>
      </c>
      <c r="C92" s="9">
        <v>0.3</v>
      </c>
      <c r="D92" s="9"/>
      <c r="E92" s="9"/>
      <c r="F92" s="9"/>
      <c r="G92" s="128"/>
      <c r="H92" s="257" cm="1">
        <f t="array" ref="H92">CALENDAR.MJDATE_ADDITION(B92,C92,D92,E92,F92,G92)</f>
        <v>60097.032777777778</v>
      </c>
      <c r="I92" s="148">
        <f>_xlfn.LET(_xlpm._d,CALENDAR.MJDATE_TO_CALENDAR_DATE(H92),DATE(INDEX(_xlpm._d,1,1),INDEX(_xlpm._d,1,2),INDEX(_xlpm._d,1,3))+MOD(H92,1))</f>
        <v>45079.032777777778</v>
      </c>
      <c r="J92" s="9">
        <f t="shared" si="0"/>
        <v>0</v>
      </c>
      <c r="K92" s="9">
        <f t="shared" si="2"/>
        <v>0</v>
      </c>
      <c r="L92" s="9">
        <f t="shared" si="6"/>
        <v>0</v>
      </c>
      <c r="M92" s="9">
        <f t="shared" si="1"/>
        <v>5</v>
      </c>
      <c r="N92" s="142">
        <f t="shared" si="4"/>
        <v>45079.032777777778</v>
      </c>
      <c r="O92" s="35" t="b">
        <f t="shared" si="5"/>
        <v>1</v>
      </c>
    </row>
    <row r="93" spans="1:15" x14ac:dyDescent="0.25">
      <c r="A93" s="145">
        <v>45078.732777777775</v>
      </c>
      <c r="B93" s="37" cm="1">
        <f t="array" ref="B93">CALENDAR.MODIFIED_JULIAN_DATE(YEAR(A93),MONTH(A93),DAY(A93),MOD(A93,1))</f>
        <v>60096.732777777775</v>
      </c>
      <c r="C93" s="37">
        <v>31.2</v>
      </c>
      <c r="D93" s="37">
        <v>5</v>
      </c>
      <c r="E93" s="37">
        <v>1</v>
      </c>
      <c r="F93" s="37">
        <v>-4.6666666666666599</v>
      </c>
      <c r="G93" s="222">
        <v>1</v>
      </c>
      <c r="H93" s="259" cm="1">
        <f t="array" ref="H93">CALENDAR.MJDATE_ADDITION(B93,C93,D93,E93,F93,G93)</f>
        <v>60131.932777777591</v>
      </c>
      <c r="I93" s="146">
        <f>_xlfn.LET(_xlpm._d,CALENDAR.MJDATE_TO_CALENDAR_DATE(H93),DATE(INDEX(_xlpm._d,1,1),INDEX(_xlpm._d,1,2),INDEX(_xlpm._d,1,3))+MOD(H93,1))</f>
        <v>45113.932777777591</v>
      </c>
      <c r="J93" s="37">
        <f t="shared" si="0"/>
        <v>-0.99999999999997868</v>
      </c>
      <c r="K93" s="37">
        <f t="shared" si="2"/>
        <v>-1</v>
      </c>
      <c r="L93" s="37">
        <f t="shared" si="6"/>
        <v>2.1316282072803006E-14</v>
      </c>
      <c r="M93" s="37">
        <f t="shared" si="1"/>
        <v>4</v>
      </c>
      <c r="N93" s="146">
        <f t="shared" si="4"/>
        <v>45113.932777777773</v>
      </c>
      <c r="O93" s="39" t="b">
        <f t="shared" si="5"/>
        <v>1</v>
      </c>
    </row>
    <row r="94" spans="1:15" x14ac:dyDescent="0.25">
      <c r="A94" s="141">
        <v>45078.732777777775</v>
      </c>
      <c r="B94" s="9" cm="1">
        <f t="array" ref="B94">CALENDAR.MODIFIED_JULIAN_DATE(YEAR(A94),MONTH(A94),DAY(A94),MOD(A94,1))</f>
        <v>60096.732777777775</v>
      </c>
      <c r="C94" s="9">
        <v>31</v>
      </c>
      <c r="D94" s="9"/>
      <c r="E94" s="9">
        <v>-1</v>
      </c>
      <c r="F94" s="9">
        <v>4</v>
      </c>
      <c r="G94" s="128">
        <v>-1</v>
      </c>
      <c r="H94" s="257" cm="1">
        <f t="array" ref="H94">CALENDAR.MJDATE_ADDITION(B94,C94,D94,E94,F94,G94)</f>
        <v>60096.732777777594</v>
      </c>
      <c r="I94" s="148">
        <f>_xlfn.LET(_xlpm._d,CALENDAR.MJDATE_TO_CALENDAR_DATE(H94),DATE(INDEX(_xlpm._d,1,1),INDEX(_xlpm._d,1,2),INDEX(_xlpm._d,1,3))+MOD(H94,1))</f>
        <v>45078.732777777594</v>
      </c>
      <c r="J94" s="9">
        <f t="shared" si="0"/>
        <v>-1</v>
      </c>
      <c r="K94" s="9">
        <f t="shared" si="2"/>
        <v>-1</v>
      </c>
      <c r="L94" s="9">
        <f t="shared" si="6"/>
        <v>0</v>
      </c>
      <c r="M94" s="9">
        <f t="shared" si="1"/>
        <v>4</v>
      </c>
      <c r="N94" s="142">
        <f t="shared" si="4"/>
        <v>45078.732777777775</v>
      </c>
      <c r="O94" s="35" t="b">
        <f t="shared" si="5"/>
        <v>1</v>
      </c>
    </row>
    <row r="95" spans="1:15" x14ac:dyDescent="0.25">
      <c r="A95" s="145">
        <v>73050</v>
      </c>
      <c r="B95" s="121" cm="1">
        <f t="array" ref="B95">CALENDAR.MODIFIED_JULIAN_DATE(YEAR(A95),MONTH(A95),DAY(A95),MOD(A95,1))</f>
        <v>88068</v>
      </c>
      <c r="C95" s="37">
        <v>-28.5</v>
      </c>
      <c r="D95" s="37"/>
      <c r="E95" s="37">
        <v>1</v>
      </c>
      <c r="F95" s="37"/>
      <c r="G95" s="222"/>
      <c r="H95" s="259" cm="1">
        <f t="array" ref="H95">CALENDAR.MJDATE_ADDITION(B95,C95,D95,E95,F95,G95)</f>
        <v>88070.5</v>
      </c>
      <c r="I95" s="146">
        <f>_xlfn.LET(_xlpm._d,CALENDAR.MJDATE_TO_CALENDAR_DATE(H95),DATE(INDEX(_xlpm._d,1,1),INDEX(_xlpm._d,1,2),INDEX(_xlpm._d,1,3))+MOD(H95,1))</f>
        <v>73052.5</v>
      </c>
      <c r="J95" s="37">
        <f t="shared" si="0"/>
        <v>1</v>
      </c>
      <c r="K95" s="37">
        <f t="shared" si="2"/>
        <v>1</v>
      </c>
      <c r="L95" s="37">
        <f t="shared" si="6"/>
        <v>0</v>
      </c>
      <c r="M95" s="37">
        <f t="shared" si="1"/>
        <v>12</v>
      </c>
      <c r="N95" s="146">
        <f t="shared" si="4"/>
        <v>73052.5</v>
      </c>
      <c r="O95" s="39" t="b">
        <f t="shared" si="5"/>
        <v>1</v>
      </c>
    </row>
    <row r="100" spans="1:7" x14ac:dyDescent="0.25">
      <c r="A100" s="3"/>
      <c r="B100" s="212"/>
      <c r="C100" s="212"/>
      <c r="D100" s="223"/>
      <c r="F100" s="212"/>
      <c r="G100" s="212"/>
    </row>
    <row r="101" spans="1:7" x14ac:dyDescent="0.25">
      <c r="A101" s="3"/>
      <c r="B101" s="212"/>
      <c r="C101" s="212"/>
      <c r="D101" s="212"/>
      <c r="F101" s="212"/>
      <c r="G101" s="212"/>
    </row>
    <row r="102" spans="1:7" x14ac:dyDescent="0.25">
      <c r="A102" s="3"/>
      <c r="B102" s="212"/>
      <c r="C102" s="212"/>
      <c r="F102" s="212"/>
      <c r="G102" s="212"/>
    </row>
    <row r="103" spans="1:7" x14ac:dyDescent="0.25">
      <c r="A103" s="3"/>
      <c r="C103" s="212"/>
      <c r="F103" s="212"/>
      <c r="G103" s="212"/>
    </row>
    <row r="104" spans="1:7" x14ac:dyDescent="0.25">
      <c r="A104" s="3"/>
      <c r="C104" s="212"/>
    </row>
    <row r="105" spans="1:7" x14ac:dyDescent="0.25">
      <c r="A105" s="3"/>
      <c r="C105" s="212"/>
    </row>
    <row r="106" spans="1:7" x14ac:dyDescent="0.25">
      <c r="A106" s="3"/>
      <c r="C106" s="212"/>
    </row>
    <row r="107" spans="1:7" x14ac:dyDescent="0.25">
      <c r="A107" s="3"/>
      <c r="C107" s="212"/>
    </row>
  </sheetData>
  <pageMargins left="0.7" right="0.7" top="0.75" bottom="0.75" header="0.3" footer="0.3"/>
  <pageSetup paperSize="9" orientation="portrait" copies="0" r:id="rId1"/>
  <tableParts count="4">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B3D5-84CA-47A5-8F6F-6E06C231C962}">
  <dimension ref="A1:F22"/>
  <sheetViews>
    <sheetView workbookViewId="0">
      <selection activeCell="A13" sqref="A13"/>
    </sheetView>
  </sheetViews>
  <sheetFormatPr defaultRowHeight="15" x14ac:dyDescent="0.25"/>
  <cols>
    <col min="1" max="1" width="22.140625" customWidth="1"/>
  </cols>
  <sheetData>
    <row r="1" spans="1:6" ht="19.5" x14ac:dyDescent="0.3">
      <c r="A1" s="1" t="s">
        <v>245</v>
      </c>
    </row>
    <row r="3" spans="1:6" x14ac:dyDescent="0.25">
      <c r="A3" s="5" t="s">
        <v>1</v>
      </c>
      <c r="B3" s="6" t="s">
        <v>158</v>
      </c>
      <c r="C3" s="6" t="s">
        <v>77</v>
      </c>
      <c r="D3" s="6" t="s">
        <v>6</v>
      </c>
      <c r="E3" s="7" t="s">
        <v>239</v>
      </c>
    </row>
    <row r="4" spans="1:6" x14ac:dyDescent="0.25">
      <c r="A4" s="8"/>
      <c r="B4" s="9"/>
      <c r="C4" s="9"/>
      <c r="D4" s="9"/>
      <c r="E4" s="10" t="str" cm="1">
        <f t="array" ref="E4">CALENDAR.ORDINAL_DATE_TO_MJDATE(A4,B4,C4,D4)</f>
        <v/>
      </c>
    </row>
    <row r="5" spans="1:6" x14ac:dyDescent="0.25">
      <c r="A5" s="11">
        <v>2023</v>
      </c>
      <c r="B5" s="12">
        <v>1</v>
      </c>
      <c r="C5" s="12"/>
      <c r="D5" s="12"/>
      <c r="E5" s="13" cm="1">
        <f t="array" ref="E5">CALENDAR.ORDINAL_DATE_TO_MJDATE(A5,B5,C5,D5)</f>
        <v>59945</v>
      </c>
    </row>
    <row r="6" spans="1:6" x14ac:dyDescent="0.25">
      <c r="A6" s="8">
        <v>2023</v>
      </c>
      <c r="B6" s="9">
        <v>365</v>
      </c>
      <c r="C6" s="9"/>
      <c r="D6" s="9"/>
      <c r="E6" s="10" cm="1">
        <f t="array" ref="E6">CALENDAR.ORDINAL_DATE_TO_MJDATE(A6,B6,C6,D6)</f>
        <v>60309</v>
      </c>
    </row>
    <row r="7" spans="1:6" x14ac:dyDescent="0.25">
      <c r="A7" s="11">
        <v>2023</v>
      </c>
      <c r="B7" s="12">
        <v>366</v>
      </c>
      <c r="C7" s="12">
        <v>0.5</v>
      </c>
      <c r="D7" s="12"/>
      <c r="E7" s="13" cm="1">
        <f t="array" ref="E7">CALENDAR.ORDINAL_DATE_TO_MJDATE(A7,B7,C7,D7)</f>
        <v>60310.5</v>
      </c>
    </row>
    <row r="8" spans="1:6" x14ac:dyDescent="0.25">
      <c r="A8" s="8">
        <v>2024</v>
      </c>
      <c r="B8" s="9">
        <v>366</v>
      </c>
      <c r="C8" s="9"/>
      <c r="D8" s="9"/>
      <c r="E8" s="10" cm="1">
        <f t="array" ref="E8">CALENDAR.ORDINAL_DATE_TO_MJDATE(A8,B8,C8,D8)</f>
        <v>60675</v>
      </c>
    </row>
    <row r="9" spans="1:6" x14ac:dyDescent="0.25">
      <c r="A9" s="11">
        <v>1858</v>
      </c>
      <c r="B9" s="12">
        <v>320.5</v>
      </c>
      <c r="C9" s="12">
        <v>1.5</v>
      </c>
      <c r="D9" s="12"/>
      <c r="E9" s="13" cm="1">
        <f t="array" ref="E9">CALENDAR.ORDINAL_DATE_TO_MJDATE(A9,B9,C9,D9)</f>
        <v>0.5</v>
      </c>
    </row>
    <row r="10" spans="1:6" x14ac:dyDescent="0.25">
      <c r="A10" s="14">
        <v>1858</v>
      </c>
      <c r="B10" s="15">
        <v>309</v>
      </c>
      <c r="C10" s="15"/>
      <c r="D10" s="16">
        <v>1</v>
      </c>
      <c r="E10" s="17" cm="1">
        <f t="array" ref="E10">CALENDAR.ORDINAL_DATE_TO_MJDATE(A10,B10,C10,D10)</f>
        <v>0</v>
      </c>
    </row>
    <row r="13" spans="1:6" ht="19.5" x14ac:dyDescent="0.3">
      <c r="A13" s="1" t="s">
        <v>566</v>
      </c>
    </row>
    <row r="15" spans="1:6" x14ac:dyDescent="0.25">
      <c r="A15" s="5" t="s">
        <v>241</v>
      </c>
      <c r="B15" s="6" t="s">
        <v>6</v>
      </c>
      <c r="C15" s="6" t="s">
        <v>15</v>
      </c>
      <c r="D15" s="6" t="s">
        <v>244</v>
      </c>
      <c r="E15" s="6" t="s">
        <v>56</v>
      </c>
      <c r="F15" s="7" t="s">
        <v>236</v>
      </c>
    </row>
    <row r="16" spans="1:6" x14ac:dyDescent="0.25">
      <c r="A16" s="273"/>
      <c r="B16" s="9"/>
      <c r="C16" s="9" t="str" cm="1">
        <f t="array" ref="C16:F16">CALENDAR.MJDATE_TO_ORDINAL_DATE($A16,$B16)</f>
        <v/>
      </c>
      <c r="D16" s="9" t="str">
        <v/>
      </c>
      <c r="E16" s="9" t="str">
        <v/>
      </c>
      <c r="F16" s="10" t="str">
        <v/>
      </c>
    </row>
    <row r="17" spans="1:6" x14ac:dyDescent="0.25">
      <c r="A17" s="274" t="s">
        <v>3</v>
      </c>
      <c r="B17" s="12"/>
      <c r="C17" s="12" t="e" cm="1">
        <f t="array" ref="C17:F17">CALENDAR.MJDATE_TO_ORDINAL_DATE($A17,$B17)</f>
        <v>#VALUE!</v>
      </c>
      <c r="D17" s="12" t="str">
        <v/>
      </c>
      <c r="E17" s="12" t="str">
        <v/>
      </c>
      <c r="F17" s="13" t="str">
        <v/>
      </c>
    </row>
    <row r="18" spans="1:6" x14ac:dyDescent="0.25">
      <c r="A18" s="273">
        <v>60096</v>
      </c>
      <c r="B18" s="9"/>
      <c r="C18" s="9" cm="1">
        <f t="array" ref="C18:F18">CALENDAR.MJDATE_TO_ORDINAL_DATE($A18,$B18)</f>
        <v>2023</v>
      </c>
      <c r="D18" s="9">
        <v>152</v>
      </c>
      <c r="E18" s="9">
        <v>0</v>
      </c>
      <c r="F18" s="10">
        <v>365</v>
      </c>
    </row>
    <row r="19" spans="1:6" x14ac:dyDescent="0.25">
      <c r="A19" s="274">
        <v>60096.57654342</v>
      </c>
      <c r="B19" s="12"/>
      <c r="C19" s="12" cm="1">
        <f t="array" ref="C19:F19">CALENDAR.MJDATE_TO_ORDINAL_DATE($A19,$B19)</f>
        <v>2023</v>
      </c>
      <c r="D19" s="12">
        <v>152</v>
      </c>
      <c r="E19" s="12">
        <v>0.57654342008754611</v>
      </c>
      <c r="F19" s="13">
        <v>365</v>
      </c>
    </row>
    <row r="20" spans="1:6" x14ac:dyDescent="0.25">
      <c r="A20" s="273">
        <v>-2400000.5</v>
      </c>
      <c r="B20" s="9"/>
      <c r="C20" s="9" cm="1">
        <f t="array" ref="C20:F20">CALENDAR.MJDATE_TO_ORDINAL_DATE($A20,$B20)</f>
        <v>-4713</v>
      </c>
      <c r="D20" s="9">
        <v>328</v>
      </c>
      <c r="E20" s="9">
        <v>0.5</v>
      </c>
      <c r="F20" s="10">
        <v>365</v>
      </c>
    </row>
    <row r="21" spans="1:6" x14ac:dyDescent="0.25">
      <c r="A21" s="274">
        <v>-2400000.5</v>
      </c>
      <c r="B21" s="12">
        <v>1</v>
      </c>
      <c r="C21" s="12" cm="1">
        <f t="array" ref="C21:F21">CALENDAR.MJDATE_TO_ORDINAL_DATE($A21,$B21)</f>
        <v>-4712</v>
      </c>
      <c r="D21" s="12">
        <v>1</v>
      </c>
      <c r="E21" s="12">
        <v>0.5</v>
      </c>
      <c r="F21" s="13">
        <v>366</v>
      </c>
    </row>
    <row r="22" spans="1:6" x14ac:dyDescent="0.25">
      <c r="A22" s="275">
        <v>0</v>
      </c>
      <c r="B22" s="15"/>
      <c r="C22" s="16" cm="1">
        <f t="array" ref="C22:F22">CALENDAR.MJDATE_TO_ORDINAL_DATE($A22,$B22)</f>
        <v>1858</v>
      </c>
      <c r="D22" s="16">
        <v>321</v>
      </c>
      <c r="E22" s="16">
        <v>0</v>
      </c>
      <c r="F22" s="17">
        <v>365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O93"/>
  <sheetViews>
    <sheetView topLeftCell="A58" workbookViewId="0"/>
  </sheetViews>
  <sheetFormatPr defaultRowHeight="15" x14ac:dyDescent="0.25"/>
  <cols>
    <col min="1" max="1" width="16.42578125" customWidth="1"/>
    <col min="2" max="2" width="17.42578125" customWidth="1"/>
    <col min="3" max="3" width="16.5703125" customWidth="1"/>
    <col min="4" max="4" width="12" customWidth="1"/>
    <col min="6" max="6" width="13.140625" customWidth="1"/>
    <col min="7" max="7" width="30.140625" customWidth="1"/>
    <col min="8" max="8" width="28.42578125" customWidth="1"/>
    <col min="10" max="10" width="15" customWidth="1"/>
    <col min="11" max="11" width="13.7109375" customWidth="1"/>
    <col min="12" max="12" width="24.28515625" customWidth="1"/>
    <col min="13" max="13" width="44" customWidth="1"/>
  </cols>
  <sheetData>
    <row r="1" spans="1:3" ht="19.5" x14ac:dyDescent="0.3">
      <c r="A1" s="1" t="s">
        <v>145</v>
      </c>
    </row>
    <row r="3" spans="1:3" x14ac:dyDescent="0.25">
      <c r="A3" s="123" t="s">
        <v>19</v>
      </c>
      <c r="B3" s="124" t="s">
        <v>146</v>
      </c>
      <c r="C3" s="125" t="s">
        <v>246</v>
      </c>
    </row>
    <row r="4" spans="1:3" x14ac:dyDescent="0.25">
      <c r="A4" s="9"/>
      <c r="B4" s="9"/>
      <c r="C4" s="9" t="str" cm="1">
        <f t="array" ref="C4">CALENDAR.CONVERT_WEEKDAY_NUMBER(Table10[[#This Row],[DayOfWeek]],Table10[[#This Row],[ISOtoTraditional]])</f>
        <v/>
      </c>
    </row>
    <row r="5" spans="1:3" x14ac:dyDescent="0.25">
      <c r="A5" s="12" t="s">
        <v>3</v>
      </c>
      <c r="B5" s="12"/>
      <c r="C5" s="12" t="e" cm="1">
        <f t="array" ref="C5">CALENDAR.CONVERT_WEEKDAY_NUMBER(Table10[[#This Row],[DayOfWeek]],Table10[[#This Row],[ISOtoTraditional]])</f>
        <v>#VALUE!</v>
      </c>
    </row>
    <row r="6" spans="1:3" x14ac:dyDescent="0.25">
      <c r="A6" s="9">
        <v>0</v>
      </c>
      <c r="B6" s="9"/>
      <c r="C6" s="9" cm="1">
        <f t="array" ref="C6">CALENDAR.CONVERT_WEEKDAY_NUMBER(Table10[[#This Row],[DayOfWeek]],Table10[[#This Row],[ISOtoTraditional]])</f>
        <v>6</v>
      </c>
    </row>
    <row r="7" spans="1:3" x14ac:dyDescent="0.25">
      <c r="A7" s="12">
        <v>1</v>
      </c>
      <c r="B7" s="12"/>
      <c r="C7" s="12" cm="1">
        <f t="array" ref="C7">CALENDAR.CONVERT_WEEKDAY_NUMBER(Table10[[#This Row],[DayOfWeek]],Table10[[#This Row],[ISOtoTraditional]])</f>
        <v>7</v>
      </c>
    </row>
    <row r="8" spans="1:3" x14ac:dyDescent="0.25">
      <c r="A8" s="9">
        <v>2</v>
      </c>
      <c r="B8" s="9"/>
      <c r="C8" s="9" cm="1">
        <f t="array" ref="C8">CALENDAR.CONVERT_WEEKDAY_NUMBER(Table10[[#This Row],[DayOfWeek]],Table10[[#This Row],[ISOtoTraditional]])</f>
        <v>1</v>
      </c>
    </row>
    <row r="9" spans="1:3" x14ac:dyDescent="0.25">
      <c r="A9" s="12">
        <v>3</v>
      </c>
      <c r="B9" s="12"/>
      <c r="C9" s="12" cm="1">
        <f t="array" ref="C9">CALENDAR.CONVERT_WEEKDAY_NUMBER(Table10[[#This Row],[DayOfWeek]],Table10[[#This Row],[ISOtoTraditional]])</f>
        <v>2</v>
      </c>
    </row>
    <row r="10" spans="1:3" x14ac:dyDescent="0.25">
      <c r="A10" s="15">
        <v>4</v>
      </c>
      <c r="B10" s="15"/>
      <c r="C10" s="16" cm="1">
        <f t="array" ref="C10">CALENDAR.CONVERT_WEEKDAY_NUMBER(Table10[[#This Row],[DayOfWeek]],Table10[[#This Row],[ISOtoTraditional]])</f>
        <v>3</v>
      </c>
    </row>
    <row r="11" spans="1:3" x14ac:dyDescent="0.25">
      <c r="A11" s="126">
        <v>5</v>
      </c>
      <c r="B11" s="126"/>
      <c r="C11" s="126" cm="1">
        <f t="array" ref="C11">CALENDAR.CONVERT_WEEKDAY_NUMBER(Table10[[#This Row],[DayOfWeek]],Table10[[#This Row],[ISOtoTraditional]])</f>
        <v>4</v>
      </c>
    </row>
    <row r="12" spans="1:3" x14ac:dyDescent="0.25">
      <c r="A12">
        <v>6</v>
      </c>
      <c r="C12" cm="1">
        <f t="array" ref="C12">CALENDAR.CONVERT_WEEKDAY_NUMBER(Table10[[#This Row],[DayOfWeek]],Table10[[#This Row],[ISOtoTraditional]])</f>
        <v>5</v>
      </c>
    </row>
    <row r="13" spans="1:3" x14ac:dyDescent="0.25">
      <c r="A13">
        <v>7</v>
      </c>
      <c r="C13" cm="1">
        <f t="array" ref="C13">CALENDAR.CONVERT_WEEKDAY_NUMBER(Table10[[#This Row],[DayOfWeek]],Table10[[#This Row],[ISOtoTraditional]])</f>
        <v>6</v>
      </c>
    </row>
    <row r="14" spans="1:3" x14ac:dyDescent="0.25">
      <c r="A14">
        <v>8</v>
      </c>
      <c r="C14" cm="1">
        <f t="array" ref="C14">CALENDAR.CONVERT_WEEKDAY_NUMBER(Table10[[#This Row],[DayOfWeek]],Table10[[#This Row],[ISOtoTraditional]])</f>
        <v>7</v>
      </c>
    </row>
    <row r="15" spans="1:3" x14ac:dyDescent="0.25">
      <c r="A15">
        <v>0</v>
      </c>
      <c r="B15">
        <v>1</v>
      </c>
      <c r="C15" cm="1">
        <f t="array" ref="C15">CALENDAR.CONVERT_WEEKDAY_NUMBER(Table10[[#This Row],[DayOfWeek]],Table10[[#This Row],[ISOtoTraditional]])</f>
        <v>1</v>
      </c>
    </row>
    <row r="16" spans="1:3" x14ac:dyDescent="0.25">
      <c r="A16">
        <v>1</v>
      </c>
      <c r="B16">
        <v>1</v>
      </c>
      <c r="C16" cm="1">
        <f t="array" ref="C16">CALENDAR.CONVERT_WEEKDAY_NUMBER(Table10[[#This Row],[DayOfWeek]],Table10[[#This Row],[ISOtoTraditional]])</f>
        <v>2</v>
      </c>
    </row>
    <row r="17" spans="1:4" x14ac:dyDescent="0.25">
      <c r="A17">
        <v>2</v>
      </c>
      <c r="B17">
        <v>1</v>
      </c>
      <c r="C17" cm="1">
        <f t="array" ref="C17">CALENDAR.CONVERT_WEEKDAY_NUMBER(Table10[[#This Row],[DayOfWeek]],Table10[[#This Row],[ISOtoTraditional]])</f>
        <v>3</v>
      </c>
    </row>
    <row r="18" spans="1:4" x14ac:dyDescent="0.25">
      <c r="A18">
        <v>3</v>
      </c>
      <c r="B18">
        <v>1</v>
      </c>
      <c r="C18" cm="1">
        <f t="array" ref="C18">CALENDAR.CONVERT_WEEKDAY_NUMBER(Table10[[#This Row],[DayOfWeek]],Table10[[#This Row],[ISOtoTraditional]])</f>
        <v>4</v>
      </c>
    </row>
    <row r="19" spans="1:4" x14ac:dyDescent="0.25">
      <c r="A19">
        <v>4</v>
      </c>
      <c r="B19">
        <v>1</v>
      </c>
      <c r="C19" cm="1">
        <f t="array" ref="C19">CALENDAR.CONVERT_WEEKDAY_NUMBER(Table10[[#This Row],[DayOfWeek]],Table10[[#This Row],[ISOtoTraditional]])</f>
        <v>5</v>
      </c>
    </row>
    <row r="20" spans="1:4" x14ac:dyDescent="0.25">
      <c r="A20">
        <v>5</v>
      </c>
      <c r="B20">
        <v>1</v>
      </c>
      <c r="C20" cm="1">
        <f t="array" ref="C20">CALENDAR.CONVERT_WEEKDAY_NUMBER(Table10[[#This Row],[DayOfWeek]],Table10[[#This Row],[ISOtoTraditional]])</f>
        <v>6</v>
      </c>
    </row>
    <row r="21" spans="1:4" x14ac:dyDescent="0.25">
      <c r="A21">
        <v>6</v>
      </c>
      <c r="B21">
        <v>1</v>
      </c>
      <c r="C21" cm="1">
        <f t="array" ref="C21">CALENDAR.CONVERT_WEEKDAY_NUMBER(Table10[[#This Row],[DayOfWeek]],Table10[[#This Row],[ISOtoTraditional]])</f>
        <v>7</v>
      </c>
    </row>
    <row r="22" spans="1:4" x14ac:dyDescent="0.25">
      <c r="A22">
        <v>7</v>
      </c>
      <c r="B22">
        <v>1</v>
      </c>
      <c r="C22" cm="1">
        <f t="array" ref="C22">CALENDAR.CONVERT_WEEKDAY_NUMBER(Table10[[#This Row],[DayOfWeek]],Table10[[#This Row],[ISOtoTraditional]])</f>
        <v>1</v>
      </c>
    </row>
    <row r="23" spans="1:4" x14ac:dyDescent="0.25">
      <c r="A23">
        <v>8</v>
      </c>
      <c r="B23">
        <v>1</v>
      </c>
      <c r="C23" cm="1">
        <f t="array" ref="C23">CALENDAR.CONVERT_WEEKDAY_NUMBER(Table10[[#This Row],[DayOfWeek]],Table10[[#This Row],[ISOtoTraditional]])</f>
        <v>2</v>
      </c>
    </row>
    <row r="26" spans="1:4" ht="19.5" x14ac:dyDescent="0.3">
      <c r="A26" s="1" t="s">
        <v>399</v>
      </c>
      <c r="D26" s="1"/>
    </row>
    <row r="28" spans="1:4" x14ac:dyDescent="0.25">
      <c r="A28" s="22" t="s">
        <v>20</v>
      </c>
      <c r="B28" s="23" t="s">
        <v>241</v>
      </c>
      <c r="C28" s="7" t="s">
        <v>247</v>
      </c>
    </row>
    <row r="29" spans="1:4" x14ac:dyDescent="0.25">
      <c r="A29" s="21"/>
      <c r="B29" s="9"/>
      <c r="C29" s="10" t="str" cm="1">
        <f t="array" ref="C29">CALENDAR.DAY_OF_WEEK(B29)</f>
        <v/>
      </c>
    </row>
    <row r="30" spans="1:4" x14ac:dyDescent="0.25">
      <c r="A30" s="25"/>
      <c r="B30" s="12" t="s">
        <v>3</v>
      </c>
      <c r="C30" s="13" t="e" cm="1">
        <f t="array" ref="C30">CALENDAR.DAY_OF_WEEK(B30)</f>
        <v>#VALUE!</v>
      </c>
    </row>
    <row r="31" spans="1:4" x14ac:dyDescent="0.25">
      <c r="A31" s="21">
        <v>45060</v>
      </c>
      <c r="B31" s="9" cm="1">
        <f t="array" ref="B31">CALENDAR.MODIFIED_JULIAN_DATE(YEAR(A31),MONTH(A31),DAY(A31), MOD(A31,1))</f>
        <v>60078</v>
      </c>
      <c r="C31" s="10" cm="1">
        <f t="array" ref="C31">CALENDAR.DAY_OF_WEEK(B31)</f>
        <v>7</v>
      </c>
    </row>
    <row r="32" spans="1:4" x14ac:dyDescent="0.25">
      <c r="A32" s="25">
        <v>45065</v>
      </c>
      <c r="B32" s="12" cm="1">
        <f t="array" ref="B32">CALENDAR.MODIFIED_JULIAN_DATE(YEAR(A32),MONTH(A32),DAY(A32), MOD(A32,1))</f>
        <v>60083</v>
      </c>
      <c r="C32" s="13" cm="1">
        <f t="array" ref="C32">CALENDAR.DAY_OF_WEEK(B32)</f>
        <v>5</v>
      </c>
    </row>
    <row r="33" spans="1:13" x14ac:dyDescent="0.25">
      <c r="A33" s="21">
        <v>45066</v>
      </c>
      <c r="B33" s="9" cm="1">
        <f t="array" ref="B33">CALENDAR.MODIFIED_JULIAN_DATE(YEAR(A33),MONTH(A33),DAY(A33), MOD(A33,1))</f>
        <v>60084</v>
      </c>
      <c r="C33" s="10" cm="1">
        <f t="array" ref="C33">CALENDAR.DAY_OF_WEEK(B33)</f>
        <v>6</v>
      </c>
    </row>
    <row r="34" spans="1:13" x14ac:dyDescent="0.25">
      <c r="A34" s="25">
        <v>45067</v>
      </c>
      <c r="B34" s="12" cm="1">
        <f t="array" ref="B34">CALENDAR.MODIFIED_JULIAN_DATE(YEAR(A34),MONTH(A34),DAY(A34), MOD(A34,1))</f>
        <v>60085</v>
      </c>
      <c r="C34" s="13" cm="1">
        <f t="array" ref="C34">CALENDAR.DAY_OF_WEEK(B34)</f>
        <v>7</v>
      </c>
    </row>
    <row r="35" spans="1:13" x14ac:dyDescent="0.25">
      <c r="A35" s="21">
        <v>45060</v>
      </c>
      <c r="B35" s="15" cm="1">
        <f t="array" ref="B35">CALENDAR.MODIFIED_JULIAN_DATE(YEAR(A35),MONTH(A35),DAY(A35), MOD(A35,1))</f>
        <v>60078</v>
      </c>
      <c r="C35" s="17" cm="1">
        <f t="array" ref="C35">CALENDAR.DAY_OF_WEEK(B35)</f>
        <v>7</v>
      </c>
    </row>
    <row r="36" spans="1:13" x14ac:dyDescent="0.25">
      <c r="A36" s="26">
        <v>45065</v>
      </c>
      <c r="B36" s="19" cm="1">
        <f t="array" ref="B36">CALENDAR.MODIFIED_JULIAN_DATE(YEAR(A36),MONTH(A36),DAY(A36), MOD(A36,1))</f>
        <v>60083</v>
      </c>
      <c r="C36" s="20" cm="1">
        <f t="array" ref="C36">CALENDAR.DAY_OF_WEEK(B36)</f>
        <v>5</v>
      </c>
    </row>
    <row r="37" spans="1:13" x14ac:dyDescent="0.25">
      <c r="A37" s="131">
        <v>45066</v>
      </c>
      <c r="B37" s="15" cm="1">
        <f t="array" ref="B37">CALENDAR.MODIFIED_JULIAN_DATE(YEAR(A37),MONTH(A37),DAY(A37), MOD(A37,1))</f>
        <v>60084</v>
      </c>
      <c r="C37" s="17" cm="1">
        <f t="array" ref="C37">CALENDAR.DAY_OF_WEEK(B37)</f>
        <v>6</v>
      </c>
    </row>
    <row r="40" spans="1:13" ht="19.5" x14ac:dyDescent="0.3">
      <c r="A40" s="1" t="s">
        <v>248</v>
      </c>
    </row>
    <row r="42" spans="1:13" x14ac:dyDescent="0.25">
      <c r="A42" s="22" t="s">
        <v>1</v>
      </c>
      <c r="B42" s="6" t="s">
        <v>4</v>
      </c>
      <c r="C42" s="6" t="s">
        <v>28</v>
      </c>
      <c r="D42" s="6" t="s">
        <v>149</v>
      </c>
      <c r="E42" s="6" t="s">
        <v>77</v>
      </c>
      <c r="F42" s="6" t="s">
        <v>6</v>
      </c>
      <c r="G42" s="24" t="s">
        <v>239</v>
      </c>
      <c r="H42" s="27" t="s">
        <v>29</v>
      </c>
      <c r="I42" s="6" t="s">
        <v>30</v>
      </c>
      <c r="J42" s="24" t="s">
        <v>31</v>
      </c>
      <c r="K42" s="43" t="s">
        <v>249</v>
      </c>
      <c r="L42" s="6" t="s">
        <v>5</v>
      </c>
      <c r="M42" s="7" t="s">
        <v>11</v>
      </c>
    </row>
    <row r="43" spans="1:13" x14ac:dyDescent="0.25">
      <c r="A43" s="8">
        <v>2023</v>
      </c>
      <c r="B43" s="9">
        <v>6</v>
      </c>
      <c r="C43" s="9">
        <v>-1</v>
      </c>
      <c r="D43" s="9">
        <v>7</v>
      </c>
      <c r="E43" s="9"/>
      <c r="F43" s="9"/>
      <c r="G43" s="10" cm="1">
        <f t="array" ref="G43">CALENDAR.WEEKDAY_OF_MONTH(A43,B43,C43,D43,E43,F43)</f>
        <v>60120</v>
      </c>
      <c r="H43" s="8" t="e" cm="1" vm="1">
        <f t="array" ref="H43">CALENDAR.MJDATE_TO_CALENDAR_DATE(G43,,,F43)</f>
        <v>#VALUE!</v>
      </c>
      <c r="I43" s="9"/>
      <c r="J43" s="9"/>
      <c r="K43" s="9"/>
      <c r="L43" s="142" t="e" vm="2">
        <f>DATE(H43,I43,J43)+K43</f>
        <v>#VALUE!</v>
      </c>
      <c r="M43" s="10" t="s">
        <v>147</v>
      </c>
    </row>
    <row r="44" spans="1:13" x14ac:dyDescent="0.25">
      <c r="A44" s="11">
        <v>2023</v>
      </c>
      <c r="B44" s="12">
        <v>1</v>
      </c>
      <c r="C44" s="12">
        <v>2</v>
      </c>
      <c r="D44" s="12">
        <v>2</v>
      </c>
      <c r="E44" s="12">
        <v>0.5</v>
      </c>
      <c r="F44" s="12"/>
      <c r="G44" s="13" cm="1">
        <f t="array" ref="G44">CALENDAR.WEEKDAY_OF_MONTH(A44,B44,C44,D44,E44,F44)</f>
        <v>59954.5</v>
      </c>
      <c r="H44" s="11" t="e" cm="1" vm="1">
        <f t="array" ref="H44">CALENDAR.MJDATE_TO_CALENDAR_DATE(G44,,,F44)</f>
        <v>#VALUE!</v>
      </c>
      <c r="I44" s="12"/>
      <c r="J44" s="12"/>
      <c r="K44" s="12"/>
      <c r="L44" s="144" t="e" vm="2">
        <f>DATE(H44,I44,J44)+K44</f>
        <v>#VALUE!</v>
      </c>
      <c r="M44" s="13" t="s">
        <v>32</v>
      </c>
    </row>
    <row r="45" spans="1:13" ht="30" x14ac:dyDescent="0.25">
      <c r="A45" s="8">
        <v>1854</v>
      </c>
      <c r="B45" s="9">
        <v>3</v>
      </c>
      <c r="C45" s="9">
        <v>0</v>
      </c>
      <c r="D45" s="9">
        <v>1</v>
      </c>
      <c r="E45" s="9"/>
      <c r="F45" s="9">
        <v>1</v>
      </c>
      <c r="G45" s="10" cm="1">
        <f t="array" ref="G45">CALENDAR.WEEKDAY_OF_MONTH(A45,B45,C45,D45,E45,F45)</f>
        <v>-1717</v>
      </c>
      <c r="H45" s="8" t="e" cm="1" vm="1">
        <f t="array" ref="H45">CALENDAR.MJDATE_TO_CALENDAR_DATE(G45,,,F45)</f>
        <v>#VALUE!</v>
      </c>
      <c r="I45" s="9"/>
      <c r="J45" s="9"/>
      <c r="K45" s="9"/>
      <c r="L45" s="142"/>
      <c r="M45" s="29" t="s">
        <v>33</v>
      </c>
    </row>
    <row r="46" spans="1:13" x14ac:dyDescent="0.25">
      <c r="A46" s="11">
        <v>2023</v>
      </c>
      <c r="B46" s="12">
        <v>2</v>
      </c>
      <c r="C46" s="12">
        <v>-1</v>
      </c>
      <c r="D46" s="12">
        <v>5</v>
      </c>
      <c r="E46" s="12"/>
      <c r="F46" s="12"/>
      <c r="G46" s="13" cm="1">
        <f t="array" ref="G46">CALENDAR.WEEKDAY_OF_MONTH(A46,B46,C46,D46,E46,F46)</f>
        <v>59999</v>
      </c>
      <c r="H46" s="11" t="e" cm="1" vm="1">
        <f t="array" ref="H46">CALENDAR.MJDATE_TO_CALENDAR_DATE(G46,,,F46)</f>
        <v>#VALUE!</v>
      </c>
      <c r="I46" s="12"/>
      <c r="J46" s="12"/>
      <c r="K46" s="12"/>
      <c r="L46" s="144" t="e" vm="2">
        <f t="shared" ref="L46:L48" si="0">DATE(H46,I46,J46)+K46</f>
        <v>#VALUE!</v>
      </c>
      <c r="M46" s="13" t="s">
        <v>151</v>
      </c>
    </row>
    <row r="47" spans="1:13" x14ac:dyDescent="0.25">
      <c r="A47" s="28">
        <v>2023</v>
      </c>
      <c r="B47" s="16">
        <v>2</v>
      </c>
      <c r="C47" s="16">
        <v>0</v>
      </c>
      <c r="D47" s="16">
        <v>1</v>
      </c>
      <c r="E47" s="16"/>
      <c r="F47" s="16"/>
      <c r="G47" s="17" cm="1">
        <f t="array" ref="G47">CALENDAR.WEEKDAY_OF_MONTH(A47,B47,C47,D47,E47,F47)</f>
        <v>59974</v>
      </c>
      <c r="H47" s="28" t="e" cm="1" vm="1">
        <f t="array" ref="H47">CALENDAR.MJDATE_TO_CALENDAR_DATE(G47,,,F47)</f>
        <v>#VALUE!</v>
      </c>
      <c r="I47" s="16"/>
      <c r="J47" s="16"/>
      <c r="K47" s="16"/>
      <c r="L47" s="202" t="e" vm="2">
        <f t="shared" si="0"/>
        <v>#VALUE!</v>
      </c>
      <c r="M47" s="17" t="s">
        <v>150</v>
      </c>
    </row>
    <row r="48" spans="1:13" x14ac:dyDescent="0.25">
      <c r="A48" s="18">
        <v>2023</v>
      </c>
      <c r="B48" s="19">
        <v>2.5</v>
      </c>
      <c r="C48" s="19">
        <v>1</v>
      </c>
      <c r="D48" s="19">
        <v>1</v>
      </c>
      <c r="E48" s="19"/>
      <c r="F48" s="19"/>
      <c r="G48" s="20" t="e" cm="1">
        <f t="array" ref="G48">CALENDAR.WEEKDAY_OF_MONTH(A48,B48,C48,D48,E48,F48)</f>
        <v>#NUM!</v>
      </c>
      <c r="H48" s="18" t="e" cm="1" vm="1">
        <f t="array" ref="H48">CALENDAR.MJDATE_TO_CALENDAR_DATE(G48,,,F48)</f>
        <v>#VALUE!</v>
      </c>
      <c r="I48" s="19"/>
      <c r="J48" s="19"/>
      <c r="K48" s="19"/>
      <c r="L48" s="177" t="e" vm="2">
        <f t="shared" si="0"/>
        <v>#VALUE!</v>
      </c>
      <c r="M48" s="20"/>
    </row>
    <row r="51" spans="1:3" ht="19.5" x14ac:dyDescent="0.3">
      <c r="A51" s="1" t="s">
        <v>144</v>
      </c>
    </row>
    <row r="53" spans="1:3" x14ac:dyDescent="0.25">
      <c r="A53" s="123" t="s">
        <v>1</v>
      </c>
      <c r="B53" s="124" t="s">
        <v>6</v>
      </c>
      <c r="C53" s="124" t="s">
        <v>2</v>
      </c>
    </row>
    <row r="54" spans="1:3" x14ac:dyDescent="0.25">
      <c r="C54" t="str" cm="1">
        <f t="array" ref="C54">CALENDAR.WEEKS_IN_YEAR(Table9[[#This Row],[YearCE]],Table9[[#This Row],[JulianCalendar]])</f>
        <v/>
      </c>
    </row>
    <row r="55" spans="1:3" x14ac:dyDescent="0.25">
      <c r="A55" t="s">
        <v>3</v>
      </c>
      <c r="C55" t="e" cm="1">
        <f t="array" ref="C55">CALENDAR.WEEKS_IN_YEAR(Table9[[#This Row],[YearCE]],Table9[[#This Row],[JulianCalendar]])</f>
        <v>#VALUE!</v>
      </c>
    </row>
    <row r="56" spans="1:3" x14ac:dyDescent="0.25">
      <c r="A56">
        <v>2020</v>
      </c>
      <c r="C56" cm="1">
        <f t="array" ref="C56">CALENDAR.WEEKS_IN_YEAR(Table9[[#This Row],[YearCE]],Table9[[#This Row],[JulianCalendar]])</f>
        <v>53</v>
      </c>
    </row>
    <row r="57" spans="1:3" x14ac:dyDescent="0.25">
      <c r="A57">
        <v>2021</v>
      </c>
      <c r="C57" cm="1">
        <f t="array" ref="C57">CALENDAR.WEEKS_IN_YEAR(Table9[[#This Row],[YearCE]],Table9[[#This Row],[JulianCalendar]])</f>
        <v>52</v>
      </c>
    </row>
    <row r="58" spans="1:3" x14ac:dyDescent="0.25">
      <c r="A58">
        <v>2026</v>
      </c>
      <c r="C58" cm="1">
        <f t="array" ref="C58">CALENDAR.WEEKS_IN_YEAR(Table9[[#This Row],[YearCE]],Table9[[#This Row],[JulianCalendar]])</f>
        <v>53</v>
      </c>
    </row>
    <row r="59" spans="1:3" x14ac:dyDescent="0.25">
      <c r="A59">
        <v>1998</v>
      </c>
      <c r="C59" cm="1">
        <f t="array" ref="C59">CALENDAR.WEEKS_IN_YEAR(Table9[[#This Row],[YearCE]],Table9[[#This Row],[JulianCalendar]])</f>
        <v>53</v>
      </c>
    </row>
    <row r="60" spans="1:3" x14ac:dyDescent="0.25">
      <c r="A60">
        <v>1903</v>
      </c>
      <c r="C60" cm="1">
        <f t="array" ref="C60">CALENDAR.WEEKS_IN_YEAR(Table9[[#This Row],[YearCE]],Table9[[#This Row],[JulianCalendar]])</f>
        <v>53</v>
      </c>
    </row>
    <row r="61" spans="1:3" x14ac:dyDescent="0.25">
      <c r="A61">
        <v>1904</v>
      </c>
      <c r="C61" cm="1">
        <f t="array" ref="C61">CALENDAR.WEEKS_IN_YEAR(Table9[[#This Row],[YearCE]],Table9[[#This Row],[JulianCalendar]])</f>
        <v>52</v>
      </c>
    </row>
    <row r="62" spans="1:3" x14ac:dyDescent="0.25">
      <c r="A62">
        <v>1902</v>
      </c>
      <c r="B62">
        <v>1</v>
      </c>
      <c r="C62" cm="1">
        <f t="array" ref="C62">CALENDAR.WEEKS_IN_YEAR(Table9[[#This Row],[YearCE]],Table9[[#This Row],[JulianCalendar]])</f>
        <v>52</v>
      </c>
    </row>
    <row r="63" spans="1:3" x14ac:dyDescent="0.25">
      <c r="A63">
        <v>1903</v>
      </c>
      <c r="B63">
        <v>1</v>
      </c>
      <c r="C63" cm="1">
        <f t="array" ref="C63">CALENDAR.WEEKS_IN_YEAR(Table9[[#This Row],[YearCE]],Table9[[#This Row],[JulianCalendar]])</f>
        <v>52</v>
      </c>
    </row>
    <row r="64" spans="1:3" x14ac:dyDescent="0.25">
      <c r="A64">
        <v>1904</v>
      </c>
      <c r="B64">
        <v>1</v>
      </c>
      <c r="C64" cm="1">
        <f t="array" ref="C64">CALENDAR.WEEKS_IN_YEAR(Table9[[#This Row],[YearCE]],Table9[[#This Row],[JulianCalendar]])</f>
        <v>53</v>
      </c>
    </row>
    <row r="65" spans="1:15" x14ac:dyDescent="0.25">
      <c r="A65">
        <v>1905</v>
      </c>
      <c r="B65">
        <v>1</v>
      </c>
      <c r="C65" cm="1">
        <f t="array" ref="C65">CALENDAR.WEEKS_IN_YEAR(Table9[[#This Row],[YearCE]],Table9[[#This Row],[JulianCalendar]])</f>
        <v>52</v>
      </c>
    </row>
    <row r="68" spans="1:15" ht="19.5" x14ac:dyDescent="0.3">
      <c r="A68" s="1" t="s">
        <v>250</v>
      </c>
      <c r="I68" s="1" t="s">
        <v>567</v>
      </c>
    </row>
    <row r="70" spans="1:15" x14ac:dyDescent="0.25">
      <c r="A70" s="22" t="s">
        <v>1</v>
      </c>
      <c r="B70" s="6" t="s">
        <v>251</v>
      </c>
      <c r="C70" s="6" t="s">
        <v>252</v>
      </c>
      <c r="D70" s="6" t="s">
        <v>77</v>
      </c>
      <c r="E70" s="6" t="s">
        <v>6</v>
      </c>
      <c r="F70" s="127" t="s">
        <v>239</v>
      </c>
      <c r="G70" s="127" t="s">
        <v>226</v>
      </c>
      <c r="H70" s="124" t="s">
        <v>11</v>
      </c>
      <c r="I70" s="124" t="s">
        <v>15</v>
      </c>
      <c r="J70" s="124" t="s">
        <v>148</v>
      </c>
      <c r="K70" s="124" t="s">
        <v>247</v>
      </c>
      <c r="L70" s="124" t="s">
        <v>56</v>
      </c>
      <c r="M70" s="124" t="s">
        <v>255</v>
      </c>
    </row>
    <row r="71" spans="1:15" x14ac:dyDescent="0.25">
      <c r="A71" s="8">
        <v>2020</v>
      </c>
      <c r="B71" s="9">
        <v>1</v>
      </c>
      <c r="C71" s="9">
        <v>1</v>
      </c>
      <c r="D71" s="9"/>
      <c r="E71" s="9"/>
      <c r="F71" s="9" cm="1">
        <f t="array" ref="F71">CALENDAR.WEEK_DATE_TO_MJDATE(A71,B71,C71,D71,E71)</f>
        <v>58847</v>
      </c>
      <c r="G71" s="204">
        <f>_xlfn.LET(_xlpm._d,CALENDAR.MJDATE_TO_CALENDAR_DATE(F71,E71),DATE(INDEX(_xlpm._d,1,1),INDEX(_xlpm._d,1,2),INDEX(_xlpm._d,1,3))+MOD(F71,1))</f>
        <v>43829</v>
      </c>
      <c r="H71" s="128"/>
      <c r="I71" s="9" cm="1">
        <f t="array" ref="I71:M71">CALENDAR.MJDATE_TO_WEEK_DATE(F71,E71)</f>
        <v>2020</v>
      </c>
      <c r="J71" s="9">
        <v>1</v>
      </c>
      <c r="K71" s="9">
        <v>1</v>
      </c>
      <c r="L71" s="9">
        <v>0</v>
      </c>
      <c r="M71" s="128">
        <v>53</v>
      </c>
      <c r="O71" s="203"/>
    </row>
    <row r="72" spans="1:15" x14ac:dyDescent="0.25">
      <c r="A72" s="11">
        <v>2020</v>
      </c>
      <c r="B72" s="12">
        <v>53</v>
      </c>
      <c r="C72" s="12">
        <v>5</v>
      </c>
      <c r="D72" s="12"/>
      <c r="E72" s="12"/>
      <c r="F72" s="12" cm="1">
        <f t="array" ref="F72">CALENDAR.WEEK_DATE_TO_MJDATE(A72,B72,C72,D72,E72)</f>
        <v>59215</v>
      </c>
      <c r="G72" s="205">
        <f>_xlfn.LET(_xlpm._d,CALENDAR.MJDATE_TO_CALENDAR_DATE(F72,E72),DATE(INDEX(_xlpm._d,1,1),INDEX(_xlpm._d,1,2),INDEX(_xlpm._d,1,3))+MOD(F72,1))</f>
        <v>44197</v>
      </c>
      <c r="H72" s="129"/>
      <c r="I72" s="12" cm="1">
        <f t="array" ref="I72:M72">CALENDAR.MJDATE_TO_WEEK_DATE(F72,E72)</f>
        <v>2020</v>
      </c>
      <c r="J72" s="12">
        <v>53</v>
      </c>
      <c r="K72" s="12">
        <v>5</v>
      </c>
      <c r="L72" s="12">
        <v>0</v>
      </c>
      <c r="M72" s="129">
        <v>53</v>
      </c>
      <c r="O72" s="203"/>
    </row>
    <row r="73" spans="1:15" x14ac:dyDescent="0.25">
      <c r="A73" s="8">
        <v>2021</v>
      </c>
      <c r="B73" s="9">
        <v>1</v>
      </c>
      <c r="C73" s="9">
        <v>1</v>
      </c>
      <c r="D73" s="9"/>
      <c r="E73" s="9"/>
      <c r="F73" s="9" cm="1">
        <f t="array" ref="F73">CALENDAR.WEEK_DATE_TO_MJDATE(A73,B73,C73,D73,E73)</f>
        <v>59218</v>
      </c>
      <c r="G73" s="204">
        <f>_xlfn.LET(_xlpm._d,CALENDAR.MJDATE_TO_CALENDAR_DATE(F73,E73),DATE(INDEX(_xlpm._d,1,1),INDEX(_xlpm._d,1,2),INDEX(_xlpm._d,1,3))+MOD(F73,1))</f>
        <v>44200</v>
      </c>
      <c r="H73" s="128"/>
      <c r="I73" s="9" cm="1">
        <f t="array" ref="I73:M73">CALENDAR.MJDATE_TO_WEEK_DATE(F73,E73)</f>
        <v>2021</v>
      </c>
      <c r="J73" s="9">
        <v>1</v>
      </c>
      <c r="K73" s="9">
        <v>1</v>
      </c>
      <c r="L73" s="9">
        <v>0</v>
      </c>
      <c r="M73" s="128">
        <v>52</v>
      </c>
      <c r="O73" s="203"/>
    </row>
    <row r="74" spans="1:15" x14ac:dyDescent="0.25">
      <c r="A74" s="11">
        <v>2021</v>
      </c>
      <c r="B74" s="12">
        <v>52</v>
      </c>
      <c r="C74" s="12">
        <v>7</v>
      </c>
      <c r="D74" s="12"/>
      <c r="E74" s="12"/>
      <c r="F74" s="12" cm="1">
        <f t="array" ref="F74">CALENDAR.WEEK_DATE_TO_MJDATE(A74,B74,C74,D74,E74)</f>
        <v>59581</v>
      </c>
      <c r="G74" s="205">
        <f>_xlfn.LET(_xlpm._d,CALENDAR.MJDATE_TO_CALENDAR_DATE(F74,E74),DATE(INDEX(_xlpm._d,1,1),INDEX(_xlpm._d,1,2),INDEX(_xlpm._d,1,3))+MOD(F74,1))</f>
        <v>44563</v>
      </c>
      <c r="H74" s="129"/>
      <c r="I74" s="12" cm="1">
        <f t="array" ref="I74:M74">CALENDAR.MJDATE_TO_WEEK_DATE(F74,E74)</f>
        <v>2021</v>
      </c>
      <c r="J74" s="12">
        <v>52</v>
      </c>
      <c r="K74" s="12">
        <v>7</v>
      </c>
      <c r="L74" s="12">
        <v>0</v>
      </c>
      <c r="M74" s="129">
        <v>52</v>
      </c>
      <c r="O74" s="203"/>
    </row>
    <row r="75" spans="1:15" x14ac:dyDescent="0.25">
      <c r="A75" s="28">
        <v>2022</v>
      </c>
      <c r="B75" s="16">
        <v>1</v>
      </c>
      <c r="C75" s="16">
        <v>4</v>
      </c>
      <c r="D75" s="16"/>
      <c r="E75" s="16"/>
      <c r="F75" s="16" cm="1">
        <f t="array" ref="F75">CALENDAR.WEEK_DATE_TO_MJDATE(A75,B75,C75,D75,E75)</f>
        <v>59585</v>
      </c>
      <c r="G75" s="206">
        <f>_xlfn.LET(_xlpm._d,CALENDAR.MJDATE_TO_CALENDAR_DATE(F75,E75),DATE(INDEX(_xlpm._d,1,1),INDEX(_xlpm._d,1,2),INDEX(_xlpm._d,1,3))+MOD(F75,1))</f>
        <v>44567</v>
      </c>
      <c r="H75" s="130"/>
      <c r="I75" s="16" cm="1">
        <f t="array" ref="I75:M75">CALENDAR.MJDATE_TO_WEEK_DATE(F75,E75)</f>
        <v>2022</v>
      </c>
      <c r="J75" s="16">
        <v>1</v>
      </c>
      <c r="K75" s="16">
        <v>4</v>
      </c>
      <c r="L75" s="16">
        <v>0</v>
      </c>
      <c r="M75" s="130">
        <v>52</v>
      </c>
      <c r="O75" s="203"/>
    </row>
    <row r="76" spans="1:15" x14ac:dyDescent="0.25">
      <c r="A76" s="11">
        <v>2022</v>
      </c>
      <c r="B76" s="12">
        <v>52</v>
      </c>
      <c r="C76" s="12">
        <v>4</v>
      </c>
      <c r="D76" s="12">
        <v>0.123456</v>
      </c>
      <c r="E76" s="12"/>
      <c r="F76" s="12" cm="1">
        <f t="array" ref="F76">CALENDAR.WEEK_DATE_TO_MJDATE(A76,B76,C76,D76,E76)</f>
        <v>59942.123456000001</v>
      </c>
      <c r="G76" s="205">
        <f>_xlfn.LET(_xlpm._d,CALENDAR.MJDATE_TO_CALENDAR_DATE(F76,E76),DATE(INDEX(_xlpm._d,1,1),INDEX(_xlpm._d,1,2),INDEX(_xlpm._d,1,3))+MOD(F76,1))</f>
        <v>44924.123456000001</v>
      </c>
      <c r="H76" s="129"/>
      <c r="I76" s="12" cm="1">
        <f t="array" ref="I76:M76">CALENDAR.MJDATE_TO_WEEK_DATE(F76,E76)</f>
        <v>2022</v>
      </c>
      <c r="J76" s="12">
        <v>52</v>
      </c>
      <c r="K76" s="12">
        <v>4</v>
      </c>
      <c r="L76" s="12">
        <v>0.12345599988475442</v>
      </c>
      <c r="M76" s="129">
        <v>52</v>
      </c>
      <c r="O76" s="203"/>
    </row>
    <row r="77" spans="1:15" x14ac:dyDescent="0.25">
      <c r="A77" s="28">
        <v>2023</v>
      </c>
      <c r="B77" s="16">
        <v>1</v>
      </c>
      <c r="C77" s="16">
        <v>2</v>
      </c>
      <c r="D77" s="16"/>
      <c r="E77" s="16"/>
      <c r="F77" s="16" cm="1">
        <f t="array" ref="F77">CALENDAR.WEEK_DATE_TO_MJDATE(A77,B77,C77,D77,E77)</f>
        <v>59947</v>
      </c>
      <c r="G77" s="206">
        <f>_xlfn.LET(_xlpm._d,CALENDAR.MJDATE_TO_CALENDAR_DATE(F77,E77),DATE(INDEX(_xlpm._d,1,1),INDEX(_xlpm._d,1,2),INDEX(_xlpm._d,1,3))+MOD(F77,1))</f>
        <v>44929</v>
      </c>
      <c r="H77" s="130"/>
      <c r="I77" s="16" cm="1">
        <f t="array" ref="I77:M77">CALENDAR.MJDATE_TO_WEEK_DATE(F77,E77)</f>
        <v>2023</v>
      </c>
      <c r="J77" s="16">
        <v>1</v>
      </c>
      <c r="K77" s="16">
        <v>2</v>
      </c>
      <c r="L77" s="16">
        <v>0</v>
      </c>
      <c r="M77" s="130">
        <v>52</v>
      </c>
      <c r="O77" s="203"/>
    </row>
    <row r="78" spans="1:15" x14ac:dyDescent="0.25">
      <c r="A78" s="18">
        <v>2023</v>
      </c>
      <c r="B78" s="19">
        <v>52</v>
      </c>
      <c r="C78" s="19">
        <v>7</v>
      </c>
      <c r="D78" s="19">
        <v>0.5</v>
      </c>
      <c r="E78" s="19"/>
      <c r="F78" s="19" cm="1">
        <f t="array" ref="F78">CALENDAR.WEEK_DATE_TO_MJDATE(A78,B78,C78,D78,E78)</f>
        <v>60309.5</v>
      </c>
      <c r="G78" s="207">
        <f>_xlfn.LET(_xlpm._d,CALENDAR.MJDATE_TO_CALENDAR_DATE(F78,E78),DATE(INDEX(_xlpm._d,1,1),INDEX(_xlpm._d,1,2),INDEX(_xlpm._d,1,3))+MOD(F78,1))</f>
        <v>45291.5</v>
      </c>
      <c r="H78" s="132"/>
      <c r="I78" s="19" cm="1">
        <f t="array" ref="I78:M78">CALENDAR.MJDATE_TO_WEEK_DATE(F78,E78)</f>
        <v>2023</v>
      </c>
      <c r="J78" s="19">
        <v>52</v>
      </c>
      <c r="K78" s="19">
        <v>7</v>
      </c>
      <c r="L78" s="19">
        <v>0.5</v>
      </c>
      <c r="M78" s="132">
        <v>52</v>
      </c>
      <c r="O78" s="203"/>
    </row>
    <row r="79" spans="1:15" x14ac:dyDescent="0.25">
      <c r="A79" s="28">
        <v>1905</v>
      </c>
      <c r="B79" s="16">
        <v>1</v>
      </c>
      <c r="C79" s="16">
        <v>1</v>
      </c>
      <c r="D79" s="16"/>
      <c r="E79" s="16">
        <v>1</v>
      </c>
      <c r="F79" s="16" cm="1">
        <f t="array" ref="F79">CALENDAR.WEEK_DATE_TO_MJDATE(A79,B79,C79,D79,E79)</f>
        <v>16861</v>
      </c>
      <c r="G79" s="206">
        <f>_xlfn.LET(_xlpm._d,CALENDAR.MJDATE_TO_CALENDAR_DATE(F79,E79),DATE(INDEX(_xlpm._d,1,1),INDEX(_xlpm._d,1,2),INDEX(_xlpm._d,1,3))+MOD(F79,1))</f>
        <v>1830</v>
      </c>
      <c r="H79" s="130" t="s">
        <v>253</v>
      </c>
      <c r="I79" s="16" cm="1">
        <f t="array" ref="I79:M79">CALENDAR.MJDATE_TO_WEEK_DATE(F79,E79)</f>
        <v>1905</v>
      </c>
      <c r="J79" s="16">
        <v>1</v>
      </c>
      <c r="K79" s="16">
        <v>1</v>
      </c>
      <c r="L79" s="16">
        <v>0</v>
      </c>
      <c r="M79" s="130">
        <v>52</v>
      </c>
      <c r="O79" s="203"/>
    </row>
    <row r="80" spans="1:15" x14ac:dyDescent="0.25">
      <c r="A80" s="18">
        <v>1904</v>
      </c>
      <c r="B80" s="19">
        <v>53</v>
      </c>
      <c r="C80" s="19">
        <v>7</v>
      </c>
      <c r="D80" s="19"/>
      <c r="E80" s="19">
        <v>1</v>
      </c>
      <c r="F80" s="19" cm="1">
        <f t="array" ref="F80">CALENDAR.WEEK_DATE_TO_MJDATE(A80,B80,C80,D80,E80)</f>
        <v>16860</v>
      </c>
      <c r="G80" s="207">
        <f>_xlfn.LET(_xlpm._d,CALENDAR.MJDATE_TO_CALENDAR_DATE(F80,E80),DATE(INDEX(_xlpm._d,1,1),INDEX(_xlpm._d,1,2),INDEX(_xlpm._d,1,3))+MOD(F80,1))</f>
        <v>1829</v>
      </c>
      <c r="H80" s="132" t="s">
        <v>254</v>
      </c>
      <c r="I80" s="19" cm="1">
        <f t="array" ref="I80:M80">CALENDAR.MJDATE_TO_WEEK_DATE(F80,E80)</f>
        <v>1904</v>
      </c>
      <c r="J80" s="19">
        <v>53</v>
      </c>
      <c r="K80" s="19">
        <v>7</v>
      </c>
      <c r="L80" s="19">
        <v>0</v>
      </c>
      <c r="M80" s="132">
        <v>53</v>
      </c>
      <c r="O80" s="203"/>
    </row>
    <row r="83" spans="1:3" ht="19.5" x14ac:dyDescent="0.3">
      <c r="A83" s="1" t="s">
        <v>257</v>
      </c>
    </row>
    <row r="85" spans="1:3" x14ac:dyDescent="0.25">
      <c r="A85" s="22" t="s">
        <v>241</v>
      </c>
      <c r="B85" s="6" t="s">
        <v>6</v>
      </c>
      <c r="C85" s="127" t="s">
        <v>256</v>
      </c>
    </row>
    <row r="86" spans="1:3" x14ac:dyDescent="0.25">
      <c r="A86" s="8"/>
      <c r="B86" s="9"/>
      <c r="C86" s="128" t="str" cm="1">
        <f t="array" ref="C86">CALENDAR.WEEK_NUMBER(A86,B86)</f>
        <v/>
      </c>
    </row>
    <row r="87" spans="1:3" x14ac:dyDescent="0.25">
      <c r="A87" s="11">
        <v>59581</v>
      </c>
      <c r="B87" s="12"/>
      <c r="C87" s="129" cm="1">
        <f t="array" ref="C87">CALENDAR.WEEK_NUMBER(A87,B87)</f>
        <v>52</v>
      </c>
    </row>
    <row r="88" spans="1:3" x14ac:dyDescent="0.25">
      <c r="A88" s="8">
        <v>59585</v>
      </c>
      <c r="B88" s="9"/>
      <c r="C88" s="128" cm="1">
        <f t="array" ref="C88">CALENDAR.WEEK_NUMBER(A88,B88)</f>
        <v>1</v>
      </c>
    </row>
    <row r="89" spans="1:3" x14ac:dyDescent="0.25">
      <c r="A89" s="11">
        <v>59942</v>
      </c>
      <c r="B89" s="12"/>
      <c r="C89" s="129" cm="1">
        <f t="array" ref="C89">CALENDAR.WEEK_NUMBER(A89,B89)</f>
        <v>52</v>
      </c>
    </row>
    <row r="90" spans="1:3" x14ac:dyDescent="0.25">
      <c r="A90" s="28">
        <v>59947</v>
      </c>
      <c r="B90" s="16"/>
      <c r="C90" s="130" cm="1">
        <f t="array" ref="C90">CALENDAR.WEEK_NUMBER(A90,B90)</f>
        <v>1</v>
      </c>
    </row>
    <row r="91" spans="1:3" x14ac:dyDescent="0.25">
      <c r="A91" s="11">
        <v>60309.5</v>
      </c>
      <c r="B91" s="12"/>
      <c r="C91" s="129" cm="1">
        <f t="array" ref="C91">CALENDAR.WEEK_NUMBER(A91,B91)</f>
        <v>52</v>
      </c>
    </row>
    <row r="92" spans="1:3" x14ac:dyDescent="0.25">
      <c r="A92" s="28">
        <v>16861</v>
      </c>
      <c r="B92" s="16">
        <v>1</v>
      </c>
      <c r="C92" s="130" cm="1">
        <f t="array" ref="C92">CALENDAR.WEEK_NUMBER(A92,B92)</f>
        <v>1</v>
      </c>
    </row>
    <row r="93" spans="1:3" x14ac:dyDescent="0.25">
      <c r="A93" s="18">
        <v>16860</v>
      </c>
      <c r="B93" s="19">
        <v>1</v>
      </c>
      <c r="C93" s="132" cm="1">
        <f t="array" ref="C93">CALENDAR.WEEK_NUMBER(A93,B93)</f>
        <v>53</v>
      </c>
    </row>
  </sheetData>
  <pageMargins left="0.7" right="0.7" top="0.75" bottom="0.75" header="0.3" footer="0.3"/>
  <pageSetup paperSize="9" orientation="portrait" copies="0"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J45"/>
  <sheetViews>
    <sheetView topLeftCell="A21" workbookViewId="0">
      <selection activeCell="A47" sqref="A47"/>
    </sheetView>
  </sheetViews>
  <sheetFormatPr defaultRowHeight="15" x14ac:dyDescent="0.25"/>
  <cols>
    <col min="1" max="7" width="12.28515625" customWidth="1"/>
    <col min="8" max="8" width="11.85546875" customWidth="1"/>
    <col min="9" max="9" width="12.28515625" customWidth="1"/>
    <col min="10" max="10" width="16" customWidth="1"/>
    <col min="11" max="11" width="42.85546875" customWidth="1"/>
  </cols>
  <sheetData>
    <row r="1" spans="1:5" ht="19.5" x14ac:dyDescent="0.3">
      <c r="A1" s="1" t="s">
        <v>162</v>
      </c>
    </row>
    <row r="3" spans="1:5" x14ac:dyDescent="0.25">
      <c r="A3" s="123" t="s">
        <v>159</v>
      </c>
      <c r="B3" s="124" t="s">
        <v>161</v>
      </c>
      <c r="C3" s="124" t="s">
        <v>160</v>
      </c>
      <c r="D3" s="278" t="s">
        <v>6</v>
      </c>
      <c r="E3" s="125" t="s">
        <v>181</v>
      </c>
    </row>
    <row r="4" spans="1:5" x14ac:dyDescent="0.25">
      <c r="D4" s="251"/>
      <c r="E4" t="str" cm="1">
        <f t="array" ref="E4">CALENDAR.DAYS_IN_QUARTER(Table101315[[#This Row],[Quarter]],Table101315[[#This Row],[FiscalYearCE]],Table101315[[#This Row],[MonthOffset]],Table101315[[#This Row],[JulianCalendar]])</f>
        <v/>
      </c>
    </row>
    <row r="5" spans="1:5" x14ac:dyDescent="0.25">
      <c r="A5" t="s">
        <v>3</v>
      </c>
      <c r="D5" s="251"/>
      <c r="E5" t="e" cm="1">
        <f t="array" ref="E5">CALENDAR.DAYS_IN_QUARTER(Table101315[[#This Row],[Quarter]],Table101315[[#This Row],[FiscalYearCE]],Table101315[[#This Row],[MonthOffset]],Table101315[[#This Row],[JulianCalendar]])</f>
        <v>#VALUE!</v>
      </c>
    </row>
    <row r="6" spans="1:5" x14ac:dyDescent="0.25">
      <c r="A6">
        <v>1</v>
      </c>
      <c r="D6" s="251"/>
      <c r="E6" cm="1">
        <f t="array" ref="E6">CALENDAR.DAYS_IN_QUARTER(Table101315[[#This Row],[Quarter]],Table101315[[#This Row],[FiscalYearCE]],Table101315[[#This Row],[MonthOffset]],Table101315[[#This Row],[JulianCalendar]])</f>
        <v>90</v>
      </c>
    </row>
    <row r="7" spans="1:5" x14ac:dyDescent="0.25">
      <c r="A7">
        <v>2</v>
      </c>
      <c r="D7" s="251"/>
      <c r="E7" cm="1">
        <f t="array" ref="E7">CALENDAR.DAYS_IN_QUARTER(Table101315[[#This Row],[Quarter]],Table101315[[#This Row],[FiscalYearCE]],Table101315[[#This Row],[MonthOffset]],Table101315[[#This Row],[JulianCalendar]])</f>
        <v>91</v>
      </c>
    </row>
    <row r="8" spans="1:5" x14ac:dyDescent="0.25">
      <c r="A8">
        <v>3</v>
      </c>
      <c r="D8" s="251"/>
      <c r="E8" cm="1">
        <f t="array" ref="E8">CALENDAR.DAYS_IN_QUARTER(Table101315[[#This Row],[Quarter]],Table101315[[#This Row],[FiscalYearCE]],Table101315[[#This Row],[MonthOffset]],Table101315[[#This Row],[JulianCalendar]])</f>
        <v>92</v>
      </c>
    </row>
    <row r="9" spans="1:5" x14ac:dyDescent="0.25">
      <c r="A9">
        <v>4</v>
      </c>
      <c r="D9" s="251"/>
      <c r="E9" cm="1">
        <f t="array" ref="E9">CALENDAR.DAYS_IN_QUARTER(Table101315[[#This Row],[Quarter]],Table101315[[#This Row],[FiscalYearCE]],Table101315[[#This Row],[MonthOffset]],Table101315[[#This Row],[JulianCalendar]])</f>
        <v>92</v>
      </c>
    </row>
    <row r="10" spans="1:5" x14ac:dyDescent="0.25">
      <c r="A10">
        <v>-1</v>
      </c>
      <c r="B10">
        <v>2020</v>
      </c>
      <c r="D10" s="251"/>
      <c r="E10" cm="1">
        <f t="array" ref="E10">CALENDAR.DAYS_IN_QUARTER(Table101315[[#This Row],[Quarter]],Table101315[[#This Row],[FiscalYearCE]],Table101315[[#This Row],[MonthOffset]],Table101315[[#This Row],[JulianCalendar]])</f>
        <v>92</v>
      </c>
    </row>
    <row r="11" spans="1:5" x14ac:dyDescent="0.25">
      <c r="A11">
        <v>1</v>
      </c>
      <c r="B11">
        <v>2021</v>
      </c>
      <c r="D11" s="251"/>
      <c r="E11" cm="1">
        <f t="array" ref="E11">CALENDAR.DAYS_IN_QUARTER(Table101315[[#This Row],[Quarter]],Table101315[[#This Row],[FiscalYearCE]],Table101315[[#This Row],[MonthOffset]],Table101315[[#This Row],[JulianCalendar]])</f>
        <v>90</v>
      </c>
    </row>
    <row r="12" spans="1:5" x14ac:dyDescent="0.25">
      <c r="A12">
        <v>3</v>
      </c>
      <c r="B12">
        <v>2020</v>
      </c>
      <c r="C12">
        <v>-6</v>
      </c>
      <c r="D12" s="251"/>
      <c r="E12" cm="1">
        <f t="array" ref="E12">CALENDAR.DAYS_IN_QUARTER(Table101315[[#This Row],[Quarter]],Table101315[[#This Row],[FiscalYearCE]],Table101315[[#This Row],[MonthOffset]],Table101315[[#This Row],[JulianCalendar]])</f>
        <v>91</v>
      </c>
    </row>
    <row r="13" spans="1:5" x14ac:dyDescent="0.25">
      <c r="A13">
        <v>3</v>
      </c>
      <c r="B13">
        <v>2021</v>
      </c>
      <c r="C13">
        <v>-6</v>
      </c>
      <c r="D13" s="251"/>
      <c r="E13" cm="1">
        <f t="array" ref="E13">CALENDAR.DAYS_IN_QUARTER(Table101315[[#This Row],[Quarter]],Table101315[[#This Row],[FiscalYearCE]],Table101315[[#This Row],[MonthOffset]],Table101315[[#This Row],[JulianCalendar]])</f>
        <v>90</v>
      </c>
    </row>
    <row r="14" spans="1:5" x14ac:dyDescent="0.25">
      <c r="A14">
        <v>4</v>
      </c>
      <c r="B14">
        <v>2019</v>
      </c>
      <c r="C14">
        <v>1</v>
      </c>
      <c r="D14" s="251"/>
      <c r="E14" cm="1">
        <f t="array" ref="E14">CALENDAR.DAYS_IN_QUARTER(Table101315[[#This Row],[Quarter]],Table101315[[#This Row],[FiscalYearCE]],Table101315[[#This Row],[MonthOffset]],Table101315[[#This Row],[JulianCalendar]])</f>
        <v>92</v>
      </c>
    </row>
    <row r="15" spans="1:5" x14ac:dyDescent="0.25">
      <c r="A15">
        <v>4</v>
      </c>
      <c r="B15">
        <v>2019</v>
      </c>
      <c r="C15">
        <v>2</v>
      </c>
      <c r="D15" s="251"/>
      <c r="E15" cm="1">
        <f t="array" ref="E15">CALENDAR.DAYS_IN_QUARTER(Table101315[[#This Row],[Quarter]],Table101315[[#This Row],[FiscalYearCE]],Table101315[[#This Row],[MonthOffset]],Table101315[[#This Row],[JulianCalendar]])</f>
        <v>91</v>
      </c>
    </row>
    <row r="16" spans="1:5" x14ac:dyDescent="0.25">
      <c r="A16">
        <v>5</v>
      </c>
      <c r="B16">
        <v>2019</v>
      </c>
      <c r="D16" s="251"/>
      <c r="E16" cm="1">
        <f t="array" ref="E16">CALENDAR.DAYS_IN_QUARTER(Table101315[[#This Row],[Quarter]],Table101315[[#This Row],[FiscalYearCE]],Table101315[[#This Row],[MonthOffset]],Table101315[[#This Row],[JulianCalendar]])</f>
        <v>90</v>
      </c>
    </row>
    <row r="17" spans="1:10" x14ac:dyDescent="0.25">
      <c r="A17">
        <v>4</v>
      </c>
      <c r="B17">
        <v>2017</v>
      </c>
      <c r="C17">
        <v>-3</v>
      </c>
      <c r="D17" s="251"/>
      <c r="E17" cm="1">
        <f t="array" ref="E17">CALENDAR.DAYS_IN_QUARTER(Table101315[[#This Row],[Quarter]],Table101315[[#This Row],[FiscalYearCE]],Table101315[[#This Row],[MonthOffset]],Table101315[[#This Row],[JulianCalendar]])</f>
        <v>92</v>
      </c>
    </row>
    <row r="18" spans="1:10" x14ac:dyDescent="0.25">
      <c r="A18">
        <v>2</v>
      </c>
      <c r="B18">
        <v>1900</v>
      </c>
      <c r="C18">
        <v>-3</v>
      </c>
      <c r="D18" s="251"/>
      <c r="E18" cm="1">
        <f t="array" ref="E18">CALENDAR.DAYS_IN_QUARTER(Table101315[[#This Row],[Quarter]],Table101315[[#This Row],[FiscalYearCE]],Table101315[[#This Row],[MonthOffset]],Table101315[[#This Row],[JulianCalendar]])</f>
        <v>90</v>
      </c>
    </row>
    <row r="19" spans="1:10" x14ac:dyDescent="0.25">
      <c r="A19">
        <v>2</v>
      </c>
      <c r="B19">
        <v>1900</v>
      </c>
      <c r="C19">
        <v>-3</v>
      </c>
      <c r="D19" s="251">
        <v>1</v>
      </c>
      <c r="E19" cm="1">
        <f t="array" ref="E19">CALENDAR.DAYS_IN_QUARTER(Table101315[[#This Row],[Quarter]],Table101315[[#This Row],[FiscalYearCE]],Table101315[[#This Row],[MonthOffset]],Table101315[[#This Row],[JulianCalendar]])</f>
        <v>91</v>
      </c>
    </row>
    <row r="22" spans="1:10" ht="19.5" x14ac:dyDescent="0.3">
      <c r="A22" s="1" t="s">
        <v>258</v>
      </c>
    </row>
    <row r="24" spans="1:10" x14ac:dyDescent="0.25">
      <c r="A24" s="155" t="s">
        <v>161</v>
      </c>
      <c r="B24" s="156" t="s">
        <v>159</v>
      </c>
      <c r="C24" s="156" t="s">
        <v>163</v>
      </c>
      <c r="D24" s="156" t="s">
        <v>77</v>
      </c>
      <c r="E24" s="156" t="s">
        <v>160</v>
      </c>
      <c r="F24" s="277" t="s">
        <v>6</v>
      </c>
      <c r="G24" s="158" t="s">
        <v>239</v>
      </c>
      <c r="H24" s="157" t="s">
        <v>259</v>
      </c>
      <c r="I24" s="157"/>
    </row>
    <row r="25" spans="1:10" x14ac:dyDescent="0.25">
      <c r="A25" s="160"/>
      <c r="B25" s="9"/>
      <c r="C25" s="9"/>
      <c r="D25" s="9"/>
      <c r="E25" s="9"/>
      <c r="F25" s="128"/>
      <c r="G25" s="9" t="str" cm="1">
        <f t="array" ref="G25">CALENDAR.QUARTER_DATE_TO_MJDATE(A25,B25,C25,D25,E25,F25)</f>
        <v/>
      </c>
      <c r="H25" s="292" t="e">
        <f>_xlfn.LET(_xlpm._d,CALENDAR.MJDATE_TO_CALENDAR_DATE(G25,F25),DATE(INDEX(_xlpm._d,1,1),INDEX(_xlpm._d,1,2),INDEX(_xlpm._d,1,3))+MOD(G25,1))</f>
        <v>#VALUE!</v>
      </c>
      <c r="I25" s="293"/>
    </row>
    <row r="26" spans="1:10" x14ac:dyDescent="0.25">
      <c r="A26" s="162" t="s">
        <v>3</v>
      </c>
      <c r="B26" s="12"/>
      <c r="C26" s="12"/>
      <c r="D26" s="12"/>
      <c r="E26" s="12"/>
      <c r="F26" s="129"/>
      <c r="G26" s="12" t="e" cm="1">
        <f t="array" ref="G26">CALENDAR.QUARTER_DATE_TO_MJDATE(A26,B26,C26,D26,E26,F26)</f>
        <v>#VALUE!</v>
      </c>
      <c r="H26" s="294" t="e">
        <f>_xlfn.LET(_xlpm._d,CALENDAR.MJDATE_TO_CALENDAR_DATE(G26,F26),DATE(INDEX(_xlpm._d,1,1),INDEX(_xlpm._d,1,2),INDEX(_xlpm._d,1,3))+MOD(G26,1))</f>
        <v>#VALUE!</v>
      </c>
      <c r="I26" s="295"/>
    </row>
    <row r="27" spans="1:10" x14ac:dyDescent="0.25">
      <c r="A27" s="160">
        <v>2023</v>
      </c>
      <c r="B27" s="9">
        <v>3</v>
      </c>
      <c r="C27" s="9">
        <v>1</v>
      </c>
      <c r="D27" s="9"/>
      <c r="E27" s="9"/>
      <c r="F27" s="128"/>
      <c r="G27" s="9" cm="1">
        <f t="array" ref="G27">CALENDAR.QUARTER_DATE_TO_MJDATE(A27,B27,C27,D27,E27,F27)</f>
        <v>60126</v>
      </c>
      <c r="H27" s="292">
        <f>_xlfn.LET(_xlpm._d,CALENDAR.MJDATE_TO_CALENDAR_DATE(G27,F27),DATE(INDEX(_xlpm._d,1,1),INDEX(_xlpm._d,1,2),INDEX(_xlpm._d,1,3))+MOD(G27,1))</f>
        <v>45108</v>
      </c>
      <c r="I27" s="293"/>
    </row>
    <row r="28" spans="1:10" x14ac:dyDescent="0.25">
      <c r="A28" s="162">
        <v>2023</v>
      </c>
      <c r="B28" s="12">
        <v>1</v>
      </c>
      <c r="C28" s="12">
        <v>1</v>
      </c>
      <c r="D28" s="12"/>
      <c r="E28" s="12">
        <v>-6</v>
      </c>
      <c r="F28" s="129"/>
      <c r="G28" s="12" cm="1">
        <f t="array" ref="G28">CALENDAR.QUARTER_DATE_TO_MJDATE(A28,B28,C28,D28,E28,F28)</f>
        <v>59761</v>
      </c>
      <c r="H28" s="294">
        <f>_xlfn.LET(_xlpm._d,CALENDAR.MJDATE_TO_CALENDAR_DATE(G28,F28),DATE(INDEX(_xlpm._d,1,1),INDEX(_xlpm._d,1,2),INDEX(_xlpm._d,1,3))+MOD(G28,1))</f>
        <v>44743</v>
      </c>
      <c r="I28" s="295"/>
      <c r="J28" s="77"/>
    </row>
    <row r="29" spans="1:10" x14ac:dyDescent="0.25">
      <c r="A29" s="160">
        <v>2020</v>
      </c>
      <c r="B29" s="9">
        <v>9</v>
      </c>
      <c r="C29" s="9">
        <v>1</v>
      </c>
      <c r="D29" s="9"/>
      <c r="E29" s="9">
        <v>3</v>
      </c>
      <c r="F29" s="128"/>
      <c r="G29" s="9" cm="1">
        <f t="array" ref="G29">CALENDAR.QUARTER_DATE_TO_MJDATE(A29,B29,C29,D29,E29,F29)</f>
        <v>59670</v>
      </c>
      <c r="H29" s="292">
        <f>_xlfn.LET(_xlpm._d,CALENDAR.MJDATE_TO_CALENDAR_DATE(G29,F29),DATE(INDEX(_xlpm._d,1,1),INDEX(_xlpm._d,1,2),INDEX(_xlpm._d,1,3))+MOD(G29,1))</f>
        <v>44652</v>
      </c>
      <c r="I29" s="293"/>
    </row>
    <row r="30" spans="1:10" x14ac:dyDescent="0.25">
      <c r="A30" s="162">
        <v>2020</v>
      </c>
      <c r="B30" s="12">
        <v>-9</v>
      </c>
      <c r="C30" s="12">
        <v>93</v>
      </c>
      <c r="D30" s="12">
        <v>0.5</v>
      </c>
      <c r="E30" s="12">
        <v>3</v>
      </c>
      <c r="F30" s="129"/>
      <c r="G30" s="12" cm="1">
        <f t="array" ref="G30">CALENDAR.QUARTER_DATE_TO_MJDATE(A30,B30,C30,D30,E30,F30)</f>
        <v>58119.5</v>
      </c>
      <c r="H30" s="294">
        <f>_xlfn.LET(_xlpm._d,CALENDAR.MJDATE_TO_CALENDAR_DATE(G30,F30),DATE(INDEX(_xlpm._d,1,1),INDEX(_xlpm._d,1,2),INDEX(_xlpm._d,1,3))+MOD(G30,1))</f>
        <v>43101.5</v>
      </c>
      <c r="I30" s="295"/>
    </row>
    <row r="31" spans="1:10" x14ac:dyDescent="0.25">
      <c r="A31" s="164">
        <v>2020</v>
      </c>
      <c r="B31" s="16">
        <v>1</v>
      </c>
      <c r="C31" s="16">
        <v>93</v>
      </c>
      <c r="D31" s="16"/>
      <c r="E31" s="16">
        <v>3</v>
      </c>
      <c r="F31" s="130">
        <v>1</v>
      </c>
      <c r="G31" s="16" cm="1">
        <f t="array" ref="G31">CALENDAR.QUARTER_DATE_TO_MJDATE(A31,B31,C31,D31,E31,F31)</f>
        <v>59045</v>
      </c>
      <c r="H31" s="292">
        <f>_xlfn.LET(_xlpm._d,CALENDAR.MJDATE_TO_CALENDAR_DATE(G31,F31),DATE(INDEX(_xlpm._d,1,1),INDEX(_xlpm._d,1,2),INDEX(_xlpm._d,1,3))+MOD(G31,1))</f>
        <v>44014</v>
      </c>
      <c r="I31" s="293"/>
    </row>
    <row r="32" spans="1:10" x14ac:dyDescent="0.25">
      <c r="A32" s="166">
        <v>2020</v>
      </c>
      <c r="B32" s="19">
        <v>1</v>
      </c>
      <c r="C32" s="19">
        <v>93</v>
      </c>
      <c r="D32" s="19"/>
      <c r="E32" s="19">
        <v>3</v>
      </c>
      <c r="F32" s="132"/>
      <c r="G32" s="19" cm="1">
        <f t="array" ref="G32">CALENDAR.QUARTER_DATE_TO_MJDATE(A32,B32,C32,D32,E32,F32)</f>
        <v>59032</v>
      </c>
      <c r="H32" s="294">
        <f>_xlfn.LET(_xlpm._d,CALENDAR.MJDATE_TO_CALENDAR_DATE(G32,F32),DATE(INDEX(_xlpm._d,1,1),INDEX(_xlpm._d,1,2),INDEX(_xlpm._d,1,3))+MOD(G32,1))</f>
        <v>44014</v>
      </c>
      <c r="I32" s="295"/>
    </row>
    <row r="35" spans="1:9" ht="19.5" x14ac:dyDescent="0.3">
      <c r="A35" s="1" t="s">
        <v>568</v>
      </c>
    </row>
    <row r="37" spans="1:9" x14ac:dyDescent="0.25">
      <c r="A37" s="155" t="s">
        <v>241</v>
      </c>
      <c r="B37" s="157" t="s">
        <v>160</v>
      </c>
      <c r="C37" s="276" t="s">
        <v>6</v>
      </c>
      <c r="D37" s="156" t="s">
        <v>260</v>
      </c>
      <c r="E37" s="156" t="s">
        <v>165</v>
      </c>
      <c r="F37" s="157" t="s">
        <v>166</v>
      </c>
      <c r="G37" s="158" t="s">
        <v>56</v>
      </c>
      <c r="H37" s="279" t="s">
        <v>167</v>
      </c>
      <c r="I37" s="159" t="s">
        <v>261</v>
      </c>
    </row>
    <row r="38" spans="1:9" x14ac:dyDescent="0.25">
      <c r="A38" s="160" t="s">
        <v>164</v>
      </c>
      <c r="B38" s="9"/>
      <c r="C38" s="128"/>
      <c r="D38" s="9" t="str" cm="1">
        <f t="array" ref="D38:H38">CALENDAR.MJDATE_TO_QUARTER_DATE(A38,B38,C38)</f>
        <v/>
      </c>
      <c r="E38" s="9" t="str">
        <v/>
      </c>
      <c r="F38" s="9" t="str">
        <v/>
      </c>
      <c r="G38" s="9" t="str">
        <v/>
      </c>
      <c r="H38" s="128" t="str">
        <v/>
      </c>
      <c r="I38" s="161" t="str" cm="1">
        <f t="array" ref="I38">CALENDAR.QUARTER_DATE_TO_MJDATE(D38,E38,F38,G38,B38,C38)</f>
        <v/>
      </c>
    </row>
    <row r="39" spans="1:9" x14ac:dyDescent="0.25">
      <c r="A39" s="162" t="s">
        <v>3</v>
      </c>
      <c r="B39" s="12"/>
      <c r="C39" s="129"/>
      <c r="D39" s="12" t="e" cm="1">
        <f t="array" ref="D39:H39">CALENDAR.MJDATE_TO_QUARTER_DATE(A39,B39,C39)</f>
        <v>#VALUE!</v>
      </c>
      <c r="E39" s="12" t="str">
        <v/>
      </c>
      <c r="F39" s="12" t="str">
        <v/>
      </c>
      <c r="G39" s="12" t="str">
        <v/>
      </c>
      <c r="H39" s="129" t="str">
        <v/>
      </c>
      <c r="I39" s="163" t="e" cm="1">
        <f t="array" ref="I39">CALENDAR.QUARTER_DATE_TO_MJDATE(D39,E39,F39,G39,B39,C39)</f>
        <v>#VALUE!</v>
      </c>
    </row>
    <row r="40" spans="1:9" x14ac:dyDescent="0.25">
      <c r="A40" s="160">
        <v>60126</v>
      </c>
      <c r="B40" s="9"/>
      <c r="C40" s="128"/>
      <c r="D40" s="9" cm="1">
        <f t="array" ref="D40:H40">CALENDAR.MJDATE_TO_QUARTER_DATE(A40,B40,C40)</f>
        <v>2023</v>
      </c>
      <c r="E40" s="9">
        <v>3</v>
      </c>
      <c r="F40" s="9">
        <v>1</v>
      </c>
      <c r="G40" s="9">
        <v>0</v>
      </c>
      <c r="H40" s="128">
        <v>92</v>
      </c>
      <c r="I40" s="161" cm="1">
        <f t="array" ref="I40">CALENDAR.QUARTER_DATE_TO_MJDATE(D40,E40,F40,G40,B40,C40)</f>
        <v>60126</v>
      </c>
    </row>
    <row r="41" spans="1:9" x14ac:dyDescent="0.25">
      <c r="A41" s="162">
        <v>59761</v>
      </c>
      <c r="B41" s="12">
        <v>-6</v>
      </c>
      <c r="C41" s="129"/>
      <c r="D41" s="12" cm="1">
        <f t="array" ref="D41:H41">CALENDAR.MJDATE_TO_QUARTER_DATE(A41,B41,C41)</f>
        <v>2023</v>
      </c>
      <c r="E41" s="12">
        <v>1</v>
      </c>
      <c r="F41" s="12">
        <v>1</v>
      </c>
      <c r="G41" s="12">
        <v>0</v>
      </c>
      <c r="H41" s="129">
        <v>92</v>
      </c>
      <c r="I41" s="163" cm="1">
        <f t="array" ref="I41">CALENDAR.QUARTER_DATE_TO_MJDATE(D41,E41,F41,G41,B41,C41)</f>
        <v>59761</v>
      </c>
    </row>
    <row r="42" spans="1:9" x14ac:dyDescent="0.25">
      <c r="A42" s="160">
        <v>59670</v>
      </c>
      <c r="B42" s="9">
        <v>3</v>
      </c>
      <c r="C42" s="128"/>
      <c r="D42" s="9" cm="1">
        <f t="array" ref="D42:H42">CALENDAR.MJDATE_TO_QUARTER_DATE(A42,B42,C42)</f>
        <v>2022</v>
      </c>
      <c r="E42" s="9">
        <v>1</v>
      </c>
      <c r="F42" s="9">
        <v>1</v>
      </c>
      <c r="G42" s="9">
        <v>0</v>
      </c>
      <c r="H42" s="128">
        <v>91</v>
      </c>
      <c r="I42" s="161" cm="1">
        <f t="array" ref="I42">CALENDAR.QUARTER_DATE_TO_MJDATE(D42,E42,F42,G42,B42,C42)</f>
        <v>59670</v>
      </c>
    </row>
    <row r="43" spans="1:9" x14ac:dyDescent="0.25">
      <c r="A43" s="162">
        <v>58119.512345670002</v>
      </c>
      <c r="B43" s="12">
        <v>3</v>
      </c>
      <c r="C43" s="129"/>
      <c r="D43" s="12" cm="1">
        <f t="array" ref="D43:H43">CALENDAR.MJDATE_TO_QUARTER_DATE(A43,B43,C43)</f>
        <v>2017</v>
      </c>
      <c r="E43" s="12">
        <v>4</v>
      </c>
      <c r="F43" s="12">
        <v>1</v>
      </c>
      <c r="G43" s="12">
        <v>0.51234566979110241</v>
      </c>
      <c r="H43" s="129">
        <v>90</v>
      </c>
      <c r="I43" s="163" cm="1">
        <f t="array" ref="I43">CALENDAR.QUARTER_DATE_TO_MJDATE(D43,E43,F43,G43,B43,C43)</f>
        <v>58119.512345669791</v>
      </c>
    </row>
    <row r="44" spans="1:9" x14ac:dyDescent="0.25">
      <c r="A44" s="164">
        <v>59045</v>
      </c>
      <c r="B44" s="16">
        <v>3</v>
      </c>
      <c r="C44" s="130">
        <v>1</v>
      </c>
      <c r="D44" s="16" cm="1">
        <f t="array" ref="D44:H44">CALENDAR.MJDATE_TO_QUARTER_DATE(A44,B44,C44)</f>
        <v>2020</v>
      </c>
      <c r="E44" s="16">
        <v>2</v>
      </c>
      <c r="F44" s="16">
        <v>2</v>
      </c>
      <c r="G44" s="16">
        <v>0</v>
      </c>
      <c r="H44" s="130">
        <v>92</v>
      </c>
      <c r="I44" s="165" cm="1">
        <f t="array" ref="I44">CALENDAR.QUARTER_DATE_TO_MJDATE(D44,E44,F44,G44,B44,C44)</f>
        <v>59045</v>
      </c>
    </row>
    <row r="45" spans="1:9" x14ac:dyDescent="0.25">
      <c r="A45" s="166">
        <v>59032</v>
      </c>
      <c r="B45" s="19">
        <v>3</v>
      </c>
      <c r="C45" s="132"/>
      <c r="D45" s="19" cm="1">
        <f t="array" ref="D45:H45">CALENDAR.MJDATE_TO_QUARTER_DATE(A45,B45,C45)</f>
        <v>2020</v>
      </c>
      <c r="E45" s="19">
        <v>2</v>
      </c>
      <c r="F45" s="19">
        <v>2</v>
      </c>
      <c r="G45" s="19">
        <v>0</v>
      </c>
      <c r="H45" s="132">
        <v>92</v>
      </c>
      <c r="I45" s="167" cm="1">
        <f t="array" ref="I45">CALENDAR.QUARTER_DATE_TO_MJDATE(D45,E45,F45,G45,B45,C45)</f>
        <v>59032</v>
      </c>
    </row>
  </sheetData>
  <mergeCells count="8">
    <mergeCell ref="H31:I31"/>
    <mergeCell ref="H32:I32"/>
    <mergeCell ref="H25:I25"/>
    <mergeCell ref="H26:I26"/>
    <mergeCell ref="H27:I27"/>
    <mergeCell ref="H28:I28"/>
    <mergeCell ref="H29:I29"/>
    <mergeCell ref="H30:I30"/>
  </mergeCells>
  <phoneticPr fontId="2" type="noConversion"/>
  <pageMargins left="0.7" right="0.7" top="0.75" bottom="0.75" header="0.3" footer="0.3"/>
  <pageSetup paperSize="9" orientation="portrait" copies="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AE170"/>
  <sheetViews>
    <sheetView topLeftCell="B146" workbookViewId="0"/>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13.5703125" customWidth="1"/>
    <col min="10" max="10" width="20.1406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 min="19" max="19" width="13.42578125" bestFit="1" customWidth="1"/>
    <col min="20" max="20" width="26.140625" bestFit="1" customWidth="1"/>
    <col min="21" max="21" width="16.28515625" customWidth="1"/>
    <col min="22" max="22" width="20.85546875" customWidth="1"/>
    <col min="23" max="23" width="16.5703125" customWidth="1"/>
    <col min="24" max="25" width="13.7109375" bestFit="1" customWidth="1"/>
    <col min="26" max="27" width="11.28515625" bestFit="1" customWidth="1"/>
    <col min="28" max="29" width="10.5703125" bestFit="1" customWidth="1"/>
  </cols>
  <sheetData>
    <row r="1" spans="1:7" ht="19.5" x14ac:dyDescent="0.3">
      <c r="A1" s="1" t="s">
        <v>569</v>
      </c>
    </row>
    <row r="3" spans="1:7" x14ac:dyDescent="0.25">
      <c r="A3" s="22" t="s">
        <v>267</v>
      </c>
      <c r="B3" s="23" t="s">
        <v>268</v>
      </c>
      <c r="C3" s="23" t="s">
        <v>171</v>
      </c>
      <c r="D3" s="23" t="s">
        <v>265</v>
      </c>
      <c r="E3" s="23" t="s">
        <v>266</v>
      </c>
      <c r="F3" s="30" t="s">
        <v>173</v>
      </c>
      <c r="G3" s="136" t="s">
        <v>152</v>
      </c>
    </row>
    <row r="4" spans="1:7" x14ac:dyDescent="0.25">
      <c r="A4" s="141">
        <v>45016.270949074074</v>
      </c>
      <c r="B4" s="142">
        <v>45413.739594907405</v>
      </c>
      <c r="C4" s="168">
        <f>(B4-A4)*24</f>
        <v>9539.2474999999395</v>
      </c>
      <c r="D4" s="168" cm="1">
        <f t="array" ref="D4">CALENDAR.EDATE_TO_MJDATE(A4)</f>
        <v>60034.270949074074</v>
      </c>
      <c r="E4" s="168" cm="1">
        <f t="array" ref="E4">CALENDAR.EDATE_TO_MJDATE(B4)</f>
        <v>60431.739594907405</v>
      </c>
      <c r="F4" s="168" cm="1">
        <f t="array" ref="F4">CALENDAR.DELTA_HOURS(D4,E4)</f>
        <v>9539.2474999999395</v>
      </c>
      <c r="G4" s="137" t="b">
        <f>(C4=F4)</f>
        <v>1</v>
      </c>
    </row>
    <row r="5" spans="1:7" x14ac:dyDescent="0.25">
      <c r="A5" s="143">
        <v>45016.25</v>
      </c>
      <c r="B5" s="144">
        <v>45047.75</v>
      </c>
      <c r="C5" s="169">
        <f t="shared" ref="C5:C9" si="0">(B5-A5)*24</f>
        <v>756</v>
      </c>
      <c r="D5" s="169" cm="1">
        <f t="array" ref="D5">CALENDAR.EDATE_TO_MJDATE(A5)</f>
        <v>60034.25</v>
      </c>
      <c r="E5" s="169" cm="1">
        <f t="array" ref="E5">CALENDAR.EDATE_TO_MJDATE(B5)</f>
        <v>60065.75</v>
      </c>
      <c r="F5" s="169" cm="1">
        <f t="array" ref="F5">CALENDAR.DELTA_HOURS(D5,E5)</f>
        <v>756</v>
      </c>
      <c r="G5" s="138" t="b">
        <f t="shared" ref="G5:G9" si="1">(C5=F5)</f>
        <v>1</v>
      </c>
    </row>
    <row r="6" spans="1:7" x14ac:dyDescent="0.25">
      <c r="A6" s="141">
        <v>45047.75</v>
      </c>
      <c r="B6" s="142">
        <v>45077.25</v>
      </c>
      <c r="C6" s="168">
        <f t="shared" si="0"/>
        <v>708</v>
      </c>
      <c r="D6" s="168" cm="1">
        <f t="array" ref="D6">CALENDAR.EDATE_TO_MJDATE(A6)</f>
        <v>60065.75</v>
      </c>
      <c r="E6" s="168" cm="1">
        <f t="array" ref="E6">CALENDAR.EDATE_TO_MJDATE(B6)</f>
        <v>60095.25</v>
      </c>
      <c r="F6" s="168" cm="1">
        <f t="array" ref="F6">CALENDAR.DELTA_HOURS(D6,E6)</f>
        <v>708</v>
      </c>
      <c r="G6" s="137" t="b">
        <f t="shared" si="1"/>
        <v>1</v>
      </c>
    </row>
    <row r="7" spans="1:7" x14ac:dyDescent="0.25">
      <c r="A7" s="145">
        <v>45077.25</v>
      </c>
      <c r="B7" s="146">
        <v>45077.25</v>
      </c>
      <c r="C7" s="170">
        <f t="shared" si="0"/>
        <v>0</v>
      </c>
      <c r="D7" s="170" cm="1">
        <f t="array" ref="D7">CALENDAR.EDATE_TO_MJDATE(A7)</f>
        <v>60095.25</v>
      </c>
      <c r="E7" s="170" cm="1">
        <f t="array" ref="E7">CALENDAR.EDATE_TO_MJDATE(B7)</f>
        <v>60095.25</v>
      </c>
      <c r="F7" s="170" cm="1">
        <f t="array" ref="F7">CALENDAR.DELTA_HOURS(D7,E7)</f>
        <v>0</v>
      </c>
      <c r="G7" s="139" t="b">
        <f t="shared" si="1"/>
        <v>1</v>
      </c>
    </row>
    <row r="8" spans="1:7" x14ac:dyDescent="0.25">
      <c r="A8" s="147">
        <v>45077.25</v>
      </c>
      <c r="B8" s="148">
        <v>45047.75</v>
      </c>
      <c r="C8" s="153">
        <f t="shared" si="0"/>
        <v>-708</v>
      </c>
      <c r="D8" s="153" cm="1">
        <f t="array" ref="D8">CALENDAR.EDATE_TO_MJDATE(A8)</f>
        <v>60095.25</v>
      </c>
      <c r="E8" s="153" cm="1">
        <f t="array" ref="E8">CALENDAR.EDATE_TO_MJDATE(B8)</f>
        <v>60065.75</v>
      </c>
      <c r="F8" s="153" cm="1">
        <f t="array" ref="F8">CALENDAR.DELTA_HOURS(D8,E8)</f>
        <v>-708</v>
      </c>
      <c r="G8" s="140" t="b">
        <f t="shared" si="1"/>
        <v>1</v>
      </c>
    </row>
    <row r="9" spans="1:7" x14ac:dyDescent="0.25">
      <c r="A9" s="176">
        <v>45869.25</v>
      </c>
      <c r="B9" s="177">
        <v>45170.75</v>
      </c>
      <c r="C9" s="178">
        <f t="shared" si="0"/>
        <v>-16764</v>
      </c>
      <c r="D9" s="178" cm="1">
        <f t="array" ref="D9">CALENDAR.EDATE_TO_MJDATE(A9)</f>
        <v>60887.25</v>
      </c>
      <c r="E9" s="178" cm="1">
        <f t="array" ref="E9">CALENDAR.EDATE_TO_MJDATE(B9)</f>
        <v>60188.75</v>
      </c>
      <c r="F9" s="178" cm="1">
        <f t="array" ref="F9">CALENDAR.DELTA_HOURS(D9,E9)</f>
        <v>-16764</v>
      </c>
      <c r="G9" s="179" t="b">
        <f t="shared" si="1"/>
        <v>1</v>
      </c>
    </row>
    <row r="12" spans="1:7" ht="19.5" x14ac:dyDescent="0.3">
      <c r="A12" s="1" t="s">
        <v>570</v>
      </c>
    </row>
    <row r="14" spans="1:7" x14ac:dyDescent="0.25">
      <c r="A14" s="22" t="s">
        <v>267</v>
      </c>
      <c r="B14" s="23" t="s">
        <v>268</v>
      </c>
      <c r="C14" s="23" t="s">
        <v>171</v>
      </c>
      <c r="D14" s="23" t="s">
        <v>265</v>
      </c>
      <c r="E14" s="23" t="s">
        <v>266</v>
      </c>
      <c r="F14" s="30" t="s">
        <v>203</v>
      </c>
      <c r="G14" s="136" t="s">
        <v>152</v>
      </c>
    </row>
    <row r="15" spans="1:7" x14ac:dyDescent="0.25">
      <c r="A15" s="141">
        <v>45016.270949074074</v>
      </c>
      <c r="B15" s="142">
        <v>45413.739583333336</v>
      </c>
      <c r="C15" s="168">
        <f>(B15-A15)*24*60</f>
        <v>572354.83333333628</v>
      </c>
      <c r="D15" s="168" cm="1">
        <f t="array" ref="D15">CALENDAR.EDATE_TO_MJDATE(A15)</f>
        <v>60034.270949074074</v>
      </c>
      <c r="E15" s="168" cm="1">
        <f t="array" ref="E15">CALENDAR.EDATE_TO_MJDATE(B15)</f>
        <v>60431.739583333336</v>
      </c>
      <c r="F15" s="168" cm="1">
        <f t="array" ref="F15">CALENDAR.DELTA_MINUTES(D15,E15)</f>
        <v>572354.83333333628</v>
      </c>
      <c r="G15" s="137" t="b">
        <f>(C15=F15)</f>
        <v>1</v>
      </c>
    </row>
    <row r="16" spans="1:7" x14ac:dyDescent="0.25">
      <c r="A16" s="143">
        <v>45016.25</v>
      </c>
      <c r="B16" s="144">
        <v>45047.75</v>
      </c>
      <c r="C16" s="169">
        <f t="shared" ref="C16:C20" si="2">(B16-A16)*24*60</f>
        <v>45360</v>
      </c>
      <c r="D16" s="169" cm="1">
        <f t="array" ref="D16">CALENDAR.EDATE_TO_MJDATE(A16)</f>
        <v>60034.25</v>
      </c>
      <c r="E16" s="169" cm="1">
        <f t="array" ref="E16">CALENDAR.EDATE_TO_MJDATE(B16)</f>
        <v>60065.75</v>
      </c>
      <c r="F16" s="169" cm="1">
        <f t="array" ref="F16">CALENDAR.DELTA_MINUTES(D16,E16)</f>
        <v>45360</v>
      </c>
      <c r="G16" s="138" t="b">
        <f t="shared" ref="G16:G20" si="3">(C16=F16)</f>
        <v>1</v>
      </c>
    </row>
    <row r="17" spans="1:7" x14ac:dyDescent="0.25">
      <c r="A17" s="141">
        <v>45047.75</v>
      </c>
      <c r="B17" s="142">
        <v>45077.25</v>
      </c>
      <c r="C17" s="168">
        <f t="shared" si="2"/>
        <v>42480</v>
      </c>
      <c r="D17" s="168" cm="1">
        <f t="array" ref="D17">CALENDAR.EDATE_TO_MJDATE(A17)</f>
        <v>60065.75</v>
      </c>
      <c r="E17" s="168" cm="1">
        <f t="array" ref="E17">CALENDAR.EDATE_TO_MJDATE(B17)</f>
        <v>60095.25</v>
      </c>
      <c r="F17" s="168" cm="1">
        <f t="array" ref="F17">CALENDAR.DELTA_MINUTES(D17,E17)</f>
        <v>42480</v>
      </c>
      <c r="G17" s="137" t="b">
        <f t="shared" si="3"/>
        <v>1</v>
      </c>
    </row>
    <row r="18" spans="1:7" x14ac:dyDescent="0.25">
      <c r="A18" s="145">
        <v>45077.25</v>
      </c>
      <c r="B18" s="146">
        <v>45077.25</v>
      </c>
      <c r="C18" s="170">
        <f t="shared" si="2"/>
        <v>0</v>
      </c>
      <c r="D18" s="170" cm="1">
        <f t="array" ref="D18">CALENDAR.EDATE_TO_MJDATE(A18)</f>
        <v>60095.25</v>
      </c>
      <c r="E18" s="170" cm="1">
        <f t="array" ref="E18">CALENDAR.EDATE_TO_MJDATE(B18)</f>
        <v>60095.25</v>
      </c>
      <c r="F18" s="170" cm="1">
        <f t="array" ref="F18">CALENDAR.DELTA_MINUTES(D18,E18)</f>
        <v>0</v>
      </c>
      <c r="G18" s="139" t="b">
        <f t="shared" si="3"/>
        <v>1</v>
      </c>
    </row>
    <row r="19" spans="1:7" x14ac:dyDescent="0.25">
      <c r="A19" s="147">
        <v>45077.25</v>
      </c>
      <c r="B19" s="148">
        <v>45047.75</v>
      </c>
      <c r="C19" s="153">
        <f t="shared" si="2"/>
        <v>-42480</v>
      </c>
      <c r="D19" s="153" cm="1">
        <f t="array" ref="D19">CALENDAR.EDATE_TO_MJDATE(A19)</f>
        <v>60095.25</v>
      </c>
      <c r="E19" s="153" cm="1">
        <f t="array" ref="E19">CALENDAR.EDATE_TO_MJDATE(B19)</f>
        <v>60065.75</v>
      </c>
      <c r="F19" s="153" cm="1">
        <f t="array" ref="F19">CALENDAR.DELTA_MINUTES(D19,E19)</f>
        <v>-42480</v>
      </c>
      <c r="G19" s="140" t="b">
        <f t="shared" si="3"/>
        <v>1</v>
      </c>
    </row>
    <row r="20" spans="1:7" x14ac:dyDescent="0.25">
      <c r="A20" s="176">
        <v>45869.25</v>
      </c>
      <c r="B20" s="177">
        <v>45170.75</v>
      </c>
      <c r="C20" s="178">
        <f t="shared" si="2"/>
        <v>-1005840</v>
      </c>
      <c r="D20" s="178" cm="1">
        <f t="array" ref="D20">CALENDAR.EDATE_TO_MJDATE(A20)</f>
        <v>60887.25</v>
      </c>
      <c r="E20" s="178" cm="1">
        <f t="array" ref="E20">CALENDAR.EDATE_TO_MJDATE(B20)</f>
        <v>60188.75</v>
      </c>
      <c r="F20" s="178" cm="1">
        <f t="array" ref="F20">CALENDAR.DELTA_MINUTES(D20,E20)</f>
        <v>-1005840</v>
      </c>
      <c r="G20" s="179" t="b">
        <f t="shared" si="3"/>
        <v>1</v>
      </c>
    </row>
    <row r="23" spans="1:7" ht="19.5" x14ac:dyDescent="0.3">
      <c r="A23" s="1" t="s">
        <v>269</v>
      </c>
    </row>
    <row r="25" spans="1:7" x14ac:dyDescent="0.25">
      <c r="A25" s="22" t="s">
        <v>267</v>
      </c>
      <c r="B25" s="23" t="s">
        <v>268</v>
      </c>
      <c r="C25" s="23" t="s">
        <v>171</v>
      </c>
      <c r="D25" s="23" t="s">
        <v>265</v>
      </c>
      <c r="E25" s="23" t="s">
        <v>266</v>
      </c>
      <c r="F25" s="30" t="s">
        <v>174</v>
      </c>
      <c r="G25" s="136" t="s">
        <v>152</v>
      </c>
    </row>
    <row r="26" spans="1:7" x14ac:dyDescent="0.25">
      <c r="A26" s="141">
        <v>45016.270949074074</v>
      </c>
      <c r="B26" s="142">
        <v>45413.739583333336</v>
      </c>
      <c r="C26" s="168">
        <f>(B26-A26)*24*60*60</f>
        <v>34341290.000000179</v>
      </c>
      <c r="D26" s="168" cm="1">
        <f t="array" ref="D26">CALENDAR.EDATE_TO_MJDATE(A26)</f>
        <v>60034.270949074074</v>
      </c>
      <c r="E26" s="168" cm="1">
        <f t="array" ref="E26">CALENDAR.EDATE_TO_MJDATE(B26)</f>
        <v>60431.739583333336</v>
      </c>
      <c r="F26" s="168" cm="1">
        <f t="array" ref="F26">CALENDAR.DELTA_SECONDS(D26,E26)</f>
        <v>34341290.000000179</v>
      </c>
      <c r="G26" s="137" t="b">
        <f>(C26=F26)</f>
        <v>1</v>
      </c>
    </row>
    <row r="27" spans="1:7" x14ac:dyDescent="0.25">
      <c r="A27" s="143">
        <v>45016.25</v>
      </c>
      <c r="B27" s="144">
        <v>45047.75</v>
      </c>
      <c r="C27" s="169">
        <f t="shared" ref="C27:C31" si="4">(B27-A27)*24*60*60</f>
        <v>2721600</v>
      </c>
      <c r="D27" s="169" cm="1">
        <f t="array" ref="D27">CALENDAR.EDATE_TO_MJDATE(A27)</f>
        <v>60034.25</v>
      </c>
      <c r="E27" s="169" cm="1">
        <f t="array" ref="E27">CALENDAR.EDATE_TO_MJDATE(B27)</f>
        <v>60065.75</v>
      </c>
      <c r="F27" s="169" cm="1">
        <f t="array" ref="F27">CALENDAR.DELTA_SECONDS(D27,E27)</f>
        <v>2721600</v>
      </c>
      <c r="G27" s="138" t="b">
        <f t="shared" ref="G27:G31" si="5">(C27=F27)</f>
        <v>1</v>
      </c>
    </row>
    <row r="28" spans="1:7" x14ac:dyDescent="0.25">
      <c r="A28" s="182">
        <v>45047.75</v>
      </c>
      <c r="B28" s="183">
        <v>45047.75</v>
      </c>
      <c r="C28" s="168">
        <f t="shared" si="4"/>
        <v>0</v>
      </c>
      <c r="D28" s="168" cm="1">
        <f t="array" ref="D28">CALENDAR.EDATE_TO_MJDATE(A28)</f>
        <v>60065.75</v>
      </c>
      <c r="E28" s="168" cm="1">
        <f t="array" ref="E28">CALENDAR.EDATE_TO_MJDATE(B28)</f>
        <v>60065.75</v>
      </c>
      <c r="F28" s="168" cm="1">
        <f t="array" ref="F28">CALENDAR.DELTA_SECONDS(D28,E28)</f>
        <v>0</v>
      </c>
      <c r="G28" s="137" t="b">
        <f t="shared" si="5"/>
        <v>1</v>
      </c>
    </row>
    <row r="29" spans="1:7" x14ac:dyDescent="0.25">
      <c r="A29" s="145">
        <v>45077.25</v>
      </c>
      <c r="B29" s="146">
        <v>45413.75</v>
      </c>
      <c r="C29" s="170">
        <f t="shared" si="4"/>
        <v>29073600</v>
      </c>
      <c r="D29" s="170" cm="1">
        <f t="array" ref="D29">CALENDAR.EDATE_TO_MJDATE(A29)</f>
        <v>60095.25</v>
      </c>
      <c r="E29" s="170" cm="1">
        <f t="array" ref="E29">CALENDAR.EDATE_TO_MJDATE(B29)</f>
        <v>60431.75</v>
      </c>
      <c r="F29" s="170" cm="1">
        <f t="array" ref="F29">CALENDAR.DELTA_SECONDS(D29,E29)</f>
        <v>29073600</v>
      </c>
      <c r="G29" s="139" t="b">
        <f t="shared" si="5"/>
        <v>1</v>
      </c>
    </row>
    <row r="30" spans="1:7" x14ac:dyDescent="0.25">
      <c r="A30" s="147">
        <v>45077.25</v>
      </c>
      <c r="B30" s="148">
        <v>45047.75</v>
      </c>
      <c r="C30" s="153">
        <f t="shared" si="4"/>
        <v>-2548800</v>
      </c>
      <c r="D30" s="153" cm="1">
        <f t="array" ref="D30">CALENDAR.EDATE_TO_MJDATE(A30)</f>
        <v>60095.25</v>
      </c>
      <c r="E30" s="153" cm="1">
        <f t="array" ref="E30">CALENDAR.EDATE_TO_MJDATE(B30)</f>
        <v>60065.75</v>
      </c>
      <c r="F30" s="153" cm="1">
        <f t="array" ref="F30">CALENDAR.DELTA_SECONDS(D30,E30)</f>
        <v>-2548800</v>
      </c>
      <c r="G30" s="140" t="b">
        <f t="shared" si="5"/>
        <v>1</v>
      </c>
    </row>
    <row r="31" spans="1:7" x14ac:dyDescent="0.25">
      <c r="A31" s="176">
        <v>45869.25</v>
      </c>
      <c r="B31" s="177">
        <v>45170.75</v>
      </c>
      <c r="C31" s="178">
        <f t="shared" si="4"/>
        <v>-60350400</v>
      </c>
      <c r="D31" s="178" cm="1">
        <f t="array" ref="D31">CALENDAR.EDATE_TO_MJDATE(A31)</f>
        <v>60887.25</v>
      </c>
      <c r="E31" s="178" cm="1">
        <f t="array" ref="E31">CALENDAR.EDATE_TO_MJDATE(B31)</f>
        <v>60188.75</v>
      </c>
      <c r="F31" s="178" cm="1">
        <f t="array" ref="F31">CALENDAR.DELTA_SECONDS(D31,E31)</f>
        <v>-60350400</v>
      </c>
      <c r="G31" s="179" t="b">
        <f t="shared" si="5"/>
        <v>1</v>
      </c>
    </row>
    <row r="34" spans="1:19" ht="19.5" x14ac:dyDescent="0.3">
      <c r="A34" s="1" t="s">
        <v>571</v>
      </c>
    </row>
    <row r="36" spans="1:19" x14ac:dyDescent="0.25">
      <c r="A36" s="22" t="s">
        <v>267</v>
      </c>
      <c r="B36" s="23" t="s">
        <v>268</v>
      </c>
      <c r="C36" s="23" t="s">
        <v>543</v>
      </c>
      <c r="D36" s="23" t="s">
        <v>45</v>
      </c>
      <c r="E36" s="214" t="s">
        <v>351</v>
      </c>
      <c r="F36" s="23" t="s">
        <v>153</v>
      </c>
      <c r="G36" s="23" t="s">
        <v>171</v>
      </c>
      <c r="H36" s="23" t="s">
        <v>265</v>
      </c>
      <c r="I36" s="23" t="s">
        <v>266</v>
      </c>
      <c r="J36" s="30" t="s">
        <v>175</v>
      </c>
      <c r="K36" s="30" t="s">
        <v>181</v>
      </c>
      <c r="L36" s="30" t="s">
        <v>173</v>
      </c>
      <c r="M36" s="123" t="s">
        <v>203</v>
      </c>
      <c r="N36" s="123" t="s">
        <v>174</v>
      </c>
    </row>
    <row r="37" spans="1:19" x14ac:dyDescent="0.25">
      <c r="A37" s="141">
        <v>45016.270953067127</v>
      </c>
      <c r="B37" s="142">
        <v>45413.739583333336</v>
      </c>
      <c r="C37" s="9">
        <v>1</v>
      </c>
      <c r="D37" s="9">
        <v>2</v>
      </c>
      <c r="E37" s="128"/>
      <c r="F37" s="9" cm="1">
        <f t="array" ref="F37">_xlfn.IFS(B37=A37,0,B37&gt;A37,1,TRUE,-1)</f>
        <v>1</v>
      </c>
      <c r="G37" s="171">
        <f t="shared" ref="G37:G42" si="6">ABS(B37-A37)</f>
        <v>397.46863026620849</v>
      </c>
      <c r="H37" s="168" cm="1">
        <f t="array" ref="H37">CALENDAR.EDATE_TO_MJDATE(A37)</f>
        <v>60034.270953067127</v>
      </c>
      <c r="I37" s="168" cm="1">
        <f t="array" ref="I37">CALENDAR.EDATE_TO_MJDATE(B37)</f>
        <v>60431.739583333336</v>
      </c>
      <c r="J37" s="9" cm="1">
        <f t="array" ref="J37:N37">CALENDAR.DELTA_DHMS(H37,I37,C37,D37,E37)</f>
        <v>1</v>
      </c>
      <c r="K37" s="9">
        <v>397</v>
      </c>
      <c r="L37" s="9">
        <v>11.247126389003824</v>
      </c>
      <c r="M37" s="9" t="str">
        <v/>
      </c>
      <c r="N37" s="137" t="str">
        <v/>
      </c>
      <c r="O37" s="78"/>
      <c r="P37" s="175"/>
      <c r="Q37" s="57"/>
      <c r="R37" s="201"/>
      <c r="S37" s="201"/>
    </row>
    <row r="38" spans="1:19" x14ac:dyDescent="0.25">
      <c r="A38" s="143">
        <v>45016.25</v>
      </c>
      <c r="B38" s="144">
        <v>45047.75</v>
      </c>
      <c r="C38" s="12">
        <v>2</v>
      </c>
      <c r="D38" s="12"/>
      <c r="E38" s="129"/>
      <c r="F38" s="12" cm="1">
        <f t="array" ref="F38">_xlfn.IFS(B38=A38,0,B38&gt;A38,1,TRUE,-1)</f>
        <v>1</v>
      </c>
      <c r="G38" s="172">
        <f t="shared" si="6"/>
        <v>31.5</v>
      </c>
      <c r="H38" s="169" cm="1">
        <f t="array" ref="H38">CALENDAR.EDATE_TO_MJDATE(A38)</f>
        <v>60034.25</v>
      </c>
      <c r="I38" s="169" cm="1">
        <f t="array" ref="I38">CALENDAR.EDATE_TO_MJDATE(B38)</f>
        <v>60065.75</v>
      </c>
      <c r="J38" s="12" cm="1">
        <f t="array" ref="J38:N38">CALENDAR.DELTA_DHMS(H38,I38,C38,D38,E38)</f>
        <v>1</v>
      </c>
      <c r="K38" s="12" t="str">
        <v/>
      </c>
      <c r="L38" s="12">
        <v>756</v>
      </c>
      <c r="M38" s="12">
        <v>0</v>
      </c>
      <c r="N38" s="138">
        <v>0</v>
      </c>
      <c r="Q38" s="57"/>
    </row>
    <row r="39" spans="1:19" x14ac:dyDescent="0.25">
      <c r="A39" s="182">
        <v>45047.75</v>
      </c>
      <c r="B39" s="183">
        <v>45047.75</v>
      </c>
      <c r="C39" s="9">
        <v>1</v>
      </c>
      <c r="D39" s="9"/>
      <c r="E39" s="128"/>
      <c r="F39" s="9" cm="1">
        <f t="array" ref="F39">_xlfn.IFS(B39=A39,0,B39&gt;A39,1,TRUE,-1)</f>
        <v>0</v>
      </c>
      <c r="G39" s="171">
        <f t="shared" si="6"/>
        <v>0</v>
      </c>
      <c r="H39" s="168" cm="1">
        <f t="array" ref="H39">CALENDAR.EDATE_TO_MJDATE(A39)</f>
        <v>60065.75</v>
      </c>
      <c r="I39" s="168" cm="1">
        <f t="array" ref="I39">CALENDAR.EDATE_TO_MJDATE(B39)</f>
        <v>60065.75</v>
      </c>
      <c r="J39" s="9" cm="1">
        <f t="array" ref="J39:N39">CALENDAR.DELTA_DHMS(H39,I39,C39,D39,E39)</f>
        <v>0</v>
      </c>
      <c r="K39" s="9">
        <v>0</v>
      </c>
      <c r="L39" s="9">
        <v>0</v>
      </c>
      <c r="M39" s="9">
        <v>0</v>
      </c>
      <c r="N39" s="137">
        <v>0</v>
      </c>
    </row>
    <row r="40" spans="1:19" x14ac:dyDescent="0.25">
      <c r="A40" s="145">
        <v>45047.75</v>
      </c>
      <c r="B40" s="146">
        <v>45077.25</v>
      </c>
      <c r="C40" s="37">
        <v>3</v>
      </c>
      <c r="D40" s="37"/>
      <c r="E40" s="222"/>
      <c r="F40" s="37" cm="1">
        <f t="array" ref="F40">_xlfn.IFS(B40=A40,0,B40&gt;A40,1,TRUE,-1)</f>
        <v>1</v>
      </c>
      <c r="G40" s="173">
        <f t="shared" si="6"/>
        <v>29.5</v>
      </c>
      <c r="H40" s="170" cm="1">
        <f t="array" ref="H40">CALENDAR.EDATE_TO_MJDATE(A40)</f>
        <v>60065.75</v>
      </c>
      <c r="I40" s="170" cm="1">
        <f t="array" ref="I40">CALENDAR.EDATE_TO_MJDATE(B40)</f>
        <v>60095.25</v>
      </c>
      <c r="J40" s="37" cm="1">
        <f t="array" ref="J40:N40">CALENDAR.DELTA_DHMS(H40,I40,C40,D40,E40)</f>
        <v>1</v>
      </c>
      <c r="K40" s="37" t="str">
        <v/>
      </c>
      <c r="L40" s="37" t="str">
        <v/>
      </c>
      <c r="M40" s="37">
        <v>42480</v>
      </c>
      <c r="N40" s="139">
        <v>0</v>
      </c>
    </row>
    <row r="41" spans="1:19" x14ac:dyDescent="0.25">
      <c r="A41" s="147">
        <v>45077.25</v>
      </c>
      <c r="B41" s="148">
        <v>45413.750067650464</v>
      </c>
      <c r="C41" s="40">
        <v>4</v>
      </c>
      <c r="D41" s="40">
        <v>0</v>
      </c>
      <c r="E41" s="224">
        <v>1</v>
      </c>
      <c r="F41" s="40" cm="1">
        <f t="array" ref="F41">_xlfn.IFS(B41=A41,0,B41&gt;A41,1,TRUE,-1)</f>
        <v>1</v>
      </c>
      <c r="G41" s="174">
        <f t="shared" si="6"/>
        <v>336.50006765046419</v>
      </c>
      <c r="H41" s="153" cm="1">
        <f t="array" ref="H41">CALENDAR.EDATE_TO_MJDATE(A41)</f>
        <v>60095.25</v>
      </c>
      <c r="I41" s="153" cm="1">
        <f t="array" ref="I41">CALENDAR.EDATE_TO_MJDATE(B41)</f>
        <v>60431.750067650464</v>
      </c>
      <c r="J41" s="40" cm="1">
        <f t="array" ref="J41:N41">CALENDAR.DELTA_DHMS(H41,I41,C41,D41,E41)</f>
        <v>1</v>
      </c>
      <c r="K41" s="40" t="str">
        <v/>
      </c>
      <c r="L41" s="40" t="str">
        <v/>
      </c>
      <c r="M41" s="40" t="str">
        <v/>
      </c>
      <c r="N41" s="140">
        <v>29073605.800000001</v>
      </c>
    </row>
    <row r="42" spans="1:19" x14ac:dyDescent="0.25">
      <c r="A42" s="176">
        <v>45077.25</v>
      </c>
      <c r="B42" s="177">
        <v>45047.75</v>
      </c>
      <c r="C42" s="19"/>
      <c r="D42" s="19"/>
      <c r="E42" s="132"/>
      <c r="F42" s="19" cm="1">
        <f t="array" ref="F42">_xlfn.IFS(B42=A42,0,B42&gt;A42,1,TRUE,-1)</f>
        <v>-1</v>
      </c>
      <c r="G42" s="180">
        <f t="shared" si="6"/>
        <v>29.5</v>
      </c>
      <c r="H42" s="178" cm="1">
        <f t="array" ref="H42">CALENDAR.EDATE_TO_MJDATE(A42)</f>
        <v>60095.25</v>
      </c>
      <c r="I42" s="178" cm="1">
        <f t="array" ref="I42">CALENDAR.EDATE_TO_MJDATE(B42)</f>
        <v>60065.75</v>
      </c>
      <c r="J42" s="19" cm="1">
        <f t="array" ref="J42:N42">CALENDAR.DELTA_DHMS(H42,I42,C42,D42,E42)</f>
        <v>-1</v>
      </c>
      <c r="K42" s="19">
        <v>29</v>
      </c>
      <c r="L42" s="19">
        <v>12</v>
      </c>
      <c r="M42" s="19">
        <v>0</v>
      </c>
      <c r="N42" s="179">
        <v>0</v>
      </c>
    </row>
    <row r="45" spans="1:19" ht="19.5" x14ac:dyDescent="0.3">
      <c r="A45" s="1" t="s">
        <v>572</v>
      </c>
    </row>
    <row r="47" spans="1:19" x14ac:dyDescent="0.25">
      <c r="A47" s="22" t="s">
        <v>267</v>
      </c>
      <c r="B47" s="23" t="s">
        <v>268</v>
      </c>
      <c r="C47" s="23" t="s">
        <v>171</v>
      </c>
      <c r="D47" s="23" t="s">
        <v>265</v>
      </c>
      <c r="E47" s="214" t="s">
        <v>266</v>
      </c>
      <c r="F47" s="30" t="s">
        <v>168</v>
      </c>
      <c r="G47" s="136" t="s">
        <v>152</v>
      </c>
    </row>
    <row r="48" spans="1:19" x14ac:dyDescent="0.25">
      <c r="A48" s="141">
        <v>45077.25</v>
      </c>
      <c r="B48" s="142">
        <v>45413.75</v>
      </c>
      <c r="C48" s="149">
        <f>(B48-A48)</f>
        <v>336.5</v>
      </c>
      <c r="D48" s="149" cm="1">
        <f t="array" ref="D48">CALENDAR.EDATE_TO_MJDATE(A48)</f>
        <v>60095.25</v>
      </c>
      <c r="E48" s="216" cm="1">
        <f t="array" ref="E48">CALENDAR.EDATE_TO_MJDATE(B48)</f>
        <v>60431.75</v>
      </c>
      <c r="F48" s="149" cm="1">
        <f t="array" ref="F48">CALENDAR.DELTA_TIMESPAN(D48,E48)</f>
        <v>336.5</v>
      </c>
      <c r="G48" s="137" t="b">
        <f>(C48=F48)</f>
        <v>1</v>
      </c>
    </row>
    <row r="49" spans="1:7" x14ac:dyDescent="0.25">
      <c r="A49" s="143">
        <v>45077.25</v>
      </c>
      <c r="B49" s="144">
        <v>45047.75</v>
      </c>
      <c r="C49" s="150">
        <f t="shared" ref="C49:C53" si="7">(B49-A49)</f>
        <v>-29.5</v>
      </c>
      <c r="D49" s="150" cm="1">
        <f t="array" ref="D49">CALENDAR.EDATE_TO_MJDATE(A49)</f>
        <v>60095.25</v>
      </c>
      <c r="E49" s="217" cm="1">
        <f t="array" ref="E49">CALENDAR.EDATE_TO_MJDATE(B49)</f>
        <v>60065.75</v>
      </c>
      <c r="F49" s="150" cm="1">
        <f t="array" ref="F49">CALENDAR.DELTA_TIMESPAN(D49,E49)</f>
        <v>-29.5</v>
      </c>
      <c r="G49" s="138" t="b">
        <f t="shared" ref="G49:G53" si="8">(C49=F49)</f>
        <v>1</v>
      </c>
    </row>
    <row r="50" spans="1:7" x14ac:dyDescent="0.25">
      <c r="A50" s="141">
        <v>45047.75</v>
      </c>
      <c r="B50" s="142">
        <v>45077.25</v>
      </c>
      <c r="C50" s="149">
        <f t="shared" si="7"/>
        <v>29.5</v>
      </c>
      <c r="D50" s="149" cm="1">
        <f t="array" ref="D50">CALENDAR.EDATE_TO_MJDATE(A50)</f>
        <v>60065.75</v>
      </c>
      <c r="E50" s="216" cm="1">
        <f t="array" ref="E50">CALENDAR.EDATE_TO_MJDATE(B50)</f>
        <v>60095.25</v>
      </c>
      <c r="F50" s="149" cm="1">
        <f t="array" ref="F50">CALENDAR.DELTA_TIMESPAN(D50,E50)</f>
        <v>29.5</v>
      </c>
      <c r="G50" s="137" t="b">
        <f t="shared" si="8"/>
        <v>1</v>
      </c>
    </row>
    <row r="51" spans="1:7" x14ac:dyDescent="0.25">
      <c r="A51" s="145">
        <v>42856.75</v>
      </c>
      <c r="B51" s="146">
        <v>44927.25</v>
      </c>
      <c r="C51" s="151">
        <f t="shared" si="7"/>
        <v>2070.5</v>
      </c>
      <c r="D51" s="151" cm="1">
        <f t="array" ref="D51">CALENDAR.EDATE_TO_MJDATE(A51)</f>
        <v>57874.75</v>
      </c>
      <c r="E51" s="218" cm="1">
        <f t="array" ref="E51">CALENDAR.EDATE_TO_MJDATE(B51)</f>
        <v>59945.25</v>
      </c>
      <c r="F51" s="151" cm="1">
        <f t="array" ref="F51">CALENDAR.DELTA_TIMESPAN(D51,E51)</f>
        <v>2070.5</v>
      </c>
      <c r="G51" s="139" t="b">
        <f t="shared" si="8"/>
        <v>1</v>
      </c>
    </row>
    <row r="52" spans="1:7" x14ac:dyDescent="0.25">
      <c r="A52" s="147">
        <v>45067.75</v>
      </c>
      <c r="B52" s="148">
        <v>44968.25</v>
      </c>
      <c r="C52" s="152">
        <f t="shared" si="7"/>
        <v>-99.5</v>
      </c>
      <c r="D52" s="152" cm="1">
        <f t="array" ref="D52">CALENDAR.EDATE_TO_MJDATE(A52)</f>
        <v>60085.75</v>
      </c>
      <c r="E52" s="219" cm="1">
        <f t="array" ref="E52">CALENDAR.EDATE_TO_MJDATE(B52)</f>
        <v>59986.25</v>
      </c>
      <c r="F52" s="152" cm="1">
        <f t="array" ref="F52">CALENDAR.DELTA_TIMESPAN(D52,E52)</f>
        <v>-99.5</v>
      </c>
      <c r="G52" s="140" t="b">
        <f t="shared" si="8"/>
        <v>1</v>
      </c>
    </row>
    <row r="53" spans="1:7" x14ac:dyDescent="0.25">
      <c r="A53" s="176">
        <v>43831.000578703701</v>
      </c>
      <c r="B53" s="177">
        <v>44197</v>
      </c>
      <c r="C53" s="181">
        <f t="shared" si="7"/>
        <v>365.99942129629926</v>
      </c>
      <c r="D53" s="181" cm="1">
        <f t="array" ref="D53">CALENDAR.EDATE_TO_MJDATE(A53)</f>
        <v>58849.000578703701</v>
      </c>
      <c r="E53" s="220" cm="1">
        <f t="array" ref="E53">CALENDAR.EDATE_TO_MJDATE(B53)</f>
        <v>59215</v>
      </c>
      <c r="F53" s="181" cm="1">
        <f t="array" ref="F53">CALENDAR.DELTA_TIMESPAN(D53,E53)</f>
        <v>365.99942129629926</v>
      </c>
      <c r="G53" s="179" t="b">
        <f t="shared" si="8"/>
        <v>1</v>
      </c>
    </row>
    <row r="56" spans="1:7" ht="19.5" x14ac:dyDescent="0.3">
      <c r="A56" s="1" t="s">
        <v>270</v>
      </c>
    </row>
    <row r="58" spans="1:7" x14ac:dyDescent="0.25">
      <c r="A58" s="22" t="s">
        <v>267</v>
      </c>
      <c r="B58" s="23" t="s">
        <v>268</v>
      </c>
      <c r="C58" s="23" t="s">
        <v>171</v>
      </c>
      <c r="D58" s="23" t="s">
        <v>265</v>
      </c>
      <c r="E58" s="23" t="s">
        <v>266</v>
      </c>
      <c r="F58" s="30" t="s">
        <v>157</v>
      </c>
      <c r="G58" s="136" t="s">
        <v>152</v>
      </c>
    </row>
    <row r="59" spans="1:7" x14ac:dyDescent="0.25">
      <c r="A59" s="141">
        <v>45077.25</v>
      </c>
      <c r="B59" s="142">
        <v>45413.75</v>
      </c>
      <c r="C59" s="149">
        <f>(B59-A59)/7</f>
        <v>48.071428571428569</v>
      </c>
      <c r="D59" s="119" cm="1">
        <f t="array" ref="D59">CALENDAR.EDATE_TO_MJDATE(A59)</f>
        <v>60095.25</v>
      </c>
      <c r="E59" s="119" cm="1">
        <f t="array" ref="E59">CALENDAR.EDATE_TO_MJDATE(B59)</f>
        <v>60431.75</v>
      </c>
      <c r="F59" s="133" cm="1">
        <f t="array" ref="F59">CALENDAR.DELTA_WEEKS(D59,E59)</f>
        <v>48.071428571428569</v>
      </c>
      <c r="G59" s="137" t="b">
        <f>(C59=F59)</f>
        <v>1</v>
      </c>
    </row>
    <row r="60" spans="1:7" x14ac:dyDescent="0.25">
      <c r="A60" s="143">
        <v>45077.25</v>
      </c>
      <c r="B60" s="144">
        <v>45047.75</v>
      </c>
      <c r="C60" s="150">
        <f t="shared" ref="C60:C64" si="9">(B60-A60)/7</f>
        <v>-4.2142857142857144</v>
      </c>
      <c r="D60" s="120" cm="1">
        <f t="array" ref="D60">CALENDAR.EDATE_TO_MJDATE(A60)</f>
        <v>60095.25</v>
      </c>
      <c r="E60" s="120" cm="1">
        <f t="array" ref="E60">CALENDAR.EDATE_TO_MJDATE(B60)</f>
        <v>60065.75</v>
      </c>
      <c r="F60" s="134" cm="1">
        <f t="array" ref="F60">CALENDAR.DELTA_WEEKS(D60,E60)</f>
        <v>-4.2142857142857144</v>
      </c>
      <c r="G60" s="138" t="b">
        <f t="shared" ref="G60:G64" si="10">(C60=F60)</f>
        <v>1</v>
      </c>
    </row>
    <row r="61" spans="1:7" x14ac:dyDescent="0.25">
      <c r="A61" s="182">
        <v>45047.75</v>
      </c>
      <c r="B61" s="142">
        <v>45047.75</v>
      </c>
      <c r="C61" s="149">
        <f t="shared" si="9"/>
        <v>0</v>
      </c>
      <c r="D61" s="119" cm="1">
        <f t="array" ref="D61">CALENDAR.EDATE_TO_MJDATE(A61)</f>
        <v>60065.75</v>
      </c>
      <c r="E61" s="119" cm="1">
        <f t="array" ref="E61">CALENDAR.EDATE_TO_MJDATE(B61)</f>
        <v>60065.75</v>
      </c>
      <c r="F61" s="133" cm="1">
        <f t="array" ref="F61">CALENDAR.DELTA_WEEKS(D61,E61)</f>
        <v>0</v>
      </c>
      <c r="G61" s="137" t="b">
        <f t="shared" si="10"/>
        <v>1</v>
      </c>
    </row>
    <row r="62" spans="1:7" x14ac:dyDescent="0.25">
      <c r="A62" s="145">
        <v>45443.25</v>
      </c>
      <c r="B62" s="146">
        <v>45047.75</v>
      </c>
      <c r="C62" s="151">
        <f t="shared" si="9"/>
        <v>-56.5</v>
      </c>
      <c r="D62" s="121" cm="1">
        <f t="array" ref="D62">CALENDAR.EDATE_TO_MJDATE(A62)</f>
        <v>60461.25</v>
      </c>
      <c r="E62" s="121" cm="1">
        <f t="array" ref="E62">CALENDAR.EDATE_TO_MJDATE(B62)</f>
        <v>60065.75</v>
      </c>
      <c r="F62" s="135" cm="1">
        <f t="array" ref="F62">CALENDAR.DELTA_WEEKS(D62,E62)</f>
        <v>-56.5</v>
      </c>
      <c r="G62" s="139" t="b">
        <f t="shared" si="10"/>
        <v>1</v>
      </c>
    </row>
    <row r="63" spans="1:7" x14ac:dyDescent="0.25">
      <c r="A63" s="147">
        <v>45047.75</v>
      </c>
      <c r="B63" s="148">
        <v>45077.25</v>
      </c>
      <c r="C63" s="152">
        <f t="shared" si="9"/>
        <v>4.2142857142857144</v>
      </c>
      <c r="D63" s="122" cm="1">
        <f t="array" ref="D63">CALENDAR.EDATE_TO_MJDATE(A63)</f>
        <v>60065.75</v>
      </c>
      <c r="E63" s="122" cm="1">
        <f t="array" ref="E63">CALENDAR.EDATE_TO_MJDATE(B63)</f>
        <v>60095.25</v>
      </c>
      <c r="F63" s="90" cm="1">
        <f t="array" ref="F63">CALENDAR.DELTA_WEEKS(D63,E63)</f>
        <v>4.2142857142857144</v>
      </c>
      <c r="G63" s="140" t="b">
        <f t="shared" si="10"/>
        <v>1</v>
      </c>
    </row>
    <row r="64" spans="1:7" x14ac:dyDescent="0.25">
      <c r="A64" s="176">
        <v>43829</v>
      </c>
      <c r="B64" s="177">
        <v>44200</v>
      </c>
      <c r="C64" s="181">
        <f t="shared" si="9"/>
        <v>53</v>
      </c>
      <c r="D64" s="184" cm="1">
        <f t="array" ref="D64">CALENDAR.EDATE_TO_MJDATE(A64)</f>
        <v>58847</v>
      </c>
      <c r="E64" s="184" cm="1">
        <f t="array" ref="E64">CALENDAR.EDATE_TO_MJDATE(B64)</f>
        <v>59218</v>
      </c>
      <c r="F64" s="185" cm="1">
        <f t="array" ref="F64">CALENDAR.DELTA_WEEKS(D64,E64)</f>
        <v>53</v>
      </c>
      <c r="G64" s="179" t="b">
        <f t="shared" si="10"/>
        <v>1</v>
      </c>
    </row>
    <row r="67" spans="1:25" ht="19.5" x14ac:dyDescent="0.3">
      <c r="A67" s="1" t="s">
        <v>272</v>
      </c>
    </row>
    <row r="69" spans="1:25" x14ac:dyDescent="0.25">
      <c r="A69" s="22" t="s">
        <v>267</v>
      </c>
      <c r="B69" s="23" t="s">
        <v>268</v>
      </c>
      <c r="C69" s="23" t="s">
        <v>265</v>
      </c>
      <c r="D69" s="23" t="s">
        <v>266</v>
      </c>
      <c r="E69" s="214" t="s">
        <v>154</v>
      </c>
      <c r="F69" s="23" t="s">
        <v>153</v>
      </c>
      <c r="G69" s="23" t="s">
        <v>176</v>
      </c>
      <c r="H69" s="23" t="s">
        <v>177</v>
      </c>
      <c r="I69" s="23" t="s">
        <v>204</v>
      </c>
      <c r="J69" s="23" t="s">
        <v>205</v>
      </c>
      <c r="K69" s="23" t="s">
        <v>206</v>
      </c>
      <c r="L69" s="23" t="s">
        <v>207</v>
      </c>
      <c r="M69" s="23" t="s">
        <v>183</v>
      </c>
      <c r="N69" s="136" t="s">
        <v>152</v>
      </c>
    </row>
    <row r="70" spans="1:25" x14ac:dyDescent="0.25">
      <c r="A70" s="141">
        <v>45016.25</v>
      </c>
      <c r="B70" s="142">
        <v>45413.75</v>
      </c>
      <c r="C70" s="119" cm="1">
        <f t="array" ref="C70">CALENDAR.EDATE_TO_MJDATE(A70)</f>
        <v>60034.25</v>
      </c>
      <c r="D70" s="119" cm="1">
        <f t="array" ref="D70">CALENDAR.EDATE_TO_MJDATE(B70)</f>
        <v>60431.75</v>
      </c>
      <c r="E70" s="190" cm="1">
        <f t="array" ref="E70">CALENDAR.DELTA_MONTHS(C70,D70)</f>
        <v>13.048387096774192</v>
      </c>
      <c r="F70" s="9" cm="1">
        <f t="array" ref="F70">_xlfn.IFS(B70=A70,0,B70&gt;A70,1,TRUE,-1)</f>
        <v>1</v>
      </c>
      <c r="G70" s="9">
        <f t="shared" ref="G70:G75" si="11">F70*(YEAR(B70)-YEAR(A70))</f>
        <v>1</v>
      </c>
      <c r="H70" s="9">
        <f t="shared" ref="H70:H75" si="12">F70*(MONTH(B70)-MONTH(A70))</f>
        <v>2</v>
      </c>
      <c r="I70" s="9" cm="1">
        <f t="array" ref="I70">_xlfn.LET(_xlpm._s,IF(F70=1,A70,B70),CALENDAR.DAYS_IN_MONTH(MONTH(_xlpm._s),YEAR(_xlpm._s)))</f>
        <v>31</v>
      </c>
      <c r="J70" s="9" cm="1">
        <f t="array" ref="J70">_xlfn.LET(_xlpm._e,IF(F70=1,B70,A70),CALENDAR.DAYS_IN_MONTH(MONTH(_xlpm._e),YEAR(_xlpm._e)))</f>
        <v>31</v>
      </c>
      <c r="K70" s="168">
        <f t="shared" ref="K70:K75" si="13">_xlfn.LET(_xlpm._s,IF(F70=1,A70,B70),(DAY(_xlpm._s)-1+MOD(_xlpm._s,1))/I70)</f>
        <v>0.97580645161290325</v>
      </c>
      <c r="L70" s="168">
        <f t="shared" ref="L70:L75" si="14">_xlfn.LET(_xlpm._e,IF(F70=1,B70,A70),(DAY(_xlpm._e)-1+MOD(_xlpm._e,1))/J70)</f>
        <v>2.4193548387096774E-2</v>
      </c>
      <c r="M70" s="168">
        <f>F70*(G70*12+H70-K70+L70)</f>
        <v>13.048387096774192</v>
      </c>
      <c r="N70" s="137" t="b">
        <f t="shared" ref="N70:N75" si="15">(M70=E70)</f>
        <v>1</v>
      </c>
    </row>
    <row r="71" spans="1:25" x14ac:dyDescent="0.25">
      <c r="A71" s="143">
        <v>45016.25</v>
      </c>
      <c r="B71" s="144">
        <v>45047.75</v>
      </c>
      <c r="C71" s="120" cm="1">
        <f t="array" ref="C71">CALENDAR.EDATE_TO_MJDATE(A71)</f>
        <v>60034.25</v>
      </c>
      <c r="D71" s="120" cm="1">
        <f t="array" ref="D71">CALENDAR.EDATE_TO_MJDATE(B71)</f>
        <v>60065.75</v>
      </c>
      <c r="E71" s="191" cm="1">
        <f t="array" ref="E71">CALENDAR.DELTA_MONTHS(C71,D71)</f>
        <v>1.0483870967741935</v>
      </c>
      <c r="F71" s="12" cm="1">
        <f t="array" ref="F71">_xlfn.IFS(B71=A71,0,B71&gt;A71,1,TRUE,-1)</f>
        <v>1</v>
      </c>
      <c r="G71" s="12">
        <f t="shared" si="11"/>
        <v>0</v>
      </c>
      <c r="H71" s="12">
        <f t="shared" si="12"/>
        <v>2</v>
      </c>
      <c r="I71" s="12" cm="1">
        <f t="array" ref="I71">_xlfn.LET(_xlpm._s,IF(F71=1,A71,B71),CALENDAR.DAYS_IN_MONTH(MONTH(_xlpm._s),YEAR(_xlpm._s)))</f>
        <v>31</v>
      </c>
      <c r="J71" s="12" cm="1">
        <f t="array" ref="J71">_xlfn.LET(_xlpm._e,IF(F71=1,B71,A71),CALENDAR.DAYS_IN_MONTH(MONTH(_xlpm._e),YEAR(_xlpm._e)))</f>
        <v>31</v>
      </c>
      <c r="K71" s="169">
        <f t="shared" si="13"/>
        <v>0.97580645161290325</v>
      </c>
      <c r="L71" s="169">
        <f t="shared" si="14"/>
        <v>2.4193548387096774E-2</v>
      </c>
      <c r="M71" s="169">
        <f t="shared" ref="M71:M75" si="16">F71*(G71*12+H71-K71+L71)</f>
        <v>1.0483870967741935</v>
      </c>
      <c r="N71" s="138" t="b">
        <f t="shared" si="15"/>
        <v>1</v>
      </c>
    </row>
    <row r="72" spans="1:25" x14ac:dyDescent="0.25">
      <c r="A72" s="141">
        <v>45047.75</v>
      </c>
      <c r="B72" s="142">
        <v>45047.75</v>
      </c>
      <c r="C72" s="119" cm="1">
        <f t="array" ref="C72">CALENDAR.EDATE_TO_MJDATE(A72)</f>
        <v>60065.75</v>
      </c>
      <c r="D72" s="119" cm="1">
        <f t="array" ref="D72">CALENDAR.EDATE_TO_MJDATE(B72)</f>
        <v>60065.75</v>
      </c>
      <c r="E72" s="190" cm="1">
        <f t="array" ref="E72">CALENDAR.DELTA_MONTHS(C72,D72)</f>
        <v>0</v>
      </c>
      <c r="F72" s="9" cm="1">
        <f t="array" ref="F72">_xlfn.IFS(B72=A72,0,B72&gt;A72,1,TRUE,-1)</f>
        <v>0</v>
      </c>
      <c r="G72" s="9">
        <f t="shared" si="11"/>
        <v>0</v>
      </c>
      <c r="H72" s="9">
        <f t="shared" si="12"/>
        <v>0</v>
      </c>
      <c r="I72" s="9" cm="1">
        <f t="array" ref="I72">_xlfn.LET(_xlpm._s,IF(F72=1,A72,B72),CALENDAR.DAYS_IN_MONTH(MONTH(_xlpm._s),YEAR(_xlpm._s)))</f>
        <v>31</v>
      </c>
      <c r="J72" s="9" cm="1">
        <f t="array" ref="J72">_xlfn.LET(_xlpm._e,IF(F72=1,B72,A72),CALENDAR.DAYS_IN_MONTH(MONTH(_xlpm._e),YEAR(_xlpm._e)))</f>
        <v>31</v>
      </c>
      <c r="K72" s="168">
        <f t="shared" si="13"/>
        <v>2.4193548387096774E-2</v>
      </c>
      <c r="L72" s="168">
        <f t="shared" si="14"/>
        <v>2.4193548387096774E-2</v>
      </c>
      <c r="M72" s="168">
        <f t="shared" si="16"/>
        <v>0</v>
      </c>
      <c r="N72" s="137" t="b">
        <f t="shared" si="15"/>
        <v>1</v>
      </c>
    </row>
    <row r="73" spans="1:25" x14ac:dyDescent="0.25">
      <c r="A73" s="145">
        <v>45077.25</v>
      </c>
      <c r="B73" s="146">
        <v>45413.75</v>
      </c>
      <c r="C73" s="121" cm="1">
        <f t="array" ref="C73">CALENDAR.EDATE_TO_MJDATE(A73)</f>
        <v>60095.25</v>
      </c>
      <c r="D73" s="121" cm="1">
        <f t="array" ref="D73">CALENDAR.EDATE_TO_MJDATE(B73)</f>
        <v>60431.75</v>
      </c>
      <c r="E73" s="192" cm="1">
        <f t="array" ref="E73">CALENDAR.DELTA_MONTHS(C73,D73)</f>
        <v>11.048387096774192</v>
      </c>
      <c r="F73" s="37" cm="1">
        <f t="array" ref="F73">_xlfn.IFS(B73=A73,0,B73&gt;A73,1,TRUE,-1)</f>
        <v>1</v>
      </c>
      <c r="G73" s="37">
        <f t="shared" si="11"/>
        <v>1</v>
      </c>
      <c r="H73" s="37">
        <f t="shared" si="12"/>
        <v>0</v>
      </c>
      <c r="I73" s="37" cm="1">
        <f t="array" ref="I73">_xlfn.LET(_xlpm._s,IF(F73=1,A73,B73),CALENDAR.DAYS_IN_MONTH(MONTH(_xlpm._s),YEAR(_xlpm._s)))</f>
        <v>31</v>
      </c>
      <c r="J73" s="37" cm="1">
        <f t="array" ref="J73">_xlfn.LET(_xlpm._e,IF(F73=1,B73,A73),CALENDAR.DAYS_IN_MONTH(MONTH(_xlpm._e),YEAR(_xlpm._e)))</f>
        <v>31</v>
      </c>
      <c r="K73" s="170">
        <f t="shared" si="13"/>
        <v>0.97580645161290325</v>
      </c>
      <c r="L73" s="170">
        <f t="shared" si="14"/>
        <v>2.4193548387096774E-2</v>
      </c>
      <c r="M73" s="170">
        <f t="shared" si="16"/>
        <v>11.048387096774192</v>
      </c>
      <c r="N73" s="139" t="b">
        <f t="shared" si="15"/>
        <v>1</v>
      </c>
    </row>
    <row r="74" spans="1:25" x14ac:dyDescent="0.25">
      <c r="A74" s="147">
        <v>45077.25</v>
      </c>
      <c r="B74" s="148">
        <v>45047.75</v>
      </c>
      <c r="C74" s="122" cm="1">
        <f t="array" ref="C74">CALENDAR.EDATE_TO_MJDATE(A74)</f>
        <v>60095.25</v>
      </c>
      <c r="D74" s="122" cm="1">
        <f t="array" ref="D74">CALENDAR.EDATE_TO_MJDATE(B74)</f>
        <v>60065.75</v>
      </c>
      <c r="E74" s="193" cm="1">
        <f t="array" ref="E74">CALENDAR.DELTA_MONTHS(C74,D74)</f>
        <v>-0.95161290322580649</v>
      </c>
      <c r="F74" s="40" cm="1">
        <f t="array" ref="F74">_xlfn.IFS(B74=A74,0,B74&gt;A74,1,TRUE,-1)</f>
        <v>-1</v>
      </c>
      <c r="G74" s="40">
        <f t="shared" si="11"/>
        <v>0</v>
      </c>
      <c r="H74" s="40">
        <f t="shared" si="12"/>
        <v>0</v>
      </c>
      <c r="I74" s="40" cm="1">
        <f t="array" ref="I74">_xlfn.LET(_xlpm._s,IF(F74=1,A74,B74),CALENDAR.DAYS_IN_MONTH(MONTH(_xlpm._s),YEAR(_xlpm._s)))</f>
        <v>31</v>
      </c>
      <c r="J74" s="40" cm="1">
        <f t="array" ref="J74">_xlfn.LET(_xlpm._e,IF(F74=1,B74,A74),CALENDAR.DAYS_IN_MONTH(MONTH(_xlpm._e),YEAR(_xlpm._e)))</f>
        <v>31</v>
      </c>
      <c r="K74" s="153">
        <f t="shared" si="13"/>
        <v>2.4193548387096774E-2</v>
      </c>
      <c r="L74" s="153">
        <f t="shared" si="14"/>
        <v>0.97580645161290325</v>
      </c>
      <c r="M74" s="153">
        <f t="shared" si="16"/>
        <v>-0.95161290322580649</v>
      </c>
      <c r="N74" s="140" t="b">
        <f t="shared" si="15"/>
        <v>1</v>
      </c>
    </row>
    <row r="75" spans="1:25" x14ac:dyDescent="0.25">
      <c r="A75" s="176">
        <v>45869.25</v>
      </c>
      <c r="B75" s="177">
        <v>45170.75</v>
      </c>
      <c r="C75" s="184" cm="1">
        <f t="array" ref="C75">CALENDAR.EDATE_TO_MJDATE(A75)</f>
        <v>60887.25</v>
      </c>
      <c r="D75" s="184" cm="1">
        <f t="array" ref="D75">CALENDAR.EDATE_TO_MJDATE(B75)</f>
        <v>60188.75</v>
      </c>
      <c r="E75" s="215" cm="1">
        <f t="array" ref="E75">CALENDAR.DELTA_MONTHS(C75,D75)</f>
        <v>-22.950806451612905</v>
      </c>
      <c r="F75" s="19" cm="1">
        <f t="array" ref="F75">_xlfn.IFS(B75=A75,0,B75&gt;A75,1,TRUE,-1)</f>
        <v>-1</v>
      </c>
      <c r="G75" s="19">
        <f t="shared" si="11"/>
        <v>2</v>
      </c>
      <c r="H75" s="19">
        <f t="shared" si="12"/>
        <v>-2</v>
      </c>
      <c r="I75" s="19" cm="1">
        <f t="array" ref="I75">_xlfn.LET(_xlpm._s,IF(F75=1,A75,B75),CALENDAR.DAYS_IN_MONTH(MONTH(_xlpm._s),YEAR(_xlpm._s)))</f>
        <v>30</v>
      </c>
      <c r="J75" s="19" cm="1">
        <f t="array" ref="J75">_xlfn.LET(_xlpm._e,IF(F75=1,B75,A75),CALENDAR.DAYS_IN_MONTH(MONTH(_xlpm._e),YEAR(_xlpm._e)))</f>
        <v>31</v>
      </c>
      <c r="K75" s="178">
        <f t="shared" si="13"/>
        <v>2.5000000000000001E-2</v>
      </c>
      <c r="L75" s="178">
        <f t="shared" si="14"/>
        <v>0.97580645161290325</v>
      </c>
      <c r="M75" s="178">
        <f t="shared" si="16"/>
        <v>-22.950806451612905</v>
      </c>
      <c r="N75" s="179" t="b">
        <f t="shared" si="15"/>
        <v>1</v>
      </c>
    </row>
    <row r="76" spans="1:25" x14ac:dyDescent="0.25">
      <c r="Q76" s="154"/>
    </row>
    <row r="78" spans="1:25" ht="19.5" x14ac:dyDescent="0.3">
      <c r="A78" s="1" t="s">
        <v>273</v>
      </c>
    </row>
    <row r="80" spans="1:25" x14ac:dyDescent="0.25">
      <c r="A80" s="22" t="s">
        <v>267</v>
      </c>
      <c r="B80" s="23" t="s">
        <v>268</v>
      </c>
      <c r="C80" s="23" t="s">
        <v>265</v>
      </c>
      <c r="D80" s="23" t="s">
        <v>266</v>
      </c>
      <c r="E80" s="23" t="s">
        <v>160</v>
      </c>
      <c r="F80" s="214" t="s">
        <v>179</v>
      </c>
      <c r="G80" s="23" t="s">
        <v>153</v>
      </c>
      <c r="H80" s="23" t="s">
        <v>275</v>
      </c>
      <c r="I80" s="23" t="s">
        <v>274</v>
      </c>
      <c r="J80" s="23" t="s">
        <v>276</v>
      </c>
      <c r="K80" s="23" t="s">
        <v>278</v>
      </c>
      <c r="L80" s="23" t="s">
        <v>277</v>
      </c>
      <c r="M80" s="23" t="s">
        <v>279</v>
      </c>
      <c r="N80" s="23" t="s">
        <v>280</v>
      </c>
      <c r="O80" s="23" t="s">
        <v>281</v>
      </c>
      <c r="P80" s="23" t="s">
        <v>282</v>
      </c>
      <c r="Q80" s="23" t="s">
        <v>283</v>
      </c>
      <c r="R80" s="23" t="s">
        <v>155</v>
      </c>
      <c r="S80" s="23" t="s">
        <v>169</v>
      </c>
      <c r="T80" s="23" t="s">
        <v>284</v>
      </c>
      <c r="U80" s="23" t="s">
        <v>285</v>
      </c>
      <c r="V80" s="23" t="s">
        <v>286</v>
      </c>
      <c r="W80" s="23" t="s">
        <v>170</v>
      </c>
      <c r="X80" s="23" t="s">
        <v>178</v>
      </c>
      <c r="Y80" s="136" t="s">
        <v>152</v>
      </c>
    </row>
    <row r="81" spans="1:25" x14ac:dyDescent="0.25">
      <c r="A81" s="141">
        <v>45016.25</v>
      </c>
      <c r="B81" s="142">
        <v>45413.75</v>
      </c>
      <c r="C81" s="149" cm="1">
        <f t="array" ref="C81">CALENDAR.EDATE_TO_MJDATE(A81)</f>
        <v>60034.25</v>
      </c>
      <c r="D81" s="149" cm="1">
        <f t="array" ref="D81">CALENDAR.EDATE_TO_MJDATE(B81)</f>
        <v>60431.75</v>
      </c>
      <c r="E81" s="9"/>
      <c r="F81" s="190" cm="1">
        <f t="array" ref="F81">CALENDAR.DELTA_QUARTERS(C81,D81,E81)</f>
        <v>4.3462454212454205</v>
      </c>
      <c r="G81" s="9" cm="1">
        <f t="array" ref="G81">_xlfn.IFS(B81=A81,0,B81&gt;A81,1,TRUE,-1)</f>
        <v>1</v>
      </c>
      <c r="H81" s="9" cm="1">
        <f t="array" ref="H81:L81">CALENDAR.MJDATE_TO_QUARTER_DATE(C81,0,E81)</f>
        <v>2023</v>
      </c>
      <c r="I81" s="149">
        <v>1</v>
      </c>
      <c r="J81" s="9">
        <v>90</v>
      </c>
      <c r="K81" s="149">
        <v>0.25</v>
      </c>
      <c r="L81" s="33">
        <v>90</v>
      </c>
      <c r="M81" s="33" cm="1">
        <f t="array" ref="M81:Q81">CALENDAR.MJDATE_TO_QUARTER_DATE(D81,0,E81)</f>
        <v>2024</v>
      </c>
      <c r="N81" s="33">
        <v>2</v>
      </c>
      <c r="O81" s="33">
        <v>31</v>
      </c>
      <c r="P81" s="149">
        <v>0.75</v>
      </c>
      <c r="Q81" s="33">
        <v>91</v>
      </c>
      <c r="R81" s="33">
        <f>G81*(M81-H81)</f>
        <v>1</v>
      </c>
      <c r="S81" s="33">
        <f>G81*(N81-I81)</f>
        <v>1</v>
      </c>
      <c r="T81" s="149">
        <f>G81*-1*(J81-1+K81)</f>
        <v>-89.25</v>
      </c>
      <c r="U81" s="149">
        <f>G81*(O81-1+P81)</f>
        <v>30.75</v>
      </c>
      <c r="V81" s="168">
        <f>G81*(R81*4+S81+T81/L81+U81/Q81)</f>
        <v>4.3462454212454205</v>
      </c>
      <c r="W81" s="168">
        <f>(B81-A81)/365.2425*4</f>
        <v>4.3532721411117272</v>
      </c>
      <c r="X81" s="31">
        <f>(W81-V81)/4*365.2425*24</f>
        <v>15.398740384617287</v>
      </c>
      <c r="Y81" s="137" t="b">
        <f t="shared" ref="Y81:Y86" si="17">(V81=F81)</f>
        <v>1</v>
      </c>
    </row>
    <row r="82" spans="1:25" x14ac:dyDescent="0.25">
      <c r="A82" s="143">
        <v>45016.25</v>
      </c>
      <c r="B82" s="144">
        <v>45047.75</v>
      </c>
      <c r="C82" s="150" cm="1">
        <f t="array" ref="C82">CALENDAR.EDATE_TO_MJDATE(A82)</f>
        <v>60034.25</v>
      </c>
      <c r="D82" s="150" cm="1">
        <f t="array" ref="D82">CALENDAR.EDATE_TO_MJDATE(B82)</f>
        <v>60065.75</v>
      </c>
      <c r="E82" s="12">
        <v>2</v>
      </c>
      <c r="F82" s="191" cm="1">
        <f t="array" ref="F82">CALENDAR.DELTA_QUARTERS(C82,D82,E82)</f>
        <v>0.34239130434782611</v>
      </c>
      <c r="G82" s="12" cm="1">
        <f t="array" ref="G82">_xlfn.IFS(B82=A82,0,B82&gt;A82,1,TRUE,-1)</f>
        <v>1</v>
      </c>
      <c r="H82" s="12" cm="1">
        <f t="array" ref="H82:L82">CALENDAR.MJDATE_TO_QUARTER_DATE(C82,0,E82)</f>
        <v>2023</v>
      </c>
      <c r="I82" s="150">
        <v>1</v>
      </c>
      <c r="J82" s="12">
        <v>77</v>
      </c>
      <c r="K82" s="150">
        <v>0.25</v>
      </c>
      <c r="L82" s="34">
        <v>90</v>
      </c>
      <c r="M82" s="34" cm="1">
        <f t="array" ref="M82:Q82">CALENDAR.MJDATE_TO_QUARTER_DATE(D82,0,E82)</f>
        <v>2023</v>
      </c>
      <c r="N82" s="34">
        <v>2</v>
      </c>
      <c r="O82" s="34">
        <v>18</v>
      </c>
      <c r="P82" s="150">
        <v>0.75</v>
      </c>
      <c r="Q82" s="34">
        <v>91</v>
      </c>
      <c r="R82" s="34">
        <f t="shared" ref="R82:R86" si="18">G82*(M82-H82)</f>
        <v>0</v>
      </c>
      <c r="S82" s="34">
        <f t="shared" ref="S82:S86" si="19">G82*(N82-I82)</f>
        <v>1</v>
      </c>
      <c r="T82" s="150">
        <f t="shared" ref="T82:T86" si="20">G82*-1*(J82-1+K82)</f>
        <v>-76.25</v>
      </c>
      <c r="U82" s="150">
        <f t="shared" ref="U82:U86" si="21">G82*(O82-1+P82)</f>
        <v>17.75</v>
      </c>
      <c r="V82" s="169">
        <f t="shared" ref="V82:V86" si="22">G82*(R82*4+S82+T82/L82+U82/Q82)</f>
        <v>0.34783272283272282</v>
      </c>
      <c r="W82" s="169">
        <f t="shared" ref="W82:W86" si="23">(B82-A82)/365.2425*4</f>
        <v>0.34497628288055193</v>
      </c>
      <c r="X82" s="74">
        <f t="shared" ref="X82:X86" si="24">(W82-V82)/4*365.2425*24</f>
        <v>-6.2597596153846489</v>
      </c>
      <c r="Y82" s="138" t="b">
        <f t="shared" si="17"/>
        <v>0</v>
      </c>
    </row>
    <row r="83" spans="1:25" x14ac:dyDescent="0.25">
      <c r="A83" s="141">
        <v>45047.75</v>
      </c>
      <c r="B83" s="142">
        <v>45047.75</v>
      </c>
      <c r="C83" s="149" cm="1">
        <f t="array" ref="C83">CALENDAR.EDATE_TO_MJDATE(A83)</f>
        <v>60065.75</v>
      </c>
      <c r="D83" s="149" cm="1">
        <f t="array" ref="D83">CALENDAR.EDATE_TO_MJDATE(B83)</f>
        <v>60065.75</v>
      </c>
      <c r="E83" s="9"/>
      <c r="F83" s="190" cm="1">
        <f t="array" ref="F83">CALENDAR.DELTA_QUARTERS(C83,D83,E83)</f>
        <v>0</v>
      </c>
      <c r="G83" s="9" cm="1">
        <f t="array" ref="G83">_xlfn.IFS(B83=A83,0,B83&gt;A83,1,TRUE,-1)</f>
        <v>0</v>
      </c>
      <c r="H83" s="9" cm="1">
        <f t="array" ref="H83:L83">CALENDAR.MJDATE_TO_QUARTER_DATE(C83,0,E83)</f>
        <v>2023</v>
      </c>
      <c r="I83" s="149">
        <v>2</v>
      </c>
      <c r="J83" s="9">
        <v>31</v>
      </c>
      <c r="K83" s="149">
        <v>0.75</v>
      </c>
      <c r="L83" s="33">
        <v>91</v>
      </c>
      <c r="M83" s="33" cm="1">
        <f t="array" ref="M83:Q83">CALENDAR.MJDATE_TO_QUARTER_DATE(D83,0,E83)</f>
        <v>2023</v>
      </c>
      <c r="N83" s="33">
        <v>2</v>
      </c>
      <c r="O83" s="33">
        <v>31</v>
      </c>
      <c r="P83" s="149">
        <v>0.75</v>
      </c>
      <c r="Q83" s="33">
        <v>91</v>
      </c>
      <c r="R83" s="33">
        <f t="shared" si="18"/>
        <v>0</v>
      </c>
      <c r="S83" s="33">
        <f t="shared" si="19"/>
        <v>0</v>
      </c>
      <c r="T83" s="149">
        <f t="shared" si="20"/>
        <v>0</v>
      </c>
      <c r="U83" s="149">
        <f t="shared" si="21"/>
        <v>0</v>
      </c>
      <c r="V83" s="168">
        <f t="shared" si="22"/>
        <v>0</v>
      </c>
      <c r="W83" s="168">
        <f t="shared" si="23"/>
        <v>0</v>
      </c>
      <c r="X83" s="31">
        <f t="shared" si="24"/>
        <v>0</v>
      </c>
      <c r="Y83" s="137" t="b">
        <f t="shared" si="17"/>
        <v>1</v>
      </c>
    </row>
    <row r="84" spans="1:25" x14ac:dyDescent="0.25">
      <c r="A84" s="145">
        <v>45077.25</v>
      </c>
      <c r="B84" s="146">
        <v>45413.75</v>
      </c>
      <c r="C84" s="151" cm="1">
        <f t="array" ref="C84">CALENDAR.EDATE_TO_MJDATE(A84)</f>
        <v>60095.25</v>
      </c>
      <c r="D84" s="151" cm="1">
        <f t="array" ref="D84">CALENDAR.EDATE_TO_MJDATE(B84)</f>
        <v>60431.75</v>
      </c>
      <c r="E84" s="37"/>
      <c r="F84" s="192" cm="1">
        <f t="array" ref="F84">CALENDAR.DELTA_QUARTERS(C84,D84,E84)</f>
        <v>3.6758241758241761</v>
      </c>
      <c r="G84" s="37" cm="1">
        <f t="array" ref="G84">_xlfn.IFS(B84=A84,0,B84&gt;A84,1,TRUE,-1)</f>
        <v>1</v>
      </c>
      <c r="H84" s="37" cm="1">
        <f t="array" ref="H84:L84">CALENDAR.MJDATE_TO_QUARTER_DATE(C84,0,E84)</f>
        <v>2023</v>
      </c>
      <c r="I84" s="151">
        <v>2</v>
      </c>
      <c r="J84" s="37">
        <v>61</v>
      </c>
      <c r="K84" s="151">
        <v>0.25</v>
      </c>
      <c r="L84" s="38">
        <v>91</v>
      </c>
      <c r="M84" s="38" cm="1">
        <f t="array" ref="M84:Q84">CALENDAR.MJDATE_TO_QUARTER_DATE(D84,0,E84)</f>
        <v>2024</v>
      </c>
      <c r="N84" s="38">
        <v>2</v>
      </c>
      <c r="O84" s="38">
        <v>31</v>
      </c>
      <c r="P84" s="151">
        <v>0.75</v>
      </c>
      <c r="Q84" s="38">
        <v>91</v>
      </c>
      <c r="R84" s="38">
        <f t="shared" si="18"/>
        <v>1</v>
      </c>
      <c r="S84" s="38">
        <f t="shared" si="19"/>
        <v>0</v>
      </c>
      <c r="T84" s="151">
        <f t="shared" si="20"/>
        <v>-60.25</v>
      </c>
      <c r="U84" s="151">
        <f t="shared" si="21"/>
        <v>30.75</v>
      </c>
      <c r="V84" s="170">
        <f t="shared" si="22"/>
        <v>3.6758241758241761</v>
      </c>
      <c r="W84" s="170">
        <f t="shared" si="23"/>
        <v>3.6852228314065312</v>
      </c>
      <c r="X84" s="75">
        <f t="shared" si="24"/>
        <v>20.596730769229968</v>
      </c>
      <c r="Y84" s="139" t="b">
        <f t="shared" si="17"/>
        <v>1</v>
      </c>
    </row>
    <row r="85" spans="1:25" x14ac:dyDescent="0.25">
      <c r="A85" s="147">
        <v>45077.25</v>
      </c>
      <c r="B85" s="148">
        <v>45047.75</v>
      </c>
      <c r="C85" s="152" cm="1">
        <f t="array" ref="C85">CALENDAR.EDATE_TO_MJDATE(A85)</f>
        <v>60095.25</v>
      </c>
      <c r="D85" s="152" cm="1">
        <f t="array" ref="D85">CALENDAR.EDATE_TO_MJDATE(B85)</f>
        <v>60065.75</v>
      </c>
      <c r="E85" s="40"/>
      <c r="F85" s="193" cm="1">
        <f t="array" ref="F85">CALENDAR.DELTA_QUARTERS(C85,D85,E85)</f>
        <v>-0.32417582417582413</v>
      </c>
      <c r="G85" s="40" cm="1">
        <f t="array" ref="G85">_xlfn.IFS(B85=A85,0,B85&gt;A85,1,TRUE,-1)</f>
        <v>-1</v>
      </c>
      <c r="H85" s="40" cm="1">
        <f t="array" ref="H85:L85">CALENDAR.MJDATE_TO_QUARTER_DATE(C85,0,E85)</f>
        <v>2023</v>
      </c>
      <c r="I85" s="152">
        <v>2</v>
      </c>
      <c r="J85" s="40">
        <v>61</v>
      </c>
      <c r="K85" s="152">
        <v>0.25</v>
      </c>
      <c r="L85" s="41">
        <v>91</v>
      </c>
      <c r="M85" s="41" cm="1">
        <f t="array" ref="M85:Q85">CALENDAR.MJDATE_TO_QUARTER_DATE(D85,0,E85)</f>
        <v>2023</v>
      </c>
      <c r="N85" s="41">
        <v>2</v>
      </c>
      <c r="O85" s="41">
        <v>31</v>
      </c>
      <c r="P85" s="152">
        <v>0.75</v>
      </c>
      <c r="Q85" s="41">
        <v>91</v>
      </c>
      <c r="R85" s="41">
        <f t="shared" si="18"/>
        <v>0</v>
      </c>
      <c r="S85" s="41">
        <f t="shared" si="19"/>
        <v>0</v>
      </c>
      <c r="T85" s="152">
        <f t="shared" si="20"/>
        <v>60.25</v>
      </c>
      <c r="U85" s="152">
        <f t="shared" si="21"/>
        <v>-30.75</v>
      </c>
      <c r="V85" s="153">
        <f t="shared" si="22"/>
        <v>-0.32417582417582413</v>
      </c>
      <c r="W85" s="153">
        <f t="shared" si="23"/>
        <v>-0.32307302682464389</v>
      </c>
      <c r="X85" s="76">
        <f t="shared" si="24"/>
        <v>2.4167307692306932</v>
      </c>
      <c r="Y85" s="140" t="b">
        <f t="shared" si="17"/>
        <v>1</v>
      </c>
    </row>
    <row r="86" spans="1:25" x14ac:dyDescent="0.25">
      <c r="A86" s="176">
        <v>45869.25</v>
      </c>
      <c r="B86" s="177">
        <v>45170.75</v>
      </c>
      <c r="C86" s="181" cm="1">
        <f t="array" ref="C86">CALENDAR.EDATE_TO_MJDATE(A86)</f>
        <v>60887.25</v>
      </c>
      <c r="D86" s="181" cm="1">
        <f t="array" ref="D86">CALENDAR.EDATE_TO_MJDATE(B86)</f>
        <v>60188.75</v>
      </c>
      <c r="E86" s="19"/>
      <c r="F86" s="215" cm="1">
        <f t="array" ref="F86">CALENDAR.DELTA_QUARTERS(C86,D86,E86)</f>
        <v>-7.6467391304347823</v>
      </c>
      <c r="G86" s="19" cm="1">
        <f t="array" ref="G86">_xlfn.IFS(B86=A86,0,B86&gt;A86,1,TRUE,-1)</f>
        <v>-1</v>
      </c>
      <c r="H86" s="19" cm="1">
        <f t="array" ref="H86:L86">CALENDAR.MJDATE_TO_QUARTER_DATE(C86,0,E86)</f>
        <v>2025</v>
      </c>
      <c r="I86" s="181">
        <v>3</v>
      </c>
      <c r="J86" s="19">
        <v>31</v>
      </c>
      <c r="K86" s="181">
        <v>0.25</v>
      </c>
      <c r="L86" s="32">
        <v>92</v>
      </c>
      <c r="M86" s="32" cm="1">
        <f t="array" ref="M86:Q86">CALENDAR.MJDATE_TO_QUARTER_DATE(D86,0,E86)</f>
        <v>2023</v>
      </c>
      <c r="N86" s="32">
        <v>3</v>
      </c>
      <c r="O86" s="32">
        <v>63</v>
      </c>
      <c r="P86" s="181">
        <v>0.75</v>
      </c>
      <c r="Q86" s="32">
        <v>92</v>
      </c>
      <c r="R86" s="32">
        <f t="shared" si="18"/>
        <v>2</v>
      </c>
      <c r="S86" s="32">
        <f t="shared" si="19"/>
        <v>0</v>
      </c>
      <c r="T86" s="181">
        <f t="shared" si="20"/>
        <v>30.25</v>
      </c>
      <c r="U86" s="181">
        <f t="shared" si="21"/>
        <v>-62.75</v>
      </c>
      <c r="V86" s="178">
        <f t="shared" si="22"/>
        <v>-7.6467391304347831</v>
      </c>
      <c r="W86" s="178">
        <f t="shared" si="23"/>
        <v>-7.6497121775258901</v>
      </c>
      <c r="X86" s="213">
        <f t="shared" si="24"/>
        <v>-6.5152989130416863</v>
      </c>
      <c r="Y86" s="179" t="b">
        <f t="shared" si="17"/>
        <v>1</v>
      </c>
    </row>
    <row r="89" spans="1:25" ht="19.5" x14ac:dyDescent="0.3">
      <c r="A89" s="1" t="s">
        <v>287</v>
      </c>
    </row>
    <row r="91" spans="1:25" x14ac:dyDescent="0.25">
      <c r="A91" s="22" t="s">
        <v>267</v>
      </c>
      <c r="B91" s="23" t="s">
        <v>268</v>
      </c>
      <c r="C91" s="23" t="s">
        <v>265</v>
      </c>
      <c r="D91" s="23" t="s">
        <v>266</v>
      </c>
      <c r="E91" s="214" t="s">
        <v>180</v>
      </c>
      <c r="F91" s="23" t="s">
        <v>153</v>
      </c>
      <c r="G91" s="23" t="s">
        <v>288</v>
      </c>
      <c r="H91" s="23" t="s">
        <v>289</v>
      </c>
      <c r="I91" s="23" t="s">
        <v>290</v>
      </c>
      <c r="J91" s="23" t="s">
        <v>291</v>
      </c>
      <c r="K91" s="23" t="s">
        <v>292</v>
      </c>
      <c r="L91" s="23" t="s">
        <v>293</v>
      </c>
      <c r="M91" s="23" t="s">
        <v>294</v>
      </c>
      <c r="N91" s="23" t="s">
        <v>295</v>
      </c>
      <c r="O91" s="23" t="s">
        <v>155</v>
      </c>
      <c r="P91" s="23" t="s">
        <v>296</v>
      </c>
      <c r="Q91" s="23" t="s">
        <v>297</v>
      </c>
      <c r="R91" s="23" t="s">
        <v>298</v>
      </c>
      <c r="S91" s="23" t="s">
        <v>170</v>
      </c>
      <c r="T91" s="23" t="s">
        <v>178</v>
      </c>
      <c r="U91" s="136" t="s">
        <v>152</v>
      </c>
    </row>
    <row r="92" spans="1:25" x14ac:dyDescent="0.25">
      <c r="A92" s="141">
        <v>45016.25</v>
      </c>
      <c r="B92" s="142">
        <v>45413.75</v>
      </c>
      <c r="C92" s="168" cm="1">
        <f t="array" ref="C92">CALENDAR.EDATE_TO_MJDATE(A92)</f>
        <v>60034.25</v>
      </c>
      <c r="D92" s="168" cm="1">
        <f t="array" ref="D92">CALENDAR.EDATE_TO_MJDATE(B92)</f>
        <v>60431.75</v>
      </c>
      <c r="E92" s="190" cm="1">
        <f t="array" ref="E92">CALENDAR.DELTA_YEARS(C92,D92)</f>
        <v>1.0881297252788382</v>
      </c>
      <c r="F92" s="9" cm="1">
        <f t="array" ref="F92">_xlfn.IFS(B92=A92,0,B92&gt;A92,1,TRUE,-1)</f>
        <v>1</v>
      </c>
      <c r="G92" s="9" cm="1">
        <f t="array" ref="G92:J92">CALENDAR.MJDATE_TO_ORDINAL_DATE(C92,0)</f>
        <v>2023</v>
      </c>
      <c r="H92" s="149">
        <v>90</v>
      </c>
      <c r="I92" s="149">
        <v>0.25</v>
      </c>
      <c r="J92" s="149">
        <v>365</v>
      </c>
      <c r="K92" s="33" cm="1">
        <f t="array" ref="K92:N92">CALENDAR.MJDATE_TO_ORDINAL_DATE(D92,0)</f>
        <v>2024</v>
      </c>
      <c r="L92" s="33">
        <v>122</v>
      </c>
      <c r="M92" s="149">
        <v>0.75</v>
      </c>
      <c r="N92" s="9">
        <v>366</v>
      </c>
      <c r="O92" s="33">
        <f>F92*(K92-G92)</f>
        <v>1</v>
      </c>
      <c r="P92" s="149">
        <f>F92*-1*(H92-1+I92)</f>
        <v>-89.25</v>
      </c>
      <c r="Q92" s="149">
        <f>F92*(L92-1+M92)</f>
        <v>121.75</v>
      </c>
      <c r="R92" s="149">
        <f>F92*(O92+P92/J92+Q92/N92)</f>
        <v>1.0881297252788382</v>
      </c>
      <c r="S92" s="149">
        <f t="shared" ref="S92:S97" si="25">(B92-A92)/365.2425</f>
        <v>1.0883180352779318</v>
      </c>
      <c r="T92" s="149">
        <f>(S92-R92)*365.2425*24</f>
        <v>1.6506915562545139</v>
      </c>
      <c r="U92" s="137" t="b">
        <f>(R92=E92)</f>
        <v>1</v>
      </c>
    </row>
    <row r="93" spans="1:25" x14ac:dyDescent="0.25">
      <c r="A93" s="143">
        <v>45016.25</v>
      </c>
      <c r="B93" s="144">
        <v>45047.75</v>
      </c>
      <c r="C93" s="169" cm="1">
        <f t="array" ref="C93">CALENDAR.EDATE_TO_MJDATE(A93)</f>
        <v>60034.25</v>
      </c>
      <c r="D93" s="169" cm="1">
        <f t="array" ref="D93">CALENDAR.EDATE_TO_MJDATE(B93)</f>
        <v>60065.75</v>
      </c>
      <c r="E93" s="191" cm="1">
        <f t="array" ref="E93">CALENDAR.DELTA_YEARS(C93,D93)</f>
        <v>8.6301369863013705E-2</v>
      </c>
      <c r="F93" s="12" cm="1">
        <f t="array" ref="F93">_xlfn.IFS(B93=A93,0,B93&gt;A93,1,TRUE,-1)</f>
        <v>1</v>
      </c>
      <c r="G93" s="12" cm="1">
        <f t="array" ref="G93:J93">CALENDAR.MJDATE_TO_ORDINAL_DATE(C93,0)</f>
        <v>2023</v>
      </c>
      <c r="H93" s="150">
        <v>90</v>
      </c>
      <c r="I93" s="150">
        <v>0.25</v>
      </c>
      <c r="J93" s="150">
        <v>365</v>
      </c>
      <c r="K93" s="34" cm="1">
        <f t="array" ref="K93:N93">CALENDAR.MJDATE_TO_ORDINAL_DATE(D93,0)</f>
        <v>2023</v>
      </c>
      <c r="L93" s="34">
        <v>121</v>
      </c>
      <c r="M93" s="150">
        <v>0.75</v>
      </c>
      <c r="N93" s="12">
        <v>365</v>
      </c>
      <c r="O93" s="12">
        <f t="shared" ref="O93:O97" si="26">F93*(K93-G93)</f>
        <v>0</v>
      </c>
      <c r="P93" s="150">
        <f t="shared" ref="P93:P97" si="27">F93*-1*(H93-1+I93)</f>
        <v>-89.25</v>
      </c>
      <c r="Q93" s="150">
        <f t="shared" ref="Q93:Q97" si="28">F93*(L93-1+M93)</f>
        <v>120.75</v>
      </c>
      <c r="R93" s="150">
        <f t="shared" ref="R93:R97" si="29">F93*(O93+P93/J93+Q93/N93)</f>
        <v>8.6301369863013705E-2</v>
      </c>
      <c r="S93" s="150">
        <f t="shared" si="25"/>
        <v>8.6244070720137983E-2</v>
      </c>
      <c r="T93" s="150">
        <f t="shared" ref="T93:T97" si="30">(S93-R93)*365.2425*24</f>
        <v>-0.50227397260286066</v>
      </c>
      <c r="U93" s="138" t="b">
        <f t="shared" ref="U93:U97" si="31">(R93=E93)</f>
        <v>1</v>
      </c>
    </row>
    <row r="94" spans="1:25" x14ac:dyDescent="0.25">
      <c r="A94" s="141">
        <v>45047.75</v>
      </c>
      <c r="B94" s="142">
        <v>45047.75</v>
      </c>
      <c r="C94" s="168" cm="1">
        <f t="array" ref="C94">CALENDAR.EDATE_TO_MJDATE(A94)</f>
        <v>60065.75</v>
      </c>
      <c r="D94" s="168" cm="1">
        <f t="array" ref="D94">CALENDAR.EDATE_TO_MJDATE(B94)</f>
        <v>60065.75</v>
      </c>
      <c r="E94" s="190" cm="1">
        <f t="array" ref="E94">CALENDAR.DELTA_YEARS(C94,D94)</f>
        <v>0</v>
      </c>
      <c r="F94" s="9" cm="1">
        <f t="array" ref="F94">_xlfn.IFS(B94=A94,0,B94&gt;A94,1,TRUE,-1)</f>
        <v>0</v>
      </c>
      <c r="G94" s="9" cm="1">
        <f t="array" ref="G94:J94">CALENDAR.MJDATE_TO_ORDINAL_DATE(C94,0)</f>
        <v>2023</v>
      </c>
      <c r="H94" s="149">
        <v>121</v>
      </c>
      <c r="I94" s="149">
        <v>0.75</v>
      </c>
      <c r="J94" s="149">
        <v>365</v>
      </c>
      <c r="K94" s="33" cm="1">
        <f t="array" ref="K94:N94">CALENDAR.MJDATE_TO_ORDINAL_DATE(D94,0)</f>
        <v>2023</v>
      </c>
      <c r="L94" s="33">
        <v>121</v>
      </c>
      <c r="M94" s="149">
        <v>0.75</v>
      </c>
      <c r="N94" s="9">
        <v>365</v>
      </c>
      <c r="O94" s="9">
        <f t="shared" si="26"/>
        <v>0</v>
      </c>
      <c r="P94" s="149">
        <f t="shared" si="27"/>
        <v>0</v>
      </c>
      <c r="Q94" s="149">
        <f t="shared" si="28"/>
        <v>0</v>
      </c>
      <c r="R94" s="149">
        <f t="shared" si="29"/>
        <v>0</v>
      </c>
      <c r="S94" s="149">
        <f t="shared" si="25"/>
        <v>0</v>
      </c>
      <c r="T94" s="149">
        <f t="shared" si="30"/>
        <v>0</v>
      </c>
      <c r="U94" s="137" t="b">
        <f t="shared" si="31"/>
        <v>1</v>
      </c>
    </row>
    <row r="95" spans="1:25" x14ac:dyDescent="0.25">
      <c r="A95" s="145">
        <v>45077.25</v>
      </c>
      <c r="B95" s="146">
        <v>45413.75</v>
      </c>
      <c r="C95" s="170" cm="1">
        <f t="array" ref="C95">CALENDAR.EDATE_TO_MJDATE(A95)</f>
        <v>60095.25</v>
      </c>
      <c r="D95" s="170" cm="1">
        <f t="array" ref="D95">CALENDAR.EDATE_TO_MJDATE(B95)</f>
        <v>60431.75</v>
      </c>
      <c r="E95" s="192" cm="1">
        <f t="array" ref="E95">CALENDAR.DELTA_YEARS(C95,D95)</f>
        <v>0.92100643760760537</v>
      </c>
      <c r="F95" s="37" cm="1">
        <f t="array" ref="F95">_xlfn.IFS(B95=A95,0,B95&gt;A95,1,TRUE,-1)</f>
        <v>1</v>
      </c>
      <c r="G95" s="37" cm="1">
        <f t="array" ref="G95:J95">CALENDAR.MJDATE_TO_ORDINAL_DATE(C95,0)</f>
        <v>2023</v>
      </c>
      <c r="H95" s="151">
        <v>151</v>
      </c>
      <c r="I95" s="151">
        <v>0.25</v>
      </c>
      <c r="J95" s="151">
        <v>365</v>
      </c>
      <c r="K95" s="38" cm="1">
        <f t="array" ref="K95:N95">CALENDAR.MJDATE_TO_ORDINAL_DATE(D95,0)</f>
        <v>2024</v>
      </c>
      <c r="L95" s="38">
        <v>122</v>
      </c>
      <c r="M95" s="151">
        <v>0.75</v>
      </c>
      <c r="N95" s="37">
        <v>366</v>
      </c>
      <c r="O95" s="37">
        <f t="shared" si="26"/>
        <v>1</v>
      </c>
      <c r="P95" s="151">
        <f t="shared" si="27"/>
        <v>-150.25</v>
      </c>
      <c r="Q95" s="151">
        <f t="shared" si="28"/>
        <v>121.75</v>
      </c>
      <c r="R95" s="151">
        <f t="shared" si="29"/>
        <v>0.92100643760760537</v>
      </c>
      <c r="S95" s="151">
        <f t="shared" si="25"/>
        <v>0.92130570785163279</v>
      </c>
      <c r="T95" s="151">
        <f t="shared" si="30"/>
        <v>2.623349090500505</v>
      </c>
      <c r="U95" s="139" t="b">
        <f t="shared" si="31"/>
        <v>1</v>
      </c>
    </row>
    <row r="96" spans="1:25" x14ac:dyDescent="0.25">
      <c r="A96" s="147">
        <v>45077.25</v>
      </c>
      <c r="B96" s="148">
        <v>45047.75</v>
      </c>
      <c r="C96" s="153" cm="1">
        <f t="array" ref="C96">CALENDAR.EDATE_TO_MJDATE(A96)</f>
        <v>60095.25</v>
      </c>
      <c r="D96" s="153" cm="1">
        <f t="array" ref="D96">CALENDAR.EDATE_TO_MJDATE(B96)</f>
        <v>60065.75</v>
      </c>
      <c r="E96" s="193" cm="1">
        <f t="array" ref="E96">CALENDAR.DELTA_YEARS(C96,D96)</f>
        <v>-8.0821917808219179E-2</v>
      </c>
      <c r="F96" s="40" cm="1">
        <f t="array" ref="F96">_xlfn.IFS(B96=A96,0,B96&gt;A96,1,TRUE,-1)</f>
        <v>-1</v>
      </c>
      <c r="G96" s="40" cm="1">
        <f t="array" ref="G96:J96">CALENDAR.MJDATE_TO_ORDINAL_DATE(C96,0)</f>
        <v>2023</v>
      </c>
      <c r="H96" s="152">
        <v>151</v>
      </c>
      <c r="I96" s="152">
        <v>0.25</v>
      </c>
      <c r="J96" s="152">
        <v>365</v>
      </c>
      <c r="K96" s="41" cm="1">
        <f t="array" ref="K96:N96">CALENDAR.MJDATE_TO_ORDINAL_DATE(D96,0)</f>
        <v>2023</v>
      </c>
      <c r="L96" s="41">
        <v>121</v>
      </c>
      <c r="M96" s="152">
        <v>0.75</v>
      </c>
      <c r="N96" s="40">
        <v>365</v>
      </c>
      <c r="O96" s="40">
        <f t="shared" si="26"/>
        <v>0</v>
      </c>
      <c r="P96" s="152">
        <f t="shared" si="27"/>
        <v>150.25</v>
      </c>
      <c r="Q96" s="152">
        <f t="shared" si="28"/>
        <v>-120.75</v>
      </c>
      <c r="R96" s="152">
        <f t="shared" si="29"/>
        <v>-8.0821917808219179E-2</v>
      </c>
      <c r="S96" s="152">
        <f t="shared" si="25"/>
        <v>-8.0768256706160974E-2</v>
      </c>
      <c r="T96" s="152">
        <f t="shared" si="30"/>
        <v>0.47038356164386003</v>
      </c>
      <c r="U96" s="140" t="b">
        <f t="shared" si="31"/>
        <v>1</v>
      </c>
    </row>
    <row r="97" spans="1:21" x14ac:dyDescent="0.25">
      <c r="A97" s="176">
        <v>45869.25</v>
      </c>
      <c r="B97" s="177">
        <v>45170.75</v>
      </c>
      <c r="C97" s="178" cm="1">
        <f t="array" ref="C97">CALENDAR.EDATE_TO_MJDATE(A97)</f>
        <v>60887.25</v>
      </c>
      <c r="D97" s="178" cm="1">
        <f t="array" ref="D97">CALENDAR.EDATE_TO_MJDATE(B97)</f>
        <v>60188.75</v>
      </c>
      <c r="E97" s="215" cm="1">
        <f t="array" ref="E97">CALENDAR.DELTA_YEARS(C97,D97)</f>
        <v>-1.9109589041095889</v>
      </c>
      <c r="F97" s="19" cm="1">
        <f t="array" ref="F97">_xlfn.IFS(B97=A97,0,B97&gt;A97,1,TRUE,-1)</f>
        <v>-1</v>
      </c>
      <c r="G97" s="19" cm="1">
        <f t="array" ref="G97:J97">CALENDAR.MJDATE_TO_ORDINAL_DATE(C97,0)</f>
        <v>2025</v>
      </c>
      <c r="H97" s="181">
        <v>212</v>
      </c>
      <c r="I97" s="181">
        <v>0.25</v>
      </c>
      <c r="J97" s="181">
        <v>365</v>
      </c>
      <c r="K97" s="32" cm="1">
        <f t="array" ref="K97:N97">CALENDAR.MJDATE_TO_ORDINAL_DATE(D97,0)</f>
        <v>2023</v>
      </c>
      <c r="L97" s="32">
        <v>244</v>
      </c>
      <c r="M97" s="181">
        <v>0.75</v>
      </c>
      <c r="N97" s="19">
        <v>365</v>
      </c>
      <c r="O97" s="19">
        <f t="shared" si="26"/>
        <v>2</v>
      </c>
      <c r="P97" s="181">
        <f t="shared" si="27"/>
        <v>211.25</v>
      </c>
      <c r="Q97" s="181">
        <f t="shared" si="28"/>
        <v>-243.75</v>
      </c>
      <c r="R97" s="181">
        <f t="shared" si="29"/>
        <v>-1.9109589041095889</v>
      </c>
      <c r="S97" s="181">
        <f t="shared" si="25"/>
        <v>-1.9124280443814725</v>
      </c>
      <c r="T97" s="181">
        <f t="shared" si="30"/>
        <v>-12.878219178082757</v>
      </c>
      <c r="U97" s="179" t="b">
        <f t="shared" si="31"/>
        <v>1</v>
      </c>
    </row>
    <row r="100" spans="1:21" ht="19.5" x14ac:dyDescent="0.3">
      <c r="A100" s="1" t="s">
        <v>271</v>
      </c>
    </row>
    <row r="102" spans="1:21" x14ac:dyDescent="0.25">
      <c r="A102" s="22" t="s">
        <v>267</v>
      </c>
      <c r="B102" s="23" t="s">
        <v>268</v>
      </c>
      <c r="C102" s="23" t="s">
        <v>299</v>
      </c>
      <c r="D102" s="23" t="s">
        <v>266</v>
      </c>
      <c r="E102" s="30" t="s">
        <v>175</v>
      </c>
      <c r="F102" s="30" t="s">
        <v>157</v>
      </c>
      <c r="G102" s="214" t="s">
        <v>181</v>
      </c>
      <c r="H102" s="214" t="s">
        <v>56</v>
      </c>
      <c r="I102" s="23" t="s">
        <v>153</v>
      </c>
      <c r="J102" s="23" t="s">
        <v>182</v>
      </c>
      <c r="K102" s="23" t="s">
        <v>156</v>
      </c>
      <c r="L102" s="23" t="s">
        <v>81</v>
      </c>
      <c r="M102" s="123" t="s">
        <v>184</v>
      </c>
      <c r="N102" s="123" t="s">
        <v>476</v>
      </c>
      <c r="O102" s="136" t="s">
        <v>152</v>
      </c>
    </row>
    <row r="103" spans="1:21" x14ac:dyDescent="0.25">
      <c r="A103" s="141">
        <v>45077.25</v>
      </c>
      <c r="B103" s="142">
        <v>45413.75</v>
      </c>
      <c r="C103" s="119" cm="1">
        <f t="array" ref="C103">CALENDAR.EDATE_TO_MJDATE(A103)</f>
        <v>60095.25</v>
      </c>
      <c r="D103" s="119" cm="1">
        <f t="array" ref="D103">CALENDAR.EDATE_TO_MJDATE(B103)</f>
        <v>60431.75</v>
      </c>
      <c r="E103" s="9" cm="1">
        <f t="array" ref="E103:H103">CALENDAR.DELTA_WEEK_DAYS(C103,D103)</f>
        <v>1</v>
      </c>
      <c r="F103" s="9">
        <v>48</v>
      </c>
      <c r="G103" s="9">
        <v>0</v>
      </c>
      <c r="H103" s="216">
        <v>0.5</v>
      </c>
      <c r="I103" s="9" cm="1">
        <f t="array" ref="I103">_xlfn.IFS(B103=A103,0,B103&gt;A103,1,TRUE,-1)</f>
        <v>1</v>
      </c>
      <c r="J103" s="149">
        <f t="shared" ref="J103:J108" si="32">I103*(B103-A103)</f>
        <v>336.5</v>
      </c>
      <c r="K103" s="9">
        <f>INT(J103/7)</f>
        <v>48</v>
      </c>
      <c r="L103" s="168">
        <f>MOD(J103,7)</f>
        <v>0.5</v>
      </c>
      <c r="M103" s="168">
        <f>INT(L103)</f>
        <v>0</v>
      </c>
      <c r="N103" s="168">
        <f>MOD(L103,1)</f>
        <v>0.5</v>
      </c>
      <c r="O103" s="137" t="b">
        <f>(I103=E103)*(K103=F103)*(M103=G103)*(N103=H103)&lt;&gt;0</f>
        <v>1</v>
      </c>
    </row>
    <row r="104" spans="1:21" x14ac:dyDescent="0.25">
      <c r="A104" s="143">
        <v>45077.25</v>
      </c>
      <c r="B104" s="144">
        <v>45047.75</v>
      </c>
      <c r="C104" s="120" cm="1">
        <f t="array" ref="C104">CALENDAR.EDATE_TO_MJDATE(A104)</f>
        <v>60095.25</v>
      </c>
      <c r="D104" s="120" cm="1">
        <f t="array" ref="D104">CALENDAR.EDATE_TO_MJDATE(B104)</f>
        <v>60065.75</v>
      </c>
      <c r="E104" s="12" cm="1">
        <f t="array" ref="E104:H104">CALENDAR.DELTA_WEEK_DAYS(C104,D104)</f>
        <v>-1</v>
      </c>
      <c r="F104" s="12">
        <v>4</v>
      </c>
      <c r="G104" s="12">
        <v>1</v>
      </c>
      <c r="H104" s="217">
        <v>0.5</v>
      </c>
      <c r="I104" s="12" cm="1">
        <f t="array" ref="I104">_xlfn.IFS(B104=A104,0,B104&gt;A104,1,TRUE,-1)</f>
        <v>-1</v>
      </c>
      <c r="J104" s="150">
        <f t="shared" si="32"/>
        <v>29.5</v>
      </c>
      <c r="K104" s="12">
        <f t="shared" ref="K104:K108" si="33">INT(J104/7)</f>
        <v>4</v>
      </c>
      <c r="L104" s="169">
        <f t="shared" ref="L104:L108" si="34">MOD(J104,7)</f>
        <v>1.5</v>
      </c>
      <c r="M104" s="169">
        <f t="shared" ref="M104:M108" si="35">INT(L104)</f>
        <v>1</v>
      </c>
      <c r="N104" s="169">
        <f t="shared" ref="N104:N108" si="36">MOD(L104,1)</f>
        <v>0.5</v>
      </c>
      <c r="O104" s="138" t="b">
        <f t="shared" ref="O104:O108" si="37">(I104=E104)*(K104=F104)*(M104=G104)*(N104=H104)&lt;&gt;0</f>
        <v>1</v>
      </c>
    </row>
    <row r="105" spans="1:21" x14ac:dyDescent="0.25">
      <c r="A105" s="182">
        <v>45047.75</v>
      </c>
      <c r="B105" s="183">
        <v>45047.75</v>
      </c>
      <c r="C105" s="119" cm="1">
        <f t="array" ref="C105">CALENDAR.EDATE_TO_MJDATE(A105)</f>
        <v>60065.75</v>
      </c>
      <c r="D105" s="119" cm="1">
        <f t="array" ref="D105">CALENDAR.EDATE_TO_MJDATE(B105)</f>
        <v>60065.75</v>
      </c>
      <c r="E105" s="9" cm="1">
        <f t="array" ref="E105:H105">CALENDAR.DELTA_WEEK_DAYS(C105,D105)</f>
        <v>0</v>
      </c>
      <c r="F105" s="9">
        <v>0</v>
      </c>
      <c r="G105" s="9">
        <v>0</v>
      </c>
      <c r="H105" s="216">
        <v>0</v>
      </c>
      <c r="I105" s="9" cm="1">
        <f t="array" ref="I105">_xlfn.IFS(B105=A105,0,B105&gt;A105,1,TRUE,-1)</f>
        <v>0</v>
      </c>
      <c r="J105" s="149">
        <f t="shared" si="32"/>
        <v>0</v>
      </c>
      <c r="K105" s="9">
        <f t="shared" si="33"/>
        <v>0</v>
      </c>
      <c r="L105" s="168">
        <f t="shared" si="34"/>
        <v>0</v>
      </c>
      <c r="M105" s="168">
        <f t="shared" si="35"/>
        <v>0</v>
      </c>
      <c r="N105" s="168">
        <f t="shared" si="36"/>
        <v>0</v>
      </c>
      <c r="O105" s="137" t="b">
        <f t="shared" si="37"/>
        <v>1</v>
      </c>
    </row>
    <row r="106" spans="1:21" x14ac:dyDescent="0.25">
      <c r="A106" s="145">
        <v>45047.75</v>
      </c>
      <c r="B106" s="146">
        <v>45077.25</v>
      </c>
      <c r="C106" s="121" cm="1">
        <f t="array" ref="C106">CALENDAR.EDATE_TO_MJDATE(A106)</f>
        <v>60065.75</v>
      </c>
      <c r="D106" s="121" cm="1">
        <f t="array" ref="D106">CALENDAR.EDATE_TO_MJDATE(B106)</f>
        <v>60095.25</v>
      </c>
      <c r="E106" s="37" cm="1">
        <f t="array" ref="E106:H106">CALENDAR.DELTA_WEEK_DAYS(C106,D106)</f>
        <v>1</v>
      </c>
      <c r="F106" s="37">
        <v>4</v>
      </c>
      <c r="G106" s="37">
        <v>1</v>
      </c>
      <c r="H106" s="218">
        <v>0.5</v>
      </c>
      <c r="I106" s="37" cm="1">
        <f t="array" ref="I106">_xlfn.IFS(B106=A106,0,B106&gt;A106,1,TRUE,-1)</f>
        <v>1</v>
      </c>
      <c r="J106" s="151">
        <f t="shared" si="32"/>
        <v>29.5</v>
      </c>
      <c r="K106" s="37">
        <f t="shared" si="33"/>
        <v>4</v>
      </c>
      <c r="L106" s="170">
        <f t="shared" si="34"/>
        <v>1.5</v>
      </c>
      <c r="M106" s="170">
        <f t="shared" si="35"/>
        <v>1</v>
      </c>
      <c r="N106" s="170">
        <f t="shared" si="36"/>
        <v>0.5</v>
      </c>
      <c r="O106" s="139" t="b">
        <f t="shared" si="37"/>
        <v>1</v>
      </c>
    </row>
    <row r="107" spans="1:21" x14ac:dyDescent="0.25">
      <c r="A107" s="147">
        <v>45443.25</v>
      </c>
      <c r="B107" s="148">
        <v>45047.75</v>
      </c>
      <c r="C107" s="122" cm="1">
        <f t="array" ref="C107">CALENDAR.EDATE_TO_MJDATE(A107)</f>
        <v>60461.25</v>
      </c>
      <c r="D107" s="122" cm="1">
        <f t="array" ref="D107">CALENDAR.EDATE_TO_MJDATE(B107)</f>
        <v>60065.75</v>
      </c>
      <c r="E107" s="40" cm="1">
        <f t="array" ref="E107:H107">CALENDAR.DELTA_WEEK_DAYS(C107,D107)</f>
        <v>-1</v>
      </c>
      <c r="F107" s="40">
        <v>56</v>
      </c>
      <c r="G107" s="40">
        <v>3</v>
      </c>
      <c r="H107" s="219">
        <v>0.5</v>
      </c>
      <c r="I107" s="40" cm="1">
        <f t="array" ref="I107">_xlfn.IFS(B107=A107,0,B107&gt;A107,1,TRUE,-1)</f>
        <v>-1</v>
      </c>
      <c r="J107" s="152">
        <f t="shared" si="32"/>
        <v>395.5</v>
      </c>
      <c r="K107" s="40">
        <f t="shared" si="33"/>
        <v>56</v>
      </c>
      <c r="L107" s="153">
        <f t="shared" si="34"/>
        <v>3.5</v>
      </c>
      <c r="M107" s="153">
        <f t="shared" si="35"/>
        <v>3</v>
      </c>
      <c r="N107" s="153">
        <f t="shared" si="36"/>
        <v>0.5</v>
      </c>
      <c r="O107" s="140" t="b">
        <f t="shared" si="37"/>
        <v>1</v>
      </c>
    </row>
    <row r="108" spans="1:21" x14ac:dyDescent="0.25">
      <c r="A108" s="176">
        <v>43829</v>
      </c>
      <c r="B108" s="177">
        <v>44200</v>
      </c>
      <c r="C108" s="184" cm="1">
        <f t="array" ref="C108">CALENDAR.EDATE_TO_MJDATE(A108)</f>
        <v>58847</v>
      </c>
      <c r="D108" s="184" cm="1">
        <f t="array" ref="D108">CALENDAR.EDATE_TO_MJDATE(B108)</f>
        <v>59218</v>
      </c>
      <c r="E108" s="19" cm="1">
        <f t="array" ref="E108:H108">CALENDAR.DELTA_WEEK_DAYS(C108,D108)</f>
        <v>1</v>
      </c>
      <c r="F108" s="19">
        <v>53</v>
      </c>
      <c r="G108" s="19">
        <v>0</v>
      </c>
      <c r="H108" s="220">
        <v>0</v>
      </c>
      <c r="I108" s="19" cm="1">
        <f t="array" ref="I108">_xlfn.IFS(B108=A108,0,B108&gt;A108,1,TRUE,-1)</f>
        <v>1</v>
      </c>
      <c r="J108" s="181">
        <f t="shared" si="32"/>
        <v>371</v>
      </c>
      <c r="K108" s="19">
        <f t="shared" si="33"/>
        <v>53</v>
      </c>
      <c r="L108" s="178">
        <f t="shared" si="34"/>
        <v>0</v>
      </c>
      <c r="M108" s="178">
        <f t="shared" si="35"/>
        <v>0</v>
      </c>
      <c r="N108" s="178">
        <f t="shared" si="36"/>
        <v>0</v>
      </c>
      <c r="O108" s="179" t="b">
        <f t="shared" si="37"/>
        <v>1</v>
      </c>
    </row>
    <row r="111" spans="1:21" ht="19.5" x14ac:dyDescent="0.3">
      <c r="A111" s="1" t="s">
        <v>300</v>
      </c>
    </row>
    <row r="113" spans="1:31" x14ac:dyDescent="0.25">
      <c r="A113" s="22" t="s">
        <v>267</v>
      </c>
      <c r="B113" s="23" t="s">
        <v>268</v>
      </c>
      <c r="C113" s="23" t="s">
        <v>265</v>
      </c>
      <c r="D113" s="23" t="s">
        <v>266</v>
      </c>
      <c r="E113" s="30" t="s">
        <v>175</v>
      </c>
      <c r="F113" s="30" t="s">
        <v>180</v>
      </c>
      <c r="G113" s="123" t="s">
        <v>157</v>
      </c>
      <c r="H113" s="136" t="s">
        <v>181</v>
      </c>
      <c r="I113" s="136" t="s">
        <v>56</v>
      </c>
      <c r="J113" s="23" t="s">
        <v>153</v>
      </c>
      <c r="K113" s="23" t="s">
        <v>301</v>
      </c>
      <c r="L113" s="23" t="s">
        <v>302</v>
      </c>
      <c r="M113" s="23" t="s">
        <v>303</v>
      </c>
      <c r="N113" s="23" t="s">
        <v>305</v>
      </c>
      <c r="O113" s="23" t="s">
        <v>304</v>
      </c>
      <c r="P113" s="23" t="s">
        <v>306</v>
      </c>
      <c r="Q113" s="23" t="s">
        <v>307</v>
      </c>
      <c r="R113" s="23" t="s">
        <v>308</v>
      </c>
      <c r="S113" s="23" t="s">
        <v>309</v>
      </c>
      <c r="T113" s="23" t="s">
        <v>310</v>
      </c>
      <c r="U113" s="23" t="s">
        <v>311</v>
      </c>
      <c r="V113" s="23" t="s">
        <v>312</v>
      </c>
      <c r="W113" s="23" t="s">
        <v>313</v>
      </c>
      <c r="X113" s="23" t="s">
        <v>315</v>
      </c>
      <c r="Y113" s="23" t="s">
        <v>316</v>
      </c>
      <c r="Z113" s="23" t="s">
        <v>298</v>
      </c>
      <c r="AA113" s="23" t="s">
        <v>314</v>
      </c>
      <c r="AB113" s="23" t="s">
        <v>477</v>
      </c>
      <c r="AC113" s="123" t="s">
        <v>184</v>
      </c>
      <c r="AD113" s="136" t="s">
        <v>478</v>
      </c>
      <c r="AE113" s="136" t="s">
        <v>152</v>
      </c>
    </row>
    <row r="114" spans="1:31" x14ac:dyDescent="0.25">
      <c r="A114" s="141">
        <v>45016.270949074074</v>
      </c>
      <c r="B114" s="142">
        <v>45413.739583333336</v>
      </c>
      <c r="C114" s="149" cm="1">
        <f t="array" ref="C114">CALENDAR.EDATE_TO_MJDATE(A114)</f>
        <v>60034.270949074074</v>
      </c>
      <c r="D114" s="149" cm="1">
        <f t="array" ref="D114">CALENDAR.EDATE_TO_MJDATE(B114)</f>
        <v>60431.739583333336</v>
      </c>
      <c r="E114" s="9" cm="1">
        <f t="array" ref="E114:I114">CALENDAR.DELTA_YEAR_WEEK_DAYS(C114,D114)</f>
        <v>1</v>
      </c>
      <c r="F114" s="9">
        <v>1</v>
      </c>
      <c r="G114" s="9">
        <v>4</v>
      </c>
      <c r="H114" s="9">
        <v>5</v>
      </c>
      <c r="I114" s="190">
        <v>0.46863425942137837</v>
      </c>
      <c r="J114" s="9" cm="1">
        <f t="array" ref="J114">_xlfn.IFS(B114=A114,0,B114&gt;A114,1,TRUE,-1)</f>
        <v>1</v>
      </c>
      <c r="K114" s="9" cm="1">
        <f t="array" ref="K114:O114">CALENDAR.MJDATE_TO_WEEK_DATE(C114)</f>
        <v>2023</v>
      </c>
      <c r="L114" s="149">
        <v>13</v>
      </c>
      <c r="M114" s="9">
        <v>5</v>
      </c>
      <c r="N114" s="149">
        <v>0.27094907406717539</v>
      </c>
      <c r="O114" s="33">
        <v>52</v>
      </c>
      <c r="P114" s="33" cm="1">
        <f t="array" ref="P114:T114">CALENDAR.MJDATE_TO_WEEK_DATE(D114)</f>
        <v>2024</v>
      </c>
      <c r="Q114" s="33">
        <v>18</v>
      </c>
      <c r="R114" s="9">
        <v>3</v>
      </c>
      <c r="S114" s="33">
        <v>0.73958333348855376</v>
      </c>
      <c r="T114" s="9">
        <v>52</v>
      </c>
      <c r="U114" s="33">
        <f>J114*(P114-K114)</f>
        <v>1</v>
      </c>
      <c r="V114" s="9">
        <f>J114*(Q114-L114)</f>
        <v>5</v>
      </c>
      <c r="W114" s="149">
        <f>J114*(R114+S114-M114-N114)</f>
        <v>-1.5313657405786216</v>
      </c>
      <c r="X114" s="33">
        <f>V114+INT(W114/7)</f>
        <v>4</v>
      </c>
      <c r="Y114" s="33">
        <f>IF(X114&lt;0,IF(J114&gt;=0,O114,T114),0)</f>
        <v>0</v>
      </c>
      <c r="Z114" s="33">
        <f>U114-N(Y114&gt;0)</f>
        <v>1</v>
      </c>
      <c r="AA114" s="33">
        <f>X114+Y114</f>
        <v>4</v>
      </c>
      <c r="AB114" s="149">
        <f>MOD(W114,7)</f>
        <v>5.4686342594213784</v>
      </c>
      <c r="AC114" s="149">
        <f>INT(AB114)</f>
        <v>5</v>
      </c>
      <c r="AD114" s="216">
        <f>MOD(AB114,1)</f>
        <v>0.46863425942137837</v>
      </c>
      <c r="AE114" s="137" t="b">
        <f>((E114=J114)*(F114=Z114)*(G114=AA114)*(H114=AC114)*(I114=AD114))&lt;&gt;0</f>
        <v>1</v>
      </c>
    </row>
    <row r="115" spans="1:31" x14ac:dyDescent="0.25">
      <c r="A115" s="143">
        <v>45169.25</v>
      </c>
      <c r="B115" s="144">
        <v>45413.75</v>
      </c>
      <c r="C115" s="150" cm="1">
        <f t="array" ref="C115">CALENDAR.EDATE_TO_MJDATE(A115)</f>
        <v>60187.25</v>
      </c>
      <c r="D115" s="150" cm="1">
        <f t="array" ref="D115">CALENDAR.EDATE_TO_MJDATE(B115)</f>
        <v>60431.75</v>
      </c>
      <c r="E115" s="12" cm="1">
        <f t="array" ref="E115:I115">CALENDAR.DELTA_YEAR_WEEK_DAYS(C115,D115)</f>
        <v>1</v>
      </c>
      <c r="F115" s="12">
        <v>0</v>
      </c>
      <c r="G115" s="12">
        <v>34</v>
      </c>
      <c r="H115" s="12">
        <v>6</v>
      </c>
      <c r="I115" s="191">
        <v>0.5</v>
      </c>
      <c r="J115" s="12" cm="1">
        <f t="array" ref="J115">_xlfn.IFS(B115=A115,0,B115&gt;A115,1,TRUE,-1)</f>
        <v>1</v>
      </c>
      <c r="K115" s="12" cm="1">
        <f t="array" ref="K115:O115">CALENDAR.MJDATE_TO_WEEK_DATE(C115)</f>
        <v>2023</v>
      </c>
      <c r="L115" s="150">
        <v>35</v>
      </c>
      <c r="M115" s="12">
        <v>4</v>
      </c>
      <c r="N115" s="150">
        <v>0.25</v>
      </c>
      <c r="O115" s="34">
        <v>52</v>
      </c>
      <c r="P115" s="34" cm="1">
        <f t="array" ref="P115:T115">CALENDAR.MJDATE_TO_WEEK_DATE(D115)</f>
        <v>2024</v>
      </c>
      <c r="Q115" s="34">
        <v>18</v>
      </c>
      <c r="R115" s="12">
        <v>3</v>
      </c>
      <c r="S115" s="12">
        <v>0.75</v>
      </c>
      <c r="T115" s="12">
        <v>52</v>
      </c>
      <c r="U115" s="12">
        <f t="shared" ref="U115:U121" si="38">J115*(P115-K115)</f>
        <v>1</v>
      </c>
      <c r="V115" s="12">
        <f>J115*(Q115-L115)</f>
        <v>-17</v>
      </c>
      <c r="W115" s="150">
        <f t="shared" ref="W115:W121" si="39">J115*(R115+S115-M115-N115)</f>
        <v>-0.5</v>
      </c>
      <c r="X115" s="12">
        <f t="shared" ref="X115:X121" si="40">V115+INT(W115/7)</f>
        <v>-18</v>
      </c>
      <c r="Y115" s="12">
        <f t="shared" ref="Y115:Y121" si="41">IF(X115&lt;0,IF(J115&gt;=0,O115,T115),0)</f>
        <v>52</v>
      </c>
      <c r="Z115" s="12">
        <f t="shared" ref="Z115:Z121" si="42">U115-N(Y115&gt;0)</f>
        <v>0</v>
      </c>
      <c r="AA115" s="12">
        <f t="shared" ref="AA115:AA121" si="43">X115+Y115</f>
        <v>34</v>
      </c>
      <c r="AB115" s="150">
        <f t="shared" ref="AB115:AB121" si="44">MOD(W115,7)</f>
        <v>6.5</v>
      </c>
      <c r="AC115" s="150">
        <f t="shared" ref="AC115:AC121" si="45">INT(AB115)</f>
        <v>6</v>
      </c>
      <c r="AD115" s="217">
        <f t="shared" ref="AD115:AD121" si="46">MOD(AB115,1)</f>
        <v>0.5</v>
      </c>
      <c r="AE115" s="138" t="b">
        <f t="shared" ref="AE115:AE121" si="47">((E115=J115)*(F115=Z115)*(G115=AA115)*(H115=AC115)*(I115=AD115))&lt;&gt;0</f>
        <v>1</v>
      </c>
    </row>
    <row r="116" spans="1:31" x14ac:dyDescent="0.25">
      <c r="A116" s="141">
        <v>45047.75</v>
      </c>
      <c r="B116" s="142">
        <v>45077.25</v>
      </c>
      <c r="C116" s="149" cm="1">
        <f t="array" ref="C116">CALENDAR.EDATE_TO_MJDATE(A116)</f>
        <v>60065.75</v>
      </c>
      <c r="D116" s="149" cm="1">
        <f t="array" ref="D116">CALENDAR.EDATE_TO_MJDATE(B116)</f>
        <v>60095.25</v>
      </c>
      <c r="E116" s="9" cm="1">
        <f t="array" ref="E116:I116">CALENDAR.DELTA_YEAR_WEEK_DAYS(C116,D116)</f>
        <v>1</v>
      </c>
      <c r="F116" s="9">
        <v>0</v>
      </c>
      <c r="G116" s="9">
        <v>4</v>
      </c>
      <c r="H116" s="9">
        <v>1</v>
      </c>
      <c r="I116" s="190">
        <v>0.5</v>
      </c>
      <c r="J116" s="9" cm="1">
        <f t="array" ref="J116">_xlfn.IFS(B116=A116,0,B116&gt;A116,1,TRUE,-1)</f>
        <v>1</v>
      </c>
      <c r="K116" s="9" cm="1">
        <f t="array" ref="K116:O116">CALENDAR.MJDATE_TO_WEEK_DATE(C116)</f>
        <v>2023</v>
      </c>
      <c r="L116" s="149">
        <v>18</v>
      </c>
      <c r="M116" s="9">
        <v>1</v>
      </c>
      <c r="N116" s="149">
        <v>0.75</v>
      </c>
      <c r="O116" s="33">
        <v>52</v>
      </c>
      <c r="P116" s="33" cm="1">
        <f t="array" ref="P116:T116">CALENDAR.MJDATE_TO_WEEK_DATE(D116)</f>
        <v>2023</v>
      </c>
      <c r="Q116" s="33">
        <v>22</v>
      </c>
      <c r="R116" s="9">
        <v>3</v>
      </c>
      <c r="S116" s="9">
        <v>0.25</v>
      </c>
      <c r="T116" s="9">
        <v>52</v>
      </c>
      <c r="U116" s="9">
        <f t="shared" si="38"/>
        <v>0</v>
      </c>
      <c r="V116" s="9">
        <f t="shared" ref="V116:V121" si="48">J116*(Q116-L116)</f>
        <v>4</v>
      </c>
      <c r="W116" s="149">
        <f t="shared" si="39"/>
        <v>1.5</v>
      </c>
      <c r="X116" s="9">
        <f t="shared" si="40"/>
        <v>4</v>
      </c>
      <c r="Y116" s="9">
        <f t="shared" si="41"/>
        <v>0</v>
      </c>
      <c r="Z116" s="9">
        <f t="shared" si="42"/>
        <v>0</v>
      </c>
      <c r="AA116" s="9">
        <f t="shared" si="43"/>
        <v>4</v>
      </c>
      <c r="AB116" s="149">
        <f t="shared" si="44"/>
        <v>1.5</v>
      </c>
      <c r="AC116" s="149">
        <f t="shared" si="45"/>
        <v>1</v>
      </c>
      <c r="AD116" s="216">
        <f t="shared" si="46"/>
        <v>0.5</v>
      </c>
      <c r="AE116" s="137" t="b">
        <f t="shared" si="47"/>
        <v>1</v>
      </c>
    </row>
    <row r="117" spans="1:31" x14ac:dyDescent="0.25">
      <c r="A117" s="145">
        <v>45413.75</v>
      </c>
      <c r="B117" s="146">
        <v>45413.75</v>
      </c>
      <c r="C117" s="151" cm="1">
        <f t="array" ref="C117">CALENDAR.EDATE_TO_MJDATE(A117)</f>
        <v>60431.75</v>
      </c>
      <c r="D117" s="151" cm="1">
        <f t="array" ref="D117">CALENDAR.EDATE_TO_MJDATE(B117)</f>
        <v>60431.75</v>
      </c>
      <c r="E117" s="37" cm="1">
        <f t="array" ref="E117:I117">CALENDAR.DELTA_YEAR_WEEK_DAYS(C117,D117)</f>
        <v>0</v>
      </c>
      <c r="F117" s="37">
        <v>0</v>
      </c>
      <c r="G117" s="37">
        <v>0</v>
      </c>
      <c r="H117" s="37">
        <v>0</v>
      </c>
      <c r="I117" s="192">
        <v>0</v>
      </c>
      <c r="J117" s="37" cm="1">
        <f t="array" ref="J117">_xlfn.IFS(B117=A117,0,B117&gt;A117,1,TRUE,-1)</f>
        <v>0</v>
      </c>
      <c r="K117" s="37" cm="1">
        <f t="array" ref="K117:O117">CALENDAR.MJDATE_TO_WEEK_DATE(C117)</f>
        <v>2024</v>
      </c>
      <c r="L117" s="151">
        <v>18</v>
      </c>
      <c r="M117" s="37">
        <v>3</v>
      </c>
      <c r="N117" s="151">
        <v>0.75</v>
      </c>
      <c r="O117" s="38">
        <v>52</v>
      </c>
      <c r="P117" s="38" cm="1">
        <f t="array" ref="P117:T117">CALENDAR.MJDATE_TO_WEEK_DATE(D117)</f>
        <v>2024</v>
      </c>
      <c r="Q117" s="38">
        <v>18</v>
      </c>
      <c r="R117" s="37">
        <v>3</v>
      </c>
      <c r="S117" s="37">
        <v>0.75</v>
      </c>
      <c r="T117" s="37">
        <v>52</v>
      </c>
      <c r="U117" s="37">
        <f t="shared" si="38"/>
        <v>0</v>
      </c>
      <c r="V117" s="37">
        <f t="shared" si="48"/>
        <v>0</v>
      </c>
      <c r="W117" s="151">
        <f t="shared" si="39"/>
        <v>0</v>
      </c>
      <c r="X117" s="37">
        <f t="shared" si="40"/>
        <v>0</v>
      </c>
      <c r="Y117" s="37">
        <f t="shared" si="41"/>
        <v>0</v>
      </c>
      <c r="Z117" s="37">
        <f t="shared" si="42"/>
        <v>0</v>
      </c>
      <c r="AA117" s="37">
        <f t="shared" si="43"/>
        <v>0</v>
      </c>
      <c r="AB117" s="151">
        <f t="shared" si="44"/>
        <v>0</v>
      </c>
      <c r="AC117" s="151">
        <f t="shared" si="45"/>
        <v>0</v>
      </c>
      <c r="AD117" s="218">
        <f t="shared" si="46"/>
        <v>0</v>
      </c>
      <c r="AE117" s="139" t="b">
        <f t="shared" si="47"/>
        <v>1</v>
      </c>
    </row>
    <row r="118" spans="1:31" x14ac:dyDescent="0.25">
      <c r="A118" s="148">
        <v>45077.25</v>
      </c>
      <c r="B118" s="148">
        <v>45047.75</v>
      </c>
      <c r="C118" s="152" cm="1">
        <f t="array" ref="C118">CALENDAR.EDATE_TO_MJDATE(A118)</f>
        <v>60095.25</v>
      </c>
      <c r="D118" s="152" cm="1">
        <f t="array" ref="D118">CALENDAR.EDATE_TO_MJDATE(B118)</f>
        <v>60065.75</v>
      </c>
      <c r="E118" s="40" cm="1">
        <f t="array" ref="E118:I118">CALENDAR.DELTA_YEAR_WEEK_DAYS(C118,D118)</f>
        <v>-1</v>
      </c>
      <c r="F118" s="40">
        <v>0</v>
      </c>
      <c r="G118" s="40">
        <v>4</v>
      </c>
      <c r="H118" s="40">
        <v>1</v>
      </c>
      <c r="I118" s="193">
        <v>0.5</v>
      </c>
      <c r="J118" s="40" cm="1">
        <f t="array" ref="J118">_xlfn.IFS(B118=A118,0,B118&gt;A118,1,TRUE,-1)</f>
        <v>-1</v>
      </c>
      <c r="K118" s="40" cm="1">
        <f t="array" ref="K118:O118">CALENDAR.MJDATE_TO_WEEK_DATE(C118)</f>
        <v>2023</v>
      </c>
      <c r="L118" s="152">
        <v>22</v>
      </c>
      <c r="M118" s="40">
        <v>3</v>
      </c>
      <c r="N118" s="152">
        <v>0.25</v>
      </c>
      <c r="O118" s="41">
        <v>52</v>
      </c>
      <c r="P118" s="41" cm="1">
        <f t="array" ref="P118:T118">CALENDAR.MJDATE_TO_WEEK_DATE(D118)</f>
        <v>2023</v>
      </c>
      <c r="Q118" s="41">
        <v>18</v>
      </c>
      <c r="R118" s="40">
        <v>1</v>
      </c>
      <c r="S118" s="40">
        <v>0.75</v>
      </c>
      <c r="T118" s="40">
        <v>52</v>
      </c>
      <c r="U118" s="40">
        <f t="shared" si="38"/>
        <v>0</v>
      </c>
      <c r="V118" s="40">
        <f t="shared" si="48"/>
        <v>4</v>
      </c>
      <c r="W118" s="152">
        <f t="shared" si="39"/>
        <v>1.5</v>
      </c>
      <c r="X118" s="40">
        <f t="shared" si="40"/>
        <v>4</v>
      </c>
      <c r="Y118" s="40">
        <f t="shared" si="41"/>
        <v>0</v>
      </c>
      <c r="Z118" s="40">
        <f t="shared" si="42"/>
        <v>0</v>
      </c>
      <c r="AA118" s="40">
        <f t="shared" si="43"/>
        <v>4</v>
      </c>
      <c r="AB118" s="152">
        <f t="shared" si="44"/>
        <v>1.5</v>
      </c>
      <c r="AC118" s="152">
        <f t="shared" si="45"/>
        <v>1</v>
      </c>
      <c r="AD118" s="219">
        <f t="shared" si="46"/>
        <v>0.5</v>
      </c>
      <c r="AE118" s="140" t="b">
        <f t="shared" si="47"/>
        <v>1</v>
      </c>
    </row>
    <row r="119" spans="1:31" x14ac:dyDescent="0.25">
      <c r="A119" s="143">
        <v>44652.75</v>
      </c>
      <c r="B119" s="144">
        <v>45016.25</v>
      </c>
      <c r="C119" s="150" cm="1">
        <f t="array" ref="C119">CALENDAR.EDATE_TO_MJDATE(A119)</f>
        <v>59670.75</v>
      </c>
      <c r="D119" s="150" cm="1">
        <f t="array" ref="D119">CALENDAR.EDATE_TO_MJDATE(B119)</f>
        <v>60034.25</v>
      </c>
      <c r="E119" s="12" cm="1">
        <f t="array" ref="E119:I119">CALENDAR.DELTA_YEAR_WEEK_DAYS(C119,D119)</f>
        <v>1</v>
      </c>
      <c r="F119" s="12">
        <v>0</v>
      </c>
      <c r="G119" s="12">
        <v>51</v>
      </c>
      <c r="H119" s="12">
        <v>6</v>
      </c>
      <c r="I119" s="191">
        <v>0.5</v>
      </c>
      <c r="J119" s="12" cm="1">
        <f t="array" ref="J119">_xlfn.IFS(B119=A119,0,B119&gt;A119,1,TRUE,-1)</f>
        <v>1</v>
      </c>
      <c r="K119" s="12" cm="1">
        <f t="array" ref="K119:O119">CALENDAR.MJDATE_TO_WEEK_DATE(C119)</f>
        <v>2022</v>
      </c>
      <c r="L119" s="150">
        <v>13</v>
      </c>
      <c r="M119" s="12">
        <v>5</v>
      </c>
      <c r="N119" s="150">
        <v>0.75</v>
      </c>
      <c r="O119" s="34">
        <v>52</v>
      </c>
      <c r="P119" s="34" cm="1">
        <f t="array" ref="P119:T119">CALENDAR.MJDATE_TO_WEEK_DATE(D119)</f>
        <v>2023</v>
      </c>
      <c r="Q119" s="34">
        <v>13</v>
      </c>
      <c r="R119" s="12">
        <v>5</v>
      </c>
      <c r="S119" s="12">
        <v>0.25</v>
      </c>
      <c r="T119" s="12">
        <v>52</v>
      </c>
      <c r="U119" s="12">
        <f t="shared" si="38"/>
        <v>1</v>
      </c>
      <c r="V119" s="12">
        <f t="shared" si="48"/>
        <v>0</v>
      </c>
      <c r="W119" s="150">
        <f t="shared" si="39"/>
        <v>-0.5</v>
      </c>
      <c r="X119" s="12">
        <f t="shared" si="40"/>
        <v>-1</v>
      </c>
      <c r="Y119" s="12">
        <f t="shared" si="41"/>
        <v>52</v>
      </c>
      <c r="Z119" s="12">
        <f t="shared" si="42"/>
        <v>0</v>
      </c>
      <c r="AA119" s="12">
        <f t="shared" si="43"/>
        <v>51</v>
      </c>
      <c r="AB119" s="150">
        <f t="shared" si="44"/>
        <v>6.5</v>
      </c>
      <c r="AC119" s="150">
        <f t="shared" si="45"/>
        <v>6</v>
      </c>
      <c r="AD119" s="217">
        <f t="shared" si="46"/>
        <v>0.5</v>
      </c>
      <c r="AE119" s="138" t="b">
        <f t="shared" si="47"/>
        <v>1</v>
      </c>
    </row>
    <row r="120" spans="1:31" x14ac:dyDescent="0.25">
      <c r="A120" s="141">
        <v>45078.75</v>
      </c>
      <c r="B120" s="142">
        <v>45077.25</v>
      </c>
      <c r="C120" s="149" cm="1">
        <f t="array" ref="C120">CALENDAR.EDATE_TO_MJDATE(A120)</f>
        <v>60096.75</v>
      </c>
      <c r="D120" s="149" cm="1">
        <f t="array" ref="D120">CALENDAR.EDATE_TO_MJDATE(B120)</f>
        <v>60095.25</v>
      </c>
      <c r="E120" s="9" cm="1">
        <f t="array" ref="E120:I120">CALENDAR.DELTA_YEAR_WEEK_DAYS(C120,D120)</f>
        <v>-1</v>
      </c>
      <c r="F120" s="9">
        <v>0</v>
      </c>
      <c r="G120" s="9">
        <v>0</v>
      </c>
      <c r="H120" s="9">
        <v>1</v>
      </c>
      <c r="I120" s="190">
        <v>0.5</v>
      </c>
      <c r="J120" s="9" cm="1">
        <f t="array" ref="J120">_xlfn.IFS(B120=A120,0,B120&gt;A120,1,TRUE,-1)</f>
        <v>-1</v>
      </c>
      <c r="K120" s="9" cm="1">
        <f t="array" ref="K120:O120">CALENDAR.MJDATE_TO_WEEK_DATE(C120)</f>
        <v>2023</v>
      </c>
      <c r="L120" s="149">
        <v>22</v>
      </c>
      <c r="M120" s="9">
        <v>4</v>
      </c>
      <c r="N120" s="149">
        <v>0.75</v>
      </c>
      <c r="O120" s="33">
        <v>52</v>
      </c>
      <c r="P120" s="33" cm="1">
        <f t="array" ref="P120:T120">CALENDAR.MJDATE_TO_WEEK_DATE(D120)</f>
        <v>2023</v>
      </c>
      <c r="Q120" s="33">
        <v>22</v>
      </c>
      <c r="R120" s="9">
        <v>3</v>
      </c>
      <c r="S120" s="9">
        <v>0.25</v>
      </c>
      <c r="T120" s="9">
        <v>52</v>
      </c>
      <c r="U120" s="9">
        <f t="shared" si="38"/>
        <v>0</v>
      </c>
      <c r="V120" s="9">
        <f t="shared" si="48"/>
        <v>0</v>
      </c>
      <c r="W120" s="149">
        <f t="shared" si="39"/>
        <v>1.5</v>
      </c>
      <c r="X120" s="9">
        <f t="shared" si="40"/>
        <v>0</v>
      </c>
      <c r="Y120" s="9">
        <f t="shared" si="41"/>
        <v>0</v>
      </c>
      <c r="Z120" s="9">
        <f t="shared" si="42"/>
        <v>0</v>
      </c>
      <c r="AA120" s="9">
        <f t="shared" si="43"/>
        <v>0</v>
      </c>
      <c r="AB120" s="149">
        <f t="shared" si="44"/>
        <v>1.5</v>
      </c>
      <c r="AC120" s="149">
        <f t="shared" si="45"/>
        <v>1</v>
      </c>
      <c r="AD120" s="216">
        <f t="shared" si="46"/>
        <v>0.5</v>
      </c>
      <c r="AE120" s="137" t="b">
        <f t="shared" si="47"/>
        <v>1</v>
      </c>
    </row>
    <row r="121" spans="1:31" x14ac:dyDescent="0.25">
      <c r="A121" s="145">
        <v>45869.25</v>
      </c>
      <c r="B121" s="146">
        <v>45170.75</v>
      </c>
      <c r="C121" s="151" cm="1">
        <f t="array" ref="C121">CALENDAR.EDATE_TO_MJDATE(A121)</f>
        <v>60887.25</v>
      </c>
      <c r="D121" s="151" cm="1">
        <f t="array" ref="D121">CALENDAR.EDATE_TO_MJDATE(B121)</f>
        <v>60188.75</v>
      </c>
      <c r="E121" s="37" cm="1">
        <f t="array" ref="E121:I121">CALENDAR.DELTA_YEAR_WEEK_DAYS(C121,D121)</f>
        <v>-1</v>
      </c>
      <c r="F121" s="37">
        <v>1</v>
      </c>
      <c r="G121" s="37">
        <v>47</v>
      </c>
      <c r="H121" s="37">
        <v>5</v>
      </c>
      <c r="I121" s="192">
        <v>0.5</v>
      </c>
      <c r="J121" s="37" cm="1">
        <f t="array" ref="J121">_xlfn.IFS(B121=A121,0,B121&gt;A121,1,TRUE,-1)</f>
        <v>-1</v>
      </c>
      <c r="K121" s="37" cm="1">
        <f t="array" ref="K121:O121">CALENDAR.MJDATE_TO_WEEK_DATE(C121)</f>
        <v>2025</v>
      </c>
      <c r="L121" s="151">
        <v>31</v>
      </c>
      <c r="M121" s="37">
        <v>4</v>
      </c>
      <c r="N121" s="151">
        <v>0.25</v>
      </c>
      <c r="O121" s="38">
        <v>52</v>
      </c>
      <c r="P121" s="38" cm="1">
        <f t="array" ref="P121:T121">CALENDAR.MJDATE_TO_WEEK_DATE(D121)</f>
        <v>2023</v>
      </c>
      <c r="Q121" s="38">
        <v>35</v>
      </c>
      <c r="R121" s="37">
        <v>5</v>
      </c>
      <c r="S121" s="37">
        <v>0.75</v>
      </c>
      <c r="T121" s="37">
        <v>52</v>
      </c>
      <c r="U121" s="37">
        <f t="shared" si="38"/>
        <v>2</v>
      </c>
      <c r="V121" s="37">
        <f t="shared" si="48"/>
        <v>-4</v>
      </c>
      <c r="W121" s="151">
        <f t="shared" si="39"/>
        <v>-1.5</v>
      </c>
      <c r="X121" s="37">
        <f t="shared" si="40"/>
        <v>-5</v>
      </c>
      <c r="Y121" s="37">
        <f t="shared" si="41"/>
        <v>52</v>
      </c>
      <c r="Z121" s="37">
        <f t="shared" si="42"/>
        <v>1</v>
      </c>
      <c r="AA121" s="37">
        <f t="shared" si="43"/>
        <v>47</v>
      </c>
      <c r="AB121" s="151">
        <f t="shared" si="44"/>
        <v>5.5</v>
      </c>
      <c r="AC121" s="151">
        <f t="shared" si="45"/>
        <v>5</v>
      </c>
      <c r="AD121" s="218">
        <f t="shared" si="46"/>
        <v>0.5</v>
      </c>
      <c r="AE121" s="139" t="b">
        <f t="shared" si="47"/>
        <v>1</v>
      </c>
    </row>
    <row r="124" spans="1:31" ht="19.5" x14ac:dyDescent="0.3">
      <c r="A124" s="1" t="s">
        <v>317</v>
      </c>
    </row>
    <row r="125" spans="1:31" x14ac:dyDescent="0.25">
      <c r="T125" s="200"/>
    </row>
    <row r="126" spans="1:31" x14ac:dyDescent="0.25">
      <c r="A126" s="22" t="s">
        <v>267</v>
      </c>
      <c r="B126" s="23" t="s">
        <v>268</v>
      </c>
      <c r="C126" s="23" t="s">
        <v>265</v>
      </c>
      <c r="D126" s="23" t="s">
        <v>266</v>
      </c>
      <c r="E126" s="30" t="s">
        <v>175</v>
      </c>
      <c r="F126" s="123" t="s">
        <v>16</v>
      </c>
      <c r="G126" s="136" t="s">
        <v>17</v>
      </c>
      <c r="H126" s="136" t="s">
        <v>56</v>
      </c>
      <c r="I126" s="23" t="s">
        <v>153</v>
      </c>
      <c r="J126" s="23" t="s">
        <v>318</v>
      </c>
      <c r="K126" s="23" t="s">
        <v>319</v>
      </c>
      <c r="L126" s="23" t="s">
        <v>320</v>
      </c>
      <c r="M126" s="23" t="s">
        <v>321</v>
      </c>
      <c r="N126" s="23" t="s">
        <v>477</v>
      </c>
      <c r="O126" s="123" t="s">
        <v>479</v>
      </c>
      <c r="P126" s="123" t="s">
        <v>476</v>
      </c>
      <c r="Q126" s="136" t="s">
        <v>152</v>
      </c>
      <c r="T126" s="200"/>
    </row>
    <row r="127" spans="1:31" x14ac:dyDescent="0.25">
      <c r="A127" s="141">
        <v>45016.270949074074</v>
      </c>
      <c r="B127" s="142">
        <v>45413.739583333336</v>
      </c>
      <c r="C127" s="119" cm="1">
        <f t="array" ref="C127">CALENDAR.EDATE_TO_MJDATE(A127)</f>
        <v>60034.270949074074</v>
      </c>
      <c r="D127" s="119" cm="1">
        <f t="array" ref="D127">CALENDAR.EDATE_TO_MJDATE(B127)</f>
        <v>60431.739583333336</v>
      </c>
      <c r="E127" s="9" cm="1">
        <f t="array" ref="E127:H127">CALENDAR.DELTA_MONTH_DAYS(C127,D127)</f>
        <v>1</v>
      </c>
      <c r="F127" s="9">
        <v>13</v>
      </c>
      <c r="G127" s="9">
        <v>1</v>
      </c>
      <c r="H127" s="190">
        <v>0.46863425942137837</v>
      </c>
      <c r="I127" s="9" cm="1">
        <f t="array" ref="I127">_xlfn.IFS(B127=A127,0,B127&gt;A127,1,TRUE,-1)</f>
        <v>1</v>
      </c>
      <c r="J127" s="9">
        <f t="shared" ref="J127:J134" si="49">I127*((YEAR(B127)-YEAR(A127))*12+(MONTH(B127)-MONTH(A127)))</f>
        <v>14</v>
      </c>
      <c r="K127" s="149">
        <f t="shared" ref="K127:K134" si="50">I127*(DAY(B127)-DAY(A127)+MOD(B127,1)-MOD(A127,1))</f>
        <v>-29.531365740738693</v>
      </c>
      <c r="L127" s="9" cm="1">
        <f t="array" ref="L127">_xlfn.LET(_xlpm._stm, IF(I127&gt;=0,A127, B127), CALENDAR.DAYS_IN_MONTH(MONTH(_xlpm._stm),YEAR(_xlpm._stm)))</f>
        <v>31</v>
      </c>
      <c r="M127" s="149">
        <f>J127+IF(K127&lt;0,-1,0)</f>
        <v>13</v>
      </c>
      <c r="N127" s="149">
        <f>K127+IF(K127&lt;0,L127,0)</f>
        <v>1.4686342592613073</v>
      </c>
      <c r="O127" s="33">
        <f>INT(N127)</f>
        <v>1</v>
      </c>
      <c r="P127" s="149">
        <f>MOD(N127,1)</f>
        <v>0.46863425926130731</v>
      </c>
      <c r="Q127" s="137" t="b">
        <f>((E127=I127)*(F127=M127)*(G127=O127)*(ROUND(H127,9)=ROUND(P127,9)))&lt;&gt;0</f>
        <v>1</v>
      </c>
      <c r="T127" s="60"/>
      <c r="X127" s="61"/>
    </row>
    <row r="128" spans="1:31" x14ac:dyDescent="0.25">
      <c r="A128" s="143">
        <v>45169.25</v>
      </c>
      <c r="B128" s="144">
        <v>45413.75</v>
      </c>
      <c r="C128" s="120" cm="1">
        <f t="array" ref="C128">CALENDAR.EDATE_TO_MJDATE(A128)</f>
        <v>60187.25</v>
      </c>
      <c r="D128" s="120" cm="1">
        <f t="array" ref="D128">CALENDAR.EDATE_TO_MJDATE(B128)</f>
        <v>60431.75</v>
      </c>
      <c r="E128" s="12" cm="1">
        <f t="array" ref="E128:H128">CALENDAR.DELTA_MONTH_DAYS(C128,D128)</f>
        <v>1</v>
      </c>
      <c r="F128" s="12">
        <v>8</v>
      </c>
      <c r="G128" s="12">
        <v>1</v>
      </c>
      <c r="H128" s="191">
        <v>0.5</v>
      </c>
      <c r="I128" s="12" cm="1">
        <f t="array" ref="I128">_xlfn.IFS(B128=A128,0,B128&gt;A128,1,TRUE,-1)</f>
        <v>1</v>
      </c>
      <c r="J128" s="12">
        <f t="shared" si="49"/>
        <v>9</v>
      </c>
      <c r="K128" s="150">
        <f t="shared" si="50"/>
        <v>-29.5</v>
      </c>
      <c r="L128" s="12" cm="1">
        <f t="array" ref="L128">_xlfn.LET(_xlpm._stm, IF(I128&gt;=0,A128, B128), CALENDAR.DAYS_IN_MONTH(MONTH(_xlpm._stm),YEAR(_xlpm._stm)))</f>
        <v>31</v>
      </c>
      <c r="M128" s="150">
        <f t="shared" ref="M128:M134" si="51">J128+IF(K128&lt;0,-1,0)</f>
        <v>8</v>
      </c>
      <c r="N128" s="150">
        <f t="shared" ref="N128:N134" si="52">K128+IF(K128&lt;0,L128,0)</f>
        <v>1.5</v>
      </c>
      <c r="O128" s="34">
        <f t="shared" ref="O128:O134" si="53">INT(N128)</f>
        <v>1</v>
      </c>
      <c r="P128" s="150">
        <f t="shared" ref="P128:P134" si="54">MOD(N128,1)</f>
        <v>0.5</v>
      </c>
      <c r="Q128" s="138" t="b">
        <f t="shared" ref="Q128:Q134" si="55">((E128=I128)*(F128=M128)*(G128=O128)*(ROUND(H128,9)=ROUND(P128,9)))&lt;&gt;0</f>
        <v>1</v>
      </c>
      <c r="T128" s="73"/>
      <c r="X128" s="61"/>
    </row>
    <row r="129" spans="1:27" x14ac:dyDescent="0.25">
      <c r="A129" s="141">
        <v>45047.75</v>
      </c>
      <c r="B129" s="142">
        <v>45077.25</v>
      </c>
      <c r="C129" s="119" cm="1">
        <f t="array" ref="C129">CALENDAR.EDATE_TO_MJDATE(A129)</f>
        <v>60065.75</v>
      </c>
      <c r="D129" s="119" cm="1">
        <f t="array" ref="D129">CALENDAR.EDATE_TO_MJDATE(B129)</f>
        <v>60095.25</v>
      </c>
      <c r="E129" s="9" cm="1">
        <f t="array" ref="E129:H129">CALENDAR.DELTA_MONTH_DAYS(C129,D129)</f>
        <v>1</v>
      </c>
      <c r="F129" s="9">
        <v>0</v>
      </c>
      <c r="G129" s="9">
        <v>29</v>
      </c>
      <c r="H129" s="190">
        <v>0.5</v>
      </c>
      <c r="I129" s="9" cm="1">
        <f t="array" ref="I129">_xlfn.IFS(B129=A129,0,B129&gt;A129,1,TRUE,-1)</f>
        <v>1</v>
      </c>
      <c r="J129" s="9">
        <f t="shared" si="49"/>
        <v>0</v>
      </c>
      <c r="K129" s="149">
        <f t="shared" si="50"/>
        <v>29.5</v>
      </c>
      <c r="L129" s="9" cm="1">
        <f t="array" ref="L129">_xlfn.LET(_xlpm._stm, IF(I129&gt;=0,A129, B129), CALENDAR.DAYS_IN_MONTH(MONTH(_xlpm._stm),YEAR(_xlpm._stm)))</f>
        <v>31</v>
      </c>
      <c r="M129" s="149">
        <f t="shared" si="51"/>
        <v>0</v>
      </c>
      <c r="N129" s="149">
        <f t="shared" si="52"/>
        <v>29.5</v>
      </c>
      <c r="O129" s="33">
        <f t="shared" si="53"/>
        <v>29</v>
      </c>
      <c r="P129" s="149">
        <f t="shared" si="54"/>
        <v>0.5</v>
      </c>
      <c r="Q129" s="137" t="b">
        <f t="shared" si="55"/>
        <v>1</v>
      </c>
      <c r="T129" s="200"/>
      <c r="X129" s="61"/>
    </row>
    <row r="130" spans="1:27" x14ac:dyDescent="0.25">
      <c r="A130" s="145">
        <v>45413.75</v>
      </c>
      <c r="B130" s="146">
        <v>45413.75</v>
      </c>
      <c r="C130" s="121" cm="1">
        <f t="array" ref="C130">CALENDAR.EDATE_TO_MJDATE(A130)</f>
        <v>60431.75</v>
      </c>
      <c r="D130" s="121" cm="1">
        <f t="array" ref="D130">CALENDAR.EDATE_TO_MJDATE(B130)</f>
        <v>60431.75</v>
      </c>
      <c r="E130" s="37" cm="1">
        <f t="array" ref="E130:H130">CALENDAR.DELTA_MONTH_DAYS(C130,D130)</f>
        <v>0</v>
      </c>
      <c r="F130" s="37">
        <v>0</v>
      </c>
      <c r="G130" s="37">
        <v>0</v>
      </c>
      <c r="H130" s="192">
        <v>0</v>
      </c>
      <c r="I130" s="37" cm="1">
        <f t="array" ref="I130">_xlfn.IFS(B130=A130,0,B130&gt;A130,1,TRUE,-1)</f>
        <v>0</v>
      </c>
      <c r="J130" s="37">
        <f t="shared" si="49"/>
        <v>0</v>
      </c>
      <c r="K130" s="151">
        <f t="shared" si="50"/>
        <v>0</v>
      </c>
      <c r="L130" s="37" cm="1">
        <f t="array" ref="L130">_xlfn.LET(_xlpm._stm, IF(I130&gt;=0,A130, B130), CALENDAR.DAYS_IN_MONTH(MONTH(_xlpm._stm),YEAR(_xlpm._stm)))</f>
        <v>31</v>
      </c>
      <c r="M130" s="151">
        <f t="shared" si="51"/>
        <v>0</v>
      </c>
      <c r="N130" s="151">
        <f t="shared" si="52"/>
        <v>0</v>
      </c>
      <c r="O130" s="38">
        <f t="shared" si="53"/>
        <v>0</v>
      </c>
      <c r="P130" s="151">
        <f t="shared" si="54"/>
        <v>0</v>
      </c>
      <c r="Q130" s="139" t="b">
        <f t="shared" si="55"/>
        <v>1</v>
      </c>
      <c r="T130" s="60"/>
      <c r="U130" s="256"/>
      <c r="V130" s="255"/>
      <c r="X130" s="61"/>
    </row>
    <row r="131" spans="1:27" x14ac:dyDescent="0.25">
      <c r="A131" s="148">
        <v>45077.25</v>
      </c>
      <c r="B131" s="148">
        <v>45047.75</v>
      </c>
      <c r="C131" s="122" cm="1">
        <f t="array" ref="C131">CALENDAR.EDATE_TO_MJDATE(A131)</f>
        <v>60095.25</v>
      </c>
      <c r="D131" s="122" cm="1">
        <f t="array" ref="D131">CALENDAR.EDATE_TO_MJDATE(B131)</f>
        <v>60065.75</v>
      </c>
      <c r="E131" s="40" cm="1">
        <f t="array" ref="E131:H131">CALENDAR.DELTA_MONTH_DAYS(C131,D131)</f>
        <v>-1</v>
      </c>
      <c r="F131" s="40">
        <v>0</v>
      </c>
      <c r="G131" s="40">
        <v>29</v>
      </c>
      <c r="H131" s="193">
        <v>0.5</v>
      </c>
      <c r="I131" s="40" cm="1">
        <f t="array" ref="I131">_xlfn.IFS(B131=A131,0,B131&gt;A131,1,TRUE,-1)</f>
        <v>-1</v>
      </c>
      <c r="J131" s="40">
        <f t="shared" si="49"/>
        <v>0</v>
      </c>
      <c r="K131" s="152">
        <f t="shared" si="50"/>
        <v>29.5</v>
      </c>
      <c r="L131" s="40" cm="1">
        <f t="array" ref="L131">_xlfn.LET(_xlpm._stm, IF(I131&gt;=0,A131, B131), CALENDAR.DAYS_IN_MONTH(MONTH(_xlpm._stm),YEAR(_xlpm._stm)))</f>
        <v>31</v>
      </c>
      <c r="M131" s="152">
        <f t="shared" si="51"/>
        <v>0</v>
      </c>
      <c r="N131" s="152">
        <f t="shared" si="52"/>
        <v>29.5</v>
      </c>
      <c r="O131" s="41">
        <f t="shared" si="53"/>
        <v>29</v>
      </c>
      <c r="P131" s="152">
        <f t="shared" si="54"/>
        <v>0.5</v>
      </c>
      <c r="Q131" s="140" t="b">
        <f t="shared" si="55"/>
        <v>1</v>
      </c>
      <c r="W131" s="247"/>
      <c r="X131" s="88"/>
    </row>
    <row r="132" spans="1:27" x14ac:dyDescent="0.25">
      <c r="A132" s="143">
        <v>44652.75</v>
      </c>
      <c r="B132" s="144">
        <v>45016.25</v>
      </c>
      <c r="C132" s="120" cm="1">
        <f t="array" ref="C132">CALENDAR.EDATE_TO_MJDATE(A132)</f>
        <v>59670.75</v>
      </c>
      <c r="D132" s="120" cm="1">
        <f t="array" ref="D132">CALENDAR.EDATE_TO_MJDATE(B132)</f>
        <v>60034.25</v>
      </c>
      <c r="E132" s="12" cm="1">
        <f t="array" ref="E132:H132">CALENDAR.DELTA_MONTH_DAYS(C132,D132)</f>
        <v>1</v>
      </c>
      <c r="F132" s="12">
        <v>11</v>
      </c>
      <c r="G132" s="12">
        <v>29</v>
      </c>
      <c r="H132" s="191">
        <v>0.5</v>
      </c>
      <c r="I132" s="12" cm="1">
        <f t="array" ref="I132">_xlfn.IFS(B132=A132,0,B132&gt;A132,1,TRUE,-1)</f>
        <v>1</v>
      </c>
      <c r="J132" s="12">
        <f t="shared" si="49"/>
        <v>11</v>
      </c>
      <c r="K132" s="150">
        <f t="shared" si="50"/>
        <v>29.5</v>
      </c>
      <c r="L132" s="12" cm="1">
        <f t="array" ref="L132">_xlfn.LET(_xlpm._stm, IF(I132&gt;=0,A132, B132), CALENDAR.DAYS_IN_MONTH(MONTH(_xlpm._stm),YEAR(_xlpm._stm)))</f>
        <v>30</v>
      </c>
      <c r="M132" s="150">
        <f t="shared" si="51"/>
        <v>11</v>
      </c>
      <c r="N132" s="150">
        <f t="shared" si="52"/>
        <v>29.5</v>
      </c>
      <c r="O132" s="34">
        <f t="shared" si="53"/>
        <v>29</v>
      </c>
      <c r="P132" s="150">
        <f t="shared" si="54"/>
        <v>0.5</v>
      </c>
      <c r="Q132" s="138" t="b">
        <f t="shared" si="55"/>
        <v>1</v>
      </c>
      <c r="W132" s="247"/>
    </row>
    <row r="133" spans="1:27" x14ac:dyDescent="0.25">
      <c r="A133" s="141">
        <v>45078.75</v>
      </c>
      <c r="B133" s="142">
        <v>45077.25</v>
      </c>
      <c r="C133" s="119" cm="1">
        <f t="array" ref="C133">CALENDAR.EDATE_TO_MJDATE(A133)</f>
        <v>60096.75</v>
      </c>
      <c r="D133" s="119" cm="1">
        <f t="array" ref="D133">CALENDAR.EDATE_TO_MJDATE(B133)</f>
        <v>60095.25</v>
      </c>
      <c r="E133" s="9" cm="1">
        <f t="array" ref="E133:H133">CALENDAR.DELTA_MONTH_DAYS(C133,D133)</f>
        <v>-1</v>
      </c>
      <c r="F133" s="9">
        <v>0</v>
      </c>
      <c r="G133" s="9">
        <v>1</v>
      </c>
      <c r="H133" s="190">
        <v>0.5</v>
      </c>
      <c r="I133" s="9" cm="1">
        <f t="array" ref="I133">_xlfn.IFS(B133=A133,0,B133&gt;A133,1,TRUE,-1)</f>
        <v>-1</v>
      </c>
      <c r="J133" s="9">
        <f t="shared" si="49"/>
        <v>1</v>
      </c>
      <c r="K133" s="149">
        <f t="shared" si="50"/>
        <v>-29.5</v>
      </c>
      <c r="L133" s="9" cm="1">
        <f t="array" ref="L133">_xlfn.LET(_xlpm._stm, IF(I133&gt;=0,A133, B133), CALENDAR.DAYS_IN_MONTH(MONTH(_xlpm._stm),YEAR(_xlpm._stm)))</f>
        <v>31</v>
      </c>
      <c r="M133" s="149">
        <f t="shared" si="51"/>
        <v>0</v>
      </c>
      <c r="N133" s="149">
        <f t="shared" si="52"/>
        <v>1.5</v>
      </c>
      <c r="O133" s="33">
        <f t="shared" si="53"/>
        <v>1</v>
      </c>
      <c r="P133" s="149">
        <f t="shared" si="54"/>
        <v>0.5</v>
      </c>
      <c r="Q133" s="137" t="b">
        <f t="shared" si="55"/>
        <v>1</v>
      </c>
    </row>
    <row r="134" spans="1:27" x14ac:dyDescent="0.25">
      <c r="A134" s="145">
        <v>45869.25</v>
      </c>
      <c r="B134" s="146">
        <v>45170.75</v>
      </c>
      <c r="C134" s="121" cm="1">
        <f t="array" ref="C134">CALENDAR.EDATE_TO_MJDATE(A134)</f>
        <v>60887.25</v>
      </c>
      <c r="D134" s="121" cm="1">
        <f t="array" ref="D134">CALENDAR.EDATE_TO_MJDATE(B134)</f>
        <v>60188.75</v>
      </c>
      <c r="E134" s="37" cm="1">
        <f t="array" ref="E134:H134">CALENDAR.DELTA_MONTH_DAYS(C134,D134)</f>
        <v>-1</v>
      </c>
      <c r="F134" s="37">
        <v>22</v>
      </c>
      <c r="G134" s="37">
        <v>29</v>
      </c>
      <c r="H134" s="192">
        <v>0.5</v>
      </c>
      <c r="I134" s="37" cm="1">
        <f t="array" ref="I134">_xlfn.IFS(B134=A134,0,B134&gt;A134,1,TRUE,-1)</f>
        <v>-1</v>
      </c>
      <c r="J134" s="37">
        <f t="shared" si="49"/>
        <v>22</v>
      </c>
      <c r="K134" s="151">
        <f t="shared" si="50"/>
        <v>29.5</v>
      </c>
      <c r="L134" s="37" cm="1">
        <f t="array" ref="L134">_xlfn.LET(_xlpm._stm, IF(I134&gt;=0,A134, B134), CALENDAR.DAYS_IN_MONTH(MONTH(_xlpm._stm),YEAR(_xlpm._stm)))</f>
        <v>30</v>
      </c>
      <c r="M134" s="151">
        <f t="shared" si="51"/>
        <v>22</v>
      </c>
      <c r="N134" s="151">
        <f t="shared" si="52"/>
        <v>29.5</v>
      </c>
      <c r="O134" s="38">
        <f t="shared" si="53"/>
        <v>29</v>
      </c>
      <c r="P134" s="151">
        <f t="shared" si="54"/>
        <v>0.5</v>
      </c>
      <c r="Q134" s="139" t="b">
        <f t="shared" si="55"/>
        <v>1</v>
      </c>
    </row>
    <row r="137" spans="1:27" ht="19.5" x14ac:dyDescent="0.3">
      <c r="A137" s="1" t="s">
        <v>322</v>
      </c>
    </row>
    <row r="139" spans="1:27" x14ac:dyDescent="0.25">
      <c r="A139" s="22" t="s">
        <v>267</v>
      </c>
      <c r="B139" s="23" t="s">
        <v>268</v>
      </c>
      <c r="C139" s="23" t="s">
        <v>265</v>
      </c>
      <c r="D139" s="23" t="s">
        <v>266</v>
      </c>
      <c r="E139" s="23" t="s">
        <v>160</v>
      </c>
      <c r="F139" s="30" t="s">
        <v>175</v>
      </c>
      <c r="G139" s="123" t="s">
        <v>165</v>
      </c>
      <c r="H139" s="136" t="s">
        <v>17</v>
      </c>
      <c r="I139" s="136" t="s">
        <v>56</v>
      </c>
      <c r="J139" s="23" t="s">
        <v>153</v>
      </c>
      <c r="K139" s="23" t="s">
        <v>275</v>
      </c>
      <c r="L139" s="23" t="s">
        <v>274</v>
      </c>
      <c r="M139" s="23" t="s">
        <v>276</v>
      </c>
      <c r="N139" s="23" t="s">
        <v>278</v>
      </c>
      <c r="O139" s="23" t="s">
        <v>277</v>
      </c>
      <c r="P139" s="23" t="s">
        <v>279</v>
      </c>
      <c r="Q139" s="23" t="s">
        <v>280</v>
      </c>
      <c r="R139" s="23" t="s">
        <v>281</v>
      </c>
      <c r="S139" s="23" t="s">
        <v>282</v>
      </c>
      <c r="T139" s="23" t="s">
        <v>283</v>
      </c>
      <c r="U139" s="23" t="s">
        <v>324</v>
      </c>
      <c r="V139" s="23" t="s">
        <v>313</v>
      </c>
      <c r="W139" s="23" t="s">
        <v>286</v>
      </c>
      <c r="X139" s="23" t="s">
        <v>477</v>
      </c>
      <c r="Y139" s="23" t="s">
        <v>184</v>
      </c>
      <c r="Z139" s="23" t="s">
        <v>476</v>
      </c>
      <c r="AA139" s="136" t="s">
        <v>152</v>
      </c>
    </row>
    <row r="140" spans="1:27" x14ac:dyDescent="0.25">
      <c r="A140" s="141">
        <v>45016.270949074074</v>
      </c>
      <c r="B140" s="142">
        <v>45413.739583333336</v>
      </c>
      <c r="C140" s="149" cm="1">
        <f t="array" ref="C140">CALENDAR.EDATE_TO_MJDATE(A140)</f>
        <v>60034.270949074074</v>
      </c>
      <c r="D140" s="149" cm="1">
        <f t="array" ref="D140">CALENDAR.EDATE_TO_MJDATE(B140)</f>
        <v>60431.739583333336</v>
      </c>
      <c r="E140" s="9"/>
      <c r="F140" s="9" cm="1">
        <f t="array" ref="F140:I140">CALENDAR.DELTA_QUARTER_DAYS(C140,D140,E140)</f>
        <v>1</v>
      </c>
      <c r="G140" s="9">
        <v>4</v>
      </c>
      <c r="H140" s="9">
        <v>31</v>
      </c>
      <c r="I140" s="190">
        <v>0.46863425942137837</v>
      </c>
      <c r="J140" s="9" cm="1">
        <f t="array" ref="J140">_xlfn.IFS(B140=A140,0,B140&gt;A140,1,TRUE,-1)</f>
        <v>1</v>
      </c>
      <c r="K140" s="9" cm="1">
        <f t="array" ref="K140:O140">CALENDAR.MJDATE_TO_QUARTER_DATE(C140,E140)</f>
        <v>2023</v>
      </c>
      <c r="L140" s="149">
        <v>1</v>
      </c>
      <c r="M140" s="9">
        <v>90</v>
      </c>
      <c r="N140" s="149">
        <v>0.27094907406717539</v>
      </c>
      <c r="O140" s="33">
        <v>90</v>
      </c>
      <c r="P140" s="33" cm="1">
        <f t="array" ref="P140:T140">CALENDAR.MJDATE_TO_QUARTER_DATE(D140,E140)</f>
        <v>2024</v>
      </c>
      <c r="Q140" s="33">
        <v>2</v>
      </c>
      <c r="R140" s="33">
        <v>31</v>
      </c>
      <c r="S140" s="149">
        <v>0.73958333348855376</v>
      </c>
      <c r="T140" s="33">
        <v>91</v>
      </c>
      <c r="U140" s="33">
        <f>J140*((P140-K140)*4+(Q140-L140))</f>
        <v>5</v>
      </c>
      <c r="V140" s="149">
        <f>J140*(R140+S140-M140-N140)</f>
        <v>-58.531365740578622</v>
      </c>
      <c r="W140" s="33">
        <f>U140-N(V140&lt;0)</f>
        <v>4</v>
      </c>
      <c r="X140" s="149">
        <f t="shared" ref="X140:X147" si="56">V140+IF(V140&lt;0,IF(J140=1,O140,T140),0)</f>
        <v>31.468634259421378</v>
      </c>
      <c r="Y140" s="33">
        <f>INT(X140)</f>
        <v>31</v>
      </c>
      <c r="Z140" s="257">
        <f>MOD(X140,1)</f>
        <v>0.46863425942137837</v>
      </c>
      <c r="AA140" s="137" t="b">
        <f>((F140=J140)*(G140=W140)*(H140=Y140)*(ROUND(I140,9)=ROUND(Z140,9)))&lt;&gt;0</f>
        <v>1</v>
      </c>
    </row>
    <row r="141" spans="1:27" x14ac:dyDescent="0.25">
      <c r="A141" s="143">
        <v>45169.25</v>
      </c>
      <c r="B141" s="144">
        <v>45413.75</v>
      </c>
      <c r="C141" s="150" cm="1">
        <f t="array" ref="C141">CALENDAR.EDATE_TO_MJDATE(A141)</f>
        <v>60187.25</v>
      </c>
      <c r="D141" s="150" cm="1">
        <f t="array" ref="D141">CALENDAR.EDATE_TO_MJDATE(B141)</f>
        <v>60431.75</v>
      </c>
      <c r="E141" s="12"/>
      <c r="F141" s="12" cm="1">
        <f t="array" ref="F141:I141">CALENDAR.DELTA_QUARTER_DAYS(C141,D141,E141)</f>
        <v>1</v>
      </c>
      <c r="G141" s="12">
        <v>2</v>
      </c>
      <c r="H141" s="12">
        <v>61</v>
      </c>
      <c r="I141" s="191">
        <v>0.5</v>
      </c>
      <c r="J141" s="12" cm="1">
        <f t="array" ref="J141">_xlfn.IFS(B141=A141,0,B141&gt;A141,1,TRUE,-1)</f>
        <v>1</v>
      </c>
      <c r="K141" s="12" cm="1">
        <f t="array" ref="K141:O141">CALENDAR.MJDATE_TO_QUARTER_DATE(C141,E141)</f>
        <v>2023</v>
      </c>
      <c r="L141" s="150">
        <v>3</v>
      </c>
      <c r="M141" s="12">
        <v>62</v>
      </c>
      <c r="N141" s="150">
        <v>0.25</v>
      </c>
      <c r="O141" s="34">
        <v>92</v>
      </c>
      <c r="P141" s="34" cm="1">
        <f t="array" ref="P141:T141">CALENDAR.MJDATE_TO_QUARTER_DATE(D141,E141)</f>
        <v>2024</v>
      </c>
      <c r="Q141" s="34">
        <v>2</v>
      </c>
      <c r="R141" s="34">
        <v>31</v>
      </c>
      <c r="S141" s="150">
        <v>0.75</v>
      </c>
      <c r="T141" s="12">
        <v>91</v>
      </c>
      <c r="U141" s="12">
        <f t="shared" ref="U141:U147" si="57">J141*((P141-K141)*4+(Q141-L141))</f>
        <v>3</v>
      </c>
      <c r="V141" s="150">
        <f t="shared" ref="V141:V147" si="58">J141*(R141+S141-M141-N141)</f>
        <v>-30.5</v>
      </c>
      <c r="W141" s="34">
        <f t="shared" ref="W141:W147" si="59">U141-N(V141&lt;0)</f>
        <v>2</v>
      </c>
      <c r="X141" s="150">
        <f t="shared" si="56"/>
        <v>61.5</v>
      </c>
      <c r="Y141" s="34">
        <f t="shared" ref="Y141:Y147" si="60">INT(X141)</f>
        <v>61</v>
      </c>
      <c r="Z141" s="258">
        <f t="shared" ref="Z141:Z147" si="61">MOD(X141,1)</f>
        <v>0.5</v>
      </c>
      <c r="AA141" s="138" t="b">
        <f t="shared" ref="AA141:AA147" si="62">((F141=J141)*(G141=W141)*(H141=Y141)*(ROUND(I141,9)=ROUND(Z141,9)))&lt;&gt;0</f>
        <v>1</v>
      </c>
    </row>
    <row r="142" spans="1:27" x14ac:dyDescent="0.25">
      <c r="A142" s="141">
        <v>45047.75</v>
      </c>
      <c r="B142" s="142">
        <v>45077.25</v>
      </c>
      <c r="C142" s="149" cm="1">
        <f t="array" ref="C142">CALENDAR.EDATE_TO_MJDATE(A142)</f>
        <v>60065.75</v>
      </c>
      <c r="D142" s="149" cm="1">
        <f t="array" ref="D142">CALENDAR.EDATE_TO_MJDATE(B142)</f>
        <v>60095.25</v>
      </c>
      <c r="E142" s="9">
        <v>-6</v>
      </c>
      <c r="F142" s="9" cm="1">
        <f t="array" ref="F142:I142">CALENDAR.DELTA_QUARTER_DAYS(C142,D142,E142)</f>
        <v>1</v>
      </c>
      <c r="G142" s="9">
        <v>0</v>
      </c>
      <c r="H142" s="9">
        <v>29</v>
      </c>
      <c r="I142" s="190">
        <v>0.5</v>
      </c>
      <c r="J142" s="9" cm="1">
        <f t="array" ref="J142">_xlfn.IFS(B142=A142,0,B142&gt;A142,1,TRUE,-1)</f>
        <v>1</v>
      </c>
      <c r="K142" s="9" cm="1">
        <f t="array" ref="K142:O142">CALENDAR.MJDATE_TO_QUARTER_DATE(C142,E142)</f>
        <v>2023</v>
      </c>
      <c r="L142" s="149">
        <v>4</v>
      </c>
      <c r="M142" s="9">
        <v>31</v>
      </c>
      <c r="N142" s="149">
        <v>0.75</v>
      </c>
      <c r="O142" s="33">
        <v>91</v>
      </c>
      <c r="P142" s="33" cm="1">
        <f t="array" ref="P142:T142">CALENDAR.MJDATE_TO_QUARTER_DATE(D142,E142)</f>
        <v>2023</v>
      </c>
      <c r="Q142" s="33">
        <v>4</v>
      </c>
      <c r="R142" s="33">
        <v>61</v>
      </c>
      <c r="S142" s="149">
        <v>0.25</v>
      </c>
      <c r="T142" s="9">
        <v>91</v>
      </c>
      <c r="U142" s="9">
        <f t="shared" si="57"/>
        <v>0</v>
      </c>
      <c r="V142" s="149">
        <f>J142*(R142+S142-M142-N142)</f>
        <v>29.5</v>
      </c>
      <c r="W142" s="33">
        <f t="shared" si="59"/>
        <v>0</v>
      </c>
      <c r="X142" s="149">
        <f t="shared" si="56"/>
        <v>29.5</v>
      </c>
      <c r="Y142" s="33">
        <f t="shared" si="60"/>
        <v>29</v>
      </c>
      <c r="Z142" s="257">
        <f t="shared" si="61"/>
        <v>0.5</v>
      </c>
      <c r="AA142" s="137" t="b">
        <f t="shared" si="62"/>
        <v>1</v>
      </c>
    </row>
    <row r="143" spans="1:27" x14ac:dyDescent="0.25">
      <c r="A143" s="145">
        <v>45413.75</v>
      </c>
      <c r="B143" s="146">
        <v>45413.75</v>
      </c>
      <c r="C143" s="151" cm="1">
        <f t="array" ref="C143">CALENDAR.EDATE_TO_MJDATE(A143)</f>
        <v>60431.75</v>
      </c>
      <c r="D143" s="151" cm="1">
        <f t="array" ref="D143">CALENDAR.EDATE_TO_MJDATE(B143)</f>
        <v>60431.75</v>
      </c>
      <c r="E143" s="37">
        <v>2</v>
      </c>
      <c r="F143" s="37" cm="1">
        <f t="array" ref="F143:I143">CALENDAR.DELTA_QUARTER_DAYS(C143,D143,E143)</f>
        <v>0</v>
      </c>
      <c r="G143" s="37">
        <v>0</v>
      </c>
      <c r="H143" s="37">
        <v>0</v>
      </c>
      <c r="I143" s="192">
        <v>0</v>
      </c>
      <c r="J143" s="37" cm="1">
        <f t="array" ref="J143">_xlfn.IFS(B143=A143,0,B143&gt;A143,1,TRUE,-1)</f>
        <v>0</v>
      </c>
      <c r="K143" s="37" cm="1">
        <f t="array" ref="K143:O143">CALENDAR.MJDATE_TO_QUARTER_DATE(C143,E143)</f>
        <v>2024</v>
      </c>
      <c r="L143" s="151">
        <v>1</v>
      </c>
      <c r="M143" s="37">
        <v>62</v>
      </c>
      <c r="N143" s="151">
        <v>0.75</v>
      </c>
      <c r="O143" s="38">
        <v>92</v>
      </c>
      <c r="P143" s="38" cm="1">
        <f t="array" ref="P143:T143">CALENDAR.MJDATE_TO_QUARTER_DATE(D143,E143)</f>
        <v>2024</v>
      </c>
      <c r="Q143" s="38">
        <v>1</v>
      </c>
      <c r="R143" s="38">
        <v>62</v>
      </c>
      <c r="S143" s="151">
        <v>0.75</v>
      </c>
      <c r="T143" s="37">
        <v>92</v>
      </c>
      <c r="U143" s="37">
        <f t="shared" si="57"/>
        <v>0</v>
      </c>
      <c r="V143" s="151">
        <f t="shared" si="58"/>
        <v>0</v>
      </c>
      <c r="W143" s="38">
        <f t="shared" si="59"/>
        <v>0</v>
      </c>
      <c r="X143" s="151">
        <f t="shared" si="56"/>
        <v>0</v>
      </c>
      <c r="Y143" s="38">
        <f t="shared" si="60"/>
        <v>0</v>
      </c>
      <c r="Z143" s="259">
        <f t="shared" si="61"/>
        <v>0</v>
      </c>
      <c r="AA143" s="139" t="b">
        <f t="shared" si="62"/>
        <v>1</v>
      </c>
    </row>
    <row r="144" spans="1:27" x14ac:dyDescent="0.25">
      <c r="A144" s="148">
        <v>45077.25</v>
      </c>
      <c r="B144" s="148">
        <v>45047.75</v>
      </c>
      <c r="C144" s="152" cm="1">
        <f t="array" ref="C144">CALENDAR.EDATE_TO_MJDATE(A144)</f>
        <v>60095.25</v>
      </c>
      <c r="D144" s="152" cm="1">
        <f t="array" ref="D144">CALENDAR.EDATE_TO_MJDATE(B144)</f>
        <v>60065.75</v>
      </c>
      <c r="E144" s="40"/>
      <c r="F144" s="40" cm="1">
        <f t="array" ref="F144:I144">CALENDAR.DELTA_QUARTER_DAYS(C144,D144,E144)</f>
        <v>-1</v>
      </c>
      <c r="G144" s="40">
        <v>0</v>
      </c>
      <c r="H144" s="40">
        <v>29</v>
      </c>
      <c r="I144" s="193">
        <v>0.5</v>
      </c>
      <c r="J144" s="40" cm="1">
        <f t="array" ref="J144">_xlfn.IFS(B144=A144,0,B144&gt;A144,1,TRUE,-1)</f>
        <v>-1</v>
      </c>
      <c r="K144" s="40" cm="1">
        <f t="array" ref="K144:O144">CALENDAR.MJDATE_TO_QUARTER_DATE(C144,E144)</f>
        <v>2023</v>
      </c>
      <c r="L144" s="152">
        <v>2</v>
      </c>
      <c r="M144" s="40">
        <v>61</v>
      </c>
      <c r="N144" s="152">
        <v>0.25</v>
      </c>
      <c r="O144" s="41">
        <v>91</v>
      </c>
      <c r="P144" s="41" cm="1">
        <f t="array" ref="P144:T144">CALENDAR.MJDATE_TO_QUARTER_DATE(D144,E144)</f>
        <v>2023</v>
      </c>
      <c r="Q144" s="41">
        <v>2</v>
      </c>
      <c r="R144" s="41">
        <v>31</v>
      </c>
      <c r="S144" s="152">
        <v>0.75</v>
      </c>
      <c r="T144" s="40">
        <v>91</v>
      </c>
      <c r="U144" s="40">
        <f t="shared" si="57"/>
        <v>0</v>
      </c>
      <c r="V144" s="152">
        <f t="shared" si="58"/>
        <v>29.5</v>
      </c>
      <c r="W144" s="41">
        <f t="shared" si="59"/>
        <v>0</v>
      </c>
      <c r="X144" s="152">
        <f t="shared" si="56"/>
        <v>29.5</v>
      </c>
      <c r="Y144" s="41">
        <f t="shared" si="60"/>
        <v>29</v>
      </c>
      <c r="Z144" s="260">
        <f t="shared" si="61"/>
        <v>0.5</v>
      </c>
      <c r="AA144" s="140" t="b">
        <f t="shared" si="62"/>
        <v>1</v>
      </c>
    </row>
    <row r="145" spans="1:27" x14ac:dyDescent="0.25">
      <c r="A145" s="143">
        <v>44652.75</v>
      </c>
      <c r="B145" s="144">
        <v>45016.25</v>
      </c>
      <c r="C145" s="150" cm="1">
        <f t="array" ref="C145">CALENDAR.EDATE_TO_MJDATE(A145)</f>
        <v>59670.75</v>
      </c>
      <c r="D145" s="150" cm="1">
        <f t="array" ref="D145">CALENDAR.EDATE_TO_MJDATE(B145)</f>
        <v>60034.25</v>
      </c>
      <c r="E145" s="12">
        <v>-1</v>
      </c>
      <c r="F145" s="12" cm="1">
        <f t="array" ref="F145:I145">CALENDAR.DELTA_QUARTER_DAYS(C145,D145,E145)</f>
        <v>1</v>
      </c>
      <c r="G145" s="12">
        <v>3</v>
      </c>
      <c r="H145" s="12">
        <v>90</v>
      </c>
      <c r="I145" s="191">
        <v>0.5</v>
      </c>
      <c r="J145" s="12" cm="1">
        <f t="array" ref="J145">_xlfn.IFS(B145=A145,0,B145&gt;A145,1,TRUE,-1)</f>
        <v>1</v>
      </c>
      <c r="K145" s="12" cm="1">
        <f t="array" ref="K145:O145">CALENDAR.MJDATE_TO_QUARTER_DATE(C145,E145)</f>
        <v>2022</v>
      </c>
      <c r="L145" s="150">
        <v>2</v>
      </c>
      <c r="M145" s="12">
        <v>32</v>
      </c>
      <c r="N145" s="150">
        <v>0.75</v>
      </c>
      <c r="O145" s="34">
        <v>92</v>
      </c>
      <c r="P145" s="34" cm="1">
        <f t="array" ref="P145:T145">CALENDAR.MJDATE_TO_QUARTER_DATE(D145,E145)</f>
        <v>2023</v>
      </c>
      <c r="Q145" s="34">
        <v>2</v>
      </c>
      <c r="R145" s="34">
        <v>31</v>
      </c>
      <c r="S145" s="150">
        <v>0.25</v>
      </c>
      <c r="T145" s="12">
        <v>92</v>
      </c>
      <c r="U145" s="12">
        <f t="shared" si="57"/>
        <v>4</v>
      </c>
      <c r="V145" s="150">
        <f t="shared" si="58"/>
        <v>-1.5</v>
      </c>
      <c r="W145" s="34">
        <f t="shared" si="59"/>
        <v>3</v>
      </c>
      <c r="X145" s="150">
        <f t="shared" si="56"/>
        <v>90.5</v>
      </c>
      <c r="Y145" s="34">
        <f t="shared" si="60"/>
        <v>90</v>
      </c>
      <c r="Z145" s="258">
        <f t="shared" si="61"/>
        <v>0.5</v>
      </c>
      <c r="AA145" s="138" t="b">
        <f t="shared" si="62"/>
        <v>1</v>
      </c>
    </row>
    <row r="146" spans="1:27" x14ac:dyDescent="0.25">
      <c r="A146" s="141">
        <v>45078.75</v>
      </c>
      <c r="B146" s="142">
        <v>45077.25</v>
      </c>
      <c r="C146" s="149" cm="1">
        <f t="array" ref="C146">CALENDAR.EDATE_TO_MJDATE(A146)</f>
        <v>60096.75</v>
      </c>
      <c r="D146" s="149" cm="1">
        <f t="array" ref="D146">CALENDAR.EDATE_TO_MJDATE(B146)</f>
        <v>60095.25</v>
      </c>
      <c r="E146" s="9"/>
      <c r="F146" s="9" cm="1">
        <f t="array" ref="F146:I146">CALENDAR.DELTA_QUARTER_DAYS(C146,D146,E146)</f>
        <v>-1</v>
      </c>
      <c r="G146" s="9">
        <v>0</v>
      </c>
      <c r="H146" s="9">
        <v>1</v>
      </c>
      <c r="I146" s="190">
        <v>0.5</v>
      </c>
      <c r="J146" s="9" cm="1">
        <f t="array" ref="J146">_xlfn.IFS(B146=A146,0,B146&gt;A146,1,TRUE,-1)</f>
        <v>-1</v>
      </c>
      <c r="K146" s="9" cm="1">
        <f t="array" ref="K146:O146">CALENDAR.MJDATE_TO_QUARTER_DATE(C146,E146)</f>
        <v>2023</v>
      </c>
      <c r="L146" s="149">
        <v>2</v>
      </c>
      <c r="M146" s="9">
        <v>62</v>
      </c>
      <c r="N146" s="149">
        <v>0.75</v>
      </c>
      <c r="O146" s="33">
        <v>91</v>
      </c>
      <c r="P146" s="33" cm="1">
        <f t="array" ref="P146:T146">CALENDAR.MJDATE_TO_QUARTER_DATE(D146,E146)</f>
        <v>2023</v>
      </c>
      <c r="Q146" s="33">
        <v>2</v>
      </c>
      <c r="R146" s="33">
        <v>61</v>
      </c>
      <c r="S146" s="149">
        <v>0.25</v>
      </c>
      <c r="T146" s="9">
        <v>91</v>
      </c>
      <c r="U146" s="9">
        <f t="shared" si="57"/>
        <v>0</v>
      </c>
      <c r="V146" s="149">
        <f t="shared" si="58"/>
        <v>1.5</v>
      </c>
      <c r="W146" s="33">
        <f t="shared" si="59"/>
        <v>0</v>
      </c>
      <c r="X146" s="149">
        <f t="shared" si="56"/>
        <v>1.5</v>
      </c>
      <c r="Y146" s="33">
        <f t="shared" si="60"/>
        <v>1</v>
      </c>
      <c r="Z146" s="257">
        <f t="shared" si="61"/>
        <v>0.5</v>
      </c>
      <c r="AA146" s="137" t="b">
        <f t="shared" si="62"/>
        <v>1</v>
      </c>
    </row>
    <row r="147" spans="1:27" x14ac:dyDescent="0.25">
      <c r="A147" s="145">
        <v>45869.25</v>
      </c>
      <c r="B147" s="146">
        <v>45170.75</v>
      </c>
      <c r="C147" s="151" cm="1">
        <f t="array" ref="C147">CALENDAR.EDATE_TO_MJDATE(A147)</f>
        <v>60887.25</v>
      </c>
      <c r="D147" s="151" cm="1">
        <f t="array" ref="D147">CALENDAR.EDATE_TO_MJDATE(B147)</f>
        <v>60188.75</v>
      </c>
      <c r="E147" s="37"/>
      <c r="F147" s="37" cm="1">
        <f t="array" ref="F147:I147">CALENDAR.DELTA_QUARTER_DAYS(C147,D147,E147)</f>
        <v>-1</v>
      </c>
      <c r="G147" s="37">
        <v>7</v>
      </c>
      <c r="H147" s="37">
        <v>59</v>
      </c>
      <c r="I147" s="192">
        <v>0.5</v>
      </c>
      <c r="J147" s="37" cm="1">
        <f t="array" ref="J147">_xlfn.IFS(B147=A147,0,B147&gt;A147,1,TRUE,-1)</f>
        <v>-1</v>
      </c>
      <c r="K147" s="37" cm="1">
        <f t="array" ref="K147:O147">CALENDAR.MJDATE_TO_QUARTER_DATE(C147,E147)</f>
        <v>2025</v>
      </c>
      <c r="L147" s="151">
        <v>3</v>
      </c>
      <c r="M147" s="37">
        <v>31</v>
      </c>
      <c r="N147" s="151">
        <v>0.25</v>
      </c>
      <c r="O147" s="38">
        <v>92</v>
      </c>
      <c r="P147" s="38" cm="1">
        <f t="array" ref="P147:T147">CALENDAR.MJDATE_TO_QUARTER_DATE(D147,E147)</f>
        <v>2023</v>
      </c>
      <c r="Q147" s="38">
        <v>3</v>
      </c>
      <c r="R147" s="38">
        <v>63</v>
      </c>
      <c r="S147" s="151">
        <v>0.75</v>
      </c>
      <c r="T147" s="37">
        <v>92</v>
      </c>
      <c r="U147" s="37">
        <f t="shared" si="57"/>
        <v>8</v>
      </c>
      <c r="V147" s="151">
        <f t="shared" si="58"/>
        <v>-32.5</v>
      </c>
      <c r="W147" s="38">
        <f t="shared" si="59"/>
        <v>7</v>
      </c>
      <c r="X147" s="151">
        <f t="shared" si="56"/>
        <v>59.5</v>
      </c>
      <c r="Y147" s="38">
        <f t="shared" si="60"/>
        <v>59</v>
      </c>
      <c r="Z147" s="259">
        <f t="shared" si="61"/>
        <v>0.5</v>
      </c>
      <c r="AA147" s="139" t="b">
        <f t="shared" si="62"/>
        <v>1</v>
      </c>
    </row>
    <row r="150" spans="1:27" ht="19.5" x14ac:dyDescent="0.3">
      <c r="A150" s="1" t="s">
        <v>323</v>
      </c>
    </row>
    <row r="152" spans="1:27" x14ac:dyDescent="0.25">
      <c r="A152" s="22" t="s">
        <v>267</v>
      </c>
      <c r="B152" s="23" t="s">
        <v>268</v>
      </c>
      <c r="C152" s="23" t="s">
        <v>191</v>
      </c>
      <c r="D152" s="23" t="s">
        <v>160</v>
      </c>
      <c r="E152" s="23" t="s">
        <v>265</v>
      </c>
      <c r="F152" s="23" t="s">
        <v>266</v>
      </c>
      <c r="G152" s="23" t="s">
        <v>193</v>
      </c>
      <c r="H152" s="23" t="s">
        <v>194</v>
      </c>
      <c r="I152" s="23" t="s">
        <v>195</v>
      </c>
      <c r="J152" s="23" t="s">
        <v>196</v>
      </c>
      <c r="K152" s="23" t="s">
        <v>211</v>
      </c>
      <c r="L152" s="23" t="s">
        <v>212</v>
      </c>
      <c r="M152" s="23" t="s">
        <v>213</v>
      </c>
    </row>
    <row r="153" spans="1:27" x14ac:dyDescent="0.25">
      <c r="A153" s="141">
        <v>44651.270949074074</v>
      </c>
      <c r="B153" s="142">
        <v>44652.739583333336</v>
      </c>
      <c r="C153" s="186" t="s">
        <v>185</v>
      </c>
      <c r="D153" s="9"/>
      <c r="E153" s="149" cm="1">
        <f t="array" ref="E153">CALENDAR.EDATE_TO_MJDATE(A153)</f>
        <v>59669.270949074074</v>
      </c>
      <c r="F153" s="149" cm="1">
        <f t="array" ref="F153">CALENDAR.EDATE_TO_MJDATE(B153)</f>
        <v>59670.739583333336</v>
      </c>
      <c r="G153" s="168" cm="1">
        <f t="array" ref="G153">CALENDAR.DELTA_INTERVAL(C153,E153,F153,D153)</f>
        <v>35.247222222271375</v>
      </c>
      <c r="H153" s="168"/>
      <c r="I153" s="168"/>
      <c r="J153" s="168"/>
      <c r="K153" s="168"/>
      <c r="L153" s="168"/>
      <c r="M153" s="190"/>
    </row>
    <row r="154" spans="1:27" x14ac:dyDescent="0.25">
      <c r="A154" s="143">
        <v>44651.996527777781</v>
      </c>
      <c r="B154" s="144">
        <v>44652.083333333336</v>
      </c>
      <c r="C154" s="187" t="s">
        <v>186</v>
      </c>
      <c r="D154" s="12"/>
      <c r="E154" s="150" cm="1">
        <f t="array" ref="E154">CALENDAR.EDATE_TO_MJDATE(A154)</f>
        <v>59669.996527777781</v>
      </c>
      <c r="F154" s="150" cm="1">
        <f t="array" ref="F154">CALENDAR.EDATE_TO_MJDATE(B154)</f>
        <v>59670.083333333336</v>
      </c>
      <c r="G154" s="169" cm="1">
        <f t="array" ref="G154">CALENDAR.DELTA_INTERVAL(C154,E154,F154,D154)</f>
        <v>124.99999999883585</v>
      </c>
      <c r="H154" s="169"/>
      <c r="I154" s="169"/>
      <c r="J154" s="169"/>
      <c r="K154" s="169"/>
      <c r="L154" s="169"/>
      <c r="M154" s="191"/>
    </row>
    <row r="155" spans="1:27" x14ac:dyDescent="0.25">
      <c r="A155" s="141">
        <v>44651.999988425923</v>
      </c>
      <c r="B155" s="142">
        <v>44652.000393518516</v>
      </c>
      <c r="C155" s="186" t="s">
        <v>187</v>
      </c>
      <c r="D155" s="9"/>
      <c r="E155" s="149" cm="1">
        <f t="array" ref="E155">CALENDAR.EDATE_TO_MJDATE(A155)</f>
        <v>59669.999988425923</v>
      </c>
      <c r="F155" s="149" cm="1">
        <f t="array" ref="F155">CALENDAR.EDATE_TO_MJDATE(B155)</f>
        <v>59670.000393518516</v>
      </c>
      <c r="G155" s="168" cm="1">
        <f t="array" ref="G155">CALENDAR.DELTA_INTERVAL(C155,E155,F155,D155)</f>
        <v>35.000000009313226</v>
      </c>
      <c r="H155" s="168"/>
      <c r="I155" s="168"/>
      <c r="J155" s="168"/>
      <c r="K155" s="168"/>
      <c r="L155" s="168"/>
      <c r="M155" s="190"/>
    </row>
    <row r="156" spans="1:27" x14ac:dyDescent="0.25">
      <c r="A156" s="145">
        <v>44651.996574074074</v>
      </c>
      <c r="B156" s="146">
        <v>44652.083333333336</v>
      </c>
      <c r="C156" s="188" t="s">
        <v>188</v>
      </c>
      <c r="D156" s="37"/>
      <c r="E156" s="151" cm="1">
        <f t="array" ref="E156">CALENDAR.EDATE_TO_MJDATE(A156)</f>
        <v>59669.996574074074</v>
      </c>
      <c r="F156" s="151" cm="1">
        <f t="array" ref="F156">CALENDAR.EDATE_TO_MJDATE(B156)</f>
        <v>59670.083333333336</v>
      </c>
      <c r="G156" s="170" t="e" cm="1">
        <f t="array" ref="G156">CALENDAR.DELTA_INTERVAL(C156,E156,F156,D156)</f>
        <v>#VALUE!</v>
      </c>
      <c r="H156" s="170"/>
      <c r="I156" s="170"/>
      <c r="J156" s="170"/>
      <c r="K156" s="170"/>
      <c r="L156" s="170"/>
      <c r="M156" s="192"/>
    </row>
    <row r="157" spans="1:27" x14ac:dyDescent="0.25">
      <c r="A157" s="148">
        <v>44651.270949074074</v>
      </c>
      <c r="B157" s="148">
        <v>44652.770949074074</v>
      </c>
      <c r="C157" s="189" t="s">
        <v>409</v>
      </c>
      <c r="D157" s="40"/>
      <c r="E157" s="152" cm="1">
        <f t="array" ref="E157">CALENDAR.EDATE_TO_MJDATE(A157)</f>
        <v>59669.270949074074</v>
      </c>
      <c r="F157" s="152" cm="1">
        <f t="array" ref="F157">CALENDAR.EDATE_TO_MJDATE(B157)</f>
        <v>59670.770949074074</v>
      </c>
      <c r="G157" s="153" cm="1">
        <f t="array" ref="G157">CALENDAR.DELTA_INTERVAL(C157,E157,F157,D157)</f>
        <v>1.5</v>
      </c>
      <c r="H157" s="153"/>
      <c r="I157" s="153"/>
      <c r="J157" s="153"/>
      <c r="K157" s="153"/>
      <c r="L157" s="153"/>
      <c r="M157" s="193"/>
    </row>
    <row r="158" spans="1:27" x14ac:dyDescent="0.25">
      <c r="A158" s="143">
        <v>44651.270949074074</v>
      </c>
      <c r="B158" s="144">
        <v>45016.25</v>
      </c>
      <c r="C158" s="187" t="s">
        <v>189</v>
      </c>
      <c r="D158" s="12"/>
      <c r="E158" s="150" cm="1">
        <f t="array" ref="E158">CALENDAR.EDATE_TO_MJDATE(A158)</f>
        <v>59669.270949074074</v>
      </c>
      <c r="F158" s="150" cm="1">
        <f t="array" ref="F158">CALENDAR.EDATE_TO_MJDATE(B158)</f>
        <v>60034.25</v>
      </c>
      <c r="G158" s="169" cm="1">
        <f t="array" ref="G158">CALENDAR.DELTA_INTERVAL(C158,E158,F158,D158)</f>
        <v>52.139864417989365</v>
      </c>
      <c r="H158" s="169"/>
      <c r="I158" s="169"/>
      <c r="J158" s="169"/>
      <c r="K158" s="169"/>
      <c r="L158" s="169"/>
      <c r="M158" s="191"/>
    </row>
    <row r="159" spans="1:27" x14ac:dyDescent="0.25">
      <c r="A159" s="141">
        <v>44651.270949074074</v>
      </c>
      <c r="B159" s="142">
        <v>44712.25</v>
      </c>
      <c r="C159" s="186" t="s">
        <v>190</v>
      </c>
      <c r="D159" s="9"/>
      <c r="E159" s="149" cm="1">
        <f t="array" ref="E159">CALENDAR.EDATE_TO_MJDATE(A159)</f>
        <v>59669.270949074074</v>
      </c>
      <c r="F159" s="149" cm="1">
        <f t="array" ref="F159">CALENDAR.EDATE_TO_MJDATE(B159)</f>
        <v>59730.25</v>
      </c>
      <c r="G159" s="168" cm="1">
        <f t="array" ref="G159">CALENDAR.DELTA_INTERVAL(C159,E159,F159,D159)</f>
        <v>1.999324223417188</v>
      </c>
      <c r="H159" s="168"/>
      <c r="I159" s="168"/>
      <c r="J159" s="168"/>
      <c r="K159" s="168"/>
      <c r="L159" s="168"/>
      <c r="M159" s="190"/>
    </row>
    <row r="160" spans="1:27" x14ac:dyDescent="0.25">
      <c r="A160" s="145">
        <v>44834.270949074074</v>
      </c>
      <c r="B160" s="146">
        <v>45078.75</v>
      </c>
      <c r="C160" s="188" t="s">
        <v>192</v>
      </c>
      <c r="D160" s="37">
        <v>3</v>
      </c>
      <c r="E160" s="151" cm="1">
        <f t="array" ref="E160">CALENDAR.EDATE_TO_MJDATE(A160)</f>
        <v>59852.270949074074</v>
      </c>
      <c r="F160" s="151" cm="1">
        <f t="array" ref="F160">CALENDAR.EDATE_TO_MJDATE(B160)</f>
        <v>60096.75</v>
      </c>
      <c r="G160" s="170" cm="1">
        <f t="array" ref="G160">CALENDAR.DELTA_INTERVAL(C160,E160,F160,D160)</f>
        <v>2.6864958951576554</v>
      </c>
      <c r="H160" s="170"/>
      <c r="I160" s="170"/>
      <c r="J160" s="170"/>
      <c r="K160" s="170"/>
      <c r="L160" s="170"/>
      <c r="M160" s="192"/>
    </row>
    <row r="161" spans="1:13" x14ac:dyDescent="0.25">
      <c r="A161" s="141">
        <v>44651.999988425923</v>
      </c>
      <c r="B161" s="142">
        <v>44654.000393518516</v>
      </c>
      <c r="C161" s="186" t="s">
        <v>197</v>
      </c>
      <c r="D161" s="9"/>
      <c r="E161" s="149" cm="1">
        <f t="array" ref="E161">CALENDAR.EDATE_TO_MJDATE(A161)</f>
        <v>59669.999988425923</v>
      </c>
      <c r="F161" s="149" cm="1">
        <f t="array" ref="F161">CALENDAR.EDATE_TO_MJDATE(B161)</f>
        <v>59672.000393518516</v>
      </c>
      <c r="G161" s="168" cm="1">
        <f t="array" ref="G161">CALENDAR.DELTA_INTERVAL(C161,E161,F161,D161)</f>
        <v>5.4805618978730486E-3</v>
      </c>
      <c r="H161" s="168"/>
      <c r="I161" s="168"/>
      <c r="J161" s="168"/>
      <c r="K161" s="168"/>
      <c r="L161" s="168"/>
      <c r="M161" s="190"/>
    </row>
    <row r="162" spans="1:13" x14ac:dyDescent="0.25">
      <c r="A162" s="145">
        <v>44651.996574074074</v>
      </c>
      <c r="B162" s="146">
        <v>44652.083333333336</v>
      </c>
      <c r="C162" s="188" t="s">
        <v>198</v>
      </c>
      <c r="D162" s="37"/>
      <c r="E162" s="151" cm="1">
        <f t="array" ref="E162">CALENDAR.EDATE_TO_MJDATE(A162)</f>
        <v>59669.996574074074</v>
      </c>
      <c r="F162" s="151" cm="1">
        <f t="array" ref="F162">CALENDAR.EDATE_TO_MJDATE(B162)</f>
        <v>59670.083333333336</v>
      </c>
      <c r="G162" s="170" cm="1">
        <f t="array" ref="G162:J162">CALENDAR.DELTA_INTERVAL(C162,E162,F162,D162)</f>
        <v>1</v>
      </c>
      <c r="H162" s="170">
        <v>0</v>
      </c>
      <c r="I162" s="170">
        <v>0</v>
      </c>
      <c r="J162" s="170">
        <v>8.6759259262180422E-2</v>
      </c>
      <c r="K162" s="170"/>
      <c r="L162" s="170"/>
      <c r="M162" s="192"/>
    </row>
    <row r="163" spans="1:13" x14ac:dyDescent="0.25">
      <c r="A163" s="148">
        <v>44651.270949074074</v>
      </c>
      <c r="B163" s="148">
        <v>44652.770949074074</v>
      </c>
      <c r="C163" s="189" t="s">
        <v>199</v>
      </c>
      <c r="D163" s="40"/>
      <c r="E163" s="152" cm="1">
        <f t="array" ref="E163">CALENDAR.EDATE_TO_MJDATE(A163)</f>
        <v>59669.270949074074</v>
      </c>
      <c r="F163" s="152" cm="1">
        <f t="array" ref="F163">CALENDAR.EDATE_TO_MJDATE(B163)</f>
        <v>59670.770949074074</v>
      </c>
      <c r="G163" s="153" cm="1">
        <f t="array" ref="G163:K163">CALENDAR.DELTA_INTERVAL(C163,E163,F163,D163)</f>
        <v>1</v>
      </c>
      <c r="H163" s="153">
        <v>0</v>
      </c>
      <c r="I163" s="153">
        <v>0</v>
      </c>
      <c r="J163" s="153">
        <v>1</v>
      </c>
      <c r="K163" s="153">
        <v>0.5</v>
      </c>
      <c r="L163" s="153"/>
      <c r="M163" s="193"/>
    </row>
    <row r="164" spans="1:13" x14ac:dyDescent="0.25">
      <c r="A164" s="143">
        <v>44286.270949074074</v>
      </c>
      <c r="B164" s="144">
        <v>45016.25</v>
      </c>
      <c r="C164" s="187" t="s">
        <v>200</v>
      </c>
      <c r="D164" s="12"/>
      <c r="E164" s="150" cm="1">
        <f t="array" ref="E164">CALENDAR.EDATE_TO_MJDATE(A164)</f>
        <v>59304.270949074074</v>
      </c>
      <c r="F164" s="150" cm="1">
        <f t="array" ref="F164">CALENDAR.EDATE_TO_MJDATE(B164)</f>
        <v>60034.25</v>
      </c>
      <c r="G164" s="169" cm="1">
        <f t="array" ref="G164:J164">CALENDAR.DELTA_INTERVAL(C164,E164,F164,D164)</f>
        <v>1</v>
      </c>
      <c r="H164" s="169">
        <v>23</v>
      </c>
      <c r="I164" s="169">
        <v>30</v>
      </c>
      <c r="J164" s="169">
        <v>0.97905092593282461</v>
      </c>
      <c r="K164" s="169"/>
      <c r="L164" s="169"/>
      <c r="M164" s="191"/>
    </row>
    <row r="165" spans="1:13" x14ac:dyDescent="0.25">
      <c r="A165" s="141">
        <v>44651.270949074074</v>
      </c>
      <c r="B165" s="142">
        <v>44712.25</v>
      </c>
      <c r="C165" s="186" t="s">
        <v>201</v>
      </c>
      <c r="D165" s="9"/>
      <c r="E165" s="149" cm="1">
        <f t="array" ref="E165">CALENDAR.EDATE_TO_MJDATE(A165)</f>
        <v>59669.270949074074</v>
      </c>
      <c r="F165" s="149" cm="1">
        <f t="array" ref="F165">CALENDAR.EDATE_TO_MJDATE(B165)</f>
        <v>59730.25</v>
      </c>
      <c r="G165" s="168" cm="1">
        <f t="array" ref="G165:J165">CALENDAR.DELTA_INTERVAL(C165,E165,F165,D165)</f>
        <v>1</v>
      </c>
      <c r="H165" s="168">
        <v>0</v>
      </c>
      <c r="I165" s="168">
        <v>60</v>
      </c>
      <c r="J165" s="168">
        <v>0.97905092593282461</v>
      </c>
      <c r="K165" s="168"/>
      <c r="L165" s="168"/>
      <c r="M165" s="190"/>
    </row>
    <row r="166" spans="1:13" x14ac:dyDescent="0.25">
      <c r="A166" s="145">
        <v>44651.996574074074</v>
      </c>
      <c r="B166" s="146">
        <v>44654.083333333336</v>
      </c>
      <c r="C166" s="188" t="s">
        <v>202</v>
      </c>
      <c r="D166" s="37"/>
      <c r="E166" s="151" cm="1">
        <f t="array" ref="E166">CALENDAR.EDATE_TO_MJDATE(A166)</f>
        <v>59669.996574074074</v>
      </c>
      <c r="F166" s="151" cm="1">
        <f t="array" ref="F166">CALENDAR.EDATE_TO_MJDATE(B166)</f>
        <v>59672.083333333336</v>
      </c>
      <c r="G166" s="170" cm="1">
        <f t="array" ref="G166:K166">CALENDAR.DELTA_INTERVAL(C166,E166,F166,D166)</f>
        <v>1</v>
      </c>
      <c r="H166" s="170" t="str">
        <v/>
      </c>
      <c r="I166" s="170" t="str">
        <v/>
      </c>
      <c r="J166" s="170" t="str">
        <v/>
      </c>
      <c r="K166" s="170">
        <v>180296.00000025239</v>
      </c>
      <c r="L166" s="170"/>
      <c r="M166" s="192"/>
    </row>
    <row r="167" spans="1:13" x14ac:dyDescent="0.25">
      <c r="A167" s="141">
        <v>44286.270949074074</v>
      </c>
      <c r="B167" s="142">
        <v>45016.25</v>
      </c>
      <c r="C167" s="186" t="s">
        <v>208</v>
      </c>
      <c r="D167" s="9"/>
      <c r="E167" s="149" cm="1">
        <f t="array" ref="E167">CALENDAR.EDATE_TO_MJDATE(A167)</f>
        <v>59304.270949074074</v>
      </c>
      <c r="F167" s="149" cm="1">
        <f t="array" ref="F167">CALENDAR.EDATE_TO_MJDATE(B167)</f>
        <v>60034.25</v>
      </c>
      <c r="G167" s="168" cm="1">
        <f t="array" ref="G167:K167">CALENDAR.DELTA_INTERVAL(C167,E167,F167,D167)</f>
        <v>1</v>
      </c>
      <c r="H167" s="168">
        <v>1</v>
      </c>
      <c r="I167" s="168">
        <v>11</v>
      </c>
      <c r="J167" s="168">
        <v>30</v>
      </c>
      <c r="K167" s="168">
        <v>0.97905092593282461</v>
      </c>
      <c r="L167" s="168"/>
      <c r="M167" s="190"/>
    </row>
    <row r="168" spans="1:13" x14ac:dyDescent="0.25">
      <c r="A168" s="145">
        <v>44286.270949074074</v>
      </c>
      <c r="B168" s="146">
        <v>45016.25</v>
      </c>
      <c r="C168" s="188" t="s">
        <v>209</v>
      </c>
      <c r="D168" s="37"/>
      <c r="E168" s="151" cm="1">
        <f t="array" ref="E168">CALENDAR.EDATE_TO_MJDATE(A168)</f>
        <v>59304.270949074074</v>
      </c>
      <c r="F168" s="151" cm="1">
        <f t="array" ref="F168">CALENDAR.EDATE_TO_MJDATE(B168)</f>
        <v>60034.25</v>
      </c>
      <c r="G168" s="170" cm="1">
        <f t="array" ref="G168:K168">CALENDAR.DELTA_INTERVAL(C168,E168,F168,D168)</f>
        <v>1</v>
      </c>
      <c r="H168" s="170">
        <v>1</v>
      </c>
      <c r="I168" s="170">
        <v>3</v>
      </c>
      <c r="J168" s="170">
        <v>89</v>
      </c>
      <c r="K168" s="170">
        <v>0.97905092593282461</v>
      </c>
      <c r="L168" s="170"/>
      <c r="M168" s="192"/>
    </row>
    <row r="169" spans="1:13" x14ac:dyDescent="0.25">
      <c r="A169" s="141">
        <v>44286.270949074074</v>
      </c>
      <c r="B169" s="142">
        <v>45016.25</v>
      </c>
      <c r="C169" s="186" t="s">
        <v>210</v>
      </c>
      <c r="D169" s="9"/>
      <c r="E169" s="149" cm="1">
        <f t="array" ref="E169">CALENDAR.EDATE_TO_MJDATE(A169)</f>
        <v>59304.270949074074</v>
      </c>
      <c r="F169" s="149" cm="1">
        <f t="array" ref="F169">CALENDAR.EDATE_TO_MJDATE(B169)</f>
        <v>60034.25</v>
      </c>
      <c r="G169" s="168" cm="1">
        <f t="array" ref="G169:M169">CALENDAR.DELTA_INTERVAL(C169,E169,F169,D169)</f>
        <v>1</v>
      </c>
      <c r="H169" s="168">
        <v>1</v>
      </c>
      <c r="I169" s="168">
        <v>11</v>
      </c>
      <c r="J169" s="168">
        <v>30</v>
      </c>
      <c r="K169" s="168" t="str">
        <v/>
      </c>
      <c r="L169" s="168" t="str">
        <v/>
      </c>
      <c r="M169" s="190">
        <v>84590.000000596046</v>
      </c>
    </row>
    <row r="170" spans="1:13" x14ac:dyDescent="0.25">
      <c r="A170" s="145">
        <v>45016.25</v>
      </c>
      <c r="B170" s="146">
        <v>44286.270965925927</v>
      </c>
      <c r="C170" s="188" t="s">
        <v>210</v>
      </c>
      <c r="D170" s="37"/>
      <c r="E170" s="151" cm="1">
        <f t="array" ref="E170">CALENDAR.EDATE_TO_MJDATE(A170)</f>
        <v>60034.25</v>
      </c>
      <c r="F170" s="151" cm="1">
        <f t="array" ref="F170">CALENDAR.EDATE_TO_MJDATE(B170)</f>
        <v>59304.270965925927</v>
      </c>
      <c r="G170" s="170" cm="1">
        <f t="array" ref="G170:M170">CALENDAR.DELTA_INTERVAL(C170,E170,F170,D170)</f>
        <v>-1</v>
      </c>
      <c r="H170" s="170">
        <v>1</v>
      </c>
      <c r="I170" s="170">
        <v>11</v>
      </c>
      <c r="J170" s="170">
        <v>30</v>
      </c>
      <c r="K170" s="170" t="str">
        <v/>
      </c>
      <c r="L170" s="170" t="str">
        <v/>
      </c>
      <c r="M170" s="192">
        <v>84588.544003665447</v>
      </c>
    </row>
  </sheetData>
  <phoneticPr fontId="2" type="noConversion"/>
  <pageMargins left="0.7" right="0.7" top="0.75" bottom="0.75" header="0.3" footer="0.3"/>
  <pageSetup paperSize="9" orientation="portrait"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A0C9-5195-440F-B9A1-11F13043DFB9}">
  <dimension ref="A1:Q44"/>
  <sheetViews>
    <sheetView workbookViewId="0">
      <selection activeCell="A42" sqref="A42"/>
    </sheetView>
  </sheetViews>
  <sheetFormatPr defaultRowHeight="15" x14ac:dyDescent="0.25"/>
  <cols>
    <col min="1" max="1" width="24.42578125" customWidth="1"/>
    <col min="2" max="2" width="23.28515625" bestFit="1" customWidth="1"/>
    <col min="3" max="3" width="14.28515625" customWidth="1"/>
    <col min="4" max="4" width="11.7109375" customWidth="1"/>
    <col min="5" max="5" width="9.140625" customWidth="1"/>
    <col min="6" max="6" width="14.42578125" customWidth="1"/>
    <col min="7" max="7" width="8.85546875" customWidth="1"/>
    <col min="8" max="8" width="15.5703125" customWidth="1"/>
    <col min="9" max="9" width="15.42578125" customWidth="1"/>
    <col min="11" max="11" width="9.7109375" bestFit="1" customWidth="1"/>
    <col min="12" max="12" width="11.5703125" customWidth="1"/>
    <col min="13" max="14" width="13.7109375" bestFit="1" customWidth="1"/>
  </cols>
  <sheetData>
    <row r="1" spans="1:12" ht="19.5" x14ac:dyDescent="0.3">
      <c r="A1" s="1" t="s">
        <v>325</v>
      </c>
    </row>
    <row r="3" spans="1:12" x14ac:dyDescent="0.25">
      <c r="A3" s="22" t="s">
        <v>267</v>
      </c>
      <c r="B3" s="23" t="s">
        <v>268</v>
      </c>
      <c r="C3" s="23" t="s">
        <v>265</v>
      </c>
      <c r="D3" s="23" t="s">
        <v>266</v>
      </c>
      <c r="E3" s="30" t="s">
        <v>181</v>
      </c>
      <c r="F3" s="23" t="s">
        <v>153</v>
      </c>
      <c r="G3" s="23" t="s">
        <v>214</v>
      </c>
      <c r="H3" s="136" t="s">
        <v>152</v>
      </c>
    </row>
    <row r="4" spans="1:12" x14ac:dyDescent="0.25">
      <c r="A4" s="141">
        <v>45077.25</v>
      </c>
      <c r="B4" s="142">
        <v>45078.75</v>
      </c>
      <c r="C4" s="149" cm="1">
        <f t="array" ref="C4">CALENDAR.EDATE_TO_MJDATE(A4)</f>
        <v>60095.25</v>
      </c>
      <c r="D4" s="149" cm="1">
        <f t="array" ref="D4">CALENDAR.EDATE_TO_MJDATE(B4)</f>
        <v>60096.75</v>
      </c>
      <c r="E4" s="9" cm="1">
        <f t="array" ref="E4">CALENDAR.EXTENT_OF_DAYS(C4,D4)</f>
        <v>2</v>
      </c>
      <c r="F4" s="9" cm="1">
        <f t="array" ref="F4">_xlfn.IFS(A4=B4,0,B4&gt;A4,1,TRUE,-1)</f>
        <v>1</v>
      </c>
      <c r="G4" s="9">
        <f>F4*(ABS(INT(B4)-INT(A4))+1)</f>
        <v>2</v>
      </c>
      <c r="H4" s="137" t="b">
        <f>G4=E4</f>
        <v>1</v>
      </c>
      <c r="L4" s="154"/>
    </row>
    <row r="5" spans="1:12" x14ac:dyDescent="0.25">
      <c r="A5" s="143">
        <v>45077.999988425923</v>
      </c>
      <c r="B5" s="144">
        <v>45078</v>
      </c>
      <c r="C5" s="150" cm="1">
        <f t="array" ref="C5">CALENDAR.EDATE_TO_MJDATE(A5)</f>
        <v>60095.999988425923</v>
      </c>
      <c r="D5" s="150" cm="1">
        <f t="array" ref="D5">CALENDAR.EDATE_TO_MJDATE(B5)</f>
        <v>60096</v>
      </c>
      <c r="E5" s="12" cm="1">
        <f t="array" ref="E5">CALENDAR.EXTENT_OF_DAYS(C5,D5)</f>
        <v>2</v>
      </c>
      <c r="F5" s="12" cm="1">
        <f t="array" ref="F5">_xlfn.IFS(A5=B5,0,B5&gt;A5,1,TRUE,-1)</f>
        <v>1</v>
      </c>
      <c r="G5" s="12">
        <f>F5*(ABS(INT(B5)-INT(A5))+1)</f>
        <v>2</v>
      </c>
      <c r="H5" s="138" t="b">
        <f>G5=E5</f>
        <v>1</v>
      </c>
    </row>
    <row r="6" spans="1:12" x14ac:dyDescent="0.25">
      <c r="A6" s="182">
        <v>45078.75</v>
      </c>
      <c r="B6" s="183">
        <v>45077.25</v>
      </c>
      <c r="C6" s="221" cm="1">
        <f t="array" ref="C6">CALENDAR.EDATE_TO_MJDATE(A6)</f>
        <v>60096.75</v>
      </c>
      <c r="D6" s="221" cm="1">
        <f t="array" ref="D6">CALENDAR.EDATE_TO_MJDATE(B6)</f>
        <v>60095.25</v>
      </c>
      <c r="E6" s="194" cm="1">
        <f t="array" ref="E6">CALENDAR.EXTENT_OF_DAYS(C6,D6)</f>
        <v>-2</v>
      </c>
      <c r="F6" s="194" cm="1">
        <f t="array" ref="F6">_xlfn.IFS(A6=B6,0,B6&gt;A6,1,TRUE,-1)</f>
        <v>-1</v>
      </c>
      <c r="G6" s="194">
        <f>F6*(ABS(INT(B6)-INT(A6))+1)</f>
        <v>-2</v>
      </c>
      <c r="H6" s="195" t="b">
        <f>G6=E6</f>
        <v>1</v>
      </c>
    </row>
    <row r="9" spans="1:12" ht="19.5" x14ac:dyDescent="0.3">
      <c r="A9" s="1" t="s">
        <v>326</v>
      </c>
    </row>
    <row r="11" spans="1:12" x14ac:dyDescent="0.25">
      <c r="A11" s="22" t="s">
        <v>267</v>
      </c>
      <c r="B11" s="23" t="s">
        <v>268</v>
      </c>
      <c r="C11" s="23" t="s">
        <v>265</v>
      </c>
      <c r="D11" s="23" t="s">
        <v>266</v>
      </c>
      <c r="E11" s="214" t="s">
        <v>157</v>
      </c>
      <c r="F11" s="23" t="s">
        <v>153</v>
      </c>
      <c r="G11" s="23" t="s">
        <v>214</v>
      </c>
      <c r="H11" s="136" t="s">
        <v>152</v>
      </c>
    </row>
    <row r="12" spans="1:12" x14ac:dyDescent="0.25">
      <c r="A12" s="141">
        <v>45077.25</v>
      </c>
      <c r="B12" s="142">
        <v>45081.999988425923</v>
      </c>
      <c r="C12" s="119" cm="1">
        <f t="array" ref="C12">CALENDAR.EDATE_TO_MJDATE(A12)</f>
        <v>60095.25</v>
      </c>
      <c r="D12" s="119" cm="1">
        <f t="array" ref="D12">CALENDAR.EDATE_TO_MJDATE(B12)</f>
        <v>60099.999988425923</v>
      </c>
      <c r="E12" s="128" cm="1">
        <f t="array" ref="E12">CALENDAR.EXTENT_OF_WEEKS(C12,D12)</f>
        <v>1</v>
      </c>
      <c r="F12" s="9" cm="1">
        <f t="array" ref="F12">_xlfn.IFS(A12=B12,0,B12&gt;A12,1,TRUE,-1)</f>
        <v>1</v>
      </c>
      <c r="G12" s="9">
        <f>F12*INT(((INT(B12-WEEKDAY(B12,3))-INT(A12-WEEKDAY(A12,3)))/7)+1)</f>
        <v>1</v>
      </c>
      <c r="H12" s="137" t="b">
        <f>G12=E12</f>
        <v>1</v>
      </c>
    </row>
    <row r="13" spans="1:12" x14ac:dyDescent="0.25">
      <c r="A13" s="143">
        <v>45081.999988425923</v>
      </c>
      <c r="B13" s="144">
        <v>45077.25</v>
      </c>
      <c r="C13" s="120" cm="1">
        <f t="array" ref="C13">CALENDAR.EDATE_TO_MJDATE(A13)</f>
        <v>60099.999988425923</v>
      </c>
      <c r="D13" s="120" cm="1">
        <f t="array" ref="D13">CALENDAR.EDATE_TO_MJDATE(B13)</f>
        <v>60095.25</v>
      </c>
      <c r="E13" s="129" cm="1">
        <f t="array" ref="E13">CALENDAR.EXTENT_OF_WEEKS(C13,D13)</f>
        <v>-1</v>
      </c>
      <c r="F13" s="12" cm="1">
        <f t="array" ref="F13">_xlfn.IFS(A13=B13,0,B13&gt;A13,1,TRUE,-1)</f>
        <v>-1</v>
      </c>
      <c r="G13" s="12">
        <f>F13*INT(((INT(B13-WEEKDAY(B13,3))-INT(A13-WEEKDAY(A13,3)))/7)+1)</f>
        <v>-1</v>
      </c>
      <c r="H13" s="138" t="b">
        <f>G13=E13</f>
        <v>1</v>
      </c>
    </row>
    <row r="14" spans="1:12" x14ac:dyDescent="0.25">
      <c r="A14" s="141">
        <v>45047.75</v>
      </c>
      <c r="B14" s="142">
        <v>45413.75</v>
      </c>
      <c r="C14" s="119" cm="1">
        <f t="array" ref="C14">CALENDAR.EDATE_TO_MJDATE(A14)</f>
        <v>60065.75</v>
      </c>
      <c r="D14" s="119" cm="1">
        <f t="array" ref="D14">CALENDAR.EDATE_TO_MJDATE(B14)</f>
        <v>60431.75</v>
      </c>
      <c r="E14" s="128" cm="1">
        <f t="array" ref="E14">CALENDAR.EXTENT_OF_WEEKS(C14,D14)</f>
        <v>53</v>
      </c>
      <c r="F14" s="9" cm="1">
        <f t="array" ref="F14">_xlfn.IFS(A14=B14,0,B14&gt;A14,1,TRUE,-1)</f>
        <v>1</v>
      </c>
      <c r="G14" s="9">
        <f>F14*INT(((INT(B14-WEEKDAY(B14,3))-INT(A14-WEEKDAY(A14,3)))/7)+1)</f>
        <v>53</v>
      </c>
      <c r="H14" s="137" t="b">
        <f>G14=E14</f>
        <v>1</v>
      </c>
    </row>
    <row r="15" spans="1:12" x14ac:dyDescent="0.25">
      <c r="A15" s="145">
        <v>45047.75</v>
      </c>
      <c r="B15" s="146">
        <v>45077.25</v>
      </c>
      <c r="C15" s="121" cm="1">
        <f t="array" ref="C15">CALENDAR.EDATE_TO_MJDATE(A15)</f>
        <v>60065.75</v>
      </c>
      <c r="D15" s="121" cm="1">
        <f t="array" ref="D15">CALENDAR.EDATE_TO_MJDATE(B15)</f>
        <v>60095.25</v>
      </c>
      <c r="E15" s="222" cm="1">
        <f t="array" ref="E15">CALENDAR.EXTENT_OF_WEEKS(C15,D15)</f>
        <v>5</v>
      </c>
      <c r="F15" s="37" cm="1">
        <f t="array" ref="F15">_xlfn.IFS(A15=B15,0,B15&gt;A15,1,TRUE,-1)</f>
        <v>1</v>
      </c>
      <c r="G15" s="37">
        <f>F15*INT(((INT(B15-WEEKDAY(B15,3))-INT(A15-WEEKDAY(A15,3)))/7)+1)</f>
        <v>5</v>
      </c>
      <c r="H15" s="139" t="b">
        <f>G15=E15</f>
        <v>1</v>
      </c>
    </row>
    <row r="18" spans="1:17" ht="19.5" x14ac:dyDescent="0.3">
      <c r="A18" s="1" t="s">
        <v>327</v>
      </c>
    </row>
    <row r="20" spans="1:17" x14ac:dyDescent="0.25">
      <c r="A20" s="22" t="s">
        <v>267</v>
      </c>
      <c r="B20" s="23" t="s">
        <v>268</v>
      </c>
      <c r="C20" s="23" t="s">
        <v>265</v>
      </c>
      <c r="D20" s="23" t="s">
        <v>266</v>
      </c>
      <c r="E20" s="214" t="s">
        <v>154</v>
      </c>
      <c r="F20" s="23" t="s">
        <v>153</v>
      </c>
      <c r="G20" s="23" t="s">
        <v>214</v>
      </c>
      <c r="H20" s="136" t="s">
        <v>152</v>
      </c>
    </row>
    <row r="21" spans="1:17" x14ac:dyDescent="0.25">
      <c r="A21" s="141">
        <v>45077.25</v>
      </c>
      <c r="B21" s="142">
        <v>45081.999988425923</v>
      </c>
      <c r="C21" s="119" cm="1">
        <f t="array" ref="C21">CALENDAR.EDATE_TO_MJDATE(A21)</f>
        <v>60095.25</v>
      </c>
      <c r="D21" s="119" cm="1">
        <f t="array" ref="D21">CALENDAR.EDATE_TO_MJDATE(B21)</f>
        <v>60099.999988425923</v>
      </c>
      <c r="E21" s="128" cm="1">
        <f t="array" ref="E21">CALENDAR.EXTENT_OF_MONTHS(C21,D21)</f>
        <v>2</v>
      </c>
      <c r="F21" s="9" cm="1">
        <f t="array" ref="F21">_xlfn.IFS(A21=B21,0,B21&gt;A21,1,TRUE,-1)</f>
        <v>1</v>
      </c>
      <c r="G21" s="9">
        <f>IF(F21=0,1,_xlfn.LET(_xlpm._s,IF(F21=1,A21,B21),_xlpm._e,IF(F21=-1,A21,B21),F21*((YEAR(_xlpm._e)-YEAR(_xlpm._s))*12+MONTH(_xlpm._e)-MONTH(_xlpm._s)+1)))</f>
        <v>2</v>
      </c>
      <c r="H21" s="137" t="b">
        <f>G21=E21</f>
        <v>1</v>
      </c>
    </row>
    <row r="22" spans="1:17" x14ac:dyDescent="0.25">
      <c r="A22" s="143">
        <v>45081.999988425923</v>
      </c>
      <c r="B22" s="144">
        <v>45077.25</v>
      </c>
      <c r="C22" s="120" cm="1">
        <f t="array" ref="C22">CALENDAR.EDATE_TO_MJDATE(A22)</f>
        <v>60099.999988425923</v>
      </c>
      <c r="D22" s="120" cm="1">
        <f t="array" ref="D22">CALENDAR.EDATE_TO_MJDATE(B22)</f>
        <v>60095.25</v>
      </c>
      <c r="E22" s="129" cm="1">
        <f t="array" ref="E22">CALENDAR.EXTENT_OF_MONTHS(C22,D22)</f>
        <v>-2</v>
      </c>
      <c r="F22" s="12" cm="1">
        <f t="array" ref="F22">_xlfn.IFS(A22=B22,0,B22&gt;A22,1,TRUE,-1)</f>
        <v>-1</v>
      </c>
      <c r="G22" s="12">
        <f>IF(F22=0,1,_xlfn.LET(_xlpm._s,IF(F22=1,A22,B22),_xlpm._e,IF(F22=-1,A22,B22),F22*((YEAR(_xlpm._e)-YEAR(_xlpm._s))*12+MONTH(_xlpm._e)-MONTH(_xlpm._s)+1)))</f>
        <v>-2</v>
      </c>
      <c r="H22" s="138" t="b">
        <f>G22=E22</f>
        <v>1</v>
      </c>
    </row>
    <row r="23" spans="1:17" x14ac:dyDescent="0.25">
      <c r="A23" s="141">
        <v>45047.75</v>
      </c>
      <c r="B23" s="142">
        <v>45413.75</v>
      </c>
      <c r="C23" s="119" cm="1">
        <f t="array" ref="C23">CALENDAR.EDATE_TO_MJDATE(A23)</f>
        <v>60065.75</v>
      </c>
      <c r="D23" s="119" cm="1">
        <f t="array" ref="D23">CALENDAR.EDATE_TO_MJDATE(B23)</f>
        <v>60431.75</v>
      </c>
      <c r="E23" s="128" cm="1">
        <f t="array" ref="E23">CALENDAR.EXTENT_OF_MONTHS(C23,D23)</f>
        <v>13</v>
      </c>
      <c r="F23" s="9" cm="1">
        <f t="array" ref="F23">_xlfn.IFS(A23=B23,0,B23&gt;A23,1,TRUE,-1)</f>
        <v>1</v>
      </c>
      <c r="G23" s="9">
        <f>IF(F23=0,1,_xlfn.LET(_xlpm._s,IF(F23=1,A23,B23),_xlpm._e,IF(F23=-1,A23,B23),F23*((YEAR(_xlpm._e)-YEAR(_xlpm._s))*12+MONTH(_xlpm._e)-MONTH(_xlpm._s)+1)))</f>
        <v>13</v>
      </c>
      <c r="H23" s="137" t="b">
        <f>G23=E23</f>
        <v>1</v>
      </c>
    </row>
    <row r="24" spans="1:17" x14ac:dyDescent="0.25">
      <c r="A24" s="145">
        <v>45047.75</v>
      </c>
      <c r="B24" s="146">
        <v>44347.25</v>
      </c>
      <c r="C24" s="121" cm="1">
        <f t="array" ref="C24">CALENDAR.EDATE_TO_MJDATE(A24)</f>
        <v>60065.75</v>
      </c>
      <c r="D24" s="121" cm="1">
        <f t="array" ref="D24">CALENDAR.EDATE_TO_MJDATE(B24)</f>
        <v>59365.25</v>
      </c>
      <c r="E24" s="222" cm="1">
        <f t="array" ref="E24">CALENDAR.EXTENT_OF_MONTHS(C24,D24)</f>
        <v>-25</v>
      </c>
      <c r="F24" s="37" cm="1">
        <f t="array" ref="F24">_xlfn.IFS(A24=B24,0,B24&gt;A24,1,TRUE,-1)</f>
        <v>-1</v>
      </c>
      <c r="G24" s="37">
        <f>IF(F24=0,1,_xlfn.LET(_xlpm._s,IF(F24=1,A24,B24),_xlpm._e,IF(F24=-1,A24,B24),F24*((YEAR(_xlpm._e)-YEAR(_xlpm._s))*12+MONTH(_xlpm._e)-MONTH(_xlpm._s)+1)))</f>
        <v>-25</v>
      </c>
      <c r="H24" s="139" t="b">
        <f>G24=E24</f>
        <v>1</v>
      </c>
    </row>
    <row r="27" spans="1:17" ht="19.5" x14ac:dyDescent="0.3">
      <c r="A27" s="1" t="s">
        <v>328</v>
      </c>
    </row>
    <row r="29" spans="1:17" x14ac:dyDescent="0.25">
      <c r="A29" s="22" t="s">
        <v>267</v>
      </c>
      <c r="B29" s="23" t="s">
        <v>268</v>
      </c>
      <c r="C29" s="23" t="s">
        <v>265</v>
      </c>
      <c r="D29" s="23" t="s">
        <v>266</v>
      </c>
      <c r="E29" s="23" t="s">
        <v>160</v>
      </c>
      <c r="F29" s="214" t="s">
        <v>179</v>
      </c>
      <c r="G29" s="23" t="s">
        <v>153</v>
      </c>
      <c r="H29" s="23" t="s">
        <v>217</v>
      </c>
      <c r="I29" s="23" t="s">
        <v>218</v>
      </c>
      <c r="J29" s="23" t="s">
        <v>215</v>
      </c>
      <c r="K29" s="23" t="s">
        <v>216</v>
      </c>
      <c r="L29" s="23" t="s">
        <v>219</v>
      </c>
      <c r="M29" s="23" t="s">
        <v>220</v>
      </c>
      <c r="N29" s="23" t="s">
        <v>221</v>
      </c>
      <c r="O29" s="23" t="s">
        <v>222</v>
      </c>
      <c r="P29" s="23" t="s">
        <v>223</v>
      </c>
      <c r="Q29" s="136" t="s">
        <v>152</v>
      </c>
    </row>
    <row r="30" spans="1:17" x14ac:dyDescent="0.25">
      <c r="A30" s="141">
        <v>44910</v>
      </c>
      <c r="B30" s="142">
        <v>44593.75</v>
      </c>
      <c r="C30" s="119" cm="1">
        <f t="array" ref="C30">CALENDAR.EDATE_TO_MJDATE(A30)</f>
        <v>59928</v>
      </c>
      <c r="D30" s="119" cm="1">
        <f t="array" ref="D30">CALENDAR.EDATE_TO_MJDATE(B30)</f>
        <v>59611.75</v>
      </c>
      <c r="E30" s="9">
        <v>-1</v>
      </c>
      <c r="F30" s="128" cm="1">
        <f t="array" ref="F30">CALENDAR.EXTENT_OF_QUARTERS(C30,D30,E30)</f>
        <v>-5</v>
      </c>
      <c r="G30" s="9" cm="1">
        <f t="array" ref="G30">_xlfn.IFS(A30=B30,0,B30&gt;A30,1,TRUE,-1)</f>
        <v>-1</v>
      </c>
      <c r="H30" s="196">
        <f t="shared" ref="H30:H35" si="0">INT(IF(G30&gt;=0,A30,B30))</f>
        <v>44593</v>
      </c>
      <c r="I30" s="9">
        <f t="shared" ref="I30:I35" si="1">MONTH(H30)-N(E30)-1</f>
        <v>2</v>
      </c>
      <c r="J30" s="9">
        <f>YEAR(H30)+INT(I30/12)</f>
        <v>2022</v>
      </c>
      <c r="K30" s="9">
        <f>MOD(INT(I30/3),4)+1</f>
        <v>1</v>
      </c>
      <c r="L30" s="196">
        <f t="shared" ref="L30:L35" si="2">INT(IF(G30&gt;=0,B30,A30))</f>
        <v>44910</v>
      </c>
      <c r="M30" s="9">
        <f t="shared" ref="M30:M35" si="3">MONTH(L30)-N(E30)-1</f>
        <v>12</v>
      </c>
      <c r="N30" s="9">
        <f>YEAR(L30)+INT(M30/12)</f>
        <v>2023</v>
      </c>
      <c r="O30" s="9">
        <f>MOD(INT(M30/3),4)+1</f>
        <v>1</v>
      </c>
      <c r="P30" s="9">
        <f>G30*((N30-J30)*4+O30-K30+1)</f>
        <v>-5</v>
      </c>
      <c r="Q30" s="137" t="b">
        <f t="shared" ref="Q30:Q35" si="4">P30=F30</f>
        <v>1</v>
      </c>
    </row>
    <row r="31" spans="1:17" x14ac:dyDescent="0.25">
      <c r="A31" s="143">
        <v>44910</v>
      </c>
      <c r="B31" s="144">
        <v>44593.75</v>
      </c>
      <c r="C31" s="120" cm="1">
        <f t="array" ref="C31">CALENDAR.EDATE_TO_MJDATE(A31)</f>
        <v>59928</v>
      </c>
      <c r="D31" s="120" cm="1">
        <f t="array" ref="D31">CALENDAR.EDATE_TO_MJDATE(B31)</f>
        <v>59611.75</v>
      </c>
      <c r="E31" s="12">
        <v>1</v>
      </c>
      <c r="F31" s="129" cm="1">
        <f t="array" ref="F31">CALENDAR.EXTENT_OF_QUARTERS(C31,D31,E31)</f>
        <v>-4</v>
      </c>
      <c r="G31" s="12" cm="1">
        <f t="array" ref="G31">_xlfn.IFS(A31=B31,0,B31&gt;A31,1,TRUE,-1)</f>
        <v>-1</v>
      </c>
      <c r="H31" s="197">
        <f t="shared" si="0"/>
        <v>44593</v>
      </c>
      <c r="I31" s="12">
        <f t="shared" si="1"/>
        <v>0</v>
      </c>
      <c r="J31" s="12">
        <f t="shared" ref="J31:J35" si="5">YEAR(H31)+INT(I31/12)</f>
        <v>2022</v>
      </c>
      <c r="K31" s="12">
        <f t="shared" ref="K31:K35" si="6">MOD(INT(I31/3),4)+1</f>
        <v>1</v>
      </c>
      <c r="L31" s="197">
        <f t="shared" si="2"/>
        <v>44910</v>
      </c>
      <c r="M31" s="12">
        <f t="shared" si="3"/>
        <v>10</v>
      </c>
      <c r="N31" s="12">
        <f t="shared" ref="N31:N35" si="7">YEAR(L31)+INT(M31/12)</f>
        <v>2022</v>
      </c>
      <c r="O31" s="12">
        <f t="shared" ref="O31:O35" si="8">MOD(INT(M31/3),4)+1</f>
        <v>4</v>
      </c>
      <c r="P31" s="12">
        <f t="shared" ref="P31:P35" si="9">G31*((N31-J31)*4+O31-K31+1)</f>
        <v>-4</v>
      </c>
      <c r="Q31" s="138" t="b">
        <f t="shared" si="4"/>
        <v>1</v>
      </c>
    </row>
    <row r="32" spans="1:17" x14ac:dyDescent="0.25">
      <c r="A32" s="141">
        <v>44967</v>
      </c>
      <c r="B32" s="142">
        <v>45413.75</v>
      </c>
      <c r="C32" s="119" cm="1">
        <f t="array" ref="C32">CALENDAR.EDATE_TO_MJDATE(A32)</f>
        <v>59985</v>
      </c>
      <c r="D32" s="119" cm="1">
        <f t="array" ref="D32">CALENDAR.EDATE_TO_MJDATE(B32)</f>
        <v>60431.75</v>
      </c>
      <c r="E32" s="9"/>
      <c r="F32" s="128" cm="1">
        <f t="array" ref="F32">CALENDAR.EXTENT_OF_QUARTERS(C32,D32,E32)</f>
        <v>6</v>
      </c>
      <c r="G32" s="9" cm="1">
        <f t="array" ref="G32">_xlfn.IFS(A32=B32,0,B32&gt;A32,1,TRUE,-1)</f>
        <v>1</v>
      </c>
      <c r="H32" s="196">
        <f t="shared" si="0"/>
        <v>44967</v>
      </c>
      <c r="I32" s="9">
        <f t="shared" si="1"/>
        <v>1</v>
      </c>
      <c r="J32" s="9">
        <f t="shared" si="5"/>
        <v>2023</v>
      </c>
      <c r="K32" s="9">
        <f t="shared" si="6"/>
        <v>1</v>
      </c>
      <c r="L32" s="196">
        <f t="shared" si="2"/>
        <v>45413</v>
      </c>
      <c r="M32" s="9">
        <f t="shared" si="3"/>
        <v>4</v>
      </c>
      <c r="N32" s="9">
        <f t="shared" si="7"/>
        <v>2024</v>
      </c>
      <c r="O32" s="9">
        <f t="shared" si="8"/>
        <v>2</v>
      </c>
      <c r="P32" s="9">
        <f t="shared" si="9"/>
        <v>6</v>
      </c>
      <c r="Q32" s="137" t="b">
        <f t="shared" si="4"/>
        <v>1</v>
      </c>
    </row>
    <row r="33" spans="1:17" x14ac:dyDescent="0.25">
      <c r="A33" s="145">
        <v>45000</v>
      </c>
      <c r="B33" s="146">
        <v>45413.75</v>
      </c>
      <c r="C33" s="121" cm="1">
        <f t="array" ref="C33">CALENDAR.EDATE_TO_MJDATE(A33)</f>
        <v>60018</v>
      </c>
      <c r="D33" s="121" cm="1">
        <f t="array" ref="D33">CALENDAR.EDATE_TO_MJDATE(B33)</f>
        <v>60431.75</v>
      </c>
      <c r="E33" s="37"/>
      <c r="F33" s="222" cm="1">
        <f t="array" ref="F33">CALENDAR.EXTENT_OF_QUARTERS(C33,D33,E33)</f>
        <v>6</v>
      </c>
      <c r="G33" s="37" cm="1">
        <f t="array" ref="G33">_xlfn.IFS(A33=B33,0,B33&gt;A33,1,TRUE,-1)</f>
        <v>1</v>
      </c>
      <c r="H33" s="198">
        <f t="shared" si="0"/>
        <v>45000</v>
      </c>
      <c r="I33" s="37">
        <f t="shared" si="1"/>
        <v>2</v>
      </c>
      <c r="J33" s="37">
        <f t="shared" si="5"/>
        <v>2023</v>
      </c>
      <c r="K33" s="37">
        <f t="shared" si="6"/>
        <v>1</v>
      </c>
      <c r="L33" s="198">
        <f t="shared" si="2"/>
        <v>45413</v>
      </c>
      <c r="M33" s="37">
        <f t="shared" si="3"/>
        <v>4</v>
      </c>
      <c r="N33" s="37">
        <f t="shared" si="7"/>
        <v>2024</v>
      </c>
      <c r="O33" s="37">
        <f t="shared" si="8"/>
        <v>2</v>
      </c>
      <c r="P33" s="37">
        <f t="shared" si="9"/>
        <v>6</v>
      </c>
      <c r="Q33" s="139" t="b">
        <f t="shared" si="4"/>
        <v>1</v>
      </c>
    </row>
    <row r="34" spans="1:17" x14ac:dyDescent="0.25">
      <c r="A34" s="141">
        <v>45031</v>
      </c>
      <c r="B34" s="142">
        <v>45047.75</v>
      </c>
      <c r="C34" s="119" cm="1">
        <f t="array" ref="C34">CALENDAR.EDATE_TO_MJDATE(A34)</f>
        <v>60049</v>
      </c>
      <c r="D34" s="119" cm="1">
        <f t="array" ref="D34">CALENDAR.EDATE_TO_MJDATE(B34)</f>
        <v>60065.75</v>
      </c>
      <c r="E34" s="9">
        <v>-6</v>
      </c>
      <c r="F34" s="128" cm="1">
        <f t="array" ref="F34">CALENDAR.EXTENT_OF_QUARTERS(C34,D34,E34)</f>
        <v>1</v>
      </c>
      <c r="G34" s="9" cm="1">
        <f t="array" ref="G34">_xlfn.IFS(A34=B34,0,B34&gt;A34,1,TRUE,-1)</f>
        <v>1</v>
      </c>
      <c r="H34" s="196">
        <f t="shared" si="0"/>
        <v>45031</v>
      </c>
      <c r="I34" s="9">
        <f t="shared" si="1"/>
        <v>9</v>
      </c>
      <c r="J34" s="9">
        <f t="shared" si="5"/>
        <v>2023</v>
      </c>
      <c r="K34" s="9">
        <f t="shared" si="6"/>
        <v>4</v>
      </c>
      <c r="L34" s="196">
        <f t="shared" si="2"/>
        <v>45047</v>
      </c>
      <c r="M34" s="9">
        <f t="shared" si="3"/>
        <v>10</v>
      </c>
      <c r="N34" s="9">
        <f t="shared" si="7"/>
        <v>2023</v>
      </c>
      <c r="O34" s="9">
        <f t="shared" si="8"/>
        <v>4</v>
      </c>
      <c r="P34" s="9">
        <f t="shared" si="9"/>
        <v>1</v>
      </c>
      <c r="Q34" s="137" t="b">
        <f t="shared" si="4"/>
        <v>1</v>
      </c>
    </row>
    <row r="35" spans="1:17" x14ac:dyDescent="0.25">
      <c r="A35" s="145">
        <v>45061</v>
      </c>
      <c r="B35" s="146">
        <v>45170.75</v>
      </c>
      <c r="C35" s="121" cm="1">
        <f t="array" ref="C35">CALENDAR.EDATE_TO_MJDATE(A35)</f>
        <v>60079</v>
      </c>
      <c r="D35" s="121" cm="1">
        <f t="array" ref="D35">CALENDAR.EDATE_TO_MJDATE(B35)</f>
        <v>60188.75</v>
      </c>
      <c r="E35" s="37">
        <v>-6</v>
      </c>
      <c r="F35" s="222" cm="1">
        <f t="array" ref="F35">CALENDAR.EXTENT_OF_QUARTERS(C35,D35,E35)</f>
        <v>2</v>
      </c>
      <c r="G35" s="37" cm="1">
        <f t="array" ref="G35">_xlfn.IFS(A35=B35,0,B35&gt;A35,1,TRUE,-1)</f>
        <v>1</v>
      </c>
      <c r="H35" s="198">
        <f t="shared" si="0"/>
        <v>45061</v>
      </c>
      <c r="I35" s="37">
        <f t="shared" si="1"/>
        <v>10</v>
      </c>
      <c r="J35" s="37">
        <f t="shared" si="5"/>
        <v>2023</v>
      </c>
      <c r="K35" s="37">
        <f t="shared" si="6"/>
        <v>4</v>
      </c>
      <c r="L35" s="198">
        <f t="shared" si="2"/>
        <v>45170</v>
      </c>
      <c r="M35" s="37">
        <f t="shared" si="3"/>
        <v>14</v>
      </c>
      <c r="N35" s="37">
        <f t="shared" si="7"/>
        <v>2024</v>
      </c>
      <c r="O35" s="37">
        <f t="shared" si="8"/>
        <v>1</v>
      </c>
      <c r="P35" s="37">
        <f t="shared" si="9"/>
        <v>2</v>
      </c>
      <c r="Q35" s="139" t="b">
        <f t="shared" si="4"/>
        <v>1</v>
      </c>
    </row>
    <row r="38" spans="1:17" ht="19.5" x14ac:dyDescent="0.3">
      <c r="A38" s="1" t="s">
        <v>329</v>
      </c>
    </row>
    <row r="40" spans="1:17" x14ac:dyDescent="0.25">
      <c r="A40" s="22" t="s">
        <v>267</v>
      </c>
      <c r="B40" s="23" t="s">
        <v>268</v>
      </c>
      <c r="C40" s="23" t="s">
        <v>265</v>
      </c>
      <c r="D40" s="23" t="s">
        <v>266</v>
      </c>
      <c r="E40" s="214" t="s">
        <v>180</v>
      </c>
      <c r="F40" s="23" t="s">
        <v>153</v>
      </c>
      <c r="G40" s="23" t="s">
        <v>214</v>
      </c>
      <c r="H40" s="136" t="s">
        <v>152</v>
      </c>
    </row>
    <row r="41" spans="1:17" x14ac:dyDescent="0.25">
      <c r="A41" s="141">
        <v>45077.25</v>
      </c>
      <c r="B41" s="142">
        <v>45081.999988425923</v>
      </c>
      <c r="C41" s="119" cm="1">
        <f t="array" ref="C41">CALENDAR.EDATE_TO_MJDATE(A41)</f>
        <v>60095.25</v>
      </c>
      <c r="D41" s="119" cm="1">
        <f t="array" ref="D41">CALENDAR.EDATE_TO_MJDATE(B41)</f>
        <v>60099.999988425923</v>
      </c>
      <c r="E41" s="128" cm="1">
        <f t="array" ref="E41">CALENDAR.EXTENT_OF_YEARS(C41,D41)</f>
        <v>1</v>
      </c>
      <c r="F41" s="9" cm="1">
        <f t="array" ref="F41">_xlfn.IFS(A41=B41,0,B41&gt;A41,1,TRUE,-1)</f>
        <v>1</v>
      </c>
      <c r="G41" s="9">
        <f>F41*(ABS(YEAR(B41)-YEAR(A41))+1)</f>
        <v>1</v>
      </c>
      <c r="H41" s="137" t="b">
        <f>G41=E41</f>
        <v>1</v>
      </c>
    </row>
    <row r="42" spans="1:17" x14ac:dyDescent="0.25">
      <c r="A42" s="143">
        <v>45081.999988425923</v>
      </c>
      <c r="B42" s="144">
        <v>45077.25</v>
      </c>
      <c r="C42" s="120" cm="1">
        <f t="array" ref="C42">CALENDAR.EDATE_TO_MJDATE(A42)</f>
        <v>60099.999988425923</v>
      </c>
      <c r="D42" s="120" cm="1">
        <f t="array" ref="D42">CALENDAR.EDATE_TO_MJDATE(B42)</f>
        <v>60095.25</v>
      </c>
      <c r="E42" s="129" cm="1">
        <f t="array" ref="E42">CALENDAR.EXTENT_OF_YEARS(C42,D42)</f>
        <v>-1</v>
      </c>
      <c r="F42" s="12" cm="1">
        <f t="array" ref="F42">_xlfn.IFS(A42=B42,0,B42&gt;A42,1,TRUE,-1)</f>
        <v>-1</v>
      </c>
      <c r="G42" s="12">
        <f>F42*(ABS(YEAR(B42)-YEAR(A42))+1)</f>
        <v>-1</v>
      </c>
      <c r="H42" s="138" t="b">
        <f>G42=E42</f>
        <v>1</v>
      </c>
    </row>
    <row r="43" spans="1:17" x14ac:dyDescent="0.25">
      <c r="A43" s="141">
        <v>45047.75</v>
      </c>
      <c r="B43" s="142">
        <v>45413.75</v>
      </c>
      <c r="C43" s="119" cm="1">
        <f t="array" ref="C43">CALENDAR.EDATE_TO_MJDATE(A43)</f>
        <v>60065.75</v>
      </c>
      <c r="D43" s="119" cm="1">
        <f t="array" ref="D43">CALENDAR.EDATE_TO_MJDATE(B43)</f>
        <v>60431.75</v>
      </c>
      <c r="E43" s="128" cm="1">
        <f t="array" ref="E43">CALENDAR.EXTENT_OF_YEARS(C43,D43)</f>
        <v>2</v>
      </c>
      <c r="F43" s="9" cm="1">
        <f t="array" ref="F43">_xlfn.IFS(A43=B43,0,B43&gt;A43,1,TRUE,-1)</f>
        <v>1</v>
      </c>
      <c r="G43" s="9">
        <f>F43*(ABS(YEAR(B43)-YEAR(A43))+1)</f>
        <v>2</v>
      </c>
      <c r="H43" s="137" t="b">
        <f>G43=E43</f>
        <v>1</v>
      </c>
    </row>
    <row r="44" spans="1:17" x14ac:dyDescent="0.25">
      <c r="A44" s="145">
        <v>45047.75</v>
      </c>
      <c r="B44" s="146">
        <v>44347.25</v>
      </c>
      <c r="C44" s="121" cm="1">
        <f t="array" ref="C44">CALENDAR.EDATE_TO_MJDATE(A44)</f>
        <v>60065.75</v>
      </c>
      <c r="D44" s="121" cm="1">
        <f t="array" ref="D44">CALENDAR.EDATE_TO_MJDATE(B44)</f>
        <v>59365.25</v>
      </c>
      <c r="E44" s="222" cm="1">
        <f t="array" ref="E44">CALENDAR.EXTENT_OF_YEARS(C44,D44)</f>
        <v>-3</v>
      </c>
      <c r="F44" s="37" cm="1">
        <f t="array" ref="F44">_xlfn.IFS(A44=B44,0,B44&gt;A44,1,TRUE,-1)</f>
        <v>-1</v>
      </c>
      <c r="G44" s="37">
        <f>F44*(ABS(YEAR(B44)-YEAR(A44))+1)</f>
        <v>-3</v>
      </c>
      <c r="H44" s="139" t="b">
        <f>G44=E44</f>
        <v>1</v>
      </c>
    </row>
  </sheetData>
  <pageMargins left="0.7" right="0.7" top="0.75" bottom="0.75" header="0.3" footer="0.3"/>
  <pageSetup paperSize="9" orientation="portrait" copies="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F05BC-D671-4601-B83E-2C62C76C9AFC}">
  <dimension ref="A1:X305"/>
  <sheetViews>
    <sheetView topLeftCell="A73" workbookViewId="0">
      <selection activeCell="D119" sqref="A75:D119"/>
    </sheetView>
  </sheetViews>
  <sheetFormatPr defaultRowHeight="15" x14ac:dyDescent="0.25"/>
  <cols>
    <col min="1" max="1" width="28.5703125" customWidth="1"/>
    <col min="2" max="3" width="17" customWidth="1"/>
    <col min="4" max="4" width="21" customWidth="1"/>
    <col min="5" max="5" width="12" customWidth="1"/>
    <col min="6" max="6" width="14.5703125" customWidth="1"/>
    <col min="7" max="7" width="18.5703125" customWidth="1"/>
    <col min="8" max="8" width="12.28515625" bestFit="1" customWidth="1"/>
    <col min="9" max="9" width="13.28515625" customWidth="1"/>
    <col min="10" max="10" width="20.85546875" customWidth="1"/>
    <col min="11" max="11" width="40" customWidth="1"/>
    <col min="12" max="12" width="42.7109375" customWidth="1"/>
    <col min="17" max="17" width="12" bestFit="1" customWidth="1"/>
    <col min="18" max="18" width="12.5703125" bestFit="1" customWidth="1"/>
  </cols>
  <sheetData>
    <row r="1" spans="1:7" ht="19.5" x14ac:dyDescent="0.3">
      <c r="A1" s="1" t="s">
        <v>573</v>
      </c>
      <c r="E1" s="1" t="s">
        <v>224</v>
      </c>
    </row>
    <row r="3" spans="1:7" x14ac:dyDescent="0.25">
      <c r="A3" s="22" t="s">
        <v>576</v>
      </c>
      <c r="B3" s="6" t="s">
        <v>331</v>
      </c>
      <c r="C3" s="24" t="s">
        <v>330</v>
      </c>
      <c r="D3" s="43" t="s">
        <v>400</v>
      </c>
      <c r="E3" s="23" t="s">
        <v>21</v>
      </c>
      <c r="F3" s="23" t="s">
        <v>47</v>
      </c>
      <c r="G3" s="23" t="s">
        <v>350</v>
      </c>
    </row>
    <row r="4" spans="1:7" x14ac:dyDescent="0.25">
      <c r="A4" s="8"/>
      <c r="B4" s="9"/>
      <c r="C4" s="10" t="str" cm="1">
        <f t="array" ref="C4">CALENDAR.PARSE_WEEKDAY(A4,B4)</f>
        <v/>
      </c>
      <c r="D4" s="9" t="str" cm="1">
        <f t="array" ref="D4">IF(B4,CALENDAR.CONVERT_WEEKDAY_NUMBER(C4,0),C4)</f>
        <v/>
      </c>
      <c r="E4" s="9"/>
      <c r="F4" s="9"/>
      <c r="G4" s="10" t="str" cm="1">
        <f t="array" ref="G4">CALENDAR.WEEKDAY_NAME(D4,E4,F4)</f>
        <v/>
      </c>
    </row>
    <row r="5" spans="1:7" x14ac:dyDescent="0.25">
      <c r="A5" s="11" t="s">
        <v>3</v>
      </c>
      <c r="B5" s="12"/>
      <c r="C5" s="13" t="e" cm="1">
        <f t="array" ref="C5">CALENDAR.PARSE_WEEKDAY(A5,B5)</f>
        <v>#VALUE!</v>
      </c>
      <c r="D5" s="12" t="e" cm="1">
        <f t="array" ref="D5">IF(B5,CALENDAR.CONVERT_WEEKDAY_NUMBER(C5,0),C5)</f>
        <v>#VALUE!</v>
      </c>
      <c r="E5" s="12"/>
      <c r="F5" s="12"/>
      <c r="G5" s="13" t="e" cm="1">
        <f t="array" ref="G5">CALENDAR.WEEKDAY_NAME(D5,E5,F5)</f>
        <v>#VALUE!</v>
      </c>
    </row>
    <row r="6" spans="1:7" x14ac:dyDescent="0.25">
      <c r="A6" s="8" t="s">
        <v>22</v>
      </c>
      <c r="B6" s="9"/>
      <c r="C6" s="10" cm="1">
        <f t="array" ref="C6">CALENDAR.PARSE_WEEKDAY(A6,B6)</f>
        <v>6</v>
      </c>
      <c r="D6" s="9" cm="1">
        <f t="array" ref="D6">IF(B6,CALENDAR.CONVERT_WEEKDAY_NUMBER(C6,0),C6)</f>
        <v>6</v>
      </c>
      <c r="E6" s="9"/>
      <c r="F6" s="9"/>
      <c r="G6" s="10" t="str" cm="1">
        <f t="array" ref="G6">CALENDAR.WEEKDAY_NAME(D6,E6,F6)</f>
        <v>Saturday</v>
      </c>
    </row>
    <row r="7" spans="1:7" x14ac:dyDescent="0.25">
      <c r="A7" s="11" t="s">
        <v>23</v>
      </c>
      <c r="B7" s="12"/>
      <c r="C7" s="13" cm="1">
        <f t="array" ref="C7">CALENDAR.PARSE_WEEKDAY(A7,B7)</f>
        <v>6</v>
      </c>
      <c r="D7" s="12" cm="1">
        <f t="array" ref="D7">IF(B7,CALENDAR.CONVERT_WEEKDAY_NUMBER(C7,0),C7)</f>
        <v>6</v>
      </c>
      <c r="E7" s="12"/>
      <c r="F7" s="12"/>
      <c r="G7" s="13" t="str" cm="1">
        <f t="array" ref="G7">CALENDAR.WEEKDAY_NAME(D7,E7,F7)</f>
        <v>Saturday</v>
      </c>
    </row>
    <row r="8" spans="1:7" x14ac:dyDescent="0.25">
      <c r="A8" s="8" t="s">
        <v>24</v>
      </c>
      <c r="B8" s="9"/>
      <c r="C8" s="10" cm="1">
        <f t="array" ref="C8">CALENDAR.PARSE_WEEKDAY(A8,B8)</f>
        <v>1</v>
      </c>
      <c r="D8" s="9" cm="1">
        <f t="array" ref="D8">IF(B8,CALENDAR.CONVERT_WEEKDAY_NUMBER(C8,0),C8)</f>
        <v>1</v>
      </c>
      <c r="E8" s="9"/>
      <c r="F8" s="9"/>
      <c r="G8" s="10" t="str" cm="1">
        <f t="array" ref="G8">CALENDAR.WEEKDAY_NAME(D8,E8,F8)</f>
        <v>Monday</v>
      </c>
    </row>
    <row r="9" spans="1:7" x14ac:dyDescent="0.25">
      <c r="A9" s="11" t="s">
        <v>25</v>
      </c>
      <c r="B9" s="12"/>
      <c r="C9" s="13" t="e" cm="1">
        <f t="array" ref="C9">CALENDAR.PARSE_WEEKDAY(A9,B9)</f>
        <v>#VALUE!</v>
      </c>
      <c r="D9" s="12" t="e" cm="1">
        <f t="array" ref="D9">IF(B9,CALENDAR.CONVERT_WEEKDAY_NUMBER(C9,0),C9)</f>
        <v>#VALUE!</v>
      </c>
      <c r="E9" s="12">
        <v>1</v>
      </c>
      <c r="F9" s="12"/>
      <c r="G9" s="13" t="e" cm="1">
        <f t="array" ref="G9">CALENDAR.WEEKDAY_NAME(D9,E9,F9)</f>
        <v>#VALUE!</v>
      </c>
    </row>
    <row r="10" spans="1:7" x14ac:dyDescent="0.25">
      <c r="A10" s="14" t="s">
        <v>26</v>
      </c>
      <c r="B10" s="15"/>
      <c r="C10" s="17" cm="1">
        <f t="array" ref="C10">CALENDAR.PARSE_WEEKDAY(A10,B10)</f>
        <v>5</v>
      </c>
      <c r="D10" s="16" cm="1">
        <f t="array" ref="D10">IF(B10,CALENDAR.CONVERT_WEEKDAY_NUMBER(C10,0),C10)</f>
        <v>5</v>
      </c>
      <c r="E10" s="15">
        <v>1</v>
      </c>
      <c r="F10" s="15"/>
      <c r="G10" s="17" t="str" cm="1">
        <f t="array" ref="G10">CALENDAR.WEEKDAY_NAME(D10,E10,F10)</f>
        <v>Fri</v>
      </c>
    </row>
    <row r="11" spans="1:7" x14ac:dyDescent="0.25">
      <c r="A11" s="18" t="s">
        <v>27</v>
      </c>
      <c r="B11" s="19">
        <v>1</v>
      </c>
      <c r="C11" s="20" cm="1">
        <f t="array" ref="C11">CALENDAR.PARSE_WEEKDAY(A11,B11)</f>
        <v>1</v>
      </c>
      <c r="D11" s="19" cm="1">
        <f t="array" ref="D11">IF(B11,CALENDAR.CONVERT_WEEKDAY_NUMBER(C11,0),C11)</f>
        <v>7</v>
      </c>
      <c r="E11" s="19">
        <v>1</v>
      </c>
      <c r="F11" s="19">
        <v>1</v>
      </c>
      <c r="G11" s="20" t="str" cm="1">
        <f t="array" ref="G11">CALENDAR.WEEKDAY_NAME(D11,E11,F11)</f>
        <v>Sun</v>
      </c>
    </row>
    <row r="14" spans="1:7" ht="19.5" x14ac:dyDescent="0.3">
      <c r="A14" s="1" t="s">
        <v>574</v>
      </c>
      <c r="C14" s="1" t="s">
        <v>225</v>
      </c>
    </row>
    <row r="16" spans="1:7" x14ac:dyDescent="0.25">
      <c r="A16" s="123" t="s">
        <v>575</v>
      </c>
      <c r="B16" s="237" t="s">
        <v>16</v>
      </c>
      <c r="C16" s="238" t="s">
        <v>21</v>
      </c>
      <c r="D16" s="124" t="s">
        <v>47</v>
      </c>
      <c r="E16" s="124" t="s">
        <v>401</v>
      </c>
    </row>
    <row r="17" spans="1:5" x14ac:dyDescent="0.25">
      <c r="A17" s="9"/>
      <c r="B17" s="10" t="str" cm="1">
        <f t="array" ref="B17">CALENDAR.PARSE_MONTH(Table18[[#This Row],[MonthText]])</f>
        <v/>
      </c>
      <c r="C17" s="8"/>
      <c r="D17" s="9"/>
      <c r="E17" s="9" t="str" cm="1">
        <f t="array" ref="E17">CALENDAR.MONTH_NAME(Table18[[#This Row],[Out: Month]],Table18[[#This Row],[Short]],Table18[[#This Row],[InternationalEnglish]])</f>
        <v/>
      </c>
    </row>
    <row r="18" spans="1:5" x14ac:dyDescent="0.25">
      <c r="A18" s="12" t="s">
        <v>3</v>
      </c>
      <c r="B18" s="13" t="e" cm="1">
        <f t="array" ref="B18">CALENDAR.PARSE_MONTH(Table18[[#This Row],[MonthText]])</f>
        <v>#VALUE!</v>
      </c>
      <c r="C18" s="11"/>
      <c r="D18" s="12"/>
      <c r="E18" s="12" t="e" cm="1">
        <f t="array" ref="E18">CALENDAR.MONTH_NAME(Table18[[#This Row],[Out: Month]],Table18[[#This Row],[Short]],Table18[[#This Row],[InternationalEnglish]])</f>
        <v>#VALUE!</v>
      </c>
    </row>
    <row r="19" spans="1:5" x14ac:dyDescent="0.25">
      <c r="A19" s="9" t="s">
        <v>48</v>
      </c>
      <c r="B19" s="10" cm="1">
        <f t="array" ref="B19">CALENDAR.PARSE_MONTH(Table18[[#This Row],[MonthText]])</f>
        <v>1</v>
      </c>
      <c r="C19" s="8"/>
      <c r="D19" s="9"/>
      <c r="E19" s="9" t="str" cm="1">
        <f t="array" ref="E19">CALENDAR.MONTH_NAME(Table18[[#This Row],[Out: Month]],Table18[[#This Row],[Short]],Table18[[#This Row],[InternationalEnglish]])</f>
        <v>January</v>
      </c>
    </row>
    <row r="20" spans="1:5" x14ac:dyDescent="0.25">
      <c r="A20" s="12" t="s">
        <v>49</v>
      </c>
      <c r="B20" s="13" cm="1">
        <f t="array" ref="B20">CALENDAR.PARSE_MONTH(Table18[[#This Row],[MonthText]])</f>
        <v>1</v>
      </c>
      <c r="C20" s="11">
        <v>1</v>
      </c>
      <c r="D20" s="12"/>
      <c r="E20" s="12" t="str" cm="1">
        <f t="array" ref="E20">CALENDAR.MONTH_NAME(Table18[[#This Row],[Out: Month]],Table18[[#This Row],[Short]],Table18[[#This Row],[InternationalEnglish]])</f>
        <v>Jan</v>
      </c>
    </row>
    <row r="21" spans="1:5" x14ac:dyDescent="0.25">
      <c r="A21" s="9" t="s">
        <v>50</v>
      </c>
      <c r="B21" s="10" cm="1">
        <f t="array" ref="B21">CALENDAR.PARSE_MONTH(Table18[[#This Row],[MonthText]])</f>
        <v>2</v>
      </c>
      <c r="C21" s="8"/>
      <c r="D21" s="9"/>
      <c r="E21" s="9" t="str" cm="1">
        <f t="array" ref="E21">CALENDAR.MONTH_NAME(Table18[[#This Row],[Out: Month]],Table18[[#This Row],[Short]],Table18[[#This Row],[InternationalEnglish]])</f>
        <v>February</v>
      </c>
    </row>
    <row r="22" spans="1:5" x14ac:dyDescent="0.25">
      <c r="A22" s="12" t="s">
        <v>52</v>
      </c>
      <c r="B22" s="13" cm="1">
        <f t="array" ref="B22">CALENDAR.PARSE_MONTH(Table18[[#This Row],[MonthText]])</f>
        <v>1</v>
      </c>
      <c r="C22" s="11"/>
      <c r="D22" s="12"/>
      <c r="E22" s="12" t="str" cm="1">
        <f t="array" ref="E22">CALENDAR.MONTH_NAME(Table18[[#This Row],[Out: Month]],Table18[[#This Row],[Short]],Table18[[#This Row],[InternationalEnglish]])</f>
        <v>January</v>
      </c>
    </row>
    <row r="23" spans="1:5" x14ac:dyDescent="0.25">
      <c r="A23" s="15" t="s">
        <v>51</v>
      </c>
      <c r="B23" s="17" cm="1">
        <f t="array" ref="B23">CALENDAR.PARSE_MONTH(Table18[[#This Row],[MonthText]])</f>
        <v>5</v>
      </c>
      <c r="C23" s="236"/>
      <c r="D23" s="194"/>
      <c r="E23" s="194" t="str" cm="1">
        <f t="array" ref="E23">CALENDAR.MONTH_NAME(Table18[[#This Row],[Out: Month]],Table18[[#This Row],[Short]],Table18[[#This Row],[InternationalEnglish]])</f>
        <v>May</v>
      </c>
    </row>
    <row r="73" spans="1:24" ht="19.5" x14ac:dyDescent="0.3">
      <c r="A73" s="1" t="s">
        <v>354</v>
      </c>
    </row>
    <row r="75" spans="1:24" x14ac:dyDescent="0.25">
      <c r="A75" s="22" t="s">
        <v>262</v>
      </c>
      <c r="B75" s="23" t="s">
        <v>355</v>
      </c>
      <c r="C75" s="229" t="s">
        <v>352</v>
      </c>
      <c r="D75" s="124" t="s">
        <v>11</v>
      </c>
      <c r="F75" s="22" t="s">
        <v>262</v>
      </c>
      <c r="G75" s="23" t="s">
        <v>355</v>
      </c>
      <c r="H75" s="229" t="s">
        <v>352</v>
      </c>
      <c r="J75" s="22" t="s">
        <v>262</v>
      </c>
      <c r="K75" s="23" t="s">
        <v>355</v>
      </c>
      <c r="L75" s="229" t="s">
        <v>352</v>
      </c>
    </row>
    <row r="76" spans="1:24" x14ac:dyDescent="0.25">
      <c r="A76" s="208">
        <v>0</v>
      </c>
      <c r="B76" s="9"/>
      <c r="C76" s="230" t="str" cm="1">
        <f t="array" ref="C76">CALENDAR.FORMAT_TIMESPAN(A76,B76)</f>
        <v>0.00:00:00</v>
      </c>
      <c r="D76" s="230" t="s">
        <v>496</v>
      </c>
      <c r="F76" s="208">
        <v>0</v>
      </c>
      <c r="G76" s="9" t="s">
        <v>363</v>
      </c>
      <c r="H76" s="230" t="str" cm="1">
        <f t="array" ref="H76">CALENDAR.FORMAT_TIMESPAN(F76,G76)</f>
        <v>0:00</v>
      </c>
      <c r="J76" s="208">
        <v>0</v>
      </c>
      <c r="K76" s="87" t="s">
        <v>490</v>
      </c>
      <c r="L76" s="230" t="e" cm="1">
        <f t="array" ref="L76">CALENDAR.FORMAT_TIMESPAN(J76,K76)</f>
        <v>#VALUE!</v>
      </c>
      <c r="X76" s="61"/>
    </row>
    <row r="77" spans="1:24" x14ac:dyDescent="0.25">
      <c r="A77" s="209">
        <v>-1</v>
      </c>
      <c r="B77" s="54"/>
      <c r="C77" s="231" t="str" cm="1">
        <f t="array" ref="C77">CALENDAR.FORMAT_TIMESPAN(A77,B77)</f>
        <v>−1.00:00:00</v>
      </c>
      <c r="D77" s="231" t="s">
        <v>497</v>
      </c>
      <c r="F77" s="209">
        <v>1.7865</v>
      </c>
      <c r="G77" s="54" t="s">
        <v>364</v>
      </c>
      <c r="H77" s="231" t="str" cm="1">
        <f t="array" ref="H77">CALENDAR.FORMAT_TIMESPAN(F77,G77)</f>
        <v>42:52:33.6</v>
      </c>
      <c r="J77" s="209">
        <v>1.7865</v>
      </c>
      <c r="K77" s="54" t="s">
        <v>487</v>
      </c>
      <c r="L77" s="231" t="e" cm="1">
        <f t="array" ref="L77">CALENDAR.FORMAT_TIMESPAN(J77,K77)</f>
        <v>#VALUE!</v>
      </c>
      <c r="X77" s="61"/>
    </row>
    <row r="78" spans="1:24" x14ac:dyDescent="0.25">
      <c r="A78" s="208">
        <v>1</v>
      </c>
      <c r="B78" s="87"/>
      <c r="C78" s="230" t="str" cm="1">
        <f t="array" ref="C78">CALENDAR.FORMAT_TIMESPAN(A78,B78)</f>
        <v>1.00:00:00</v>
      </c>
      <c r="D78" s="230" t="s">
        <v>498</v>
      </c>
      <c r="F78" s="208">
        <v>-1</v>
      </c>
      <c r="G78" s="87" t="s">
        <v>364</v>
      </c>
      <c r="H78" s="230" t="str" cm="1">
        <f t="array" ref="H78">CALENDAR.FORMAT_TIMESPAN(F78,G78)</f>
        <v>−24:00:00</v>
      </c>
      <c r="J78" s="208">
        <v>-1</v>
      </c>
      <c r="K78" s="87" t="s">
        <v>366</v>
      </c>
      <c r="L78" s="230" t="str" cm="1">
        <f t="array" ref="L78">CALENDAR.FORMAT_TIMESPAN(J78,K78)</f>
        <v>−24:00:00</v>
      </c>
      <c r="X78" s="61"/>
    </row>
    <row r="79" spans="1:24" x14ac:dyDescent="0.25">
      <c r="A79" s="210">
        <v>1.25</v>
      </c>
      <c r="B79" s="225"/>
      <c r="C79" s="231" t="str" cm="1">
        <f t="array" ref="C79">CALENDAR.FORMAT_TIMESPAN(A79,B79)</f>
        <v>1.06:00:00</v>
      </c>
      <c r="D79" s="231" t="s">
        <v>499</v>
      </c>
      <c r="F79" s="210">
        <v>1.75</v>
      </c>
      <c r="G79" s="225" t="s">
        <v>364</v>
      </c>
      <c r="H79" s="231" t="str" cm="1">
        <f t="array" ref="H79">CALENDAR.FORMAT_TIMESPAN(F79,G79)</f>
        <v>42:00:00</v>
      </c>
      <c r="J79" s="210">
        <v>1.75</v>
      </c>
      <c r="K79" s="225" t="s">
        <v>366</v>
      </c>
      <c r="L79" s="231" t="str" cm="1">
        <f t="array" ref="L79">CALENDAR.FORMAT_TIMESPAN(J79,K79)</f>
        <v>42:00:00</v>
      </c>
      <c r="X79" s="61"/>
    </row>
    <row r="80" spans="1:24" x14ac:dyDescent="0.25">
      <c r="A80" s="211">
        <v>1.2534722222222201</v>
      </c>
      <c r="B80" s="92"/>
      <c r="C80" s="230" t="str" cm="1">
        <f t="array" ref="C80">CALENDAR.FORMAT_TIMESPAN(A80,B80)</f>
        <v>1.06:05:00</v>
      </c>
      <c r="D80" s="230" t="s">
        <v>500</v>
      </c>
      <c r="F80" s="211">
        <v>1.8666666666659999</v>
      </c>
      <c r="G80" s="92" t="s">
        <v>364</v>
      </c>
      <c r="H80" s="230" t="str" cm="1">
        <f t="array" ref="H80">CALENDAR.FORMAT_TIMESPAN(F80,G80)</f>
        <v>44:47:59.999999942</v>
      </c>
      <c r="J80" s="211">
        <v>1.8666666666659999</v>
      </c>
      <c r="K80" s="92" t="s">
        <v>366</v>
      </c>
      <c r="L80" s="230" t="str" cm="1">
        <f t="array" ref="L80">CALENDAR.FORMAT_TIMESPAN(J80,K80)</f>
        <v>44:47:59.999999942</v>
      </c>
      <c r="X80" s="61"/>
    </row>
    <row r="81" spans="1:12" x14ac:dyDescent="0.25">
      <c r="A81" s="209">
        <v>1.25351851851851</v>
      </c>
      <c r="B81" s="54"/>
      <c r="C81" s="231" t="str" cm="1">
        <f t="array" ref="C81">CALENDAR.FORMAT_TIMESPAN(A81,B81)</f>
        <v>1.06:05:03.999999999</v>
      </c>
      <c r="D81" s="231" t="s">
        <v>501</v>
      </c>
      <c r="F81" s="209">
        <v>1.99</v>
      </c>
      <c r="G81" s="54" t="s">
        <v>364</v>
      </c>
      <c r="H81" s="231" t="str" cm="1">
        <f t="array" ref="H81">CALENDAR.FORMAT_TIMESPAN(F81,G81)</f>
        <v>47:45:36</v>
      </c>
      <c r="J81" s="209">
        <v>1.99</v>
      </c>
      <c r="K81" s="54" t="s">
        <v>366</v>
      </c>
      <c r="L81" s="231" t="str" cm="1">
        <f t="array" ref="L81">CALENDAR.FORMAT_TIMESPAN(J81,K81)</f>
        <v>47:45:36</v>
      </c>
    </row>
    <row r="82" spans="1:12" x14ac:dyDescent="0.25">
      <c r="A82" s="208">
        <v>0.25</v>
      </c>
      <c r="B82" s="9"/>
      <c r="C82" s="230" t="str" cm="1">
        <f t="array" ref="C82">CALENDAR.FORMAT_TIMESPAN(A82,B82)</f>
        <v>0.06:00:00</v>
      </c>
      <c r="D82" s="230" t="s">
        <v>502</v>
      </c>
      <c r="F82" s="208">
        <v>1.999001</v>
      </c>
      <c r="G82" s="9" t="s">
        <v>364</v>
      </c>
      <c r="H82" s="230" t="str" cm="1">
        <f t="array" ref="H82">CALENDAR.FORMAT_TIMESPAN(F82,G82)</f>
        <v>47:58:33.6864</v>
      </c>
      <c r="J82" s="208">
        <v>1.999001</v>
      </c>
      <c r="K82" s="9" t="s">
        <v>366</v>
      </c>
      <c r="L82" s="230" t="str" cm="1">
        <f t="array" ref="L82">CALENDAR.FORMAT_TIMESPAN(J82,K82)</f>
        <v>47:58:33.6864</v>
      </c>
    </row>
    <row r="83" spans="1:12" x14ac:dyDescent="0.25">
      <c r="A83" s="210">
        <v>0.25347222222221999</v>
      </c>
      <c r="B83" s="37"/>
      <c r="C83" s="231" t="str" cm="1">
        <f t="array" ref="C83">CALENDAR.FORMAT_TIMESPAN(A83,B83)</f>
        <v>0.06:05:00</v>
      </c>
      <c r="D83" s="231" t="s">
        <v>503</v>
      </c>
      <c r="F83" s="210">
        <v>0.75</v>
      </c>
      <c r="G83" s="37" t="s">
        <v>364</v>
      </c>
      <c r="H83" s="231" t="str" cm="1">
        <f t="array" ref="H83">CALENDAR.FORMAT_TIMESPAN(F83,G83)</f>
        <v>18:00:00</v>
      </c>
      <c r="J83" s="210">
        <v>0.75</v>
      </c>
      <c r="K83" s="37" t="s">
        <v>366</v>
      </c>
      <c r="L83" s="231" t="str" cm="1">
        <f t="array" ref="L83">CALENDAR.FORMAT_TIMESPAN(J83,K83)</f>
        <v>18:00:00</v>
      </c>
    </row>
    <row r="84" spans="1:12" x14ac:dyDescent="0.25">
      <c r="A84" s="211">
        <v>0.25351851851850998</v>
      </c>
      <c r="B84" s="40"/>
      <c r="C84" s="230" t="str" cm="1">
        <f t="array" ref="C84">CALENDAR.FORMAT_TIMESPAN(A84,B84)</f>
        <v>0.06:05:03.999999999</v>
      </c>
      <c r="D84" s="230" t="s">
        <v>504</v>
      </c>
      <c r="F84" s="211">
        <v>3.125E-2</v>
      </c>
      <c r="G84" s="40" t="s">
        <v>365</v>
      </c>
      <c r="H84" s="230" t="str" cm="1">
        <f t="array" ref="H84">CALENDAR.FORMAT_TIMESPAN(F84,G84)</f>
        <v>0:45:00</v>
      </c>
      <c r="J84" s="211">
        <v>3.125E-2</v>
      </c>
      <c r="K84" s="40" t="s">
        <v>486</v>
      </c>
      <c r="L84" s="230" t="str" cm="1">
        <f t="array" ref="L84">CALENDAR.FORMAT_TIMESPAN(J84,K84)</f>
        <v>0:45:00</v>
      </c>
    </row>
    <row r="85" spans="1:12" x14ac:dyDescent="0.25">
      <c r="A85" s="210">
        <v>3.472222222222222E-3</v>
      </c>
      <c r="B85" s="37"/>
      <c r="C85" s="231" t="str" cm="1">
        <f t="array" ref="C85">CALENDAR.FORMAT_TIMESPAN(A85,B85)</f>
        <v>0.00:05:00</v>
      </c>
      <c r="D85" s="231" t="s">
        <v>505</v>
      </c>
      <c r="F85" s="210">
        <v>5.2083299999999995E-4</v>
      </c>
      <c r="G85" s="37" t="s">
        <v>365</v>
      </c>
      <c r="H85" s="231" t="str" cm="1">
        <f t="array" ref="H85">CALENDAR.FORMAT_TIMESPAN(F85,G85)</f>
        <v>0:00:44.9999712</v>
      </c>
      <c r="J85" s="210">
        <v>5.2083299999999995E-4</v>
      </c>
      <c r="K85" s="37" t="s">
        <v>491</v>
      </c>
      <c r="L85" s="231" t="str" cm="1">
        <f t="array" ref="L85">CALENDAR.FORMAT_TIMESPAN(J85,K85)</f>
        <v>0:00:44.9999712</v>
      </c>
    </row>
    <row r="86" spans="1:12" x14ac:dyDescent="0.25">
      <c r="A86" s="208">
        <v>3.5185185185185185E-3</v>
      </c>
      <c r="B86" s="9"/>
      <c r="C86" s="230" t="str" cm="1">
        <f t="array" ref="C86">CALENDAR.FORMAT_TIMESPAN(A86,B86)</f>
        <v>0.00:05:04</v>
      </c>
      <c r="D86" s="230" t="s">
        <v>506</v>
      </c>
      <c r="F86" s="211">
        <v>9.0000000000000002E-6</v>
      </c>
      <c r="G86" s="40" t="s">
        <v>358</v>
      </c>
      <c r="H86" s="230" t="str" cm="1">
        <f t="array" ref="H86">CALENDAR.FORMAT_TIMESPAN(F86,G86)</f>
        <v>0:00:00.7776</v>
      </c>
      <c r="J86" s="211">
        <v>9.0000000000000002E-6</v>
      </c>
      <c r="K86" s="40" t="s">
        <v>357</v>
      </c>
      <c r="L86" s="230" t="e" cm="1">
        <f t="array" ref="L86">CALENDAR.FORMAT_TIMESPAN(J86,K86)</f>
        <v>#VALUE!</v>
      </c>
    </row>
    <row r="87" spans="1:12" x14ac:dyDescent="0.25">
      <c r="A87" s="209">
        <v>0</v>
      </c>
      <c r="B87" s="54" t="s">
        <v>489</v>
      </c>
      <c r="C87" s="231" t="str" cm="1">
        <f t="array" ref="C87">CALENDAR.FORMAT_TIMESPAN(A87,B87)</f>
        <v>0.00:00:00</v>
      </c>
      <c r="D87" s="231" t="s">
        <v>507</v>
      </c>
      <c r="F87" s="209">
        <v>0</v>
      </c>
      <c r="G87" s="54" t="s">
        <v>362</v>
      </c>
      <c r="H87" s="231" t="str" cm="1">
        <f t="array" ref="H87">CALENDAR.FORMAT_TIMESPAN(F87,G87)</f>
        <v>0:00:00</v>
      </c>
      <c r="J87" s="209">
        <v>1.7865</v>
      </c>
      <c r="K87" s="54" t="s">
        <v>483</v>
      </c>
      <c r="L87" s="231" t="str" cm="1">
        <f t="array" ref="L87">CALENDAR.FORMAT_TIMESPAN(J87,K87)</f>
        <v>+42:52:33.6</v>
      </c>
    </row>
    <row r="88" spans="1:12" x14ac:dyDescent="0.25">
      <c r="A88" s="208">
        <v>-1</v>
      </c>
      <c r="B88" s="87" t="s">
        <v>489</v>
      </c>
      <c r="C88" s="230" t="str" cm="1">
        <f t="array" ref="C88">CALENDAR.FORMAT_TIMESPAN(A88,B88)</f>
        <v>−1.00:00:00</v>
      </c>
      <c r="D88" s="230" t="s">
        <v>508</v>
      </c>
      <c r="F88" s="208">
        <v>1.7865</v>
      </c>
      <c r="G88" s="87" t="s">
        <v>358</v>
      </c>
      <c r="H88" s="230" t="str" cm="1">
        <f t="array" ref="H88">CALENDAR.FORMAT_TIMESPAN(F88,G88)</f>
        <v>42:52:33.6</v>
      </c>
      <c r="J88" s="208">
        <v>1.7865</v>
      </c>
      <c r="K88" s="87" t="s">
        <v>367</v>
      </c>
      <c r="L88" s="230" t="str" cm="1">
        <f t="array" ref="L88">CALENDAR.FORMAT_TIMESPAN(J88,K88)</f>
        <v>42:52:33.6</v>
      </c>
    </row>
    <row r="89" spans="1:12" x14ac:dyDescent="0.25">
      <c r="A89" s="210">
        <v>1</v>
      </c>
      <c r="B89" s="225" t="s">
        <v>489</v>
      </c>
      <c r="C89" s="231" t="str" cm="1">
        <f t="array" ref="C89">CALENDAR.FORMAT_TIMESPAN(A89,B89)</f>
        <v>1.00:00:00</v>
      </c>
      <c r="D89" s="231" t="s">
        <v>509</v>
      </c>
      <c r="F89" s="210">
        <v>-1</v>
      </c>
      <c r="G89" s="225" t="s">
        <v>358</v>
      </c>
      <c r="H89" s="231" t="str" cm="1">
        <f t="array" ref="H89">CALENDAR.FORMAT_TIMESPAN(F89,G89)</f>
        <v>−24:00</v>
      </c>
      <c r="J89" s="210">
        <v>-1</v>
      </c>
      <c r="K89" s="225" t="s">
        <v>357</v>
      </c>
      <c r="L89" s="231" t="e" cm="1">
        <f t="array" ref="L89">CALENDAR.FORMAT_TIMESPAN(J89,K89)</f>
        <v>#VALUE!</v>
      </c>
    </row>
    <row r="90" spans="1:12" x14ac:dyDescent="0.25">
      <c r="A90" s="211">
        <v>1.25</v>
      </c>
      <c r="B90" s="92" t="s">
        <v>489</v>
      </c>
      <c r="C90" s="230" t="str" cm="1">
        <f t="array" ref="C90">CALENDAR.FORMAT_TIMESPAN(A90,B90)</f>
        <v>1.06:00:00</v>
      </c>
      <c r="D90" s="230" t="s">
        <v>510</v>
      </c>
      <c r="F90" s="211">
        <v>1.75</v>
      </c>
      <c r="G90" s="92" t="s">
        <v>358</v>
      </c>
      <c r="H90" s="230" t="str" cm="1">
        <f t="array" ref="H90">CALENDAR.FORMAT_TIMESPAN(F90,G90)</f>
        <v>42:00</v>
      </c>
      <c r="J90" s="211">
        <v>1.75</v>
      </c>
      <c r="K90" s="92" t="s">
        <v>357</v>
      </c>
      <c r="L90" s="230" t="e" cm="1">
        <f t="array" ref="L90">CALENDAR.FORMAT_TIMESPAN(J90,K90)</f>
        <v>#VALUE!</v>
      </c>
    </row>
    <row r="91" spans="1:12" x14ac:dyDescent="0.25">
      <c r="A91" s="209">
        <v>1.2534722222222201</v>
      </c>
      <c r="B91" s="54" t="s">
        <v>489</v>
      </c>
      <c r="C91" s="231" t="str" cm="1">
        <f t="array" ref="C91">CALENDAR.FORMAT_TIMESPAN(A91,B91)</f>
        <v>1.06:05:00</v>
      </c>
      <c r="D91" s="231" t="s">
        <v>511</v>
      </c>
      <c r="F91" s="209">
        <v>1.8666666666659999</v>
      </c>
      <c r="G91" s="54" t="s">
        <v>362</v>
      </c>
      <c r="H91" s="231" t="str" cm="1">
        <f t="array" ref="H91">CALENDAR.FORMAT_TIMESPAN(F91,G91)</f>
        <v>44:47:59.999999942</v>
      </c>
      <c r="J91" s="209">
        <v>-1.8666666666659999</v>
      </c>
      <c r="K91" s="54" t="s">
        <v>357</v>
      </c>
      <c r="L91" s="231" t="e" cm="1">
        <f t="array" ref="L91">CALENDAR.FORMAT_TIMESPAN(J91,K91)</f>
        <v>#VALUE!</v>
      </c>
    </row>
    <row r="92" spans="1:12" x14ac:dyDescent="0.25">
      <c r="A92" s="208">
        <v>1.25351851851851</v>
      </c>
      <c r="B92" s="9" t="s">
        <v>489</v>
      </c>
      <c r="C92" s="230" t="str" cm="1">
        <f t="array" ref="C92">CALENDAR.FORMAT_TIMESPAN(A92,B92)</f>
        <v>1.06:05:03.999999999</v>
      </c>
      <c r="D92" s="230" t="s">
        <v>512</v>
      </c>
      <c r="F92" s="208">
        <v>1.99</v>
      </c>
      <c r="G92" s="9" t="s">
        <v>358</v>
      </c>
      <c r="H92" s="230" t="str" cm="1">
        <f t="array" ref="H92">CALENDAR.FORMAT_TIMESPAN(F92,G92)</f>
        <v>47:45:36</v>
      </c>
      <c r="J92" s="208">
        <v>5.9000999999999998E-2</v>
      </c>
      <c r="K92" s="87" t="s">
        <v>485</v>
      </c>
      <c r="L92" s="230" t="e" cm="1">
        <f t="array" ref="L92">CALENDAR.FORMAT_TIMESPAN(J92,K92)</f>
        <v>#VALUE!</v>
      </c>
    </row>
    <row r="93" spans="1:12" x14ac:dyDescent="0.25">
      <c r="A93" s="210">
        <v>0.25</v>
      </c>
      <c r="B93" s="37" t="s">
        <v>489</v>
      </c>
      <c r="C93" s="231" t="str" cm="1">
        <f t="array" ref="C93">CALENDAR.FORMAT_TIMESPAN(A93,B93)</f>
        <v>0.06:00:00</v>
      </c>
      <c r="D93" s="231" t="s">
        <v>513</v>
      </c>
      <c r="F93" s="210">
        <v>1.999001</v>
      </c>
      <c r="G93" s="37" t="s">
        <v>358</v>
      </c>
      <c r="H93" s="231" t="str" cm="1">
        <f t="array" ref="H93">CALENDAR.FORMAT_TIMESPAN(F93,G93)</f>
        <v>47:58:33.6864</v>
      </c>
      <c r="J93" s="210">
        <v>1.999001</v>
      </c>
      <c r="K93" s="37" t="s">
        <v>368</v>
      </c>
      <c r="L93" s="231" t="str" cm="1">
        <f t="array" ref="L93">CALENDAR.FORMAT_TIMESPAN(J93,K93)</f>
        <v>47:59</v>
      </c>
    </row>
    <row r="94" spans="1:12" x14ac:dyDescent="0.25">
      <c r="A94" s="211">
        <v>0.25347222222221999</v>
      </c>
      <c r="B94" s="40" t="s">
        <v>489</v>
      </c>
      <c r="C94" s="230" t="str" cm="1">
        <f t="array" ref="C94">CALENDAR.FORMAT_TIMESPAN(A94,B94)</f>
        <v>0.06:05:00</v>
      </c>
      <c r="D94" s="230" t="s">
        <v>514</v>
      </c>
      <c r="F94" s="211">
        <v>0.75</v>
      </c>
      <c r="G94" s="40" t="s">
        <v>358</v>
      </c>
      <c r="H94" s="230" t="str" cm="1">
        <f t="array" ref="H94">CALENDAR.FORMAT_TIMESPAN(F94,G94)</f>
        <v>18:00</v>
      </c>
      <c r="J94" s="211">
        <v>1.999001</v>
      </c>
      <c r="K94" s="40" t="s">
        <v>357</v>
      </c>
      <c r="L94" s="230" t="e" cm="1">
        <f t="array" ref="L94">CALENDAR.FORMAT_TIMESPAN(J94,K94)</f>
        <v>#VALUE!</v>
      </c>
    </row>
    <row r="95" spans="1:12" x14ac:dyDescent="0.25">
      <c r="A95" s="210">
        <v>0.25351851851850998</v>
      </c>
      <c r="B95" s="37" t="s">
        <v>489</v>
      </c>
      <c r="C95" s="231" t="str" cm="1">
        <f t="array" ref="C95">CALENDAR.FORMAT_TIMESPAN(A95,B95)</f>
        <v>0.06:05:03.999999999</v>
      </c>
      <c r="D95" s="231" t="s">
        <v>515</v>
      </c>
      <c r="F95" s="210">
        <v>3.125E-2</v>
      </c>
      <c r="G95" s="37" t="s">
        <v>489</v>
      </c>
      <c r="H95" s="231" t="str" cm="1">
        <f t="array" ref="H95">CALENDAR.FORMAT_TIMESPAN(F95,G95)</f>
        <v>0.00:45:00</v>
      </c>
      <c r="J95" s="210">
        <v>3.125E-2</v>
      </c>
      <c r="K95" s="37" t="s">
        <v>369</v>
      </c>
      <c r="L95" s="231" t="str" cm="1">
        <f t="array" ref="L95">CALENDAR.FORMAT_TIMESPAN(J95,K95)</f>
        <v>0:45:00</v>
      </c>
    </row>
    <row r="96" spans="1:12" x14ac:dyDescent="0.25">
      <c r="A96" s="208">
        <v>3.472222222222222E-3</v>
      </c>
      <c r="B96" s="9" t="s">
        <v>489</v>
      </c>
      <c r="C96" s="230" t="str" cm="1">
        <f t="array" ref="C96">CALENDAR.FORMAT_TIMESPAN(A96,B96)</f>
        <v>0.00:05:00</v>
      </c>
      <c r="D96" s="230" t="s">
        <v>516</v>
      </c>
      <c r="F96" s="211">
        <v>5.2083299999999995E-4</v>
      </c>
      <c r="G96" s="92" t="s">
        <v>484</v>
      </c>
      <c r="H96" s="230" t="e" cm="1">
        <f t="array" ref="H96">CALENDAR.FORMAT_TIMESPAN(F96,G96)</f>
        <v>#VALUE!</v>
      </c>
      <c r="J96" s="211">
        <v>5.2083299999999995E-4</v>
      </c>
      <c r="K96" s="40" t="s">
        <v>358</v>
      </c>
      <c r="L96" s="230" t="str" cm="1">
        <f t="array" ref="L96">CALENDAR.FORMAT_TIMESPAN(J96,K96)</f>
        <v>0:00:44.9999712</v>
      </c>
    </row>
    <row r="97" spans="1:12" x14ac:dyDescent="0.25">
      <c r="A97" s="209">
        <v>3.5185185185185185E-3</v>
      </c>
      <c r="B97" s="54" t="s">
        <v>489</v>
      </c>
      <c r="C97" s="231" t="str" cm="1">
        <f t="array" ref="C97">CALENDAR.FORMAT_TIMESPAN(A97,B97)</f>
        <v>0.00:05:04</v>
      </c>
      <c r="D97" s="231" t="s">
        <v>517</v>
      </c>
      <c r="F97" s="232">
        <v>9.0000000000000002E-6</v>
      </c>
      <c r="G97" s="233" t="s">
        <v>358</v>
      </c>
      <c r="H97" s="234" t="str" cm="1">
        <f t="array" ref="H97">CALENDAR.FORMAT_TIMESPAN(F97,G97)</f>
        <v>0:00:00.7776</v>
      </c>
      <c r="J97" s="232">
        <v>5.2083299999999995E-4</v>
      </c>
      <c r="K97" s="233" t="s">
        <v>482</v>
      </c>
      <c r="L97" s="234" t="str" cm="1">
        <f t="array" ref="L97">CALENDAR.FORMAT_TIMESPAN(J97,K97)</f>
        <v>0:00:45.0000</v>
      </c>
    </row>
    <row r="98" spans="1:12" x14ac:dyDescent="0.25">
      <c r="A98" s="208">
        <v>0</v>
      </c>
      <c r="B98" s="87" t="s">
        <v>540</v>
      </c>
      <c r="C98" s="230" t="str" cm="1">
        <f t="array" ref="C98">CALENDAR.FORMAT_TIMESPAN(A98,B98)</f>
        <v>0.00:00:00</v>
      </c>
      <c r="D98" s="230" t="s">
        <v>518</v>
      </c>
      <c r="F98" s="199"/>
      <c r="G98" s="61"/>
      <c r="H98" s="3"/>
      <c r="J98" s="199"/>
      <c r="K98" s="61"/>
      <c r="L98" s="3"/>
    </row>
    <row r="99" spans="1:12" x14ac:dyDescent="0.25">
      <c r="A99" s="210">
        <v>-1</v>
      </c>
      <c r="B99" s="225" t="s">
        <v>540</v>
      </c>
      <c r="C99" s="231" t="str" cm="1">
        <f t="array" ref="C99">CALENDAR.FORMAT_TIMESPAN(A99,B99)</f>
        <v>−1.00:00:00</v>
      </c>
      <c r="D99" s="231" t="s">
        <v>519</v>
      </c>
      <c r="F99" s="199"/>
      <c r="G99" s="61"/>
      <c r="H99" s="3"/>
      <c r="J99" s="199"/>
      <c r="K99" s="61"/>
      <c r="L99" s="3"/>
    </row>
    <row r="100" spans="1:12" x14ac:dyDescent="0.25">
      <c r="A100" s="211">
        <v>1</v>
      </c>
      <c r="B100" s="92" t="s">
        <v>540</v>
      </c>
      <c r="C100" s="230" t="str" cm="1">
        <f t="array" ref="C100">CALENDAR.FORMAT_TIMESPAN(A100,B100)</f>
        <v>1.00:00:00</v>
      </c>
      <c r="D100" s="230" t="s">
        <v>520</v>
      </c>
      <c r="F100" s="199"/>
      <c r="G100" s="61"/>
      <c r="H100" s="3"/>
      <c r="J100" s="199"/>
      <c r="K100" s="61"/>
      <c r="L100" s="3"/>
    </row>
    <row r="101" spans="1:12" x14ac:dyDescent="0.25">
      <c r="A101" s="209">
        <v>1.25</v>
      </c>
      <c r="B101" s="54" t="s">
        <v>540</v>
      </c>
      <c r="C101" s="231" t="str" cm="1">
        <f t="array" ref="C101">CALENDAR.FORMAT_TIMESPAN(A101,B101)</f>
        <v>1.06:00:00</v>
      </c>
      <c r="D101" s="231" t="s">
        <v>521</v>
      </c>
      <c r="F101" s="199" t="s">
        <v>577</v>
      </c>
      <c r="G101" s="61"/>
      <c r="H101" s="3"/>
      <c r="J101" s="199"/>
      <c r="K101" s="61"/>
      <c r="L101" s="3"/>
    </row>
    <row r="102" spans="1:12" x14ac:dyDescent="0.25">
      <c r="A102" s="208">
        <v>1.2534722222222201</v>
      </c>
      <c r="B102" s="9" t="s">
        <v>540</v>
      </c>
      <c r="C102" s="230" t="str" cm="1">
        <f t="array" ref="C102">CALENDAR.FORMAT_TIMESPAN(A102,B102)</f>
        <v>1.06:05:00</v>
      </c>
      <c r="D102" s="230" t="s">
        <v>522</v>
      </c>
      <c r="F102" s="199"/>
      <c r="G102" s="61"/>
      <c r="H102" s="3"/>
      <c r="J102" s="199"/>
      <c r="K102" s="61"/>
      <c r="L102" s="3"/>
    </row>
    <row r="103" spans="1:12" x14ac:dyDescent="0.25">
      <c r="A103" s="210">
        <v>1.25351851851851</v>
      </c>
      <c r="B103" s="37" t="s">
        <v>540</v>
      </c>
      <c r="C103" s="231" t="str" cm="1">
        <f t="array" ref="C103">CALENDAR.FORMAT_TIMESPAN(A103,B103)</f>
        <v>1.06:05:03.999999999</v>
      </c>
      <c r="D103" s="231" t="s">
        <v>523</v>
      </c>
      <c r="F103" s="199"/>
      <c r="G103" s="61"/>
      <c r="H103" s="3"/>
      <c r="J103" s="199"/>
      <c r="K103" s="61"/>
      <c r="L103" s="3"/>
    </row>
    <row r="104" spans="1:12" x14ac:dyDescent="0.25">
      <c r="A104" s="211">
        <v>0.25</v>
      </c>
      <c r="B104" s="40" t="s">
        <v>540</v>
      </c>
      <c r="C104" s="230" t="str" cm="1">
        <f t="array" ref="C104">CALENDAR.FORMAT_TIMESPAN(A104,B104)</f>
        <v>0.06:00:00</v>
      </c>
      <c r="D104" s="230" t="s">
        <v>524</v>
      </c>
      <c r="F104" s="199"/>
      <c r="G104" s="61"/>
      <c r="H104" s="3"/>
      <c r="J104" s="199"/>
      <c r="K104" s="61"/>
      <c r="L104" s="3"/>
    </row>
    <row r="105" spans="1:12" x14ac:dyDescent="0.25">
      <c r="A105" s="210">
        <v>0.25347222222221999</v>
      </c>
      <c r="B105" s="37" t="s">
        <v>540</v>
      </c>
      <c r="C105" s="231" t="str" cm="1">
        <f t="array" ref="C105">CALENDAR.FORMAT_TIMESPAN(A105,B105)</f>
        <v>0.06:05:00</v>
      </c>
      <c r="D105" s="231" t="s">
        <v>525</v>
      </c>
      <c r="F105" s="199"/>
      <c r="G105" s="61"/>
      <c r="H105" s="3"/>
      <c r="J105" s="199"/>
      <c r="K105" s="61"/>
      <c r="L105" s="3"/>
    </row>
    <row r="106" spans="1:12" x14ac:dyDescent="0.25">
      <c r="A106" s="208">
        <v>0.25351851851850998</v>
      </c>
      <c r="B106" s="9" t="s">
        <v>540</v>
      </c>
      <c r="C106" s="230" t="str" cm="1">
        <f t="array" ref="C106">CALENDAR.FORMAT_TIMESPAN(A106,B106)</f>
        <v>0.06:05:03.999999999</v>
      </c>
      <c r="D106" s="230" t="s">
        <v>526</v>
      </c>
      <c r="F106" s="199"/>
      <c r="G106" s="61"/>
      <c r="H106" s="3"/>
      <c r="J106" s="199"/>
      <c r="K106" s="61"/>
      <c r="L106" s="3"/>
    </row>
    <row r="107" spans="1:12" x14ac:dyDescent="0.25">
      <c r="A107" s="209">
        <v>3.472222222222222E-3</v>
      </c>
      <c r="B107" s="54" t="s">
        <v>540</v>
      </c>
      <c r="C107" s="231" t="str" cm="1">
        <f t="array" ref="C107">CALENDAR.FORMAT_TIMESPAN(A107,B107)</f>
        <v>0.00:05:00</v>
      </c>
      <c r="D107" s="231" t="s">
        <v>527</v>
      </c>
      <c r="F107" s="199"/>
      <c r="G107" s="61"/>
      <c r="H107" s="3"/>
      <c r="J107" s="199"/>
      <c r="K107" s="61"/>
      <c r="L107" s="3"/>
    </row>
    <row r="108" spans="1:12" x14ac:dyDescent="0.25">
      <c r="A108" s="208">
        <v>3.5185185185185185E-3</v>
      </c>
      <c r="B108" s="87" t="s">
        <v>540</v>
      </c>
      <c r="C108" s="230" t="str" cm="1">
        <f t="array" ref="C108">CALENDAR.FORMAT_TIMESPAN(A108,B108)</f>
        <v>0.00:05:04</v>
      </c>
      <c r="D108" s="230" t="s">
        <v>528</v>
      </c>
      <c r="F108" s="199"/>
      <c r="G108" s="61"/>
      <c r="H108" s="3"/>
      <c r="J108" s="199"/>
      <c r="K108" s="61"/>
      <c r="L108" s="3"/>
    </row>
    <row r="109" spans="1:12" x14ac:dyDescent="0.25">
      <c r="A109" s="210">
        <v>0</v>
      </c>
      <c r="B109" s="225" t="s">
        <v>541</v>
      </c>
      <c r="C109" s="231" t="str" cm="1">
        <f t="array" ref="C109">CALENDAR.FORMAT_TIMESPAN(A109,B109)</f>
        <v>0.00:00:00</v>
      </c>
      <c r="D109" s="231" t="s">
        <v>529</v>
      </c>
      <c r="F109" s="199"/>
      <c r="G109" s="61"/>
      <c r="H109" s="3"/>
      <c r="J109" s="199"/>
      <c r="K109" s="61"/>
      <c r="L109" s="3"/>
    </row>
    <row r="110" spans="1:12" x14ac:dyDescent="0.25">
      <c r="A110" s="211">
        <v>-1</v>
      </c>
      <c r="B110" s="92" t="s">
        <v>541</v>
      </c>
      <c r="C110" s="230" t="str" cm="1">
        <f t="array" ref="C110">CALENDAR.FORMAT_TIMESPAN(A110,B110)</f>
        <v>−1.00:00:00</v>
      </c>
      <c r="D110" s="230" t="s">
        <v>530</v>
      </c>
      <c r="F110" s="199"/>
      <c r="G110" s="61"/>
      <c r="H110" s="3"/>
      <c r="J110" s="199"/>
      <c r="K110" s="61"/>
      <c r="L110" s="3"/>
    </row>
    <row r="111" spans="1:12" x14ac:dyDescent="0.25">
      <c r="A111" s="209">
        <v>1</v>
      </c>
      <c r="B111" s="54" t="s">
        <v>541</v>
      </c>
      <c r="C111" s="231" t="str" cm="1">
        <f t="array" ref="C111">CALENDAR.FORMAT_TIMESPAN(A111,B111)</f>
        <v>1.00:00:00</v>
      </c>
      <c r="D111" s="231" t="s">
        <v>531</v>
      </c>
      <c r="F111" s="199"/>
      <c r="G111" s="61"/>
      <c r="H111" s="3"/>
      <c r="J111" s="199"/>
      <c r="K111" s="61"/>
      <c r="L111" s="3"/>
    </row>
    <row r="112" spans="1:12" x14ac:dyDescent="0.25">
      <c r="A112" s="208">
        <v>1.25</v>
      </c>
      <c r="B112" s="9" t="s">
        <v>541</v>
      </c>
      <c r="C112" s="230" t="str" cm="1">
        <f t="array" ref="C112">CALENDAR.FORMAT_TIMESPAN(A112,B112)</f>
        <v>1.06:00:00</v>
      </c>
      <c r="D112" s="230" t="s">
        <v>532</v>
      </c>
      <c r="F112" s="199"/>
      <c r="G112" s="61"/>
      <c r="H112" s="3"/>
      <c r="J112" s="199"/>
      <c r="K112" s="61"/>
      <c r="L112" s="3"/>
    </row>
    <row r="113" spans="1:12" x14ac:dyDescent="0.25">
      <c r="A113" s="210">
        <v>1.2534722222222201</v>
      </c>
      <c r="B113" s="37" t="s">
        <v>541</v>
      </c>
      <c r="C113" s="231" t="str" cm="1">
        <f t="array" ref="C113">CALENDAR.FORMAT_TIMESPAN(A113,B113)</f>
        <v>1.06:05:00</v>
      </c>
      <c r="D113" s="231" t="s">
        <v>533</v>
      </c>
      <c r="F113" s="199"/>
      <c r="G113" s="61"/>
      <c r="H113" s="3"/>
      <c r="J113" s="199"/>
      <c r="K113" s="61"/>
      <c r="L113" s="3"/>
    </row>
    <row r="114" spans="1:12" x14ac:dyDescent="0.25">
      <c r="A114" s="211">
        <v>1.25351851851851</v>
      </c>
      <c r="B114" s="40" t="s">
        <v>541</v>
      </c>
      <c r="C114" s="230" t="str" cm="1">
        <f t="array" ref="C114">CALENDAR.FORMAT_TIMESPAN(A114,B114)</f>
        <v>1.06:05:03.999999999</v>
      </c>
      <c r="D114" s="230" t="s">
        <v>534</v>
      </c>
      <c r="F114" s="199"/>
      <c r="G114" s="61"/>
      <c r="H114" s="3"/>
      <c r="J114" s="199"/>
      <c r="K114" s="61"/>
      <c r="L114" s="3"/>
    </row>
    <row r="115" spans="1:12" x14ac:dyDescent="0.25">
      <c r="A115" s="210">
        <v>0.25</v>
      </c>
      <c r="B115" s="37" t="s">
        <v>541</v>
      </c>
      <c r="C115" s="231" t="str" cm="1">
        <f t="array" ref="C115">CALENDAR.FORMAT_TIMESPAN(A115,B115)</f>
        <v>0.06:00:00</v>
      </c>
      <c r="D115" s="231" t="s">
        <v>535</v>
      </c>
      <c r="F115" s="199"/>
      <c r="G115" s="61"/>
      <c r="H115" s="3"/>
      <c r="J115" s="199"/>
      <c r="K115" s="61"/>
      <c r="L115" s="3"/>
    </row>
    <row r="116" spans="1:12" x14ac:dyDescent="0.25">
      <c r="A116" s="208">
        <v>0.25347222222221999</v>
      </c>
      <c r="B116" s="9" t="s">
        <v>541</v>
      </c>
      <c r="C116" s="230" t="str" cm="1">
        <f t="array" ref="C116">CALENDAR.FORMAT_TIMESPAN(A116,B116)</f>
        <v>0.06:05:00</v>
      </c>
      <c r="D116" s="230" t="s">
        <v>536</v>
      </c>
      <c r="F116" s="199"/>
      <c r="G116" s="61"/>
      <c r="H116" s="3"/>
      <c r="J116" s="199"/>
      <c r="K116" s="61"/>
      <c r="L116" s="3"/>
    </row>
    <row r="117" spans="1:12" x14ac:dyDescent="0.25">
      <c r="A117" s="210">
        <v>0.25351851851850998</v>
      </c>
      <c r="B117" s="37" t="s">
        <v>541</v>
      </c>
      <c r="C117" s="231" t="str" cm="1">
        <f t="array" ref="C117">CALENDAR.FORMAT_TIMESPAN(A117,B117)</f>
        <v>0.06:05:03.999999999</v>
      </c>
      <c r="D117" s="231" t="s">
        <v>537</v>
      </c>
      <c r="F117" s="199"/>
      <c r="G117" s="61"/>
      <c r="H117" s="3"/>
      <c r="J117" s="199"/>
      <c r="K117" s="61"/>
      <c r="L117" s="3"/>
    </row>
    <row r="118" spans="1:12" x14ac:dyDescent="0.25">
      <c r="A118" s="211">
        <v>3.472222222222222E-3</v>
      </c>
      <c r="B118" s="40" t="s">
        <v>541</v>
      </c>
      <c r="C118" s="230" t="str" cm="1">
        <f t="array" ref="C118">CALENDAR.FORMAT_TIMESPAN(A118,B118)</f>
        <v>0.00:05:00</v>
      </c>
      <c r="D118" s="230" t="s">
        <v>538</v>
      </c>
      <c r="F118" s="199"/>
      <c r="G118" s="61"/>
      <c r="H118" s="3"/>
      <c r="J118" s="199"/>
      <c r="K118" s="61"/>
      <c r="L118" s="3"/>
    </row>
    <row r="119" spans="1:12" x14ac:dyDescent="0.25">
      <c r="A119" s="210">
        <v>3.5185185185185185E-3</v>
      </c>
      <c r="B119" s="37" t="s">
        <v>541</v>
      </c>
      <c r="C119" s="231" t="str" cm="1">
        <f t="array" ref="C119">CALENDAR.FORMAT_TIMESPAN(A119,B119)</f>
        <v>0.00:05:04</v>
      </c>
      <c r="D119" s="231" t="s">
        <v>539</v>
      </c>
      <c r="F119" s="199"/>
      <c r="G119" s="61"/>
      <c r="H119" s="3"/>
      <c r="J119" s="199"/>
      <c r="K119" s="61"/>
      <c r="L119" s="3"/>
    </row>
    <row r="120" spans="1:12" x14ac:dyDescent="0.25">
      <c r="A120" s="199"/>
      <c r="B120" s="61"/>
      <c r="C120" s="3"/>
      <c r="D120" s="3"/>
      <c r="F120" s="199"/>
      <c r="G120" s="61"/>
      <c r="H120" s="3"/>
      <c r="J120" s="199"/>
      <c r="K120" s="61"/>
      <c r="L120" s="3"/>
    </row>
    <row r="121" spans="1:12" x14ac:dyDescent="0.25">
      <c r="A121" s="199"/>
      <c r="B121" s="61"/>
      <c r="C121" s="3"/>
      <c r="D121" s="3"/>
      <c r="F121" s="199"/>
      <c r="G121" s="61"/>
      <c r="H121" s="3"/>
      <c r="J121" s="199"/>
      <c r="K121" s="61"/>
      <c r="L121" s="3"/>
    </row>
    <row r="122" spans="1:12" x14ac:dyDescent="0.25">
      <c r="A122" s="199"/>
      <c r="B122" s="61"/>
      <c r="C122" s="3"/>
      <c r="D122" s="3"/>
      <c r="F122" s="199"/>
      <c r="G122" s="61"/>
      <c r="H122" s="3"/>
      <c r="J122" s="199"/>
      <c r="K122" s="61"/>
      <c r="L122" s="3"/>
    </row>
    <row r="123" spans="1:12" x14ac:dyDescent="0.25">
      <c r="A123" s="199"/>
      <c r="B123" s="61"/>
      <c r="C123" s="3"/>
      <c r="D123" s="3"/>
      <c r="F123" s="199"/>
      <c r="G123" s="61"/>
      <c r="H123" s="3"/>
      <c r="J123" s="199"/>
      <c r="K123" s="61"/>
      <c r="L123" s="3"/>
    </row>
    <row r="126" spans="1:12" ht="19.5" x14ac:dyDescent="0.3">
      <c r="A126" s="1" t="s">
        <v>402</v>
      </c>
      <c r="C126" s="1" t="s">
        <v>414</v>
      </c>
    </row>
    <row r="127" spans="1:12" x14ac:dyDescent="0.25">
      <c r="G127" s="223"/>
    </row>
    <row r="128" spans="1:12" x14ac:dyDescent="0.25">
      <c r="A128" s="23" t="s">
        <v>403</v>
      </c>
      <c r="B128" s="244" t="s">
        <v>352</v>
      </c>
      <c r="C128" s="124" t="s">
        <v>355</v>
      </c>
      <c r="D128" t="s">
        <v>410</v>
      </c>
      <c r="G128" s="262"/>
    </row>
    <row r="129" spans="1:4" x14ac:dyDescent="0.25">
      <c r="A129" s="239" t="s">
        <v>404</v>
      </c>
      <c r="B129" s="245" cm="1">
        <f t="array" ref="B129">CALENDAR.PARSE_ISO_TIME(A129)</f>
        <v>0.52458061342592599</v>
      </c>
      <c r="C129" s="246" t="s">
        <v>411</v>
      </c>
      <c r="D129" t="e" cm="1">
        <f t="array" aca="1" ref="D129" ca="1">CALENDAR.FORMAT_ISO_TIME(Table22[[#This Row],[Out: TimeSpan]],Table22[[#This Row],[Options]])</f>
        <v>#NAME?</v>
      </c>
    </row>
    <row r="130" spans="1:4" x14ac:dyDescent="0.25">
      <c r="A130" s="240" t="s">
        <v>405</v>
      </c>
      <c r="B130" s="79" cm="1">
        <f t="array" ref="B130">CALENDAR.PARSE_ISO_TIME(A130)</f>
        <v>0.52458061342592599</v>
      </c>
      <c r="C130" s="247" t="s">
        <v>190</v>
      </c>
      <c r="D130" t="e" cm="1">
        <f t="array" aca="1" ref="D130" ca="1">CALENDAR.FORMAT_ISO_TIME(Table22[[#This Row],[Out: TimeSpan]],Table22[[#This Row],[Options]])</f>
        <v>#NAME?</v>
      </c>
    </row>
    <row r="131" spans="1:4" x14ac:dyDescent="0.25">
      <c r="A131" s="240" t="s">
        <v>406</v>
      </c>
      <c r="B131" s="245" cm="1">
        <f t="array" ref="B131">CALENDAR.PARSE_ISO_TIME(A131)</f>
        <v>0.52458055555555561</v>
      </c>
      <c r="C131" s="246" t="s">
        <v>185</v>
      </c>
      <c r="D131" t="e" cm="1">
        <f t="array" aca="1" ref="D131" ca="1">CALENDAR.FORMAT_ISO_TIME(Table22[[#This Row],[Out: TimeSpan]],Table22[[#This Row],[Options]])</f>
        <v>#NAME?</v>
      </c>
    </row>
    <row r="132" spans="1:4" x14ac:dyDescent="0.25">
      <c r="A132" s="242" t="s">
        <v>407</v>
      </c>
      <c r="B132" s="79" cm="1">
        <f t="array" ref="B132">CALENDAR.PARSE_ISO_TIME(A132)</f>
        <v>0.45833333333333331</v>
      </c>
      <c r="C132" s="247" t="s">
        <v>413</v>
      </c>
      <c r="D132" t="e" cm="1">
        <f t="array" aca="1" ref="D132" ca="1">CALENDAR.FORMAT_ISO_TIME(Table22[[#This Row],[Out: TimeSpan]],Table22[[#This Row],[Options]])</f>
        <v>#NAME?</v>
      </c>
    </row>
    <row r="133" spans="1:4" x14ac:dyDescent="0.25">
      <c r="A133" s="243" t="s">
        <v>408</v>
      </c>
      <c r="B133" s="245" cm="1">
        <f t="array" ref="B133">CALENDAR.PARSE_ISO_TIME(A133)</f>
        <v>0.47291666666666665</v>
      </c>
      <c r="C133" s="246" t="s">
        <v>411</v>
      </c>
      <c r="D133" t="e" cm="1">
        <f t="array" aca="1" ref="D133" ca="1">CALENDAR.FORMAT_ISO_TIME(Table22[[#This Row],[Out: TimeSpan]],Table22[[#This Row],[Options]])</f>
        <v>#NAME?</v>
      </c>
    </row>
    <row r="134" spans="1:4" x14ac:dyDescent="0.25">
      <c r="A134" s="240" t="s">
        <v>492</v>
      </c>
      <c r="B134" s="79" cm="1">
        <f t="array" ref="B134">CALENDAR.PARSE_ISO_TIME(A134)</f>
        <v>6.6769777662037027E-6</v>
      </c>
      <c r="C134" s="247"/>
      <c r="D134" t="e" cm="1">
        <f t="array" aca="1" ref="D134" ca="1">CALENDAR.FORMAT_ISO_TIME(Table22[[#This Row],[Out: TimeSpan]],Table22[[#This Row],[Options]])</f>
        <v>#NAME?</v>
      </c>
    </row>
    <row r="135" spans="1:4" x14ac:dyDescent="0.25">
      <c r="A135" s="241" t="s">
        <v>409</v>
      </c>
      <c r="B135" s="245" t="e" cm="1">
        <f t="array" ref="B135">CALENDAR.PARSE_ISO_TIME(A135)</f>
        <v>#VALUE!</v>
      </c>
      <c r="C135" s="246"/>
      <c r="D135" t="e" cm="1">
        <f t="array" aca="1" ref="D135" ca="1">CALENDAR.FORMAT_ISO_TIME(Table22[[#This Row],[Out: TimeSpan]],Table22[[#This Row],[Options]])</f>
        <v>#NAME?</v>
      </c>
    </row>
    <row r="138" spans="1:4" ht="19.5" x14ac:dyDescent="0.3">
      <c r="A138" s="1" t="s">
        <v>415</v>
      </c>
      <c r="C138" s="1" t="s">
        <v>423</v>
      </c>
    </row>
    <row r="140" spans="1:4" x14ac:dyDescent="0.25">
      <c r="A140" s="23" t="s">
        <v>416</v>
      </c>
      <c r="B140" s="244" t="s">
        <v>42</v>
      </c>
      <c r="C140" s="124" t="s">
        <v>355</v>
      </c>
      <c r="D140" t="s">
        <v>420</v>
      </c>
    </row>
    <row r="141" spans="1:4" x14ac:dyDescent="0.25">
      <c r="A141" s="239" t="s">
        <v>381</v>
      </c>
      <c r="B141" s="245" cm="1">
        <f t="array" ref="B141">CALENDAR.PARSE_ISO_TZO(A141)</f>
        <v>0</v>
      </c>
      <c r="C141" s="246" t="s">
        <v>381</v>
      </c>
      <c r="D141" t="str" cm="1">
        <f t="array" ref="D141">CALENDAR.FORMAT_ISO_TZO(Table2224[[#This Row],[Out: TZO]],Table2224[[#This Row],[Options]])</f>
        <v>Z</v>
      </c>
    </row>
    <row r="142" spans="1:4" x14ac:dyDescent="0.25">
      <c r="A142" s="248" t="s">
        <v>417</v>
      </c>
      <c r="B142" s="79" cm="1">
        <f t="array" ref="B142">CALENDAR.PARSE_ISO_TZO(A142)</f>
        <v>0.375</v>
      </c>
      <c r="C142" s="247" t="s">
        <v>412</v>
      </c>
      <c r="D142" t="str" cm="1">
        <f t="array" ref="D142">CALENDAR.FORMAT_ISO_TZO(Table2224[[#This Row],[Out: TZO]],Table2224[[#This Row],[Options]])</f>
        <v>+540</v>
      </c>
    </row>
    <row r="143" spans="1:4" x14ac:dyDescent="0.25">
      <c r="A143" s="240" t="s">
        <v>418</v>
      </c>
      <c r="B143" s="245" cm="1">
        <f t="array" ref="B143">CALENDAR.PARSE_ISO_TZO(A143)</f>
        <v>0.38497685185185188</v>
      </c>
      <c r="C143" s="246"/>
      <c r="D143" t="str" cm="1">
        <f t="array" ref="D143">CALENDAR.FORMAT_ISO_TZO(Table2224[[#This Row],[Out: TZO]],Table2224[[#This Row],[Options]])</f>
        <v>+::</v>
      </c>
    </row>
    <row r="144" spans="1:4" x14ac:dyDescent="0.25">
      <c r="A144" s="249" t="s">
        <v>381</v>
      </c>
      <c r="B144" s="79" cm="1">
        <f t="array" ref="B144">CALENDAR.PARSE_ISO_TZO(A144)</f>
        <v>0</v>
      </c>
      <c r="C144" s="247"/>
      <c r="D144" t="str" cm="1">
        <f t="array" ref="D144">CALENDAR.FORMAT_ISO_TZO(Table2224[[#This Row],[Out: TZO]],Table2224[[#This Row],[Options]])</f>
        <v>+00:00</v>
      </c>
    </row>
    <row r="145" spans="1:8" x14ac:dyDescent="0.25">
      <c r="A145" s="250" t="s">
        <v>421</v>
      </c>
      <c r="B145" s="245" cm="1">
        <f t="array" ref="B145">CALENDAR.PARSE_ISO_TZO(A145)</f>
        <v>-0.25</v>
      </c>
      <c r="C145" s="246"/>
      <c r="D145" t="str" cm="1">
        <f t="array" ref="D145">CALENDAR.FORMAT_ISO_TZO(Table2224[[#This Row],[Out: TZO]],Table2224[[#This Row],[Options]])</f>
        <v>−:360</v>
      </c>
    </row>
    <row r="146" spans="1:8" x14ac:dyDescent="0.25">
      <c r="A146" s="248" t="s">
        <v>422</v>
      </c>
      <c r="B146" s="79" cm="1">
        <f t="array" ref="B146">CALENDAR.PARSE_ISO_TZO(A146)</f>
        <v>-0.29166666666666669</v>
      </c>
      <c r="C146" s="247"/>
      <c r="D146" t="str" cm="1">
        <f t="array" ref="D146">CALENDAR.FORMAT_ISO_TZO(Table2224[[#This Row],[Out: TZO]],Table2224[[#This Row],[Options]])</f>
        <v>−:420</v>
      </c>
    </row>
    <row r="147" spans="1:8" ht="19.5" x14ac:dyDescent="0.3">
      <c r="A147" s="241" t="s">
        <v>419</v>
      </c>
      <c r="B147" s="245" cm="1">
        <f t="array" ref="B147">CALENDAR.PARSE_ISO_TZO(A147)</f>
        <v>-0.33333333333333331</v>
      </c>
      <c r="C147" s="246"/>
      <c r="D147" t="str" cm="1">
        <f t="array" ref="D147">CALENDAR.FORMAT_ISO_TZO(Table2224[[#This Row],[Out: TZO]],Table2224[[#This Row],[Options]])</f>
        <v>−:480</v>
      </c>
      <c r="H147" s="1"/>
    </row>
    <row r="150" spans="1:8" ht="19.5" x14ac:dyDescent="0.3">
      <c r="A150" s="1" t="s">
        <v>432</v>
      </c>
      <c r="H150" s="1"/>
    </row>
    <row r="152" spans="1:8" ht="15" customHeight="1" x14ac:dyDescent="0.3">
      <c r="A152" s="123" t="s">
        <v>1</v>
      </c>
      <c r="B152" s="125" t="s">
        <v>462</v>
      </c>
      <c r="H152" s="1"/>
    </row>
    <row r="153" spans="1:8" ht="15" customHeight="1" x14ac:dyDescent="0.3">
      <c r="A153" s="9"/>
      <c r="B153" s="9" t="str" cm="1">
        <f t="array" ref="B153">CALENDAR.FORMAT_ISO_YEAR(A153)</f>
        <v/>
      </c>
      <c r="H153" s="1"/>
    </row>
    <row r="154" spans="1:8" ht="15" customHeight="1" x14ac:dyDescent="0.3">
      <c r="A154" s="12" t="s">
        <v>3</v>
      </c>
      <c r="B154" s="12" t="e" cm="1">
        <f t="array" ref="B154">CALENDAR.FORMAT_ISO_YEAR(A154)</f>
        <v>#VALUE!</v>
      </c>
      <c r="H154" s="1"/>
    </row>
    <row r="155" spans="1:8" ht="15" customHeight="1" x14ac:dyDescent="0.3">
      <c r="A155" s="9">
        <v>1</v>
      </c>
      <c r="B155" s="9" t="str" cm="1">
        <f t="array" ref="B155">CALENDAR.FORMAT_ISO_YEAR(A155)</f>
        <v>+0001</v>
      </c>
      <c r="D155" s="261"/>
      <c r="H155" s="1"/>
    </row>
    <row r="156" spans="1:8" ht="15" customHeight="1" x14ac:dyDescent="0.3">
      <c r="A156" s="12">
        <v>0</v>
      </c>
      <c r="B156" s="12" t="str" cm="1">
        <f t="array" ref="B156">CALENDAR.FORMAT_ISO_YEAR(A156)</f>
        <v>+0000</v>
      </c>
      <c r="H156" s="1"/>
    </row>
    <row r="157" spans="1:8" ht="15" customHeight="1" x14ac:dyDescent="0.3">
      <c r="A157" s="9">
        <v>-1</v>
      </c>
      <c r="B157" s="9" t="str" cm="1">
        <f t="array" ref="B157">CALENDAR.FORMAT_ISO_YEAR(A157)</f>
        <v>−0001</v>
      </c>
      <c r="H157" s="1"/>
    </row>
    <row r="158" spans="1:8" ht="15" customHeight="1" x14ac:dyDescent="0.3">
      <c r="A158" s="37">
        <v>999</v>
      </c>
      <c r="B158" s="37" t="str" cm="1">
        <f t="array" ref="B158">CALENDAR.FORMAT_ISO_YEAR(A158)</f>
        <v>+0999</v>
      </c>
      <c r="H158" s="1"/>
    </row>
    <row r="159" spans="1:8" ht="15" customHeight="1" x14ac:dyDescent="0.3">
      <c r="A159" s="40">
        <v>1000</v>
      </c>
      <c r="B159" s="40" t="str" cm="1">
        <f t="array" ref="B159">CALENDAR.FORMAT_ISO_YEAR(A159)</f>
        <v>1000</v>
      </c>
      <c r="H159" s="1"/>
    </row>
    <row r="160" spans="1:8" ht="15" customHeight="1" x14ac:dyDescent="0.3">
      <c r="A160" s="12">
        <v>9999</v>
      </c>
      <c r="B160" s="12" t="str" cm="1">
        <f t="array" ref="B160">CALENDAR.FORMAT_ISO_YEAR(A160)</f>
        <v>9999</v>
      </c>
      <c r="H160" s="1"/>
    </row>
    <row r="161" spans="1:8" ht="15" customHeight="1" x14ac:dyDescent="0.3">
      <c r="A161" s="12">
        <v>12000</v>
      </c>
      <c r="B161" s="12" t="str" cm="1">
        <f t="array" ref="B161">CALENDAR.FORMAT_ISO_YEAR(A161)</f>
        <v>+12000</v>
      </c>
      <c r="H161" s="1"/>
    </row>
    <row r="164" spans="1:8" ht="19.5" x14ac:dyDescent="0.3">
      <c r="A164" s="1" t="s">
        <v>445</v>
      </c>
      <c r="F164" s="1" t="s">
        <v>438</v>
      </c>
      <c r="H164" s="1"/>
    </row>
    <row r="166" spans="1:8" x14ac:dyDescent="0.25">
      <c r="A166" s="22" t="s">
        <v>434</v>
      </c>
      <c r="B166" s="43" t="s">
        <v>6</v>
      </c>
      <c r="C166" s="43" t="s">
        <v>55</v>
      </c>
      <c r="D166" s="43" t="s">
        <v>16</v>
      </c>
      <c r="E166" s="24" t="s">
        <v>17</v>
      </c>
      <c r="F166" s="23" t="s">
        <v>437</v>
      </c>
      <c r="G166" s="24" t="s">
        <v>436</v>
      </c>
    </row>
    <row r="167" spans="1:8" x14ac:dyDescent="0.25">
      <c r="A167" s="8"/>
      <c r="B167" s="9"/>
      <c r="C167" s="9" t="str" cm="1">
        <f t="array" ref="C167:E167">CALENDAR.PARSE_ISO_CALENDAR_DATE(A167,B167)</f>
        <v/>
      </c>
      <c r="D167" s="9" t="str">
        <v/>
      </c>
      <c r="E167" s="10" t="str">
        <v/>
      </c>
      <c r="F167" s="9"/>
      <c r="G167" s="10" t="str" cm="1">
        <f t="array" ref="G167">CALENDAR.FORMAT_ISO_CALENDAR_DATE(C167,D167,E167,F167,B167)</f>
        <v/>
      </c>
    </row>
    <row r="168" spans="1:8" x14ac:dyDescent="0.25">
      <c r="A168" s="11" t="s">
        <v>3</v>
      </c>
      <c r="B168" s="12"/>
      <c r="C168" s="12" t="e" cm="1">
        <f t="array" ref="C168:E168">CALENDAR.PARSE_ISO_CALENDAR_DATE(A168,B168)</f>
        <v>#VALUE!</v>
      </c>
      <c r="D168" s="12" t="str">
        <v/>
      </c>
      <c r="E168" s="13" t="str">
        <v/>
      </c>
      <c r="F168" s="12"/>
      <c r="G168" s="13" t="e" cm="1">
        <f t="array" ref="G168">CALENDAR.FORMAT_ISO_CALENDAR_DATE(C168,D168,E168,F168,B168)</f>
        <v>#VALUE!</v>
      </c>
    </row>
    <row r="169" spans="1:8" x14ac:dyDescent="0.25">
      <c r="A169" s="64" t="s">
        <v>69</v>
      </c>
      <c r="B169" s="9"/>
      <c r="C169" s="9" cm="1">
        <f t="array" ref="C169:E169">CALENDAR.PARSE_ISO_CALENDAR_DATE(A169,B169)</f>
        <v>-327</v>
      </c>
      <c r="D169" s="9">
        <v>10</v>
      </c>
      <c r="E169" s="10">
        <v>1</v>
      </c>
      <c r="F169" s="9"/>
      <c r="G169" s="10" t="str" cm="1">
        <f t="array" ref="G169">CALENDAR.FORMAT_ISO_CALENDAR_DATE(C169,D169,E169,F169,B169)</f>
        <v>−0327-10-01</v>
      </c>
    </row>
    <row r="170" spans="1:8" x14ac:dyDescent="0.25">
      <c r="A170" s="44" t="s">
        <v>425</v>
      </c>
      <c r="B170" s="12"/>
      <c r="C170" s="12" cm="1">
        <f t="array" ref="C170:E170">CALENDAR.PARSE_ISO_CALENDAR_DATE(A170,B170)</f>
        <v>10900</v>
      </c>
      <c r="D170" s="12">
        <v>10</v>
      </c>
      <c r="E170" s="13" t="str">
        <v/>
      </c>
      <c r="F170" s="12"/>
      <c r="G170" s="13" t="str" cm="1">
        <f t="array" ref="G170">CALENDAR.FORMAT_ISO_CALENDAR_DATE(C170,D170,E170,F170,B170)</f>
        <v>+10900-10</v>
      </c>
    </row>
    <row r="171" spans="1:8" x14ac:dyDescent="0.25">
      <c r="A171" s="42" t="s">
        <v>72</v>
      </c>
      <c r="B171" s="9"/>
      <c r="C171" s="9" cm="1">
        <f t="array" ref="C171:E171">CALENDAR.PARSE_ISO_CALENDAR_DATE(A171,B171)</f>
        <v>2100</v>
      </c>
      <c r="D171" s="9">
        <v>2</v>
      </c>
      <c r="E171" s="10" t="e">
        <v>#NUM!</v>
      </c>
      <c r="F171" s="9"/>
      <c r="G171" s="10" t="e" cm="1">
        <f t="array" ref="G171">CALENDAR.FORMAT_ISO_CALENDAR_DATE(C171,D171,E171,F171,B171)</f>
        <v>#NUM!</v>
      </c>
    </row>
    <row r="172" spans="1:8" x14ac:dyDescent="0.25">
      <c r="A172" s="68" t="s">
        <v>72</v>
      </c>
      <c r="B172" s="37">
        <v>1</v>
      </c>
      <c r="C172" s="37" cm="1">
        <f t="array" ref="C172:E172">CALENDAR.PARSE_ISO_CALENDAR_DATE(A172,B172)</f>
        <v>2100</v>
      </c>
      <c r="D172" s="37">
        <v>2</v>
      </c>
      <c r="E172" s="69">
        <v>29</v>
      </c>
      <c r="F172" s="37"/>
      <c r="G172" s="69" t="str" cm="1">
        <f t="array" ref="G172">CALENDAR.FORMAT_ISO_CALENDAR_DATE(C172,D172,E172,F172,B172)</f>
        <v>2100-02-29</v>
      </c>
    </row>
    <row r="173" spans="1:8" x14ac:dyDescent="0.25">
      <c r="A173" s="42" t="s">
        <v>424</v>
      </c>
      <c r="B173" s="9"/>
      <c r="C173" s="9" cm="1">
        <f t="array" ref="C173:E173">CALENDAR.PARSE_ISO_CALENDAR_DATE(A173,B173)</f>
        <v>2023</v>
      </c>
      <c r="D173" s="9">
        <v>10</v>
      </c>
      <c r="E173" s="10">
        <v>21</v>
      </c>
      <c r="F173" s="9"/>
      <c r="G173" s="10" t="str" cm="1">
        <f t="array" ref="G173">CALENDAR.FORMAT_ISO_CALENDAR_DATE(C173,D173,E173,F173,B173)</f>
        <v>2023-10-21</v>
      </c>
    </row>
    <row r="174" spans="1:8" x14ac:dyDescent="0.25">
      <c r="A174" s="68" t="s">
        <v>426</v>
      </c>
      <c r="B174" s="37"/>
      <c r="C174" s="37" cm="1">
        <f t="array" ref="C174:E174">CALENDAR.PARSE_ISO_CALENDAR_DATE(A174,B174)</f>
        <v>2023</v>
      </c>
      <c r="D174" s="37">
        <v>10</v>
      </c>
      <c r="E174" s="69" t="str">
        <v/>
      </c>
      <c r="F174" s="37">
        <v>1</v>
      </c>
      <c r="G174" s="69" t="str" cm="1">
        <f t="array" ref="G174">CALENDAR.FORMAT_ISO_CALENDAR_DATE(C174,D174,E174,F174,B174)</f>
        <v>202310</v>
      </c>
    </row>
    <row r="175" spans="1:8" x14ac:dyDescent="0.25">
      <c r="A175" s="70" t="s">
        <v>435</v>
      </c>
      <c r="B175" s="40"/>
      <c r="C175" s="40" cm="1">
        <f t="array" ref="C175:E175">CALENDAR.PARSE_ISO_CALENDAR_DATE(A175,B175)</f>
        <v>2023</v>
      </c>
      <c r="D175" s="40" t="str">
        <v/>
      </c>
      <c r="E175" s="71" t="str">
        <v/>
      </c>
      <c r="F175" s="40"/>
      <c r="G175" s="71" t="str" cm="1">
        <f t="array" ref="G175">CALENDAR.FORMAT_ISO_CALENDAR_DATE(C175,D175,E175,F175,B175)</f>
        <v>2023</v>
      </c>
    </row>
    <row r="178" spans="1:6" ht="19.5" x14ac:dyDescent="0.3">
      <c r="A178" s="1" t="s">
        <v>446</v>
      </c>
      <c r="E178" s="1" t="s">
        <v>430</v>
      </c>
    </row>
    <row r="180" spans="1:6" x14ac:dyDescent="0.25">
      <c r="A180" s="22" t="s">
        <v>439</v>
      </c>
      <c r="B180" s="43" t="s">
        <v>6</v>
      </c>
      <c r="C180" s="43" t="s">
        <v>55</v>
      </c>
      <c r="D180" s="24" t="s">
        <v>17</v>
      </c>
      <c r="E180" s="43" t="s">
        <v>437</v>
      </c>
      <c r="F180" s="24" t="s">
        <v>440</v>
      </c>
    </row>
    <row r="181" spans="1:6" x14ac:dyDescent="0.25">
      <c r="A181" s="8"/>
      <c r="B181" s="9"/>
      <c r="C181" s="9" t="str" cm="1">
        <f t="array" ref="C181:D181">CALENDAR.PARSE_ISO_ORDINAL_DATE(A181,B181)</f>
        <v/>
      </c>
      <c r="D181" s="10" t="str">
        <v/>
      </c>
      <c r="E181" s="9"/>
      <c r="F181" s="10" t="str" cm="1">
        <f t="array" ref="F181">CALENDAR.FORMAT_ISO_ORDINAL_DATE(C181,D181,E181,B181)</f>
        <v/>
      </c>
    </row>
    <row r="182" spans="1:6" x14ac:dyDescent="0.25">
      <c r="A182" s="11" t="s">
        <v>3</v>
      </c>
      <c r="B182" s="12"/>
      <c r="C182" s="12" t="e" cm="1">
        <f t="array" ref="C182:D182">CALENDAR.PARSE_ISO_ORDINAL_DATE(A182,B182)</f>
        <v>#VALUE!</v>
      </c>
      <c r="D182" s="13" t="str">
        <v/>
      </c>
      <c r="E182" s="12"/>
      <c r="F182" s="13" t="e" cm="1">
        <f t="array" ref="F182">CALENDAR.FORMAT_ISO_ORDINAL_DATE(C182,D182,E182,B182)</f>
        <v>#VALUE!</v>
      </c>
    </row>
    <row r="183" spans="1:6" x14ac:dyDescent="0.25">
      <c r="A183" s="64" t="s">
        <v>441</v>
      </c>
      <c r="B183" s="9"/>
      <c r="C183" s="9" cm="1">
        <f t="array" ref="C183:D183">CALENDAR.PARSE_ISO_ORDINAL_DATE(A183,B183)</f>
        <v>-327</v>
      </c>
      <c r="D183" s="10">
        <v>101</v>
      </c>
      <c r="E183" s="9"/>
      <c r="F183" s="10" t="str" cm="1">
        <f t="array" ref="F183">CALENDAR.FORMAT_ISO_ORDINAL_DATE(C183,D183,E183,B183)</f>
        <v>−0327-101</v>
      </c>
    </row>
    <row r="184" spans="1:6" x14ac:dyDescent="0.25">
      <c r="A184" s="44" t="s">
        <v>442</v>
      </c>
      <c r="B184" s="12"/>
      <c r="C184" s="12" cm="1">
        <f t="array" ref="C184:D184">CALENDAR.PARSE_ISO_ORDINAL_DATE(A184,B184)</f>
        <v>10900</v>
      </c>
      <c r="D184" s="13">
        <v>1</v>
      </c>
      <c r="E184" s="12"/>
      <c r="F184" s="13" t="str" cm="1">
        <f t="array" ref="F184">CALENDAR.FORMAT_ISO_ORDINAL_DATE(C184,D184,E184,B184)</f>
        <v>+10900-001</v>
      </c>
    </row>
    <row r="185" spans="1:6" x14ac:dyDescent="0.25">
      <c r="A185" s="42" t="s">
        <v>443</v>
      </c>
      <c r="B185" s="9"/>
      <c r="C185" s="9" cm="1">
        <f t="array" ref="C185:D185">CALENDAR.PARSE_ISO_ORDINAL_DATE(A185,B185)</f>
        <v>2100</v>
      </c>
      <c r="D185" s="10" t="e">
        <v>#NUM!</v>
      </c>
      <c r="E185" s="9"/>
      <c r="F185" s="10" t="e" cm="1">
        <f t="array" ref="F185">CALENDAR.FORMAT_ISO_ORDINAL_DATE(C185,D185,E185,B185)</f>
        <v>#NUM!</v>
      </c>
    </row>
    <row r="186" spans="1:6" x14ac:dyDescent="0.25">
      <c r="A186" s="68" t="s">
        <v>443</v>
      </c>
      <c r="B186" s="37">
        <v>1</v>
      </c>
      <c r="C186" s="37" cm="1">
        <f t="array" ref="C186:D186">CALENDAR.PARSE_ISO_ORDINAL_DATE(A186,B186)</f>
        <v>2100</v>
      </c>
      <c r="D186" s="69">
        <v>366</v>
      </c>
      <c r="E186" s="37"/>
      <c r="F186" s="69" t="str" cm="1">
        <f t="array" ref="F186">CALENDAR.FORMAT_ISO_ORDINAL_DATE(C186,D186,E186,B186)</f>
        <v>2100-366</v>
      </c>
    </row>
    <row r="187" spans="1:6" x14ac:dyDescent="0.25">
      <c r="A187" s="42" t="s">
        <v>444</v>
      </c>
      <c r="B187" s="9"/>
      <c r="C187" s="9" cm="1">
        <f t="array" ref="C187:D187">CALENDAR.PARSE_ISO_ORDINAL_DATE(A187,B187)</f>
        <v>2023</v>
      </c>
      <c r="D187" s="10">
        <v>121</v>
      </c>
      <c r="E187" s="9"/>
      <c r="F187" s="10" t="str" cm="1">
        <f t="array" ref="F187">CALENDAR.FORMAT_ISO_ORDINAL_DATE(C187,D187,E187,B187)</f>
        <v>2023-121</v>
      </c>
    </row>
    <row r="188" spans="1:6" x14ac:dyDescent="0.25">
      <c r="A188" s="68" t="s">
        <v>435</v>
      </c>
      <c r="B188" s="37"/>
      <c r="C188" s="37" cm="1">
        <f t="array" ref="C188:D188">CALENDAR.PARSE_ISO_ORDINAL_DATE(A188,B188)</f>
        <v>2023</v>
      </c>
      <c r="D188" s="69" t="str">
        <v/>
      </c>
      <c r="E188" s="37">
        <v>1</v>
      </c>
      <c r="F188" s="69" t="str" cm="1">
        <f t="array" ref="F188">CALENDAR.FORMAT_ISO_ORDINAL_DATE(C188,D188,E188,B188)</f>
        <v>2023</v>
      </c>
    </row>
    <row r="189" spans="1:6" x14ac:dyDescent="0.25">
      <c r="A189" s="70" t="s">
        <v>480</v>
      </c>
      <c r="B189" s="40"/>
      <c r="C189" s="40" cm="1">
        <f t="array" ref="C189:D189">CALENDAR.PARSE_ISO_ORDINAL_DATE(A189,B189)</f>
        <v>12023</v>
      </c>
      <c r="D189" s="71" t="str">
        <v/>
      </c>
      <c r="E189" s="40"/>
      <c r="F189" s="71" t="str" cm="1">
        <f t="array" ref="F189">CALENDAR.FORMAT_ISO_ORDINAL_DATE(C189,D189,E189,B189)</f>
        <v>+12023</v>
      </c>
    </row>
    <row r="192" spans="1:6" ht="19.5" x14ac:dyDescent="0.3">
      <c r="A192" s="1" t="s">
        <v>447</v>
      </c>
      <c r="F192" s="1" t="s">
        <v>431</v>
      </c>
    </row>
    <row r="194" spans="1:8" x14ac:dyDescent="0.25">
      <c r="A194" s="22" t="s">
        <v>448</v>
      </c>
      <c r="B194" s="43" t="s">
        <v>6</v>
      </c>
      <c r="C194" s="43" t="s">
        <v>55</v>
      </c>
      <c r="D194" s="43" t="s">
        <v>449</v>
      </c>
      <c r="E194" s="24" t="s">
        <v>17</v>
      </c>
      <c r="F194" s="43" t="s">
        <v>437</v>
      </c>
      <c r="G194" s="24" t="s">
        <v>436</v>
      </c>
    </row>
    <row r="195" spans="1:8" x14ac:dyDescent="0.25">
      <c r="A195" s="8"/>
      <c r="B195" s="9"/>
      <c r="C195" s="9" t="str" cm="1">
        <f t="array" ref="C195:E195">CALENDAR.PARSE_ISO_WEEK_DATE(A195,B195)</f>
        <v/>
      </c>
      <c r="D195" s="9" t="str">
        <v/>
      </c>
      <c r="E195" s="10" t="str">
        <v/>
      </c>
      <c r="F195" s="9"/>
      <c r="G195" s="10" t="str" cm="1">
        <f t="array" ref="G195">CALENDAR.FORMAT_ISO_WEEK_DATE(C195,D195,E195,F195,B195)</f>
        <v/>
      </c>
    </row>
    <row r="196" spans="1:8" x14ac:dyDescent="0.25">
      <c r="A196" s="11" t="s">
        <v>3</v>
      </c>
      <c r="B196" s="12"/>
      <c r="C196" s="12" t="e" cm="1">
        <f t="array" ref="C196:E196">CALENDAR.PARSE_ISO_WEEK_DATE(A196,B196)</f>
        <v>#VALUE!</v>
      </c>
      <c r="D196" s="12" t="str">
        <v/>
      </c>
      <c r="E196" s="13" t="str">
        <v/>
      </c>
      <c r="F196" s="12"/>
      <c r="G196" s="13" t="e" cm="1">
        <f t="array" ref="G196">CALENDAR.FORMAT_ISO_WEEK_DATE(C196,D196,E196,F196,B196)</f>
        <v>#VALUE!</v>
      </c>
    </row>
    <row r="197" spans="1:8" x14ac:dyDescent="0.25">
      <c r="A197" s="64" t="s">
        <v>450</v>
      </c>
      <c r="B197" s="9"/>
      <c r="C197" s="9" cm="1">
        <f t="array" ref="C197:E197">CALENDAR.PARSE_ISO_WEEK_DATE(A197,B197)</f>
        <v>-327</v>
      </c>
      <c r="D197" s="9">
        <v>10</v>
      </c>
      <c r="E197" s="10">
        <v>1</v>
      </c>
      <c r="F197" s="9">
        <v>1</v>
      </c>
      <c r="G197" s="10" t="str" cm="1">
        <f t="array" ref="G197">CALENDAR.FORMAT_ISO_WEEK_DATE(C197,D197,E197,F197,B197)</f>
        <v>−0327W101</v>
      </c>
    </row>
    <row r="198" spans="1:8" x14ac:dyDescent="0.25">
      <c r="A198" s="44" t="s">
        <v>451</v>
      </c>
      <c r="B198" s="12"/>
      <c r="C198" s="12" cm="1">
        <f t="array" ref="C198:E198">CALENDAR.PARSE_ISO_WEEK_DATE(A198,B198)</f>
        <v>10900</v>
      </c>
      <c r="D198" s="12">
        <v>10</v>
      </c>
      <c r="E198" s="13" t="str">
        <v/>
      </c>
      <c r="F198" s="12"/>
      <c r="G198" s="13" t="str" cm="1">
        <f t="array" ref="G198">CALENDAR.FORMAT_ISO_WEEK_DATE(C198,D198,E198,F198,B198)</f>
        <v>+10900-W10</v>
      </c>
    </row>
    <row r="199" spans="1:8" x14ac:dyDescent="0.25">
      <c r="A199" s="42" t="s">
        <v>452</v>
      </c>
      <c r="B199" s="9"/>
      <c r="C199" s="9" cm="1">
        <f t="array" ref="C199:E199">CALENDAR.PARSE_ISO_WEEK_DATE(A199,B199)</f>
        <v>2020</v>
      </c>
      <c r="D199" s="9">
        <v>53</v>
      </c>
      <c r="E199" s="10" t="str">
        <v/>
      </c>
      <c r="F199" s="9"/>
      <c r="G199" s="10" t="str" cm="1">
        <f t="array" ref="G199">CALENDAR.FORMAT_ISO_WEEK_DATE(C199,D199,E199,F199,B199)</f>
        <v>2020-W53</v>
      </c>
    </row>
    <row r="200" spans="1:8" x14ac:dyDescent="0.25">
      <c r="A200" s="68" t="s">
        <v>453</v>
      </c>
      <c r="B200" s="37">
        <v>1</v>
      </c>
      <c r="C200" s="37" cm="1">
        <f t="array" ref="C200:E200">CALENDAR.PARSE_ISO_WEEK_DATE(A200,B200)</f>
        <v>2021</v>
      </c>
      <c r="D200" s="37">
        <v>53</v>
      </c>
      <c r="E200" s="69" t="str">
        <v/>
      </c>
      <c r="F200" s="37"/>
      <c r="G200" s="69" t="str" cm="1">
        <f t="array" ref="G200">CALENDAR.FORMAT_ISO_WEEK_DATE(C200,D200,E200,F200,B200)</f>
        <v>2021-W53</v>
      </c>
    </row>
    <row r="201" spans="1:8" x14ac:dyDescent="0.25">
      <c r="A201" s="42" t="s">
        <v>454</v>
      </c>
      <c r="B201" s="9"/>
      <c r="C201" s="9" cm="1">
        <f t="array" ref="C201:E201">CALENDAR.PARSE_ISO_WEEK_DATE(A201,B201)</f>
        <v>2023</v>
      </c>
      <c r="D201" s="9">
        <v>10</v>
      </c>
      <c r="E201" s="10">
        <v>1</v>
      </c>
      <c r="F201" s="9"/>
      <c r="G201" s="10" t="str" cm="1">
        <f t="array" ref="G201">CALENDAR.FORMAT_ISO_WEEK_DATE(C201,D201,E201,F201,B201)</f>
        <v>2023-W10-1</v>
      </c>
    </row>
    <row r="202" spans="1:8" x14ac:dyDescent="0.25">
      <c r="A202" s="68" t="s">
        <v>427</v>
      </c>
      <c r="B202" s="37"/>
      <c r="C202" s="37" cm="1">
        <f t="array" ref="C202:E202">CALENDAR.PARSE_ISO_WEEK_DATE(A202,B202)</f>
        <v>2023</v>
      </c>
      <c r="D202" s="37">
        <v>10</v>
      </c>
      <c r="E202" s="69" t="str">
        <v/>
      </c>
      <c r="F202" s="37"/>
      <c r="G202" s="69" t="str" cm="1">
        <f t="array" ref="G202">CALENDAR.FORMAT_ISO_WEEK_DATE(C202,D202,E202,F202,B202)</f>
        <v>2023-W10</v>
      </c>
    </row>
    <row r="203" spans="1:8" x14ac:dyDescent="0.25">
      <c r="A203" s="70" t="s">
        <v>435</v>
      </c>
      <c r="B203" s="40"/>
      <c r="C203" s="40" cm="1">
        <f t="array" ref="C203:E203">CALENDAR.PARSE_ISO_WEEK_DATE(A203,B203)</f>
        <v>2023</v>
      </c>
      <c r="D203" s="40" t="str">
        <v/>
      </c>
      <c r="E203" s="71" t="str">
        <v/>
      </c>
      <c r="F203" s="40"/>
      <c r="G203" s="71" t="str" cm="1">
        <f t="array" ref="G203">CALENDAR.FORMAT_ISO_WEEK_DATE(C203,D203,E203,F203,B203)</f>
        <v>2023</v>
      </c>
    </row>
    <row r="206" spans="1:8" ht="19.5" x14ac:dyDescent="0.3">
      <c r="A206" s="1" t="s">
        <v>455</v>
      </c>
      <c r="G206" s="1" t="s">
        <v>467</v>
      </c>
    </row>
    <row r="208" spans="1:8" x14ac:dyDescent="0.25">
      <c r="A208" s="22" t="s">
        <v>68</v>
      </c>
      <c r="B208" s="43" t="s">
        <v>6</v>
      </c>
      <c r="C208" s="43" t="s">
        <v>428</v>
      </c>
      <c r="D208" s="43" t="s">
        <v>55</v>
      </c>
      <c r="E208" s="43" t="s">
        <v>429</v>
      </c>
      <c r="F208" s="24" t="s">
        <v>17</v>
      </c>
      <c r="G208" s="43" t="s">
        <v>437</v>
      </c>
      <c r="H208" s="24" t="s">
        <v>353</v>
      </c>
    </row>
    <row r="209" spans="1:10" x14ac:dyDescent="0.25">
      <c r="A209" s="8"/>
      <c r="B209" s="9"/>
      <c r="C209" s="9" t="str" cm="1">
        <f t="array" ref="C209:F209">CALENDAR.PARSE_ISO_DATE(A209,B209)</f>
        <v/>
      </c>
      <c r="D209" s="9" t="str">
        <v/>
      </c>
      <c r="E209" s="9" t="str">
        <v/>
      </c>
      <c r="F209" s="10" t="str">
        <v/>
      </c>
      <c r="G209" s="9"/>
      <c r="H209" s="10" t="str" cm="1">
        <f t="array" ref="H209">CALENDAR.FORMAT_ISO_DATE(C209,D209,E209,F209,G209,B209)</f>
        <v/>
      </c>
    </row>
    <row r="210" spans="1:10" x14ac:dyDescent="0.25">
      <c r="A210" s="11" t="s">
        <v>3</v>
      </c>
      <c r="B210" s="12"/>
      <c r="C210" s="12" t="e" cm="1">
        <f t="array" ref="C210:F210">CALENDAR.PARSE_ISO_DATE(A210,B210)</f>
        <v>#VALUE!</v>
      </c>
      <c r="D210" s="12" t="str">
        <v/>
      </c>
      <c r="E210" s="12" t="str">
        <v/>
      </c>
      <c r="F210" s="13" t="str">
        <v/>
      </c>
      <c r="G210" s="12"/>
      <c r="H210" s="13" t="e" cm="1">
        <f t="array" ref="H210">CALENDAR.FORMAT_ISO_DATE(C210,D210,E210,F210,G210,B210)</f>
        <v>#VALUE!</v>
      </c>
    </row>
    <row r="211" spans="1:10" x14ac:dyDescent="0.25">
      <c r="A211" s="64" t="s">
        <v>456</v>
      </c>
      <c r="B211" s="9"/>
      <c r="C211" s="9" t="str" cm="1">
        <f t="array" ref="C211:F211">CALENDAR.PARSE_ISO_DATE(A211,B211)</f>
        <v>C</v>
      </c>
      <c r="D211" s="9">
        <v>-327</v>
      </c>
      <c r="E211" s="9">
        <v>10</v>
      </c>
      <c r="F211" s="10">
        <v>15</v>
      </c>
      <c r="G211" s="9"/>
      <c r="H211" s="10" t="str" cm="1">
        <f t="array" ref="H211">CALENDAR.FORMAT_ISO_DATE(C211,D211,E211,F211,G211,B211)</f>
        <v>−0327-10-15</v>
      </c>
    </row>
    <row r="212" spans="1:10" x14ac:dyDescent="0.25">
      <c r="A212" s="44" t="s">
        <v>451</v>
      </c>
      <c r="B212" s="12"/>
      <c r="C212" s="12" t="str" cm="1">
        <f t="array" ref="C212:F212">CALENDAR.PARSE_ISO_DATE(A212,B212)</f>
        <v>W</v>
      </c>
      <c r="D212" s="12">
        <v>10900</v>
      </c>
      <c r="E212" s="12">
        <v>10</v>
      </c>
      <c r="F212" s="13" t="str">
        <v/>
      </c>
      <c r="G212" s="12"/>
      <c r="H212" s="13" t="str" cm="1">
        <f t="array" ref="H212">CALENDAR.FORMAT_ISO_DATE(C212,D212,E212,F212,G212,B212)</f>
        <v>+10900-W10</v>
      </c>
    </row>
    <row r="213" spans="1:10" x14ac:dyDescent="0.25">
      <c r="A213" s="42" t="s">
        <v>457</v>
      </c>
      <c r="B213" s="9"/>
      <c r="C213" s="9" t="str" cm="1">
        <f t="array" ref="C213:F213">CALENDAR.PARSE_ISO_DATE(A213,B213)</f>
        <v>W</v>
      </c>
      <c r="D213" s="9">
        <v>2020</v>
      </c>
      <c r="E213" s="9">
        <v>53</v>
      </c>
      <c r="F213" s="10">
        <v>2</v>
      </c>
      <c r="G213" s="9"/>
      <c r="H213" s="10" t="str" cm="1">
        <f t="array" ref="H213">CALENDAR.FORMAT_ISO_DATE(C213,D213,E213,F213,G213,B213)</f>
        <v>2020-W53-2</v>
      </c>
    </row>
    <row r="214" spans="1:10" x14ac:dyDescent="0.25">
      <c r="A214" s="68" t="s">
        <v>458</v>
      </c>
      <c r="B214" s="37">
        <v>1</v>
      </c>
      <c r="C214" s="37" t="str" cm="1">
        <f t="array" ref="C214:F214">CALENDAR.PARSE_ISO_DATE(A214,B214)</f>
        <v>O</v>
      </c>
      <c r="D214" s="37">
        <v>2021</v>
      </c>
      <c r="E214" s="37" t="str">
        <v/>
      </c>
      <c r="F214" s="69">
        <v>153</v>
      </c>
      <c r="G214" s="37"/>
      <c r="H214" s="69" t="str" cm="1">
        <f t="array" ref="H214">CALENDAR.FORMAT_ISO_DATE(C214,D214,E214,F214,G214,B214)</f>
        <v>2021-153</v>
      </c>
    </row>
    <row r="215" spans="1:10" x14ac:dyDescent="0.25">
      <c r="A215" s="42" t="s">
        <v>459</v>
      </c>
      <c r="B215" s="9"/>
      <c r="C215" s="9" t="str" cm="1">
        <f t="array" ref="C215:F215">CALENDAR.PARSE_ISO_DATE(A215,B215)</f>
        <v>O</v>
      </c>
      <c r="D215" s="9">
        <v>2023</v>
      </c>
      <c r="E215" s="9" t="str">
        <v/>
      </c>
      <c r="F215" s="10">
        <v>101</v>
      </c>
      <c r="G215" s="9">
        <v>1</v>
      </c>
      <c r="H215" s="10" t="str" cm="1">
        <f t="array" ref="H215">CALENDAR.FORMAT_ISO_DATE(C215,D215,E215,F215,G215,B215)</f>
        <v>2023101</v>
      </c>
    </row>
    <row r="216" spans="1:10" x14ac:dyDescent="0.25">
      <c r="A216" s="68" t="s">
        <v>460</v>
      </c>
      <c r="B216" s="37"/>
      <c r="C216" s="37" t="e" cm="1">
        <f t="array" ref="C216:F216">CALENDAR.PARSE_ISO_DATE(A216,B216)</f>
        <v>#VALUE!</v>
      </c>
      <c r="D216" s="37" t="str">
        <v/>
      </c>
      <c r="E216" s="37" t="str">
        <v/>
      </c>
      <c r="F216" s="69" t="str">
        <v/>
      </c>
      <c r="G216" s="37"/>
      <c r="H216" s="69" t="e" cm="1">
        <f t="array" ref="H216">CALENDAR.FORMAT_ISO_DATE(C216,D216,E216,F216,G216,B216)</f>
        <v>#VALUE!</v>
      </c>
    </row>
    <row r="217" spans="1:10" x14ac:dyDescent="0.25">
      <c r="A217" s="70" t="s">
        <v>426</v>
      </c>
      <c r="B217" s="40"/>
      <c r="C217" s="40" t="str" cm="1">
        <f t="array" ref="C217:F217">CALENDAR.PARSE_ISO_DATE(A217,B217)</f>
        <v>C</v>
      </c>
      <c r="D217" s="40">
        <v>2023</v>
      </c>
      <c r="E217" s="40">
        <v>10</v>
      </c>
      <c r="F217" s="71" t="str">
        <v/>
      </c>
      <c r="G217" s="40"/>
      <c r="H217" s="71" t="str" cm="1">
        <f t="array" ref="H217">CALENDAR.FORMAT_ISO_DATE(C217,D217,E217,F217,G217,B217)</f>
        <v>2023-10</v>
      </c>
    </row>
    <row r="220" spans="1:10" ht="19.5" x14ac:dyDescent="0.3">
      <c r="A220" s="1" t="s">
        <v>481</v>
      </c>
      <c r="I220" s="1" t="s">
        <v>470</v>
      </c>
    </row>
    <row r="222" spans="1:10" x14ac:dyDescent="0.25">
      <c r="A222" s="22" t="s">
        <v>433</v>
      </c>
      <c r="B222" s="23" t="s">
        <v>468</v>
      </c>
      <c r="C222" s="43" t="s">
        <v>6</v>
      </c>
      <c r="D222" s="43" t="s">
        <v>55</v>
      </c>
      <c r="E222" s="43" t="s">
        <v>16</v>
      </c>
      <c r="F222" s="43" t="s">
        <v>17</v>
      </c>
      <c r="G222" s="24" t="s">
        <v>56</v>
      </c>
      <c r="H222" s="252" t="s">
        <v>73</v>
      </c>
      <c r="I222" s="43" t="s">
        <v>355</v>
      </c>
      <c r="J222" s="24" t="s">
        <v>461</v>
      </c>
    </row>
    <row r="223" spans="1:10" x14ac:dyDescent="0.25">
      <c r="A223" s="8"/>
      <c r="B223" s="9"/>
      <c r="C223" s="9"/>
      <c r="D223" s="9" t="str" cm="1">
        <f t="array" ref="D223:H223">CALENDAR.PARSE_ISO_DATETIME(A223,B223,C223)</f>
        <v/>
      </c>
      <c r="E223" s="9" t="str">
        <v/>
      </c>
      <c r="F223" s="9" t="str">
        <v/>
      </c>
      <c r="G223" s="9" t="str">
        <v/>
      </c>
      <c r="H223" s="128" t="str">
        <v/>
      </c>
      <c r="I223" s="9"/>
      <c r="J223" s="10" t="e" cm="1">
        <f t="array" aca="1" ref="J223" ca="1">CALENDAR.FORMAT_ISO_DATETIME(D223,E223,F223,G223,H223,I223,C223)</f>
        <v>#NAME?</v>
      </c>
    </row>
    <row r="224" spans="1:10" x14ac:dyDescent="0.25">
      <c r="A224" s="11" t="s">
        <v>3</v>
      </c>
      <c r="B224" s="12"/>
      <c r="C224" s="12"/>
      <c r="D224" s="12" t="e" cm="1">
        <f t="array" ref="D224:H224">CALENDAR.PARSE_ISO_DATETIME(A224,B224,C224)</f>
        <v>#VALUE!</v>
      </c>
      <c r="E224" s="12" t="str">
        <v/>
      </c>
      <c r="F224" s="12" t="str">
        <v/>
      </c>
      <c r="G224" s="12" t="str">
        <v/>
      </c>
      <c r="H224" s="129" t="str">
        <v/>
      </c>
      <c r="I224" s="12"/>
      <c r="J224" s="13" t="e" cm="1">
        <f t="array" aca="1" ref="J224" ca="1">CALENDAR.FORMAT_ISO_DATETIME(D224,E224,F224,G224,H224,I224,C224)</f>
        <v>#NAME?</v>
      </c>
    </row>
    <row r="225" spans="1:10" x14ac:dyDescent="0.25">
      <c r="A225" s="64" t="s">
        <v>69</v>
      </c>
      <c r="B225" s="87"/>
      <c r="C225" s="9"/>
      <c r="D225" s="9" cm="1">
        <f t="array" ref="D225:H225">CALENDAR.PARSE_ISO_DATETIME(A225,B225,C225)</f>
        <v>-327</v>
      </c>
      <c r="E225" s="9">
        <v>10</v>
      </c>
      <c r="F225" s="9">
        <v>1</v>
      </c>
      <c r="G225" s="9" t="str">
        <v/>
      </c>
      <c r="H225" s="128" t="str">
        <v/>
      </c>
      <c r="I225" s="9"/>
      <c r="J225" s="10" t="e" cm="1">
        <f t="array" aca="1" ref="J225" ca="1">CALENDAR.FORMAT_ISO_DATETIME(D225,E225,F225,G225,H225,I225,C225)</f>
        <v>#NAME?</v>
      </c>
    </row>
    <row r="226" spans="1:10" x14ac:dyDescent="0.25">
      <c r="A226" s="44" t="s">
        <v>71</v>
      </c>
      <c r="B226" s="54"/>
      <c r="C226" s="12">
        <v>1</v>
      </c>
      <c r="D226" s="12" cm="1">
        <f t="array" ref="D226:H226">CALENDAR.PARSE_ISO_DATETIME(A226,B226,C226)</f>
        <v>1900</v>
      </c>
      <c r="E226" s="12">
        <v>2</v>
      </c>
      <c r="F226" s="12">
        <v>29</v>
      </c>
      <c r="G226" s="12" t="str">
        <v/>
      </c>
      <c r="H226" s="129" t="str">
        <v/>
      </c>
      <c r="I226" s="12"/>
      <c r="J226" s="13" t="e" cm="1">
        <f t="array" aca="1" ref="J226" ca="1">CALENDAR.FORMAT_ISO_DATETIME(D226,E226,F226,G226,H226,I226,C226)</f>
        <v>#NAME?</v>
      </c>
    </row>
    <row r="227" spans="1:10" x14ac:dyDescent="0.25">
      <c r="A227" s="42" t="s">
        <v>70</v>
      </c>
      <c r="B227" s="87"/>
      <c r="C227" s="9"/>
      <c r="D227" s="9" cm="1">
        <f t="array" ref="D227:H227">CALENDAR.PARSE_ISO_DATETIME(A227,B227,C227)</f>
        <v>2000</v>
      </c>
      <c r="E227" s="9">
        <v>2</v>
      </c>
      <c r="F227" s="9">
        <v>29</v>
      </c>
      <c r="G227" s="9" t="str">
        <v/>
      </c>
      <c r="H227" s="128" t="str">
        <v/>
      </c>
      <c r="I227" s="9"/>
      <c r="J227" s="10" t="e" cm="1">
        <f t="array" aca="1" ref="J227" ca="1">CALENDAR.FORMAT_ISO_DATETIME(D227,E227,F227,G227,H227,I227,C227)</f>
        <v>#NAME?</v>
      </c>
    </row>
    <row r="228" spans="1:10" x14ac:dyDescent="0.25">
      <c r="A228" s="68" t="s">
        <v>469</v>
      </c>
      <c r="B228" s="225">
        <v>1</v>
      </c>
      <c r="C228" s="37"/>
      <c r="D228" s="37" cm="1">
        <f t="array" ref="D228:H228">CALENDAR.PARSE_ISO_DATETIME(A228,B228,C228)</f>
        <v>2023</v>
      </c>
      <c r="E228" s="37">
        <v>2</v>
      </c>
      <c r="F228" s="37">
        <v>18</v>
      </c>
      <c r="G228" s="37">
        <v>0.23194444444444445</v>
      </c>
      <c r="H228" s="222">
        <v>0.375</v>
      </c>
      <c r="I228" s="37"/>
      <c r="J228" s="69" t="e" cm="1">
        <f t="array" aca="1" ref="J228" ca="1">CALENDAR.FORMAT_ISO_DATETIME(D228,E228,F228,G228,H228,I228,C228)</f>
        <v>#NAME?</v>
      </c>
    </row>
    <row r="229" spans="1:10" x14ac:dyDescent="0.25">
      <c r="A229" s="42" t="s">
        <v>74</v>
      </c>
      <c r="B229" s="87"/>
      <c r="C229" s="9"/>
      <c r="D229" s="9" t="e" cm="1">
        <f t="array" ref="D229">CALENDAR.PARSE_ISO_DATETIME(A229,B229,C229)</f>
        <v>#VALUE!</v>
      </c>
      <c r="E229" s="9"/>
      <c r="F229" s="9"/>
      <c r="G229" s="9"/>
      <c r="H229" s="128"/>
      <c r="I229" s="9"/>
      <c r="J229" s="10" t="e" cm="1">
        <f t="array" aca="1" ref="J229" ca="1">CALENDAR.FORMAT_ISO_DATETIME(D229,E229,F229,G229,H229,I229,C229)</f>
        <v>#NAME?</v>
      </c>
    </row>
    <row r="230" spans="1:10" x14ac:dyDescent="0.25">
      <c r="A230" s="68" t="s">
        <v>75</v>
      </c>
      <c r="B230" s="225"/>
      <c r="C230" s="37"/>
      <c r="D230" s="37" cm="1">
        <f t="array" ref="D230:H230">CALENDAR.PARSE_ISO_DATETIME(A230,B230,C230)</f>
        <v>2000</v>
      </c>
      <c r="E230" s="37">
        <v>2</v>
      </c>
      <c r="F230" s="37">
        <v>1</v>
      </c>
      <c r="G230" s="37" t="e">
        <v>#NUM!</v>
      </c>
      <c r="H230" s="222">
        <v>0.39583333333333331</v>
      </c>
      <c r="I230" s="37"/>
      <c r="J230" s="69" t="e" cm="1">
        <f t="array" aca="1" ref="J230" ca="1">CALENDAR.FORMAT_ISO_DATETIME(D230,E230,F230,G230,H230,I230,C230)</f>
        <v>#NAME?</v>
      </c>
    </row>
    <row r="231" spans="1:10" x14ac:dyDescent="0.25">
      <c r="A231" s="70" t="s">
        <v>76</v>
      </c>
      <c r="B231" s="92"/>
      <c r="C231" s="40"/>
      <c r="D231" s="40" cm="1">
        <f t="array" ref="D231:H231">CALENDAR.PARSE_ISO_DATETIME(A231,B231,C231)</f>
        <v>2000</v>
      </c>
      <c r="E231" s="40">
        <v>2</v>
      </c>
      <c r="F231" s="40">
        <v>29</v>
      </c>
      <c r="G231" s="40">
        <v>0.75</v>
      </c>
      <c r="H231" s="224">
        <v>0</v>
      </c>
      <c r="I231" s="40"/>
      <c r="J231" s="71" t="e" cm="1">
        <f t="array" aca="1" ref="J231" ca="1">CALENDAR.FORMAT_ISO_DATETIME(D231,E231,F231,G231,H231,I231,C231)</f>
        <v>#NAME?</v>
      </c>
    </row>
    <row r="232" spans="1:10" x14ac:dyDescent="0.25">
      <c r="A232" s="68" t="s">
        <v>110</v>
      </c>
      <c r="B232" s="225"/>
      <c r="C232" s="37"/>
      <c r="D232" s="37" cm="1">
        <f t="array" ref="D232:H232">CALENDAR.PARSE_ISO_DATETIME(A232,B232,C232)</f>
        <v>2000</v>
      </c>
      <c r="E232" s="37">
        <v>2</v>
      </c>
      <c r="F232" s="37">
        <v>1</v>
      </c>
      <c r="G232" s="37">
        <v>0.99999998842592597</v>
      </c>
      <c r="H232" s="222">
        <v>0.39583333333333331</v>
      </c>
      <c r="I232" s="37"/>
      <c r="J232" s="69" t="e" cm="1">
        <f t="array" aca="1" ref="J232" ca="1">CALENDAR.FORMAT_ISO_DATETIME(D232,E232,F232,G232,H232,I232,C232)</f>
        <v>#NAME?</v>
      </c>
    </row>
    <row r="233" spans="1:10" x14ac:dyDescent="0.25">
      <c r="A233" s="70" t="s">
        <v>332</v>
      </c>
      <c r="B233" s="92"/>
      <c r="C233" s="40"/>
      <c r="D233" s="40" cm="1">
        <f t="array" ref="D233:H233">CALENDAR.PARSE_ISO_DATETIME(A233,B233,C233)</f>
        <v>2000</v>
      </c>
      <c r="E233" s="40">
        <v>2</v>
      </c>
      <c r="F233" s="40">
        <v>1</v>
      </c>
      <c r="G233" s="40">
        <v>1</v>
      </c>
      <c r="H233" s="224">
        <v>0.39583333333333331</v>
      </c>
      <c r="I233" s="40"/>
      <c r="J233" s="71" t="e" cm="1">
        <f t="array" aca="1" ref="J233" ca="1">CALENDAR.FORMAT_ISO_DATETIME(D233,E233,F233,G233,H233,I233,C233)</f>
        <v>#NAME?</v>
      </c>
    </row>
    <row r="234" spans="1:10" x14ac:dyDescent="0.25">
      <c r="A234" s="68" t="s">
        <v>333</v>
      </c>
      <c r="B234" s="225"/>
      <c r="C234" s="37"/>
      <c r="D234" s="37" cm="1">
        <f t="array" ref="D234:H234">CALENDAR.PARSE_ISO_DATETIME(A234,B234,C234)</f>
        <v>2000</v>
      </c>
      <c r="E234" s="37">
        <v>2</v>
      </c>
      <c r="F234" s="37">
        <v>1</v>
      </c>
      <c r="G234" s="37" t="str">
        <v/>
      </c>
      <c r="H234" s="222">
        <v>-0.39583333333333331</v>
      </c>
      <c r="I234" s="37"/>
      <c r="J234" s="69" t="e" cm="1">
        <f t="array" aca="1" ref="J234" ca="1">CALENDAR.FORMAT_ISO_DATETIME(D234,E234,F234,G234,H234,I234,C234)</f>
        <v>#NAME?</v>
      </c>
    </row>
    <row r="235" spans="1:10" x14ac:dyDescent="0.25">
      <c r="A235" s="70" t="s">
        <v>345</v>
      </c>
      <c r="B235" s="92"/>
      <c r="C235" s="40"/>
      <c r="D235" s="40" t="str" cm="1">
        <f t="array" ref="D235:H235">CALENDAR.PARSE_ISO_DATETIME(A235,B235,C235)</f>
        <v/>
      </c>
      <c r="E235" s="40" t="str">
        <v/>
      </c>
      <c r="F235" s="40" t="str">
        <v/>
      </c>
      <c r="G235" s="40">
        <v>0.70138888888888884</v>
      </c>
      <c r="H235" s="224">
        <v>0</v>
      </c>
      <c r="I235" s="40"/>
      <c r="J235" s="71" t="e" cm="1">
        <f t="array" aca="1" ref="J235" ca="1">CALENDAR.FORMAT_ISO_DATETIME(D235,E235,F235,G235,H235,I235,C235)</f>
        <v>#NAME?</v>
      </c>
    </row>
    <row r="236" spans="1:10" x14ac:dyDescent="0.25">
      <c r="A236" s="68" t="s">
        <v>346</v>
      </c>
      <c r="B236" s="225"/>
      <c r="C236" s="37"/>
      <c r="D236" s="37" t="e" cm="1">
        <f t="array" ref="D236:H236">CALENDAR.PARSE_ISO_DATETIME(A236,B236,C236)</f>
        <v>#VALUE!</v>
      </c>
      <c r="E236" s="37" t="str">
        <v/>
      </c>
      <c r="F236" s="37" t="str">
        <v/>
      </c>
      <c r="G236" s="37" t="str">
        <v/>
      </c>
      <c r="H236" s="222" t="str">
        <v/>
      </c>
      <c r="I236" s="37"/>
      <c r="J236" s="69" t="e" cm="1">
        <f t="array" aca="1" ref="J236" ca="1">CALENDAR.FORMAT_ISO_DATETIME(D236,E236,F236,G236,H236,I236,C236)</f>
        <v>#NAME?</v>
      </c>
    </row>
    <row r="239" spans="1:10" ht="19.5" x14ac:dyDescent="0.3">
      <c r="A239" s="1" t="s">
        <v>112</v>
      </c>
      <c r="C239" s="1" t="s">
        <v>108</v>
      </c>
    </row>
    <row r="241" spans="1:4" x14ac:dyDescent="0.25">
      <c r="A241" s="123" t="s">
        <v>113</v>
      </c>
      <c r="B241" s="253" t="s">
        <v>15</v>
      </c>
      <c r="C241" s="124" t="s">
        <v>109</v>
      </c>
      <c r="D241" s="237" t="s">
        <v>463</v>
      </c>
    </row>
    <row r="242" spans="1:4" x14ac:dyDescent="0.25">
      <c r="B242" s="251" t="str" cm="1">
        <f t="array" ref="B242">CALENDAR.PARSE_LITERARY_YEAR(Table25[[#This Row],[LiteraryYear]])</f>
        <v/>
      </c>
      <c r="D242" t="str" cm="1">
        <f t="array" ref="D242">CALENDAR.FORMAT_LITERARY_YEAR(Table25[[#This Row],[Out: YearCE]],Table25[[#This Row],[AlwaysShowEra]])</f>
        <v/>
      </c>
    </row>
    <row r="243" spans="1:4" x14ac:dyDescent="0.25">
      <c r="A243" t="s">
        <v>3</v>
      </c>
      <c r="B243" s="251" t="e" cm="1">
        <f t="array" ref="B243">CALENDAR.PARSE_LITERARY_YEAR(Table25[[#This Row],[LiteraryYear]])</f>
        <v>#VALUE!</v>
      </c>
      <c r="D243" t="e" cm="1">
        <f t="array" ref="D243">CALENDAR.FORMAT_LITERARY_YEAR(Table25[[#This Row],[Out: YearCE]],Table25[[#This Row],[AlwaysShowEra]])</f>
        <v>#VALUE!</v>
      </c>
    </row>
    <row r="244" spans="1:4" x14ac:dyDescent="0.25">
      <c r="A244" t="s">
        <v>114</v>
      </c>
      <c r="B244" s="251" cm="1">
        <f t="array" ref="B244">CALENDAR.PARSE_LITERARY_YEAR(Table25[[#This Row],[LiteraryYear]])</f>
        <v>1987</v>
      </c>
      <c r="C244">
        <v>1</v>
      </c>
      <c r="D244" t="str" cm="1">
        <f t="array" ref="D244">CALENDAR.FORMAT_LITERARY_YEAR(Table25[[#This Row],[Out: YearCE]],Table25[[#This Row],[AlwaysShowEra]])</f>
        <v>1987 CE</v>
      </c>
    </row>
    <row r="245" spans="1:4" x14ac:dyDescent="0.25">
      <c r="A245" s="61" t="s">
        <v>464</v>
      </c>
      <c r="B245" s="251" cm="1">
        <f t="array" ref="B245">CALENDAR.PARSE_LITERARY_YEAR(Table25[[#This Row],[LiteraryYear]])</f>
        <v>1024</v>
      </c>
      <c r="D245" t="str" cm="1">
        <f t="array" ref="D245">CALENDAR.FORMAT_LITERARY_YEAR(Table25[[#This Row],[Out: YearCE]],Table25[[#This Row],[AlwaysShowEra]])</f>
        <v>1024</v>
      </c>
    </row>
    <row r="246" spans="1:4" x14ac:dyDescent="0.25">
      <c r="A246" t="s">
        <v>115</v>
      </c>
      <c r="B246" s="251" cm="1">
        <f t="array" ref="B246">CALENDAR.PARSE_LITERARY_YEAR(Table25[[#This Row],[LiteraryYear]])</f>
        <v>400</v>
      </c>
      <c r="D246" t="str" cm="1">
        <f t="array" ref="D246">CALENDAR.FORMAT_LITERARY_YEAR(Table25[[#This Row],[Out: YearCE]],Table25[[#This Row],[AlwaysShowEra]])</f>
        <v>400 CE</v>
      </c>
    </row>
    <row r="247" spans="1:4" x14ac:dyDescent="0.25">
      <c r="A247" t="s">
        <v>116</v>
      </c>
      <c r="B247" s="251" cm="1">
        <f t="array" ref="B247">CALENDAR.PARSE_LITERARY_YEAR(Table25[[#This Row],[LiteraryYear]])</f>
        <v>-353</v>
      </c>
      <c r="D247" t="str" cm="1">
        <f t="array" ref="D247">CALENDAR.FORMAT_LITERARY_YEAR(Table25[[#This Row],[Out: YearCE]],Table25[[#This Row],[AlwaysShowEra]])</f>
        <v>354 BCE</v>
      </c>
    </row>
    <row r="248" spans="1:4" x14ac:dyDescent="0.25">
      <c r="A248" t="s">
        <v>336</v>
      </c>
      <c r="B248" s="251" cm="1">
        <f t="array" ref="B248">CALENDAR.PARSE_LITERARY_YEAR(Table25[[#This Row],[LiteraryYear]])</f>
        <v>-1</v>
      </c>
      <c r="D248" t="str" cm="1">
        <f t="array" ref="D248">CALENDAR.FORMAT_LITERARY_YEAR(Table25[[#This Row],[Out: YearCE]],Table25[[#This Row],[AlwaysShowEra]])</f>
        <v>2 BCE</v>
      </c>
    </row>
    <row r="249" spans="1:4" x14ac:dyDescent="0.25">
      <c r="A249" t="s">
        <v>337</v>
      </c>
      <c r="B249" s="251" cm="1">
        <f t="array" ref="B249">CALENDAR.PARSE_LITERARY_YEAR(Table25[[#This Row],[LiteraryYear]])</f>
        <v>-1</v>
      </c>
      <c r="D249" t="str" cm="1">
        <f t="array" ref="D249">CALENDAR.FORMAT_LITERARY_YEAR(Table25[[#This Row],[Out: YearCE]],Table25[[#This Row],[AlwaysShowEra]])</f>
        <v>2 BCE</v>
      </c>
    </row>
    <row r="250" spans="1:4" x14ac:dyDescent="0.25">
      <c r="A250" t="s">
        <v>121</v>
      </c>
      <c r="B250" s="251" cm="1">
        <f t="array" ref="B250">CALENDAR.PARSE_LITERARY_YEAR(Table25[[#This Row],[LiteraryYear]])</f>
        <v>354</v>
      </c>
      <c r="D250" t="str" cm="1">
        <f t="array" ref="D250">CALENDAR.FORMAT_LITERARY_YEAR(Table25[[#This Row],[Out: YearCE]],Table25[[#This Row],[AlwaysShowEra]])</f>
        <v>354 CE</v>
      </c>
    </row>
    <row r="251" spans="1:4" x14ac:dyDescent="0.25">
      <c r="A251" t="s">
        <v>122</v>
      </c>
      <c r="B251" s="251" cm="1">
        <f t="array" ref="B251">CALENDAR.PARSE_LITERARY_YEAR(Table25[[#This Row],[LiteraryYear]])</f>
        <v>-354</v>
      </c>
      <c r="D251" t="str" cm="1">
        <f t="array" ref="D251">CALENDAR.FORMAT_LITERARY_YEAR(Table25[[#This Row],[Out: YearCE]],Table25[[#This Row],[AlwaysShowEra]])</f>
        <v>355 BCE</v>
      </c>
    </row>
    <row r="252" spans="1:4" x14ac:dyDescent="0.25">
      <c r="A252" t="s">
        <v>123</v>
      </c>
      <c r="B252" s="251" cm="1">
        <f t="array" ref="B252">CALENDAR.PARSE_LITERARY_YEAR(Table25[[#This Row],[LiteraryYear]])</f>
        <v>-354</v>
      </c>
      <c r="D252" t="str" cm="1">
        <f t="array" ref="D252">CALENDAR.FORMAT_LITERARY_YEAR(Table25[[#This Row],[Out: YearCE]],Table25[[#This Row],[AlwaysShowEra]])</f>
        <v>355 BCE</v>
      </c>
    </row>
    <row r="253" spans="1:4" x14ac:dyDescent="0.25">
      <c r="A253" t="s">
        <v>335</v>
      </c>
      <c r="B253" s="251" cm="1">
        <f t="array" ref="B253">CALENDAR.PARSE_LITERARY_YEAR(Table25[[#This Row],[LiteraryYear]])</f>
        <v>0</v>
      </c>
      <c r="D253" t="str" cm="1">
        <f t="array" ref="D253">CALENDAR.FORMAT_LITERARY_YEAR(Table25[[#This Row],[Out: YearCE]],Table25[[#This Row],[AlwaysShowEra]])</f>
        <v>1 BCE</v>
      </c>
    </row>
    <row r="254" spans="1:4" x14ac:dyDescent="0.25">
      <c r="A254" t="s">
        <v>117</v>
      </c>
      <c r="B254" s="251" cm="1">
        <f t="array" ref="B254">CALENDAR.PARSE_LITERARY_YEAR(Table25[[#This Row],[LiteraryYear]])</f>
        <v>1</v>
      </c>
      <c r="D254" t="str" cm="1">
        <f t="array" ref="D254">CALENDAR.FORMAT_LITERARY_YEAR(Table25[[#This Row],[Out: YearCE]],Table25[[#This Row],[AlwaysShowEra]])</f>
        <v>1 CE</v>
      </c>
    </row>
    <row r="255" spans="1:4" x14ac:dyDescent="0.25">
      <c r="A255" t="s">
        <v>334</v>
      </c>
      <c r="B255" s="251" cm="1">
        <f t="array" ref="B255">CALENDAR.PARSE_LITERARY_YEAR(Table25[[#This Row],[LiteraryYear]])</f>
        <v>2</v>
      </c>
      <c r="D255" t="str" cm="1">
        <f t="array" ref="D255">CALENDAR.FORMAT_LITERARY_YEAR(Table25[[#This Row],[Out: YearCE]],Table25[[#This Row],[AlwaysShowEra]])</f>
        <v>2 CE</v>
      </c>
    </row>
    <row r="258" spans="1:7" ht="19.5" x14ac:dyDescent="0.3">
      <c r="A258" s="1" t="s">
        <v>53</v>
      </c>
      <c r="F258" s="1" t="s">
        <v>466</v>
      </c>
    </row>
    <row r="260" spans="1:7" x14ac:dyDescent="0.25">
      <c r="A260" s="22" t="s">
        <v>54</v>
      </c>
      <c r="B260" s="43" t="s">
        <v>55</v>
      </c>
      <c r="C260" s="43" t="s">
        <v>16</v>
      </c>
      <c r="D260" s="43" t="s">
        <v>17</v>
      </c>
      <c r="E260" s="252" t="s">
        <v>56</v>
      </c>
      <c r="F260" s="43"/>
      <c r="G260" s="24" t="s">
        <v>465</v>
      </c>
    </row>
    <row r="261" spans="1:7" x14ac:dyDescent="0.25">
      <c r="A261" s="8"/>
      <c r="B261" s="9" t="str" cm="1">
        <f t="array" ref="B261:E261">CALENDAR.PARSE_LITERARY_DATE(A261)</f>
        <v/>
      </c>
      <c r="C261" s="9" t="str">
        <v/>
      </c>
      <c r="D261" s="9" t="str">
        <v/>
      </c>
      <c r="E261" s="128" t="str">
        <v/>
      </c>
      <c r="F261" s="9"/>
      <c r="G261" s="10" t="e" cm="1">
        <f t="array" aca="1" ref="G261" ca="1">CALENDAR.FORMAT_LITERARY_DATE(B261,C261,D261,E261)</f>
        <v>#NAME?</v>
      </c>
    </row>
    <row r="262" spans="1:7" x14ac:dyDescent="0.25">
      <c r="A262" s="11" t="s">
        <v>3</v>
      </c>
      <c r="B262" s="12" t="e" cm="1">
        <f t="array" ref="B262:E262">CALENDAR.PARSE_LITERARY_DATE(A262)</f>
        <v>#VALUE!</v>
      </c>
      <c r="C262" s="12" t="str">
        <v/>
      </c>
      <c r="D262" s="12" t="str">
        <v/>
      </c>
      <c r="E262" s="129" t="str">
        <v/>
      </c>
      <c r="F262" s="12"/>
      <c r="G262" s="13" t="e" cm="1">
        <f t="array" aca="1" ref="G262" ca="1">CALENDAR.FORMAT_LITERARY_DATE(B262,C262,D262,E262)</f>
        <v>#NAME?</v>
      </c>
    </row>
    <row r="263" spans="1:7" x14ac:dyDescent="0.25">
      <c r="A263" s="64" t="s">
        <v>111</v>
      </c>
      <c r="B263" s="9" t="str" cm="1">
        <f t="array" ref="B263:E263">CALENDAR.PARSE_LITERARY_DATE(A263)</f>
        <v/>
      </c>
      <c r="C263" s="9">
        <v>1</v>
      </c>
      <c r="D263" s="9">
        <v>20</v>
      </c>
      <c r="E263" s="128" t="str">
        <v/>
      </c>
      <c r="F263" s="9"/>
      <c r="G263" s="10" t="e" cm="1">
        <f t="array" aca="1" ref="G263" ca="1">CALENDAR.FORMAT_LITERARY_DATE(B263,C263,D263,E263)</f>
        <v>#NAME?</v>
      </c>
    </row>
    <row r="264" spans="1:7" x14ac:dyDescent="0.25">
      <c r="A264" s="11" t="s">
        <v>57</v>
      </c>
      <c r="B264" s="12" cm="1">
        <f t="array" ref="B264:E264">CALENDAR.PARSE_LITERARY_DATE(A264)</f>
        <v>2000</v>
      </c>
      <c r="C264" s="12">
        <v>1</v>
      </c>
      <c r="D264" s="12">
        <v>25</v>
      </c>
      <c r="E264" s="129" t="str">
        <v/>
      </c>
      <c r="F264" s="12"/>
      <c r="G264" s="13" t="e" cm="1">
        <f t="array" aca="1" ref="G264" ca="1">CALENDAR.FORMAT_LITERARY_DATE(B264,C264,D264,E264)</f>
        <v>#NAME?</v>
      </c>
    </row>
    <row r="265" spans="1:7" x14ac:dyDescent="0.25">
      <c r="A265" s="8" t="s">
        <v>58</v>
      </c>
      <c r="B265" s="9" cm="1">
        <f t="array" ref="B265:E265">CALENDAR.PARSE_LITERARY_DATE(A265)</f>
        <v>2020</v>
      </c>
      <c r="C265" s="9">
        <v>2</v>
      </c>
      <c r="D265" s="9">
        <v>1</v>
      </c>
      <c r="E265" s="128">
        <v>0.41666666666666669</v>
      </c>
      <c r="F265" s="9"/>
      <c r="G265" s="10" t="e" cm="1">
        <f t="array" aca="1" ref="G265" ca="1">CALENDAR.FORMAT_LITERARY_DATE(B265,C265,D265,E265)</f>
        <v>#NAME?</v>
      </c>
    </row>
    <row r="266" spans="1:7" x14ac:dyDescent="0.25">
      <c r="A266" s="65" t="s">
        <v>61</v>
      </c>
      <c r="B266" s="12" cm="1">
        <f t="array" ref="B266:E266">CALENDAR.PARSE_LITERARY_DATE(A266)</f>
        <v>2023</v>
      </c>
      <c r="C266" s="12">
        <v>3</v>
      </c>
      <c r="D266" s="12" t="str">
        <v/>
      </c>
      <c r="E266" s="129" t="str">
        <v/>
      </c>
      <c r="F266" s="12"/>
      <c r="G266" s="13" t="e" cm="1">
        <f t="array" aca="1" ref="G266" ca="1">CALENDAR.FORMAT_LITERARY_DATE(B266,C266,D266,E266)</f>
        <v>#NAME?</v>
      </c>
    </row>
    <row r="267" spans="1:7" x14ac:dyDescent="0.25">
      <c r="A267" s="66" t="s">
        <v>59</v>
      </c>
      <c r="B267" s="16" t="str" cm="1">
        <f t="array" ref="B267:E267">CALENDAR.PARSE_LITERARY_DATE(A267)</f>
        <v/>
      </c>
      <c r="C267" s="16">
        <v>11</v>
      </c>
      <c r="D267" s="16">
        <v>20</v>
      </c>
      <c r="E267" s="130">
        <v>0.66666666666666663</v>
      </c>
      <c r="F267" s="16"/>
      <c r="G267" s="17" t="e" cm="1">
        <f t="array" aca="1" ref="G267" ca="1">CALENDAR.FORMAT_LITERARY_DATE(B267,C267,D267,E267)</f>
        <v>#NAME?</v>
      </c>
    </row>
    <row r="268" spans="1:7" x14ac:dyDescent="0.25">
      <c r="A268" s="67" t="s">
        <v>120</v>
      </c>
      <c r="B268" s="19" cm="1">
        <f t="array" ref="B268:E268">CALENDAR.PARSE_LITERARY_DATE(A268)</f>
        <v>-600</v>
      </c>
      <c r="C268" s="19">
        <v>7</v>
      </c>
      <c r="D268" s="19">
        <v>25</v>
      </c>
      <c r="E268" s="132" t="str">
        <v/>
      </c>
      <c r="F268" s="19"/>
      <c r="G268" s="20" t="e" cm="1">
        <f t="array" aca="1" ref="G268" ca="1">CALENDAR.FORMAT_LITERARY_DATE(B268,C268,D268,E268)</f>
        <v>#NAME?</v>
      </c>
    </row>
    <row r="269" spans="1:7" x14ac:dyDescent="0.25">
      <c r="A269" s="66" t="s">
        <v>118</v>
      </c>
      <c r="B269" s="16" cm="1">
        <f t="array" ref="B269:E269">CALENDAR.PARSE_LITERARY_DATE(A269)</f>
        <v>20</v>
      </c>
      <c r="C269" s="16">
        <v>3</v>
      </c>
      <c r="D269" s="16" t="str">
        <v/>
      </c>
      <c r="E269" s="130" t="str">
        <v/>
      </c>
      <c r="F269" s="16"/>
      <c r="G269" s="17" t="e" cm="1">
        <f t="array" aca="1" ref="G269" ca="1">CALENDAR.FORMAT_LITERARY_DATE(B269,C269,D269,E269)</f>
        <v>#NAME?</v>
      </c>
    </row>
    <row r="270" spans="1:7" x14ac:dyDescent="0.25">
      <c r="A270" s="67" t="s">
        <v>119</v>
      </c>
      <c r="B270" s="19" cm="1">
        <f t="array" ref="B270:E270">CALENDAR.PARSE_LITERARY_DATE(A270)</f>
        <v>-44</v>
      </c>
      <c r="C270" s="19">
        <v>3</v>
      </c>
      <c r="D270" s="19">
        <v>25</v>
      </c>
      <c r="E270" s="132">
        <v>0.53139545138888888</v>
      </c>
      <c r="F270" s="19"/>
      <c r="G270" s="20" t="e" cm="1">
        <f t="array" aca="1" ref="G270" ca="1">CALENDAR.FORMAT_LITERARY_DATE(B270,C270,D270,E270)</f>
        <v>#NAME?</v>
      </c>
    </row>
    <row r="271" spans="1:7" x14ac:dyDescent="0.25">
      <c r="A271" s="66" t="s">
        <v>60</v>
      </c>
      <c r="B271" s="16" t="e" cm="1">
        <f t="array" ref="B271:E271">CALENDAR.PARSE_LITERARY_DATE(A271)</f>
        <v>#VALUE!</v>
      </c>
      <c r="C271" s="16" t="str">
        <v/>
      </c>
      <c r="D271" s="16" t="str">
        <v/>
      </c>
      <c r="E271" s="130" t="str">
        <v/>
      </c>
      <c r="F271" s="16"/>
      <c r="G271" s="17" t="e" cm="1">
        <f t="array" aca="1" ref="G271" ca="1">CALENDAR.FORMAT_LITERARY_DATE(B271,C271,D271,E271)</f>
        <v>#NAME?</v>
      </c>
    </row>
    <row r="272" spans="1:7" x14ac:dyDescent="0.25">
      <c r="A272" s="67" t="s">
        <v>63</v>
      </c>
      <c r="B272" s="19" t="e" cm="1">
        <f t="array" ref="B272:E272">CALENDAR.PARSE_LITERARY_DATE(A272)</f>
        <v>#VALUE!</v>
      </c>
      <c r="C272" s="19" t="str">
        <v/>
      </c>
      <c r="D272" s="19" t="str">
        <v/>
      </c>
      <c r="E272" s="132" t="str">
        <v/>
      </c>
      <c r="F272" s="19"/>
      <c r="G272" s="20" t="e" cm="1">
        <f t="array" aca="1" ref="G272" ca="1">CALENDAR.FORMAT_LITERARY_DATE(B272,C272,D272,E272)</f>
        <v>#NAME?</v>
      </c>
    </row>
    <row r="273" spans="1:7" x14ac:dyDescent="0.25">
      <c r="A273" s="66" t="s">
        <v>62</v>
      </c>
      <c r="B273" s="16" t="e" cm="1">
        <f t="array" ref="B273:E273">CALENDAR.PARSE_LITERARY_DATE(A273)</f>
        <v>#VALUE!</v>
      </c>
      <c r="C273" s="16" t="str">
        <v/>
      </c>
      <c r="D273" s="16" t="str">
        <v/>
      </c>
      <c r="E273" s="130" t="str">
        <v/>
      </c>
      <c r="F273" s="16"/>
      <c r="G273" s="17" t="e" cm="1">
        <f t="array" aca="1" ref="G273" ca="1">CALENDAR.FORMAT_LITERARY_DATE(B273,C273,D273,E273)</f>
        <v>#NAME?</v>
      </c>
    </row>
    <row r="274" spans="1:7" x14ac:dyDescent="0.25">
      <c r="A274" s="65" t="s">
        <v>338</v>
      </c>
      <c r="B274" s="12" cm="1">
        <f t="array" ref="B274:E274">CALENDAR.PARSE_LITERARY_DATE(A274)</f>
        <v>0</v>
      </c>
      <c r="C274" s="12">
        <v>1</v>
      </c>
      <c r="D274" s="12" t="str">
        <v/>
      </c>
      <c r="E274" s="129" t="str">
        <v/>
      </c>
      <c r="F274" s="12"/>
      <c r="G274" s="13" t="e" cm="1">
        <f t="array" aca="1" ref="G274" ca="1">CALENDAR.FORMAT_LITERARY_DATE(B274,C274,D274,E274)</f>
        <v>#NAME?</v>
      </c>
    </row>
    <row r="275" spans="1:7" x14ac:dyDescent="0.25">
      <c r="A275" s="66" t="s">
        <v>339</v>
      </c>
      <c r="B275" s="16" cm="1">
        <f t="array" ref="B275:E275">CALENDAR.PARSE_LITERARY_DATE(A275)</f>
        <v>2000</v>
      </c>
      <c r="C275" s="16">
        <v>1</v>
      </c>
      <c r="D275" s="16" t="e">
        <v>#NUM!</v>
      </c>
      <c r="E275" s="130" t="str">
        <v/>
      </c>
      <c r="F275" s="16"/>
      <c r="G275" s="17" t="e" cm="1">
        <f t="array" aca="1" ref="G275" ca="1">CALENDAR.FORMAT_LITERARY_DATE(B275,C275,D275,E275)</f>
        <v>#NAME?</v>
      </c>
    </row>
    <row r="276" spans="1:7" x14ac:dyDescent="0.25">
      <c r="A276" s="65" t="s">
        <v>340</v>
      </c>
      <c r="B276" s="12" cm="1">
        <f t="array" ref="B276:E276">CALENDAR.PARSE_LITERARY_DATE(A276)</f>
        <v>2023</v>
      </c>
      <c r="C276" s="12">
        <v>4</v>
      </c>
      <c r="D276" s="12" t="e">
        <v>#NUM!</v>
      </c>
      <c r="E276" s="129" t="str">
        <v/>
      </c>
      <c r="F276" s="12"/>
      <c r="G276" s="13" t="e" cm="1">
        <f t="array" aca="1" ref="G276" ca="1">CALENDAR.FORMAT_LITERARY_DATE(B276,C276,D276,E276)</f>
        <v>#NAME?</v>
      </c>
    </row>
    <row r="277" spans="1:7" x14ac:dyDescent="0.25">
      <c r="A277" s="66" t="s">
        <v>344</v>
      </c>
      <c r="B277" s="16" cm="1">
        <f t="array" ref="B277:E277">CALENDAR.PARSE_LITERARY_DATE(A277)</f>
        <v>2020</v>
      </c>
      <c r="C277" s="16">
        <v>2</v>
      </c>
      <c r="D277" s="16">
        <v>29</v>
      </c>
      <c r="E277" s="130">
        <v>1</v>
      </c>
      <c r="F277" s="16"/>
      <c r="G277" s="17" t="e" cm="1">
        <f t="array" aca="1" ref="G277" ca="1">CALENDAR.FORMAT_LITERARY_DATE(B277,C277,D277,E277)</f>
        <v>#NAME?</v>
      </c>
    </row>
    <row r="280" spans="1:7" ht="19.5" x14ac:dyDescent="0.3">
      <c r="A280" s="1" t="s">
        <v>64</v>
      </c>
    </row>
    <row r="282" spans="1:7" x14ac:dyDescent="0.25">
      <c r="A282" s="22" t="s">
        <v>65</v>
      </c>
      <c r="B282" s="43" t="s">
        <v>55</v>
      </c>
      <c r="C282" s="43" t="s">
        <v>16</v>
      </c>
      <c r="D282" s="252" t="s">
        <v>17</v>
      </c>
      <c r="E282" s="24" t="s">
        <v>56</v>
      </c>
      <c r="F282" s="43"/>
      <c r="G282" s="24"/>
    </row>
    <row r="283" spans="1:7" x14ac:dyDescent="0.25">
      <c r="A283" s="8"/>
      <c r="B283" s="9" t="str" cm="1">
        <f t="array" ref="B283:E283">CALENDAR.PARSE_US_DATE(A283)</f>
        <v/>
      </c>
      <c r="C283" s="9" t="str">
        <v/>
      </c>
      <c r="D283" s="9" t="str">
        <v/>
      </c>
      <c r="E283" s="128" t="str">
        <v/>
      </c>
      <c r="F283" s="9"/>
      <c r="G283" s="10"/>
    </row>
    <row r="284" spans="1:7" x14ac:dyDescent="0.25">
      <c r="A284" s="11" t="s">
        <v>3</v>
      </c>
      <c r="B284" s="12" t="e" cm="1">
        <f t="array" ref="B284">CALENDAR.PARSE_US_DATE(A284)</f>
        <v>#VALUE!</v>
      </c>
      <c r="C284" s="12"/>
      <c r="D284" s="12"/>
      <c r="E284" s="129"/>
      <c r="F284" s="12"/>
      <c r="G284" s="13"/>
    </row>
    <row r="285" spans="1:7" x14ac:dyDescent="0.25">
      <c r="A285" s="64" t="s">
        <v>66</v>
      </c>
      <c r="B285" s="9" t="e" cm="1">
        <f t="array" ref="B285">CALENDAR.PARSE_US_DATE(A285)</f>
        <v>#VALUE!</v>
      </c>
      <c r="C285" s="9"/>
      <c r="D285" s="9"/>
      <c r="E285" s="128"/>
      <c r="F285" s="9"/>
      <c r="G285" s="10"/>
    </row>
    <row r="286" spans="1:7" x14ac:dyDescent="0.25">
      <c r="A286" s="44" t="s">
        <v>67</v>
      </c>
      <c r="B286" s="12" t="e" cm="1">
        <f t="array" ref="B286">CALENDAR.PARSE_US_DATE(A286)</f>
        <v>#VALUE!</v>
      </c>
      <c r="C286" s="12"/>
      <c r="D286" s="12"/>
      <c r="E286" s="129"/>
      <c r="F286" s="12"/>
      <c r="G286" s="13"/>
    </row>
    <row r="287" spans="1:7" x14ac:dyDescent="0.25">
      <c r="A287" s="59" t="s">
        <v>343</v>
      </c>
      <c r="B287" s="9" cm="1">
        <f t="array" ref="B287:E287">CALENDAR.PARSE_US_DATE(A287)</f>
        <v>2023</v>
      </c>
      <c r="C287" s="9">
        <v>1</v>
      </c>
      <c r="D287" s="9">
        <v>10</v>
      </c>
      <c r="E287" s="128">
        <v>0.75</v>
      </c>
      <c r="F287" s="9"/>
      <c r="G287" s="10"/>
    </row>
    <row r="288" spans="1:7" x14ac:dyDescent="0.25">
      <c r="A288" s="68" t="s">
        <v>342</v>
      </c>
      <c r="B288" s="37" cm="1">
        <f t="array" ref="B288:E288">CALENDAR.PARSE_US_DATE(A288)</f>
        <v>2023</v>
      </c>
      <c r="C288" s="37">
        <v>12</v>
      </c>
      <c r="D288" s="37">
        <v>31</v>
      </c>
      <c r="E288" s="222">
        <v>0.54565972222222225</v>
      </c>
      <c r="F288" s="37"/>
      <c r="G288" s="69"/>
    </row>
    <row r="289" spans="1:8" x14ac:dyDescent="0.25">
      <c r="A289" s="59" t="s">
        <v>341</v>
      </c>
      <c r="B289" s="9" cm="1">
        <f t="array" ref="B289:E289">CALENDAR.PARSE_US_DATE(A289)</f>
        <v>2023</v>
      </c>
      <c r="C289" s="9">
        <v>1</v>
      </c>
      <c r="D289" s="9">
        <v>10</v>
      </c>
      <c r="E289" s="128">
        <v>0.99999998842592586</v>
      </c>
      <c r="F289" s="9"/>
      <c r="G289" s="10"/>
    </row>
    <row r="290" spans="1:8" x14ac:dyDescent="0.25">
      <c r="A290" s="68" t="s">
        <v>347</v>
      </c>
      <c r="B290" s="37" cm="1">
        <f t="array" ref="B290:E290">CALENDAR.PARSE_US_DATE(A290)</f>
        <v>-406</v>
      </c>
      <c r="C290" s="37">
        <v>12</v>
      </c>
      <c r="D290" s="37">
        <v>31</v>
      </c>
      <c r="E290" s="222">
        <v>0.58333333333333337</v>
      </c>
      <c r="F290" s="37"/>
      <c r="G290" s="69"/>
    </row>
    <row r="291" spans="1:8" x14ac:dyDescent="0.25">
      <c r="A291" s="91" t="s">
        <v>124</v>
      </c>
      <c r="B291" s="40" cm="1">
        <f t="array" ref="B291:E291">CALENDAR.PARSE_US_DATE(A291)</f>
        <v>-2023</v>
      </c>
      <c r="C291" s="40">
        <v>1</v>
      </c>
      <c r="D291" s="40">
        <v>10</v>
      </c>
      <c r="E291" s="224">
        <v>0.5416666550925926</v>
      </c>
      <c r="F291" s="40"/>
      <c r="G291" s="71"/>
    </row>
    <row r="292" spans="1:8" x14ac:dyDescent="0.25">
      <c r="A292" s="68" t="s">
        <v>348</v>
      </c>
      <c r="B292" s="37" cm="1">
        <f t="array" ref="B292:E292">CALENDAR.PARSE_US_DATE(A292)</f>
        <v>2023</v>
      </c>
      <c r="C292" s="37">
        <v>1</v>
      </c>
      <c r="D292" s="37">
        <v>10</v>
      </c>
      <c r="E292" s="222" t="e">
        <v>#NUM!</v>
      </c>
      <c r="F292" s="37"/>
      <c r="G292" s="69"/>
    </row>
    <row r="295" spans="1:8" ht="19.5" x14ac:dyDescent="0.3">
      <c r="A295" s="1" t="s">
        <v>91</v>
      </c>
    </row>
    <row r="297" spans="1:8" x14ac:dyDescent="0.25">
      <c r="A297" s="22" t="s">
        <v>86</v>
      </c>
      <c r="B297" s="43" t="s">
        <v>15</v>
      </c>
      <c r="C297" s="43" t="s">
        <v>16</v>
      </c>
      <c r="D297" s="43" t="s">
        <v>17</v>
      </c>
      <c r="E297" s="24" t="s">
        <v>56</v>
      </c>
      <c r="F297" s="252" t="s">
        <v>73</v>
      </c>
      <c r="G297" s="24"/>
      <c r="H297" s="24" t="s">
        <v>73</v>
      </c>
    </row>
    <row r="298" spans="1:8" x14ac:dyDescent="0.25">
      <c r="A298" s="8"/>
      <c r="B298" s="9" t="str" cm="1">
        <f t="array" ref="B298:F298">CALENDAR.PARSE_MIL_DTG(A298)</f>
        <v/>
      </c>
      <c r="C298" s="9" t="str">
        <v/>
      </c>
      <c r="D298" s="9" t="str">
        <v/>
      </c>
      <c r="E298" s="9" t="str">
        <v/>
      </c>
      <c r="F298" s="128" t="str">
        <v/>
      </c>
      <c r="G298" s="9"/>
      <c r="H298" s="10"/>
    </row>
    <row r="299" spans="1:8" x14ac:dyDescent="0.25">
      <c r="A299" s="11" t="s">
        <v>3</v>
      </c>
      <c r="B299" s="12" t="e" cm="1">
        <f t="array" ref="B299:F299">CALENDAR.PARSE_MIL_DTG(A299)</f>
        <v>#VALUE!</v>
      </c>
      <c r="C299" s="12" t="str">
        <v/>
      </c>
      <c r="D299" s="12" t="str">
        <v/>
      </c>
      <c r="E299" s="12" t="str">
        <v/>
      </c>
      <c r="F299" s="129" t="str">
        <v/>
      </c>
      <c r="G299" s="12"/>
      <c r="H299" s="13"/>
    </row>
    <row r="300" spans="1:8" x14ac:dyDescent="0.25">
      <c r="A300" s="64" t="s">
        <v>85</v>
      </c>
      <c r="B300" s="9" cm="1">
        <f t="array" ref="B300:F300">CALENDAR.PARSE_MIL_DTG(A300)</f>
        <v>2023</v>
      </c>
      <c r="C300" s="9">
        <v>5</v>
      </c>
      <c r="D300" s="9">
        <v>12</v>
      </c>
      <c r="E300" s="9">
        <v>0.64635416666666667</v>
      </c>
      <c r="F300" s="128">
        <v>8.3333333333333329E-2</v>
      </c>
      <c r="G300" s="9"/>
      <c r="H300" s="10"/>
    </row>
    <row r="301" spans="1:8" x14ac:dyDescent="0.25">
      <c r="A301" s="44" t="s">
        <v>87</v>
      </c>
      <c r="B301" s="12" cm="1">
        <f t="array" ref="B301:F301">CALENDAR.PARSE_MIL_DTG(A301)</f>
        <v>2000</v>
      </c>
      <c r="C301" s="12">
        <v>6</v>
      </c>
      <c r="D301" s="12">
        <v>5</v>
      </c>
      <c r="E301" s="12">
        <v>0.28142361111111114</v>
      </c>
      <c r="F301" s="129">
        <v>0.41666666666666669</v>
      </c>
      <c r="G301" s="12"/>
      <c r="H301" s="13"/>
    </row>
    <row r="302" spans="1:8" x14ac:dyDescent="0.25">
      <c r="A302" s="42" t="s">
        <v>88</v>
      </c>
      <c r="B302" s="9" cm="1">
        <f t="array" ref="B302:F302">CALENDAR.PARSE_MIL_DTG(A302)</f>
        <v>2023</v>
      </c>
      <c r="C302" s="9">
        <v>12</v>
      </c>
      <c r="D302" s="9">
        <v>15</v>
      </c>
      <c r="E302" s="9">
        <v>0.32291666666666669</v>
      </c>
      <c r="F302" s="128">
        <v>0.375</v>
      </c>
      <c r="G302" s="9"/>
      <c r="H302" s="10"/>
    </row>
    <row r="303" spans="1:8" x14ac:dyDescent="0.25">
      <c r="A303" s="68" t="s">
        <v>89</v>
      </c>
      <c r="B303" s="37" t="str" cm="1">
        <f t="array" ref="B303:F303">CALENDAR.PARSE_MIL_DTG(A303)</f>
        <v/>
      </c>
      <c r="C303" s="37" t="str">
        <v/>
      </c>
      <c r="D303" s="37">
        <v>15</v>
      </c>
      <c r="E303" s="37">
        <v>0.25</v>
      </c>
      <c r="F303" s="222">
        <v>0</v>
      </c>
      <c r="G303" s="37"/>
      <c r="H303" s="69"/>
    </row>
    <row r="304" spans="1:8" x14ac:dyDescent="0.25">
      <c r="A304" s="70" t="s">
        <v>90</v>
      </c>
      <c r="B304" s="40" cm="1">
        <f t="array" ref="B304:F304">CALENDAR.PARSE_MIL_DTG(A304)</f>
        <v>1984</v>
      </c>
      <c r="C304" s="40">
        <v>12</v>
      </c>
      <c r="D304" s="40">
        <v>15</v>
      </c>
      <c r="E304" s="40">
        <v>0.32291666666666669</v>
      </c>
      <c r="F304" s="224">
        <v>0.375</v>
      </c>
      <c r="G304" s="40"/>
      <c r="H304" s="71"/>
    </row>
    <row r="305" spans="1:8" x14ac:dyDescent="0.25">
      <c r="A305" s="68" t="s">
        <v>349</v>
      </c>
      <c r="B305" s="37" t="str" cm="1">
        <f t="array" ref="B305:F305">CALENDAR.PARSE_MIL_DTG(A305)</f>
        <v/>
      </c>
      <c r="C305" s="37" t="str">
        <v/>
      </c>
      <c r="D305" s="37">
        <v>15</v>
      </c>
      <c r="E305" s="37" t="e">
        <v>#NUM!</v>
      </c>
      <c r="F305" s="222">
        <v>0</v>
      </c>
      <c r="G305" s="37"/>
      <c r="H305" s="69"/>
    </row>
  </sheetData>
  <pageMargins left="0.7" right="0.7" top="0.75" bottom="0.75" header="0.3" footer="0.3"/>
  <pageSetup paperSize="9" orientation="portrait" copies="0" r:id="rId1"/>
  <tableParts count="5">
    <tablePart r:id="rId2"/>
    <tablePart r:id="rId3"/>
    <tablePart r:id="rId4"/>
    <tablePart r:id="rId5"/>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5B0C-10CC-4C8A-83B6-AE3272F15311}">
  <dimension ref="B1:M42"/>
  <sheetViews>
    <sheetView workbookViewId="0">
      <selection activeCell="B1" sqref="B1:G42"/>
    </sheetView>
  </sheetViews>
  <sheetFormatPr defaultRowHeight="15" x14ac:dyDescent="0.25"/>
  <sheetData>
    <row r="1" spans="2:13" x14ac:dyDescent="0.25">
      <c r="B1" t="s">
        <v>558</v>
      </c>
      <c r="C1" t="s">
        <v>493</v>
      </c>
      <c r="D1" t="s">
        <v>494</v>
      </c>
      <c r="E1" t="s">
        <v>495</v>
      </c>
      <c r="F1" t="s">
        <v>558</v>
      </c>
    </row>
    <row r="2" spans="2:13" x14ac:dyDescent="0.25">
      <c r="B2">
        <v>1</v>
      </c>
      <c r="C2">
        <v>1</v>
      </c>
      <c r="D2">
        <v>1</v>
      </c>
      <c r="E2">
        <v>1</v>
      </c>
      <c r="F2">
        <v>1</v>
      </c>
      <c r="G2" t="b" cm="1">
        <f t="array" ref="G2">CALENDAR.IS_VALID_TIMESPAN(B2,C2,D2,E2,F2)</f>
        <v>1</v>
      </c>
      <c r="J2">
        <v>1</v>
      </c>
      <c r="L2">
        <v>1</v>
      </c>
      <c r="M2" t="s">
        <v>488</v>
      </c>
    </row>
    <row r="3" spans="2:13" x14ac:dyDescent="0.25">
      <c r="B3">
        <v>0</v>
      </c>
      <c r="G3" t="b" cm="1">
        <f t="array" ref="G3">CALENDAR.IS_VALID_TIMESPAN(B3,C3,D3,E3,F3)</f>
        <v>0</v>
      </c>
      <c r="J3" t="s">
        <v>488</v>
      </c>
      <c r="K3">
        <v>1</v>
      </c>
      <c r="M3">
        <v>1</v>
      </c>
    </row>
    <row r="4" spans="2:13" x14ac:dyDescent="0.25">
      <c r="B4">
        <v>0</v>
      </c>
      <c r="C4">
        <v>0</v>
      </c>
      <c r="F4">
        <v>0</v>
      </c>
      <c r="G4" t="b" cm="1">
        <f t="array" ref="G4">CALENDAR.IS_VALID_TIMESPAN(B4,C4,D4,E4,F4)</f>
        <v>0</v>
      </c>
      <c r="I4" t="b" cm="1">
        <f t="array" ref="I4">CALENDAR.IS_NON_ZERO(D4)</f>
        <v>0</v>
      </c>
      <c r="J4">
        <v>1</v>
      </c>
      <c r="M4">
        <v>1</v>
      </c>
    </row>
    <row r="5" spans="2:13" x14ac:dyDescent="0.25">
      <c r="B5">
        <v>0</v>
      </c>
      <c r="C5">
        <v>0</v>
      </c>
      <c r="D5">
        <v>0</v>
      </c>
      <c r="E5">
        <v>0</v>
      </c>
      <c r="F5">
        <v>0</v>
      </c>
      <c r="G5" t="b" cm="1">
        <f t="array" ref="G5">CALENDAR.IS_VALID_TIMESPAN(B5,C5,D5,E5,F5)</f>
        <v>1</v>
      </c>
      <c r="J5">
        <v>1</v>
      </c>
      <c r="L5">
        <v>1</v>
      </c>
      <c r="M5" t="s">
        <v>488</v>
      </c>
    </row>
    <row r="6" spans="2:13" x14ac:dyDescent="0.25">
      <c r="B6">
        <v>-1</v>
      </c>
      <c r="C6">
        <v>0</v>
      </c>
      <c r="D6">
        <v>0</v>
      </c>
      <c r="E6">
        <v>0</v>
      </c>
      <c r="F6">
        <v>0</v>
      </c>
      <c r="G6" t="b" cm="1">
        <f t="array" ref="G6">CALENDAR.IS_VALID_TIMESPAN(B6,C6,D6,E6,F6)</f>
        <v>1</v>
      </c>
      <c r="J6" t="s">
        <v>488</v>
      </c>
      <c r="K6">
        <v>1</v>
      </c>
      <c r="M6">
        <v>1</v>
      </c>
    </row>
    <row r="7" spans="2:13" x14ac:dyDescent="0.25">
      <c r="B7">
        <v>1</v>
      </c>
      <c r="C7">
        <v>0</v>
      </c>
      <c r="D7">
        <v>0</v>
      </c>
      <c r="E7">
        <v>0</v>
      </c>
      <c r="F7">
        <v>0</v>
      </c>
      <c r="G7" t="b" cm="1">
        <f t="array" ref="G7">CALENDAR.IS_VALID_TIMESPAN(B7,C7,D7,E7,F7)</f>
        <v>1</v>
      </c>
      <c r="L7">
        <v>1</v>
      </c>
    </row>
    <row r="8" spans="2:13" x14ac:dyDescent="0.25">
      <c r="B8">
        <v>1</v>
      </c>
      <c r="C8">
        <v>1.5</v>
      </c>
      <c r="G8" t="b" cm="1">
        <f t="array" ref="G8">CALENDAR.IS_VALID_TIMESPAN(B8,C8,D8,E8,F8)</f>
        <v>1</v>
      </c>
    </row>
    <row r="9" spans="2:13" x14ac:dyDescent="0.25">
      <c r="B9">
        <v>1</v>
      </c>
      <c r="C9">
        <v>1.5</v>
      </c>
      <c r="D9">
        <v>0</v>
      </c>
      <c r="G9" t="b" cm="1">
        <f t="array" ref="G9">CALENDAR.IS_VALID_TIMESPAN(B9,C9,D9,E9,F9)</f>
        <v>0</v>
      </c>
      <c r="J9" t="b" cm="1">
        <f t="array" ref="J9">CALENDAR.IS_NON_ZERO(E4)</f>
        <v>0</v>
      </c>
      <c r="K9" t="b" cm="1">
        <f t="array" ref="K9">CALENDAR.IS_NON_ZERO(F4)</f>
        <v>0</v>
      </c>
    </row>
    <row r="10" spans="2:13" x14ac:dyDescent="0.25">
      <c r="B10">
        <v>1</v>
      </c>
      <c r="C10">
        <v>2</v>
      </c>
      <c r="D10">
        <v>1.5</v>
      </c>
      <c r="G10" t="b" cm="1">
        <f t="array" ref="G10">CALENDAR.IS_VALID_TIMESPAN(B10,C10,D10,E10,F10)</f>
        <v>1</v>
      </c>
    </row>
    <row r="11" spans="2:13" x14ac:dyDescent="0.25">
      <c r="B11">
        <v>1</v>
      </c>
      <c r="C11">
        <v>2</v>
      </c>
      <c r="D11">
        <v>1.5</v>
      </c>
      <c r="E11">
        <v>1</v>
      </c>
      <c r="G11" t="b" cm="1">
        <f t="array" ref="G11">CALENDAR.IS_VALID_TIMESPAN(B11,C11,D11,E11,F11)</f>
        <v>0</v>
      </c>
    </row>
    <row r="12" spans="2:13" x14ac:dyDescent="0.25">
      <c r="B12">
        <v>1</v>
      </c>
      <c r="C12">
        <v>2</v>
      </c>
      <c r="D12">
        <v>3</v>
      </c>
      <c r="E12">
        <v>1.5</v>
      </c>
      <c r="G12" t="b" cm="1">
        <f t="array" ref="G12">CALENDAR.IS_VALID_TIMESPAN(B12,C12,D12,E12,F12)</f>
        <v>1</v>
      </c>
    </row>
    <row r="13" spans="2:13" x14ac:dyDescent="0.25">
      <c r="B13">
        <v>1</v>
      </c>
      <c r="C13">
        <v>2</v>
      </c>
      <c r="D13">
        <v>3</v>
      </c>
      <c r="E13">
        <v>1.5</v>
      </c>
      <c r="F13">
        <v>1</v>
      </c>
      <c r="G13" t="b" cm="1">
        <f t="array" ref="G13">CALENDAR.IS_VALID_TIMESPAN(B13,C13,D13,E13,F13)</f>
        <v>0</v>
      </c>
    </row>
    <row r="14" spans="2:13" x14ac:dyDescent="0.25">
      <c r="B14">
        <v>1</v>
      </c>
      <c r="C14">
        <v>2</v>
      </c>
      <c r="D14">
        <v>3</v>
      </c>
      <c r="E14">
        <v>4</v>
      </c>
      <c r="F14">
        <v>1.5</v>
      </c>
      <c r="G14" t="b" cm="1">
        <f t="array" ref="G14">CALENDAR.IS_VALID_TIMESPAN(B14,C14,D14,E14,F14)</f>
        <v>1</v>
      </c>
    </row>
    <row r="15" spans="2:13" x14ac:dyDescent="0.25">
      <c r="B15">
        <v>1</v>
      </c>
      <c r="C15">
        <v>2</v>
      </c>
      <c r="D15">
        <v>3</v>
      </c>
      <c r="E15">
        <v>4</v>
      </c>
      <c r="F15">
        <v>5</v>
      </c>
      <c r="G15" t="b" cm="1">
        <f t="array" ref="G15">CALENDAR.IS_VALID_TIMESPAN(B15,C15,D15,E15,F15)</f>
        <v>1</v>
      </c>
    </row>
    <row r="16" spans="2:13" x14ac:dyDescent="0.25">
      <c r="B16">
        <v>1</v>
      </c>
      <c r="D16">
        <v>1.5</v>
      </c>
      <c r="G16" t="b" cm="1">
        <f t="array" ref="G16">CALENDAR.IS_VALID_TIMESPAN(B16,C16,D16,E16,F16)</f>
        <v>1</v>
      </c>
    </row>
    <row r="17" spans="2:7" x14ac:dyDescent="0.25">
      <c r="B17">
        <v>1</v>
      </c>
      <c r="D17">
        <v>1.5</v>
      </c>
      <c r="E17">
        <v>1</v>
      </c>
      <c r="G17" t="b" cm="1">
        <f t="array" ref="G17">CALENDAR.IS_VALID_TIMESPAN(B17,C17,D17,E17,F17)</f>
        <v>0</v>
      </c>
    </row>
    <row r="18" spans="2:7" x14ac:dyDescent="0.25">
      <c r="B18">
        <v>1</v>
      </c>
      <c r="D18">
        <v>2</v>
      </c>
      <c r="E18">
        <v>1.5</v>
      </c>
      <c r="G18" t="b" cm="1">
        <f t="array" ref="G18">CALENDAR.IS_VALID_TIMESPAN(B18,C18,D18,E18,F18)</f>
        <v>1</v>
      </c>
    </row>
    <row r="19" spans="2:7" x14ac:dyDescent="0.25">
      <c r="B19">
        <v>1</v>
      </c>
      <c r="D19">
        <v>2</v>
      </c>
      <c r="E19">
        <v>1.5</v>
      </c>
      <c r="F19">
        <v>1</v>
      </c>
      <c r="G19" t="b" cm="1">
        <f t="array" ref="G19">CALENDAR.IS_VALID_TIMESPAN(B19,C19,D19,E19,F19)</f>
        <v>0</v>
      </c>
    </row>
    <row r="20" spans="2:7" x14ac:dyDescent="0.25">
      <c r="B20">
        <v>1</v>
      </c>
      <c r="D20">
        <v>2</v>
      </c>
      <c r="E20">
        <v>3</v>
      </c>
      <c r="G20" t="b" cm="1">
        <f t="array" ref="G20">CALENDAR.IS_VALID_TIMESPAN(B20,C20,D20,E20,F20)</f>
        <v>1</v>
      </c>
    </row>
    <row r="21" spans="2:7" x14ac:dyDescent="0.25">
      <c r="B21">
        <v>1</v>
      </c>
      <c r="D21">
        <v>2</v>
      </c>
      <c r="E21">
        <v>3</v>
      </c>
      <c r="F21">
        <v>4.5</v>
      </c>
      <c r="G21" t="b" cm="1">
        <f t="array" ref="G21">CALENDAR.IS_VALID_TIMESPAN(B21,C21,D21,E21,F21)</f>
        <v>1</v>
      </c>
    </row>
    <row r="22" spans="2:7" x14ac:dyDescent="0.25">
      <c r="B22">
        <v>1</v>
      </c>
      <c r="D22">
        <v>2</v>
      </c>
      <c r="E22">
        <v>3</v>
      </c>
      <c r="F22">
        <v>4</v>
      </c>
      <c r="G22" t="b" cm="1">
        <f t="array" ref="G22">CALENDAR.IS_VALID_TIMESPAN(B22,C22,D22,E22,F22)</f>
        <v>1</v>
      </c>
    </row>
    <row r="23" spans="2:7" x14ac:dyDescent="0.25">
      <c r="B23">
        <v>1</v>
      </c>
      <c r="E23">
        <v>3.5</v>
      </c>
      <c r="G23" t="b" cm="1">
        <f t="array" ref="G23">CALENDAR.IS_VALID_TIMESPAN(B23,C23,D23,E23,F23)</f>
        <v>1</v>
      </c>
    </row>
    <row r="24" spans="2:7" x14ac:dyDescent="0.25">
      <c r="B24">
        <v>1</v>
      </c>
      <c r="E24">
        <v>3.5</v>
      </c>
      <c r="F24">
        <v>4</v>
      </c>
      <c r="G24" t="b" cm="1">
        <f t="array" ref="G24">CALENDAR.IS_VALID_TIMESPAN(B24,C24,D24,E24,F24)</f>
        <v>0</v>
      </c>
    </row>
    <row r="25" spans="2:7" x14ac:dyDescent="0.25">
      <c r="B25">
        <v>1</v>
      </c>
      <c r="E25">
        <v>3</v>
      </c>
      <c r="F25">
        <v>4.5</v>
      </c>
      <c r="G25" t="b" cm="1">
        <f t="array" ref="G25">CALENDAR.IS_VALID_TIMESPAN(B25,C25,D25,E25,F25)</f>
        <v>1</v>
      </c>
    </row>
    <row r="26" spans="2:7" x14ac:dyDescent="0.25">
      <c r="B26">
        <v>1</v>
      </c>
      <c r="E26">
        <v>3</v>
      </c>
      <c r="F26">
        <v>4</v>
      </c>
      <c r="G26" t="b" cm="1">
        <f t="array" ref="G26">CALENDAR.IS_VALID_TIMESPAN(B26,C26,D26,E26,F26)</f>
        <v>1</v>
      </c>
    </row>
    <row r="27" spans="2:7" x14ac:dyDescent="0.25">
      <c r="B27">
        <v>1</v>
      </c>
      <c r="E27">
        <v>3</v>
      </c>
      <c r="G27" t="b" cm="1">
        <f t="array" ref="G27">CALENDAR.IS_VALID_TIMESPAN(B27,C27,D27,E27,F27)</f>
        <v>1</v>
      </c>
    </row>
    <row r="28" spans="2:7" x14ac:dyDescent="0.25">
      <c r="B28">
        <v>1</v>
      </c>
      <c r="F28">
        <v>4</v>
      </c>
      <c r="G28" t="b" cm="1">
        <f t="array" ref="G28">CALENDAR.IS_VALID_TIMESPAN(B28,C28,D28,E28,F28)</f>
        <v>1</v>
      </c>
    </row>
    <row r="29" spans="2:7" x14ac:dyDescent="0.25">
      <c r="B29">
        <v>1</v>
      </c>
      <c r="F29">
        <v>4.5</v>
      </c>
      <c r="G29" t="b" cm="1">
        <f t="array" ref="G29">CALENDAR.IS_VALID_TIMESPAN(B29,C29,D29,E29,F29)</f>
        <v>1</v>
      </c>
    </row>
    <row r="30" spans="2:7" x14ac:dyDescent="0.25">
      <c r="B30">
        <v>1</v>
      </c>
      <c r="C30">
        <v>100</v>
      </c>
      <c r="D30">
        <v>24</v>
      </c>
      <c r="G30" t="b" cm="1">
        <f t="array" ref="G30">CALENDAR.IS_VALID_TIMESPAN(B30,C30,D30,E30,F30)</f>
        <v>0</v>
      </c>
    </row>
    <row r="31" spans="2:7" x14ac:dyDescent="0.25">
      <c r="B31">
        <v>1</v>
      </c>
      <c r="C31">
        <v>100</v>
      </c>
      <c r="D31">
        <v>23</v>
      </c>
      <c r="E31">
        <v>60</v>
      </c>
      <c r="G31" t="b" cm="1">
        <f t="array" ref="G31">CALENDAR.IS_VALID_TIMESPAN(B31,C31,D31,E31,F31)</f>
        <v>0</v>
      </c>
    </row>
    <row r="32" spans="2:7" x14ac:dyDescent="0.25">
      <c r="B32">
        <v>1</v>
      </c>
      <c r="C32">
        <v>100</v>
      </c>
      <c r="D32">
        <v>23</v>
      </c>
      <c r="E32">
        <v>59</v>
      </c>
      <c r="G32" t="b" cm="1">
        <f t="array" ref="G32">CALENDAR.IS_VALID_TIMESPAN(B32,C32,D32,E32,F32)</f>
        <v>1</v>
      </c>
    </row>
    <row r="33" spans="2:7" x14ac:dyDescent="0.25">
      <c r="B33">
        <v>1</v>
      </c>
      <c r="C33">
        <v>100</v>
      </c>
      <c r="D33">
        <v>23</v>
      </c>
      <c r="E33">
        <v>59</v>
      </c>
      <c r="F33">
        <v>60</v>
      </c>
      <c r="G33" t="b" cm="1">
        <f t="array" ref="G33">CALENDAR.IS_VALID_TIMESPAN(B33,C33,D33,E33,F33)</f>
        <v>0</v>
      </c>
    </row>
    <row r="34" spans="2:7" x14ac:dyDescent="0.25">
      <c r="B34">
        <v>1</v>
      </c>
      <c r="C34">
        <v>100</v>
      </c>
      <c r="D34">
        <v>23</v>
      </c>
      <c r="E34">
        <v>59</v>
      </c>
      <c r="F34">
        <v>59.999000000000002</v>
      </c>
      <c r="G34" t="b" cm="1">
        <f t="array" ref="G34">CALENDAR.IS_VALID_TIMESPAN(B34,C34,D34,E34,F34)</f>
        <v>1</v>
      </c>
    </row>
    <row r="35" spans="2:7" x14ac:dyDescent="0.25">
      <c r="B35">
        <v>1</v>
      </c>
      <c r="D35">
        <v>24</v>
      </c>
      <c r="G35" t="b" cm="1">
        <f t="array" ref="G35">CALENDAR.IS_VALID_TIMESPAN(B35,C35,D35,E35,F35)</f>
        <v>1</v>
      </c>
    </row>
    <row r="36" spans="2:7" x14ac:dyDescent="0.25">
      <c r="B36">
        <v>1</v>
      </c>
      <c r="D36">
        <v>25</v>
      </c>
      <c r="E36">
        <v>59</v>
      </c>
      <c r="G36" t="b" cm="1">
        <f t="array" ref="G36">CALENDAR.IS_VALID_TIMESPAN(B36,C36,D36,E36,F36)</f>
        <v>1</v>
      </c>
    </row>
    <row r="37" spans="2:7" x14ac:dyDescent="0.25">
      <c r="B37">
        <v>1</v>
      </c>
      <c r="D37">
        <v>25</v>
      </c>
      <c r="E37">
        <v>59</v>
      </c>
      <c r="F37">
        <v>59.999899999999997</v>
      </c>
      <c r="G37" t="b" cm="1">
        <f t="array" ref="G37">CALENDAR.IS_VALID_TIMESPAN(B37,C37,D37,E37,F37)</f>
        <v>1</v>
      </c>
    </row>
    <row r="38" spans="2:7" x14ac:dyDescent="0.25">
      <c r="B38">
        <v>1</v>
      </c>
      <c r="D38">
        <v>25</v>
      </c>
      <c r="E38">
        <v>59</v>
      </c>
      <c r="F38">
        <v>60</v>
      </c>
      <c r="G38" t="b" cm="1">
        <f t="array" ref="G38">CALENDAR.IS_VALID_TIMESPAN(B38,C38,D38,E38,F38)</f>
        <v>0</v>
      </c>
    </row>
    <row r="39" spans="2:7" x14ac:dyDescent="0.25">
      <c r="B39">
        <v>1</v>
      </c>
      <c r="E39">
        <v>100</v>
      </c>
      <c r="F39">
        <v>59</v>
      </c>
      <c r="G39" t="b" cm="1">
        <f t="array" ref="G39">CALENDAR.IS_VALID_TIMESPAN(B39,C39,D39,E39,F39)</f>
        <v>1</v>
      </c>
    </row>
    <row r="40" spans="2:7" x14ac:dyDescent="0.25">
      <c r="B40">
        <v>1</v>
      </c>
      <c r="E40">
        <v>100</v>
      </c>
      <c r="F40">
        <v>60</v>
      </c>
      <c r="G40" t="b" cm="1">
        <f t="array" ref="G40">CALENDAR.IS_VALID_TIMESPAN(B40,C40,D40,E40,F40)</f>
        <v>0</v>
      </c>
    </row>
    <row r="41" spans="2:7" x14ac:dyDescent="0.25">
      <c r="B41">
        <v>1</v>
      </c>
      <c r="E41">
        <v>100</v>
      </c>
      <c r="F41">
        <v>59.999000000000002</v>
      </c>
      <c r="G41" t="b" cm="1">
        <f t="array" ref="G41">CALENDAR.IS_VALID_TIMESPAN(B41,C41,D41,E41,F41)</f>
        <v>1</v>
      </c>
    </row>
    <row r="42" spans="2:7" x14ac:dyDescent="0.25">
      <c r="B42">
        <v>1</v>
      </c>
      <c r="F42">
        <v>100</v>
      </c>
      <c r="G42" t="b" cm="1">
        <f t="array" ref="G42">CALENDAR.IS_VALID_TIMESPAN(B42,C42,D42,E42,F42)</f>
        <v>1</v>
      </c>
    </row>
  </sheetData>
  <pageMargins left="0.7" right="0.7" top="0.75" bottom="0.75" header="0.3" footer="0.3"/>
  <pageSetup paperSize="9" orientation="portrait"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K58"/>
  <sheetViews>
    <sheetView topLeftCell="A29" workbookViewId="0">
      <selection activeCell="B53" sqref="B53"/>
    </sheetView>
  </sheetViews>
  <sheetFormatPr defaultRowHeight="15" x14ac:dyDescent="0.25"/>
  <cols>
    <col min="1" max="1" width="28.28515625" customWidth="1"/>
    <col min="2" max="2" width="15.5703125" bestFit="1" customWidth="1"/>
    <col min="3" max="3" width="18.28515625" customWidth="1"/>
    <col min="4" max="4" width="20.140625" customWidth="1"/>
    <col min="5" max="5" width="19.85546875" customWidth="1"/>
    <col min="6" max="6" width="37" customWidth="1"/>
    <col min="7" max="7" width="28.28515625" bestFit="1" customWidth="1"/>
    <col min="9" max="10" width="17.85546875" bestFit="1" customWidth="1"/>
    <col min="11" max="11" width="14.7109375" bestFit="1" customWidth="1"/>
    <col min="12" max="12" width="17.85546875" bestFit="1" customWidth="1"/>
    <col min="13" max="14" width="16.7109375" bestFit="1" customWidth="1"/>
    <col min="15" max="15" width="14.7109375" bestFit="1" customWidth="1"/>
  </cols>
  <sheetData>
    <row r="1" spans="1:7" ht="19.5" x14ac:dyDescent="0.3">
      <c r="A1" s="1" t="s">
        <v>100</v>
      </c>
    </row>
    <row r="3" spans="1:7" x14ac:dyDescent="0.25">
      <c r="A3" s="22" t="s">
        <v>68</v>
      </c>
      <c r="B3" s="22" t="s">
        <v>98</v>
      </c>
      <c r="C3" s="6" t="s">
        <v>38</v>
      </c>
      <c r="D3" s="43" t="s">
        <v>41</v>
      </c>
      <c r="E3" s="24" t="s">
        <v>42</v>
      </c>
    </row>
    <row r="4" spans="1:7" x14ac:dyDescent="0.25">
      <c r="A4" s="42"/>
      <c r="B4" s="53"/>
      <c r="C4" s="9" t="e" cm="1">
        <f t="array" aca="1" ref="C4" ca="1">CALENDAR.ISODATE_TO_JDN_LOCAL(A4,B4)</f>
        <v>#NAME?</v>
      </c>
      <c r="D4" s="80"/>
      <c r="E4" s="45"/>
    </row>
    <row r="5" spans="1:7" x14ac:dyDescent="0.25">
      <c r="A5" s="44" t="s">
        <v>3</v>
      </c>
      <c r="B5" s="54"/>
      <c r="C5" s="12" t="e" cm="1">
        <f t="array" aca="1" ref="C5" ca="1">CALENDAR.ISODATE_TO_JDN_LOCAL(A5,B5)</f>
        <v>#NAME?</v>
      </c>
      <c r="D5" s="81"/>
      <c r="E5" s="46"/>
    </row>
    <row r="6" spans="1:7" x14ac:dyDescent="0.25">
      <c r="A6" s="47" t="s">
        <v>43</v>
      </c>
      <c r="B6" s="55"/>
      <c r="C6" s="16" t="e" cm="1">
        <f t="array" aca="1" ref="C6" ca="1">CALENDAR.ISODATE_TO_JDN_LOCAL(A6,B6)</f>
        <v>#NAME?</v>
      </c>
      <c r="D6" s="82"/>
      <c r="E6" s="48"/>
    </row>
    <row r="7" spans="1:7" x14ac:dyDescent="0.25">
      <c r="A7" s="49" t="s">
        <v>92</v>
      </c>
      <c r="B7" s="56"/>
      <c r="C7" s="19" t="e" cm="1">
        <f t="array" aca="1" ref="C7" ca="1">CALENDAR.ISODATE_TO_JDN_LOCAL(A7,B7)</f>
        <v>#NAME?</v>
      </c>
      <c r="D7" s="79"/>
      <c r="E7" s="50"/>
      <c r="G7" s="78"/>
    </row>
    <row r="8" spans="1:7" x14ac:dyDescent="0.25">
      <c r="A8" s="47" t="s">
        <v>105</v>
      </c>
      <c r="B8" s="55"/>
      <c r="C8" s="16" t="e" cm="1">
        <f t="array" aca="1" ref="C8" ca="1">CALENDAR.ISODATE_TO_JDN_LOCAL(A8,B8)</f>
        <v>#NAME?</v>
      </c>
      <c r="D8" s="82"/>
      <c r="E8" s="48"/>
    </row>
    <row r="9" spans="1:7" x14ac:dyDescent="0.25">
      <c r="A9" s="49" t="s">
        <v>71</v>
      </c>
      <c r="B9" s="56">
        <v>1</v>
      </c>
      <c r="C9" s="19" t="e" cm="1">
        <f t="array" aca="1" ref="C9" ca="1">CALENDAR.ISODATE_TO_JDN_LOCAL(A9,B9)</f>
        <v>#NAME?</v>
      </c>
      <c r="D9" s="79"/>
      <c r="E9" s="50"/>
    </row>
    <row r="10" spans="1:7" x14ac:dyDescent="0.25">
      <c r="A10" s="47" t="s">
        <v>93</v>
      </c>
      <c r="B10" s="55"/>
      <c r="C10" s="16" t="e" cm="1">
        <f t="array" aca="1" ref="C10" ca="1">CALENDAR.ISODATE_TO_JDN_LOCAL(A10,B10)</f>
        <v>#NAME?</v>
      </c>
      <c r="D10" s="82"/>
      <c r="E10" s="48"/>
    </row>
    <row r="13" spans="1:7" ht="19.5" x14ac:dyDescent="0.3">
      <c r="A13" s="1" t="s">
        <v>101</v>
      </c>
    </row>
    <row r="14" spans="1:7" x14ac:dyDescent="0.25">
      <c r="E14" s="60"/>
    </row>
    <row r="15" spans="1:7" x14ac:dyDescent="0.25">
      <c r="A15" s="22" t="s">
        <v>68</v>
      </c>
      <c r="B15" s="22" t="s">
        <v>98</v>
      </c>
      <c r="C15" s="24" t="s">
        <v>80</v>
      </c>
      <c r="E15" s="60"/>
    </row>
    <row r="16" spans="1:7" x14ac:dyDescent="0.25">
      <c r="A16" s="42"/>
      <c r="B16" s="53"/>
      <c r="C16" s="35" t="e" cm="1">
        <f t="array" aca="1" ref="C16" ca="1">CALENDAR.ISODATE_TO_JDATE(A16,B16)</f>
        <v>#NAME?</v>
      </c>
    </row>
    <row r="17" spans="1:11" x14ac:dyDescent="0.25">
      <c r="A17" s="44" t="s">
        <v>43</v>
      </c>
      <c r="B17" s="54"/>
      <c r="C17" s="36" t="e" cm="1">
        <f t="array" aca="1" ref="C17" ca="1">CALENDAR.ISODATE_TO_JDATE(A17,B17)</f>
        <v>#NAME?</v>
      </c>
    </row>
    <row r="18" spans="1:11" x14ac:dyDescent="0.25">
      <c r="A18" s="47" t="s">
        <v>92</v>
      </c>
      <c r="B18" s="55"/>
      <c r="C18" s="51" t="e" cm="1">
        <f t="array" aca="1" ref="C18" ca="1">CALENDAR.ISODATE_TO_JDATE(A18,B18)</f>
        <v>#NAME?</v>
      </c>
    </row>
    <row r="19" spans="1:11" x14ac:dyDescent="0.25">
      <c r="A19" s="49" t="s">
        <v>71</v>
      </c>
      <c r="B19" s="56">
        <v>1</v>
      </c>
      <c r="C19" s="52" t="e" cm="1">
        <f t="array" aca="1" ref="C19" ca="1">CALENDAR.ISODATE_TO_JDATE(A19,B19)</f>
        <v>#NAME?</v>
      </c>
    </row>
    <row r="20" spans="1:11" x14ac:dyDescent="0.25">
      <c r="A20" s="47" t="s">
        <v>94</v>
      </c>
      <c r="B20" s="55"/>
      <c r="C20" s="51" t="e" cm="1">
        <f t="array" aca="1" ref="C20" ca="1">CALENDAR.ISODATE_TO_JDATE(A20,B20)</f>
        <v>#NAME?</v>
      </c>
    </row>
    <row r="23" spans="1:11" ht="19.5" x14ac:dyDescent="0.3">
      <c r="A23" s="1" t="s">
        <v>128</v>
      </c>
    </row>
    <row r="25" spans="1:11" x14ac:dyDescent="0.25">
      <c r="A25" s="22" t="s">
        <v>68</v>
      </c>
      <c r="B25" s="22" t="s">
        <v>102</v>
      </c>
      <c r="C25" s="22" t="s">
        <v>98</v>
      </c>
      <c r="D25" s="22" t="s">
        <v>103</v>
      </c>
      <c r="E25" s="24" t="s">
        <v>104</v>
      </c>
    </row>
    <row r="26" spans="1:11" x14ac:dyDescent="0.25">
      <c r="A26" s="42"/>
      <c r="B26" s="87"/>
      <c r="C26" s="53"/>
      <c r="D26" s="83" t="e" cm="1">
        <f t="array" aca="1" ref="D26" ca="1">CALENDAR.ISODATE_TO_EDATE(A26,B26,C26)</f>
        <v>#NAME?</v>
      </c>
      <c r="E26" s="45"/>
    </row>
    <row r="27" spans="1:11" x14ac:dyDescent="0.25">
      <c r="A27" s="44" t="s">
        <v>43</v>
      </c>
      <c r="B27" s="54"/>
      <c r="C27" s="54"/>
      <c r="D27" s="84" t="e" cm="1">
        <f t="array" aca="1" ref="D27" ca="1">CALENDAR.ISODATE_TO_EDATE(A27,B27,C27)</f>
        <v>#NAME?</v>
      </c>
      <c r="E27" s="46"/>
      <c r="F27" s="57"/>
      <c r="G27" s="57"/>
      <c r="H27" s="57"/>
      <c r="I27" s="57"/>
      <c r="J27" s="57"/>
      <c r="K27" s="57"/>
    </row>
    <row r="28" spans="1:11" x14ac:dyDescent="0.25">
      <c r="A28" s="47" t="s">
        <v>92</v>
      </c>
      <c r="B28" s="55">
        <v>1</v>
      </c>
      <c r="C28" s="55"/>
      <c r="D28" s="85" t="e" cm="1">
        <f t="array" aca="1" ref="D28" ca="1">CALENDAR.ISODATE_TO_EDATE(A28,B28,C28)</f>
        <v>#NAME?</v>
      </c>
      <c r="E28" s="48"/>
    </row>
    <row r="29" spans="1:11" x14ac:dyDescent="0.25">
      <c r="A29" s="49" t="s">
        <v>71</v>
      </c>
      <c r="B29" s="56">
        <v>1</v>
      </c>
      <c r="C29" s="56"/>
      <c r="D29" s="86" t="e" cm="1">
        <f t="array" aca="1" ref="D29" ca="1">CALENDAR.ISODATE_TO_EDATE(A29,B29,C29)</f>
        <v>#NAME?</v>
      </c>
      <c r="E29" s="50"/>
    </row>
    <row r="30" spans="1:11" x14ac:dyDescent="0.25">
      <c r="A30" s="47" t="s">
        <v>94</v>
      </c>
      <c r="B30" s="55">
        <v>1</v>
      </c>
      <c r="C30" s="55">
        <v>1</v>
      </c>
      <c r="D30" s="85" t="e" cm="1">
        <f t="array" aca="1" ref="D30" ca="1">CALENDAR.ISODATE_TO_EDATE(A30,B30,C30)</f>
        <v>#NAME?</v>
      </c>
      <c r="E30" s="48"/>
    </row>
    <row r="33" spans="1:7" ht="19.5" x14ac:dyDescent="0.3">
      <c r="A33" s="1" t="s">
        <v>129</v>
      </c>
    </row>
    <row r="35" spans="1:7" x14ac:dyDescent="0.25">
      <c r="A35" s="22" t="s">
        <v>37</v>
      </c>
      <c r="B35" s="22" t="s">
        <v>36</v>
      </c>
      <c r="C35" s="22" t="s">
        <v>45</v>
      </c>
      <c r="D35" s="22" t="s">
        <v>46</v>
      </c>
      <c r="E35" s="22" t="s">
        <v>107</v>
      </c>
      <c r="F35" s="93" t="s">
        <v>44</v>
      </c>
    </row>
    <row r="36" spans="1:7" x14ac:dyDescent="0.25">
      <c r="A36" s="42"/>
      <c r="B36" s="53"/>
      <c r="C36" s="87"/>
      <c r="D36" s="53"/>
      <c r="E36" s="87"/>
      <c r="F36" s="45" t="e" cm="1">
        <f t="array" aca="1" ref="F36" ca="1">CALENDAR.JDATE_TO_ISODATE(A36,B36,C36,D36,E36)</f>
        <v>#NAME?</v>
      </c>
    </row>
    <row r="37" spans="1:7" x14ac:dyDescent="0.25">
      <c r="A37" s="97">
        <v>2460003.8645833801</v>
      </c>
      <c r="B37" s="54"/>
      <c r="C37" s="54"/>
      <c r="D37" s="54"/>
      <c r="E37" s="54"/>
      <c r="F37" s="46" t="e" cm="1">
        <f t="array" aca="1" ref="F37" ca="1">CALENDAR.JDATE_TO_ISODATE(A37,B37,C37,D37,E37)</f>
        <v>#NAME?</v>
      </c>
    </row>
    <row r="38" spans="1:7" x14ac:dyDescent="0.25">
      <c r="A38" s="95">
        <v>2460241.4999999902</v>
      </c>
      <c r="B38" s="55"/>
      <c r="C38" s="55">
        <v>0</v>
      </c>
      <c r="D38" s="55"/>
      <c r="E38" s="55"/>
      <c r="F38" s="48" t="e" cm="1">
        <f t="array" aca="1" ref="F38" ca="1">CALENDAR.JDATE_TO_ISODATE(A38,B38,C38,D38,E38)</f>
        <v>#NAME?</v>
      </c>
    </row>
    <row r="39" spans="1:7" x14ac:dyDescent="0.25">
      <c r="A39" s="96">
        <v>2415092.5</v>
      </c>
      <c r="B39" s="56">
        <v>0</v>
      </c>
      <c r="C39" s="56">
        <v>2</v>
      </c>
      <c r="D39" s="56">
        <v>1</v>
      </c>
      <c r="E39" s="56"/>
      <c r="F39" s="50" t="e" cm="1">
        <f t="array" aca="1" ref="F39" ca="1">CALENDAR.JDATE_TO_ISODATE(A39,B39,C39,D39,E39)</f>
        <v>#NAME?</v>
      </c>
    </row>
    <row r="40" spans="1:7" x14ac:dyDescent="0.25">
      <c r="A40" s="95">
        <v>2460241.1041666698</v>
      </c>
      <c r="B40" s="55">
        <v>-540</v>
      </c>
      <c r="C40" s="55"/>
      <c r="D40" s="55"/>
      <c r="E40" s="55">
        <v>1</v>
      </c>
      <c r="F40" s="48" t="e" cm="1">
        <f t="array" aca="1" ref="F40" ca="1">CALENDAR.JDATE_TO_ISODATE(A40,B40,C40,D40,E40)</f>
        <v>#NAME?</v>
      </c>
    </row>
    <row r="43" spans="1:7" ht="19.5" x14ac:dyDescent="0.3">
      <c r="A43" s="1" t="s">
        <v>106</v>
      </c>
    </row>
    <row r="45" spans="1:7" x14ac:dyDescent="0.25">
      <c r="A45" s="22" t="s">
        <v>34</v>
      </c>
      <c r="B45" s="22" t="s">
        <v>35</v>
      </c>
      <c r="C45" s="22" t="s">
        <v>36</v>
      </c>
      <c r="D45" s="22" t="s">
        <v>45</v>
      </c>
      <c r="E45" s="22" t="s">
        <v>46</v>
      </c>
      <c r="F45" s="22" t="s">
        <v>107</v>
      </c>
      <c r="G45" s="24" t="s">
        <v>44</v>
      </c>
    </row>
    <row r="46" spans="1:7" x14ac:dyDescent="0.25">
      <c r="A46" s="42"/>
      <c r="B46" s="87"/>
      <c r="C46" s="53"/>
      <c r="D46" s="87"/>
      <c r="E46" s="53"/>
      <c r="F46" s="87"/>
      <c r="G46" s="45" t="e" cm="1">
        <f t="array" aca="1" ref="G46" ca="1">CALENDAR.JDN_LOCAL_TO_ISODATE(A46,B46,C46,D46,E46,F46)</f>
        <v>#NAME?</v>
      </c>
    </row>
    <row r="47" spans="1:7" x14ac:dyDescent="0.25">
      <c r="A47" s="44">
        <v>2460003</v>
      </c>
      <c r="B47" s="54">
        <v>0.86458332999999998</v>
      </c>
      <c r="C47" s="54"/>
      <c r="D47" s="54">
        <v>0</v>
      </c>
      <c r="E47" s="54"/>
      <c r="F47" s="54"/>
      <c r="G47" s="46" t="e" cm="1">
        <f t="array" aca="1" ref="G47" ca="1">CALENDAR.JDN_LOCAL_TO_ISODATE(A47,B47,C47,D47,E47,F47)</f>
        <v>#NAME?</v>
      </c>
    </row>
    <row r="48" spans="1:7" x14ac:dyDescent="0.25">
      <c r="A48" s="47">
        <v>2460241</v>
      </c>
      <c r="B48" s="55">
        <v>0.99999998999999995</v>
      </c>
      <c r="C48" s="55">
        <v>570</v>
      </c>
      <c r="D48" s="55">
        <v>4</v>
      </c>
      <c r="E48" s="55"/>
      <c r="F48" s="55"/>
      <c r="G48" s="48" t="e" cm="1">
        <f t="array" aca="1" ref="G48" ca="1">CALENDAR.JDN_LOCAL_TO_ISODATE(A48,B48,C48,D48,E48,F48)</f>
        <v>#NAME?</v>
      </c>
    </row>
    <row r="49" spans="1:7" x14ac:dyDescent="0.25">
      <c r="A49" s="49">
        <v>2415091</v>
      </c>
      <c r="B49" s="56">
        <v>1.5</v>
      </c>
      <c r="C49" s="56">
        <v>0</v>
      </c>
      <c r="D49" s="56">
        <v>2</v>
      </c>
      <c r="E49" s="56">
        <v>1</v>
      </c>
      <c r="F49" s="56"/>
      <c r="G49" s="50" t="e" cm="1">
        <f t="array" aca="1" ref="G49" ca="1">CALENDAR.JDN_LOCAL_TO_ISODATE(A49,B49,C49,D49,E49,F49)</f>
        <v>#NAME?</v>
      </c>
    </row>
    <row r="50" spans="1:7" x14ac:dyDescent="0.25">
      <c r="A50" s="47">
        <v>2460241</v>
      </c>
      <c r="B50" s="55">
        <v>0.10416667</v>
      </c>
      <c r="C50" s="55">
        <v>-540</v>
      </c>
      <c r="D50" s="55"/>
      <c r="E50" s="55"/>
      <c r="F50" s="55">
        <v>1</v>
      </c>
      <c r="G50" s="48" t="e" cm="1">
        <f t="array" aca="1" ref="G50" ca="1">CALENDAR.JDN_LOCAL_TO_ISODATE(A50,B50,C50,D50,E50,F50)</f>
        <v>#NAME?</v>
      </c>
    </row>
    <row r="58" spans="1:7" x14ac:dyDescent="0.25">
      <c r="E58" s="200"/>
      <c r="F58" s="199"/>
    </row>
  </sheetData>
  <pageMargins left="0.7" right="0.7" top="0.75" bottom="0.75" header="0.3" footer="0.3"/>
  <pageSetup paperSize="9" orientation="portrait" copies="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69958-2389-4900-93D5-8B88BB2FBA8B}">
  <dimension ref="A1:F48"/>
  <sheetViews>
    <sheetView topLeftCell="A2" workbookViewId="0">
      <selection activeCell="C50" sqref="C50"/>
    </sheetView>
  </sheetViews>
  <sheetFormatPr defaultRowHeight="15" x14ac:dyDescent="0.25"/>
  <cols>
    <col min="1" max="1" width="20.5703125" customWidth="1"/>
    <col min="2" max="2" width="14.28515625" customWidth="1"/>
    <col min="3" max="3" width="18.5703125" bestFit="1" customWidth="1"/>
    <col min="4" max="4" width="9.42578125" customWidth="1"/>
    <col min="5" max="5" width="11.5703125" customWidth="1"/>
    <col min="6" max="6" width="31.5703125" customWidth="1"/>
  </cols>
  <sheetData>
    <row r="1" spans="1:6" ht="19.5" x14ac:dyDescent="0.3">
      <c r="A1" s="1" t="s">
        <v>130</v>
      </c>
    </row>
    <row r="3" spans="1:6" x14ac:dyDescent="0.25">
      <c r="A3" s="22" t="s">
        <v>131</v>
      </c>
      <c r="B3" s="22" t="s">
        <v>36</v>
      </c>
      <c r="C3" s="22" t="s">
        <v>45</v>
      </c>
      <c r="D3" s="22" t="s">
        <v>46</v>
      </c>
      <c r="E3" s="22" t="s">
        <v>107</v>
      </c>
      <c r="F3" s="93" t="s">
        <v>44</v>
      </c>
    </row>
    <row r="4" spans="1:6" x14ac:dyDescent="0.25">
      <c r="A4" s="98"/>
      <c r="B4" s="53"/>
      <c r="C4" s="87"/>
      <c r="D4" s="53"/>
      <c r="E4" s="87"/>
      <c r="F4" s="45" t="str" cm="1">
        <f t="array" ref="F4">CALENDAR.EDATE_TO_ISODATE(A4,B4,C4,D4,E4)</f>
        <v/>
      </c>
    </row>
    <row r="5" spans="1:6" x14ac:dyDescent="0.25">
      <c r="A5" s="99">
        <v>45039.585590277777</v>
      </c>
      <c r="B5" s="54"/>
      <c r="C5" s="54">
        <v>0</v>
      </c>
      <c r="D5" s="54"/>
      <c r="E5" s="54"/>
      <c r="F5" s="46" t="e" cm="1" vm="3">
        <f t="array" ref="F5">CALENDAR.EDATE_TO_ISODATE(A5,B5,C5,D5,E5)</f>
        <v>#VALUE!</v>
      </c>
    </row>
    <row r="6" spans="1:6" x14ac:dyDescent="0.25">
      <c r="A6" s="100">
        <v>45258</v>
      </c>
      <c r="B6" s="55">
        <v>570</v>
      </c>
      <c r="C6" s="55">
        <v>4</v>
      </c>
      <c r="D6" s="55"/>
      <c r="E6" s="55"/>
      <c r="F6" s="48" t="e" cm="1" vm="3">
        <f t="array" ref="F6">CALENDAR.EDATE_TO_ISODATE(A6,B6,C6,D6,E6)</f>
        <v>#VALUE!</v>
      </c>
    </row>
    <row r="7" spans="1:6" x14ac:dyDescent="0.25">
      <c r="A7" s="99">
        <v>45039.585590277777</v>
      </c>
      <c r="B7" s="56">
        <v>0</v>
      </c>
      <c r="C7" s="56">
        <v>2</v>
      </c>
      <c r="D7" s="56">
        <v>1</v>
      </c>
      <c r="E7" s="56"/>
      <c r="F7" s="50" t="e" cm="1" vm="3">
        <f t="array" ref="F7">CALENDAR.EDATE_TO_ISODATE(A7,B7,C7,D7,E7)</f>
        <v>#VALUE!</v>
      </c>
    </row>
    <row r="8" spans="1:6" x14ac:dyDescent="0.25">
      <c r="A8" s="58">
        <v>73123</v>
      </c>
      <c r="B8" s="55">
        <v>60</v>
      </c>
      <c r="C8" s="55">
        <v>1</v>
      </c>
      <c r="D8" s="55"/>
      <c r="E8" s="55">
        <v>1</v>
      </c>
      <c r="F8" s="48" t="e" cm="1" vm="3">
        <f t="array" ref="F8">CALENDAR.EDATE_TO_ISODATE(A8,B8,C8,D8,E8)</f>
        <v>#VALUE!</v>
      </c>
    </row>
    <row r="11" spans="1:6" ht="19.5" x14ac:dyDescent="0.3">
      <c r="A11" s="1" t="s">
        <v>132</v>
      </c>
    </row>
    <row r="13" spans="1:6" x14ac:dyDescent="0.25">
      <c r="A13" s="22" t="s">
        <v>131</v>
      </c>
      <c r="B13" s="22" t="s">
        <v>36</v>
      </c>
      <c r="C13" s="93" t="s">
        <v>44</v>
      </c>
    </row>
    <row r="14" spans="1:6" x14ac:dyDescent="0.25">
      <c r="A14" s="98"/>
      <c r="B14" s="53"/>
      <c r="C14" s="45" t="e" cm="1">
        <f t="array" aca="1" ref="C14" ca="1">CALENDAR.EDATE_TO_JDATE(A14,B14)</f>
        <v>#NAME?</v>
      </c>
    </row>
    <row r="15" spans="1:6" x14ac:dyDescent="0.25">
      <c r="A15" s="99">
        <v>45039.585590277777</v>
      </c>
      <c r="B15" s="54"/>
      <c r="C15" s="89" t="e" cm="1">
        <f t="array" aca="1" ref="C15" ca="1">CALENDAR.EDATE_TO_JDATE(A15,B15)</f>
        <v>#NAME?</v>
      </c>
    </row>
    <row r="16" spans="1:6" x14ac:dyDescent="0.25">
      <c r="A16" s="100">
        <v>45258</v>
      </c>
      <c r="B16" s="55">
        <v>570</v>
      </c>
      <c r="C16" s="101" t="e" cm="1">
        <f t="array" aca="1" ref="C16" ca="1">CALENDAR.EDATE_TO_JDATE(A16,B16)</f>
        <v>#NAME?</v>
      </c>
    </row>
    <row r="17" spans="1:6" x14ac:dyDescent="0.25">
      <c r="A17" s="99">
        <v>45039.585590277777</v>
      </c>
      <c r="B17" s="56">
        <v>0</v>
      </c>
      <c r="C17" s="102" t="e" cm="1">
        <f t="array" aca="1" ref="C17" ca="1">CALENDAR.EDATE_TO_JDATE(A17,B17)</f>
        <v>#NAME?</v>
      </c>
    </row>
    <row r="18" spans="1:6" x14ac:dyDescent="0.25">
      <c r="A18" s="100">
        <v>73123</v>
      </c>
      <c r="B18" s="55">
        <v>60</v>
      </c>
      <c r="C18" s="101" t="e" cm="1">
        <f t="array" aca="1" ref="C18" ca="1">CALENDAR.EDATE_TO_JDATE(A18,B18)</f>
        <v>#NAME?</v>
      </c>
    </row>
    <row r="21" spans="1:6" ht="19.5" x14ac:dyDescent="0.3">
      <c r="A21" s="1" t="s">
        <v>133</v>
      </c>
    </row>
    <row r="23" spans="1:6" x14ac:dyDescent="0.25">
      <c r="A23" s="22" t="s">
        <v>131</v>
      </c>
      <c r="B23" s="22" t="s">
        <v>39</v>
      </c>
      <c r="C23" s="93" t="s">
        <v>40</v>
      </c>
    </row>
    <row r="24" spans="1:6" x14ac:dyDescent="0.25">
      <c r="A24" s="98"/>
      <c r="B24" s="53" t="str" cm="1">
        <f t="array" ref="B24:C24">CALENDAR.EDATE_TO_JDN_LOCAL(A24)</f>
        <v/>
      </c>
      <c r="C24" s="45" t="str">
        <v/>
      </c>
    </row>
    <row r="25" spans="1:6" x14ac:dyDescent="0.25">
      <c r="A25" s="99">
        <v>45039.585590277777</v>
      </c>
      <c r="B25" s="54" cm="1">
        <f t="array" ref="B25:C25">CALENDAR.EDATE_TO_JDN_LOCAL(A25)</f>
        <v>2460058</v>
      </c>
      <c r="C25" s="89">
        <v>0.58559027777664596</v>
      </c>
      <c r="F25" s="118"/>
    </row>
    <row r="26" spans="1:6" x14ac:dyDescent="0.25">
      <c r="A26" s="100">
        <v>45258</v>
      </c>
      <c r="B26" s="55" cm="1">
        <f t="array" ref="B26:C26">CALENDAR.EDATE_TO_JDN_LOCAL(A26)</f>
        <v>2460277</v>
      </c>
      <c r="C26" s="101">
        <v>0</v>
      </c>
      <c r="F26" s="118"/>
    </row>
    <row r="27" spans="1:6" x14ac:dyDescent="0.25">
      <c r="A27" s="99">
        <v>45039.585590277777</v>
      </c>
      <c r="B27" s="56" cm="1">
        <f t="array" ref="B27:C27">CALENDAR.EDATE_TO_JDN_LOCAL(A27)</f>
        <v>2460058</v>
      </c>
      <c r="C27" s="102">
        <v>0.58559027777664596</v>
      </c>
    </row>
    <row r="28" spans="1:6" x14ac:dyDescent="0.25">
      <c r="A28" s="100">
        <v>73123</v>
      </c>
      <c r="B28" s="55" cm="1">
        <f t="array" ref="B28:C28">CALENDAR.EDATE_TO_JDN_LOCAL(A28)</f>
        <v>2488142</v>
      </c>
      <c r="C28" s="101">
        <v>0</v>
      </c>
    </row>
    <row r="31" spans="1:6" ht="19.5" x14ac:dyDescent="0.3">
      <c r="A31" s="1" t="s">
        <v>134</v>
      </c>
    </row>
    <row r="33" spans="1:3" x14ac:dyDescent="0.25">
      <c r="A33" s="22" t="s">
        <v>34</v>
      </c>
      <c r="B33" s="22" t="s">
        <v>35</v>
      </c>
      <c r="C33" s="93" t="s">
        <v>2</v>
      </c>
    </row>
    <row r="34" spans="1:3" x14ac:dyDescent="0.25">
      <c r="A34" s="109"/>
      <c r="B34" s="53"/>
      <c r="C34" s="103" t="e" cm="1">
        <f t="array" aca="1" ref="C34" ca="1">CALENDAR.JDN_LOCAL_TO_EDATE(A34,B34)</f>
        <v>#NAME?</v>
      </c>
    </row>
    <row r="35" spans="1:3" x14ac:dyDescent="0.25">
      <c r="A35" s="110">
        <v>2460003</v>
      </c>
      <c r="B35" s="111">
        <v>0.86458332999999998</v>
      </c>
      <c r="C35" s="104" t="e" cm="1">
        <f t="array" aca="1" ref="C35" ca="1">CALENDAR.JDN_LOCAL_TO_EDATE(A35,B35)</f>
        <v>#NAME?</v>
      </c>
    </row>
    <row r="36" spans="1:3" x14ac:dyDescent="0.25">
      <c r="A36" s="66">
        <v>2460241</v>
      </c>
      <c r="B36" s="112">
        <v>0.99999998999999995</v>
      </c>
      <c r="C36" s="105" t="e" cm="1">
        <f t="array" aca="1" ref="C36" ca="1">CALENDAR.JDN_LOCAL_TO_EDATE(A36,B36)</f>
        <v>#NAME?</v>
      </c>
    </row>
    <row r="37" spans="1:3" x14ac:dyDescent="0.25">
      <c r="A37" s="110">
        <v>2415091</v>
      </c>
      <c r="B37" s="113">
        <v>1.5</v>
      </c>
      <c r="C37" s="106" t="e" cm="1">
        <f t="array" aca="1" ref="C37" ca="1">CALENDAR.JDN_LOCAL_TO_EDATE(A37,B37)</f>
        <v>#NAME?</v>
      </c>
    </row>
    <row r="38" spans="1:3" x14ac:dyDescent="0.25">
      <c r="A38" s="66">
        <v>2460241</v>
      </c>
      <c r="B38" s="112">
        <v>0.10416667</v>
      </c>
      <c r="C38" s="105" t="e" cm="1">
        <f t="array" aca="1" ref="C38" ca="1">CALENDAR.JDN_LOCAL_TO_EDATE(A38,B38)</f>
        <v>#NAME?</v>
      </c>
    </row>
    <row r="41" spans="1:3" ht="19.5" x14ac:dyDescent="0.3">
      <c r="A41" s="1" t="s">
        <v>135</v>
      </c>
    </row>
    <row r="43" spans="1:3" x14ac:dyDescent="0.25">
      <c r="A43" s="22" t="s">
        <v>37</v>
      </c>
      <c r="B43" s="22" t="s">
        <v>36</v>
      </c>
      <c r="C43" s="93" t="s">
        <v>2</v>
      </c>
    </row>
    <row r="44" spans="1:3" x14ac:dyDescent="0.25">
      <c r="A44" s="107"/>
      <c r="B44" s="114"/>
      <c r="C44" s="103" t="str" cm="1">
        <f t="array" ref="C44">CALENDAR.JDATE_TO_EDATE(A44,B44)</f>
        <v/>
      </c>
    </row>
    <row r="45" spans="1:3" x14ac:dyDescent="0.25">
      <c r="A45" s="108">
        <v>2460058.0855902778</v>
      </c>
      <c r="B45" s="115"/>
      <c r="C45" s="104" t="e" cm="1">
        <f t="array" aca="1" ref="C45" ca="1">CALENDAR.JDATE_TO_EDATE(A45,B45)</f>
        <v>#NAME?</v>
      </c>
    </row>
    <row r="46" spans="1:3" x14ac:dyDescent="0.25">
      <c r="A46" s="94">
        <v>2460276.1041666665</v>
      </c>
      <c r="B46" s="116">
        <v>570</v>
      </c>
      <c r="C46" s="105" t="e" cm="1">
        <f t="array" aca="1" ref="C46" ca="1">CALENDAR.JDATE_TO_EDATE(A46,B46)</f>
        <v>#NAME?</v>
      </c>
    </row>
    <row r="47" spans="1:3" x14ac:dyDescent="0.25">
      <c r="A47" s="108">
        <v>2460058.0855902778</v>
      </c>
      <c r="B47" s="117">
        <v>0</v>
      </c>
      <c r="C47" s="106" t="e" cm="1">
        <f t="array" aca="1" ref="C47" ca="1">CALENDAR.JDATE_TO_EDATE(A47,B47)</f>
        <v>#NAME?</v>
      </c>
    </row>
    <row r="48" spans="1:3" x14ac:dyDescent="0.25">
      <c r="A48" s="94">
        <v>2488141.4583333335</v>
      </c>
      <c r="B48" s="116">
        <v>60</v>
      </c>
      <c r="C48" s="105" t="e" cm="1">
        <f t="array" aca="1" ref="C48" ca="1">CALENDAR.JDATE_TO_EDATE(A48,B48)</f>
        <v>#NAME?</v>
      </c>
    </row>
  </sheetData>
  <pageMargins left="0.7" right="0.7" top="0.75" bottom="0.75" header="0.3" footer="0.3"/>
  <pageSetup paperSize="9" orientation="portrait" copies="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F0ADE-E8AE-4C89-8078-86F8FAD36319}">
  <dimension ref="A1:D18"/>
  <sheetViews>
    <sheetView workbookViewId="0"/>
  </sheetViews>
  <sheetFormatPr defaultRowHeight="15" x14ac:dyDescent="0.25"/>
  <cols>
    <col min="1" max="1" width="21.7109375" customWidth="1"/>
    <col min="2" max="2" width="22.42578125" customWidth="1"/>
    <col min="3" max="3" width="9.5703125" bestFit="1" customWidth="1"/>
    <col min="4" max="4" width="23" customWidth="1"/>
  </cols>
  <sheetData>
    <row r="1" spans="1:4" ht="19.5" x14ac:dyDescent="0.3">
      <c r="A1" s="1" t="s">
        <v>137</v>
      </c>
    </row>
    <row r="3" spans="1:4" x14ac:dyDescent="0.25">
      <c r="A3" s="22" t="s">
        <v>65</v>
      </c>
      <c r="B3" s="93" t="s">
        <v>2</v>
      </c>
    </row>
    <row r="4" spans="1:4" x14ac:dyDescent="0.25">
      <c r="A4" s="59"/>
      <c r="B4" s="103" t="e" cm="1">
        <f t="array" aca="1" ref="B4" ca="1">CALENDAR.USDATE_TO_EDATE(A4)</f>
        <v>#NAME?</v>
      </c>
    </row>
    <row r="5" spans="1:4" x14ac:dyDescent="0.25">
      <c r="A5" s="44" t="s">
        <v>138</v>
      </c>
      <c r="B5" s="104" t="e" cm="1">
        <f t="array" aca="1" ref="B5" ca="1">CALENDAR.USDATE_TO_EDATE(A5)</f>
        <v>#NAME?</v>
      </c>
    </row>
    <row r="6" spans="1:4" x14ac:dyDescent="0.25">
      <c r="A6" s="47" t="s">
        <v>139</v>
      </c>
      <c r="B6" s="105" t="e" cm="1">
        <f t="array" aca="1" ref="B6" ca="1">CALENDAR.USDATE_TO_EDATE(A6)</f>
        <v>#NAME?</v>
      </c>
    </row>
    <row r="7" spans="1:4" x14ac:dyDescent="0.25">
      <c r="A7" s="44" t="s">
        <v>140</v>
      </c>
      <c r="B7" s="106" t="e" cm="1">
        <f t="array" aca="1" ref="B7" ca="1">CALENDAR.USDATE_TO_EDATE(A7)</f>
        <v>#NAME?</v>
      </c>
    </row>
    <row r="8" spans="1:4" x14ac:dyDescent="0.25">
      <c r="A8" s="47" t="s">
        <v>141</v>
      </c>
      <c r="B8" s="105" t="e" cm="1">
        <f t="array" aca="1" ref="B8" ca="1">CALENDAR.USDATE_TO_EDATE(A8)</f>
        <v>#NAME?</v>
      </c>
    </row>
    <row r="11" spans="1:4" ht="19.5" x14ac:dyDescent="0.3">
      <c r="A11" s="1" t="s">
        <v>136</v>
      </c>
    </row>
    <row r="13" spans="1:4" x14ac:dyDescent="0.25">
      <c r="A13" s="22" t="s">
        <v>131</v>
      </c>
      <c r="B13" s="22" t="s">
        <v>125</v>
      </c>
      <c r="C13" s="93" t="s">
        <v>45</v>
      </c>
      <c r="D13" s="93" t="s">
        <v>2</v>
      </c>
    </row>
    <row r="14" spans="1:4" x14ac:dyDescent="0.25">
      <c r="A14" s="98"/>
      <c r="B14" s="53"/>
      <c r="C14" s="9"/>
      <c r="D14" s="45" t="e" cm="1">
        <f t="array" aca="1" ref="D14" ca="1">CALENDAR.EDATE_TO_USDATE(A14,B14,C14)</f>
        <v>#NAME?</v>
      </c>
    </row>
    <row r="15" spans="1:4" x14ac:dyDescent="0.25">
      <c r="A15" s="99">
        <v>45039.585590277777</v>
      </c>
      <c r="B15" s="54"/>
      <c r="C15" s="12">
        <v>0</v>
      </c>
      <c r="D15" s="89" t="e" cm="1">
        <f t="array" aca="1" ref="D15" ca="1">CALENDAR.EDATE_TO_USDATE(A15,B15,C15)</f>
        <v>#NAME?</v>
      </c>
    </row>
    <row r="16" spans="1:4" x14ac:dyDescent="0.25">
      <c r="A16" s="100">
        <v>45258</v>
      </c>
      <c r="B16" s="55"/>
      <c r="C16" s="16"/>
      <c r="D16" s="101" t="e" cm="1">
        <f t="array" aca="1" ref="D16" ca="1">CALENDAR.EDATE_TO_USDATE(A16,B16,C16)</f>
        <v>#NAME?</v>
      </c>
    </row>
    <row r="17" spans="1:4" x14ac:dyDescent="0.25">
      <c r="A17" s="99">
        <v>45039.585590277777</v>
      </c>
      <c r="B17" s="56" t="s">
        <v>126</v>
      </c>
      <c r="C17" s="19">
        <v>2</v>
      </c>
      <c r="D17" s="102" t="e" cm="1">
        <f t="array" aca="1" ref="D17" ca="1">CALENDAR.EDATE_TO_USDATE(A17,B17,C17)</f>
        <v>#NAME?</v>
      </c>
    </row>
    <row r="18" spans="1:4" x14ac:dyDescent="0.25">
      <c r="A18" s="100">
        <v>73123</v>
      </c>
      <c r="B18" s="55" t="s">
        <v>127</v>
      </c>
      <c r="C18" s="16">
        <v>4</v>
      </c>
      <c r="D18" s="101" t="e" cm="1">
        <f t="array" aca="1" ref="D18" ca="1">CALENDAR.EDATE_TO_USDATE(A18,B18,C18)</f>
        <v>#NAME?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UAGUAcwB0ACAAPQAgAGwAYQBtAGIAZABhACgAXABuACAAIAAgACAATABFAFQAKABcAG4AIAAgACAAIAAgACAAIAAgAF8AbgAsACAAMQAsAFwAbgBcAG4AIAAgACAAIAAgACAAIAAgAEkARgBTACgAXABuACAAIAAgACAAIAAgACAAIAAgACAAIAAgAF8AbgAgAD0AIAAxACwAIAB7AFwAIgBhAFwAIgB9ACwAXABuACAAIAAgACAAIAAgACAAIAAgACAAIAAgAF8AbgAgAD0AIAAyACwAIAB7AFwAIgBhAFwAIgAsACAAXAAiAGIAXAAiAH0ALABcAG4AIAAgACAAIAAgACAAIAAgACAAIAAgACAAXwBuACAAPQAgADMALAAgAHsAXAAiAGEAXAAiACwAIABcACIAYgBcACIALAAgAFwAIgBjAFwAIgB9ACwAXABuACAAIAAgACAAIAAgACAAIAAgACAAIAAgAF8AbgAgAD0AIAA0ACwAIAB7AFwAIgBhAFwAIgAsACAAXAAiAGIAXAAiACwAIABcACIAYwBcACIALAAgAFwAIgBkAFwAIgB9AFwAbgAgACAAIAAgACAAIAAgACAAKQBcAG4AIAAgACAAIAApAFwAbgApADsAXABuAFwAbgAiAH0ALAB7ACIAcABhAHQAaAAiADoAIgAvAHAAcgBvAGoAZQBjAHQAcwAvAEMAQQBMAEUATgBEAEEAU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BAEwARQBOAEQAQQBSACAAdgAzAC4AMAAg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pAG4AIAB0AGgAZQAgAEcAcgBlAGcAbwByAGkAYQBuACAAYQBuAGQAIABKAHUAbABpAGEAbgAgAGMAYQBsAGUAbgBkAGEAcgBzACAAbwB1AHQAcwBpAGQAZQAgAHQAaABlACAAcgBhAG4AZwBlACAAbwBmACAAdABoAGUAIABFAHgAYwBlAGwAIAAgACAAIAAgACAAIAAjAFwAbgAjACAARABhAHQAZQAvAFQAaQBtAGUAIAB0AHkAcABlAC4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cARQBOAEUAUgBBAEw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FAEMASQBNAEEATABTACAAIAAgACAAIAAgACAAIAAgACAAIAAgACAAIAAgACAAUgBlAHQAdQByAG4AcwAgAHQAaABlACAAbgB1AG0AYgBlAHIAIABvAGYAIABkAGUAYwBpAG0AYQBsACAAcABsAGEAYwBlAHMAIABmAG8AcgAgAGEAIAByAGEAdABpAG8AbgBhAGwAIABuAHUAbQBiAGUAcgAuACAAIAAgACAAIAAgACAAIAAgACAAIAAgACAAIAAgACAAIAAgACAAIAAgACAAIwBcAG4AIwAgAFYAQQBMAEkARABBAFQARQBfAEMASABBAFIAUwBFAFQAIAAgACAAIAAgACAAIAAgAFYAYQBsAGkAZABhAHQAZQBzACAAdABoAGEAdAAgAHQAaABlACAAZwBpAHYAZQBuACAAdABlAHgAdAAgAG8AbgBsAHkAIABjAG8AbgB0AGEAaQBuAHMAIABjAGgAYQByAGEAYwB0AGUAcgBzACAAaQBuACAAdABoAGUAIABzAHAAZQBjAGkAZgBpAGUAZAAgACAAIAAgACAAIAAgACAAIAAgACMAXABuACMAIAAgACAAIAAgACAAIAAgACAAIAAgACAAIAAgACAAIAAgACAAIAAgACAAIAAgACAAIABjAGgAYQByAGEAYwB0AGUAcgAgAHMAZQB0AC4AIABNAGEAdABjAGgAaQBuAGcAIABpAHMAIABjAGEAcwBlACAAcwBlAG4AcwBpAHQAaQB2AGUALgAgACAAIAAgACAAIAAgACAAIAAgACAAIAAgACAAIAAgACAAIAAgACAAIAAgACAAIAAgACAAIAAgACAAIAAgACAAIAAgACAAIAAgACAAIAAjAFwAbgAjACAAUgBFAFAATABBAEMARQBfAEMASABBAFIAUwAgACAAIAAgACAAIAAgACAAIAAgACAAUgBlAHAAbABhAGMAZQBzACAAZQBhAGMAaAAgAGkAbgBzAHQAYQBuAGMAZQAgAG8AZgAgAGEAIABzAGUAdAAgAG8AZgAgAGMAaABhAHIAYQBjAHQAZQByAHMAIAB3AGkAdABoAGkAbgAgAHQAZQB4AHQAIAB3AGkAdABoACAAYQBuAG8AdABoAGUAcgAgACAAIAAgACAAIAAgACAAIAAgACAAIwBcAG4AIwAgACAAIAAgACAAIAAgACAAIAAgACAAIAAgACAAIAAgACAAIAAgACAAIAAgACAAIAAgAGMAaABhAHIAYQBjAHQAZQByAC4AIABNAGEAdABjAGgAaQBuAGcAIABpAHMAIABjAGEAcwBlACAAcwBlAG4AcwBpAHQAaQB2AGUALgAgACAAIAAgACAAIAAgACAAIAAgACAAIAAgACAAIAAgACAAIAAgACAAIAAgACAAIAAgACAAIAAgACAAIAAgACAAIAAgACAAIAAgACAAIAAgACAAIAAgACMAXABuACMAIABGAEkATgBEAF8ATgBUAEgAXwBDAEgAQQBSACAAIAAgACAAIAAgACAAIAAgACAAIABMAG8AYwBhAHQAZQBzACAAdABoAGUAIABwAG8AcwBpAHQAaQBvAG4AIABvAGYAIAB0AGgAZQAgAE4AdABoACAAYwBvAHUAbgB0ACAAbwBmACAAYQBuAHkAIABvAG4AZQAgAG8AZgAgAGEAIABzAGUAdAAgAG8AZgAgAGMAaABhAHIAYQBjAHQAZQByAHMAIAB3AGkAdABoAGkAbgAgACAAIAAjAFwAbgAjACAAIAAgACAAIAAgACAAIAAgACAAIAAgACAAIAAgACAAIAAgACAAIAAgACAAIAAgACAAdABoAGUAIABnAGkAdgBlAG4AIAB0AGUAeAB0AC4AIABUAGgAZQAgAHMAZQBhAHIAYwBoACAAaQBzACAAYwBhAHMAZQAgAHMAZQBuAHMAaQB0AGkAdgBlAC4AIAAgACAAIAAgACAAIAAgACAAIAAgACAAIAAgACAAIAAgACAAIAAgACAAIAAgACAAIAAgACAAIAAgACAAIAAgACAAIAAgACAAIwBcAG4AIwAgAFMARQBBAFIAQwBIAF8ATgBUAEgAXwBDAEgAQQBSACAAIAAgACAAIAAgACAAIAAgAEwAbwBjAGEAdABlAHMAIAB0AGgAZQAgAHAAbwBzAGkAdABpAG8AbgAgAG8AZgAgAHQAaABlACAATgB0AGgAIABjAG8AdQBuAHQAIABvAGYAIABhAG4AeQAgAG8AbgBlACAAbwBmACAAYQAgAHMAZQB0ACAAbwBmACAAYwBoAGEAcgBhAGMAdABlAHIAcwAgAHcAaQB0AGgAaQBuACAAIAAgACMAXABuACMAIAAgACAAIAAgACAAIAAgACAAIAAgACAAIAAgACAAIAAgACAAIAAgACAAIAAgACAAIAB0AGgAZQAgAGcAaQB2AGUAbgAgAHQAZQB4AHQALgAgAFQAaABlACAAcwBlAGEAcgBjAGgAIABpAHMAIABjAGEAcwBlACAAaQBuAHMAZQBuAHMAaQB0AGkAdgBl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wATwBHAEkAQwBBAEw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QBTAF8ATABFAEEAUABfAFkARQBBAFIAIAAgACAAIAAgACAAIAAgACAAIAAgACAAVABlAHMAdABzACAAaQBmACAAYQAgAHkAZQBhAHIAIABpAG4AYwBsAHUAZABlAHMAIABhACAAbABlAGEAcAAgAGQAYQB5ACAAaQBuACAAdABoAGUAIABnAGkAdgBlAG4AIABjAGEAbABlAG4AZABhAHIALgAgACAAIAAgACAAIAAgACAAIAAgACAAIAAgACAAIAAgACAAIAAgACAAIAAgACAAIwBcAG4AIwAgAEkAUwBfAFYAQQBMAEkARABfAEQAQQBUAEUAIAAgACAAIAAgACAAIAAgACAAIAAgAFQAZQBzAHQAcwAgAGkAZgAgAGEAIABkAGEAdABlACAAaQBzACAAdgBhAGwAaQBkACAAZgBvAHIAIAB0AGgAZQAgAGcAaQB2AGUAbgAgAGMAYQBsAGUAbgBkAGEAcgAuACAAIAAgACAAIAAgACAAIAAgACAAIAAgACAAIAAgACAAIAAgACAAIAAgACAAIAAgACAAIAAgACAAIAAgACAAIAAgACMAXABuACMAIABJAFMAXwBWAEEATABJAEQAXwBPAFIARABJAE4AQQBMAF8ARABBAFQARQAgACAAIABUAGUAcwB0AHMAIABpAGYAIABhAG4AIABvAHIAZABpAG4AYQBsACAAZABhAHQAZQAgAGkAcwAgAHYAYQBsAGkAZAAgAGYAbwByACAAdABoAGUAIABnAGkAdgBlAG4AIABjAGEAbABlAG4AZABhAHIALgAgACAAIAAgACAAIAAgACAAIAAgACAAIAAgACAAIAAgACAAIAAgACAAIAAgACAAIAAjAFwAbgAjACAASQBTAF8AVgBBAEwASQBEAF8AVwBFAEUASwBfAEQAQQBUAEUAIAAgACAAIAAgACAAVABlAHMAdABzACAAaQBmACAAYQAgAHcAZQBlAGsAIABkAGEAdABlACAAaQBzACAAdgBhAGwAaQBkACAAZgBvAHIAIAB0AGgAZQAgAGcAaQB2AGUAbgAgAGMAYQBsAGUAbgBkAGEAcgAuACAAIAAgACAAIAAgACAAIAAgACAAIAAgACAAIAAgACAAIAAgACAAIAAgACAAIAAgACAAIAAgACAAIwBcAG4AIwAgAEkAUwBfAFYAQQBMAEkARABfAFQASQBNAEUAIAAgACAAIAAgACAAIAAgACAAIAAgAFQAZQBzAHQAcwAgAGkAZgAgAGEAIAB0AGkAbQBlACAAaQBzACAAdgBhAGwAaQBkACAAaQBuACAAdABoAGUAIAAyADQAIABoAG8AdQByACAAdABpAG0AZQBrAGUAZQBwAGkAbgBnACAAcwB5AHMAdABlAG0ALg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ABJAE0ARQBTAFAAQQBO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BcAG4AXABuAFwAbgAjACAAQwBBAEwARQBOAEQAQQBSACAARABBAFQARQBT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wBPAE0ATQBPAE4AXwBFAFIAQQAgACAAIAAgACAAIAAgACAAIABSAGUAdAB1AHIAbgBzACAAeQBlAGEAcgAgAHYAYQBsAHUAZQAgAHIAZQBsAGEAdABpAHYAZQAgAHQAbwAgAHQAaABlACAAQwBvAG0AbQBvAG4AIABFAHIAYQAuACAAIAAgACAAIAAgACAAIAAgACAAIAAgACAAIAAgACAAIAAgACAAIAAgACAAIAAgACAAIAAgACAAIAAgACAAIAAgACAAIAAjAFwAbgAjACAARABBAFkAUwBfAEkATgBfAFkARQBBAFIAIAAgACAAIAAgACAAIAAgACAAIAAgACAAUgBlAHQAdQByAG4AcwAgAG4AdQBtAGIAZQByACAAbwBmACAAZABhAHkAcwAgAGkAbgAgAHQAaABlACAAZwBpAHYAZQBuACAAeQBlAGEAcgAgAG8AZgAgAHQAaABlACAAcwBwAGUAYwBpAGYAaQBlAGQAIABjAGEAbABlAG4AZABhAHIALgAgACAAIAAgACAAIAAgACAAIAAgACAAIAAgACAAIwBcAG4AIwAgAEQAQQBZAFMAXwBJAE4AXwBNAE8ATgBUAEgAIAAgACAAIAAgACAAIAAgACAAIAAgAFIAZQB0AHUAcgBuAHMAIABuAHUAbQBiAGUAcgAgAG8AZgAgAGQAYQB5AHMAIABpAG4AIAB0AGgAZQAgAGcAaQB2AGUAbgAgAG0AbwBuAHQAaAAgAGEAbgBkACAAeQBlAGEAcgAgAG8AZgAgAHQAaABlACAAcwBwAGUAYwBpAGYAaQBlAGQAIABjAGEAbABlAG4AZABhAHIALgAgACAAIAAgACMAXABuACMAIABKAFUATABJAEEATgBfAEQAQQBZAF8ATgBVAE0AQgBFAFIAIAAgACAAIAAgACAAIABSAGUAdAB1AHIAbgBzACAAdABoAGUAIABKAHUAbABpAGEAbgAgAEQAYQB5ACAATgB1AG0AYgBlAHIAIAAoAEoARABOACkAIABvAGYAIAB0AGgAZQAgAHAAcgBvAHYAaQBkAGUAZAAgAGQAYQB0AGUAIABpAG4AIAB0AGgAZQAgAHMAcABlAGMAaQBmAGkAZQBkACAAIAAgACAAIAAgACAAIAAjAFwAbgAjACAAIAAgACAAIAAgACAAIAAgACAAIAAgACAAIAAgACAAIAAgACAAIAAgACAAIAAgACAAYwBhAGwAZQBuAGQAYQByAC4AIAAgACAAIAAgACAAIAAgACAAIAAgACAAIAAgACAAIAAgACAAIAAgACAAIAAgACAAIAAgACAAIAAgACAAIAAgACAAIAAgACAAIAAgACAAIAAgACAAIAAgACAAIAAgACAAIAAgACAAIAAgACAAIAAgACAAIAAgACAAIAAgACAAIAAgACAAIAAgACAAIAAgACAAIwBcAG4AIwAgAEcAUgBFAEcATwBSAEkAQQBOAF8AVABPAF8ASgBVAEwASQBBAE4AIAAgACAAIAAgAFQAcgBhAG4AcwBsAGEAdABlAHMAIABhACAAZABhAHQAZQAgAGkAbgAgAHQAaABlACAARwByAGUAZwBvAHIAaQBhAG4AIABwAHIAbwBsAGUAcAB0AGkAYwAgAGMAYQBsAGUAbgBkAGEAcgAgAHQAbwAgAHQAaABlACAASgB1AGwAaQBhAG4AIABwAHIAbwBsAGUAcAB0AGkAYwAgACAAIAAgACMAXABuACM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jAFwAbgAjACAASgBVAEwASQBBAE4AXwBUAE8AXwBHAFIARQBHAE8AUgBJAEEATgAgACAAIAAgACAAVAByAGEAbgBzAGwAYQB0AGUAcwAgAGEAIABkAGEAdABlACAAaQBuACAAdABoAGUAIABKAHUAbABpAGEAbgAgAHAAcgBvAGwAZQBwAHQAaQBjACAAYwBhAGwAZQBuAGQAYQByACAAdABvACAAdABoAGUAIABHAHIAZQBnAG8AcgBpAGEAbgAgAHAAcgBvAGwAZQBwAHQAaQBjACAAIAAgACAAIwBcAG4AIwAgACAAIAAgACAAIAAgACAAIAAgACAAIAAgACAAIAAgACAAIAAgACAAIAAgACAAIAAgAGMAYQBsAGUAbgBkAGEAcgAuACAAIAAgACAAIAAgACAAIAAgACAAIAAgACAAIAAgACAAIAAgACAAIAAgACAAIAAgACAAIAAgACAAIAAgACAAIAAgACAAIAAgACAAIAAgACAAIAAgACAAIAAgACAAIAAgACAAIAAgACAAIAAgACAAIAAgACAAIAAgACAAIAAgACAAIAAgACAAIAAgACAAIAAgACMAXABuACMAIABTAEUAQwBVAEwAQQBSAF8ARABJAEYARgBFAFIARQBOAEMARQAgACAAIAAgACAAIABSAGUAdAB1AHIAbgBzACAAdABoAGUAIABuAHUAbQBiAGUAcgAgAG8AZgAgAGQAYQB5AHMAIAB0AGgAZQAgAEcAcgBlAGcAbwByAGkAYQBuACAAcAByAG8AbABlAHAAdABpAGMAIABjAGEAbABlAG4AZABhAHIAIABpAHMAIABhAGgAZQBhAGQAIABvAGYAIAB0AGgAZQAgACAAIAAgACAAIAAjAFwAbgAjACAAIAAgACAAIAAgACAAIAAgACAAIAAgACAAIAAgACAAIAAgACAAIAAgACAAIAAgACAASgB1AGwAaQBhAG4AIABwAHIAbwBsAGUAcAB0AGkAYwAgAGMAYQBsAGUAbgBkAGEAcgAgAGYAbwByACAAYQAgAGcAaQB2AGUAbgAgAGQAYQB0AGUALgAgACAAIAAgACAAIAAgACAAIAAgACAAIAAgACAAIAAgACAAIAAgACAAIAAgACAAIAAgACAAIAAgACAAIAAgACAAIAAgACAAIAAgACAAIwBcAG4AXABuAFwAbgBcAG4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XABuACMAIABKAFUATABJAEEATgBfAEQAQQBUAEUAIAAgACAAIAAgACAAIAAgACAAIAAgACAAIABSAGUAdAB1AHIAbgBzACAAdABoAGUAIABKAHUAbABpAGEAbgAgAEQAYQB0AGUAIAAoAEoARABBAFQARQApACAAbwBmACAAdABoAGUAIABwAHIAbwB2AGkAZABlAGQAIABkAGEAdABlACAAYQBuAGQAIAB0AGkAbQBlACAAbwBmACAAZABhAHkAIABpAG4AIAB0AGgAZQAgACAAIAAgACAAIAAjAFwAbgAjACAAIAAgACAAIAAgACAAIAAgACAAIAAgACAAIAAgACAAIAAgACAAIAAgACAAIAAgACAAcwBwAGUAYwBpAGYAaQBlAGQAIABjAGEAbABlAG4AZABhAHIALgAgAE4AbwB0AGUAIAB0AGgAYQB0ACAAdABoAGUAIABkAGUAYwBpAG0AYQBsACAAdABpAG0AZQAgAGMAbwBtAHAAbwBuAGUAbgB0ACAAbwBmACAASgBEAEEAVABFACAAaQBzACAAYgBhAHMAZQBkACAAZgByAG8AbQAgACAAIwBcAG4AIwAgACAAIAAgACAAIAAgACAAIAAgACAAIAAgACAAIAAgACAAIAAgACAAIAAgACAAIAAgAG0AaQBkAGQAYQB5AC4AIAAgACAAIAAgACAAIAAgACAAIAAgACAAIAAgACAAIAAgACAAIAAgACAAIAAgACAAIAAgACAAIAAgACAAIAAgACAAIAAgACAAIAAgACAAIAAgACAAIAAgACAAIAAgACAAIAAgACAAIAAgACAAIAAgACAAIAAgACAAIAAgACAAIAAgACAAIAAgACAAIAAgACAAIAAgACMAXABuACMAIABNAE8ARABJAEYASQBFAEQAXwBKAFUATABJAEEATgBfAEQAQQBUAEUAIAAgACAAIABSAGUAdAB1AHIAbgBzACAAdABoAGUAIABNAG8AZABpAGYAaQBlAGQAIABKAHUAbABpAGEAbgAgAEQAYQB0AGUAIAAoAE0ASgBEAEEAVABFACkAIABvAGYAIAB0AGgAZQAgAHAAcgBvAHYAaQBkAGUAZAAgAGQAYQB0AGUAIABhAG4AZAAgAHQAaQBtAGUAIABvAGYAIABkAGEAeQAgACAAIAAjAFwAbgAjACAAIAAgACAAIAAgACAAIAAgACAAIAAgACAAIAAgACAAIAAgACAAIAAgACAAIAAgACAAaQBuACAAdABoAGUAIABzAHAAZQBjAGkAZgBpAGUAZAAgAGMAYQBsAGUAbgBkAGEAcgAuACAATgBvAHQAZQAgAHQAaABhAHQAIAB0AGgAZQAgAGQAZQBjAGkAbQBhAGwAIAB0AGkAbQBlACAAYwBvAG0AcABvAG4AZQBuAHQAIABvAGYAIABNAEoARABBAFQARQAgAGkAcwAgACAAIAAgACAAIwBcAG4AIwAgACAAIAAgACAAIAAgACAAIAAgACAAIAAgACAAIAAgACAAIAAgACAAIAAgACAAIAAgAGIAYQBzAGUAZAAgAGYAcgBvAG0AIABtAGkAZABuAGkAZwBoAHQALgAgACAAIAAgACAAIAAgACAAIAAgACAAIAAgACAAIAAgACAAIAAgACAAIAAgACAAIAAgACAAIAAgACAAIAAgACAAIAAgACAAIAAgACAAIAAgACAAIAAgACAAIAAgACAAIAAgACAAIAAgACAAIAAgACAAIAAgACAAIAAgACMAXABuACMAIABKAEQAQQBUAEUAXwBUAE8AXwBNAE8ARABJAEYASQBFAEQAIAAgACAAIAAgACAAIABSAGUAdAB1AHIAbgBzACAAdABoAGUAIABNAG8AZABpAGYAaQBlAGQAIABKAHUAbABpAGEAbgAgAEQAYQB0AGUAIAAoAE0ASgBEAEEAVABFACkAIABvAGYAIAB0AGgAZQAgAHAAcgBvAHYAaQBkAGUAZAAgAEoAdQBsAGkAYQBuACAARABhAHQAZQAuACAATgBvAHQAZQAgACAAIAAgACAAIAAjAFwAbgAjACAAIAAgACAAIAAgACAAIAAgACAAIAAgACAAIAAgACAAIAAgACAAIAAgACAAIAAgACAAdABoAGEAdAAgAHQAaABlACAAdABpAG0AZQAgAGMAbwBtAHAAbwBuAGUAbgB0ACAAbwBmACAATQBKAEQAQQBUAEUAIABpAHMAIABiAGEAcwBlAGQAIABmAHIAbwBtACAAbQBpAGQAbgBpAGcAaAB0AC4AIAAgACAAIAAgACAAIAAgACAAIAAgACAAIAAgACAAIAAgACAAIAAgACAAIAAgACAAIwBcAG4AIwAgAE0ATwBEAEkARgBJAEUARABfAFQATwBfAEoARABBAFQARQAgACAAIAAgACAAIAAgAFIAZQB0AHUAcgBuAHMAIAB0AGgAZQAgAEoAdQBsAGkAYQBuACAARABhAHQAZQAgAG8AZgAgAHQAaABlACAAcAByAG8AdgBpAGQAZQBkACAATQBvAGQAaQBmAGkAZQBkACAASgB1AGwAaQBhAG4AIABEAGEAdABlACAAKABNAEoARABBAFQARQApAC4AIABOAG8AdABlACAAIAAgACAAIAAgACMAXABuACMAIAAgACAAIAAgACAAIAAgACAAIAAgACAAIAAgACAAIAAgACAAIAAgACAAIAAgACAAIAB0AGgAYQB0ACAAdABoAGUAIAB0AGkAbQBlACAAYwBvAG0AcABvAG4AZQBuAHQAIABvAGYAIABKAEQAQQBUAEUAIABpAHMAIABiAGEAcwBlAGQAIABmAHIAbwBtACAAbQBpAGQAZABhAHkALgAgACAAIAAgACAAIAAgACAAIAAgACAAIAAgACAAIAAgACAAIAAgACAAIAAgACAAIAAgACAAIAAjAFwAbgAjACAASgBEAE4AXwBUAE8AXwBDAEEATABFAE4ARABBAFIAXwBEAEEAVABFACAAIAAgACAAUgBlAHQAdQByAG4AcwAgAHQAaABlACAAZABhAHQAZQAgAGkAbgAgAHQAaABlACAAcwBwAGUAYwBpAGYAaQBlAGQAIABjAGEAbABlAG4AZABhAHIAIABmAHIAbwBtACAAdABoAGUAIABnAGkAdgBlAG4AIABKAHUAbABpAGEAbgAgAEQAYQB5ACAATgB1AG0AYgBlAHIALgAgACAAIAAgACAAIwBcAG4AIwAgAEoARABBAFQARQBfAFQATwBfAEMAQQBMAEUATgBEAEEAUgBfAEQAQQBUAEUAIAAgAFIAZQB0AHUAcgBuAHMAIAB0AGgAZQAgAGQAYQB0AGUAIABhAG4AZAAgAHQAaQBtAGUAIAB0AG8AIABhAG4AIABvAHAAdABpAG8AbgBhAGwAIABwAHIAZQBjAGkAcwBpAG8AbgAgAGwAZQB2AGUAbAAgAGkAbgAgAHQAaABlACAAcwBwAGUAYwBpAGYAaQBlAGQAIAAgACAAIAAgACAAIAAgACMAXABuACMAIAAgACAAIAAgACAAIAAgACAAIAAgACAAIAAgACAAIAAgACAAIAAgACAAIAAgACAAIABjAGEAbABlAG4AZABhAHIAIABmAHIAbwBtACAAdABoAGUAIABnAGkAdgBlAG4AIABKAHUAbABpAGEAbgAgAEQAYQB0AGUALgAgACAAIAAgACAAIAAgACAAIAAgACAAIAAgACAAIAAgACAAIAAgACAAIAAgACAAIAAgACAAIAAgACAAIAAgACAAIAAgACAAIAAgACAAIAAgACAAIAAgACAAIAAjAFwAbgAjACAATQBKAEQAQQBUAEUAXwBUAE8AXwBDAEEATABFAE4ARABBAFIAXwBEAEEAVABFACAAUgBlAHQAdQByAG4AcwAgAHQAaABlACAAZABhAHQAZQAgAGEAbgBkACAAdABpAG0AZQAgAHQAbwAgAGEAbgAgAG8AcAB0AGkAbwBuAGEAbAAgAHAAcgBlAGMAaQBzAGkAbwBuACAAbABlAHYAZQBsACAAaQBuACAAdABoAGUAIABzAHAAZQBjAGkAZgBpAGUAZAAgACAAIAAgACAAIAAgACAAIwBcAG4AIwAgACAAIAAgACAAIAAgACAAIAAgACAAIAAgACAAIAAgACAAIAAgACAAIAAgACAAIAAgAGMAYQBsAGUAbgBkAGEAcgAgAGYAcgBvAG0AIAB0AGgAZQAgAGcAaQB2AGUAbgAgAE0AbwBkAGkAZgBpAGUAZAAgAEoAdQBsAGkAYQBuACAARABhAHQAZQAu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TwBSAEQASQBOAEEATAAgAEQAQQBUAEUAUw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NAEoARABBAFQARQBfAFQATwBfAE8AUgBEAEkATgBBAEwAXwBEAEEAVABFACAAIABSAGUAdAB1AHIAbgBzACAAdABoAGUAIAB5AGUAYQByACwAIABvAHIAZABpAG4AYQBsACAAZABhAHkAIABvAGYAIAB5AGUAYQByACwAIAB0AGkAbQBlACAAbwBmACAAZABhAHkAIABhAG4AZAAgAGQAYQB5AHMAIABpAG4AIAB0AGgAZQAgAHkAZQBhAHIAIAB0AG8AIABhAG4AIAAgACAAIAAjAFwAbgAjACAAIAAgACAAIAAgACAAIAAgACAAIAAgACAAIAAgACAAIAAgACAAIAAgACAAIAAgACAAbwBwAHQAaQBvAG4AYQBsACAAcAByAGUAYwBpAHMAaQBvAG4AIABsAGUAdgBlAGwAIABmAHIAbwBtACAAdABoAGUAIABnAGkAdgBlAG4AIABNAG8AZABpAGYAaQBlAGQAIABKAHUAbABpAGEAbgAgAEQAYQB0AGUAIABpAG4AIAB0AGgAZQAgAHMAcABlAGMAaQBmAGkAZQBkACAAIAAgACAAIwBcAG4AIwAgACAAIAAgACAAIAAgACAAIAAgACAAIAAgACAAIAAgACAAIAAgACAAIAAgACAAIAAgAGMAYQBsAGUAbgBkAGEAcgAuACAAIAAgACAAIAAgACAAIAAgACAAIAAgACAAIAAgACAAIAAgACAAIAAgACAAIAAgACAAIAAgACAAIAAgACAAIAAgACAAIAAgACAAIAAgACAAIAAgACAAIAAgACAAIAAgACAAIAAgACAAIAAgACAAIAAgACAAIAAgACAAIAAgACAAIAAgACAAIAAgACAAIAAgACMAXABuACMAIABPAFIARABJAE4AQQBMAF8ARABBAFQARQBfAFQATwBfAE0ASgBEAEEAVABFACAAIABSAGUAdAB1AHIAbgBzACAAdABoAGUAIABNAG8AZABpAGYAaQBlAGQAIABKAHUAbABpAGEAbgAgAEQAYQB0AGUAIABmAHIAbwBtACAAdABoAGUAIABnAGkAdgBlAG4AIABvAHIAZABpAG4AYQBsACAAZABhAHQAZQAgAGEAbgBkACAAdABpAG0AZQAgAGkAbgAgAHQAaABlACAAIAAgACAAIAAjAFwAbgAjACAAIAAgACAAIAAgACAAIAAgACAAIAAgACAAIAAgACAAIAAgACAAIAAgACAAIAAgACAAcwBwAGUAYwBpAGYAaQBlAGQAIABjAGEAbABlAG4AZABhAHIALg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QAQQBZAF8ATwBGAF8AVwBFAEUASwAgACAAIAAgACAAIAAgACAAIAAgACAAIAAgAFIAZQB0AHUAcgBuAHMAIABhAG4AIABpAG4AdABlAGcAZQByACAAZgBvAHIAIAB0AGgAZQAgAGQAYQB5ACAAbwBmACAAdABoAGUAIAB3AGUAZQBrACAAZgBvAHIAIABhACAAZwBpAHYAZQBuACAATQBvAGQAaQBmAGkAZQBkACAASgB1AGwAaQBhAG4AIABEAGEAdABlAC4AIAAgACAAIAAgACMAXABuACMAIABDAE8ATgBWAEUAUgBUAF8AVwBFAEUASwBEAEEAWQBfAE4AVQBNAEIARQBSACAAIABSAGUAdAB1AHIAbgBzACAAYQBuACAAaQBuAHQAZQBnAGUAcgAgAGYAbwByACAAdABoAGUAIABkAGEAeQAgAG8AZgAgAHQAaABlACAAdwBlAGUAawAgAGYAcgBvAG0AIAB0AGgAZQAgAHQAcgBhAGQAaQB0AG8AbgBhAGwAIABuAHUAbQBiAGUAcgBpAG4AZwAgAHMAYwBoAGUAbQBlACAAIAAjAFwAbgAjACAAIAAgACAAIAAgACAAIAAgACAAIAAgACAAIAAgACAAIAAgACAAIAAgACAAIAAgACAAdABvACAAdABoAGUAIABJAFMATwAgAGQAZQBmAGkAbgBpAHQAaQBvAG4ALAAgAG8AcgAgAHYAaQBjAGUAIAB2AGUAcgBzAGEALgAgACAAIAAgACAAIAAgACAAIAAgACAAIAAgACAAIAAgACAAIAAgACAAIAAgACAAIAAgACAAIAAgACAAIAAgACAAIAAgACAAIAAgACAAIAAgACAAIAAgACAAIwBcAG4AIwAgAFcARQBFAEsARABBAFkAXwBPAEYAXwBNAE8ATgBUAEgAIAAgACAAIAAgACAAIAAgAFIAZQB0AHUAcgBuAHMAIABhACAATQBvAGQAaQBmAGkAZQBkACAASgB1AGwAaQBhAG4AIABEAGEAdABlACAAZgBvAHIAIABhACAAZwBpAHYAZQBuACAAZABhAHkAIABvAGYAIAB3AGUAZQBrACwAIAByAGUAbABhAHQAaQB2AGUAIAB3AGUAZQBrACAAZgBvAHIAIAB0AGgAZQAgACAAIAAgACMAXABuACMAIAAgACAAIAAgACAAIAAgACAAIAAgACAAIAAgACAAIAAgACAAIAAgACAAIAAgACAAIABtAG8AbgB0AGgALAAgAHkAZQBhAHIAIABhAG4AZAAgAHQAaQBtAGUAIABvAGYAIABkAGEAeQAgAG8AZgAgAHQAaABlACAAcwBwAGUAYwBpAGYAaQBlAGQAIABjAGEAbABlAG4AZABhAHIALgAgACAAIAAgACAAIAAgACAAIAAgACAAIAAgACAAIAAgACAAIAAgACAAIAAgACAAIAAgACAAIAAjAFwAbgAjACAAVwBFAEUASwBTAF8ASQBOAF8AWQBFAEEAUgAgACAAIAAgACAAIAAgACAAIAAgACAAUgBlAHQAdQByAG4AcwAgAHQAaABlACAAYwBvAHUAbgB0ACAAbwBmACAASQBTAE8AIABkAGUAZgBpAG4AZQBkACAAdwBlAGUAawBzACAAaQBuACAAYQAgAGcAaQB2AGUAbgAgAHkAZQBhAHIAIABvAGYAIAB0AGgAZQAgAHMAcABlAGMAaQBmAGkAZQBkACAAYwBhAGwAZQBuAGQAYQByAC4AIwBcAG4AIwAgAFcARQBFAEsAXwBEAEEAVABFAF8AVABPAF8ATQBKAEQAQQBUAEUAIAAgACAAIAAgAFIAZQB0AHUAcgBuAHMAIAB0AGgAZQAgAE0AbwBkAGkAZgBpAGUAZAAgAEoAdQBsAGkAYQBuACAARABhAHQAZQAgAG8AZgAgAHQAaABlACAAcAByAG8AdgBpAGQAZQBkACAAdwBlAGUAawAgAGQAYQB0AGUAIABhAG4AZAAgAHQAaQBtAGUAIABpAG4AIAB0AGgAZQAgACAAIAAgACAAIAAgACMAXABuACM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jAFwAbgAjACAATQBKAEQAQQBUAEUAXwBUAE8AXwBXAEUARQBLAF8ARABBAFQARQAgACAAIAAgACAAUgBlAHQAdQByAG4AcwAgAHQAaABlACAAeQBlAGEAcgAsACAASQBTAE8AIABkAGUAZgBpAG4AZQBkACAAdwBlAGUAawAgAG4AdQBtAGIAZQByACwAIABJAFMATwAgAHcAZQBlAGsAZABhAHkALAAgAHQAaQBtAGUALAAgAGEAbgBkACAAdwBlAGUAawBzACAAaQBuACAAdABoAGUAIAAgACAAIwBcAG4AIwAgACAAIAAgACAAIAAgACAAIAAgACAAIAAgACAAIAAgACAAIAAgACAAIAAgACAAIAAgAHkAZQBhAHIAIAB0AG8AIABhAG4AIABvAHAAdABpAG8AbgBhAGwAIABwAHIAZQBjAGkAcwBpAG8AbgAgAGwAZQB2AGUAbAAgAGYAbwByACAAdABoAGUAIABnAGkAdgBlAG4AIABNAG8AZABpAGYAaQBlAGQAIABKAHUAbABpAGEAbgAgAEQAYQB0AGUAIABpAG4AIAB0AGgAZQAgACAAIAAgACMAXABuACM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jAFwAbgAjACAAVwBFAEUASwBfAE4AVQBNAEIARQBSACAAIAAgACAAIAAgACAAIAAgACAAIAAgACAAUgBlAHQAdQByAG4AcwAgAHQAaABlACAASQBTAE8AIABkAGUAZgBpAG4AZQBkACAAdwBlAGUAawAgAG4AdQBtAGIAZQByACAAZgBvAHIAIABhACAAZwBpAHYAZQBuACAATQBvAGQAaQBmAGkAZQBkACAASgB1AGwAaQBhAG4AIABEAGEAdABlACAAaQBuACAAdABoAGUAIAAgACAAIAAgACAAIwBcAG4AIwAgACAAIAAgACAAIAAgACAAIAAgACAAIAAgACAAIAAgACAAIAAgACAAIAAgACAAIAAgAHMAcABlAGMAaQBmAGkAZQBkACAAYwBhAGwAZQBuAGQAYQByAC4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UQBVAEEAUgBUAEUAUgBT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IABSAGUAdAB1AHIAbgBzACAAdABoAGUAIABjAG8AdQBuAHQAIABvAGYAIABkAGEAeQBzACAAaQBuACAAYQAgAHEAdQBhAHIAdABlAHIAIABvAGYAIABhACAAZwBpAHYAZQBuACAAeQBlAGEAcgAgAG8AZgAgAHQAaABlACAAcwBwAGUAYwBpAGYAaQBlAGQAIABjAGEAbABlAG4AZABhAHIALgAjAFwAbgAjACAAUQBVAEEAUgBUAEUAUgBfAEQAQQBUAEUAXwBUAE8AXwBNAEoARABBAFQARQAgACAAUgBlAHQAdQByAG4AcwAgAHQAaABlACAATQBvAGQAaQBmAGkAZQBkACAASgB1AGwAaQBhAG4AIABEAGEAdABlACAAZgByAG8AbQAgAHQAaABlACAAZwBpAHYAZQBuACAAcQB1AGEAcgB0AGUAcgAgAGQAYQB0AGUAIABpAG4AIAB0AGgAZQAgAHMAcABlAGMAaQBmAGkAZQBkACAAIAAgACAAIwBcAG4AIwAgACAAIAAgACAAIAAgACAAIAAgACAAIAAgACAAIAAgACAAIAAgACAAIAAgACAAIAAgAGMAYQBsAGUAbgBkAGEAcgAuACAAIAAgACAAIAAgACAAIAAgACAAIAAgACAAIAAgACAAIAAgACAAIAAgACAAIAAgACAAIAAgACAAIAAgACAAIAAgACAAIAAgACAAIAAgACAAIAAgACAAIAAgACAAIAAgACAAIAAgACAAIAAgACAAIAAgACAAIAAgACAAIAAgACAAIAAgACAAIAAgACAAIAAgACMAXABuACMAIABNAEoARABBAFQARQBfAFQATwBfAFEAVQBBAFIAVABFAFIAXwBEAEEAVABFACAAIABSAGUAdAB1AHIAbgBzACAAdABoAGUAIABmAGkAcwBjAGEAbAAgAHkAZQBhAHIALAAgAHEAdQBhAHIAdABlAHIALAAgAGQAYQB5ACAAbwBmACAAcQB1AGEAcgB0AGUAcgAsACAAdABpAG0AZQAgAGEAbgBkACAAZABhAHkAcwAgAGkAbgAgAHQAaABlACAAcQB1AGEAcgB0AGUAcgAgACAAIAAjAFwAbgAjACAAIAAgACAAIAAgACAAIAAgACAAIAAgACAAIAAgACAAIAAgACAAIAAgACAAIAAgACAAdABvACAAYQBuACAAbwBwAHQAaQBvAG4AYQBsACAAcAByAGUAYwBpAHMAaQBvAG4AIABsAGUAdgBlAGwAIABmAG8AcgAgAHQAaABlACAAZwBpAHYAZQBuACAATQBvAGQAaQBmAGUAZAAgAEoAdQBsAGkAYQBuACAARABhAHQAZQAgAGkAbgAgAHQAaABlACAAIAAgACAAIAAgACAAIAAgACAAIwBcAG4AIwAgACAAIAAgACAAIAAgACAAIAAgACAAIAAgACAAIAAgACAAIAAgACAAIAAgACAAIAAgAHMAcABlAGMAaQBmAGkAZQBkACAAYwBhAGwAZQBuAGQAYQByAC4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ABBAFQARQAgAEEATgBEACAAVABJAE0ARQ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UAEkATQBFAFMAUABBAE4AXwBUAE8AXwBIAE0AUwAgACAAIAAgACAAIAAgACAAUgBlAHQAdQByAG4AcwAgAHQAaABlACAAMgA0ACAAaABvAHUAcgAgAHQAaQBtAGUAawBlAGUAcABpAG4AZwAgAHIAZQBwAHIAZQBzAGUAbgB0AGEAdABpAG8AbgAgAG8AZgAgAGEAIABkAGUAYwBpAG0AYQBsACAAdABpAG0AZQBzAHAAYQBuACAAdgBhAGwAdQBlAC4AIAAgACAAIAAgACAAIAAjAFwAbgAjACAASABNAFMAXwBUAE8AXwBUAEkATQBFAFMAUABBAE4AIAAgACAAIAAgACAAIAAgAFIAZQB0AHUAcgBuAHMAIABhACAAZABlAGMAaQBtAGEAbAAgAHQAaQBtAGUAcwBwAGEAbgAgAGEAcwAgAGEAIABmAHIAYQBjAHQAaQBvAG4AIABvAGYAIABhACAAZABhAHkAIABmAHIAbwBtACAAYQAgADIANAAgAGgAbwB1AHIAIAB0AGkAbQBlAGsAZQBlAHAAaQBuAGcAIAAgACAAIAAgACAAIwBcAG4AIwAgACAAIAAgACAAIAAgACAAIAAgACAAIAAgACAAIAAgACAAIAAgACAAIAAgACAAIAB2AGEAbAB1AGUAIABvAGYAIAB0AGkAbQBlAC4AIAAgACAAIAAgACAAIAAgACAAIAAgACAAIAAgACAAIAAgACAAIAAgACAAIAAgACAAIAAgACAAIAAgACAAIAAgACAAIAAgACAAIAAgACAAIAAgACAAIAAgACAAIAAgACAAIAAgACAAIAAgACAAIAAgACAAIAAgACAAIAAgACAAIAAgACAAIAAgACMAXABuACMAIABSAE8AVQBOAEQAXwBUAEkATQBFAFMAUABBAE4AIAAgACAAIAAgACAAIAAgACAAUgBlAHQAdQByAG4AcwAgAGEAIABkAGUAYwBpAG0AYQBsACAAdABpAG0AZQBzAHAAYQBuACAAdgBhAGwAdQBlACAAcgBvAHUAbgBkAGUAZAAgAHQAbwAgAHQAaABlACAAcwBwAGUAYwBpAGYAaQBlAGQAIABwAHIAZQBjAGkAcwBpAG8AbgAuACAAIAAgACAAIAAgACAAIAAgACAAIAAgACAAIAAjAFwAbgAjACAAUgBFAFMATwBMAFYARQBfAFQASQBNAEUAUwBQAEEATgAgACAAIAAgACAAIAAgAFIAZQB0AHUAcgBuAHMAIAB0AGgAZQAgADIANAAgAGgAbwB1AHIAIAB0AGkAbQBlAGsAZQBlAHAAaQBuAGcAIAByAGUAcAByAGUAcwBlAG4AdABhAHQAaQBvAG4AIABvAGYAIABhACAAZABlAGMAaQBtAGEAbAAgAHQAaQBtAGUAcwBwAGEAbgAgAHYAYQBsAHUAZQAgACAAIAAgACAAIAAgACAAIwBcAG4AIwAgACAAIAAgACAAIAAgACAAIAAgACAAIAAgACAAIAAgACAAIAAgACAAIAAgACAAIAByAG8AdQBuAGQAZQBkACAAdABvACAAdABoAGUAIABzAHAAZQBjAGkAZgBpAGUAZAAgAHAAcgBlAGMAaQBzAGkAbwBuAC4AIAAgACAAIAAgACAAIAAgACAAIAAgACAAIAAgACAAIAAgACAAIAAgACAAIAAgACAAIAAgACAAIAAgACAAIAAgACAAIAAgACAAIAAgACAAIAAgACAAIAAgACAAIAAgACMAXABuACMAIABNAEoARABBAFQARQBfAEEARABEAEkAVABJAE8ATgAgACAAIAAgACAAIAAgACAAUgBlAHQAdQByAG4AcwAgAHQAaABlACAAYQBkAGQAaQB0AGkAbwBuACAAbwBmACAAYQAgAHQAaQBtAGUAcwBwAGEAbgAgAGMAbwBtAHAAbABpAGMAYQB0AGkAbwBuACAAdABvACAAYQAgAGcAaQB2AGUAbgAgAE0AbwBkAGkAZgBpAGUAZAAgAEoAdQBsAGkAYQBuACAARABhAHQAZQAgACAAIAAjAFwAbgAjACAAIAAgACAAIAAgACAAIAAgACAAIAAgACAAIAAgACAAIAAgACAAIAAgACAAIAAgAGUAeABwAHIAZQBzAHMAZQBkACAAaQBuACAAbABvAGMAYQBsACAAdABpAG0AZQAuACAAIAAgACAAIAAgACAAIAAgACAAIAAgACAAIAAgACAAIAAgACAAIAAgACAAIAAgACAAIAAgACAAIAAgACAAIAAgACAAIAAgACAAIAAgACAAIAAgACAAIAAgACAAIAAgACAAIAAgACAAIAAgACAAIAAgACAAIwBcAG4AIwAgAFIARQBTAE8ATABWAEUAXwBEAEEAVABFACAAIAAgACAAIAAgACAAIAAgACAAIABSAGUAdAB1AHIAbgBzACAAYQAgAHIAZQBzAG8AbAB2AGUAZAAgAGMAYQBsAGUAbgBkAGEAcgAgAGQAYQB0AGUAIABmAHIAbwBtACAAcAByAG8AdgBpAGQAZQBkACAAZABlAGMAaQBtAGEAbAAgAHkAZQBhAHIAcwAsACAAbQBvAG4AdABoAHMALAAgAGQAYQB5AHMAIABhAG4AZAAgACAAIAAgACMAXABuACMAIAAgACAAIAAgACAAIAAgACAAIAAgACAAIAAgACAAIAAgACAAIAAgACAAIAAgACAAdABpAG0AZQAu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QARQBMAFQAQ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FAEwAVABBAF8ASQBOAFQARQBSAFYAQQBMACAAIAAgACAAIAAgACAAIAAgAFIAZQB0AHUAcgBuAHMAIAB0AGgAZQAgAHQAaQBtAGUAcwBwAGEAbgAgAGQAaQBmAGYAZQByAGUAbgBjAGUAIABiAGUAdAB3AGUAZQBuACAATQBvAGQAaQBmAGkAZQBkACAASgB1AGwAaQBhAG4AIABEAGEAdABlAHMAIABpAG4AIAB0AGgAZQAgAHMAcABlAGMAaQBmAGkAZQBkACAAIAAgACAAIwBcAG4AIwAgACAAIAAgACAAIAAgACAAIAAgACAAIAAgACAAIAAgACAAIAAgACAAIAAgACAAIAB1AG4AaQB0AHMALgAgACAAIAAgACAAIAAgACAAIAAgACAAIAAgACAAIAAgACAAIAAgACAAIAAgACAAIAAgACAAIAAgACAAIAAgACAAIAAgACAAIAAgACAAIAAgACAAIAAgACAAIAAgACAAIAAgACAAIAAgACAAIAAgACAAIAAgACAAIAAgACAAIAAgACAAIAAgACAAIAAgACAAIAAgACAAIAAgACMAXABuACMAIABEAEUATABUAEEAXwBIAE8AVQBSAFMAIAAgACAAIAAgACAAIAAgACAAIAAgACAAUgBlAHQAdQByAG4AcwAgAHQAaABlACAAdABpAG0AZQBzAHAAYQBuACAAZABpAGYAZgBlAHIAZQBuAGMAZQAgAGIAZQB0AHcAZQBlAG4AIABKAHUAbABpAGEAbgAgAEQAYQB0AGUAcwAgAGkAbgAgAGgAbwB1AHIAcwAuACAAIAAgACAAIAAgACAAIAAgACAAIAAgACAAIAAgACAAIAAgACAAIAAjAFwAbgAjACAARABFAEwAVABBAF8ATQBJAE4AVQBUAEUAUwAgACAAIAAgACAAIAAgACAAIAAgAFIAZQB0AHUAcgBuAHMAIAB0AGgAZQAgAHQAaQBtAGUAcwBwAGEAbgAgAGQAaQBmAGYAZQByAGUAbgBjAGUAIABiAGUAdAB3AGUAZQBuACAASgB1AGwAaQBhAG4AIABEAGEAdABlAHMAIABpAG4AIABtAGkAbgB1AHQAZQBzAC4AIAAgACAAIAAgACAAIAAgACAAIAAgACAAIAAgACAAIAAgACAAIwBcAG4AIwAgAEQARQBMAFQAQQBfAFMARQBDAE8ATgBEAFMAIAAgACAAIAAgACAAIAAgACAAIABSAGUAdAB1AHIAbgBzACAAdABoAGUAIAB0AGkAbQBlAHMAcABhAG4AIABkAGkAZgBmAGUAcgBlAG4AYwBlACAAYgBlAHQAdwBlAGUAbgAgAEoAdQBsAGkAYQBuACAARABhAHQAZQBzACAAaQBuACAAcwBlAGMAbwBuAGQAcwAuACAAIAAgACAAIAAgACAAIAAgACAAIAAgACAAIAAgACAAIAAgACMAXABuACMAIABEAEUATABUAEEAXwBIAE8AVQBSAF8ATQBJAE4AXwBTAEUAQwAgACAAIAAgACAAUgBlAHQAdQByAG4AcwAgAHQAaABlACAAdABpAG0AZQBzAHAAYQBuACAAZABpAGYAZgBlAHIAZQBuAGMAZQAgAGIAZQB0AHcAZQBlAG4AIABKAHUAbABpAGEAbgAgAEQAYQB0AGUAcwAgAGkAbgAgAGgAbwB1AHIAcwAsACAAbQBpAG4AdQB0AGUAcwAgAGEAbgBkACAAIAAgACAAIAAgACAAIAAjAFwAbgAjACAAIAAgACAAIAAgACAAIAAgACAAIAAgACAAIAAgACAAIAAgACAAIAAgACAAIAAgAHMAZQBjAG8AbgBkAHMALgAgACAAIAAgACAAIAAgACAAIAAgACAAIAAgACAAIAAgACAAIAAgACAAIAAgACAAIAAgACAAIAAgACAAIAAgACAAIAAgACAAIAAgACAAIAAgACAAIAAgACAAIAAgACAAIAAgACAAIAAgACAAIAAgACAAIAAgACAAIAAgACAAIAAgACAAIAAgACAAIAAgACAAIAAgACAAIwBcAG4AIwAgAEQARQBMAFQAQQBfAEQAQQBZAFMAIAAgACAAIAAgACAAIAAgACAAIAAgACAAIABSAGUAdAB1AHIAbgBzACAAdABoAGUAIAB0AGkAbQBlAHMAcABhAG4AIABkAGkAZgBmAGUAcgBlAG4AYwBlACAAYgBlAHQAdwBlAGUAbgAgAEoAdQBsAGkAYQBuACAARABhAHQAZQBzACAAaQBuACAAZABhAHkAcwAuACAAIAAgACAAIAAgACAAIAAgACAAIAAgACAAIAAgACAAIAAgACAAIAAgACMAXABuACMAIABEAEUATABUAEEAXwBXAEUARQBLAFMAIAAgACAAIAAgACAAIAAgACAAIAAgACAAUgBlAHQAdQByAG4AcwAgAHQAaABlACAAdABpAG0AZQBzAHAAYQBuACAAZABpAGYAZgBlAHIAZQBuAGMAZQAgAGIAZQB0AHcAZQBlAG4AIABKAHUAbABpAGEAbgAgAEQAYQB0AGUAcwAgAGkAbgAgAHcAZQBlAGsAcwAuACAAIAAgACAAIAAgACAAIAAgACAAIAAgACAAIAAgACAAIAAgACAAIAAjAFwAbgAjACAARABFAEwAVABBAF8ATQBPAE4AVABIAFMAIAAgACAAIAAgACAAIAAgACAAIAAgAFIAZQB0AHUAcgBuAHMAIAB0AGgAZQAgAHQAaQBtAGUAcwBwAGEAbgAgAGQAaQBmAGYAZQByAGUAbgBjAGUAIABiAGUAdAB3AGUAZQBuACAATQBvAGQAaQBmAGkAZQBkACAASgB1AGwAaQBhAG4AIABEAGEAdABlAHMAIABpAG4AIABtAG8AbgB0AGgAcwAuACAAIAAgACAAIAAgACAAIAAgACAAIwBcAG4AIwAgAEQARQBMAFQAQQBfAFEAVQBBAFIAVABFAFIAUwAgACAAIAAgACAAIAAgACAAIABSAGUAdAB1AHIAbgBzACAAdABoAGUAIAB0AGkAbQBlAHMAcABhAG4AIABkAGkAZgBmAGUAcgBlAG4AYwBlACAAYgBlAHQAdwBlAGUAbgAgAE0AbwBkAGkAZgBpAGUAZAAgAEoAdQBsAGkAYQBuACAARABhAHQAZQBzACAAaQBuACAAcQB1AGEAcgB0AGUAcgBzAC4AIAAgACAAIAAgACAAIAAgACMAXABuACMAIABEAEUATABUAEEAXwBZAEUAQQBSAFMAIAAgACAAIAAgACAAIAAgACAAIAAgACAAUgBlAHQAdQByAG4AcwAgAHQAaABlACAAdABpAG0AZQBzAHAAYQBuACAAZABpAGYAZgBlAHIAZQBuAGMAZQAgAGIAZQB0AHcAZQBlAG4AIABNAG8AZABpAGYAaQBlAGQAIABKAHUAbABpAGEAbgAgAEQAYQB0AGUAcwAgAGkAbgAgAHkAZQBhAHIAcwAuACAAIAAgACAAIAAgACAAIAAgACAAIAAjAFwAbgAjACAARABFAEwAVABBAF8AVwBFAEUASwBfAEQAQQBZAFMAIAAgACAAIAAgACAAIAAgAFIAZQB0AHUAcgBuAHMAIAB0AGgAZQAgAHQAaQBtAGUAcwBwAGEAbgAgAGQAaQBmAGYAZQByAGUAbgBjAGUAIABiAGUAdAB3AGUAZQBuACAASgB1AGwAaQBhAG4AIABEAGEAdABlAHMAIABpAG4AIAB3AGUAZQBrAHMAIABhAG4AZAAgAGQAYQB5AHMALgAgACAAIAAgACAAIAAgACAAIAAgACAAIwBcAG4AIwAgAEQARQBMAFQAQQBfAFkARQBBAFIAXwBXAEUARQBLAF8ARABBAFkAUwAgACAAIABSAGUAdAB1AHIAbgBzACAAdABoAGUAIAB0AGkAbQBlAHMAcABhAG4AIABkAGkAZgBmAGUAcgBlAG4AYwBlACAAYgBlAHQAdwBlAGUAbgAgAE0AbwBkAGkAZgBpAGUAZAAgAEoAdQBsAGkAYQBuACAARABhAHQAZQBzACAAaQBuACAAeQBlAGEAcgBzACwAIAB3AGUAZQBrAHMAIABhAG4AZAAgACMAXABuACMAIAAgACAAIAAgACAAIAAgACAAIAAgACAAIAAgACAAIAAgACAAIAAgACAAIAAgACAAZABhAHkAcwAuACAAIAAgACAAIAAgACAAIAAgACAAIAAgACAAIAAgACAAIAAgACAAIAAgACAAIAAgACAAIAAgACAAIAAgACAAIAAgACAAIAAgACAAIAAgACAAIAAgACAAIAAgACAAIAAgACAAIAAgACAAIAAgACAAIAAgACAAIAAgACAAIAAgACAAIAAgACAAIAAgACAAIAAgACAAIAAgACAAIAAjAFwAbgAjACAARABFAEwAVABBAF8ATQBPAE4AVABIAF8ARABBAFkAUwAgACAAIAAgACAAIAAgAFIAZQB0AHUAcgBuAHMAIAB0AGgAZQAgAHQAaQBtAGUAcwBwAGEAbgAgAGQAaQBmAGYAZQByAGUAbgBjAGUAIABiAGUAdAB3AGUAZQBuACAATQBvAGQAaQBmAGkAZQBkACAASgB1AGwAaQBhAG4AIABEAGEAdABlAHMAIABpAG4AIABtAG8AbgB0AGgAcwAgAGEAbgBkACAAZABhAHkAcwAuACAAIwBcAG4AIwAgAEQARQBMAFQAQQBfAFEAVQBBAFIAVABFAFIAXwBEAEEAWQBTACAAIAAgACAAIABSAGUAdAB1AHIAbgBzACAAdABoAGUAIAB0AGkAbQBlAHMAcABhAG4AIABkAGkAZgBmAGUAcgBlAG4AYwBlACAAYgBlAHQAdwBlAGUAbgAgAE0AbwBkAGkAZgBpAGUAZAAgAEoAdQBsAGkAYQBuACAARABhAHQAZQBzACAAaQBuACAAcQB1AGEAcgB0AGUAcgBzACAAYQBuAGQAIAAgACAAIAAgACMAXABuACMAIAAgACAAIAAgACAAIAAgACAAIAAgACAAIAAgACAAIAAgACAAIAAgACAAIAAgACAAZABhAHkAcwAu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UAWABUAEUATgBU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QBYAFQARQBOAFQAXwBPAEYAXwBEAEEAWQBTACAAIAAgACAAIAAgACAAIAAgAFIAZQB0AHUAcgBuAHMAIAB0AGgAZQAgAGkAbgBjAGwAdQBzAGkAdgBlACAAZQB4AHQAZQBuAHQAIABvAGYAIABkAGEAeQBzACAAcwBwAGEAbgBuAGUAZAAgAGIAeQAgAHQAdwBvACAATQBvAGQAaQBmAGkAZQBkACAASgB1AGwAaQBhAG4AIABEAGEAdABlAHMAIAAgACAAIAAgACAAIAAgACAAIwBcAG4AIwAgACAAIAAgACAAIAAgACAAIAAgACAAIAAgACAAIAAgACAAIAAgACAAIAAgACAAIABlAHgAcAByAGUAcwBzAGUAZAAgAGkAbgAgAGwAbwBjAGEAbAAgAHQAaQBtAGUALgAgACAAIAAgACAAIAAgACAAIAAgACAAIAAgACAAIAAgACAAIAAgACAAIAAgACAAIAAgACAAIAAgACAAIAAgACAAIAAgACAAIAAgACAAIAAgACAAIAAgACAAIAAgACAAIAAgACAAIAAgACAAIAAgACAAIAAgACMAXABuACMAIABFAFgAVABFAE4AVABfAE8ARgBfAFcARQBFAEsAUwAgACAAIAAgACAAIAAgACAAUgBlAHQAdQByAG4AcwAgAHQAaABlACAAaQBuAGMAbAB1AHMAaQB2AGUAIABlAHgAdABlAG4AdAAgAG8AZgAgAHcAZQBlAGsAcwAgAHMAcABhAG4AbgBlAGQAIABiAHkAIAB0AHcAbwAgAE0AbwBkAGkAZgBpAGUAZAAgAEoAdQBsAGkAYQBuACAARABhAHQAZQBzACAAIAAgACAAIAAgACAAIAAjAFwAbgAjACAAIAAgACAAIAAgACAAIAAgACAAIAAgACAAIAAgACAAIAAgACAAIAAgACAAIAAgAGUAeABwAHIAZQBzAHMAZQBkACAAaQBuACAAbABvAGMAYQBsACAAdABpAG0AZQAuACAAIAAgACAAIAAgACAAIAAgACAAIAAgACAAIAAgACAAIAAgACAAIAAgACAAIAAgACAAIAAgACAAIAAgACAAIAAgACAAIAAgACAAIAAgACAAIAAgACAAIAAgACAAIAAgACAAIAAgACAAIAAgACAAIAAgACAAIwBcAG4AIwAgAEUAWABUAEUATgBUAF8ATwBGAF8ATQBPAE4AVABIAFMAIAAgACAAIAAgACAAIABSAGUAdAB1AHIAbgBzACAAdABoAGUAIABpAG4AYwBsAHUAcwBpAHYAZQAgAGUAeAB0AGUAbgB0ACAAbwBmACAAbQBvAG4AdABoAHMAIABzAHAAYQBuAG4AZQBkACAAYgB5ACAAdAB3AG8AIABNAG8AZABpAGYAaQBlAGQAIABKAHUAbABpAGEAbgAgAEQAYQB0AGUAcwAgACAAIAAgACAAIAAgACMAXABuACMAIAAgACAAIAAgACAAIAAgACAAIAAgACAAIAAgACAAIAAgACAAIAAgACAAIAAgACAAZQB4AHAAcgBlAHMAcwBlAGQAIABpAG4AIABsAG8AYwBhAGwAIAB0AGkAbQBlAC4AIAAgACAAIAAgACAAIAAgACAAIAAgACAAIAAgACAAIAAgACAAIAAgACAAIAAgACAAIAAgACAAIAAgACAAIAAgACAAIAAgACAAIAAgACAAIAAgACAAIAAgACAAIAAgACAAIAAgACAAIAAgACAAIAAgACAAIAAjAFwAbgAjACAARQBYAFQARQBOAFQAXwBPAEYAXwBRAFUAQQBSAFQARQBSAFMAIAAgACAAIAAgAFIAZQB0AHUAcgBuAHMAIAB0AGgAZQAgAGkAbgBjAGwAdQBzAGkAdgBlACAAZQB4AHQAZQBuAHQAIABvAGYAIABxAHUAYQByAHQAZQByAHMAIABzAHAAYQBuAG4AZQBkACAAYgB5ACAAdAB3AG8AIABNAG8AZABpAGYAaQBlAGQAIABKAHUAbABpAGEAbgAgAEQAYQB0AGUAcwAgACAAIAAgACAAIwBcAG4AIwAgACAAIAAgACAAIAAgACAAIAAgACAAIAAgACAAIAAgACAAIAAgACAAIAAgACAAIABlAHgAcAByAGUAcwBzAGUAZAAgAGkAbgAgAGwAbwBjAGEAbAAgAHQAaQBtAGUALgAgACAAIAAgACAAIAAgACAAIAAgACAAIAAgACAAIAAgACAAIAAgACAAIAAgACAAIAAgACAAIAAgACAAIAAgACAAIAAgACAAIAAgACAAIAAgACAAIAAgACAAIAAgACAAIAAgACAAIAAgACAAIAAgACAAIAAgACMAXABuACMAIABFAFgAVABFAE4AVABfAE8ARgBfAFkARQBBAFIAUwAgACAAIAAgACAAIAAgACAAUgBlAHQAdQByAG4AcwAgAHQAaABlACAAaQBuAGMAbAB1AHMAaQB2AGUAIABlAHgAdABlAG4AdAAgAG8AZgAgAHkAZQBhAHIAcwAgAHMAcABhAG4AbgBlAGQAIABiAHkAIAB0AHcAbwAgAE0AbwBkAGkAZgBpAGUAZAAgAEoAdQBsAGkAYQBuACAARABhAHQAZQBzACAAIAAgACAAIAAgACAAIAAjAFwAbgAjACAAIAAgACAAIAAgACAAIAAgACAAIAAgACAAIAAgACAAIAAgACAAIAAgACAAIAAgAGUAeABwAHIAZQBzAHMAZQBkACAAaQBuACAAbABvAGMAYQBsACAAdABpAG0AZQAu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QAEEAUgBTAEkATgBH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AAQQBSAFMARQBfAFcARQBFAEsARABBAFkAIAAgACAAIAAgACAAIAAgACAAIABSAGUAdAB1AHIAbgBzACAAYQAgAG4AdQBtAGIAZQByACAAcgBlAHAAcgBlAHMAZQBuAHQAaQBuAGcAIAB0AGgAZQAgAGQAYQB5ACAAbwBmACAAdABoAGUAIAB3AGUAZQBrACAAZgByAG8AbQAgAGEAIABnAGkAdgBlAG4AIAB0AGUAeAB0ACAAdwBlAGUAawBkAGEAeQAgAG4AYQBtAGUALgAgACMAXABuACMAIABQAEEAUgBTAEUAXwBNAE8ATgBUAEgAIAAgACAAIAAgACAAIAAgACAAIAAgACAAUgBlAHQAdQByAG4AcwAgAGEAIABuAHUAbQBiAGUAcgAgAHIAZQBwAHIAZQBzAGUAbgB0AGkAbgBnACAAdABoAGUAIABtAG8AbgB0AGgAIABvAGYAIAB5AGUAYQByACAAZgByAG8AbQAgAGEAIABnAGkAdgBlAG4AIABtAG8AbgB0AGgAIABuAGEAbQBlAC4AIAAgACAAIAAgACAAIAAgACAAIAAjAFwAbgAjACAAUABBAFIAUwBFAF8ASQBTAE8AXwBUAEkATQBFACAAIAAgACAAIAAgACAAIAAgAFAAYQByAHMAZQBzACAAYQBuACAASQBTAE8AIABmAG8AcgBtAGEAdAB0AGUAZAAgAHQAaQBtAGUAIABvAGYAIABkAGEAeQAgAGkAbgB0AG8AIABkAGUAYwBpAG0AYQBsACAAdABpAG0AZQAgAG8AZgAgAGQAYQB5AC4AIAAgACAAIAAgACAAIAAgACAAIAAgACAAIAAgACAAIAAgACAAIAAgACAAIwBcAG4AIwAgAFAAQQBSAFMARQBfAEkAUwBPAF8AVABaAE8AIAAgACAAIAAgACAAIAAgACAAIABQAGEAcgBzAGUAcwAgAGEAbgAgAEkAUwBPACAAZgBvAHIAbQBhAHQAdABlAGQAIAB0AGkAbQBlACAAegBvAG4AZQAgAG8AZgBmAHMAZQB0ACAAaQBuAHQAbwAgAGEAIABkAGUAYwBpAG0AYQBsACAAdABpAG0AZQBzAHAAYQBuAC4AIAAgACAAIAAgACAAIAAgACAAIAAgACAAIAAgACAAIAAgACMAXABuACMAIABQAEEAUgBTAEUAXwBJAFMATwBfAEQAQQBUAEUAIAAgACAAIAAgACAAIAAgACAAUABhAHIAcwBlAHMAIABhAG4AIABJAFMATwAgAGYAbwByAG0AYQB0AHQAZQBkACAAZABhAHQAZQAgAGkAbgB0AG8AIABpAHQAcwAgAHIAZQBzAHAAZQBjAHQAaQB2AGUAIABwAGEAcgB0AHMALgAgACAAIAAgACAAIAAgACAAIAAgACAAIAAgACAAIAAgACAAIAAgACAAIAAgACAAIAAgACAAIAAjAFwAbgAjACAAUABBAFIAUwBFAF8ASQBTAE8AXwBEAEEAVABFAFQASQBNAEUAIAAgACAAIAAgAFAAYQByAHMAZQBzACAAYQBuACAASQBTAE8AIABmAG8AcgBtAGEAdAB0AGUAZAAgAGQAYQB0AGUAIABhAG4AZAAgAHQAaQBtAGUAIABpAG4AdABvACAAcgBlAHMAcABlAGMAdABpAHYAZQAgAGQAYQB0AGUAIABwAGEAcgB0AHMALAAgAHQAaQBtAGUALAAgAGEAbgBkACAAdABpAG0AZQAgACAAIwBcAG4AIwAgACAAIAAgACAAIAAgACAAIAAgACAAIAAgACAAIAAgACAAIAAgACAAIAAgACAAIAB6AG8AbgBlACAAbwBmAGYAcwBlAHQAIABmAHIAbwBtACAAVQBUAEMALgAgAFAAcgBvAHYAaQBkAGkAbgBnACAAYQAgAHQAaQBtAGUAIAB6AG8AbgBlACAAbwBmAGYAcwBlAHQAIABvAG4AIABpAHQAcwAgAG8AdwBuACAAaQBzACAAaQBuAHYAYQBsAGkAZAAgAGYAbwByACAAdABoAGkAcwAgACMAXABuACMAIAAgACAAIAAgACAAIAAgACAAIAAgACAAIAAgACAAIAAgACAAIAAgACAAIAAgACAAZgB1AG4AYwB0AGkAbwBuAC4AIAAgACAAIAAgACAAIAAgACAAIAAgACAAIAAgACAAIAAgACAAIAAgACAAIAAgACAAIAAgACAAIAAgACAAIAAgACAAIAAgACAAIAAgACAAIAAgACAAIAAgACAAIAAgACAAIAAgACAAIAAgACAAIAAgACAAIAAgACAAIAAgACAAIAAgACAAIAAgACAAIAAgACAAIAAjAFwAbgAjACAAUABBAFIAUwBFAF8ATABJAFQARQBSAEEAUgBZAF8AWQBFAEEAUgAgACAAIAAgAFIAZQB0AHUAcgBuAHMAIABhACAAbgB1AG0AYgBlAHIAIAByAGUAcAByAGUAcwBlAG4AdABpAG4AZwAgAHQAaABlACAAeQBlAGEAcgAgAHIAZQBsAGEAdABpAHYAZQAgAHQAbwAgAHQAaABlACAAYwBvAG0AbQBvAG4AIABlAHIAYQAgAGYAcgBvAG0AIABhACAAZwBpAHYAZQBuACAAIAAgACAAIwBcAG4AIwAgACAAIAAgACAAIAAgACAAIAAgACAAIAAgACAAIAAgACAAIAAgACAAIAAgACAAIABsAGkAdABlAHIAYQByAHkAIAB5AGUAYQByAC4AIAAgACAAIAAgACAAIAAgACAAIAAgACAAIAAgACAAIAAgACAAIAAgACAAIAAgACAAIAAgACAAIAAgACAAIAAgACAAIAAgACAAIAAgACAAIAAgACAAIAAgACAAIAAgACAAIAAgACAAIAAgACAAIAAgACAAIAAgACAAIAAgACAAIAAgACAAIAAgACMAXABuACMAIABQAEEAUgBTAEUAXwBMAEkAVABFAFIAQQBSAFkAXwBEAEEAVABFACAAIAAgACAAUABhAHIAcwBlAHMAIABhACAAbABpAHQAZQByAGEAcgB5ACAAZABhAHQAZQAgAGkAbgB0AG8AIAByAGUAcwBwAGUAYwB0AGkAdgBlACAAcABhAHIAdABzACAAbwBmACAAeQBlAGEAcgAsACAAbQBvAG4AdABoACwAIABkAGEAeQAgAGEAbgBkACAAdABpAG0AZQAgAG8AZgAgAGQAYQB5AC4AIAAjAFwAbgAjACAAUABBAFIAUwBFAF8AVQBTAF8ARABBAFQARQAgACAAIAAgACAAIAAgACAAIAAgAFAAYQByAHMAZQBzACAAYQAgAFUAUwAgAGYAbwByAG0AYQB0AHQAZQBkACAAZABhAHQAZQAgAGkAbgB0AG8AIAByAGUAcwBwAGUAYwB0AGkAdgBlACAAcABhAHIAdABzACAAbwBmACAAeQBlAGEAcgAsACAAbQBvAG4AdABoACwAIABkAGEAeQAgAGEAbgBkACAAdABpAG0AZQAgAG8AZgAgACAAIwBcAG4AIw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QAEEAUgBTAEUAXwBNAEkATABfAEQAVABHACAAIAAgACAAIAAgACAAIAAgACAAUABhAHIAcwBlAHMAIABhACAAZABhAHQAZQAtAHQAaQBtAGUAIABnAHIAbwB1AHAAIABpAG4AIAB0AGgAZQAgAGYAbwByAG0AYQB0ACAAdQBzAGUAZAAgAGIAeQAgAFUAUwAgAE0AaQBsAGkAdABhAHIAeQAgAG0AZQBzAHMAYQBnAGUAIAB0AHIAYQBmAGYAaQBjACwAIABpAG4AdABvACAAIAAjAFwAbgAjACAAIAAgACAAIAAgACAAIAAgACAAIAAgACAAIAAgACAAIAAgACAAIAAgACAAIAAgAHIAZQBzAHAAZQBjAHQAaQB2AGUAIABwAGEAcgB0AHMAIABvAGYAIAB5AGUAYQByACwAIABtAG8AbgB0AGgALAAgAGQAYQB5ACwAIAB0AGkAbQBlACAAbwBmACAAZABhAHkAIABhAG4AZAAgAHQAaQBtAGUAIAB6AG8AbgBlACAAbwBmAGYAcwBlAHQAIABpAG4AIABtAGkAbgB1AHQAZQBzACAAIwBcAG4AIwAgACAAIAAgACAAIAAgACAAIAAgACAAIAAgACAAIAAgACAAIAAgACAAIAAgACAAIABmAHIAbwBtACAAVQBUAEMALg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ABFAFgAV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XAEUARQBLAEQAQQBZAF8ATgBBAE0ARQAgACAAIAAgACAAIAAgACAAIAAgACAAUgBlAHQAdQByAG4AcwAgAG4AYQBtAGUAIABvAGYAIABhAG4AIABJAFMATwAgAGQAYQB5ACAAbwBmACAAdwBlAGUAawAgAG4AdQBtAGIAZQByACAAYQBzACAAdABlAHgAdAAuACAAIAAgACAAIAAgACAAIAAgACAAIAAgACAAIAAgACAAIAAgACAAIAAgACAAIAAgACAAIAAgACAAIAAgACAAIAAjAFwAbgAjACAATQBPAE4AVABIAF8ATgBBAE0ARQAgACAAIAAgACAAIAAgACAAIAAgACAAIAAgAFIAZQB0AHUAcgBuAHMAIABuAGEAbQBlACAAbwBmACAAbQBvAG4AdABoAC4AIAAgACAAIAAgACAAIAAgACAAIAAgACAAIAAgACAAIAAgACAAIAAgACAAIAAgACAAIAAgACAAIAAgACAAIAAgACAAIAAgACAAIAAgACAAIAAgACAAIAAgACAAIAAgACAAIAAgACAAIAAgACAAIAAgACAAIAAgACAAIwBcAG4AIwAgAEYATwBSAE0AQQBUAF8AVABJAE0ARQBTAFAAQQBOACAAIAAgACAAIAAgACAAIABSAGUAdAB1AHIAbgBzACAAYQAgAHQAaQBtAGUAcwBwAGEAbgAgAGEAcwAgAHQAZQB4AHQAIABpAG4AIABJAFMATwAgAGYAbwByAG0AYQB0ACAAZgByAG8AbQAgAGEAIABnAGkAdgBlAG4AIABkAGUAYwBpAG0AYQBsACAAdABpAG0AZQBzAHAAYQBuAC4AIAAgACAAIAAgACAAIAAgACAAIAAgACMAXABuACMAIABGAE8AUgBNAEEAVABfAEkAUwBPAF8AVABJAE0ARQAgACAAIAAgACAAIAAgACAAUgBlAHQAdQByAG4AcwAgAGEAIABkAGEAdABlACAAYQBzACAAdABlAHgAdAAgAGkAbgAgAEkAUwBPACAAZgBvAHIAbQBhAHQALgAgACAAIAAgACAAIAAgACAAIAAgACAAIAAgACAAIAAgACAAIAAgACAAIAAgACAAIAAgACAAIAAgACAAIAAgACAAIAAgACAAIAAgACAAIAAgACAAIAAgACAAIAAjAFwAbgAjACAARgBPAFIATQBBAFQAXwBJAFMATwBfAFQAWgBPACAAIAAgACAAIAAgACAAIAAgAFIAZQB0AHUAcgBuAHMAIABhACAAZABhAHQAZQAgAGEAcwAgAHQAZQB4AHQAIABpAG4AIABJAFMATwAgAGYAbwByAG0AYQB0AC4AIAAgACAAIAAgACAAIAAgACAAIAAgACAAIAAgACAAIAAgACAAIAAgACAAIAAgACAAIAAgACAAIAAgACAAIAAgACAAIAAgACAAIAAgACAAIAAgACAAIAAgACAAIwBcAG4AIwAgAEYATwBSAE0AQQBUAF8ASQBTAE8AXwBEAEEAVABFACAAIAAgACAAIAAgACAAIABSAGUAdAB1AHIAbgBzACAAYQAgAGQAYQB0AGUAIABhAHMAIAB0AGUAeAB0ACAAaQBuACAASQBTAE8AIABmAG8AcgBtAGEAdAAuACAAIAAgACAAIAAgACAAIAAgACAAIAAgACAAIAAgACAAIAAgACAAIAAgACAAIAAgACAAIAAgACAAIAAgACAAIAAgACAAIAAgACAAIAAgACAAIAAgACAAIAAgACMAXABuACMAIABGAE8AUgBNAEEAVABfAEkAUwBPAF8ARABBAFQARQBUAEkATQBFACAAIAAgACAAUgBlAHQAdQByAG4AcwAgAGEAIABkAGEAdABlACAAYQBzACAAdABlAHgAdAAgAGkAbgAgAEkAUwBPACAAZgBvAHIAbQBhAHQALgAgACAAIAAgACAAIAAgACAAIAAgACAAIAAgACAAIAAgACAAIAAgACAAIAAgACAAIAAgACAAIAAgACAAIAAgACAAIAAgACAAIAAgACAAIAAgACAAIAAgACAAIAAjAFwAbgAjACAARgBPAFIATQBBAFQAXwBMAEkAVABFAFIAQQBSAFkAXwBZAEUAQQBSACAAIAAgAFIAZQB0AHUAcgBuAHMAIABhACAAeQBlAGEAcgAgAGYAbwByAG0AYQB0AHQAZQBkACAAaQBuACAAbABpAHQAZQByAGEAcgB5ACAAcwB0AHkAbABlAC4AIAAgACAAIAAgACAAIAAgACAAIAAgACAAIAAgACAAIAAgACAAIAAgACAAIAAgACAAIAAgACAAIAAgACAAIAAgACAAIAAgACAAIAAgACAAIwBcAG4AIwAgAEYATwBSAE0AQQBUAF8ATABJAFQARQBSAEEAUgBZAF8ARABBAFQARQAgACAAIABSAGUAdAB1AHIAbgBzACAAYQAgAGQAYQB0AGUAIABmAG8AcgBtAGEAdAB0AGUAZAAgAGkAbgAgAGwAaQB0AGUAcgBhAHIAeQAgAHMAdAB5AGwAZQAuACAAIAAgACAAIAAgACAAIAAgACAAIAAgACAAIAAgACAAIAAgACAAIAAgACAAIAAgACAAIAAgACAAIAAgACAAIAAgACAAIAAgACAAIAAgACMAXABuACMAIABGAE8AUgBNAEEAVABfAFUAUwBfAEQAQQBUAEUAIAAgACAAIAAgACAAIAAgACAAUgBlAHQAdQByAG4AcwAgAGEAIABkAGEAdABlACAAZgBvAHIAbQBhAHQAdABlAGQAIABpAG4AIAB0AGgAZQAgAFUAUwAgAHMAdAB5AGwAZQAuACAAIAAgACAAIAAgACAAIAAgACAAIAAgACAAIAAgACAAIAAgACAAIAAgACAAIAAgACAAIAAgACAAIAAgACAAIAAgACAAIAAgACAAIAAgACAAIAAjAFwAbgAjACAARgBPAFIATQBBAFQAXwBNAEkATABfAEQAVABHACAAIAAgACAAIAAgACAAIAAgAFIAZQB0AHUAcgBuAHMAIABhACAAZABhAHQAZQAtAHQAaQBtAGUAIABnAHIAbwB1AHAAIABmAG8AcgBtAGEAdAB0AGUAZAAgAGkAbgAgAFUAUwAgAE0AaQBsAGkAdABhAHIAeQAgAG0AZQBzAHMAYQBnAGUAIAB0AHIAYQBmAGYAaQBjACAAcwB0AHkAbABlAC4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gBWAEUAUgBTAEkATwBO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0ASgBEAEEAVABFAF8AVABPAF8ARQBEAEEAVABFACAAIAAgACAAIAAgACAAIABSAGUAdAB1AHIAbgBzACAAYQBuACAARQB4AGMAZQBsACAARABhAHQAZQAvAFQAaQBtAGUAIABmAG8AcgAgAHQAaABlACAAcAByAG8AdgBpAGQAZQBkACAATQBvAGQAaQBmAGkAZQBkACAASgB1AGwAaQBhAG4AIABEAGEAdABlAC4AIABOAG8AdABlACAARQB4AGMAZQBsACAAIAAgACAAIAAgACMAXABuACMAIAAgACAAIAAgACAAIAAgACAAIAAgACAAIAAgACAAIAAgACAAIAAgACAAIAAgACAARABhAHQAZQAvAFQAaQBtAGUAIAB1AHMAZQBzACAAdABoAGUAIABHAHIAZQBnAG8AcgBpAGEAbgAgAGMAYQBsAGUAbgBkAGEAcgAuACAAIAAgACAAIAAgACAAIAAgACAAIAAgACAAIAAgACAAIAAgACAAIAAgACAAIAAgACAAIAAgACAAIAAgACAAIAAgACAAIAAgACAAIAAgACAAIAAgACAAIAAjAFwAbgAjACAARQBEAEEAVABFAF8AVABPAF8ATQBKAEQAQQBUAEUAIAAgACAAIAAgACAAIAAgAFIAZQB0AHUAcgBuAHMAIAB0AGgAZQAgAE0AbwBkAGkAZgBpAGUAZAAgAEoAdQBsAGkAYQBuACAARABhAHQAZQAgAGYAbwByACAAdABoAGUAIABwAHIAbwB2AGkAZABlAGQAIABFAHgAYwBlAGwAIABEAGEAdABlAC8AVABpAG0AZQAuACAATgBvAHQAZQAgAEUAeABjAGUAbAAgACAAIAAgACAAIwBcAG4AIwAgACAAIAAgACAAIAAgACAAIAAgACAAIAAgACAAIAAgACAAIAAgACAAIAAgACAAIABEAGEAdABlAC8AVABpAG0AZQAgAHUAcwBlAHMAIAB0AGgAZQAgAEcAcgBlAGcAbwByAGkAYQBuACAAYwBhAGwAZQBuAGQAYQByAC4AIAAgACAAIAAgACAAIAAgACAAIAAgACAAIAAgACAAIAAgACAAIAAgACAAIAAgACAAIAAgACAAIAAgACAAIAAgACAAIAAgACAAIAAgACAAIAAgACAAIAAgACMAXABuAFwAbgBcAG4AXABuACMAIABJAFMATwBEAEEAVABFAFQASQBNAEUAXwBUAE8AXwBNAEoARABBAFQARQAgACAAUgBlAHQAdQByAG4AcwAgAHQAaABlACAATQBvAGQAaQBmAGkAZQBkACAASgB1AGwAaQBhAG4AIABEAGEAdABlACAAYQBuAGQAIAB0AGkAbQBlACAAegBvAG4AZQAgAG8AZgBmAHMAZQB0ACAAZgBvAHIAIABhACAAZABhAHQAZQAgAGEAbgBkACAAdABpAG0AZQAgACAAIAAgACAAIAAgACAAIAAjAFwAbgAjACAAIAAgACAAIAAgACAAIAAgACAAIAAgACAAIAAgACAAIAAgACAAIAAgACAAIAAgAHAAcgBvAHYAaQBkAGUAZAAgAGkAbgAgAEkAUwBPACAAZgBvAHIAbQBhAHQALgAgACAAIAAgACAAIAAgACAAIAAgACAAIAAgACAAIAAgACAAIAAgACAAIAAgACAAIAAgACAAIAAgACAAIAAgACAAIAAgACAAIAAgACAAIAAgACAAIAAgACAAIAAgACAAIAAgACAAIAAgACAAIAAgACAAIAAgACAAIwBcAG4AIwAgAEkAUwBPAEQAQQBUAEUAVABJAE0ARQBfAFQATwBfAEUARABBAFQARQAgACAAIABSAGUAdAB1AHIAbgBzACAAYQBuACAARQB4AGMAZQBsACAARABhAHQAZQAvAFQAaQBtAGUAIABmAG8AcgAgAGEAIABkAGEAdABlACAAYQBuAGQAIAB0AGkAbQBlACAAcAByAG8AdgBpAGQAZQBkACAAaQBuACAASQBTAE8AIABmAG8AcgBtAGEAdAAuACAAIAAgACAAIAAgACAAIAAgACAAIAAgACMAXABuACMAIABNAEoARABBAFQARQBfAFQATwBfAEkAUwBPAEQAQQBUAEUAIAAgACAAIAAgACAAUgBlAHQAdQByAG4AcwAgAEkAUwBPACAAZgBvAHIAbQBhAHQAIABkAGEAdABlACwAIAB0AGkAbQBlACAAYQBuAGQAIAB0AGkAbQBlACAAegBvAG4AZQAgAG8AZgBmAHMAZQB0ACAAZgByAG8AbQAgAGEAIABNAG8AZABpAGYAaQBlAGQAIABKAHUAbABpAGEAbgAgAEQAYQB0AGUALgAgACAAIAAjAFwAbgBcAG4AXABuACMAIABKAEQATgBfAEwATwBDAEEATABfAFQATwBfAEkAUwBPAEQAQQBUAEUAIAAgACAAUgBlAHQAdQByAG4AcwAgAEkAUwBPACAAZgBvAHIAbQBhAHQAIABkAGEAdABlACwAIAB0AGkAbQBlACAAYQBuAGQAIAB0AGkAbQBlACAAegBvAG4AZQAgAG8AZgBmAHMAZQB0ACAAZgBvAHIAIAB0AGgAZQAgAHAAcgBvAHYAaQBkAGUAZAAgAEoAdQBsAGkAYQBuACAARABhAHkAIAAgACAAIAAjAFwAbgAjACAAIAAgACAAIAAgACAAIAAgACAAIAAgACAAIAAgACAAIAAgACAAIAAgACAAIAAgAE4AdQBtAGIAZQByACAAYQBuAGQAIABsAG8AYwBhAGwAIAB0AGkAbQBlAC4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FAEQAQQBUAEUAXwBUAE8AXwBJAFMATwBEAEEAVABFACAAIAAgACAAIAAgACAAUgBlAHQAdQByAG4AcwAgAEkAUwBPACAAZgBvAHIAbQBhAHQAIABkAGEAdABlACwAIAB0AGkAbQBlACAAYQBuAGQAIAB0AGkAbQBlACAAegBvAG4AZQAgAG8AZgBmAHMAZQB0ACAAZgByAG8AbQAgAGEAbgAgAEUAeABjAGUAbAAgAEQAYQB0AGUALwBUAGkAbQBlAC4AIAAgACAAIAAgACAAIAAjAFwAbgAjACAARQBEAEEAVABFAF8AVABPAF8ASgBEAEEAVABFACAAIAAgACAAIAAgACAAIAAgAFIAZQB0AHUAcgBuAHMAIAB0AGgAZQAgAEoAdQBsAGkAYQBuACAARABhAHQAZQAgAGYAbwByACAAdABoAGUAIABwAHIAbwB2AGkAZABlAGQAIABFAHgAYwBlAGwAIABEAGEAdABlAC8AVABpAG0AZQAuACAAIAAgACAAIAAgACAAIAAgACAAIAAgACAAIAAgACAAIAAgACAAIAAgACAAIAAgACAAIwBcAG4AIwAgAEUARABBAFQARQBfAFQATwBfAEoARABOAF8ATABPAEMAQQBMACAAIAAgACAAIABSAGUAdAB1AHIAbgBzACAAdABoAGUAIABKAHUAbABpAGEAbgAgAEQAYQB5ACAATgB1AG0AYgBlAHIAIABhAG4AZAAgAGwAbwBjAGEAbAAgAHQAaQBtAGUAIABmAG8AcgAgAHQAaABlACAAcAByAG8AdgBpAGQAZQBkACAARQB4AGMAZQBsACAARABhAHQAZQAvAFQAaQBtAGUALg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SgBEAE4AXwBMAE8AQwBBAEwAXwBUAE8AXwBFAEQAQQBUAEUAIAAgACAAIAAgAFIAZQB0AHUAcgBuAHMAIABhAG4AIABFAHgAYwBlAGwAIABEAGEAdABlAC8AVABpAG0AZQAgAGYAbwByACAAdABoAGUAIABwAHIAbwB2AGkAZABlAGQAIABKAHUAbABpAGEAbgAgAEQAYQB5ACAATgB1AG0AYgBlAHIAIABhAG4AZAAgAGwAbwBjAGEAbAAgAHQAaQBtAGUALgAgACAAIAAgACAAIwBcAG4AIwAgAEoARABBAFQARQBfAFQATwBfAEUARABBAFQARQAgACAAIAAgACAAIAAgACAAIABSAGUAdAB1AHIAbgBzACAAYQBuACAARQB4AGMAZQBsACAARABhAHQAZQAvAFQAaQBtAGUAIABmAG8AcgAgAHQAaABlACAAcAByAG8AdgBpAGQAZQBkACAASgB1AGwAaQBhAG4AIABEAGEAdABlAC4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QBTAEQAQQBUAEUAXwBUAE8AXwBFAEQAQQBUAEUAIAAgACAAIAAgACAAIAAgAFIAZQB0AHUAcgBuAHMAIABhAG4AIABFAHgAYwBlAGwAIABEAGEAdABlAC8AVABpAG0AZQAgAGYAbwByACAAdABoAGUAIABwAHIAbwB2AGkAZABlAGQAIABVAFMAIABmAG8AcgBtAGEAdAAgAGQAYQB0AGUAIABhAG4AZAAgAHQAaQBtAGUALgAgACAAIAAgACAAIAAgACAAIAAgACAAIAAgACAAIwBcAG4AIwAgAEUARABBAFQARQBfAFQATwBfAFUAUwBEAEEAVABFACAAIAAgACAAIAAgACAAIABSAGUAdAB1AHIAbgBzACAAYQAgAFUAUwAgAGYAbwByAG0AYQB0ACAAZABhAHQAZQAgAGEAbgBkACAAdABpAG0AZQAgAGYAbwByACAAdABoAGUAIABwAHIAbwB2AGkAZABlAGQAIABFAHgAYwBlAGwAIABEAGEAdABlAC8AVABpAG0AZQAu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cARQBOAEUAUgBBAEw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FwAbgBcAG4ARQBuAHMAdQByAGUAcwAgAGEAbgAgAGUAbQBwAHQAeQAgAGMAZQBsAGwAIAByAGUAZgBlAHIAZQBuAGMAZQAgAGkAcwAgAG4AbwB0ACAAcgBlAHMAbwBsAHYAZQBkACAAdABvACAAegBlAHIAb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gBhAHIAaQBhAG4AdA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GEAbAB1AGU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CgAQQAxACkALAAgAHcAaABlAHIAZQAgAEEAMQAgAGkAcwAgAGUAbQBwAHQAeQBcAG4AUgBlAHQAdQByAG4AcwAgAFwAIg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OAFUATABMAEkARgBZACAAPQAgAEwAQQBNAEIARABBACgAVgBhAGwAdQBlACwAXABuACAAIAAgACAASQBGACgASQBTAEIATABBAE4ASwAoAFYAYQBsAHUAZQApACwAIABcACIAXAAiACwAIABWAGEAbAB1AGU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BcAG4AXABuAFQAZQBzAHQAcwAgAGkAZgAgAHQAaABlACAAcABhAHIAYQBtAGUAdABlAHIAIABoAGEAcwAgAGEAbgAgAGUAbQBwAHQAeQ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GEAbAB1AGU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KABcACIAXAAiACkAXABuAFIAZQB0AHUAcgBuAHMAIABUAFIAVQBFAFwAbgBcAG4ASQBTAF8ARQBNAFAAVABZACgAMQApAFwAbgBSAGUAdAB1AHIAbgBzACAARgBBAEwAUwBFAFwAbgBcAG4ASQBTAF8ARQBNAFAAVABZACgAIwBOAC8AQ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NAFAAVABZACAAPQAgAEwAQQBNAEIARABBACgAVgBhAGwAdQBlACwAXABuACAAIAAgACAASQBGACgASQBTAEUAUgBSAE8AUgAoAFYAYQBsAHUAZQApACwAIABGAEEATABTAEUALABcAG4AIAAgACAAIAAgACAAIAAgAFYAYQBsAHUAZQAgAD0AIABcACIAXAAi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PAE4AXwBOAFUATQBFAFIASQBDAFwAbgBcAG4AVABlAHMAdABzACAAaQBmACAAdABoAGUAIABwAGEAcgBhAG0AZQB0AGUAcgAgAGgAYQBzACAAYQAgAHYAYQBsAHUAZQAgAG8AdABoAGUAcgAgAHQAaABhAG4AIABhACAAbgB1AG0AYgBlAHIAIABvAHIAIABlAG0AcAB0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PAE4AXwBOAFUATQBFAFIASQBDACgAMQApAFwAbgBSAGUAdAB1AHIAbgBzACAARgBBAEwAUwBFAFwAbgBcAG4ASQBTAF8ATgBPAE4AXwBOAFUATQBFAFIASQBDACgAXAAiAFwAIgApAFwAbgBSAGUAdAB1AHIAbgBzACAARgBBAEwAUwBFAFwAbgBcAG4ASQBTAF8ATgBPAE4AXwBOAFUATQBFAFIASQBDACgAXAAiAFgAXAAiACkAXABuAFIAZQB0AHUAcgBuAHMAIABUAFIAVQBFAFwAbgBcAG4ASQBTAF8ATgBPAE4AXwBOAFUATQBFAFIASQBDACgAIwBWAEEATABVAEUAI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TwBOAF8ATgBVAE0ARQBSAEkAQwAgAD0AIABMAEEATQBCAEQAQQAoAFYAYQBsAHUAZQAsAFwAbgAgACAAIAAgAEkARgBTACgAXABuACAAIAAgACAAIAAgACAAIABJAFMARQBSAFIATwBSACgAVgBhAGwAdQBlACkALAAgAFQAUgBVAEUALABcAG4AIAAgACAAIAAgACAAIAAgAFYAYQBsAHUAZQAgAD0AIABcACIAXAAiACwAIABGAEEATABTAEUALABcAG4AIAAgACAAIAAgACAAIAAgAEkAUwBOAFUATQBCAEUAUgAoAFYAYQBsAHUAZQApACwAIABGAEEATABTAEUALABcAG4AIAAgACAAIAAgACAAIAAgAFQAUgBVAEUALAAgAFQAUgBVAEUAXABuACAAIAAgACAAKQAgACAAIAAg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PAE4AXwBaAEUAUgBPAFwAbgBcAG4AVABlAHMAdABzACAAaQBmACAAdABoAGUAIABwAGEAcgBhAG0AZQB0AGUAcgAgAGgAYQBzACAAYQAgAHYAYQBsAHUAZQAgAG8AdABoAGUAcgAgAHQAaABhAG4AIAB6AGUAcgBvACAAbwByACAAZQBtAHAAdA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4AIAB8ACAAV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E8ATgBfAFoARQBSAE8AKABcACIAXAAiACkAXABuAFIAZQB0AHUAcgBuAHMAIABGAEEATABTAEUAXABuAFwAbgBJAFMAXwBOAE8ATgBfAFoARQBSAE8AKAA0AC4ANQApAFwAbgBSAGUAdAB1AHIAbgBzACAAVABSAFUARQBcAG4AXABuAEkAUwBfAE4ATwBOAF8AWgBFAFIATwAoADAAKQBcAG4AUgBlAHQAdQByAG4AcwAgAEYAQQBMAFMARQBcAG4AXABuAEkAUwBfAE4ATwBOAF8AWgBFAFIATwAoAFwAIgAzAFwAIg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TwBOAF8AWgBFAFIATwAgAD0AIABMAEEATQBCAEQAQQAoAE4ALABcAG4AIAAgACAAIABJAEYAUwAoAFwAbgAgACAAIAAgACAAIAAgACAASQBTAEUAUgBSAE8AUgAoAE4AKQAsACAAVABSAFUARQAsAFwAbgAgACAAIAAgACAAIAAgACAATgAgAD0AIABcACIAXAAiACwAIABGAEEATABTAEUALABcAG4AIAAgACAAIAAgACAAIAAgAE4ATwBUACgASQBTAE4AVQBNAEIARQBSACgATgApACkALAAgAFQAUgBVAEUALABcAG4AIAAgACAAIAAgACAAIAAgAE4AIAA9ACAAMAAsACAARgBBAEwAUwBFACwAXABuACAAIAAgACAAIAAgACAAIABUAFIAVQBFACwAIABUAFIAVQBF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E8ATgBfAE4ARQBHAEEAVABJAFYARQBcAG4AXABuAFQAZQBzAHQAcwAgAGkAZgAgAHQAaABlACAAcABhAHIAYQBtAGUAdABlAHIAIABoAGEAcwAgAGEAIAB2AGEAbAB1AGUAIABnAHIAZQBhAHQAZQByACAAdABoAGEAbgAgAHoAZQByAG8ALgAgAE4AbwBuACAAbgB1AG0AZQByAGkAYwAgAHYAYQBsAHUAZQBzACAAcgBlAHMAdQBsAHQAIABp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W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TwBOAF8ATgBFAEcAQQBUAEkAVgBFACgAXAAiAFwAIgApAFwAbgBSAGUAdAB1AHIAbgBzACAARgBBAEwAUwBFAFwAbgBcAG4ASQBTAF8ATgBPAE4AXwBOAEUARwBBAFQASQBWAEUAKAA0AC4ANQApAFwAbgBSAGUAdAB1AHIAbgBzACAAVABSAFUARQBcAG4AXABuAEkAUwBfAE4ATwBOAF8ATgBFAEcAQQBUAEkAVgBFACgAMAApAFwAbgBSAGUAdAB1AHIAbgBzACAAVABSAFUARQBcAG4AXABuAEkAUwBfAE4ATwBOAF8ATgBFAEcAQQBUAEkAVgBFACgALQAx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OAE8ATgBfAE4ARQBHAEEAVABJAFYARQAgAD0AIABMAEEATQBCAEQAQQAoAE4ALABcAG4AIAAgACAAIABJAEYAUwAoAFwAbgAgACAAIAAgACAAIAAgACAASQBTAEUAUgBSAE8AUgAoAE4AKQAsACAARgBBAEwAUwBFACwAXABuACAAIAAgACAAIAAgACAAIABOACAAPQAgAFwAIgBcACIALAAgAEYAQQBMAFMARQAsAFwAbgAgACAAIAAgACAAIAAgACAATgBPAFQAKABJAFMATgBVAE0AQgBFAFIAKABOACkAKQAsACAARgBBAEwAUwBFACwAXABuACAAIAAgACAAIAAgACAAIABUAFIAVQBFACwAIABOACAAPgA9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XABuAFwAbgBUAGUAcwB0AHMAIABpAGYAIABhACAAbgB1AG0AYgBlAHIAIABpAHMAIABhAG4AIABpAG4AdABlAGcAZQByACAAbwByACAAdgBlAHIAeQAgAGMAbABvAHMAZQAgAHQAbwAgAGEAbgAgAGkAbgB0AGUAZwBlAHIALgAgAFUAcwBlACAAaQBuACAAcABsAGEAYwBlACAAbwBmACAATQBPAEQAKABOACwAIAAwACkAIAA+ACAAMAAgAHcAaABlAHIAZQAgAE4AXABuAGMAYQBuACAAYgBlACAAdwBpAHQAaABpAG4AIABhACAAbABhAHIAZwBlACAAcgBhAG4AZwBlACAAbwBmACAAbQBhAGcAbgBpAHQAdQBkAGU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AoADEAKQBcAG4AUgBlAHQAdQByAG4AcwAgAFQAUgBVAEUAXABuAFwAbgBJAFMAXwBJAE4AVABFAEcARQBSACgAMAAuADUAKQBcAG4AUgBlAHQAdQByAG4AcwAgAEYAQQBMAFMARQBcAG4AXABuAEkAUwBfAEkATgBUAEUARwBFAFIAKABcACIAMwBcACIAKQBcAG4AUgBlAHQAdQByAG4AcwAgACMAVgBBAEwAVQBFAC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JAE4AVABFAEcARQBSACAAPQAgAEwAQQBNAEIARABBACgATgAsAFwAbgAgACAAIAAgAEkARgAoAE4ATwBUACgASQBTAE4AVQBNAEIARQBSACgATgApACkALAAgAHsAIwBWAEEATABVAEUAIQB9ACwAXABuACAAIAAgACAAIAAgACAAIABMAEUAVAAoAFwAbgAgACAAIAAgACAAIAAgACAAIAAgACAAIABfAGkAbgB0AGUAZwBlAHIALAAgAEkATgBUACgATgApACwAXABuACAAIAAgACAAIAAgACAAIAAgACAAIAAgAFIATwBVAE4ARABEAE8AVwBOACgATgAgAC0AIABfAGkAbgB0AGUAZwBlAHIALAAgADEANQApACAAPQAgADAAXABuACAAIAAgACAAIAAgACAAIAApAFwAbgAgACAAIAAgACkAXABuACkAO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DAEkATQBBAEwAUwBcAG4AXABuAFIAZQB0AHUAcgBuAHMAIAB0AGgAZQAgAG4AdQBtAGIAZQByACAAbwBmACAAZABlAGMAaQBtAGEAbAAgAHAAbABhAGMAZQBzACAAZgBvAHIAIABhACAAcgBhAHQAaQBvAG4AYQBsACAAbgB1AG0AYgBl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F0AIAB8ACAAbQBhAHgAIAB2AGEAbAB1AGUAIAAxADUAIABmAG8AcgAgAHYAYQBsAHUAZQBzACAAPgAg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kAGUAYwBpAG0AYQBs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MASQBNAEEATABTACAAPQAgAEwAQQBNAEIARABBACgATgAsAFwAbgAgACAAIAAgAEkARgBTACgAXABuACAAIAAgACAAIAAgACAAIABOACAAPQAgAFwAIgBcACIALAAgAFwAIgBcACIALABcAG4AIAAgACAAIAAgACAAIAAgAE4ATwBUACgASQBTAE4AdQBtAGIAZQByACgATgApACkALAAgAHsAIwBWAEEATABVAEUAIQB9ACwAXABuACAAIAAgACAAIAAgACAAIABOACAAPQAgADAALAAgADAALABcAG4AIAAgACAAIAAgACAAIAAgAFQAUgBVAEUALAAgAEwARQBUACgAXABuACAAIAAgACAAIAAgACAAIAAgACAAIAAgAC8ALwAgAEkARQBFAEUAIAA3ADUANAAgAGYAbABvAGEAdABpAG4AZwAgAHAAbwBpAG4AdAAgAGEAcgBpAHQAaABtAGUAdABpAGMAIABpAG4AdAByAG8AZAB1AGMAZQBzACAAZQByAHIAbwByAHMAIABpAG4AIAB0AGgAZQAgAG0AYQB0AGgAZQBtAGEAdABpAGMAYQBsACAAYQBsAGcAbwByAGkAdABoAG0AOgBcAG4AIAAgACAAIAAgACAAIAAgACAAIAAgACAALwAvACAAbgB1AG0AIAAtAD4AIABmAHIAYQBjACAAPQAgAE0ATwBEACgAbgB1AG0ALAAgADEAKQA7ACAAcwBtAGEAbABsAGUAcwB0ACAAbgAgAHcAaABlAHIAZQAgAGYAcgBhAGMAIAAqACAAMQAwAF4AbgAgAD0AIABJAE4AVAAoAGYAcgBhAGMAIAAqACAAMQAwAF4AbgApAFwAbgAgACAAIAAgACAAIAAgACAAIAAgACAAIAAvAC8AIABNAE8ARAAgAGkAbgB2AG8AbAB2AGUAcwAgAHMAdQBiAHIAYQBjAHQAaQBvAG4ALAAgAHcAaABpAGMAaAAgAGYAbwByACAAYQAgAG4AdQBtAGIAZQByAHMAIAA+AD4AIAAxACAAdwBpAHQAaAAgAGEAIABzAG0AYQBsAGwAIABkAGUAYwBpAG0AYQBsACAAcABhAHIAdAAgAHAAcgBvAGQAdQBjAGUAcwBcAG4AIAAgACAAIAAgACAAIAAgACAAIAAgACAALwAvACAAYQBuACAAZQByAHIAbwByACAAbQBhAHIAZwBpAG4AIAB0AGgAYQB0ACAAcgBlAHMAdQBsAHQAcwAgAGkAbgAgAGEAIABtAHUAYwBoACAAbABhAHIAZwBlAHIAIABuACAAXABuACAAIAAgACAAIAAgACAAIAAgACAAIAAgAC8ALwAgAGUAZwAgAG4AdQBtACAAPQAgADEAMABeADEAMgAgACsAIAAwAC4AMQAgADsAIABNAE8ARAAoAG4AdQBtACwAIAAxACkAIAAtACAAMAAuADEAIAA9ACAALQAwAC4AMAAwADAAMgA0ADQALgAuAC4AXABuACAAIAAgACAAIAAgACAAIAAgACAAIAAgAC8ALwAgAG4AIABzAGgAbwB1AGwAZAAgAD0AIAAxACwAIABoAG8AdwBlAHYAZQByACAAdABoAGUAIABhAGwAZwBvAHIAaQB0AGgAbQAgAHIAZQBzAHUAbAB0AHMAIABpAG4AIABhACAAcgB1AG4ALQBhAHcAYQB5ACAAbgBcAG4AIAAgACAAIAAgACAAIAAgACAAIAAgACAALwAvACAAVQBzAGkAbgBnACAARQB4AGMAZQBsACAAcwB0AHIAaQBuAGcAIABmAG8AcgBtAGEAdAB0AGkAbgBnACAAaQBuAHMAdABlAGEAZABcAG4AIAAgACAAIAAgACAAIAAgACAAIAAgACAAXwBuAHUAbQAxACwAIABBAEIAUwAoAE4AKQAsAFwAbgAgACAAIAAgACAAIAAgACAAIAAgACAAIABfAGYAcgBhAGMAMQAsACAAXwBuAHUAbQAxACAALQAgAEkATgBUACgAXwBuAHUAbQAxACkALABcAG4AIAAgACAAIAAgACAAIAAgACAAIAAgACAAXwBzAGgAaQBmAHQALAAgAEkARgBFAFIAUgBPAFIAKABDAEUASQBMAEkATgBHACgALQBMAE8ARwAxADAAKABfAGYAcgBhAGMAMQApACwAIAAxACkAIAAtACAAMQAsACAAMAApACwAXABuACAAIAAgACAAIAAgACAAIAAgACAAIAAgAF8AbgB1AG0AMgAsACAAXwBuAHUAbQAxACAAKgAgAFAATwBXAEUAUgAoADEAMAAsACAAXwBzAGgAaQBmAHQAKQAsAFwAbgAgACAAIAAgACAAIAAgACAAIAAgACAAIABfAHMATgB1AG0AMgAsACAAVABFAFgAVAAoAF8AbgB1AG0AMgAsAFwAIgAwAC4AMAAwADAAMAAwADAAMAAwADAAMAAwADAAMAAwADAAXAAiACkALABcAG4AIAAgACAAIAAgACAAIAAgACAAIAAgACAAXwBzAEYAcgBhAGMALAAgAFIASQBHAEgAVAAoAF8AcwBOAHUAbQAyACwAIAAxADUAKQAsAFwAbgAgACAAIAAgACAAIAAgACAAIAAgACAAIABJAEYAKABfAHMARgByAGEAYwAgAD0AIABcACIAMAAwADAAMAAwADAAMAAwADAAMAAwADAAMAAwADAAXAAiACwAIAAwACwAXABuACAAIAAgACAAIAAgACAAIAAgACAAIAAgACAAIAAgACAATABFAFQAKABcAG4AIAAgACAAIAAgACAAIAAgACAAIAAgACAAIAAgACAAIAAgACAAIAAgAF8AbABhAHMAdAAsACAAUgBFAEQAVQBDAEUAKABcACIAXAAiACwAIABTAEUAUQBVAEUATgBDAEUAKAAxADUALAAsADEANQAsACAALQAxACkALABcAG4AIAAgACAAIAAgACAAIAAgACAAIAAgACAAIAAgACAAIAAgACAAIAAgACAAIAAgACAATABBAE0AQgBEAEEAKABfAGEAYwBjACwAIABfAGMAdQByAHIALABcAG4AIAAgACAAIAAgACAAIAAgACAAIAAgACAAIAAgACAAIAAgACAAIAAgACAAIAAgACAAIAAgACAAIABJAEYAKABfAGEAYwBjACAAPAA+ACAAXAAiAFwAIgAsACAAXwBhAGMAYwAsAFwAbgAgACAAIAAgACAAIAAgACAAIAAgACAAIAAgACAAIAAgACAAIAAgACAAIAAgACAAIAAgACAAIAAgACAAIAAgACAASQBGACgATQBJAEQAKABfAHMARgByAGEAYwAsACAAXwBjAHUAcgByACwAIAAxACkAIAA9ACAAXAAiADAAXAAiACwAIABcACIAXAAiACwAIABfAGMAdQByAHIAKQBcAG4AIAAgACAAIAAgACAAIAAgACAAIAAgACAAIAAgACAAIAAgACAAIAAgACAAIAAgACAAIAAgACAAIAApAFwAbgAgACAAIAAgACAAIAAgACAAIAAgACAAIAAgACAAIAAgACAAIAAgACAAIAAgACAAIAApAFwAbgAgACAAIAAgACAAIAAgACAAIAAgACAAIAAgACAAIAAgACAAIAAgACAAKQAsAFwAbgAgACAAIAAgACAAIAAgACAAIAAgACAAIAAgACAAIAAgACAAIAAgACAAXwBsAGEAcwB0ACAAKwAgAF8AcwBoAGkAZgB0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IAEEAUgBTAEUAVABcAG4AXABuAFYAYQBsAGkAZABhAHQAZQBzACAAdABoAGEAdAAgAHQAaABlACAAZwBpAHYAZQBuACAAdABlAHgAdAAgAG8AbgBsAHkAIABjAG8AbgB0AGEAaQBuAHMAIABjAGgAYQByAGEAYwB0AGUAcgBzACAAaQBuACAAdABoAGUAIABzAHAAZQBjAGkAZgBpAGUAZAAgAGMAaABhAHIAYQBjAHQAZQByACAAcwBlAHQALgBcAG4ATQBhAHQAYwBoAGkAbgBnACAAaQBzACAAYwBhAHMAZQAgAHMAZQBuAHMAaQB0AGkAdg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GgAYQByAFMAZQB0ACAAfAAgAHQAZQB4AHQAIAB8ACAAVgBhAGwAaQBkACAAYwBoAGEAcgBhAGMAdABlAHIAcwBcAG4AVABlAHgAdAAgACAAIAAgAHwAIAB0AGUAeAB0ACAAfAAgAFQAZQB4AHQAIAB0AG8AIAB2AGEAbABpAG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DAEgAQQBSAFMARQBUACAAPQAgAEwAQQBNAEIARABBACgAQwBoAGEAcgBTAGUAdAAsACAAVABlAHgAdAAsACAAWwBJAGcAbgBvAHIAZQBDAGEAcwBlAF0ALABcAG4AIAAgACAAIABJAEYAKAAoAEMAaABhAHIAUwBlAHQAIAA9ACAAXAAiAFwAIgApACAAKwAgACgAVABlAHgAdAAgAD0AIABcACIAXAAiACkALAAgAEYAQQBMAFMARQAsAFwAbgAgACAAIAAgACAAIAAgACAATABFAFQAKABcAG4AIAAgACAAIAAgACAAIAAgACAAIAAgACAAXwBpAGcAbgBvAHIAZQBDAGEAcwBlACwAIABOACgASQBnAG4AbwByAGUAQwBhAHMAZQApACAAPAA+ACAAMAAsAFwAbgAgACAAIAAgACAAIAAgACAAIAAgACAAIABfAHQAZQB4AHQALAAgAEkARgAoAF8AaQBnAG4AbwByAGUAQwBhAHMAZQAsACAAVQBQAFAARQBSACgAVABlAHgAdAApACwAIABUAGUAeAB0ACkALABcAG4AIAAgACAAIAAgACAAIAAgACAAIAAgACAAXwBjAGgAYQByAHMALAAgAEkARgAoAF8AaQBnAG4AbwByAGUAQwBhAHMAZQAsACAAVQBQAFAARQBSACgAQwBoAGEAcgBTAGUAdAApACwAIABDAGgAYQByAFMAZQB0ACkALABcAG4AIAAgACAAIAAgACAAIAAgACAAIAAgACAAXwBlAHMAYwBhAHAAZQBUAGUAeAB0ACwAIABTAFUAQgBTAFQASQBUAFUAVABFACgAUwBVAEIAUwBUAEkAVABVAFQARQAoAF8AdABlAHgAdAAsACAAXAAiACYAXAAiACwAIABcACIAJgBhAG0AcAA7AFwAIgApACwAIABcACIAPABcACIALAAgAFwAIgAmAGwAdAA7AFwAIgApACwAXABuACAAIAAgACAAIAAgACAAIAAgACAAIAAgAF8AeABtAGwALAAgAFwAIgA8AHgAbQBsAD4APABzAD4AXAAiACAAJgAgAF8AZQBzAGMAYQBwAGUAVABlAHgAdAAgACYAIABcACIAPAAvAHMAPgA8AC8AeABtAGwAPgBcACIALABcAG4AIAAgACAAIAAgACAAIAAgACAAIAAgACAAXwB4AHAAYQB0AGgALAAgAFwAIgAvAC8AcwBbAHQAcgBhAG4AcwBsAGEAdABlACgALgAsACcAXAAiACAAJgAgAF8AYwBoAGEAcgBzACAAJgAgAFwAIgAnACwAJwAnACkAPQAnACcAXQBcACIALABcAG4AIAAgACAAIAAgACAAIAAgACAAIAAgACAATgBPAFQAKABJAFMARQBSAFIATwBSACgARgBJAEwAVABFAFIAWABNAEwAKABfAHgAbQBsACwAIABfAHgAcABhAHQAaAAp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ABMAEEAQwBFAF8AQwBIAEEAUgBTAFwAbgBcAG4AUgBlAHAAbABhAGMAZQBzACAAZQBhAGMAaAAgAGkAbgBzAHQAYQBuAGMAZQAgAG8AZgAgAGEAIABzAGUAdAAgAG8AZgAgAGMAaABhAHIAYQBjAHQAZQByAHMAIAB3AGkAdABoAGkAbgAgAHQAZQB4AHQAIAB3AGkAdABoACAAYQBuAG8AdABoAGUAcgAgAGMAaABhAHIAYQBjAHQAZQByAC4AXABuAE0AYQB0AGMAaABpAG4AZwAgAGkAcwAgAGMAYQBzAGUAIABzAGUAbgBzAGkAdABpAHYAZQAuACAATgBvAHQAZQAgAGMAYQBuACAAYgBlACAAdQBzAGUAZAAgAHQAbwAgAHIAZQBtAG8AdgBlACAAYwBoAGEAcgBhAGMAdABlAHIAcwAgAGIAeQAgAHMAdQBwAHAAbAB5AGkAbgBnACAAYQBuACAAZQBtAHAAdAB5ACAAQwBoAGEAcgBSAGUAcABsAGEAYwBlAFcAaQB0AGg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IAAgACAAfAAgAHQAZQB4AHQAIAB8ACAAVABlAHgAdAAgAHcAaQB0AGgAaQBuACAAdwBoAGkAYwBoACAAdABvACAAcgBlAHAAbABhAGMAZQAgAGMAaABhAHIAYQBjAHQAZQByAHMAXABuAEMAaABhAHIAUwBlAHQAIAAgACAAIAAgACAAIAAgACAAfAAgAHQAZQB4AHQAIAB8ACAAUwBlAHQAIABvAGYAIABjAGgAYQByAGEAYwB0AGUAcgBzACAAdABvACAAYgBlACAAcgBlAHAAbABhAGMAZQBkAFwAbgBDAGgAYQByAFIAZQBwAGwAYQBjAGUAVwBpAHQAaAAgAHwAIAB0AGUAeAB0ACAAfAAgAFQAYQByAGcAZQB0ACAAYwBoAGEAcgBhAGMAdABlAHIAIAB3AGkAdABoACAAdwBoAGkAYwBoACAAdABvACAAcgBlAHAAbABhAGMAZQAgAGUAYQBjAGgAIABjAGgAYQByAGEAYwB0AGUAcgAgAGkAbgAgAEMAaABhAHIAUwBlAHQ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ABMAEEAQwBFAF8AQwBIAEEAUgBTACgAXAAiAGEAYgBjADoAZABlAGYALwBnAC8AaABcACIALAAgAFwAIgA6AC8AXAAiACwAIABcACIAXAAiACkAXABuAFIAZQB0AHUAcgBuAHMAOgAgAFwAIgBhAGIAYwBkAGUAZgBnAGgAXAAiAFwAbgBcAG4AUgBFAFAATABBAEMARQBfAEMASABBAFIAUwAoAFwAIgBhAGIAYwA6AGQAZQBmAC8AZwAvAGgAXAAiACwAIABcACIAOgAvAFwAIgAsACAAXAAiAF8AXAAiACkAXABuAFIAZQB0AHUAcgBuAHMAOgAgAFwAIgBhAGIAYwBfAGQAZQBmAF8AZwBfAGg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AATABBAEMARQBfAEMASABBAFIAUwAgAD0AIABMAEEATQBCAEQAQQAoAFQAZQB4AHQALAAgAEMAaABhAHIAUwBlAHQALAAgAEMAaABhAHIAUgBlAHAAbABhAGMAZQBXAGkAdABoACwAXABuACAAIAAgACAASQBGAFMAKABcAG4AIAAgACAAIAAgACAAIAAgAFQAZQB4AHQAIAA9ACAAXAAiAFwAIgAsACAAXAAiAFwAIgAsAFwAbgAgACAAIAAgACAAIAAgACAAQwBoAGEAcgBTAGUAdAAgAD0AIABcACIAXAAiACwAIABUAGUAeAB0ACwAXABuACAAIAAgACAAIAAgACAAIABUAFIAVQBFACwAIABMAEUAVAAoAFwAbgAgACAAIAAgACAAIAAgACAAIAAgACAAIABfAGMAaABhAHIATgBlAHcALAAgAEwARQBGAFQAKABDAGgAYQByAFIAZQBwAGwAYQBjAGUAVwBpAHQAaAApACwAXABuACAAIAAgACAAIAAgACAAIAAgACAAIAAgAFIARQBEAFUAQwBFACgAdABlAHgAdAAsACAAUwBFAFEAVQBFAE4AQwBFACgATABFAE4AKABDAGgAYQByAFMAZQB0ACkAKQAsAFwAbgAgACAAIAAgACAAIAAgACAAIAAgACAAIAAgACAAIAAgAEwAQQBNAEIARABBACgAYQBjAGMALAAgAGMAdQByAHIALABcAG4AIAAgACAAIAAgACAAIAAgACAAIAAgACAAIAAgACAAIAAgACAAIAAgAFMAVQBCAFMAVABJAFQAVQBUAEUAKABhAGMAYwAsACAATQBJAEQAKABDAGgAYQByAFMAZQB0ACwAIABjAHUAcgByACwAIAAxACkALAAgAF8AYwBoAGEAcgBOAGUAdw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4AVABIAF8AQwBIAEEAUgBcAG4AXABuAEwAbwBjAGEAdABlAHMAIAB0AGgAZQAgAHAAbwBzAGkAdABpAG8AbgAgAG8AZgAgAHQAaABlACAATgB0AGgAIABjAG8AdQBuAHQAIABvAGYAIABhAG4AeQAgAG8AbgBlACAAbwBmACAAYQAgAHMAZQB0ACAAbwBmACAAYwBoAGEAcgBhAGMAdABlAHIAcwAgAHcAaQB0AGgAaQBuACAAdABoAGUAIABnAGkAdgBlAG4AIAB0AGUAeAB0AC4AXABuAFQAaABlACAAcwBlAGEAcgBjAGgAIABpAHMAIABjAGEAcwBlACAAcwBlAG4AcwBpAHQAaQB2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QwBoAGEAcgBhAGMAdABlAHIAIABwAG8AcwBpAHQAaQBvAG4AIABpAG4AIAB0AGUAeAB0AC4AIABOAGUAZwBhAHQAaQB2AGUAIABpAGYAIABhACAAbgBlAGcAYQB0AGkAdgBlACAAUwB0AGEAcgB0AFAAbwBzACAAdwBhAHMAIAB1AHMAZQBkAC4AXABuACAAMgAgAHwAIABjAGgAYQByACAAIAAgACAAfAAgAEMAaABhAHIAYQBjAHQAZQByACAAZgBvAHUAbgBkAC4AIABSAGUAdAB1AHIAbgBlAGQAIABpAGYAIABSAGUAdAB1AHIAbgBDAGgAYQByACAAaQBzACA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oAGEAcgBzACAAIAAgACAAIAAgACAAIAB8ACAAdABlAHgAdAAgACAAIAAgACAAIAAgACAAIAAgACAAIAAgAHwAIABDAGgAYQByAGEAYwB0AGUAcgBzACAAdABvACAAcwBlAGEAcgBjAGgAIABmAG8AcgBcAG4AVABlAHgAdAAgACAAIAAgACAAIAAgACAAIAB8ACAAdABlAHgAdAAgACAAIAAgACAAIAAgACAAIAAgACAAIAAgAHwAIABUAGUAeAB0ACAAdABvACAAcwBlAGEAcgBjAGgAIAB3AGkAdABoAGkAbgBcAG4ATgAgACAAIAAgACAAIAAgACAAIAAgACAAIAB8ACAAaQBuAHQAZQBnAGUAcgAgACAAIAAgACAAIAAgACAAIAAgAHwAIABOAHQAaAAgAGMAbwB1AG4AdAAgAG8AZgAgAGEAbgB5ACAAbwBmACAAdABoAGUAIABjAGgAYQByAGEAYwB0AGUAcgBzAFwAbgAgACAAIAAgACAAIAAgACAAIAAgACAAIAAgAHwAIAAgACAAIAAgACAAIAAgACAAIAAgACAAIAAgACAAIAAgACAAfAAgAE4AZQBnAGEAdABpAHYAZQAgAHYAYQBsAHUAZQBzACAAdwBpAGwAbAAgAHAAZQByAGYAbwByAG0AIABhACAAcgBlAHYAZQByAHMAZQAgAHMAZQBhAHIAYwBoACAAZgByAG8AbQAgAHQAaABlACAAZQBuAGQAIABvAGYAIAB0AGgAZQAgAHQAZQB4AHQALgBcAG4AWwBSAGUAdAB1AHIAbgBDAGgAYQByAF0AIAB8ACAAcwB3AGkAdABjAGgAIAAgACAAIAAgACAAIAAgACAAIAAgAHwAIABBAGwAcwBvACAAcgBlAHQAdQByAG4AIAB0AGgAZQAgAGMAaABhAHIAYQBjAHQAZQByACAAZgBvAHUAbgBkAFwAbgBbAEwAbwB3AGUAcgBQAG8AcwBdACAAIAAgAHwAIABpAG4AdABlAGcAZQByACAAIAAgACAAIAAgACAAIAAgACAAfAAgAFAAbwBzAGkAdABpAG8AbgAgAHQAbwAgAHMAdABhAHIAdAAgAHQAaABlACAAcwBlAGEAcgBjAGgAIABmAHIAbwBtAC4AXABuACAAIAAgACAAIAAgACAAIAAgACAAIAAgACAAfAAgAFsAMQAuAC4ATABFAE4AKABUAGUAeAB0ACkAXQAgACAAIAB8ACAATgBlAGcAYQB0AGkAdgBlACAAdgBhAGwAdQBlAHMAIABhAHIAZQAgAHIAZQBsAGEAdABpAHYAZQAgAHQAbwAgAHQAaABlACAAZQBuAGQAIABvAGYAIAB0AGgAZQAgAHQAZQB4AHQALgBcAG4AIAAgACAAIAAgACAAIAAgACAAIAAgACAAIAB8ACAAWwAtAEwARQBOACgAVABlAHgAdAApAC4ALgAtADEAXQAgAHwAIABEAGUAZgBhAHUAbAB0AHMAIAB0AG8AIABiAGUAZwBpAG4AbgBpAG4AZwAgAG8AZgAgAHQAaABlACAAdABlAHgAdAAuAFwAbgBbAFUAcABwAGUAcgBQAG8AcwBdACAAIAAgAHwAIABpAG4AdABlAGcAZQByACAAIAAgACAAIAAgACAAIAAgACAAfAAgAFAAbwBzAGkAdABpAG8AbgAgAGwAaQBtAGkAdAAgAG8AZgAgAHQAaABlACAAcwBlAGEAcgBjAGgALgBcAG4AIAAgACAAIAAgACAAIAAgACAAIAAgACAAIAB8ACAAWwAxAC4ALgBMAEUATgAoAFQAZQB4AHQAKQBdACAAIAAgAHwAIABOAGUAZwBhAHQAaQB2AGUAIAB2AGEAbAB1AGUAcwAgAGEAcgBlACAAcgBlAGwAYQB0AGkAdgBlACAAdABvACAAdABoAGUAIABlAG4AZAAgAG8AZgAgAHQAaABlACAAdABlAHgAdAAuAFwAbgAgACAAIAAgACAAIAAgACAAIAAgACAAIAAgAHwAIABbAC0ATABFAE4AKABUAGUAeAB0ACkALgAuAC0AMQBdACAAfAAgAEQAZQBmAGEAdQBsAHQAcwAgAHQAbwAgAGUAbgBkACAAbwBmACAAdABoAGUAIAB0AGUAeA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TgBUAEgAXwBDAEgAQQBSACgAXAAiAEEAQgBcACIALAAgAFwAIgAxADIAMwA0AF8AQQBfAEIAXwBBAF8AMABcACIALAAgADEAKQBcAG4AUgBlAHQAdQByAG4AcwA6ACAANgAgAGkALgBlAC4AIAAxAHMAdAAgAEEAIABvAHIAIABCACAAYQB0ACAAcABvAHMAaQB0AGkAbwBuACAANgBcAG4AXABuAEYASQBOAEQAXwBOAFQASABfAEMASABBAFIAKABcACIAQQBCAFwAIgAsACAAXAAiADEAMgAzADQAXwBBAF8AQgBfAEEAXwAwAFwAIgAsACAAMgApAFwAbgBSAGUAdAB1AHIAbgBzADoAIAA4ACAAaQAuAGUALgAgADIAbgBkACAAQQAgAG8AcgAgAEIAIABhAHQAIABwAG8AcwBpAHQAaQBvAG4AIAA4AFwAbgBcAG4ARgBJAE4ARABfAE4AVABIAF8AQwBIAEEAUgAoAFwAIgBBAEIAXAAiACwAIABcACIAMQAyADMANABfAEEAXwBCAF8AQQBfADAAXAAiACwAIAAyACwAIAAxACwAIAA3ACkAXABuAFIAZQB0AHUAcgBuAHMAOgAgAHsAMQAwACwAIABcACIAQQBcACIAfQAgAGkALgBlAC4AIAAyAG4AZAAgAEEAIABvAHIAIABCACAAYQB0ACAAcABvAHMAaQB0AGkAbwBuACAAMQAwACwAIABzAGUAYQByAGMAaABpAG4AZwAgAGYAcgBvAG0AIABwAG8AcwBpAHQAaQBvAG4AIAA3AC4AIABBACAAdwBhAHMAIABmAG8AdQBuAGQAXABuAFwAbgBGAEkATgBEAF8ATgBUAEgAXwBDAEgAQQBSACgAXAAiAEEAQgBcACIALAAgAFwAIgAxADIAMwA0AF8AQQBfAEIAXwBBAF8AMABcACIALAAgAC0AMgAsACAAMQAsACAALQA0ACkAXABuAFIAZQB0AHUAcgBuAHMAOgAgAHsANgAsACAAXAAiAEEAXAAiAH0AIABpAC4AZQAuACAAMgBuAGQAIABBACAAbwByACAAQgAgAGEAdAAgAHAAbwBzAGkAdABpAG8AbgAgADYALAAgAHUAcwBpAG4AZwAgAHIAZQB2AGUAcgBzAGUAIABzAGUAYQByAGMAaAAgAGYAcgBvAG0AIAA0ACAAYwBoAGEAcgBhAGMAdABlAHIAcwAgAGYAcgBvAG0AIABlAG4AZAAuACAAQQAgAHcAYQBzACAAZgBvAHUAbg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E4AVABIAF8AQwBIAEEAUgAgAD0AIABMAEEATQBCAEQAQQAoAEMAaABhAHIAcwAsACAAVABlAHgAdAAsACAATgAsACAAWwBSAGUAdAB1AHIAbgBDAGgAYQByAF0ALAAgAFsATABvAHcAZQByAFAAbwBzAF0ALAAgAFsAVQBwAHAAZQByAFAAbwBzAF0ALABcAG4AIAAgACAAIABMAEUAVAAoAFwAbgAgACAAIAAgACAAIAAgACAAXwBuACwAIABJAE4AVAAoAE4AKABOACkAKQAsAFwAbgAgACAAIAAgACAAIAAgACAAXwBzAGkAZwBuAE4ALAAgAFMASQBHAE4AKABfAG4AKQAsAFwAbgAgACAAIAAgACAAIAAgACAAXwBvAHUAdABDAGgAYQByACwAIABOACgAUgBlAHQAdQByAG4AQwBoAGEAcgApACAAPAA+ACAAMAAsAFwAbgAgACAAIAAgACAAIAAgACAAXwBsAGUAbgAsACAATABFAE4AKABUAGUAeAB0ACkALABcAG4AIAAgACAAIAAgACAAIAAgAF8AcwB0AGEAcgB0AFAAbwBzACwAIABJAEYAUwAoAFwAbgAgACAAIAAgACAAIAAgACAAIAAgACAAIABOAE8AVAAoAEkAUwBOAFUATQBCAEUAUgAoAEwAbwB3AGUAcgBQAG8AcwApACkALAAgADEALABcAG4AIAAgACAAIAAgACAAIAAgACAAIAAgACAATABvAHcAZQByAFAAbwBzACAAPgAgADAALAAgAEwAbwB3AGUAcgBQAG8AcwAsAFwAbgAgACAAIAAgACAAIAAgACAAIAAgACAAIABMAG8AdwBlAHIAUABvAHMAIAA8ACAAMAAsACAAXwBsAGUAbgAgACsAIABMAG8AdwBlAHIAUABvAHMAIAArACAAMQAsAFwAbgAgACAAIAAgACAAIAAgACAAIAAgACAAIABMAG8AdwBlAHIAUABvAHMAIAA9ACAAMAAsACAAMQBcAG4AIAAgACAAIAAgACAAIAAgACkALABcAG4AIAAgACAAIAAgACAAIAAgAF8AZQBuAGQAUABvAHMALAAgAEkARgBTACgAXABuACAAIAAgACAAIAAgACAAIAAgACAAIAAgAE4ATwBUACgASQBTAE4AVQBNAEIARQBSACgAVQBwAHAAZQByAFAAbwBzACkAKQAsACAAXwBsAGUAbgAsAFwAbgAgACAAIAAgACAAIAAgACAAIAAgACAAIABVAHAAcABlAHIAUABvAHMAIAA+ACAAMAAsACAAVQBwAHAAZQByAFAAbwBzACwAXABuACAAIAAgACAAIAAgACAAIAAgACAAIAAgAFUAcABwAGUAcgBQAG8AcwAgADwAIAAwACwAIABfAGwAZQBuACAAKwAgAFUAcABwAGUAcgBQAG8AcwAgACsAIAAxACwAXABuACAAIAAgACAAIAAgACAAIAAgACAAIAAgAFUAcABwAGUAcgBQAG8AcwAgAD0AIAAwACwAIABfAGwAZQBuAFwAbgAgACAAIAAgACAAIAAgACAAKQAsAFwAbgAgACAAIAAgACAAIAAgACAAXABuACAAIAAgACAAIAAgACAAIABJAEYAKAAoAF8AcwB0AGEAcgB0AFAAbwBzACAAPgAgAF8AbABlAG4AKQAgACsAIAAoAF8AcwB0AGEAcgB0AFAAbwBzACAAPgAgAF8AZQBuAGQAUABvAHMAKQAgACsAIAAoAEMAaABhAHIAcwAgAD0AIABcACIAXAAiACkAIAArACAAKABfAG4AIAA9ACAAMAApACwAXABuACAAIAAgACAAIAAgACAAIAAgACAAIAAgAEkARgAoAF8AbwB1AHQAQwBoAGEAcgAsACAAewAwACwAIABcACIAXAAiAH0ALAAgADAAKQAsAFwAbgAgACAAIAAgACAAIAAgACAAIAAgACAAIABMAEUAVAAoAFwAbgAgACAAIAAgACAAIAAgACAAIAAgACAAIAAgACAAIAAgAF8AdABlAHgAdAAsACAATQBJAEQAKABUAGUAeAB0ACwAIABfAHMAdABhAHIAdABQAG8AcwAsACAAXwBlAG4AZABQAG8AcwAgAC0AIABfAHMAdABhAHIAdABQAG8AcwAgACsAIAAxACkALABcAG4AIAAgACAAIAAgACAAIAAgACAAIAAgACAAIAAgACAAIABfAGMAaABhAHIAcwAsACAATQBJAEQAKABDAGgAYQByAHMALAAgAFMARQBRAFUARQBOAEMARQAoADEALAAgAEwARQBOACgAQwBoAGEAcgBzACkAKQAsACAAMQApACwAXABuACAAIAAgACAAIAAgACAAIAAgACAAIAAgACAAIAAgACAAXwBmAGkAbgBkAEMAbwB1AG4AdAAsACAATABFAFQAKABcAG4AIAAgACAAIAAgACAAIAAgACAAIAAgACAAIAAgACAAIAAgACAAIAAgAF8AcgBlAG0AbwB2AGUAZAAsACAAUgBFAEQAVQBDAEUAKABUAGUAeAB0ACwAIABfAGMAaABhAHIAcwAsAFwAbgAgACAAIAAgACAAIAAgACAAIAAgACAAIAAgACAAIAAgACAAIAAgACAAIAAgACAAIABMAEEATQBCAEQAQQAoAF8AYQBjAGMALAAgAF8AYwB1AHIAcgAsACAAUwBVAEIAUwBUAEkAVABVAFQARQAoAF8AYQBjAGMALAAgAF8AYwB1AHIAcgAsACAAXAAiAFwAIgApACkAXABuACAAIAAgACAAIAAgACAAIAAgACAAIAAgACAAIAAgACAAIAAgACAAIAApACwAXABuACAAIAAgACAAIAAgACAAIAAgACAAIAAgACAAIAAgACAAIAAgACAAIABfAGwAZQBuACAALQAgAEwARQBOACgAXwByAGUAbQBvAHYAZQBkACkAXABuACAAIAAgACAAIAAgACAAIAAgACAAIAAgACAAIAAgACAAKQAsAFwAbgAgACAAIAAgACAAIAAgACAAIAAgACAAIAAgACAAIAAgAEkARgAoAF8AZgBpAG4AZABDAG8AdQBuAHQAIAA8ACAAQQBCAFMAKABfAG4AKQAsACAASQBGACgAXwBvAHUAdABDAGgAYQByACwAIAB7ADAALAAgAFwAIgBcACIAfQAsACAAMAApACwAXABuACAAIAAgACAAIAAgACAAIAAgACAAIAAgACAAIAAgACAAIAAgACAAIABMAEUAVAAoAFwAbgAgACAAIAAgACAAIAAgACAAIAAgACAAIAAgACAAIAAgACAAIAAgACAAIAAgACAAIAAvAC8AIABuAHQAaAAgAGMAYQBuACAAYwBvAHUAbgB0ACAAZgByAG8AbQAgAGUAbgBkACAAYgBhAGMAawB3AGEAcgBkAHMAXABuACAAIAAgACAAIAAgACAAIAAgACAAIAAgACAAIAAgACAAIAAgACAAIAAgACAAIAAgAF8AbgB0AGgALAAgAEkARgAoAF8AbgAgAD4AIAAwACwAIABfAG4ALAAgAF8AZgBpAG4AZABDAG8AdQBuAHQAIAArACAAXwBuACAAKwAgADEAKQAsAFwAbgAgACAAIAAgACAAIAAgACAAIAAgACAAIAAgACAAIAAgACAAIAAgACAAIAAgACAAIABfAG4AdABoAFAAbwBzACwAIABSAEUARABVAEMARQAoADAALAAgAFMARQBRAFUARQBOAEMARQAoADEALAAgAF8AbgB0AGgAKQAsAFwAbgAgACAAIAAgACAAIAAgACAAIAAgACAAIAAgACAAIAAgACAAIAAgACAAIAAgACAAIAAgACAAIAAgAEwAQQBNAEIARABBACgAXwBhAGMAYwAsACAAXwBjAHUAcgByACwAXABuACAAIAAgACAAIAAgACAAIAAgACAAIAAgACAAIAAgACAAIAAgACAAIAAgACAAIAAgACAAIAAgACAAIAAgACAAIABJAEYAKABfAGEAYwBjACAAPAAgADAALAAgAC0AMQAsAFwAbgAgACAAIAAgACAAIAAgACAAIAAgACAAIAAgACAAIAAgACAAIAAgACAAIAAgACAAIAAgACAAIAAgACAAIAAgACAAIAAgACAAIABMAEUAVAAoAFwAbgAgACAAIAAgACAAIAAgACAAIAAgACAAIAAgACAAIAAgACAAIAAgACAAIAAgACAAIAAgACAAIAAgACAAIAAgACAAIAAgACAAIAAgACAAIAAgAF8AbgBlAHgAdABQAG8AcwBDAGgAYQByAHMALAAgAEkARgBFAFIAUgBPAFIAKABcAG4AIAAgACAAIAAgACAAIAAgACAAIAAgACAAIAAgACAAIAAgACAAIAAgACAAIAAgACAAIAAgACAAIAAgACAAIAAgACAAIAAgACAAIAAgACAAIAAgACAAIAAgAEYASQBOAEQAKABfAGMAaABhAHIAcwAsACAAXwB0AGUAeAB0ACwAIABfAGEAYwBjACAAKwAgADEAKQAsAFwAbgAgACAAIAAgACAAIAAgACAAIAAgACAAIAAgACAAIAAgACAAIAAgACAAIAAgACAAIAAgACAAIAAgACAAIAAgACAAIAAgACAAIAAgACAAIAAgACAAIAAgACAAMABcAG4AIAAgACAAIAAgACAAIAAgACAAIAAgACAAIAAgACAAIAAgACAAIAAgACAAIAAgACAAIAAgACAAIAAgACAAIAAgACAAIAAgACAAIAAgACAAIAApACwAXABuACAAIAAgACAAIAAgACAAIAAgACAAIAAgACAAIAAgACAAIAAgACAAIAAgACAAIAAgACAAIAAgACAAIAAgACAAIAAgACAAIAAgACAAIAAgACAAXwBuAGUAeAB0AFAAbwBzACwAIABNAEkATgAoAFwAbg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pACwAXABu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vAHUAdABQAG8AcwAsACAAXwBuAHQAaABQAG8AcwAgACsAIABfAHMAdABhAHIAdABQAG8AcwAgAC0AIAAxACwAXABuACAAIAAgACAAIAAgACAAIAAgACAAIAAgACAAIAAgACAAIAAgACAAIAAgACAAIAAgAFwAbgAgACAAIAAgACAAIAAgACAAIAAgACAAIAAgACAAIAAgACAAIAAgACAAIAAgACAAIABJAEYAKABfAG8AdQB0AEMAaABhAHIALABcAG4AIAAgACAAIAAgACAAIAAgACAAIAAgACAAIAAgACAAIAAgACAAIAAgACAAIAAgACAAIAAgACAAIABJAEYAKABfAG8AdQB0AFAAbwBzACAAPQAgADAALAAgAHsAMAAsACAAXAAiAFwAIgB9ACwAXABuACAAIAAgACAAIAAgACAAIAAgACAAIAAgACAAIAAgACAAIAAgACAAIAAgACAAIAAgACAAIAAgACAAIAAgACAAIABIAFMAVABBAEMASwAoAFwAbgAgACAAIAAgACAAIAAgACAAIAAgACAAIAAgACAAIAAgACAAIAAgACAAIAAgACAAIAAgACAAIAAgACAAIAAgACAAIAAgACAAIABfAG8AdQB0AFAAbwBzACwAXABuACAAIAAgACAAIAAgACAAIAAgACAAIAAgACAAIAAgACAAIAAgACAAIAAgACAAIAAgACAAIAAgACAAIAAgACAAIAAgACAAIAAgAE0ASQBEACgAXwB0AGUAeAB0ACwAIABfAG4AdABoAFAAbwBzACwAIAAxACkAXABuACAAIAAgACAAIAAgACAAIAAgACAAIAAgACAAIAAgACAAIAAgACAAIAAgACAAIAAgACAAIAAgACAAIAAgACAAIAApAFwAbgAgACAAIAAgACAAIAAgACAAIAAgACAAIAAgACAAIAAgACAAIAAgACAAIAAgACAAIAAgACAAIAAgACkALABcAG4AIAAgACAAIAAgACAAIAAgACAAIAAgACAAIAAgACAAIAAgACAAIAAgACAAIAAgACAAIAAgACAAIABfAG8AdQB0AFAAbwBz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RQBBAFIAQwBIAF8ATgBUAEgAXwBDAEgAQQBSAFwAbgBcAG4ATABvAGMAYQB0AGUAcwAgAHQAaABlACAAcABvAHMAaQB0AGkAbwBuACAAbwBmACAAdABoAGUAIABOAHQAaAAgAGMAbwB1AG4AdAAgAG8AZgAgAGEAbgB5ACAAbwBuAGUAIABvAGYAIABhACAAcwBlAHQAIABvAGYAIABjAGgAYQByAGEAYwB0AGUAcgBzACAAdwBpAHQAaABpAG4AIAB0AGgAZQAgAGcAaQB2AGUAbgAgAHQAZQB4AHQALgBcAG4AVABoAGUAIABzAGUAYQByAGMAaAAgAGkAcwAgAGMAYQBzAGUAIABpAG4AcwBlAG4AcwBpAHQAaQB2AGUALgAg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DAGgAYQByAGEAYwB0AGUAcgAgAHAAbwBzAGkAdABpAG8AbgAgAGkAbgAgAHQAZQB4AHQALgAgAE4AZQBnAGEAdABpAHYAZQAgAGkAZgAgAGEAIABuAGUAZwBhAHQAaQB2AGUAIABTAHQAYQByAHQAUABvAHMAIAB3AGEAcwAgAHUAcwBlAGQALgBcAG4AIAAyACAAfAAgAGMAaABhAHIAIAAgACAAIAB8ACAAQwBoAGEAcgBhAGMAdABlAHIAIABmAG8AdQBuAGQALgAgAFIAZQB0AHUAcgBuAGUAZAAgAGkAZgAgAFIAZQB0AHUAcgBuAEMAaABhAHIAIABpAHMAIA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GgAYQByAHMAIAAgACAAIAAgACAAIAAgAHwAIAB0AGUAeAB0ACAAIAAgACAAIAAgACAAIAAgACAAIAAgACAAfAAgAEMAaABhAHIAYQBjAHQAZQByAHMAIAB0AG8AIABzAGUAYQByAGMAaAAgAGYAbwByAFwAbgBUAGUAeAB0ACAAIAAgACAAIAAgACAAIAAgAHwAIAB0AGUAeAB0ACAAIAAgACAAIAAgACAAIAAgACAAIAAgACAAfAAgAFQAZQB4AHQAIAB0AG8AIABzAGUAYQByAGMAaAAgAHcAaQB0AGgAaQBuAFwAbgBOACAAIAAgACAAIAAgACAAIAAgACAAIAAgAHwAIABpAG4AdABlAGcAZQByACAAIAAgACAAIAAgACAAIAAgACAAfAAgAE4AdABoACAAYwBvAHUAbgB0ACAAbwBmACAAYQBuAHkAIABvAGYAIAB0AGgAZQAgAGMAaABhAHIAYQBjAHQAZQByAHMAXABuACAAIAAgACAAIAAgACAAIAAgACAAIAAgACAAfAAgACAAIAAgACAAIAAgACAAIAAgACAAIAAgACAAIAAgACAAIAB8ACAATgBlAGcAYQB0AGkAdgBlACAAdgBhAGwAdQBlAHMAIAB3AGkAbABsACAAcABlAHIAZgBvAHIAbQAgAGEAIAByAGUAdgBlAHIAcwBlACAAcwBlAGEAcgBjAGgAIABmAHIAbwBtACAAdABoAGUAIABlAG4AZAAgAG8AZgAgAHQAaABlACAAdABlAHgAdAAuAFwAbgBbAFIAZQB0AHUAcgBuAEMAaABhAHIAXQAgAHwAIABzAHcAaQB0AGMAaAAgACAAIAAgACAAIAAgACAAIAAgACAAfAAgAEEAbABzAG8AIAByAGUAdAB1AHIAbgAgAHQAaABlACAAYwBoAGEAcgBhAGMAdABlAHIAIABmAG8AdQBuAGQAXABuAFsATABvAHcAZQByAFAAbwBzAF0AIAAgACAAfAAgAGkAbgB0AGUAZwBlAHIAIAAgACAAIAAgACAAIAAgACAAIAB8ACAAUABvAHMAaQB0AGkAbwBuACAAdABvACAAcwB0AGEAcgB0ACAAdABoAGUAIABzAGUAYQByAGMAaAAgAGYAcgBvAG0ALgBcAG4AIAAgACAAIAAgACAAIAAgACAAIAAgACAAIAB8ACAAWwAxAC4ALgBMAEUATgAoAFQAZQB4AHQAKQBdACAAIAAgAHwAIABOAGUAZwBhAHQAaQB2AGUAIAB2AGEAbAB1AGUAcwAgAGEAcgBlACAAcgBlAGwAYQB0AGkAdgBlACAAdABvACAAdABoAGUAIABlAG4AZAAgAG8AZgAgAHQAaABlACAAdABlAHgAdAAuAFwAbgAgACAAIAAgACAAIAAgACAAIAAgACAAIAAgAHwAIABbAC0ATABFAE4AKABUAGUAeAB0ACkALgAuAC0AMQBdACAAfAAgAEQAZQBmAGEAdQBsAHQAcwAgAHQAbwAgAGIAZQBnAGkAbgBuAGkAbgBnACAAbwBmACAAdABoAGUAIAB0AGUAeAB0AC4AXABuAFsAVQBwAHAAZQByAFAAbwBzAF0AIAAgACAAfAAgAGkAbgB0AGUAZwBlAHIAIAAgACAAIAAgACAAIAAgACAAIAB8ACAAUABvAHMAaQB0AGkAbwBuACAAbABpAG0AaQB0ACAAbwBmACAAdABoAGUAIABzAGUAYQByAGMAaAAuAFwAbgAgACAAIAAgACAAIAAgACAAIAAgACAAIAAgAHwAIABbADEALgAuAEwARQBOACgAVABlAHgAdAApAF0AIAAgACAAfAAgAE4AZQBnAGEAdABpAHYAZQAgAHYAYQBsAHUAZQBzACAAYQByAGUAIAByAGUAbABhAHQAaQB2AGUAIAB0AG8AIAB0AGgAZQAgAGUAbgBkACAAbwBmACAAdABoAGUAIAB0AGUAeAB0AC4AXABuACAAIAAgACAAIAAgACAAIAAgACAAIAAgACAAfAAgAFsALQBMAEUATgAoAFQAZQB4AHQAKQAuAC4ALQAxAF0AIAB8ACAARABlAGYAYQB1AGwAdABzACAAdABvACAAZQBuAGQAIABvAGYAIAB0AGgAZQAgAHQAZQB4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RQBBAFIAQwBIAF8ATgBUAEgAXwBDAEgAQQBSACgAXAAiAGEAYgBcACIALAAgAFwAIgAxADIAMwA0AF8AQQBfAEIAXwBBAF8AMABcACIALAAgADEAKQBcAG4AUgBlAHQAdQByAG4AcwA6ACAANgAgAGkALgBlAC4AIAAxAHMAdAAgAEEAIABvAHIAIABCACAAYQB0ACAAcABvAHMAaQB0AGkAbwBuACAANgBcAG4AXABuAFMARQBBAFIAQwBIAF8ATgBUAEgAXwBDAEgAQQBSACgAXAAiAGEAYgBcACIALAAgAFwAIgAxADIAMwA0AF8AQQBfAEIAXwBBAF8AMABcACIALAAgADIAKQBcAG4AUgBlAHQAdQByAG4AcwA6ACAAOAAgAGkALgBlAC4AIAAyAG4AZAAgAEEAIABvAHIAIABCACAAYQB0ACAAcABvAHMAaQB0AGkAbwBuACAAOABcAG4AXABuAFMARQBBAFIAQwBIAF8ATgBUAEgAXwBDAEgAQQBSACgAXAAiAGEAYgBcACIALAAgAFwAIgAxADIAMwA0AF8AQQBfAEIAXwBBAF8AMABcACIALAAgADIALAAgADEALAAgADcAKQBcAG4AUgBlAHQAdQByAG4AcwA6ACAAewAxADAALAAgAFwAIgBBAFwAIgB9ACAAaQAuAGUALgAgADIAbgBkACAAQQAgAG8AcgAgAEIAIABhAHQAIABwAG8AcwBpAHQAaQBvAG4AIAAxADAALAAgAHMAZQBhAHIAYwBoAGkAbgBnACAAZgByAG8AbQAgAHAAbwBzAGkAdABpAG8AbgAgADcALgAgAEEAIAB3AGEAcwAgAGYAbwB1AG4AZABcAG4AXABuAFMARQBBAFIAQwBIAF8ATgBUAEgAXwBDAEgAQQBSACgAXAAiAGEAYgBcACIALAAgAFwAIgAxADIAMwA0AF8AQQBfAEIAXwBBAF8AMABcACIALAAgAC0AMgAsACAAMQAsACAALQA0ACkAXABuAFIAZQB0AHUAcgBuAHMAOgAgAHsANgAsACAAXAAiAEEAXAAiAH0AIABpAC4AZQAuACAAMgBuAGQAIABBACAAbwByACAAQgAgAGEAdAAgAHAAbwBzAGkAdABpAG8AbgAgADYALAAgAHUAcwBpAG4AZwAgAHIAZQB2AGUAcgBzAGUAIABzAGUAYQByAGMAaAAgAGYAcgBvAG0AIAA0ACAAYwBoAGEAcgBhAGMAdABlAHIAcwAgAGYAcgBvAG0AIABlAG4AZAAuACAAQQAgAHcAYQBzACAAZgBvAHUAbg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FAEEAUgBDAEgAXwBOAFQASABfAEMASABBAFIAIAA9ACAATABBAE0AQgBEAEEAKABDAGgAYQByAHMALAAgAFQAZQB4AHQALAAgAE4ALAAgAFsAUgBlAHQAdQByAG4AQwBoAGEAcgBdACwAIABbAEwAbwB3AGUAcgBQAG8AcwBdACwAIABbAFUAcABwAGUAcgBQAG8AcwBdACwAXABuACAAIAAgACAATABFAFQAKABcAG4AIAAgACAAIAAgACAAIAAgAF8AbgAsACAASQBOAFQAKABOACgATgApACkALABcAG4AIAAgACAAIAAgACAAIAAgAF8AcwBpAGcAbgBOACwAIABTAEkARwBOACgAXwBuACkALABcAG4AIAAgACAAIAAgACAAIAAgAF8AbwB1AHQAQwBoAGEAcgAsACAATgAoAFIAZQB0AHUAcgBuAEMAaABhAHIAKQAgADwAPgAgADAALABcAG4AIAAgACAAIAAgACAAIAAgAF8AbABlAG4ALAAgAEwARQBOACgAVABlAHgAdAApACwAXABuACAAIAAgACAAIAAgACAAIABfAHMAdABhAHIAdABQAG8AcwAsACAASQBGAFMAKABcAG4AIAAgACAAIAAgACAAIAAgACAAIAAgACAATgBPAFQAKABJAFMATgBVAE0AQgBFAFIAKABMAG8AdwBlAHIAUABvAHMAKQApACwAIAAxACwAXABuACAAIAAgACAAIAAgACAAIAAgACAAIAAgAEwAbwB3AGUAcgBQAG8AcwAgAD4AIAAwACwAIABMAG8AdwBlAHIAUABvAHMALABcAG4AIAAgACAAIAAgACAAIAAgACAAIAAgACAATABvAHcAZQByAFAAbwBzACAAPAAgADAALAAgAF8AbABlAG4AIAArACAATABvAHcAZQByAFAAbwBzACAAKwAgADEALABcAG4AIAAgACAAIAAgACAAIAAgACAAIAAgACAATABvAHcAZQByAFAAbwBzACAAPQAgADAALAAgADEAXABuACAAIAAgACAAIAAgACAAIAApACwAXABuACAAIAAgACAAIAAgACAAIABfAGUAbgBkAFAAbwBzACwAIABJAEYAUwAoAFwAbgAgACAAIAAgACAAIAAgACAAIAAgACAAIABOAE8AVAAoAEkAUwBOAFUATQBCAEUAUgAoAFUAcABwAGUAcgBQAG8AcwApACkALAAgAF8AbABlAG4ALABcAG4AIAAgACAAIAAgACAAIAAgACAAIAAgACAAVQBwAHAAZQByAFAAbwBzACAAPgAgADAALAAgAFUAcABwAGUAcgBQAG8AcwAsAFwAbgAgACAAIAAgACAAIAAgACAAIAAgACAAIABVAHAAcABlAHIAUABvAHMAIAA8ACAAMAAsACAAXwBsAGUAbgAgACsAIABVAHAAcABlAHIAUABvAHMAIAArACAAMQAsAFwAbgAgACAAIAAgACAAIAAgACAAIAAgACAAIABVAHAAcABlAHIAUABvAHMAIAA9ACAAMAAsACAAXwBsAGUAbgBcAG4AIAAgACAAIAAgACAAIAAgACkALABcAG4AIAAgACAAIAAgACAAIAAgAFwAbgAgACAAIAAgACAAIAAgACAASQBGACgAKABfAHMAdABhAHIAdABQAG8AcwAgAD4AIABfAGwAZQBuACkAIAArACAAKABfAHMAdABhAHIAdABQAG8AcwAgAD4AIABfAGUAbgBkAFAAbwBzACkAIAArACAAKABDAGgAYQByAHMAIAA9ACAAXAAiAFwAIgApACAAKwAgACgAXwBuACAAPQAgADAAKQAsAFwAbgAgACAAIAAgACAAIAAgACAAIAAgACAAIABJAEYAKABfAG8AdQB0AEMAaABhAHIALAAgAHsAMAAsACAAXAAiAFwAIgB9ACwAIAAwACkALABcAG4AIAAgACAAIAAgACAAIAAgACAAIAAgACAATABFAFQAKABcAG4AIAAgACAAIAAgACAAIAAgACAAIAAgACAAIAAgACAAIABfAHQAZQB4AHQALAAgAE0ASQBEACgAVABlAHgAdAAsACAAXwBzAHQAYQByAHQAUABvAHMALAAgAF8AZQBuAGQAUABvAHMAIAAtACAAXwBzAHQAYQByAHQAUABvAHMAIAArACAAMQApACwAXABuACAAIAAgACAAIAAgACAAIAAgACAAIAAgACAAIAAgACAAXwBjAGgAYQByAHMALAAgAE0ASQBEACgAQwBoAGEAcgBzACwAIABTAEUAUQBVAEUATgBDAEUAKAAxACwAIABMAEUATgAoAEMAaABhAHIAcwApACkALAAgADEAKQAsAFwAbgAgACAAIAAgACAAIAAgACAAIAAgACAAIAAgACAAIAAgAF8AZgBpAG4AZABDAG8AdQBuAHQALAAgAEwARQBUACgAXABuACAAIAAgACAAIAAgACAAIAAgACAAIAAgACAAIAAgACAAIAAgACAAIABfAHIAZQBtAG8AdgBlAGQALAAgAFIARQBEAFUAQwBFACgAVQBQAFAARQBSACgAVABlAHgAdAApACwAIABVAFAAUABFAFIAKABfAGMAaABhAHIAcwApACwAXABuACAAIAAgACAAIAAgACAAIAAgACAAIAAgACAAIAAgACAAIAAgACAAIAAgACAAIAAgAEwAQQBNAEIARABBACgAXwBhAGMAYwAsACAAXwBjAHUAcgByACwAIABTAFUAQgBTAFQASQBUAFUAVABFACgAXwBhAGMAYwAsACAAXwBjAHUAcgByACwAIABcACIAXAAiACkAKQBcAG4AIAAgACAAIAAgACAAIAAgACAAIAAgACAAIAAgACAAIAAgACAAIAAgACkALABcAG4AIAAgACAAIAAgACAAIAAgACAAIAAgACAAIAAgACAAIAAgACAAIAAgAF8AbABlAG4AIAAtACAATABFAE4AKABfAHIAZQBtAG8AdgBlAGQAKQBcAG4AIAAgACAAIAAgACAAIAAgACAAIAAgACAAIAAgACAAIAApACwAXABuACAAIAAgACAAIAAgACAAIAAgACAAIAAgACAAIAAgACAASQBGACgAXwBmAGkAbgBkAEMAbwB1AG4AdAAgADwAIABBAEIAUwAoAF8AbgApACwAIABJAEYAKABfAG8AdQB0AEMAaABhAHIALAAgAHsAMAAsACAAXAAiAFwAIgB9ACwAIAAwACkALABcAG4AIAAgACAAIAAgACAAIAAgACAAIAAgACAAIAAgACAAIAAgACAAIAAgAEwARQBUACgAXABuACAAIAAgACAAIAAgACAAIAAgACAAIAAgACAAIAAgACAAIAAgACAAIAAgACAAIAAgAC8ALwAgAG4AdABoACAAYwBhAG4AIABjAG8AdQBuAHQAIABmAHIAbwBtACAAZQBuAGQAIABiAGEAYwBrAHcAYQByAGQAcwBcAG4AIAAgACAAIAAgACAAIAAgACAAIAAgACAAIAAgACAAIAAgACAAIAAgACAAIAAgACAAXwBuAHQAaAAsACAASQBGACgAXwBuACAAPgAgADAALAAgAF8AbgAsACAAXwBmAGkAbgBkAEMAbwB1AG4AdAAgACsAIABfAG4AIAArACAAMQApACwAXABuACAAIAAgACAAIAAgACAAIAAgACAAIAAgACAAIAAgACAAIAAgACAAIAAgACAAIAAgAF8AbgB0AGgAUABvAHMALAAgAFIARQBEAFUAQwBFACgAMAAsACAAUwBFAFEAVQBFAE4AQwBFACgAMQAsACAAXwBuAHQAaAApACwAXABuACAAIAAgACAAIAAgACAAIAAgACAAIAAgACAAIAAgACAAIAAgACAAIAAgACAAIAAgACAAIAAgACAATABBAE0AQgBEAEEAKABfAGEAYwBjACwAIABfAGMAdQByAHIALABcAG4AIAAgACAAIAAgACAAIAAgACAAIAAgACAAIAAgACAAIAAgACAAIAAgACAAIAAgACAAIAAgACAAIAAgACAAIAAgAEkARgAoAF8AYQBjAGMAIAA8ACAAMAAsACAALQAxACwAXABuACAAIAAgACAAIAAgACAAIAAgACAAIAAgACAAIAAgACAAIAAgACAAIAAgACAAIAAgACAAIAAgACAAIAAgACAAIAAgACAAIAAgAEwARQBUACgAXABuACAAIAAgACAAIAAgACAAIAAgACAAIAAgACAAIAAgACAAIAAgACAAIAAgACAAIAAgACAAIAAgACAAIAAgACAAIAAgACAAIAAgACAAIAAgACAAXwBuAGUAeAB0AFAAbwBzAEMAaABhAHIAcwAsACAASQBGAEUAUgBSAE8AUgAoAFwAbgAgACAAIAAgACAAIAAgACAAIAAgACAAIAAgACAAIAAgACAAIAAgACAAIAAgACAAIAAgACAAIAAgACAAIAAgACAAIAAgACAAIAAgACAAIAAgACAAIAAgACAAUwBFAEEAUgBDAEgAKABfAGMAaABhAHIAcwAsACAAXwB0AGUAeAB0ACwAIABfAGEAYwBjACAAKwAgADEAKQAsAFwAbgAgACAAIAAgACAAIAAgACAAIAAgACAAIAAgACAAIAAgACAAIAAgACAAIAAgACAAIAAgACAAIAAgACAAIAAgACAAIAAgACAAIAAgACAAIAAgACAAIAAgACAAMABcAG4AIAAgACAAIAAgACAAIAAgACAAIAAgACAAIAAgACAAIAAgACAAIAAgACAAIAAgACAAIAAgACAAIAAgACAAIAAgACAAIAAgACAAIAAgACAAIAApACwAXABuACAAIAAgACAAIAAgACAAIAAgACAAIAAgACAAIAAgACAAIAAgACAAIAAgACAAIAAgACAAIAAgACAAIAAgACAAIAAgACAAIAAgACAAIAAgACAAXwBuAGUAeAB0AFAAbwBzACwAIABNAEkATgAoAFwAbg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pACwAXABu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vAHUAdABQAG8AcwAsACAAXwBuAHQAaABQAG8AcwAgACsAIABfAHMAdABhAHIAdABQAG8AcwAgAC0AIAAxACwAXABuACAAIAAgACAAIAAgACAAIAAgACAAIAAgACAAIAAgACAAIAAgACAAIAAgACAAIAAgAFwAbgAgACAAIAAgACAAIAAgACAAIAAgACAAIAAgACAAIAAgACAAIAAgACAAIAAgACAAIABJAEYAKABfAG8AdQB0AEMAaABhAHIALABcAG4AIAAgACAAIAAgACAAIAAgACAAIAAgACAAIAAgACAAIAAgACAAIAAgACAAIAAgACAAIAAgACAAIABJAEYAKABfAG8AdQB0AFAAbwBzACAAPQAgADAALAAgAHsAMAAsACAAXAAiAFwAIgB9ACwAXABuACAAIAAgACAAIAAgACAAIAAgACAAIAAgACAAIAAgACAAIAAgACAAIAAgACAAIAAgACAAIAAgACAAIAAgACAAIABIAFMAVABBAEMASwAoAFwAbgAgACAAIAAgACAAIAAgACAAIAAgACAAIAAgACAAIAAgACAAIAAgACAAIAAgACAAIAAgACAAIAAgACAAIAAgACAAIAAgACAAIABfAG8AdQB0AFAAbwBzACwAXABuACAAIAAgACAAIAAgACAAIAAgACAAIAAgACAAIAAgACAAIAAgACAAIAAgACAAIAAgACAAIAAgACAAIAAgACAAIAAgACAAIAAgAE0ASQBEACgAXwB0AGUAeAB0ACwAIABfAG4AdABoAFAAbwBzACwAIAAxACkAXABuACAAIAAgACAAIAAgACAAIAAgACAAIAAgACAAIAAgACAAIAAgACAAIAAgACAAIAAgACAAIAAgACAAIAAgACAAIAApAFwAbgAgACAAIAAgACAAIAAgACAAIAAgACAAIAAgACAAIAAgACAAIAAgACAAIAAgACAAIAAgACAAIAAgACkALABcAG4AIAAgACAAIAAgACAAIAAgACAAIAAgACAAIAAgACAAIAAgACAAIAAgACAAIAAgACAAIAAgACAAIABfAG8AdQB0AFAAbwBz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IAWQBfAEMASABBAFIAUwBcAG4AXABuAFMAcABsAGkAdABzACAAdABlAHgAdAAgAGEAdAAgAGEAbgB5ACAAbwBuAGUAIABvAGYAIAB0AGgAZQAgAGcAaQB2AGUAbgAgAHMAZQB0ACAAbwBmACAAYwBoAGEAcgBhAGMAdABlAHIAcwAuACAARgBpAHIAcwB0ACAAZQBsAGUAbQBlAG4AdAAgAHIAZQB0AHUAcgBuAGUAZAAgAGkAcwAgAHQAaABlACAAcwBlAHEAdQBlAG4AYwBlACAAbwBmACAAbQBhAHQAYwBoAGUAZABcAG4AYwBoAGEAcgBhAGMAdABlAHIAcwAsACAAZgBvAGwAbABvAHcAZQBkACAAYgB5ACAAZQBhAGMAaAAgAHMAdQBiAHMAdAByAGkAbgBnAC4AIABNAGEAdABjAGgAaQBuAGcAIABpAHMAIABjAGEAcwBlACAAcwBlAG4AcwBpAHQAaQB2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QQByAHIAYQB5ACAAbwBmACAAcwB1AGIAcwB0AHIAaQBuAGc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GgAYQByAHMAIAAgACAAfAAgAHQAZQB4AHQAIAAgACAAIAB8ACAAQwBoAGEAcgBhAGMAdABlAHIAcwAgAHQAbwAgAHMAcABsAGkAdAAgAGEAdABcAG4AVABlAHgAdAAgACAAIAAgAHwAIAB0AGUAeAB0ACAAIAAgACAAfAAgAFQAZQB4AHQAIAB0AG8AIABzAHAAbABpAHQAXABuAFsATABpAG0AaQB0AF0AIAB8ACAAaQBuAHQAZQBnAGUAcgAgAHwAIABMAGkAbQBpAHQAIABhAHQAIAB3AGgAaQBjAGgAIAB0AG8AIABzAHQAbwBwACAAcwBwAGwAaQB0AHQAaQBuAGc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CAFkAXwBDAEgAQQBSAFMAXwBDAEkAKABcACIAXwAvAFwAIgAsACAAXAAiADEAXwAyAC8AMwA0AC8ANQA2AF8ANwBcACIAKQBcAG4AUgBlAHQAdQByAG4AcwA6ACAAewAgAFwAIgBfAC8ALwBfAFwAIgA7ACAAXAAiADEAXAAiADsAIABcACIAMgBcACIAOwAgAFwAIgAzADQAXAAiADsAIABcACIANQA2AFwAIgA7ACAAXAAiADc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FAATABJAFQAXwBCAFkAXwBDAEgAQQBSAFMAIAA9ACAATABBAE0AQgBEAEEAKABDAGgAYQByAHMALAAgAFQAZQB4AHQALAAgAFsATABpAG0AaQB0AF0ALABcAG4AIAAgACAAIABJAEYAKAAoAEMAaABhAHIAcwAgAD0AIABcACIAXAAiACkAIAArACAAKABUAGUAeAB0ACAAPQAgAFwAIgBcACIAKQAsACAAVgBTAFQAQQBDAEsAKABcACIAXAAiACwAIABOAFUATABMAEkARgBZACgAVABlAHgAdAApACkALABcAG4AIAAgACAAIAAgACAAIAAgAEwARQBUACgAXABuACAAIAAgACAAIAAgACAAIAAgACAAIAAgAF8AYwBoAGEAcgBzACwAIABNAEkARAAoAEMAaABhAHIAcwAsACAAUwBFAFEAVQBFAE4AQwBFACgAMQAsACAATABFAE4AKABDAGgAYQByAHMAKQApACwAIAAxACkALABcAG4AIAAgACAAIAAgACAAIAAgACAAIAAgACAAXwBsAGkAbQBpAHQALAAgAE0AQQBYACgASQBOAFQAKABOACgATABpAG0AaQB0ACkAKQAsACAAMAApACwAXABuACAAIAAgACAAIAAgACAAIAAgACAAIAAgAF8AbABlAG4ALAAgAEwARQBOACgAVABlAHgAdAApACwAXABuACAAIAAgACAAIAAgACAAIAAgACAAIAAgAFwAbgAgACAAIAAgACAAIAAgACAAIAAgACAAIABfAGYAaQBuAGQAQwBvAHUAbgB0ACwAIABMAEUAVAAoAFwAbgAgACAAIAAgACAAIAAgACAAIAAgACAAIAAgACAAIAAgAF8AcgBlAG0AbwB2AGUAZAAsACAAUgBFAEQAVQBDAEUAKABUAGUAeAB0ACwAIABfAGMAaABhAHIAcwAsAFwAbgAgACAAIAAgACAAIAAgACAAIAAgACAAIAAgACAAIAAgACAAIAAgACAATABBAE0AQgBEAEEAKABfAGEAYwBjACwAIABfAGMAdQByAHIALAAgAFMAVQBCAFMAVABJAFQAVQBUAEUAKABfAGEAYwBjACwAIABfAGMAdQByAHIALAAgAFwAIgBcACIAKQApAFwAbgAgACAAIAAgACAAIAAgACAAIAAgACAAIAAgACAAIAAgACkALABcAG4AIAAgACAAIAAgACAAIAAgACAAIAAgACAAIAAgACAAIABfAGwAZQBuACAALQAgAEwARQBOACgAXwByAGUAbQBvAHYAZQBkACkAXABuACAAIAAgACAAIAAgACAAIAAgACAAIAAgACkALABcAG4AXABuACAAIAAgACAAIAAgACAAIAAgACAAIAAgAF8AYwBvAHUAbgB0ACwAIABJAEYAKABfAGwAaQBtAGkAdAAsACAATQBJAE4AKABfAGwAaQBtAGkAdAAsACAAXwBmAGkAbgBkAEMAbwB1AG4AdAApACwAIABfAGYAaQBuAGQAQwBvAHUAbgB0ACkALABcAG4AIAAgACAAIAAgACAAIAAgACAAIAAgACAAXwBwAG8AcwAsACAAVgBTAFQAQQBDAEsAKABcAG4AIAAgACAAIAAgACAAIAAgACAAIAAgACAAIAAgACAAIABSAEUARABVAEMARQAoAHsAMAB9ACwAIABTAEUAUQBVAEUATgBDAEUAKABfAGMAbwB1AG4AdAApACwAXABuACAAIAAgACAAIAAgACAAIAAgACAAIAAgACAAIAAgACAAIAAgACAAIABMAEEATQBCAEQAQQAoAF8AYQBjAGMALAAgAF8AYwB1AHIAcgAsAFwAbgAgACAAIAAgACAAIAAgACAAIAAgACAAIAAgACAAIAAgACAAIAAgACAAIAAgACAAIABMAEUAVAAoAFwAbgAgACAAIAAgACAAIAAgACAAIAAgACAAIAAgACAAIAAgACAAIAAgACAAIAAgACAAIAAgACAAIAAgAF8AcwB0AGEAcgB0AEYAcgBvAG0ALAAgAEkATgBEAEUAWAAoAF8AYQBjAGMALAAgAFIATwBXAFMAKABfAGEAYwBjACkALAAgADEAKQAgACsAIAAxACwAIABcAG4AIAAgACAAIAAgACAAIAAgACAAIAAgACAAIAAgACAAIAAgACAAIAAgACAAIAAgACAAIAAgACAAIABfAG4AZQB4AHQAUABvAHMAQwBoAGEAcgBzACwAIABJAEYARQBSAFIATwBSACgAXABuACAAIAAgACAAIAAgACAAIAAgACAAIAAgACAAIAAgACAAIAAgACAAIAAgACAAIAAgACAAIAAgACAAIAAgACAAIABGAEkATgBEACgAXwBjAGgAYQByAHMALAAgAFQAZQB4AHQALAAgAF8AcwB0AGEAcgB0AEYAcgBvAG0AKQAsAFwAbgAgACAAIAAgACAAIAAgACAAIAAgACAAIAAgACAAIAAgACAAIAAgACAAIAAgACAAIAAgACAAIAAgACAAIAAgACAAMABcAG4AIAAgACAAIAAgACAAIAAgACAAIAAgACAAIAAgACAAIAAgACAAIAAgACAAIAAgACAAIAAgACAAIAApACwAXABuACAAIAAgACAAIAAgACAAIAAgACAAIAAgACAAIAAgACAAIAAgACAAIAAgACAAIAAgACAAIAAgACAAXwBuAGUAeAB0AFAAbwBzACwAIABNAEkATgAoAFwAbg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pACwAXABuACAAIAAgACAAIAAgACAAIAAgACAAIAAgACAAIAAgACAAIAAgACAAIAAgACAAIAAgACAAIAAgACAAVgBTAFQAQQBDAEsAKABfAGEAYwBjACwAIABfAG4AZQB4AHQAUABvAHMAKQBcAG4AIAAgACAAIAAgACAAIAAgACAAIAAgACAAIAAgACAAIAAgACAAIAAgACAAIAAgACAAKQBcAG4AIAAgACAAIAAgACAAIAAgACAAIAAgACAAIAAgACAAIAAgACAAIAAgACkAXABuACAAIAAgACAAIAAgACAAIAAgACAAIAAgACAAIAAgACAAKQAsACAAXwBsAGUAbgAgACsAIAAxAFwAbgAgACAAIAAgACAAIAAgACAAIAAgACAAIAApACwAXABuACAAIAAgACAAIAAgACAAIAAgACAAIAAgAF8AcwBpAGYAdAAsACAAQwBPAE4AQwBBAFQAKABJAEYARQBSAFIATwBSACgATQBJAEQAKABUAGUAeAB0ACwAIABEAFIATwBQACgAXwBwAG8AcwAsACAAMQApACAALAAgADEAKQAsACAAXAAiAFwAIgApACkALABcAG4AIAAgACAAIAAgACAAIAAgACAAIAAgACAAXwBpAGQAeAAsACAAUwBFAFEAVQBFAE4AQwBFACgAUgBPAFcAUwAoAF8AcABvAHMAKQAgAC0AIAAxACkALABcAG4AIAAgACAAIAAgACAAIAAgACAAIAAgACAAVgBTAFQAQQBDAEsAKABcAG4AIAAgACAAIAAgACAAIAAgACAAIAAgACAAIAAgACAAIABfAHMAaQBmAHQALABcAG4AIAAgACAAIAAgACAAIAAgACAAIAAgACAAIAAgACAAIABJAEYARQBSAFIATwBSACgATQBJAEQAKABUAGUAeAB0ACwAIABJAE4ARABFAFgAKABfAHAAbwBzACwAIABfAGkAZAB4ACkAIAArACAAMQAsACAASQBOAEQARQBYACgAXwBwAG8AcwAsACAAXwBpAGQAeAAgACsAIAAxACkAIAAtACAASQBOAEQARQBYACgAXwBwAG8AcwAsACAAXwBpAGQAeAApACAALQAgADEAKQAsACAAVABlAHg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IAWQBfAEMASABBAFIAUwBfAEMASQBcAG4AXABuAFMAcABsAGkAdABzACAAdABlAHgAdAAgAGEAdAAgAGEAbgB5ACAAbwBuAGUAIABvAGYAIAB0AGgAZQAgAGcAaQB2AGUAbgAgAHMAZQB0ACAAbwBmACAAYwBoAGEAcgBhAGMAdABlAHIAcwAuACAARgBpAHIAcwB0ACAAZQBsAGUAbQBlAG4AdAAgAHIAZQB0AHUAcgBuAGUAZAAgAGkAcwAgAHQAaABlACAAcwBlAHEAdQBlAG4AYwBlACAAbwBmACAAbQBhAHQAYwBoAGUAZABcAG4AYwBoAGEAcgBhAGMAdABlAHIAcwAsACAAZgBvAGwAbABvAHcAZQBkACAAYgB5ACAAZQBhAGMAaAAgAHMAdQBiAHMAdAByAGkAbgBnAC4AIABNAGEAdABjAGgAaQBuAGcAIABpAHMAIABjAGEAcwBlACAAaQBuAHMAZQBuAHMAaQB0AGkAdg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EAcgByAGEAeQAgAG8AZgAgAHMAdQBiAHMAdAByAGkAbgBn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oAGEAcgBzACAAIAAgAHwAIAB0AGUAeAB0ACAAIAAgACAAfAAgAEMAaABhAHIAYQBjAHQAZQByAHMAIAB0AG8AIABzAHAAbABpAHQAIABhAHQAXABuAFQAZQB4AHQAIAAgACAAIAB8ACAAdABlAHgAdAAgACAAIAAgAHwAIABUAGUAeAB0ACAAdABvACAAcwBwAGwAaQB0AFwAbgBbAEwAaQBtAGkAdABd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QgBZAF8AQwBIAEEAUgBTAF8AQwBJACgAXAAiAEEAQgBcACIALAAgAFwAIgBBADEAMgBiADMANABCADUANgBcACIAKQBcAG4AUgBlAHQAdQByAG4AcwA6ACAAewAgAFwAIgBBAGIAQgBcACIAOwAgAFwAIgBcACIAOwAgAFwAIgAxADIAXAAiADsAIABcACIAMwA0AFwAIgA7ACAAXAAiADUAN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BfAEIAWQBfAEMASABBAFIAUwBfAEMASQAgAD0AIABMAEEATQBCAEQAQQAoAEMAaABhAHIAcwAsACAAVABlAHgAdAAsACAAWwBMAGkAbQBpAHQAXQAsAFwAbgAgACAAIAAgAEkARgAoACgAQwBoAGEAcgBzACAAPQAgAFwAIgBcACIAKQAgACsAIAAoAFQAZQB4AHQAIAA9ACAAXAAiAFwAIgApACwAIABWAFMAVABBAEMASwAoAFwAIgBcACIALAAgAE4AVQBMAEwASQBGAFkAKABUAGUAeAB0ACkAKQAsAFwAbgAgACAAIAAgACAAIAAgACAATABFAFQAKABcAG4AIAAgACAAIAAgACAAIAAgACAAIAAgACAAXwBjAGgAYQByAHMALAAgAE0ASQBEACgAQwBoAGEAcgBzACwAIABTAEUAUQBVAEUATgBDAEUAKAAxACwAIABMAEUATgAoAEMAaABhAHIAcwApACkALAAgADEAKQAsAFwAbgAgACAAIAAgACAAIAAgACAAIAAgACAAIABfAGwAaQBtAGkAdAAsACAATQBBAFgAKABJAE4AVAAoAE4AKABMAGkAbQBpAHQAKQApACwAIAAwACkALABcAG4AIAAgACAAIAAgACAAIAAgACAAIAAgACAAXwBsAGUAbgAsACAATABFAE4AKABUAGUAeAB0ACkALABcAG4AIAAgACAAIAAgACAAIAAgACAAIAAgACAAXABuACAAIAAgACAAIAAgACAAIAAgACAAIAAgAF8AZgBpAG4AZABDAG8AdQBuAHQALAAgAEwARQBUACgAXABuACAAIAAgACAAIAAgACAAIAAgACAAIAAgACAAIAAgACAAXwByAGUAbQBvAHYAZQBkACwAIABSAEUARABVAEMARQAoAFUAUABQAEUAUgAoAFQAZQB4AHQAKQAsACAAVQBQAFAARQBSACgAXwBjAGgAYQByAHMAKQAsAFwAbgAgACAAIAAgACAAIAAgACAAIAAgACAAIAAgACAAIAAgACAAIAAgACAATABBAE0AQgBEAEEAKABfAGEAYwBjACwAIABfAGMAdQByAHIALAAgAFMAVQBCAFMAVABJAFQAVQBUAEUAKABfAGEAYwBjACwAIABfAGMAdQByAHIALAAgAFwAIgBcACIAKQApAFwAbgAgACAAIAAgACAAIAAgACAAIAAgACAAIAAgACAAIAAgACkALABcAG4AIAAgACAAIAAgACAAIAAgACAAIAAgACAAIAAgACAAIABfAGwAZQBuACAALQAgAEwARQBOACgAXwByAGUAbQBvAHYAZQBkACkAXABuACAAIAAgACAAIAAgACAAIAAgACAAIAAgACkALABcAG4AXABuACAAIAAgACAAIAAgACAAIAAgACAAIAAgAF8AYwBvAHUAbgB0ACwAIABJAEYAKABfAGwAaQBtAGkAdAAsACAATQBJAE4AKABfAGwAaQBtAGkAdAAsACAAXwBmAGkAbgBkAEMAbwB1AG4AdAApACwAIABfAGYAaQBuAGQAQwBvAHUAbgB0ACkALABcAG4AIAAgACAAIAAgACAAIAAgACAAIAAgACAAXwBwAG8AcwAsACAAVgBTAFQAQQBDAEsAKABcAG4AIAAgACAAIAAgACAAIAAgACAAIAAgACAAIAAgACAAIABSAEUARABVAEMARQAoAHsAMAB9ACwAIABTAEUAUQBVAEUATgBDAEUAKABfAGMAbwB1AG4AdAApACwAXABuACAAIAAgACAAIAAgACAAIAAgACAAIAAgACAAIAAgACAAIAAgACAAIABMAEEATQBCAEQAQQAoAF8AYQBjAGMALAAgAF8AYwB1AHIAcgAsAFwAbgAgACAAIAAgACAAIAAgACAAIAAgACAAIAAgACAAIAAgACAAIAAgACAAIAAgACAAIABMAEUAVAAoAFwAbgAgACAAIAAgACAAIAAgACAAIAAgACAAIAAgACAAIAAgACAAIAAgACAAIAAgACAAIAAgACAAIAAgAF8AcwB0AGEAcgB0AEYAcgBvAG0ALAAgAEkATgBEAEUAWAAoAF8AYQBjAGMALAAgAFIATwBXAFMAKABfAGEAYwBjACkALAAgADEAKQAgACsAIAAxACwAIABcAG4AIAAgACAAIAAgACAAIAAgACAAIAAgACAAIAAgACAAIAAgACAAIAAgACAAIAAgACAAIAAgACAAIABfAG4AZQB4AHQAUABvAHMAQwBoAGEAcgBzACwAIABJAEYARQBSAFIATwBSACgAXABuACAAIAAgACAAIAAgACAAIAAgACAAIAAgACAAIAAgACAAIAAgACAAIAAgACAAIAAgACAAIAAgACAAIAAgACAAIABTAEUAQQBSAEMASAAoAF8AYwBoAGEAcgBzACwAIABUAGUAeAB0ACwAIABfAHMAdABhAHIAdABGAHIAbwBtACkALABcAG4AIAAgACAAIAAgACAAIAAgACAAIAAgACAAIAAgACAAIAAgACAAIAAgACAAIAAgACAAIAAgACAAIAAgACAAIAAgADAAXABuACAAIAAgACAAIAAgACAAIAAgACAAIAAgACAAIAAgACAAIAAgACAAIAAgACAAIAAgACAAIAAgACAAKQAsAFwAbgAgACAAIAAgACAAIAAgACAAIAAgACAAIAAgACAAIAAgACAAIAAgACAAIAAgACAAIAAgACAAIAAgAF8AbgBlAHgAdABQAG8AcwAsACAATQBJAE4AKABcAG4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KQAsAFwAbgAgACAAIAAgACAAIAAgACAAIAAgACAAIAAgACAAIAAgACAAIAAgACAAIAAgACAAIAAgACAAIAAgAFYAUwBUAEEAQwBLACgAXwBhAGMAYwAsACAAXwBuAGUAeAB0AFAAbwBzACkAXABuACAAIAAgACAAIAAgACAAIAAgACAAIAAgACAAIAAgACAAIAAgACAAIAAgACAAIAAgACkAXABuACAAIAAgACAAIAAgACAAIAAgACAAIAAgACAAIAAgACAAIAAgACAAIAApAFwAbgAgACAAIAAgACAAIAAgACAAIAAgACAAIAAgACAAIAAgACkALAAgAF8AbABlAG4AIAArACAAMQBcAG4AIAAgACAAIAAgACAAIAAgACAAIAAgACAAKQAsAFwAbgAgACAAIAAgACAAIAAgACAAIAAgACAAIABfAHMAaQBmAHQALAAgAEMATwBOAEMAQQBUACgASQBGAEUAUgBSAE8AUgAoAE0ASQBEACgAVABlAHgAdAAsACAARABSAE8AUAAoAF8AcABvAHMALAAgADEAKQAgACwAIAAxACkALAAgAFwAIgBcACIAKQApACwAXABuACAAIAAgACAAIAAgACAAIAAgACAAIAAgAF8AaQBkAHgALAAgAFMARQBRAFUARQBOAEMARQAoAFIATwBXAFMAKABfAHAAbwBzACkAIAAtACAAMQApACwAXABuACAAIAAgACAAIAAgACAAIAAgACAAIAAgAFYAUwBUAEEAQwBLACgAXABuACAAIAAgACAAIAAgACAAIAAgACAAIAAgACAAIAAgACAAXwBzAGkAZgB0ACwAXABuACAAIAAgACAAIAAgACAAIAAgACAAIAAgACAAIAAgACAASQBGAEUAUgBSAE8AUgAoAE0ASQBEACgAVABlAHgAdAAsACAASQBOAEQARQBYACgAXwBwAG8AcwAsACAAXwBpAGQAeAApACAAKwAgADEALAAgAEkATgBEAEUAWAAoAF8AcABvAHMALAAgAF8AaQBkAHgAIAArACAAMQApACAALQAgAEkATgBEAEUAWAAoAF8AcABvAHMALAAgAF8AaQBkAHgAKQAgAC0AIAAxACkALAAgAFQAZQB4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BAFIATwBVAE4ARABfAEMASABBAFIAUwBcAG4AXABuAFMAcABsAGkAdABzACAAdABlAHgAdAAgAGEAdAAgAGEAbgB5ACAAYwBoAGEAcgBhAGMAdABlAHIAIABuAG8AdAAgAGkAbgAgAHQAaABlACAAZwBpAHYAZQBuACAAcwBlAHQALgAgAEYAaQByAHMAdAAgAGUAbABlAG0AZQBuAHQAIAByAGUAdAB1AHIAbgBlAGQAIABpAHMAIAB0AGgAZQAgAHMAZQBxAHUAZQBuAGMAZQAgAG8AZgAgAHUAbgBtAGEAdABjAGgAZQBkAFwAbgBjAGgAYQByAGEAYwB0AGUAcgBzACwAIABmAG8AbABsAG8AdwBlAGQAIABiAHkAIABlAGEAYwBoACAAcwB1AGIAcwB0AHIAaQBuAGcALgAgAE0AYQB0AGMAaABpAG4AZwAgAGkAcwAgAGMAYQBzAGUAIABzAGUAbgBzAGkAdABpAHY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BAHIAcgBhAHkAIABvAGYAIABzAHUAYgBzAHQAcgBpAG4AZ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aABhAHIAcwAgACAAIAB8ACAAdABlAHgAdAAgACAAIAAgAHwAIABDAGgAYQByAGEAYwB0AGUAcgBzACAAbgBvAHQAIABzAHAAbABpAHQAIABhAHQAXABuAFQAZQB4AHQAIAAgACAAIAB8ACAAdABlAHgAdAAgACAAIAAgAHwAIABUAGUAeAB0ACAAdABvACAAcwBwAGwAaQB0AFwAbgBbAEwAaQBtAGkAdABd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QQBSAE8AVQBOAEQAXwBDAEgAQQBSAFMAKABcACIAMQAyADMANAA1ADYAXAAiACwAIABcACIAQQAxADIAYgAzADQAQgA1ADYAXAAiACkAXABuAFIAZQB0AHUAcgBuAHMAOgAgAHsAIABcACIAQQBiAEIAXAAiADsAIABcACIAXAAiADsAIABcACIAMQAyAFwAIgA7ACAAXAAiADMANABcACIAOwAgAFwAIgA1ADY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FAATABJAFQAXwBBAFIATwBVAE4ARABfAEMASABBAFIAUwAgAD0AIABMAEEATQBCAEQAQQAoAEMAaABhAHIAcwAsACAAVABlAHgAdAAsACAAWwBMAGkAbQBpAHQAXQAsAFwAbgAgACAAIAAgAEkARgAoACgAQwBoAGEAcgBzACAAPQAgAFwAIgBcACIAKQAgACsAIAAoAFQAZQB4AHQAIAA9ACAAXAAiAFwAIgApACwAIABWAFMAVABBAEMASwAoAFwAIgBcACIALAAgAE4AVQBMAEwASQBGAFkAKABUAGUAeAB0ACkAKQAsAFwAbgAgACAAIAAgACAAIAAgACAATABFAFQAKABcAG4AIAAgACAAIAAgACAAIAAgACAAIAAgACAAXwBjAGgAYQByAHMALAAgAE0ASQBEACgAQwBoAGEAcgBzACwAIABTAEUAUQBVAEUATgBDAEUAKAAxACwAIABMAEUATgAoAEMAaABhAHIAcwApACkALAAgADEAKQAsAFwAbgAgACAAIAAgACAAIAAgACAAIAAgACAAIABfAGwAaQBtAGkAdAAsACAATQBBAFgAKABJAE4AVAAoAE4AKABMAGkAbQBpAHQAKQApACwAIAAwACkALABcAG4AIAAgACAAIAAgACAAIAAgACAAIAAgACAAXwBsAGUAbgAsACAATABFAE4AKABUAGUAeAB0ACkALABcAG4AIAAgACAAIAAgACAAIAAgACAAIAAgACAAXwBwAG8AcwAsACAAVgBTAFQAQQBDAEsAKABcAG4AIAAgACAAIAAgACAAIAAgACAAIAAgACAAIAAgACAAIABSAEUARABVAEMARQAoAHsAMAB9ACwAIABTAEUAUQBVAEUATgBDAEUAKABfAGwAZQBuACkALABcAG4AIAAgACAAIAAgACAAIAAgACAAIAAgACAAIAAgACAAIAAgACAAIAAgAEwAQQBNAEIARABBACgAXwBhAGMAYwAsACAAXwBjAHUAcgByACwAXABuACAAIAAgACAAIAAgACAAIAAgACAAIAAgACAAIAAgACAAIAAgACAAIAAgACAAIAAgAEwARQBUACgAXABuACAAIAAgACAAIAAgACAAIAAgACAAIAAgACAAIAAgACAAIAAgACAAIAAgACAAIAAgACAAIAAgACAAXwBpAHMATQBhAHQAYwBoACwAIABNAEEAWAAoAE4AKABDAE8ARABFACgATQBJAEQAKABUAGUAeAB0ACwAIABfAGMAdQByAHIALAAgADEAKQApACAAPQAgAEMATwBEAEUAKABfAGMAaABhAHIAcwApACkAKQAsAFwAbgAgACAAIAAgACAAIAAgACAAIAAgACAAIAAgACAAIAAgACAAIAAgACAAIAAgACAAIAAgACAAIAAgAEkARgAoAF8AaQBzAE0AYQB0AGMAaAAsACAAXwBhAGMAYwAsAFwAbgAgACAAIAAgACAAIAAgACAAIAAgACAAIAAgACAAIAAgACAAIAAgACAAIAAgACAAIAAgACAAIAAgACAAIAAgACAAVgBTAFQAQQBDAEsAKABfAGEAYwBjACwAIABfAGMAdQByAHI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CwAXABuACAAIAAgACAAIAAgACAAIAAgACAAIAAgAFwAbgAgACAAIAAgACAAIAAgACAAIAAgACAAIABfAGMAbwB1AG4AdAAsACAASQBGACgAXwBsAGkAbQBpAHQALAAgAE0ASQBOACgAXwBsAGkAbQBpAHQALAAgAFIATwBXAFMAKABfAHAAbwBzACkAIAAtACAAMQApACwAIABSAE8AVwBTACgAXwBwAG8AcwApACAALQAgADEAKQAsAFwAbgAgACAAIAAgACAAIAAgACAAIAAgACAAIABcAG4AIAAgACAAIAAgACAAIAAgACAAIAAgACAAXwBsAGkAbQBpAHQAUABvAHMALAAgAFYAUwBUAEEAQwBLACgAXABuACAAIAAgACAAIAAgACAAIAAgACAAIAAgACAAIAAgACAASQBGAEUAUgBSAE8AUgAoAFQAQQBLAEUAKABfAHAAbwBzACwAIABfAGMAbwB1AG4AdAAgACsAIAAxACkALAAgADAAKQAsAFwAbgAgACAAIAAgACAAIAAgACAAIAAgACAAIAAgACAAIAAgAF8AbABlAG4AIAArACAAMQBcAG4AIAAgACAAIAAgACAAIAAgACAAIAAgACAAKQAsAFwAbgAgACAAIAAgACAAIAAgACAAIAAgACAAIABfAHMAaQBmAHQALAAgAEMATwBOAEMAQQBUACgASQBGAEUAUgBSAE8AUgAoAE0ASQBEACgAVABlAHgAdAAsACAARABSAE8AUAAoAF8AbABpAG0AaQB0AFAAbwBzACwAIAAxACkALAAgADEAKQAsACAAXAAiAFwAIgApACkALABcAG4AIAAgACAAIAAgACAAIAAgACAAIAAgACAAXwBpAGQAeAAsACAAUwBFAFEAVQBFAE4AQwBFACgAXwBjAG8AdQBuAHQAIAArACAAMQApACwAXABuACAAIAAgACAAIAAgACAAIAAgACAAIAAgAFYAUwBUAEEAQwBLACgAXABuACAAIAAgACAAIAAgACAAIAAgACAAIAAgACAAIAAgAF8AcwBpAGYAdAAsAFwAbgAgACAAIAAgACAAIAAgACAAIAAgACAAIAAgACAAIABJAEYARQBSAFIATwBSACgATQBJAEQAKABUAGUAeAB0ACwAIABJAE4ARABFAFgAKABfAGwAaQBtAGkAdABQAG8AcwAsACAAXwBpAGQAeAApACAAKwAgADEALAAgAEkATgBEAEUAWAAoAF8AbABpAG0AaQB0AFAAbwBzACwAIABfAGkAZAB4ACAAKwAgADEAKQAgAC0AIABJAE4ARABFAFgAKABfAGwAaQBtAGkAdABQAG8AcwAsACAAXwBpAGQAeAApACAALQAgADEAKQAsACAAVABlAHg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EAUgBPAFUATgBEAF8AQwBIAEEAUgBTAF8AQwBJAFwAbgBcAG4AUwBwAGwAaQB0AHMAIAB0AGUAeAB0ACAAYQB0ACAAYQBuAHkAIABjAGgAYQByAGEAYwB0AGUAcgAgAG4AbwB0ACAAaQBuACAAdABoAGUAIABnAGkAdgBlAG4AIABzAGUAdAAuACAARgBpAHIAcwB0ACAAZQBsAGUAbQBlAG4AdAAgAHIAZQB0AHUAcgBuAGUAZAAgAGkAcwAgAHQAaABlACAAcwBlAHEAdQBlAG4AYwBlACAAbwBmACAAdQBuAG0AYQB0AGMAaABlAGQAXABuAGMAaABhAHIAYQBjAHQAZQByAHMALAAgAGYAbwBsAGwAbwB3AGUAZAAgAGIAeQAgAGUAYQBjAGgAIABzAHUAYgBzAHQAcgBpAG4AZwAuACAATQBhAHQAYwBoAGkAbgBnACAAaQBzACAAYwBhAHMAZQAgAGkAbgBzAGUAbgBzAGkAdABpAHY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BAHIAcgBhAHkAIABvAGYAIABzAHUAYgBzAHQAcgBpAG4AZ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aABhAHIAcwAgACAAIAB8ACAAdABlAHgAdAAgACAAIAAgAHwAIABDAGgAYQByAGEAYwB0AGUAcgBzACAAbgBvAHQAIABzAHAAbABpAHQAIABhAHQAXABuAFQAZQB4AHQAIAAgACAAIAB8ACAAdABlAHgAdAAgACAAIAAgAHwAIABUAGUAeAB0ACAAdABvACAAcwBwAGwAaQB0AFwAbgBbAEwAaQBtAGkAdABd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QQBSAE8AVQBOAEQAXwBDAEgAQQBSAFMAXwBDAEkAKABcACIAYQAxADIAMwA0ADUANgBcACIALAAgAFwAIgBBADEAMgBiADMANABCADUANgBcACIAKQBcAG4AUgBlAHQAdQByAG4AcwA6ACAAewAgAFwAIgBiAEIAXAAiADsAIABcACIAXAAiADsAIABcACIAYQAxADIAXAAiADsAIABcACIAMwA0AFwAIgA7ACAAXAAiADUAN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BfAEEAUgBPAFUATgBEAF8AQwBIAEEAUgBTAF8AQwBJACAAPQAgAEwAQQBNAEIARABBACgAQwBoAGEAcgBzACwAIABUAGUAeAB0ACwAIABbAEwAaQBtAGkAdABdACwAXABuACAAIAAgACAASQBGACgAKABDAGgAYQByAHMAIAA9ACAAXAAiAFwAIgApACAAKwAgACgAVABlAHgAdAAgAD0AIABcACIAXAAiACkALAAgAFYAUwBUAEEAQwBLACgAXAAiAFwAIgAsACAATgBVAEwATABJAEYAWQAoAFQAZQB4AHQAKQApACwAXABuACAAIAAgACAAIAAgACAAIABMAEUAVAAoAFwAbgAgACAAIAAgACAAIAAgACAAIAAgACAAIABfAGMAaABhAHIAcwAsACAATQBJAEQAKABDAGgAYQByAHMALAAgAFMARQBRAFUARQBOAEMARQAoADEALAAgAEwARQBOACgAQwBoAGEAcgBzACkAKQAsACAAMQApACwAXABuACAAIAAgACAAIAAgACAAIAAgACAAIAAgAF8AbABpAG0AaQB0ACwAIABNAEEAWAAoAEkATgBUACgATgAoAEwAaQBtAGkAdAApACkALAAgADAAKQAsAFwAbgAgACAAIAAgACAAIAAgACAAIAAgACAAIABfAGwAZQBuACwAIABMAEUATgAoAFQAZQB4AHQAKQAsAFwAbgAgACAAIAAgACAAIAAgACAAIAAgACAAIABfAHAAbwBzACwAIABWAFMAVABBAEMASwAoAFwAbgAgACAAIAAgACAAIAAgACAAIAAgACAAIAAgACAAIAAgAFIARQBEAFUAQwBFACgAewAwAH0ALAAgAFMARQBRAFUARQBOAEMARQAoAF8AbABlAG4AKQAsAFwAbgAgACAAIAAgACAAIAAgACAAIAAgACAAIAAgACAAIAAgACAAIAAgACAATABBAE0AQgBEAEEAKABfAGEAYwBjACwAIABfAGMAdQByAHIALABcAG4AIAAgACAAIAAgACAAIAAgACAAIAAgACAAIAAgACAAIAAgACAAIAAgACAAIAAgACAATABFAFQAKABcAG4AIAAgACAAIAAgACAAIAAgACAAIAAgACAAIAAgACAAIAAgACAAIAAgACAAIAAgACAAIAAgACAAIABfAGkAcwBNAGEAdABjAGgALAAgAE0AQQBYACgATgAoAE0ASQBEACgAVABlAHgAdAAsACAAXwBjAHUAcgByACwAIAAxACkAIAA9ACAAXwBjAGgAYQByAHMAKQApACwAXABuACAAIAAgACAAIAAgACAAIAAgACAAIAAgACAAIAAgACAAIAAgACAAIAAgACAAIAAgACAAIAAgACAASQBGACgAXwBpAHMATQBhAHQAYwBoACwAIABfAGEAYwBjACwAXABuACAAIAAgACAAIAAgACAAIAAgACAAIAAgACAAIAAgACAAIAAgACAAIAAgACAAIAAgACAAIAAgACAAIAAgACAAIABWAFMAVABBAEMASwAoAF8AYQBjAGMALAAgAF8AYwB1AHIAcg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LABcAG4AIAAgACAAIAAgACAAIAAgACAAIAAgACAAXABuACAAIAAgACAAIAAgACAAIAAgACAAIAAgAF8AYwBvAHUAbgB0ACwAIABJAEYAKABfAGwAaQBtAGkAdAAsACAATQBJAE4AKABfAGwAaQBtAGkAdAAsACAAUgBPAFcAUwAoAF8AcABvAHMAKQAgAC0AIAAxACkALAAgAFIATwBXAFMAKABfAHAAbwBzACkAIAAtACAAMQApACwAXABuACAAIAAgACAAIAAgACAAIAAgACAAIAAgAFwAbgAgACAAIAAgACAAIAAgACAAIAAgACAAIABfAGwAaQBtAGkAdABQAG8AcwAsACAAVgBTAFQAQQBDAEsAKABcAG4AIAAgACAAIAAgACAAIAAgACAAIAAgACAAIAAgACAAIABJAEYARQBSAFIATwBSACgAVABBAEsARQAoAF8AcABvAHMALAAgAF8AYwBvAHUAbgB0ACAAKwAgADEAKQAsACAAMAApACwAXABuACAAIAAgACAAIAAgACAAIAAgACAAIAAgACAAIAAgACAAXwBsAGUAbgAgACsAIAAxAFwAbgAgACAAIAAgACAAIAAgACAAIAAgACAAIAApACwAXABuACAAIAAgACAAIAAgACAAIAAgACAAIAAgAF8AcwBpAGYAdAAsACAAQwBPAE4AQwBBAFQAKABJAEYARQBSAFIATwBSACgATQBJAEQAKABUAGUAeAB0ACwAIABEAFIATwBQACgAXwBsAGkAbQBpAHQAUABvAHMALAAgADEAKQAsACAAMQApACwAIABcACIAXAAiACkAKQAsAFwAbgAgACAAIAAgACAAIAAgACAAIAAgACAAIABfAGkAZAB4ACwAIABTAEUAUQBVAEUATgBDAEUAKABfAGMAbwB1AG4AdAAgACsAIAAxACkALABcAG4AIAAgACAAIAAgACAAIAAgACAAIAAgACAAVgBTAFQAQQBDAEsAKABcAG4AIAAgACAAIAAgACAAIAAgACAAIAAgACAAIAAgACAAXwBzAGkAZgB0ACwAXABuACAAIAAgACAAIAAgACAAIAAgACAAIAAgACAAIAAgAEkARgBFAFIAUgBPAFIAKABNAEkARAAoAFQAZQB4AHQALAAgAEkATgBEAEUAWAAoAF8AbABpAG0AaQB0AFAAbwBzACwAIABfAGkAZAB4ACkAIAArACAAMQAsACAASQBOAEQARQBYACgAXwBsAGkAbQBpAHQAUABvAHMALAAgAF8AaQBkAHgAIAArACAAMQApACAALQAgAEkATgBEAEUAWAAoAF8AbABpAG0AaQB0AFAAbwBzACwAIABfAGkAZAB4ACkAIAAtACAAMQApACwAIABUAGUAeAB0ACkAXABuACAAIAAgACAAIAAgACAAIAAgACAAIAAgACkAXABuACAAIAAgACAAIAAgACAAIAApAFwAbgAgACAAIAAgACkAXABuACkAOwBcAG4AXABuAFwAbgBcAG4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UwBQAEEATg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UAEkATQBFAFMAUABBAE4AXABuAFwAbgBUAGUAcwB0AHMAIABpAGYAIABzAGUAeABhAGcAZQBzAGkAbQBhAGwAIAByAGUAcAByAGUAcwBlAG4AdABhAHQAaQBvAG4AIABvAGYAIABhACAAdABpAG0AZQBzAHAAYQBuACAAaQBzACAAdgBhAGwAaQBkAC4AXABuAEEAbgAgAGUAbABlAG0AZQBuAHQAIABjAGEAbgAgAGUAeABjAGUAZQBkACAAaQB0AHMAIABtAG8AZAB1AGwAdQBzACAAaQBmACAAbgBvACAAaABpAGcAaABlAHIAIABvAHIAZABlAHIAIABlAGwAZQBtAGUAbgB0ACAAaQBzACAAcAByAG8AdgBpAGQ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GkAZwBuACAAIAAgACAAIAAgAHwAIABpAG4AdABlAGcAZQByACAAWwAtADEALAAwACwAMQBdACAAfABcAG4ARABhAHkAcwAgACAAIAAgACAAIAB8ACAAZABlAGMAaQBtAGEAbAAgAFsAMAAuAC4AXQAgACAAIAAgAHwAIABGAHIAYQBjAHQAaQBvAG4AYQBsACAAYQBsAGwAbwB3AGUAZAAgAGkAZgAgAGgAbwB1AHIAcwAsACAAbQBpAG4AdQB0AGUAcwAgAGEAbgBkACAAcwBlAGMAbwBuAGQAcwAgAGUAbQBwAHQAeQAuAFwAbgBbAEgAbwB1AHIAcwBdACAAIAAgAHwAIABkAGUAYwBpAG0AYQBsACAAWwAwAC4ALgAyADQAKQAgACAAfAAgAEYAcgBhAGMAdABpAG8AbgBhAGwAIABhAGwAbABvAHcAZQBkACAAaQBmACAAbQBpAG4AdQB0AGUAcwAgAGEAbgBkACAAcwBlAGMAbwBuAGQAcwAgAGUAbQBwAHQAeQAuAFwAbgBbAE0AaQBuAHUAdABlAHMAXQAgAHwAIABkAGUAYwBpAG0AYQBsACAAWwAwAC4ALgA2ADAAKQAgACAAfAAgAEYAcgBhAGMAdABpAG8AbgBhAGwAIABhAGwAbABvAHcAZQBkACAAaQBmACAAcwBlAGMAbwBuAGQAcwAgAGUAbQBwAHQAeQAuAFwAbgBbAFMAZQBjAG8AbgBkAHMAXQAgAHwAIABkAGUAYwBpAG0AYQBsACAAWwAwAC4ALgA2ADAAKQAgACAAfAAgAEYAcgBhAGMAdABpAG8AbgBhAGwAIABhAGwAbABvAHc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TAFAAQQBOACAAPQAgAEwAQQBNAEIARABBACgAUwBpAGcAbgAsACAARABhAHkAcwAsACAAWwBIAG8AdQByAHMAXQAsACAAWwBNAGkAbgB1AHQAZQBzAF0ALAAgAFsAUwBlAGMAbwBuAGQAcwBdACwAXABuACAAIAAgACAASQBGAFMAKABcAG4AIAAgACAAIAAgACAAIAAgAEkAUwBFAFIAUgBPAFIAKABTAGkAZwBuACkALAAgAEYAQQBMAFMARQAsAFwAbgAgACAAIAAgACAAIAAgACAATgBPAFQAKABJAFMATgBVAE0AQgBFAFIAKABTAGkAZwBuACkAKQAsACAARgBBAEwAUwBFACwAXABuACAAIAAgACAAIAAgACAAIABTAGkAZwBuACAAPAAgAC0AMQAsACAARgBBAEwAUwBFACwAXABuACAAIAAgACAAIAAgACAAIABTAGkAZwBuACAAPgAgADEALAAgAEYAQQBMAFMARQAsAFwAbgAgACAAIAAgACAAIAAgACAATgBPAFQAKABJAFMAXwBJAE4AVABFAEcARQBSACgAUwBpAGcAbgApACkALAAgAEYAQQBMAFMARQAsAFwAbgAgACAAIAAgACAAIAAgACAAVABSAFUARQAsACAATABFAFQAKABcAG4AIAAgACAAIAAgACAAIAAgACAAIAAgACAAXwBoAGkAZwBoACwAIABJAEYAUwAoAFwAbgAgACAAIAAgACAAIAAgACAAIAAgACAAIAAgACAAIAAgAEkAUwBOAFUATQBCAEUAUgAoAEQAYQB5AHMAKQAsACAAMQAsAFwAbgAgACAAIAAgACAAIAAgACAAIAAgACAAIAAgACAAIAAgAEkAUwBOAFUATQBCAEUAUgAoAEgAbwB1AHIAcwApACwAIAAyACwAXABuACAAIAAgACAAIAAgACAAIAAgACAAIAAgACAAIAAgACAASQBTAE4AVQBNAEIARQBSACgATQBpAG4AdQB0AGUAcwApACwAIAAzACwAXABuACAAIAAgACAAIAAgACAAIAAgACAAIAAgACAAIAAgACAASQBTAE4AVQBNAEIARQBSACgAUwBlAGMAbwBuAGQAcwApACwAIAA0ACwAXABuACAAIAAgACAAIAAgACAAIAAgACAAIAAgACAAIAAgACAAVABSAFUARQAsACAAMABcAG4AIAAgACAAIAAgACAAIAAgACAAIAAgACAAKQAsAFwAbgAgACAAIAAgACAAIAAgACAAIAAgACAAIABJAEYAKABfAGgAaQBnAGgAIAA9ACAAMAAsACAARgBBAEwAUwBFACwAXABuACAAIAAgACAAIAAgACAAIAAgACAAIAAgACAAIAAgACAATABFAFQAKABcAG4AIAAgACAAIAAgACAAIAAgACAAIAAgACAAIAAgACAAIAAgACAAIAAgAF8AbABvAHcALAAgAEkARgBTACgAXABuACAAIAAgACAAIAAgACAAIAAgACAAIAAgACAAIAAgACAAIAAgACAAIAAgACAAIAAgAEkAUwBOAFUATQBCAEUAUgAoAFMAZQBjAG8AbgBkAHMAKQAsACAANAAsAFwAbgAgACAAIAAgACAAIAAgACAAIAAgACAAIAAgACAAIAAgACAAIAAgACAAIAAgACAAIABJAFMATgBVAE0AQgBFAFIAKABNAGkAbgB1AHQAZQBzACkALAAgADMALABcAG4AIAAgACAAIAAgACAAIAAgACAAIAAgACAAIAAgACAAIAAgACAAIAAgACAAIAAgACAASQBTAE4AVQBNAEIARQBSACgASABvAHUAcgBzACkALAAgADIALABcAG4AIAAgACAAIAAgACAAIAAgACAAIAAgACAAIAAgACAAIAAgACAAIAAgACAAIAAgACAASQBTAE4AVQBNAEIARQBSACgARABhAHkAcwApACwAIAAxAFwAbgAgACAAIAAgACAAIAAgACAAIAAgACAAIAAgACAAIAAgACAAIAAgACAAKQAsAFwAbgAgACAAIAAgACAAIAAgACAAIAAgACAAIAAgACAAIAAgACAAIAAgACAAXABuACAAIAAgACAAIAAgACAAIAAgACAAIAAgACAAIAAgACAAIAAgACAAIABmAG4ASQBuAHYAYQBsAGkAZABFAGwAZQBtAGUAbgB0ACwAIABMAEEATQBCAEQAQQAoAF8AZQBsAGUAbQBlAG4AdAAsACAAXwBtAGEAeAAsACAAXwBsAGUAdgBlAGwALAAgAF8AegBlAHIAbwBTAGkAZwBuACwAXABuACAAIAAgACAAIAAgACAAIAAgACAAIAAgACAAIAAgACAAIAAgACAAIAAgACAAIAAgAEkARgBTACgAXABuACAAIAAgACAAIAAgACAAIAAgACAAIAAgACAAIAAgACAAIAAgACAAIAAgACAAIAAgACAAIAAgACAASQBTAEUAUgBSAE8AUgAoAF8AZQBsAGUAbQBlAG4AdAApACwAIABUAFIAVQBFACwAXABuACAAIAAgACAAIAAgACAAIAAgACAAIAAgACAAIAAgACAAIAAgACAAIAAgACAAIAAgACAAIAAgACAAKABfAGUAbABlAG0AZQBuAHQAIAA9ACAAXAAiAFwAIgApACAAKgAgACgAXwBoAGkAZwBoACAAPAAgAF8AbABlAHYAZQBsACkAIAAqACAAKABfAGwAbwB3ACAAPgAgAF8AbABlAHYAZQBsACkALAAgAFQAUgBVAEUALABcAG4AIAAgACAAIAAgACAAIAAgACAAIAAgACAAIAAgACAAIAAgACAAIAAgACAAIAAgACAAIAAgACAAIABfAGUAbABlAG0AZQBuAHQAIAA9ACAAXAAiAFwAIgAsACAARgBBAEwAUwBFACwAXABuACAAIAAgACAAIAAgACAAIAAgACAAIAAgACAAIAAgACAAIAAgACAAIAAgACAAIAAgACAAIAAgACAATgBPAFQAKABJAFMATgBVAE0AQgBFAFIAKABfAGUAbABlAG0AZQBuAHQAKQApACwAIABUAFIAVQBFACwAXABuACAAIAAgACAAIAAgACAAIAAgACAAIAAgACAAIAAgACAAIAAgACAAIAAgACAAIAAgACAAIAAgACAAKABfAGwAbwB3ACAAPgAgAF8AbABlAHYAZQBsACkAIAAqACAATgBPAFQAKABJAFMAXwBJAE4AVABFAEcARQBSACgAXwBlAGwAZQBtAGUAbgB0ACkAKQAsACAAVABSAFUARQAsAFwAbgAgACAAIAAgACAAIAAgACAAIAAgACAAIAAgACAAIAAgACAAIAAgACAAIAAgACAAIAAgACAAIAAgAF8AZQBsAGUAbQBlAG4AdAAgADwAIAAwACwAIABUAFIAVQBFACwAXABuACAAIAAgACAAIAAgACAAIAAgACAAIAAgACAAIAAgACAAIAAgACAAIAAgACAAIAAgACAAIAAgACAAXwB6AGUAcgBvAFMAaQBnAG4AIAAqACAAKABfAGUAbABlAG0AZQBuAHQAIAA+ACAAMAApACwAIABUAFIAVQBFACwAXABuACAAIAAgACAAIAAgACAAIAAgACAAIAAgACAAIAAgACAAIAAgACAAIAAgACAAIAAgACAAIAAgACAASQBGACgAXwBtAGEAeAAgAD0AIABcACIAXAAiACwAIAAwACwAIAAoAF8AaABpAGcAaAAgADwAIABfAGwAZQB2AGUAbAApACAAKgAgACgAXwBlAGwAZQBtAGUAbgB0ACAAPgA9ACAAXwBtAGEAeAApACkALAAgAFQAUgBVAEUALABcAG4AIAAgACAAIAAgACAAIAAgACAAIAAgACAAIAAgACAAIAAgACAAIAAgACAAIAAgACAAIAAgACAAIABUAFIAVQBFACwAIABGAEEATABTAEUAXABuACAAIAAgACAAIAAgACAAIAAgACAAIAAgACAAIAAgACAAIAAgACAAIAAgACAAIAAgACkAXABuACAAIAAgACAAIAAgACAAIAAgACAAIAAgACAAIAAgACAAIAAgACAAIAApACwAXABuACAAIAAgACAAIAAgACAAIAAgACAAIAAgACAAIAAgACAAIAAgACAAIABcAG4AIAAgACAAIAAgACAAIAAgACAAIAAgACAAIAAgACAAIAAgACAAIAAgAF8AegBlAHIAbwBTAGkAZwBuACwAIABTAGkAZwBuACAAPQAgADAALABcAG4AIAAgACAAIAAgACAAIAAgACAAIAAgACAAIAAgACAAIAAgACAAIAAgAEkARgBTACgAXABuACAAIAAgACAAIAAgACAAIAAgACAAIAAgACAAIAAgACAAIAAgACAAIAAgACAAIAAgAGYAbgBJAG4AdgBhAGwAaQBkAEUAbABlAG0AZQBuAHQAKABEAGEAeQBzACwAIABcACIAXAAiACwAIAAxACwAIABfAHoAZQByAG8AUwBpAGcAbgApACwAIABGAEEATABTAEUALABcAG4AIAAgACAAIAAgACAAIAAgACAAIAAgACAAIAAgACAAIAAgACAAIAAgACAAIAAgACAAZgBuAEkAbgB2AGEAbABpAGQARQBsAGUAbQBlAG4AdAAoAEgAbwB1AHIAcwAsACAAMgA0ACwAIAAyACwAIABfAHoAZQByAG8AUwBpAGcAbgApACwAIABGAEEATABTAEUALABcAG4AIAAgACAAIAAgACAAIAAgACAAIAAgACAAIAAgACAAIAAgACAAIAAgACAAIAAgACAAZgBuAEkAbgB2AGEAbABpAGQARQBsAGUAbQBlAG4AdAAoAE0AaQBuAHUAdABlAHMALAAgADYAMAAsACAAMwAsACAAXwB6AGUAcgBvAFMAaQBnAG4AKQAsACAARgBBAEwAUwBFACwAXABuACAAIAAgACAAIAAgACAAIAAgACAAIAAgACAAIAAgACAAIAAgACAAIAAgACAAIAAgAGYAbgBJAG4AdgBhAGwAaQBkAEUAbABlAG0AZQBuAHQAKABTAGUAYwBvAG4AZABzACwAIAA2ADAALAAgADQALAAgAF8AegBlAHIAbwBTAGkAZwBuACkALAAgAEYAQQBMAFMARQAsAFwAbgAgACAAIAAgACAAIAAgACAAIAAgACAAIAAgACAAIAAgACAAIAAgACAAIAAgACAAIABUAFIAVQBFACwAIABUAFIAVQBFAFwAbgAgACAAIAAgACAAIAAgACAAIAAgACAAIAAgACAAIAAgACAAIAAgACAAKQBcAG4AIAAgACAAIAAgACAAIAAgACAAIAAgACAAIAAgACAAIAApAFwAbgAgACAAIAAgACAAIAAgACAAIAAgACAAIAApAFwAbgAgACAAIAAgACAAIAAgACAAKQBcAG4AIAAgACAAIAApACAAIAAgAC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VABJAE0ARQBTAFAAQQBOAFwAbgBcAG4AVgBhAGwAaQBkAGEAdABlACAAZQBhAGMAaAAgAGUAbABlAG0AZQBuAHQAIABvAGYAIABhACAAcwBlAHgAYQBnAGUAcwBpAG0AYQBsACAAcgBlAHAAcgBlAHMAZQBuAHQAYQB0AGkAbwBuACAAbwBmACAAYQAgAHQAaQBtAGUAcwBwAGEAbgAuAFwAbgBBAG4AIABlAGwAZQBtAGUAbgB0ACAAYwBhAG4AIABlAHgAYwBlAGUAZAAgAGkAdABzACAAbQBvAGQAdQBsAHUAcwAgAGkAZgAgAG4AbwAgAGgAaQBnAGgAZQByACAAbwByAGQAZQByACAAZQBsAGUAbQBlAG4AdAAgAGkAcwAgAHAAcgBvAHYAaQBk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ZABlAGMAaQBtAGEAbAAgAFsAMAAuAC4AXQAgACAAIAAgAHwAIABEAGEAeQBzAFwAbgAgADMAIAB8ACAAZABlAGMAaQBtAGEAbAAgAFsAMAAuAC4AMgA0ACkAIAAgAHwAIABIAG8AdQByAHMAXABuACAANAAgAHwAIABkAGUAYwBpAG0AYQBsACAAWwAwAC4ALgA2ADAAK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pAGcAbgAgACAAIAAgACAAIAB8ACAAaQBuAHQAZQBnAGUAcgAgAFsALQAxACwAMAAsADEAXQAgAHwAXABuAEQAYQB5AHMAIAAgACAAIAAgACAAfAAgAGQAZQBjAGkAbQBhAGwAIABbADAALgAuAF0AIAAgACAAIAB8ACAARgByAGEAYwB0AGkAbwBuAGEAbAAgAGEAbABsAG8AdwBlAGQAIABpAGYAIABoAG8AdQByAHMALAAgAG0AaQBuAHUAdABlAHMAIABhAG4AZAAgAHMAZQBjAG8AbgBkAHMAIABlAG0AcAB0AHkALgBcAG4AWwBIAG8AdQByAHMAXQAgACAAIAB8ACAAZABlAGMAaQBtAGEAbAAgAFsAMAAuAC4AMgA0ACkAIAAgAHwAIABGAHIAYQBjAHQAaQBvAG4AYQBsACAAYQBsAGwAbwB3AGUAZAAgAGkAZgAgAG0AaQBuAHUAdABlAHMAIABhAG4AZAAgAHMAZQBjAG8AbgBkAHMAIABlAG0AcAB0AHkALgBcAG4AWwBNAGkAbgB1AHQAZQBzAF0AIAB8ACAAZABlAGMAaQBtAGEAbAAgAFsAMAAuAC4ANgAwACkAIAAgAHwAIABGAHIAYQBjAHQAaQBvAG4AYQBsACAAYQBsAGwAbwB3AGUAZAAgAGkAZgAgAHMAZQBjAG8AbgBkAHMAIABlAG0AcAB0AHkALgBcAG4AWwBTAGUAYwBvAG4AZABzAF0AIAB8ACAAZABlAGMAaQBtAGEAbAAgAFsAMAAuAC4ANgAwACkAIAAgAHwAIABGAHIAYQBjAHQAaQBvAG4AYQBsACAAYQBsAGwAbwB3AGU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FQASQBNAEUAUwBQAEEATgAgAD0AIABMAEEATQBCAEQAQQAoAFMAaQBnAG4ALAAgAEQAYQB5AHMALAAgAFsASABvAHUAcgBzAF0ALAAgAFsATQBpAG4AdQB0AGUAcwBdACwAIABbAFMAZQBjAG8AbgBkAHMAXQAsAFwAbgAgACAAIAAgAEwARQBUACgAXABuACAAIAAgACAAIAAgACAAIABfAGgAaQBnAGgALAAgAEkARgBTACgAXABuACAAIAAgACAAIAAgACAAIAAgACAAIAAgAEkAUwBOAFUATQBCAEUAUgAoAEQAYQB5AHMAKQAsACAAMQAsAFwAbgAgACAAIAAgACAAIAAgACAAIAAgACAAIABJAFMATgBVAE0AQgBFAFIAKABIAG8AdQByAHMAKQAsACAAMgAsAFwAbgAgACAAIAAgACAAIAAgACAAIAAgACAAIABJAFMATgBVAE0AQgBFAFIAKABNAGkAbgB1AHQAZQBzACkALAAgADMALABcAG4AIAAgACAAIAAgACAAIAAgACAAIAAgACAASQBTAE4AVQBNAEIARQBSACgAUwBlAGMAbwBuAGQAcwApACwAIAA0ACwAXABuACAAIAAgACAAIAAgACAAIAAgACAAIAAgAFQAUgBVAEUALAAgADAAXABuACAAIAAgACAAIAAgACAAIAApACwAXABuAFwAbgAgACAAIAAgACAAIAAgACAAXwBsAG8AdwAsACAASQBGAFMAKABcAG4AIAAgACAAIAAgACAAIAAgACAAIAAgACAASQBTAE4AVQBNAEIARQBSACgAUwBlAGMAbwBuAGQAcwApACwAIAA0ACwAXABuACAAIAAgACAAIAAgACAAIAAgACAAIAAgAEkAUwBOAFUATQBCAEUAUgAoAE0AaQBuAHUAdABlAHMAKQAsACAAMwAsAFwAbgAgACAAIAAgACAAIAAgACAAIAAgACAAIABJAFMATgBVAE0AQgBFAFIAKABIAG8AdQByAHMAKQAsACAAMgAsAFwAbgAgACAAIAAgACAAIAAgACAAIAAgACAAIABJAFMATgBVAE0AQgBFAFIAKABEAGEAeQBzACkALAAgADEALABcAG4AIAAgACAAIAAgACAAIAAgACAAIAAgACAAVABSAFUARQAsACAAMABcAG4AIAAgACAAIAAgACAAIAAgACkALABcAG4AIAAgACAAIAAgACAAIAAgAFwAbgAgACAAIAAgACAAIAAgACAAZgBuAEMAaABlAGMAawBFAGwAZQBtAGUAbgB0ACwAIABMAEEATQBCAEQAQQAoAF8AZQBsAGUAbQBlAG4AdAAsACAAXwBtAGEAeAAsACAAXwBsAGUAdgBlAGwALAAgAF8AegBlAHIAbwBTAGkAZwBuACwAXABuACAAIAAgACAAIAAgACAAIAAgACAAIAAgAEkARgBTACgAXABuACAAIAAgACAAIAAgACAAIAAgACAAIAAgACAAIAAgACAASQBTAEUAUgBSAE8AUgAoAF8AZQBsAGUAbQBlAG4AdAApACwAIABfAGUAbABlAG0AZQBuAHQALABcAG4AIAAgACAAIAAgACAAIAAgACAAIAAgACAAIAAgACAAIAAoAF8AZQBsAGUAbQBlAG4AdAAgAD0AIABcACIAXAAiACkAIAAqACAAKABfAGgAaQBnAGgAIAA8ACAAXwBsAGUAdgBlAGwAKQAgACoAIAAoAF8AbABvAHcAIAA+ACAAXwBsAGUAdgBlAGwAKQAsACAAewAjAFYAQQBMAFUARQAhAH0ALABcAG4AIAAgACAAIAAgACAAIAAgACAAIAAgACAAIAAgACAAIABfAGUAbABlAG0AZQBuAHQAIAA9ACAAXAAiAFwAIgAsACAAXAAiAFwAIgAsAFwAbgAgACAAIAAgACAAIAAgACAAIAAgACAAIAAgACAAIAAgAE4ATwBUACgASQBTAE4AVQBNAEIARQBSACgAXwBlAGwAZQBtAGUAbgB0ACkAKQAsACAAewAjAFYAQQBMAFUARQAhAH0ALABcAG4AIAAgACAAIAAgACAAIAAgACAAIAAgACAAIAAgACAAIAAoAF8AbABvAHcAIAA+ACAAXwBsAGUAdgBlAGwAKQAgACoAIABOAE8AVAAoAEkAUwBfAEkATgBUAEUARwBFAFIAKABfAGUAbABlAG0AZQBuAHQAKQApACwAIAB7ACMATgBVAE0AIQB9ACwAXABuACAAIAAgACAAIAAgACAAIAAgACAAIAAgACAAIAAgACAAXwBlAGwAZQBtAGUAbgB0ACAAPAAgADAALAAgAHsAIwBOAFUATQAhAH0ALABcAG4AIAAgACAAIAAgACAAIAAgACAAIAAgACAAIAAgACAAIABfAHoAZQByAG8AUwBpAGcAbgAgACoAIAAoAF8AZQBsAGUAbQBlAG4AdAAgAD4AIAAwACkALAAgAHsAIwBOAFUATQAhAH0ALABcAG4AIAAgACAAIAAgACAAIAAgACAAIAAgACAAIAAgACAAIABJAEYAKABfAG0AYQB4ACAAPQAgAFwAIgBcACIALAAgADAALAAgACgAXwBoAGkAZwBoACAAPAAgAF8AbABlAHYAZQBsACkAIAAqACAAKABfAGUAbABlAG0AZQBuAHQAIAA+AD0AIABfAG0AYQB4ACkAKQAsACAAewAjAE4AVQBNACEAfQAsAFwAbgAgACAAIAAgACAAIAAgACAAIAAgACAAIAAgACAAIAAgAFQAUgBVAEUALAAgAF8AZQBsAGUAbQBlAG4AdABcAG4AIAAgACAAIAAgACAAIAAgACAAIAAgACAAKQBcAG4AIAAgACAAIAAgACAAIAAgACkALABcAG4AIAAgACAAIAAgACAAIAAgAFwAbgAgACAAIAAgACAAIAAgACAAXwBzAGkAZwBuACwAIABJAEYAUwAoAFwAbgAgACAAIAAgACAAIAAgACAAIAAgACAAIABOAE8AVAAoAEkAUwBOAFUATQBCAEUAUgAoAFMAaQBnAG4AKQApACwAIAB7ACMAVgBBAEwAVQBFACEAfQAsAFwAbgAgACAAIAAgACAAIAAgACAAIAAgACAAIABTAGkAZwBuACAAPAAgAC0AMQAsACAAewAjAE4AVQBNACEAfQAsAFwAbgAgACAAIAAgACAAIAAgACAAIAAgACAAIABTAGkAZwBuACAAPgAgADEALAAgAHsAIwBOAFUATQAhAH0ALABcAG4AIAAgACAAIAAgACAAIAAgACAAIAAgACAATgBPAFQAKABJAFMAXwBJAE4AVABFAEcARQBSACgAUwBpAGcAbgApACkALAAgAHsAIwBOAFUATQAhAH0ALABcAG4AIAAgACAAIAAgACAAIAAgACAAIAAgACAAVABSAFUARQAsACAAUwBpAGcAbgBcAG4AIAAgACAAIAAgACAAIAAgACkALABcAG4AIAAgACAAIAAgACAAIAAgAF8AegBlAHIAbwBTAGkAZwBuACwAIABJAEYAKABJAFMATgBVAE0AQgBFAFIAKABfAHMAaQBnAG4AKQAsACAAXwBzAGkAZwBuACAAPQAgADAALAAgAEYAQQBMAFMARQApACwAXABuACAAIAAgACAAIAAgACAAIABcAG4AIAAgACAAIAAgACAAIAAgAF8AZABhAHkAcwAsACAAZgBuAEMAaABlAGMAawBFAGwAZQBtAGUAbgB0ACgARABhAHkAcwAsACAAXAAiAFwAIgAsACAAMQAsACAAXwB6AGUAcgBvAFMAaQBnAG4AKQAsAFwAbgAgACAAIAAgACAAIAAgACAAXwBoAG8AdQByAHMALAAgAGYAbgBDAGgAZQBjAGsARQBsAGUAbQBlAG4AdAAoAEgAbwB1AHIAcwAsACAAMgA0ACwAIAAyACwAIABfAHoAZQByAG8AUwBpAGcAbgApACwAXABuACAAIAAgACAAIAAgACAAIABfAG0AaQBuAHUAdABlAHMALAAgAGYAbgBDAGgAZQBjAGsARQBsAGUAbQBlAG4AdAAoAE0AaQBuAHUAdABlAHMALAAgADYAMAAsACAAMwAsACAAXwB6AGUAcgBvAFMAaQBnAG4AKQAsAFwAbgAgACAAIAAgACAAIAAgACAAXwBzAGUAYwBvAG4AZABzACwAIABmAG4AQwBoAGUAYwBrAEUAbABlAG0AZQBuAHQAKABTAGUAYwBvAG4AZABzACwAIAA2ADAALAAgADQALAAgAF8AegBlAHIAbwBTAGkAZwBuACkALABcAG4AIAAgACAAIAAgACAAIAAgAEkARgAoAFwAbgAgACAAIAAgACAAIAAgACAAIAAgACAAIABJAFMATgBVAE0AQgBFAFIAKABfAHMAaQBnAG4AKQAgACoAIABJAFMAXwBFAE0AUABUAFkAKABfAGQAYQB5AHMAKQAgACoAIABJAFMAXwBFAE0AUABUAFkAKABfAGgAbwB1AHIAcwApACAAKgAgAEkAUwBfAEUATQBQAFQAWQAoAF8AbQBpAG4AdQB0AGUAcwApACAAKgAgAEkAUwBfAEUATQBQAFQAWQAoAF8AcwBlAGMAbwBuAGQAcwApACwAXABuACAAIAAgACAAIAAgACAAIAAgACAAIAAgAEgAUwBUAEEAQwBLACgAXwBzAGkAZwBuACwAIAB7ACMAVgBBAEwAVQBFACEALAAgACMAVgBBAEwAVQBFACEALAAgACMAVgBBAEwAVQBFACEALAAgACMAVgBBAEwAVQBFACEAfQApACwAXABuACAAIAAgACAAIAAgACAAIAAgACAAIAAgAEgAUwBUAEEAQwBLACgAXwBzAGkAZwBuACwAIABfAGQAYQB5AHMALAAgAF8AaABvAHUAcgBzACwAIABfAG0AaQBuAHUAdABlAHMALAAgAF8AcwBlAGMAbwBuAGQAcw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fAEwATwBXAF8ATwBSAEQARQBSAFwAbgBcAG4AUgBlAHQAdQByAG4AcwAgAGEAIABuAHUAbQBiAGUAcgAgAHIAZQBwAHIAZQBzAGUAbgB0AGkAbgBnACAAdABoAGUAIABsAG8AdwBlAHMAdAAgAG8AcgBkAGUAcgAgAGUAbABlAG0AZQBuAHQAIABvAGYAIAB0AGgAZQAgAHMAZQB4AGEAZwBlAHMAaQBtAGEAbAAgAHIAZQBwAHIAZQBzAGUAbgB0AGEAdABpAG8AbgAgAG8AZgAgAGEAIAB0AGkAbQBlAHMAcABhAG4AIAB2AGEAbAB1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wByAGQAZQByACwAIAAjAE4ALwBBACAAZgBvAHIAIAB6AGUAcgBvAFwAbgAgACAAIAB8ACAAIAAgACAAIAAgACAAIAAgAHwAIAAgADEAIAAtACAARABhAHkAXABuACAAIAAgAHwAIAAgACAAIAAgACAAIAAgACAAfAAgACAAMgAgAC0AIABIAG8AdQByAFwAbgAgACAAIAB8ACAAIAAgACAAIAAgACAAIAAgAHwAIAAgADMAIAAtACAATQBpAG4AdQB0AGUAXABuACAAIAAgAHwAIAAgACAAIAAgACAAIAAgACAAfAAgACAANAAgAC0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zACAAIAAgACAAIAAgAHwAIABkAGUAYwBpAG0AYQBsACAAIAAgACAAIAAgACAAIAAgAHwAIABEAGUAYwBpAG0AYQBsACAAdABpAG0AZQBzAHAAYQBuACAAdwBoAGUAbgAgAG8AbQBpAHQAdABpAG4AZwAgAGgAbwB1AHIAcwAsACAAbQBpAG4AdQB0AGUAcwAgAGEAbgBkACAAcwBlAGMAbwBuAGQAcwBcAG4AWwBIAG8AdQByAHMAXQAgACAAIAB8ACAAaQBuAHQAZQBnAGUAcgAgAFsAMAAuAC4AMgAzAF0AIAB8AFwAbgBbAE0AaQBuAHUAdABlAHMAXQAgAHwAIABpAG4AdABlAGcAZQByACAAWwAwAC4ALgA1ADkAXQAgAHwAXABuAFsAUwBlAGMAbwBuAGQAcwBdACAAfAAgAGQAZQBjAGkAbQBhAGwAIABbADAALgAuADYAMAAp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UwBQAEEATgBfAEwATwBXAF8ATwBSAEQARQBSACAAPQAgAEwAQQBNAEIARABBACgARABhAHkAcwAsACAAWwBIAG8AdQByAHMAXQAsACAAWwBNAGkAbgB1AHQAZQBzAF0ALAAgAFsAUwBlAGMAbwBuAGQAcwBdACwAXABuACAAIAAgACAASQBGAFMAKABcAG4AIAAgACAAIAAgACAAIAAgACgARABhAHkAcwAgAD0AIABcACIAXAAiACkAIAAqACAAKABIAG8AdQByAHMAIAA9ACAAXAAiAFwAIgApACAAKgAgACgATQBpAG4AdQB0AGUAcwAgAD0AIABcACIAXAAiACkAIAAqACAAKABTAGUAYwBvAG4AZABzACAAPQAgAFwAIgBcACIAKQAsACAAXAAiAFwAIgAsAFwAbgAgACAAIAAgACAAIAAgACAASQBTAE4AVQBNAEIARQBSACgARABhAHkAcwApACAAKgAgAEkAUwBfAEUATQBQAFQAWQAoAEgAbwB1AHIAcwApACAAKgAgAEkAUwBfAEUATQBQAFQAWQAoAE0AaQBuAHUAdABlAHMAKQAgACoAIABJAFMAXwBFAE0AUABUAFkAKABTAGUAYwBvAG4AZABzACkALAAgAEkARgBTACgAXABuACAAIAAgACAAIAAgACAAIAAgACAAIAAgAEQAYQB5AHMAIAA9ACAAMAAsACAAewAjAE4ALwBBAH0ALABcAG4AIAAgACAAIAAgACAAIAAgACAAIAAgACAATgBPAFQAKABJAFMAXwBJAE4AVABFAEcARQBSACgARABhAHkAcwAgACoAIAAxADQANAAwACkAKQAsACAANAAsAFwAbgAgACAAIAAgACAAIAAgACAAIAAgACAAIABOAE8AVAAoAEkAUwBfAEkATgBUAEUARwBFAFIAKABEAGEAeQBzACAAKgAgADIANAApACkALAAgADMALABcAG4AIAAgACAAIAAgACAAIAAgACAAIAAgACAATgBPAFQAKABJAFMAXwBJAE4AVABFAEcARQBSACgARABhAHkAcwApACkALAAgADIALABcAG4AIAAgACAAIAAgACAAIAAgACAAIAAgACAASQBTAE4AVQBNAEIARQBSACgARABhAHkAcwApACwAIAAxACwAXABuACAAIAAgACAAIAAgACAAIAAgACAAIAAgAFQAUgBVAEUALAAgAHsAIwBOAC8AQQB9AFwAbgAgACAAIAAgACAAIAAgACAAKQAsAFwAbgAgACAAIAAgACAAIAAgACAASQBTAE4AVQBNAEIARQBSACgASABvAHUAcgBzACkAIAArACAASQBTAE4AVQBNAEIARQBSACgATQBpAG4AdQB0AGUAcwApACAAKwAgAEkAUwBOAFUATQBCAEUAUgAoAFMAZQBjAG8AbgBkAHMAKQAsACAASQBGAFMAKABcAG4AIAAgACAAIAAgACAAIAAgACAAIAAgACAAQQBCAFMAKABOACgAUwBlAGMAbwBuAGQAcwApACkAIAA+ACAAMAAsACAANAAsAFwAbgAgACAAIAAgACAAIAAgACAAIAAgACAAIABBAEIAUwAoAE4AKABNAGkAbgB1AHQAZQBzACkAKQAgAD4AIAAwACwAIAAzACwAXABuACAAIAAgACAAIAAgACAAIAAgACAAIAAgAEEAQgBTACgATgAoAEgAbwB1AHIAcwApACkAIAA+ACAAMAAsACAAMgAsAFwAbgAgACAAIAAgACAAIAAgACAAIAAgACAAIABBAEIAUwAoAE4AKABEAGEAeQBzACkAKQAgAD4AIAAwACwAIAAxACwAXABuACAAIAAgACAAIAAgACAAIAAgACAAIAAgAFQAUgBVAEUALAAgAHsAIwBOAC8AQQB9AFwAbgAgACAAIAAgACAAIAAgACAAKQAsAFwAbgAgACAAIAAgACAAIAAgACAAVABSAFUARQAsACAAewAjAFYAQQBMAFUARQAhAH0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wBIAEkARwBIAF8ATwBSAEQARQBSAFwAbgBcAG4AUgBlAHQAdQByAG4AcwAgAGEAIABuAHUAbQBiAGUAcgAgAHIAZQBwAHIAZQBzAGUAbgB0AGkAbgBnACAAdABoAGUAIABoAGkAZwBoAGUAcwB0ACAAbwByAGQAZQByACAAZQBsAGUAbQBlAG4AdAAgAG8AZgAgAHQAaABlACAAcwBlAHgAYQBnAGUAcwBpAG0AYQBsACAAcgBlAHAAcgBlAHMAZQBuAHQAYQB0AGkAbwBuACAAbwBmACAAYQAgAHQAaQBtAGUAcwBwAGEAbg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PAHIAZABlAHIALAAgACMATgAvAEEAIABmAG8AcgAgAHoAZQByAG8AXABuACAAIAAgAHwAIAAgACAAIAAgACAAIAAgACAAfAAgACAAMQAgAC0AIABEAGEAeQBcAG4AIAAgACAAfAAgACAAIAAgACAAIAAgACAAIAB8ACAAIAAyACAALQAgAEgAbwB1AHIAXABuACAAIAAgAHwAIAAgACAAIAAgACAAIAAgACAAfAAgACAAMwAgAC0AIABNAGkAbgB1AHQAZQBcAG4AIAAgACAAfAAgACAAIAAgACAAIAAgACAAIAB8ACAAIAA0ACAALQAgAFMAZQBjAG8Abg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HMAIAAgACAAIAAgACAAfAAgAGQAZQBjAGkAbQBhAGwAIAAgACAAIAAgACAAIAAgACAAfAAgAEQAZQBjAGkAbQBhAGwAIAB0AGkAbQBlAHMAcABhAG4AIAB3AGgAZQBuACAAbwBtAGkAdAB0AGkAbgBnACAAaABvAHUAcgBzACwAIABtAGkAbgB1AHQAZQBzACAAYQBuAGQAIABzAGUAYwBvAG4AZABzAFwAbgBbAEgAbwB1AHIAcwBdACAAIAAgAHwAIABpAG4AdABlAGcAZQByACAAWwAwAC4ALgAyADMAXQAgAHwAXABuAFsATQBpAG4AdQB0AGUAcwBdACAAfAAgAGkAbgB0AGUAZwBlAHIAIABbADAALgAuADUAOQBdACAAfABcAG4AWwBTAGUAYwBvAG4AZABzAF0AIAB8ACAAZABlAGMAaQBtAGEAbAAgAFsAMAAuAC4ANgAwACk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SABJAEcASABfAE8AUgBEAEUAUgAgAD0AIABMAEEATQBCAEQAQQAoAEQAYQB5AHMALAAgAFsASABvAHUAcgBzAF0ALAAgAFsATQBpAG4AdQB0AGUAcwBdACwAIABbAFMAZQBjAG8AbgBkAHMAXQAsAFwAbgAgACAAIAAgAEkARgBTACgAXABuACAAIAAgACAAIAAgACAAIAAoAEQAYQB5AHMAIAA9ACAAXAAiAFwAIgApACAAKgAgACgASABvAHUAcgBzACAAPQAgAFwAIgBcACIAKQAgACoAIAAoAE0AaQBuAHUAdABlAHMAIAA9ACAAXAAiAFwAIgApACAAKgAgACgAUwBlAGMAbwBuAGQAcwAgAD0AIABcACIAXAAiACkALAAgAFwAIgBcACIALABcAG4AIAAgACAAIAAgACAAIAAgAEkAUwBOAFUATQBCAEUAUgAoAEQAYQB5AHMAKQAgACoAIABJAFMAXwBFAE0AUABUAFkAKABIAG8AdQByAHMAKQAgACoAIABJAFMAXwBFAE0AUABUAFkAKABNAGkAbgB1AHQAZQBzACkAIAAqACAASQBTAF8ARQBNAFAAVABZACgAUwBlAGMAbwBuAGQAcwApACwAIABMAEUAVAAoAFwAbgAgACAAIAAgACAAIAAgACAAIAAgACAAIABfAGEAYgBzAFQAaQBtAGUAUwBwAGEAbgAsACAAQQBCAFMAKABEAGEAeQBzACkALABcAG4AIAAgACAAIAAgACAAIAAgACAAIAAgACAASQBGAFMAKABcAG4AIAAgACAAIAAgACAAIAAgACAAIAAgACAAIAAgACAAIABfAGEAYgBzAFQAaQBtAGUAUwBwAGEAbgAgAD0AIAAwACwAIAB7ACMATgAvAEEAfQAsAFwAbgAgACAAIAAgACAAIAAgACAAIAAgACAAIAAgACAAIAAgAF8AYQBiAHMAVABpAG0AZQBTAHAAYQBuACAAPgA9ACAAMQAsACAAMQAsAFwAbgAgACAAIAAgACAAIAAgACAAIAAgACAAIAAgACAAIAAgAF8AYQBiAHMAVABpAG0AZQBTAHAAYQBuACAAKgAgADIANAAgAD4APQAgADEALAAgADIALABcAG4AIAAgACAAIAAgACAAIAAgACAAIAAgACAAIAAgACAAIABfAGEAYgBzAFQAaQBtAGUAUwBwAGEAbgAgACoAIAAxADQANAAwACAAPgA9ACAAMQAsACAAMwAsAFwAbgAgACAAIAAgACAAIAAgACAAIAAgACAAIAAgACAAIAAgAFQAUgBVAEUALAAgADQAXABuACAAIAAgACAAIAAgACAAIAAgACAAIAAgACkAXABuACAAIAAgACAAIAAgACAAIAApACwAXABuACAAIAAgACAAIAAgACAAIABJAFMATgBVAE0AQgBFAFIAKABEAGEAeQBzACkAIAArACAASQBTAE4AVQBNAEIARQBSACgASABvAHUAcgBzACkAIAArACAASQBTAE4AVQBNAEIARQBSACgATQBpAG4AdQB0AGUAcwApACAAKwAgAEkAUwBOAFUATQBCAEUAUgAoAFMAZQBjAG8AbgBkAHMAKQAsACAASQBGAFMAKABcAG4AIAAgACAAIAAgACAAIAAgACAAIAAgACAAQQBCAFMAKABOACgARABhAHkAcwApACkAIAA+ACAAMAAsACAAMQAsAFwAbgAgACAAIAAgACAAIAAgACAAIAAgACAAIABBAEIAUwAoAE4AKABIAG8AdQByAHMAKQApACAAPgAgADAALAAgADIALABcAG4AIAAgACAAIAAgACAAIAAgACAAIAAgACAAQQBCAFMAKABOACgATQBpAG4AdQB0AGUAcwApACkAIAA+ACAAMAAsACAAMwAsAFwAbgAgACAAIAAgACAAIAAgACAAIAAgACAAIABBAEIAUwAoAE4AKABTAGUAYwBvAG4AZABzACkAKQAgAD4AIAAwACwAIAA0ACwAXABuACAAIAAgACAAIAAgACAAIAAgACAAIAAgAFQAUgBVAEUALAAgAHsAIwBOAC8AQQB9AFwAbgAgACAAIAAgACAAIAAgACAAKQAsAFwAbgAgACAAIAAgACAAIAAgACAAVABSAFUARQAsACAAewAjAFYAQQBMAFUARQAhAH0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ABuAFwAbgBSAGUAdAB1AHIAbgBzACAAYQAgAGQAZQBjAGkAbQBhAGwAIAB0AGkAbQBlAHMAcABhAG4AIABhAHMAIABhACAAZgByAGEAYwB0AGkAbwBuACAAbwBmACAAYQAgAGQAYQB5ACAAZgByAG8AbQAgAHMAZQB4AGEAZwBlAHMAaQBtAGEAbAAgAHIAZQBwAHIAZQBzAGUAbgB0AGEAdABpAG8AbgAgAG8AZgAgAHQAaQBtAGUALgBcAG4ATgBvAHQAZQAgAG8AdQB0AC0AbwBmAC0AcgBhAG4AZwBlACAAcABhAHIAYQBtAGUAdABlAHIAcwAgAHcAaQBsAGwAIABjAGEAcgBy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zAHAAYQBuACAAYQBzACAAZgByAGEAYwB0AGkAbwBuACAAbwBmACAAYQAgAGQAYQB5AC4AIABJAG0AcABsAGkAYwBpAHQAbAB5ACAAYwBvAG4AdgBlAHIAdABzACAAdABvACAARQB4AGMAZQBsACAARABhAHQAZQAvAFQAaQBtAGUAIAB0AHkAcABlACAAZgBvAHIAIABuAG8AbgAtAG4AZQBnAGEAdABpAHYAZQBcAG4AIAAgACAAfAAgACAAIAAgACAAIAAgACAAIAB8ACAAdgBhAGwAdQBl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GkAZwBuACAAIAAgACAAIAAgAHwAIABpAG4AdABlAGcAZQByACAAWwAtADEALAAwACwAMQBdACAAfABcAG4ARABhAHkAcwAgACAAIAAgACAAIAB8ACAAZABlAGMAaQBtAGEAbAAgAFsAMAAuAC4AXQAgACAAIAAgAHwAXABuAFsASABvAHUAcgBzAF0AIAAgACAAfAAgAGQAZQBjAGkAbQBhAGwAIABbADAALgAuADIAMwBdACAAIAB8AFwAbgBbAE0AaQBuAHUAdABlAHMAXQAgAHwAIABkAGUAYwBpAG0AYQBsACAAWwAwAC4ALgA1ADkAXQAgACAAfABcAG4AWwBTAGUAYwBvAG4AZABzAF0AIAB8ACAAZABlAGMAaQBtAGEAbAAgAFsAMAAuAC4ANgAwACkAI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IAA9ACAATABBAE0AQgBEAEEAKABTAGkAZwBuACwAIABEAGEAeQBzACwAIABbAEgAbwB1AHIAcwBdACwAIABbAE0AaQBuAHUAdABlAHMAXQAsACAAWwBTAGUAYwBvAG4AZABzAF0ALABcAG4AIAAgACAAIABJAEYAUwAoAFwAbgAgACAAIAAgACAAIAAgACAASQBTAF8ARQBNAFAAVABZACgARABhAHkAcwApACAAKgAgAEkAUwBfAEUATQBQAFQAWQAoAEgAbwB1AHIAcwApACAAKgAgAEkAUwBfAEUATQBQAFQAWQAoAE0AaQBuAHUAdABlAHMAKQAgACoAIABJAFMAXwBFAE0AUABUAFkAKABTAGUAYwBvAG4AZABzACkALAAgAFwAIgBcACIALABcAG4AIAAgACAAIAAgACAAIAAgAEkAUwBFAFIAUgBPAFIAKABTAGkAZwBuACkALAAgAFMAaQBnAG4ALABcAG4AIAAgACAAIAAgACAAIAAgAEkAUwBFAFIAUgBPAFIAKABEAGEAeQBzACkALAAgAEQAYQB5AHMALABcAG4AIAAgACAAIAAgACAAIAAgAEkAUwBFAFIAUgBPAFIAKABIAG8AdQByAHMAKQAsACAASABvAHUAcgBzACwAXABuACAAIAAgACAAIAAgACAAIABJAFMARQBSAFIATwBSACgATQBpAG4AdQB0AGUAcwApACwAIABNAGkAbgB1AHQAZQBzACwAXABuACAAIAAgACAAIAAgACAAIABJAFMARQBSAFIATwBSACgAUwBlAGMAbwBuAGQAcwApACwAIABTAGUAYwBvAG4AZABzACwAXABuACAAIAAgACAAIAAgACAAIABJAFMAXwBOAE8ATgBfAE4AVQBNAEUAUgBJAEMAKABTAGkAZwBuACkALAAgAHsAIwBWAEEATABVAEUAIQB9ACwAXABuACAAIAAgACAAIAAgACAAIABJAFMAXwBOAE8ATgBfAE4AVQBNAEUAUgBJAEMAKABEAGEAeQBzACkALAAgAHsAIwBWAEEATABVAEUAIQB9ACwAXABuACAAIAAgACAAIAAgACAAIABJAFMAXwBOAE8ATgBfAE4AVQBNAEUAUgBJAEMAKABIAG8AdQByAHMAKQAsACAAewAjAFYAQQBMAFUARQAhAH0ALABcAG4AIAAgACAAIAAgACAAIAAgAEkAUwBfAE4ATwBOAF8ATgBVAE0ARQBSAEkAQwAoAE0AaQBuAHUAdABlAHMAKQAsACAAewAjAFYAQQBMAFUARQAhAH0ALABcAG4AIAAgACAAIAAgACAAIAAgAEkAUwBfAE4ATwBOAF8ATgBVAE0ARQBSAEkAQwAoAFMAZQBjAG8AbgBkAHMAKQAsACAAewAjAFYAQQBMAFUARQAhAH0ALABcAG4AIAAgACAAIAAgACAAIAAgAFQAUgBVAEUALAAgAEwARQBUACgAXABuACAAIAAgACAAIAAgACAAIAAgACAAIAAgAF8AcwBpAGcAbgAsACAASQBGAFMAKABcAG4AIAAgACAAIAAgACAAIAAgACAAIAAgACAAIAAgACAAIABTAGkAZwBuACAAPQAgADAALAAgADAALABcAG4AIAAgACAAIAAgACAAIAAgACAAIAAgACAAIAAgACAAIABTAGkAZwBuACAAPAAgADAALAAgAC0AMQAsAFwAbgAgACAAIAAgACAAIAAgACAAIAAgACAAIAAgACAAIAAgAFQAUgBVAEUALAAgADEAXABuACAAIAAgACAAIAAgACAAIAAgACAAIAAgACkALABcAG4AIAAgACAAIAAgACAAIAAgACAAIAAgACAAXwBzAGkAZwBuACAAKgAgACgATgAoAEQAYQB5AHMAKQAgACsAIAAoAE4AKABIAG8AdQByAHMAKQAgAC8AIAAyADQAKQAgACsAIAAoAE4AKABNAGkAbgB1AHQAZQBzACkAIAAvACAAMQA0ADQAMAApACAAKwAgACgATgAoAFMAZQBjAG8AbgBkAHMAKQAgAC8AIAA4ADYANAAwADA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TwBVAE4ARABfAFQASQBNAEUAUwBQAEEATgBcAG4AXABuAFIAZQB0AHUAcgBuAHMAIABhACAAZABlAGMAaQBtAGEAbAAgAHQAaQBtAGUAcwBwAGEAbgAgAHYAYQBsAHUAZQAgAHIAbwB1AG4AZABlAGQAIAB0AG8AIAB0AGgAZQAgAHMAcABlAGMAaQBmAGkAZQBkACAAcAByAGUAYwBpAHMAaQBv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TAHAAYQ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AgACAAIAAgACAAIAB8ACAAZABlAGMAaQBtAGEAbAAgAHwAIABEAGUAYwBpAG0AYQBsACAAdABpAG0AZQBzAHAAYQBuACAAdwBoAGUAcgBlACAAYQAgAGQAYQB5ACAAPQAgADEAXABuAFsAUAByAGUAYwBpAHMAaQBvAG4AXQAgACAAIAB8ACAAaQBuAHQAZQBnAGUAcgAgAHwAIABTAGUAbABlAGMAdAAgAHAAcgBlAGMAaQBzAGkAbwBuACAAbABlAHYAZQBsAFwAbgAgACAAIAAgACAAIAAgACAAIAAgACAAIAAgACAAfAAgAFsALQAzAC4ALgA5AF0AIAB8ACAATgB1AGwAbAAgAC0AIABGAGwAbwBhAHQAaQBuAGcAXABuACAAIAAgACAAIAAgACAAIAAgACAAIAAgACAAIAB8ACAAIAAgACAAIAAgACAAIAAgAHwAIAAgACAALQAzACAALQAgAEQAYQB5AFwAbgAgACAAIAAgACAAIAAgACAAIAAgACAAIAAgACAAfAAgACAAIAAgACAAIAAgACAAIAB8ACAAIAAgAC0AMgAgAC0AIABIAG8AdQByAFwAbgAgACAAIAAgACAAIAAgACAAIAAgACAAIAAgACAAfAAgACAAIAAgACAAIAAgACAAIAB8ACAAIAAgAC0AMQAgAC0AIABNAGkAbgB1AHQAZQBcAG4AIAAgACAAIAAgACAAIAAgACAAIAAgACAAIAAgAHwAIAAgACAAIAAgACAAIAAgACAAfAAgACAAIAAgADAAIAAtACAAUwBlAGMAbwBuAGQAXABuACAAIAAgACAAIAAgACAAIAAgACAAIAAgACAAIAB8ACAAIAAgACAAIAAgACAAIAAgAHwAIAAgACAAIAAxACAALQAgAEQAZQBjAGkAcwBlAGMAbwBuAGQAXABuACAAIAAgACAAIAAgACAAIAAgACAAIAAgACAAIAB8ACAAIAAgACAAIAAgACAAIAAgAHwAIAAgACAAIAAyACAALQAgAEMAZQBuAHQAaQBzAGUAYwBvAG4AZABcAG4AIAAgACAAIAAgACAAIAAgACAAIAAgACAAIAAgAHwAIAAgACAAIAAgACAAIAAgACAAfAAgACAAIAAgADMAIAAtACAATQBpAGwAbABpAHMAZQBjAG8AbgBkAFwAbgAgACAAIAAgACAAIAAgACAAIAAgACAAIAAgACAAfAAgACAAIAAgACAAIAAgACAAIAB8ACAAIAAgACAALgAuAC4AXABuACAAIAAgACAAIAAgACAAIAAgACAAIAAgACAAIAB8ACAAIAAgACAAIAAgACAAIAAgAHwAIAAgACAAIAA5ACAALQAgAE4AYQBuAG8AcwBlAGMAbwBuAGQAXABuAFsAVAByAHUAbgBjAGEAdABlAF0AIAAgACAAIAB8ACAAcwB3AGkAdABjAGgAIAAgAHwAIABSAG8AdQBuAGQAIAB0AG8AIABwAHIAZQBjAGkAcwBpAG8AbgAgAGIAeQAgAHQAcgB1AG4AYwBhAHQAaQBuAGcAIABjAG8AbQBwAG8AbgBlAG4AdABzAC4AIABEAGUAZgBhAHUAbAB0ACAAaQBzACAAcgBvAHUAbgBkAGkAbgBnACAAdABvACAAbgBlAGEAcgBlAHM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VABJAE0ARQBTAFAAQQBOACAAPQAgAEwAQQBNAEIARABBACgAVABpAG0AZQBTAHAAYQBuACwAIABbAFAAcgBlAGMAaQBzAGkAbwBuAF0ALAAgAFsAVAByAHUAbgBjAGEAdABlAF0ALABcAG4AIAAgACAAIABJAEYAUwAoAFwAbgAgACAAIAAgACAAIAAgACAAVABpAG0AZQBTAHAAYQBuACAAPQAgAFwAIgBcACIALAAgAFwAIgBcACIALABcAG4AIAAgACAAIAAgACAAIAAgAE4ATwBUACgASQBTAE4AVQBNAEIARQBSACgAVABpAG0AZQBTAHAAYQBuACkAKQAsACAAewAjAFYAQQBMAFUARQAhAH0ALABcAG4AIAAgACAAIAAgACAAIAAgAFQAaQBtAGUAUwBwAGEAbgAgAD0AIAAwACwAIAAwACwAXABuACAAIAAgACAAIAAgACAAIABUAFIAVQBFACwAIABMAEUAVAAoAFwAbgAgACAAIAAgACAAIAAgACAAIAAgACAAIABfAHQAcgB1AG4AYwBhAHQAZQAsACAATgAoAFQAcgB1AG4AYwBhAHQAZQApACAAPAA+ACAAMAAsAFwAbgAgACAAIAAgACAAIAAgACAAIAAgACAAIABfAHAAcgBlAGMAaQBzAGkAbwBuACwAIABJAEYAUwAoAFwAbgAgACAAIAAgACAAIAAgACAAIAAgACAAIAAgACAAIAAgAE4ATwBUACgASQBTAE4AVQBNAEIARQBSACgAUAByAGUAYwBpAHMAaQBvAG4AKQApACwAIABcACIAXAAiACwAXABuACAAIAAgACAAIAAgACAAIAAgACAAIAAgACAAIAAgACAAUAByAGUAYwBpAHMAaQBvAG4AIAA8ACAALQAzACwAIAAtADMALABcAG4AIAAgACAAIAAgACAAIAAgACAAIAAgACAAIAAgACAAIABQAHIAZQBjAGkAcwBpAG8AbgAgAD4AIAA5ACwAIAA5ACwAXABuACAAIAAgACAAIAAgACAAIAAgACAAIAAgACAAIAAgACAAVABSAFUARQAsACAASQBOAFQAKABQAHIAZQBjAGkAcwBpAG8AbgApAFwAbgAgACAAIAAgACAAIAAgACAAIAAgACAAIAApACwAXABuACAAIAAgACAAIAAgACAAIAAgACAAIAAgAEkARgBTACgAXABuACAAIAAgACAAIAAgACAAIAAgACAAIAAgACAAIAAgACAAXwBwAHIAZQBjAGkAcwBpAG8AbgAgAD0AIABcACIAXAAiACwAIABUAGkAbQBlAFMAcABhAG4ALABcAG4AIAAgACAAIAAgACAAIAAgACAAIAAgACAAIAAgACAAIABfAHQAcgB1AG4AYwBhAHQAZQAsACAASQBGAFMAKABcAG4AIAAgACAAIAAgACAAIAAgACAAIAAgACAAIAAgACAAIAAgACAAIAAgAF8AcAByAGUAYwBpAHMAaQBvAG4AIAA9ACAALQAzACwAIABSAE8AVQBOAEQARABPAFcATgAoAFQAaQBtAGUAUwBwAGEAbgAsACAAMAApACwAXABuACAAIAAgACAAIAAgACAAIAAgACAAIAAgACAAIAAgACAAIAAgACAAIABfAHAAcgBlAGMAaQBzAGkAbwBuACAAPQAgAC0AMgAsACAAUgBPAFUATgBEAEQATwBXAE4AKABUAGkAbQBlAFMAcABhAG4AIAAqACAAMgA0ACwAIAAwACkAIAAvACAAMgA0ACwAXABuACAAIAAgACAAIAAgACAAIAAgACAAIAAgACAAIAAgACAAIAAgACAAIABfAHAAcgBlAGMAaQBzAGkAbwBuACAAPQAgAC0AMQAsACAAUgBPAFUATgBEAEQATwBXAE4AKABUAGkAbQBlAFMAcABhAG4AIAAqACAAMQA0ADQAMAAsACAAMAApACAALwAgADEANAA0ADAALABcAG4AIAAgACAAIAAgACAAIAAgACAAIAAgACAAIAAgACAAIAAgACAAIAAgAFQAUgBVAEUALAAgAFIATwBVAE4ARABEAE8AVwBOACgAVABpAG0AZQBTAHAAYQBuACAAKgAgADgANgA0ADAAMAAsACAAXwBwAHIAZQBjAGkAcwBpAG8AbgApACAALwAgADgANgA0ADAAMABcAG4AIAAgACAAIAAgACAAIAAgACAAIAAgACAAIAAgACAAIAApACwAXABuACAAIAAgACAAIAAgACAAIAAgACAAIAAgACAAIAAgACAAVABSAFUARQAsACAASQBGAFMAKABcAG4AIAAgACAAIAAgACAAIAAgACAAIAAgACAAIAAgACAAIAAgACAAIAAgAF8AcAByAGUAYwBpAHMAaQBvAG4AIAA9ACAALQAzACwAIABSAE8AVQBOAEQAKABUAGkAbQBlAFMAcABhAG4ALAAgADAAKQAsAFwAbgAgACAAIAAgACAAIAAgACAAIAAgACAAIAAgACAAIAAgACAAIAAgACAAXwBwAHIAZQBjAGkAcwBpAG8AbgAgAD0AIAAtADIALAAgAFIATwBVAE4ARAAoAFQAaQBtAGUAUwBwAGEAbgAgACoAIAAyADQALAAgADAAKQAgAC8AIAAyADQALABcAG4AIAAgACAAIAAgACAAIAAgACAAIAAgACAAIAAgACAAIAAgACAAIAAgAF8AcAByAGUAYwBpAHMAaQBvAG4AIAA9ACAALQAxACwAIABSAE8AVQBOAEQAKABUAGkAbQBlAFMAcABhAG4AIAAqACAAMQA0ADQAMAAsACAAMAApACAALwAgADEANAA0ADAALABcAG4AIAAgACAAIAAgACAAIAAgACAAIAAgACAAIAAgACAAIAAgACAAIAAgAFQAUgBVAEUALAAgAFIATwBVAE4ARAAoAFQAaQBtAGUAUwBwAGEAbgAgACoAIAA4ADYANAAwADAALAAgAF8AcAByAGUAYwBpAHMAaQBvAG4AKQAgAC8AIAA4ADYANAAwADAAXABuACAAIAAgACAAIAAgACAAIAAgACAAIAAgACAAIAAgACAAKQBcAG4AIAAgACAAIAAgACAAIAAgACAAIAAgACAAKQBcAG4AIAAgACAAIAAgACAAIAAgACkAXABuACAAIAAgACAAKQBcAG4AKQA7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FQASQBNAEUAUwBQAEEATgBcAG4AXABuAFIAZQB0AHUAcgBuAHMAIAB0AGgAZQAgAHMAZQB4AGEAZwBlAHMAaQBtAGEAbAAgAHIAZQBwAHIAZQBzAGUAbgB0AGEAdABpAG8AbgAgAG8AZgAgAGEAIAB0AGkAbQBlAHMAcABhAG4AIAB2AGEAbAB1AGUAIAB3AGkAdABoACAAdABoAGUAIABnAGkAdgBlAG4AIABsAG8AdwBlAHMAdAAgAG8AcgBkAGUAcgAgAGUAbABlAG0AZQBuAHQAIAByAG8AdQBuAGQAZQBkACAAdABvACAAdABoAGUAXABuAHMAcABlAGMAaQBmAGkAZQBkACAAcAByAGUAYwBpAHMAaQBv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kAbgB0AGUAZwBlAHIAIABbADAALgAuADIAMwBdACAAIAB8ACAASABvAHUAcgBzAFwAbgAgADQAIAB8ACAAaQBuAHQAZQBnAGUAcgAgAFsAMAAuAC4ANQA5AF0AIAAgAHwAIABNAGkAbgB1AHQAZQBzAFwAbgAgADUAIAB8ACAAZABlAGMAaQBtAGEAbAAgAFsAMAAuAC4ANgAwACkAIAAgAHwAIABT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AgACAAIAAgACAAIAB8ACAAZABlAGMAaQBtAGEAbAAgAHwAIABEAGUAYwBpAG0AYQBsACAAdABpAG0AZQBzAHAAYQBuACAAdwBoAGUAcgBlACAAYQAgAGQAYQB5ACAAPQAgADEAXABuAFsASABpAGcAaABPAHIAZABlAHIAXQAgACAAIAB8ACAAaQBuAHQAZQBnAGUAcgAgAHwAIABIAGkAZwBoAGUAcwB0AC0AbwByAGQAZQByACAAZQBsAGUAbQBlAG4AdAAuACAARABlAGYAYQB1AGwAdABzACAAdABvACAARABhAHkALgBcAG4AIAAgACAAIAAgACAAIAAgACAAIAAgACAAIAAgAHwAIABbADEALgAuADQAXQAgACAAfAAgACAAMQAgAC0AIABEAGEAeQBcAG4AIAAgACAAIAAgACAAIAAgACAAIAAgACAAIAAgAHwAIAAgACAAIAAgACAAIAAgACAAfAAgACAAMgAgAC0AIABIAG8AdQByAFwAbgAgACAAIAAgACAAIAAgACAAIAAgACAAIAAgACAAfAAgACAAIAAgACAAIAAgACAAIAB8ACAAIAAzACAALQAgAE0AaQBuAHUAdABlAFwAbgAgACAAIAAgACAAIAAgACAAIAAgACAAIAAgACAAfAAgACAAIAAgACAAIAAgACAAIAB8ACAAIAA0ACAALQAgAFMAZQBjAG8AbgBkAFwAbgBbAEwAbwB3AE8AcgBkAGUAcgBdACAAIAAgACAAfAAgAGkAbgB0AGUAZwBlAHIAIAB8ACAATABvAHcAZQBzAHQALQBvAHIAZABlAHIAIABlAGwAZQBtAGUAbgB0AC4AIABEAGUAZgBhAHUAbAB0AHMAIAB0AG8AIABTAGUAYwBvAG4AZAAuAFwAbgAgACAAIAAgACAAIAAgACAAIAAgACAAIAAgACAAfAAgAFsAMQAuAC4ANABdACAAIAB8ACAAIAAxACAALQAgAEQAYQB5AFwAbgAgACAAIAAgACAAIAAgACAAIAAgACAAIAAgACAAfAAgACAAIAAgACAAIAAgACAAIAB8ACAAIAAyACAALQAgAEgAbwB1AHIAXABuACAAIAAgACAAIAAgACAAIAAgACAAIAAgACAAIAB8ACAAIAAgACAAIAAgACAAIAAgAHwAIAAgADMAIAAtACAATQBpAG4AdQB0AGUAXABuACAAIAAgACAAIAAgACAAIAAgACAAIAAgACAAIAB8ACAAIAAgACAAIAAgACAAIAAgAHwAIAAgADQAIAAtACAAUwBlAGMAbwBuAGQAXABuAFsAUAByAGUAYwBpAHMAaQBvAG4AXQAgACAAIAB8ACAAaQBuAHQAZQBnAGUAcgAgAHwAIABTAGUAbABlAGMAdAAgAHAAcgBlAGMAaQBzAGkAbwBuACAAbABlAHYAZQBsAFwAbgAgACAAIAAgACAAIAAgACAAIAAgACAAIAAgACAAfAAgAFsAMAAuAC4AOQBdACAAIAB8ACAATgB1AGwAbAAgAC0AIABGAGwAbwBhAHQAaQBuAGcAXABuAFsAVAByAHUAbgBjAGEAdABlAF0AIAAgACAAIAB8ACAAcwB3AGkAdABjAGgAIAAgAHwAIABSAG8AdQBuAGQAIAB0AG8AIABwAHIAZQBjAGkAcwBpAG8AbgAgAGIAeQAgAHQAcgB1AG4AYwBhAHQAaQBuAGcAIABjAG8AbQBwAG8AbgBlAG4AdABzAC4AIABEAGUAZgBhAHUAbAB0ACAAaQBzACAAcgBvAHUAbgBkAGkAbgBnACAAdABvACAAbgBlAGEAcgBlAHM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FQASQBNAEUAUwBQAEEATgAgAD0AIABMAEEATQBCAEQAQQAoAFQAaQBtAGUAUwBwAGEAbgAsACAAWwBIAGkAZwBoAE8AcgBkAGUAcgBdACwAIABbAEwAbwB3AE8AcgBkAGUAcgBdACwAIABbAFAAcgBlAGMAaQBzAGkAbwBuAF0ALAAgAFsAVAByAHUAbgBjAGEAdABlAF0ALABcAG4AIAAgACAAIABMAEUAVAAoAFwAbgAgACAAIAAgACAAIAAgACAAXwBsAG8AdwBPAHIAZABlAHIALAAgAEkARgBTACgAXABuACAAIAAgACAAIAAgACAAIAAgACAAIAAgAE4ATwBUACgASQBTAE4AVQBNAEIARQBSACgATABvAHcATwByAGQAZQByACkAKQAsACAANAAsAFwAbgAgACAAIAAgACAAIAAgACAAIAAgACAAIABMAG8AdwBPAHIAZABlAHIAIAA8ACAAMQAsACAANAAsAFwAbgAgACAAIAAgACAAIAAgACAAIAAgACAAIABMAG8AdwBPAHIAZABlAHIAIAA+ACAANAAsACAANAAsAFwAbgAgACAAIAAgACAAIAAgACAAIAAgACAAIABUAFIAVQBFACwAIABJAE4AVAAoAEwAbwB3AE8AcgBkAGUAcgApAFwAbgAgACAAIAAgACAAIAAgACAAKQAsAFwAbgAgACAAIAAgACAAIAAgACAAXABuACAAIAAgACAAIAAgACAAIABfAGgAaQBnAGgATwByAGQAZQByACwAIABMAEUAVAAoAFwAbgAgACAAIAAgACAAIAAgACAAIAAgACAAIABfAGgAaQBnAGgALAAgAEkARgBTACgAXABuACAAIAAgACAAIAAgACAAIAAgACAAIAAgACAAIAAgACAATgBPAFQAKABJAFMATgBVAE0AQgBFAFIAKABIAGkAZwBoAE8AcgBkAGUAcgApACkALAAgADEALABcAG4AIAAgACAAIAAgACAAIAAgACAAIAAgACAAIAAgACAAIABIAGkAZwBoAE8AcgBkAGUAcgAgADwAIAAxACwAIAAxACwAXABuACAAIAAgACAAIAAgACAAIAAgACAAIAAgACAAIAAgACAASABpAGcAaABPAHIAZABlAHIAIAA+ACAANAAsACAANAAsAFwAbgAgACAAIAAgACAAIAAgACAAIAAgACAAIAAgACAAIAAgAFQAUgBVAEUALAAgAEkATgBUACgASABpAGcAaABPAHIAZABlAHIAKQBcAG4AIAAgACAAIAAgACAAIAAgACAAIAAgACAAKQAsAFwAbgAgACAAIAAgACAAIAAgACAAIAAgACAAIABJAEYAKABfAGgAaQBnAGgAIAA+ACAAXwBsAG8AdwBPAHIAZABlAHIALAAgAF8AbABvAHcATwByAGQAZQByACwAIABfAGgAaQBnAGgAKQBcAG4AIAAgACAAIAAgACAAIAAgACkALABcAG4AIAAgACAAIAAgACAAIAAgAFwAbgAgACAAIAAgACAAIAAgACAASQBGAFMAKABcAG4AIAAgACAAIAAgACAAIAAgACAAIAAgACAAVABpAG0AZQBTAHAAYQBuACAAPQAgAFwAIgBcACIALAAgAHsAXAAiAFwAIgAsACAAXAAiAFwAIgAsACAAXAAiAFwAIgAsACAAXAAiAFwAIgAsACAAXAAiAFwAIgB9ACwAXABuACAAIAAgACAAIAAgACAAIAAgACAAIAAgAE4ATwBUACgASQBTAE4AVQBNAEIARQBSACgAVABpAG0AZQBTAHAAYQBuACkAKQAsACAAewAjAFYAQQBMAFUARQAhACwAIABcACIAXAAiACwAIABcACIAXAAiACwAIABcACIAXAAiACwAIABcACIAXAAiAH0ALABcAG4AIAAgACAAIAAgACAAIAAgACAAIAAgACAAVABpAG0AZQBTAHAAYQBuACAAPQAgADAALAAgAEMASABPAE8AUwBFAEMATwBMAFMAKAB7ADAALAAgADAALAAgADAALAAgADAALAAgADAALAAgAFwAIgBcACIALAAgAFwAIgBcACIALAAgAFwAIgBcACIAfQAsACAAUwBFAFEAVQBFAE4AQwBFACgAMQAsACAANQAsACAANQAgAC0AIABfAGwAbwB3AE8AcgBkAGUAcgApACkALAAgAFwAbgAgACAAIAAgACAAIAAgACAAIAAgACAAIABUAFIAVQBFACwAIABMAEUAVAAoAFwAbgAgACAAIAAgACAAIAAgACAAIAAgACAAIAAgACAAIAAgAF8AdAByAHUAbgBjAGEAdABlACwAIABOACgAVAByAHUAbgBjAGEAdABlACkAIAA8AD4AIAAwACwAXABuACAAIAAgACAAIAAgACAAIAAgACAAIAAgACAAIAAgACAAXwBhAGIAcwBUAGkAbQBlAFMAcABhAG4ALAAgAEEAQgBTACgAVABpAG0AZQBTAHAAYQBuACkALABcAG4AIAAgACAAIAAgACAAIAAgACAAIAAgACAAIAAgACAAIABfAHMAaQBnAG4ALAAgAFMASQBHAE4AKABUAGkAbQBlAFMAcABhAG4AKQAsAFwAbgAgACAAIAAgACAAIAAgACAAIAAgACAAIAAgACAAIAAgAF8AcAByAGUAYwBpAHMAaQBvAG4ALAAgAEkARgBTACgAXABuACAAIAAgACAAIAAgACAAIAAgACAAIAAgACAAIAAgACAAIAAgACAAIABQAHIAZQBjAGkAcwBpAG8AbgAgAD0AIABcACIAXAAiACwAIABcACIAXAAiACwAXABuACAAIAAgACAAIAAgACAAIAAgACAAIAAgACAAIAAgACAAIAAgACAAIABQAHIAZQBjAGkAcwBpAG8AbgAgADwAIAAwACwAIAAwACwAXABuACAAIAAgACAAIAAgACAAIAAgACAAIAAgACAAIAAgACAAIAAgACAAIABQAHIAZQBjAGkAcwBpAG8AbgAgAD4AIAA5ACwAIAA5ACwAXABuACAAIAAgACAAIAAgACAAIAAgACAAIAAgACAAIAAgACAAIAAgACAAIABUAFIAVQBFACwAIABJAE4AVAAoAFAAcgBlAGMAaQBzAGkAbwBuACkAXABuACAAIAAgACAAIAAgACAAIAAgACAAIAAgACAAIAAgACAAKQAsAFwAbgAgACAAIAAgACAAIAAgACAAIAAgACAAIAAgACAAIAAgAEkARgBTACgAXABuACAAIAAgACAAIAAgACAAIAAgACAAIAAgACAAIAAgACAAIAAgACAAIABfAGgAaQBnAGgATwByAGQAZQByACAAPQAgADEALAAgAEkARgBTACgAXABuACAAIAAgACAAIAAgACAAIAAgACAAIAAgACAAIAAgACAAIAAgACAAIAAgACAAIAAgAF8AbABvAHcATwByAGQAZQByACAAPQAgADQALAAgAEwARQBUACgAXABuACAAIAAgACAAIAAgACAAIAAgACAAIAAgACAAIAAgACAAIAAgACAAIAAgACAAIAAgACAAIAAgACAAXwBzAGUAYwBvAG4AZABzACwAIABfAGEAYgBzAFQAaQBtAGUAUwBwAGEAbgAgACoAIAA4ADYANAAwADAALABcAG4AIAAgACAAIAAgACAAIAAgACAAIAAgACAAIAAgACAAIAAgACAAIAAgACAAIAAgACAAIAAgACAAIABfAG0AaQBuAHUAdABlAHMALAAgAEkATgBUACgAXwBzAGUAYwBvAG4AZABzACAALwAgADYAMAApACwAXABuACAAIAAgACAAIAAgACAAIAAgACAAIAAgACAAIAAgACAAIAAgACAAIAAgACAAIAAgACAAIAAgACAAXwBkAGUAYwBTAGUAYwBvAG4AZAAsACAAXwBzAGUAYwBvAG4AZABzACAALQAgACgAXwBtAGkAbgB1AHQAZQBzACAAKgAgADYAMAApACwAXABuACAAIAAgACAAIAAgACAAIAAgACAAIAAgACAAIAAgACAAIAAgACAAIAAgACAAIAAgACAAIAAgACAAXwBoAG8AdQByAHMALAAgAEkATgBUACgAXwBtAGkAbgB1AHQAZQBzACAALwAgADYAMAApACwAXABuACAAIAAgACAAIAAgACAAIAAgACAAIAAgACAAIAAgACAAIAAgACAAIAAgACAAIAAgACAAIAAgACAAXwByAE0AaQBuAHUAdABlACwAIABfAG0AaQBuAHUAdABlAHMAIAAtACAAKABfAGgAbwB1AHIAcwAgACoAIAA2ADAAKQAsAFwAbgAgACAAIAAgACAAIAAgACAAIAAgACAAIAAgACAAIAAgACAAIAAgACAAIAAgACAAIAAgACAAIAAgAF8AcgBEAGEAeQAsACAASQBOAFQAKABfAGgAbwB1AHIAcwAgAC8AIAAyADQAKQAsAFwAbgAgACAAIAAgACAAIAAgACAAIAAgACAAIAAgACAAIAAgACAAIAAgACAAIAAgACAAIAAgACAAIAAgAF8AcgBIAG8AdQByACwAIABfAGgAbwB1AHIAcwAgAC0AIAAoAF8AcgBEAGEAeQAgACoAIAAyADQAKQAsAFwAbgAgACAAIAAgACAAIAAgACAAIAAgACAAIAAgACAAIAAgACAAIAAgACAAIAAgACAAIAAgACAAIAAgAC8ALwAgAFIAbwB1AG4AZAAgAHMAZQBjAG8AbgBkACAAbABhAHMAdAAgAGIAZQBjAGEAdQBzAGUAIABhAHIAaQB0AGgAbQBlAHQAaQBjACAAcgBvAHUAbgBkAGkAbgBnACAAbwBmACAAdABoAGUAIAB0AGkAbQBlAHMAcABhAG4AIABkAGUAYwBpAG0AYQBsACAAdgBhAGwAdQBlAFwAbgAgACAAIAAgACAAIAAgACAAIAAgACAAIAAgACAAIAAgACAAIAAgACAAIAAgACAAIAAgACAAIAAgAC8ALwAgAGMAYQBuACAAYgByAGkAbgBnACAAaQBuACAAZgBsAG8AYQB0AGkAbgBnACAAcABvAGkAbgB0ACAAZQByAHIAbwByAHMALgBcAG4AIAAgACAAIAAgACAAIAAgACAAIAAgACAAIAAgACAAIAAgACAAIAAgACAAIAAgACAAIAAgACAAIAAvAC8AIABTAGkAZwBuACAAYwBoAGUAYwBrAGUAZAAgAGYAbwByACAAcgBvAHUAbgBkAGkAbgBnACAAZABvAHcAbgAgAHQAbwAgAHoAZQByAG8ALgBcAG4AIAAgACAAIAAgACAAIAAgACAAIAAgACAAIAAgACAAIAAgACAAIAAgACAAIAAgACAAIAAgACAAIAAvAC8AIABTAGUAYwBvAG4AZAAgAGMAaABlAGMAawBlAGQAIABmAG8AcgAgAHIAbwB1AG4AZABpAG4AZwAgAHUAcAAgAHQAbwAgAG0AaQBuAHUAdABlAC4AXABuACAAIAAgACAAIAAgACAAIAAgACAAIAAgACAAIAAgACAAIAAgACAAIAAgACAAIAAgACAAIAAgACAAXwByAFMAZQBjAG8AbgBkACwAIABJAEYAUwAoAFwAbgAgACAAIAAgACAAIAAgACAAIAAgACAAIAAgACAAIAAgACAAIAAgACAAIAAgACAAIAAgACAAIAAgACAAIAAgACAAXwBwAHIAZQBjAGkAcwBpAG8AbgAgAD0AIABcACIAXAAiACwAIABfAGQAZQBjAFMAZQBjAG8AbgBkACwAXABuACAAIAAgACAAIAAgACAAIAAgACAAIAAgACAAIAAgACAAIAAgACAAIAAgACAAIAAgACAAIAAgACAAIAAgACAAIABfAHQAcgB1AG4AYwBhAHQAZQAsACAAUgBPAFUATgBEAEQATwBXAE4AKABfAGQAZQBjAFMAZQBjAG8AbgBkACwAIABfAHAAcgBlAGMAaQBzAGkAbwBuACkALABcAG4AIAAgACAAIAAgACAAIAAgACAAIAAgACAAIAAgACAAIAAgACAAIAAgACAAIAAgACAAIAAgACAAIAAgACAAIAAgAFQAUgBVAEUALAAgAFIATwBVAE4ARAAoAF8AZABlAGMAUwBlAGMAbwBuAGQALAAgAF8AcAByAGUAYwBpAHMAaQBvAG4AKQBcAG4AIAAgACAAIAAgACAAIAAgACAAIAAgACAAIAAgACAAIAAgACAAIAAgACAAIAAgACAAIAAgACAAIAApACwAXABuACAAIAAgACAAIAAgACAAIAAgACAAIAAgACAAIAAgACAAIAAgACAAIAAgACAAIAAgACAAIAAgACAAXwByAFMAaQBnAG4ALAAgAEkARgBTACgAXABuACAAIAAgACAAIAAgACAAIAAgACAAIAAgACAAIAAgACAAIAAgACAAIAAgACAAIAAgACAAIAAgACAAIAAgACAAIABfAHIAUwBlAGMAbwBuAGQAIAA+ACAAMAAsACAAXwBzAGkAZwBuACwAXABuACAAIAAgACAAIAAgACAAIAAgACAAIAAgACAAIAAgACAAIAAgACAAIAAgACAAIAAgACAAIAAgACAAIAAgACAAIABfAHIATQBpAG4AdQB0AGUAIAA+ACAAMAAsACAAXwBzAGkAZwBuACwAXABuACAAIAAgACAAIAAgACAAIAAgACAAIAAgACAAIAAgACAAIAAgACAAIAAgACAAIAAgACAAIAAgACAAIAAgACAAIABfAHIASABvAHUAcgAgAD4AIAAwACwAIABfAHMAaQBnAG4ALABcAG4AIAAgACAAIAAgACAAIAAgACAAIAAgACAAIAAgACAAIAAgACAAIAAgACAAIAAgACAAIAAgACAAIAAgACAAIAAgAF8AcgBEAGEAeQ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kARgBTACgAXABuACAAIAAgACAAIAAgACAAIAAgACAAIAAgACAAIAAgACAAIAAgACAAIAAgACAAIAAgACAAIAAgACAAIAAgACAAIABfAHIAUwBlAGMAbwBuAGQAIAA8ACAANgAwACwAIABIAFMAVABBAEMASwAoAF8AcgBTAGkAZwBuACwAIABfAHIARABhAHkALAAgAF8AcgBIAG8AdQByACwAIABfAHIATQBpAG4AdQB0AGUALAAgAF8AcgBTAGUAYwBvAG4AZAApACwAXABuACAAIAAgACAAIAAgACAAIAAgACAAIAAgACAAIAAgACAAIAAgACAAIAAgACAAIAAgACAAIAAgACAAIAAgACAAIABfAHIATQBpAG4AdQB0AGUAIAA8AD0AIAA1ADgALAAgAEgAUwBUAEEAQwBLACgAXwByAFMAaQBnAG4ALAAgAF8AcgBEAGEAeQAsACAAXwByAEgAbwB1AHIALAAgAF8AcgBNAGkAbgB1AHQAZQAgACsAIAAxACwAIAAwACkALABcAG4AIAAgACAAIAAgACAAIAAgACAAIAAgACAAIAAgACAAIAAgACAAIAAgACAAIAAgACAAIAAgACAAIAAgACAAIAAgAF8AcgBIAG8AdQByACAAPAA9ACAAMgAyACwAIABIAFMAVABBAEMASwAoAF8AcgBTAGkAZwBuACwAIABfAHIARABhAHkALAAgAF8AcgBIAG8AdQByACAAKwAgADEALAAgADAALAAgADAAKQAsAFwAbgAgACAAIAAgACAAIAAgACAAIAAgACAAIAAgACAAIAAgACAAIAAgACAAIAAgACAAIAAgACAAIAAgACAAIAAgACAAVABSAFUARQAsACAASABTAFQAQQBDAEsAKABfAHIAUwBpAGcAbgAsACAAXwByAEQAYQB5ACAAKwAgADEALAAgADAALAAgADAALAAgADAAKQBcAG4AIAAgACAAIAAgACAAIAAgACAAIAAgACAAIAAgACAAIAAgACAAIAAgACAAIAAgACAAIAAgACAAIAApAFwAbgAgACAAIAAgACAAIAAgACAAIAAgACAAIAAgACAAIAAgACAAIAAgACAAIAAgACAAIAApACwAXABuACAAIAAgACAAIAAgACAAIAAgACAAIAAgACAAIAAgACAAIAAgACAAIABcAG4AIAAgACAAIAAgACAAIAAgACAAIAAgACAAIAAgACAAIAAgACAAIAAgACAAIAAgACAAXwBsAG8AdwBPAHIAZABlAHIAIAA9ACAAMwAsACAATABFAFQAKABcAG4AIAAgACAAIAAgACAAIAAgACAAIAAgACAAIAAgACAAIAAgACAAIAAgACAAIAAgACAAIAAgACAAIABfAG0AaQBuAHUAdABlAHMALAAgAF8AYQBiAHMAVABpAG0AZQBTAHAAYQBuACAAKgAgADEANAA0ADAALABcAG4AIAAgACAAIAAgACAAIAAgACAAIAAgACAAIAAgACAAIAAgACAAIAAgACAAIAAgACAAIAAgACAAIABfAGgAbwB1AHIAcwAsACAASQBOAFQAKABfAG0AaQBuAHUAdABlAHMAIAAvACAANgAwACkALABcAG4AIAAgACAAIAAgACAAIAAgACAAIAAgACAAIAAgACAAIAAgACAAIAAgACAAIAAgACAAIAAgACAAIABfAGQAZQBjAE0AaQBuAHUAdABlACwAIABfAG0AaQBuAHUAdABlAHMAIAAtACAAKABfAGgAbwB1AHIAcwAgACoAIAA2ADAAKQAsAFwAbgAgACAAIAAgACAAIAAgACAAIAAgACAAIAAgACAAIAAgACAAIAAgACAAIAAgACAAIAAgACAAIAAgAF8AcgBEAGEAeQAsACAASQBOAFQAKABfAGgAbwB1AHIAcwAgAC8AIAAyADQAKQAsAFwAbgAgACAAIAAgACAAIAAgACAAIAAgACAAIAAgACAAIAAgACAAIAAgACAAIAAgACAAIAAgACAAIAAgAF8AcgBIAG8AdQByACwAIABfAGgAbwB1AHIAcwAgAC0AIAAoAF8AcgBEAGEAeQAgACoAIAAyADQAKQAsAFwAbgAgACAAIAAgACAAIAAgACAAIAAgACAAIAAgACAAIAAgACAAIAAgACAAIAAgACAAIAAgACAAIAAgAC8ALwAgAFIAbwB1AG4AZAAgAG0AaQBuAHUAdABlACAAbABhAHMAdAAgAGIAZQBjAGEAdQBzAGUAIABhAHIAaQB0AGgAbQBlAHQAaQBjACAAcgBvAHUAbgBkAGkAbgBnACAAbwBmACAAdABoAGUAIAB0AGkAbQBlAHMAcABhAG4AIABkAGUAYwBpAG0AYQBsACAAdgBhAGwAdQBlAFwAbgAgACAAIAAgACAAIAAgACAAIAAgACAAIAAgACAAIAAgACAAIAAgACAAIAAgACAAIAAgACAAIAAgAC8ALwAgAGMAYQBuACAAYgByAGkAbgBnACAAaQBuACAAZgBsAG8AYQB0AGkAbgBnACAAcABvAGkAbgB0ACAAZQByAHIAbwByAHMALgBcAG4AIAAgACAAIAAgACAAIAAgACAAIAAgACAAIAAgACAAIAAgACAAIAAgACAAIAAgACAAIAAgACAAIAAvAC8AIABTAGkAZwBuACAAYwBoAGUAYwBrAGUAZAAgAGYAbwByACAAcgBvAHUAbgBkAGkAbgBnACAAZABvAHcAbgAgAHQAbwAgAHoAZQByAG8ALgBcAG4AIAAgACAAIAAgACAAIAAgACAAIAAgACAAIAAgACAAIAAgACAAIAAgACAAIAAgACAAIAAgACAAIAAvAC8AIABNAGkAbgB1AHQAZQAgAGMAaABlAGMAawBlAGQAIABmAG8AcgAgAHIAbwB1AG4AZABpAG4AZwAgAHUAcAAgAHQAbwAgAGgAbwB1AHIALgBcAG4AIAAgACAAIAAgACAAIAAgACAAIAAgACAAIAAgACAAIAAgACAAIAAgACAAIAAgACAAIAAgACAAIABfAHIATQBpAG4AdQB0AGUALAAgAEkARgBTACgAXABuACAAIAAgACAAIAAgACAAIAAgACAAIAAgACAAIAAgACAAIAAgACAAIAAgACAAIAAgACAAIAAgACAAIAAgACAAIABfAHAAcgBlAGMAaQBzAGkAbwBuACAAPQAgAFwAIgBcACIALAAgAF8AZABlAGMATQBpAG4AdQB0AGUALABcAG4AIAAgACAAIAAgACAAIAAgACAAIAAgACAAIAAgACAAIAAgACAAIAAgACAAIAAgACAAIAAgACAAIAAgACAAIAAgAF8AdAByAHUAbgBjAGEAdABlACwAIABSAE8AVQBOAEQARABPAFcATgAoAF8AZABlAGMATQBpAG4AdQB0AGUALAAgAF8AcAByAGUAYwBpAHMAaQBvAG4AKQAsAFwAbgAgACAAIAAgACAAIAAgACAAIAAgACAAIAAgACAAIAAgACAAIAAgACAAIAAgACAAIAAgACAAIAAgACAAIAAgACAAVABSAFUARQAsACAAUgBPAFUATgBEACgAXwBkAGUAYwBNAGkAbgB1AHQAZQ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NAGkAbgB1AHQAZQAgAD4AIAAwACwAIABfAHMAaQBnAG4ALABcAG4AIAAgACAAIAAgACAAIAAgACAAIAAgACAAIAAgACAAIAAgACAAIAAgACAAIAAgACAAIAAgACAAIAAgACAAIAAgAF8AcgBIAG8AdQByACAAPgAgADAALAAgAF8AcwBpAGcAbgAsAFwAbgAgACAAIAAgACAAIAAgACAAIAAgACAAIAAgACAAIAAgACAAIAAgACAAIAAgACAAIAAgACAAIAAgACAAIAAgACAAXwByAEQAYQB5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QBGAFMAKABcAG4AIAAgACAAIAAgACAAIAAgACAAIAAgACAAIAAgACAAIAAgACAAIAAgACAAIAAgACAAIAAgACAAIAAgACAAIAAgAF8AcgBNAGkAbgB1AHQAZQAgADwAIAA2ADAALAAgAEgAUwBUAEEAQwBLACgAXwByAFMAaQBnAG4ALAAgAF8AcgBEAGEAeQAsACAAXwByAEgAbwB1AHIALAAgAF8AcgBNAGkAbgB1AHQAZQAsACAAXAAiAFwAIgApACwAXABuACAAIAAgACAAIAAgACAAIAAgACAAIAAgACAAIAAgACAAIAAgACAAIAAgACAAIAAgACAAIAAgACAAIAAgACAAIABfAHIASABvAHUAcgAgADwAPQAgADIAMgAsACAASABTAFQAQQBDAEsAKABfAHIAUwBpAGcAbgAsACAAXwByAEQAYQB5ACwAIABfAHIASABvAHUAcgAgACsAIAAxACwAIAAwACwAIABcACIAXAAiACkALABcAG4AIAAgACAAIAAgACAAIAAgACAAIAAgACAAIAAgACAAIAAgACAAIAAgACAAIAAgACAAIAAgACAAIAAgACAAIAAgAFQAUgBVAEUALAAgAEgAUwBUAEEAQwBLACgAXwByAFMAaQBnAG4ALAAgAF8AcgBEAGEAeQAgACsAIAAxACwAIAAwACwAIAAwACwAIABcACIAXAAiACkAXABuACAAIAAgACAAIAAgACAAIAAgACAAIAAgACAAIAAgACAAIAAgACAAIAAgACAAIAAgACAAIAAgACAAKQBcAG4AIAAgACAAIAAgACAAIAAgACAAIAAgACAAIAAgACAAIAAgACAAIAAgACAAIAAgACAAKQAsAFwAbgAgACAAIAAgACAAIAAgACAAIAAgACAAIAAgACAAIAAgACAAIAAgACAAIAAgACAAIABfAGwAbwB3AE8AcgBkAGUAcgAgAD0AIAAyACwAIABMAEUAVAAoAFwAbgAgACAAIAAgACAAIAAgACAAIAAgACAAIAAgACAAIAAgACAAIAAgACAAIAAgACAAIAAgACAAIAAgAF8AaABvAHUAcgBzACwAIABfAGEAYgBzAFQAaQBtAGUAUwBwAGEAbgAgACoAIAAyADQALABcAG4AIAAgACAAIAAgACAAIAAgACAAIAAgACAAIAAgACAAIAAgACAAIAAgACAAIAAgACAAIAAgACAAIABfAHIARABhAHkALAAgAEkATgBUACgAXwBoAG8AdQByAHMAIAAvACAAMgA0ACkALABcAG4AIAAgACAAIAAgACAAIAAgACAAIAAgACAAIAAgACAAIAAgACAAIAAgACAAIAAgACAAIAAgACAAIABfAGQAZQBjAEgAbwB1AHIALAAgAF8AaABvAHUAcgBzACAALQAgACgAXwByAEQAYQB5ACAAKgAgADIANAApACwAXABuACAAIAAgACAAIAAgACAAIAAgACAAIAAgACAAIAAgACAAIAAgACAAIAAgACAAIAAgACAAIAAgACAALwAvACAAUgBvAHUAbgBkACAAaABvAHUAcg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SABvAHUAcgAgAGMAaABlAGMAawBlAGQAIABmAG8AcgAgAHIAbwB1AG4AZABpAG4AZwAgAHUAcAAgAHQAbwAgAGQAYQB5AC4AXABuACAAIAAgACAAIAAgACAAIAAgACAAIAAgACAAIAAgACAAIAAgACAAIAAgACAAIAAgACAAIAAgACAAXwByAEgAbwB1AHIALAAgAEkARgBTACgAXABuACAAIAAgACAAIAAgACAAIAAgACAAIAAgACAAIAAgACAAIAAgACAAIAAgACAAIAAgACAAIAAgACAAIAAgACAAIABfAHAAcgBlAGMAaQBzAGkAbwBuACAAPQAgAFwAIgBcACIALAAgAF8AZABlAGMASABvAHUAcgAsAFwAbgAgACAAIAAgACAAIAAgACAAIAAgACAAIAAgACAAIAAgACAAIAAgACAAIAAgACAAIAAgACAAIAAgACAAIAAgACAAXwB0AHIAdQBuAGMAYQB0AGUALAAgAFIATwBVAE4ARABEAE8AVwBOACgAXwBkAGUAYwBIAG8AdQByACwAIABfAHAAcgBlAGMAaQBzAGkAbwBuACkALABcAG4AIAAgACAAIAAgACAAIAAgACAAIAAgACAAIAAgACAAIAAgACAAIAAgACAAIAAgACAAIAAgACAAIAAgACAAIAAgAFQAUgBVAEUALAAgAFIATwBVAE4ARAAoAF8AZABlAGMASABvAHUAcg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IAG8AdQByACAAPgAgADAALAAgAF8AcwBpAGcAbgAsAFwAbgAgACAAIAAgACAAIAAgACAAIAAgACAAIAAgACAAIAAgACAAIAAgACAAIAAgACAAIAAgACAAIAAgACAAIAAgACAAXwByAEQAYQB5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QBGAFMAKABcAG4AIAAgACAAIAAgACAAIAAgACAAIAAgACAAIAAgACAAIAAgACAAIAAgACAAIAAgACAAIAAgACAAIAAgACAAIAAgAF8AcgBIAG8AdQByACAAPAAgADIANAAsACAASABTAFQAQQBDAEsAKABfAHIAUwBpAGcAbgAsACAAXwByAEQAYQB5ACwAIABfAHIASABvAHUAcgAsACAAXAAiAFwAIgAsACAAXAAiAFwAIgApACwAXABuACAAIAAgACAAIAAgACAAIAAgACAAIAAgACAAIAAgACAAIAAgACAAIAAgACAAIAAgACAAIAAgACAAIAAgACAAIABUAFIAVQBFACwAIABIAFMAVABBAEMASwAoAF8AcgBTAGkAZwBuACwAIABfAHIARABhAHkAIAArACAAMQAsACAAMAAsACAAXAAiAFwAIgAsACAAXAAiAFwAIgApAFwAbgAgACAAIAAgACAAIAAgACAAIAAgACAAIAAgACAAIAAgACAAIAAgACAAIAAgACAAIAAgACAAIAAgACkAXABuACAAIAAgACAAIAAgACAAIAAgACAAIAAgACAAIAAgACAAIAAgACAAIAAgACAAIAAgACkALABcAG4AIAAgACAAIAAgACAAIAAgACAAIAAgACAAIAAgACAAIAAgACAAIAAgACAAIAAgACAAXwBsAG8AdwBPAHIAZABlAHIAIAA9ACAAMQAsACAATABFAFQAKABcAG4AIAAgACAAIAAgACAAIAAgACAAIAAgACAAIAAgACAAIAAgACAAIAAgACAAIAAgACAAIAAgACAAIABfAGQAZQBjAEQAYQB5ACwAIABfAGEAYgBzAFQAaQBtAGUAUwBwAGEAbgAsAFwAbgAgACAAIAAgACAAIAAgACAAIAAgACAAIAAgACAAIAAgACAAIAAgACAAIAAgACAAIAAgACAAIAAgAF8AcgBEAGEAeQAsACAASQBGAFMAKABcAG4AIAAgACAAIAAgACAAIAAgACAAIAAgACAAIAAgACAAIAAgACAAIAAgACAAIAAgACAAIAAgACAAIAAgACAAIAAgAF8AcAByAGUAYwBpAHMAaQBvAG4AIAA9ACAAXAAiAFwAIgAsACAAXwBkAGUAYwBEAGEAeQAsAFwAbgAgACAAIAAgACAAIAAgACAAIAAgACAAIAAgACAAIAAgACAAIAAgACAAIAAgACAAIAAgACAAIAAgACAAIAAgACAAXwB0AHIAdQBuAGMAYQB0AGUALAAgAFIATwBVAE4ARABEAE8AVwBOACgAXwBkAGUAYwBEAGEAeQAsACAAXwBwAHIAZQBjAGkAcwBpAG8AbgApACwAXABuACAAIAAgACAAIAAgACAAIAAgACAAIAAgACAAIAAgACAAIAAgACAAIAAgACAAIAAgACAAIAAgACAAIAAgACAAIABUAFIAVQBFACwAIABSAE8AVQBOAEQAKABfAGQAZQBjAEQAYQB5ACwAIABfAHAAcgBlAGMAaQBzAGkAbwBuACkAXABuACAAIAAgACAAIAAgACAAIAAgACAAIAAgACAAIAAgACAAIAAgACAAIAAgACAAIAAgACAAIAAgACAAKQAsAFwAbgAgACAAIAAgACAAIAAgACAAIAAgACAAIAAgACAAIAAgACAAIAAgACAAIAAgACAAIAAgACAAIAAgAF8AcgBTAGkAZwBuACwAIABJAEYAUwAoAFwAbgAgACAAIAAgACAAIAAgACAAIAAgACAAIAAgACAAIAAgACAAIAAgACAAIAAgACAAIAAgACAAIAAgACAAIAAgACAAXwByAEQAYQB5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ABTAFQAQQBDAEsAKABfAHIAUwBpAGcAbgAsACAAXwByAEQAYQB5ACwAIABcACIAXAAiACwAIABcACIAXAAiACwAIABcACIAXAAiACkAXABuACAAIAAgACAAIAAgACAAIAAgACAAIAAgACAAIAAgACAAIAAgACAAIAAgACAAIAAgACkAXABuACAAIAAgACAAIAAgACAAIAAgACAAIAAgACAAIAAgACAAIAAgACAAIAApACwAXABuAFwAbgAgACAAIAAgACAAIAAgACAAIAAgACAAIAAgACAAIAAgACAAIAAgACAAXwBoAGkAZwBoAE8AcgBkAGUAcgAgAD0AIAAyACwAIABJAEYAUwAoAFwAbgAgACAAIAAgACAAIAAgACAAIAAgACAAIAAgACAAIAAgACAAIAAgACAAIAAgACAAIABfAGwAbwB3AE8AcgBkAGUAcgAgAD0AIAA0ACwAIABMAEUAVAAoAFwAbgAgACAAIAAgACAAIAAgACAAIAAgACAAIAAgACAAIAAgACAAIAAgACAAIAAgACAAIAAgACAAIAAgAF8AcwBlAGMAbwBuAGQAcwAsACAAXwBhAGIAcwBUAGkAbQBlAFMAcABhAG4AIAAqACAAOAA2ADQAMAAwACwAXABuACAAIAAgACAAIAAgACAAIAAgACAAIAAgACAAIAAgACAAIAAgACAAIAAgACAAIAAgACAAIAAgACAAXwBtAGkAbgB1AHQAZQBzACwAIABJAE4AVAAoAF8AcwBlAGMAbwBuAGQAcwAgAC8AIAA2ADAAKQAsAFwAbgAgACAAIAAgACAAIAAgACAAIAAgACAAIAAgACAAIAAgACAAIAAgACAAIAAgACAAIAAgACAAIAAgAF8AZABlAGMAUwBlAGMAbwBuAGQALAAgAF8AcwBlAGMAbwBuAGQAcwAgAC0AIAAoAF8AbQBpAG4AdQB0AGUAcwAgACoAIAA2ADAAKQAsAFwAbgAgACAAIAAgACAAIAAgACAAIAAgACAAIAAgACAAIAAgACAAIAAgACAAIAAgACAAIAAgACAAIAAgAF8AcgBIAG8AdQByACwAIABJAE4AVAAoAF8AbQBpAG4AdQB0AGUAcwAgAC8AIAA2ADAAKQAsAFwAbgAgACAAIAAgACAAIAAgACAAIAAgACAAIAAgACAAIAAgACAAIAAgACAAIAAgACAAIAAgACAAIAAgAF8AcgBNAGkAbgB1AHQAZQAsACAAXwBtAGkAbgB1AHQAZQBzACAALQAgACgAXwByAEgAbwB1AHIAIAAqACAANgAwACkALABcAG4AIAAgACAAIAAgACAAIAAgACAAIAAgACAAIAAgACAAIAAgACAAIAAgACAAIAAgACAAIAAgACAAIAAvAC8AIABSAG8AdQBuAGQAIABzAGUAYwBvAG4AZA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UwBlAGMAbwBuAGQAIABjAGgAZQBjAGsAZQBkACAAZgBvAHIAIAByAG8AdQBuAGQAaQBuAGcAIAB1AHAAIAB0AG8AIABtAGkAbgB1AHQAZQAuAFwAbgAgACAAIAAgACAAIAAgACAAIAAgACAAIAAgACAAIAAgACAAIAAgACAAIAAgACAAIAAgACAAIAAgAF8AcgBTAGUAYwBvAG4AZAAsACAASQBGAFMAKABcAG4AIAAgACAAIAAgACAAIAAgACAAIAAgACAAIAAgACAAIAAgACAAIAAgACAAIAAgACAAIAAgACAAIAAgACAAIAAgAF8AcAByAGUAYwBpAHMAaQBvAG4AIAA9ACAAXAAiAFwAIgAsACAAXwBkAGUAYwBTAGUAYwBvAG4AZAAsAFwAbgAgACAAIAAgACAAIAAgACAAIAAgACAAIAAgACAAIAAgACAAIAAgACAAIAAgACAAIAAgACAAIAAgACAAIAAgACAAXwB0AHIAdQBuAGMAYQB0AGUALAAgAFIATwBVAE4ARABEAE8AVwBOACgAXwBkAGUAYwBTAGUAYwBvAG4AZAAsACAAXwBwAHIAZQBjAGkAcwBpAG8AbgApACwAXABuACAAIAAgACAAIAAgACAAIAAgACAAIAAgACAAIAAgACAAIAAgACAAIAAgACAAIAAgACAAIAAgACAAIAAgACAAIABUAFIAVQBFACwAIABSAE8AVQBOAEQAKABfAGQAZQBjAFMAZQBjAG8AbgBkACwAIABfAHAAcgBlAGMAaQBzAGkAbwBuACkAXABuACAAIAAgACAAIAAgACAAIAAgACAAIAAgACAAIAAgACAAIAAgACAAIAAgACAAIAAgACAAIAAgACAAKQAsAFwAbgAgACAAIAAgACAAIAAgACAAIAAgACAAIAAgACAAIAAgACAAIAAgACAAIAAgACAAIAAgACAAIAAgAF8AcgBTAGkAZwBuACwAIABJAEYAUwAoAFwAbgAgACAAIAAgACAAIAAgACAAIAAgACAAIAAgACAAIAAgACAAIAAgACAAIAAgACAAIAAgACAAIAAgACAAIAAgACAAXwByAFMAZQBjAG8AbgBkACAAPgAgADAALAAgAF8AcwBpAGcAbgAsAFwAbgAgACAAIAAgACAAIAAgACAAIAAgACAAIAAgACAAIAAgACAAIAAgACAAIAAgACAAIAAgACAAIAAgACAAIAAgACAAXwByAE0AaQBuAHUAdABlACAAPgAgADAALAAgAF8AcwBpAGcAbgAsAFwAbgAgACAAIAAgACAAIAAgACAAIAAgACAAIAAgACAAIAAgACAAIAAgACAAIAAgACAAIAAgACAAIAAgACAAIAAgACAAXwByAEgAbwB1AHIAIAA+ACAAMAAsACAAXwBzAGkAZwBuACwAXABuACAAIAAgACAAIAAgACAAIAAgACAAIAAgACAAIAAgACAAIAAgACAAIAAgACAAIAAgACAAIAAgACAAIAAgACAAIABUAFIAVQBFACwAIAAwAFwAbgAgACAAIAAgACAAIAAgACAAIAAgACAAIAAgACAAIAAgACAAIAAgACAAIAAgACAAIAAgACAAIAAgACkALABcAG4AIAAgACAAIAAgACAAIAAgACAAIAAgACAAIAAgACAAIAAgACAAIAAgACAAIAAgACAAIAAgACAAIABJAEYAUwAoAFwAbgAgACAAIAAgACAAIAAgACAAIAAgACAAIAAgACAAIAAgACAAIAAgACAAIAAgACAAIAAgACAAIAAgACAAIAAgACAAXwByAFMAZQBjAG8AbgBkACAAPAAgADYAMAAsACAASABTAFQAQQBDAEsAKABfAHIAUwBpAGcAbgAsACAAXAAiAFwAIgAsACAAXwByAEgAbwB1AHIALAAgAF8AcgBNAGkAbgB1AHQAZQAsACAAXwByAFMAZQBjAG8AbgBkACkALABcAG4AIAAgACAAIAAgACAAIAAgACAAIAAgACAAIAAgACAAIAAgACAAIAAgACAAIAAgACAAIAAgACAAIAAgACAAIAAgAF8AcgBNAGkAbgB1AHQAZQAgADwAPQAgADUAOAAsACAASABTAFQAQQBDAEsAKABfAHIAUwBpAGcAbgAsACAAXAAiAFwAIgAsACAAXwByAEgAbwB1AHIALAAgAF8AcgBNAGkAbgB1AHQAZQAgACsAIAAxACwAIAAwACkALABcAG4AIAAgACAAIAAgACAAIAAgACAAIAAgACAAIAAgACAAIAAgACAAIAAgACAAIAAgACAAIAAgACAAIAAgACAAIAAgAFQAUgBVAEUALAAgAEgAUwBUAEEAQwBLACgAXwByAFMAaQBnAG4ALAAgAFwAIgBcACIALAAgAF8AcgBIAG8AdQByACAAKwAgADEALAAgADAALAAgADAAKQBcAG4AIAAgACAAIAAgACAAIAAgACAAIAAgACAAIAAgACAAIAAgACAAIAAgACAAIAAgACAAIAAgACAAIAApAFwAbgAgACAAIAAgACAAIAAgACAAIAAgACAAIAAgACAAIAAgACAAIAAgACAAIAAgACAAIAApACwAXABuACAAIAAgACAAIAAgACAAIAAgACAAIAAgACAAIAAgACAAIAAgACAAIABcAG4AIAAgACAAIAAgACAAIAAgACAAIAAgACAAIAAgACAAIAAgACAAIAAgACAAIAAgACAAXwBsAG8AdwBPAHIAZABlAHIAIAA9ACAAMwAsACAATABFAFQAKABcAG4AIAAgACAAIAAgACAAIAAgACAAIAAgACAAIAAgACAAIAAgACAAIAAgACAAIAAgACAAIAAgACAAIABfAG0AaQBuAHUAdABlAHMALAAgAF8AYQBiAHMAVABpAG0AZQBTAHAAYQBuACAAKgAgADEANAA0ADAALABcAG4AIAAgACAAIAAgACAAIAAgACAAIAAgACAAIAAgACAAIAAgACAAIAAgACAAIAAgACAAIAAgACAAIABfAHIASABvAHUAcgAsACAASQBOAFQAKABfAG0AaQBuAHUAdABlAHMAIAAvACAANgAwACkALABcAG4AIAAgACAAIAAgACAAIAAgACAAIAAgACAAIAAgACAAIAAgACAAIAAgACAAIAAgACAAIAAgACAAIABfAGQAZQBjAE0AaQBuAHUAdABlACwAIABfAG0AaQBuAHUAdABlAHMAIAAtACAAKABfAHIASABvAHUAcgAgACoAIAA2ADAAKQAsAFwAbgAgACAAIAAgACAAIAAgACAAIAAgACAAIAAgACAAIAAgACAAIAAgACAAIAAgACAAIAAgACAAIAAgAC8ALwAgAFIAbwB1AG4AZAAgAG0AaQBuAHUAdABlACAAbABhAHMAdAAgAGIAZQBjAGEAdQBzAGUAIABhAHIAaQB0AGgAbQBlAHQAaQBjACAAcgBvAHUAbgBkAGkAbgBnACAAbwBmACAAdABoAGUAIAB0AGkAbQBlAHMAcABhAG4AIABkAGUAYwBpAG0AYQBsACAAdgBhAGwAdQBlAFwAbgAgACAAIAAgACAAIAAgACAAIAAgACAAIAAgACAAIAAgACAAIAAgACAAIAAgACAAIAAgACAAIAAgAC8ALwAgAGMAYQBuACAAYgByAGkAbgBnACAAaQBuACAAZgBsAG8AYQB0AGkAbgBnACAAcABvAGkAbgB0ACAAZQByAHIAbwByAHMALgBcAG4AIAAgACAAIAAgACAAIAAgACAAIAAgACAAIAAgACAAIAAgACAAIAAgACAAIAAgACAAIAAgACAAIAAvAC8AIABTAGkAZwBuACAAYwBoAGUAYwBrAGUAZAAgAGYAbwByACAAcgBvAHUAbgBkAGkAbgBnACAAZABvAHcAbgAgAHQAbwAgAHoAZQByAG8ALgBcAG4AIAAgACAAIAAgACAAIAAgACAAIAAgACAAIAAgACAAIAAgACAAIAAgACAAIAAgACAAIAAgACAAIAAvAC8AIABNAGkAbgB1AHQAZQAgAGMAaABlAGMAawBlAGQAIABmAG8AcgAgAHIAbwB1AG4AZABpAG4AZwAgAHUAcAAgAHQAbwAgAGgAbwB1AHIALgBcAG4AIAAgACAAIAAgACAAIAAgACAAIAAgACAAIAAgACAAIAAgACAAIAAgACAAIAAgACAAIAAgACAAIABfAHIATQBpAG4AdQB0AGUALAAgAEkARgBTACgAXABuACAAIAAgACAAIAAgACAAIAAgACAAIAAgACAAIAAgACAAIAAgACAAIAAgACAAIAAgACAAIAAgACAAIAAgACAAIABfAHAAcgBlAGMAaQBzAGkAbwBuACAAPQAgAFwAIgBcACIALAAgAF8AZABlAGMATQBpAG4AdQB0AGUALABcAG4AIAAgACAAIAAgACAAIAAgACAAIAAgACAAIAAgACAAIAAgACAAIAAgACAAIAAgACAAIAAgACAAIAAgACAAIAAgAF8AdAByAHUAbgBjAGEAdABlACwAIABSAE8AVQBOAEQARABPAFcATgAoAF8AZABlAGMATQBpAG4AdQB0AGUALAAgAF8AcAByAGUAYwBpAHMAaQBvAG4AKQAsAFwAbgAgACAAIAAgACAAIAAgACAAIAAgACAAIAAgACAAIAAgACAAIAAgACAAIAAgACAAIAAgACAAIAAgACAAIAAgACAAVABSAFUARQAsACAAUgBPAFUATgBEACgAXwBkAGUAYwBNAGkAbgB1AHQAZQ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NAGkAbgB1AHQAZQAgAD4AIAAwACwAIABfAHMAaQBnAG4ALABcAG4AIAAgACAAIAAgACAAIAAgACAAIAAgACAAIAAgACAAIAAgACAAIAAgACAAIAAgACAAIAAgACAAIAAgACAAIAAgAF8AcgBIAG8AdQBy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QBGACgAXwByAE0AaQBuAHUAdABlACAAPAAgADYAMAAsAFwAbgAgACAAIAAgACAAIAAgACAAIAAgACAAIAAgACAAIAAgACAAIAAgACAAIAAgACAAIAAgACAAIAAgACAAIAAgACAASABTAFQAQQBDAEsAKABfAHIAUwBpAGcAbgAsACAAXAAiAFwAIgAsACAAXwByAEgAbwB1AHIALAAgAF8AcgBNAGkAbgB1AHQAZQAsACAAXAAiAFwAIgApACwAXABuACAAIAAgACAAIAAgACAAIAAgACAAIAAgACAAIAAgACAAIAAgACAAIAAgACAAIAAgACAAIAAgACAAIAAgACAAIABIAFMAVABBAEMASwAoAF8AcgBTAGkAZwBuACwAIABcACIAXAAiACwAIABfAHIASABvAHUAcgAgACsAIAAxACwAIAAwACwAIABcACIAXAAiACkAXABuACAAIAAgACAAIAAgACAAIAAgACAAIAAgACAAIAAgACAAIAAgACAAIAAgACAAIAAgACAAIAAgACAAKQBcAG4AIAAgACAAIAAgACAAIAAgACAAIAAgACAAIAAgACAAIAAgACAAIAAgACAAIAAgACAAKQAsAFwAbgAgACAAIAAgACAAIAAgACAAIAAgACAAIAAgACAAIAAgACAAIAAgACAAIAAgACAAIABfAGwAbwB3AE8AcgBkAGUAcgAgAD0AIAAyACwAIABMAEUAVAAoAFwAbgAgACAAIAAgACAAIAAgACAAIAAgACAAIAAgACAAIAAgACAAIAAgACAAIAAgACAAIAAgACAAIAAgAF8AZABlAGMASABvAHUAcgAsACAAXwBhAGIAcwBUAGkAbQBlAFMAcABhAG4AIAAqACAAMgA0ACwAXABuACAAIAAgACAAIAAgACAAIAAgACAAIAAgACAAIAAgACAAIAAgACAAIAAgACAAIAAgACAAIAAgACAALwAvACAAUgBvAHUAbgBkACAAaABvAHUAcg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SABvAHUAcgAgAGMAaABlAGMAawBlAGQAIABmAG8AcgAgAHIAbwB1AG4AZABpAG4AZwAgAHUAcAAgAHQAbwAgAGQAYQB5AC4AXABuACAAIAAgACAAIAAgACAAIAAgACAAIAAgACAAIAAgACAAIAAgACAAIAAgACAAIAAgACAAIAAgACAAXwByAEgAbwB1AHIALAAgAEkARgBTACgAXABuACAAIAAgACAAIAAgACAAIAAgACAAIAAgACAAIAAgACAAIAAgACAAIAAgACAAIAAgACAAIAAgACAAIAAgACAAIABfAHAAcgBlAGMAaQBzAGkAbwBuACAAPQAgAFwAIgBcACIALAAgAF8AZABlAGMASABvAHUAcgAsAFwAbgAgACAAIAAgACAAIAAgACAAIAAgACAAIAAgACAAIAAgACAAIAAgACAAIAAgACAAIAAgACAAIAAgACAAIAAgACAAXwB0AHIAdQBuAGMAYQB0AGUALAAgAFIATwBVAE4ARABEAE8AVwBOACgAXwBkAGUAYwBIAG8AdQByACwAIABfAHAAcgBlAGMAaQBzAGkAbwBuACkALABcAG4AIAAgACAAIAAgACAAIAAgACAAIAAgACAAIAAgACAAIAAgACAAIAAgACAAIAAgACAAIAAgACAAIAAgACAAIAAgAFQAUgBVAEUALAAgAFIATwBVAE4ARAAoAF8AZABlAGMASABvAHUAcgAsACAAXwBwAHIAZQBjAGkAcwBpAG8AbgApAFwAbgAgACAAIAAgACAAIAAgACAAIAAgACAAIAAgACAAIAAgACAAIAAgACAAIAAgACAAIAAgACAAIAAgACkALABcAG4AIAAgACAAIAAgACAAIAAgACAAIAAgACAAIAAgACAAIAAgACAAIAAgACAAIAAgACAAIAAgACAAIABfAHIAUwBpAGcAbgAsACAASQBGACgAXwByAEgAbwB1AHIAIAA+ACAAMAAsAFwAbgAgACAAIAAgACAAIAAgACAAIAAgACAAIAAgACAAIAAgACAAIAAgACAAIAAgACAAIAAgACAAIAAgACAAIAAgACAAXwBzAGkAZwBuACwAXABuACAAIAAgACAAIAAgACAAIAAgACAAIAAgACAAIAAgACAAIAAgACAAIAAgACAAIAAgACAAIAAgACAAIAAgACAAIAAwAFwAbgAgACAAIAAgACAAIAAgACAAIAAgACAAIAAgACAAIAAgACAAIAAgACAAIAAgACAAIAAgACAAIAAgACkALABcAG4AIAAgACAAIAAgACAAIAAgACAAIAAgACAAIAAgACAAIAAgACAAIAAgACAAIAAgACAAIAAgACAAIABIAFMAVABBAEMASwAoAF8AcgBTAGkAZwBuACwAIABcACIAXAAiACwAIABfAHIASABvAHUAcgAsACAAXAAiAFwAIgAsACAAXAAiAFwAIgApAFwAbgAgACAAIAAgACAAIAAgACAAIAAgACAAIAAgACAAIAAgACAAIAAgACAAIAAgACAAIAApAFwAbgAgACAAIAAgACAAIAAgACAAIAAgACAAIAAgACAAIAAgACAAIAAgACAAKQAsAFwAbgBcAG4AIAAgACAAIAAgACAAIAAgACAAIAAgACAAIAAgACAAIAAgACAAIAAgAF8AaABpAGcAaABPAHIAZABlAHIAIAA9ACAAMwAsACAASQBGAFMAKABcAG4AIAAgACAAIAAgACAAIAAgACAAIAAgACAAIAAgACAAIAAgACAAIAAgACAAIAAgACAAXwBsAG8AdwBPAHIAZABlAHIAIAA9ACAANAAsACAATABFAFQAKABcAG4AIAAgACAAIAAgACAAIAAgACAAIAAgACAAIAAgACAAIAAgACAAIAAgACAAIAAgACAAIAAgACAAIABfAHMAZQBjAG8AbgBkAHMALAAgAF8AYQBiAHMAVABpAG0AZQBTAHAAYQBuACAAKgAgADgANgA0ADAAMAAsAFwAbgAgACAAIAAgACAAIAAgACAAIAAgACAAIAAgACAAIAAgACAAIAAgACAAIAAgACAAIAAgACAAIAAgAF8AcgBNAGkAbgB1AHQAZQAsACAASQBOAFQAKABfAHMAZQBjAG8AbgBkAHMAIAAvACAANgAwACkALABcAG4AIAAgACAAIAAgACAAIAAgACAAIAAgACAAIAAgACAAIAAgACAAIAAgACAAIAAgACAAIAAgACAAIABfAGQAZQBjAFMAZQBjAG8AbgBkACwAIABfAHMAZQBjAG8AbgBkAHMAIAAtACAAKABfAHIATQBpAG4AdQB0AGUAIAAqACAANgAwACkALABcAG4AIAAgACAAIAAgACAAIAAgACAAIAAgACAAIAAgACAAIAAgACAAIAAgACAAIAAgACAAIAAgACAAIAAvAC8AIABSAG8AdQBuAGQAIABzAGUAYwBvAG4AZA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UwBlAGMAbwBuAGQAIABjAGgAZQBjAGsAZQBkACAAZgBvAHIAIAByAG8AdQBuAGQAaQBuAGcAIAB1AHAAIAB0AG8AIABtAGkAbgB1AHQAZQAuAFwAbgAgACAAIAAgACAAIAAgACAAIAAgACAAIAAgACAAIAAgACAAIAAgACAAIAAgACAAIAAgACAAIAAgAF8AcgBTAGUAYwBvAG4AZAAsACAASQBGAFMAKABcAG4AIAAgACAAIAAgACAAIAAgACAAIAAgACAAIAAgACAAIAAgACAAIAAgACAAIAAgACAAIAAgACAAIAAgACAAIAAgAF8AcAByAGUAYwBpAHMAaQBvAG4AIAA9ACAAXAAiAFwAIgAsACAAXwBkAGUAYwBTAGUAYwBvAG4AZAAsAFwAbgAgACAAIAAgACAAIAAgACAAIAAgACAAIAAgACAAIAAgACAAIAAgACAAIAAgACAAIAAgACAAIAAgACAAIAAgACAAXwB0AHIAdQBuAGMAYQB0AGUALAAgAFIATwBVAE4ARABEAE8AVwBOACgAXwBkAGUAYwBTAGUAYwBvAG4AZAAsACAAXwBwAHIAZQBjAGkAcwBpAG8AbgApACwAXABuACAAIAAgACAAIAAgACAAIAAgACAAIAAgACAAIAAgACAAIAAgACAAIAAgACAAIAAgACAAIAAgACAAIAAgACAAIABUAFIAVQBFACwAIABSAE8AVQBOAEQAKABfAGQAZQBjAFMAZQBjAG8AbgBkACwAIABfAHAAcgBlAGMAaQBzAGkAbwBuACkAXABuACAAIAAgACAAIAAgACAAIAAgACAAIAAgACAAIAAgACAAIAAgACAAIAAgACAAIAAgACAAIAAgACAAKQAsAFwAbgAgACAAIAAgACAAIAAgACAAIAAgACAAIAAgACAAIAAgACAAIAAgACAAIAAgACAAIAAgACAAIAAgAF8AcgBTAGkAZwBuACwAIABJAEYAUwAoAFwAbgAgACAAIAAgACAAIAAgACAAIAAgACAAIAAgACAAIAAgACAAIAAgACAAIAAgACAAIAAgACAAIAAgACAAIAAgACAAXwByAFMAZQBjAG8AbgBkACAAPgAgADAALAAgAF8AcwBpAGcAbgAsAFwAbgAgACAAIAAgACAAIAAgACAAIAAgACAAIAAgACAAIAAgACAAIAAgACAAIAAgACAAIAAgACAAIAAgACAAIAAgACAAXwByAE0AaQBuAHUAdABl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QBGACgAXwByAFMAZQBjAG8AbgBkACAAPAAgADYAMAAsAFwAbgAgACAAIAAgACAAIAAgACAAIAAgACAAIAAgACAAIAAgACAAIAAgACAAIAAgACAAIAAgACAAIAAgACAAIAAgACAASABTAFQAQQBDAEsAKABfAHIAUwBpAGcAbgAsACAAXAAiAFwAIgAsACAAXAAiAFwAIgAsACAAXwByAE0AaQBuAHUAdABlACwAIABfAHIAUwBlAGMAbwBuAGQAKQAsAFwAbgAgACAAIAAgACAAIAAgACAAIAAgACAAIAAgACAAIAAgACAAIAAgACAAIAAgACAAIAAgACAAIAAgACAAIAAgACAASABTAFQAQQBDAEsAKABfAHIAUwBpAGcAbgAsACAAXAAiAFwAIgAsACAAXAAiAFwAIgAsACAAXwByAE0AaQBuAHUAdABlACAAKwAgADEALAAgADAAKQBcAG4AIAAgACAAIAAgACAAIAAgACAAIAAgACAAIAAgACAAIAAgACAAIAAgACAAIAAgACAAIAAgACAAIAApAFwAbgAgACAAIAAgACAAIAAgACAAIAAgACAAIAAgACAAIAAgACAAIAAgACAAIAAgACAAIAApACwAXABuACAAIAAgACAAIAAgACAAIAAgACAAIAAgACAAIAAgACAAIAAgACAAIABcAG4AIAAgACAAIAAgACAAIAAgACAAIAAgACAAIAAgACAAIAAgACAAIAAgACAAIAAgACAAXwBsAG8AdwBPAHIAZABlAHIAIAA9ACAAMwAsACAATABFAFQAKABcAG4AIAAgACAAIAAgACAAIAAgACAAIAAgACAAIAAgACAAIAAgACAAIAAgACAAIAAgACAAIAAgACAAIABfAG0AaQBuAHUAdABlAHMALAAgAF8AYQBiAHMAVABpAG0AZQBTAHAAYQBuACAAKgAgADEANAA0ADAALABcAG4AIAAgACAAIAAgACAAIAAgACAAIAAgACAAIAAgACAAIAAgACAAIAAgACAAIAAgACAAIAAgACAAIABfAHIASABvAHUAcgAsACAASQBOAFQAKABfAG0AaQBuAHUAdABlAHMAIAAvACAANgAwACkALABcAG4AIAAgACAAIAAgACAAIAAgACAAIAAgACAAIAAgACAAIAAgACAAIAAgACAAIAAgACAAIAAgACAAIABfAGQAZQBjAE0AaQBuAHUAdABlACwAIABfAG0AaQBuAHUAdABlAHMAIAAtACAAKABfAHIASABvAHUAcgAgACoAIAA2ADAAKQAsAFwAbgAgACAAIAAgACAAIAAgACAAIAAgACAAIAAgACAAIAAgACAAIAAgACAAIAAgACAAIAAgACAAIAAgAC8ALwAgAFIAbwB1AG4AZAAgAG0AaQBuAHUAdABlACAAbABhAHMAdAAgAGIAZQBjAGEAdQBzAGUAIABhAHIAaQB0AGgAbQBlAHQAaQBjACAAcgBvAHUAbgBkAGkAbgBnACAAbwBmACAAdABoAGUAIAB0AGkAbQBlAHMAcABhAG4AIABkAGUAYwBpAG0AYQBsACAAdgBhAGwAdQBlAFwAbgAgACAAIAAgACAAIAAgACAAIAAgACAAIAAgACAAIAAgACAAIAAgACAAIAAgACAAIAAgACAAIAAgAC8ALwAgAGMAYQBuACAAYgByAGkAbgBnACAAaQBuACAAZgBsAG8AYQB0AGkAbgBnACAAcABvAGkAbgB0ACAAZQByAHIAbwByAHMALgBcAG4AIAAgACAAIAAgACAAIAAgACAAIAAgACAAIAAgACAAIAAgACAAIAAgACAAIAAgACAAIAAgACAAIAAvAC8AIABTAGkAZwBuACAAYwBoAGUAYwBrAGUAZAAgAGYAbwByACAAcgBvAHUAbgBkAGkAbgBnACAAZABvAHcAbgAgAHQAbwAgAHoAZQByAG8ALgBcAG4AIAAgACAAIAAgACAAIAAgACAAIAAgACAAIAAgACAAIAAgACAAIAAgACAAIAAgACAAIAAgACAAIAAvAC8AIABNAGkAbgB1AHQAZQAgAGMAaABlAGMAawBlAGQAIABmAG8AcgAgAHIAbwB1AG4AZABpAG4AZwAgAHUAcAAgAHQAbwAgAGgAbwB1AHIALgBcAG4AIAAgACAAIAAgACAAIAAgACAAIAAgACAAIAAgACAAIAAgACAAIAAgACAAIAAgACAAIAAgACAAIABfAHIATQBpAG4AdQB0AGUALAAgAEkARgBTACgAXABuACAAIAAgACAAIAAgACAAIAAgACAAIAAgACAAIAAgACAAIAAgACAAIAAgACAAIAAgACAAIAAgACAAIAAgACAAIABfAHAAcgBlAGMAaQBzAGkAbwBuACAAPQAgAFwAIgBcACIALAAgAF8AZABlAGMATQBpAG4AdQB0AGUALABcAG4AIAAgACAAIAAgACAAIAAgACAAIAAgACAAIAAgACAAIAAgACAAIAAgACAAIAAgACAAIAAgACAAIAAgACAAIAAgAF8AdAByAHUAbgBjAGEAdABlACwAIABSAE8AVQBOAEQARABPAFcATgAoAF8AZABlAGMATQBpAG4AdQB0AGUALAAgAF8AcAByAGUAYwBpAHMAaQBvAG4AKQAsAFwAbgAgACAAIAAgACAAIAAgACAAIAAgACAAIAAgACAAIAAgACAAIAAgACAAIAAgACAAIAAgACAAIAAgACAAIAAgACAAVABSAFUARQAsACAAUgBPAFUATgBEACgAXwBkAGUAYwBNAGkAbgB1AHQAZQ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NAGkAbgB1AHQAZQAgAD4AIAAwACwAIABfAHMAaQBnAG4ALABcAG4AIAAgACAAIAAgACAAIAAgACAAIAAgACAAIAAgACAAIAAgACAAIAAgACAAIAAgACAAIAAgACAAIAAgACAAIAAgAF8AcgBIAG8AdQBy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QBGACgAXwByAE0AaQBuAHUAdABlACAAPAAgADYAMAAsAFwAbgAgACAAIAAgACAAIAAgACAAIAAgACAAIAAgACAAIAAgACAAIAAgACAAIAAgACAAIAAgACAAIAAgACAAIAAgACAASABTAFQAQQBDAEsAKABfAHIAUwBpAGcAbgAsACAAXAAiAFwAIgAsACAAXwByAEgAbwB1AHIALAAgAF8AcgBNAGkAbgB1AHQAZQAsACAAXAAiAFwAIgApACwAXABuACAAIAAgACAAIAAgACAAIAAgACAAIAAgACAAIAAgACAAIAAgACAAIAAgACAAIAAgACAAIAAgACAAIAAgACAAIABIAFMAVABBAEMASwAoAF8AcgBTAGkAZwBuACwAIABcACIAXAAiACwAIABfAHIASABvAHUAcgAgACsAIAAxACwAIAAwACwAIABcACIAXAAi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GgAaQBnAGgATwByAGQAZQByACAAPQAgADQALAAgAEkARgBTACgAXABuACAAIAAgACAAIAAgACAAIAAgACAAIAAgACAAIAAgACAAIAAgACAAIAAgACAAIAAgAF8AbABvAHcATwByAGQAZQByACAAPQAgADQALAAgAEwARQBUACgAXABuACAAIAAgACAAIAAgACAAIAAgACAAIAAgACAAIAAgACAAIAAgACAAIAAgACAAIAAgACAAIAAgACAAXwBkAGUAYwBTAGUAYwBvAG4AZAAsACAAXwBhAGIAcwBUAGkAbQBlAFMAcABhAG4AIAAqACAAOAA2ADQAMAAwACwAXABuACAAIAAgACAAIAAgACAAIAAgACAAIAAgACAAIAAgACAAIAAgACAAIAAgACAAIAAgACAAIAAgACAALwAvACAAUgBvAHUAbgBkACAAcwBlAGMAbwBuAGQAIABsAGEAcwB0ACAAYgBlAGMAYQB1AHMAZQAgAGEAcgBpAHQAaABtAGUAdABpAGMAIAByAG8AdQBuAGQAaQBuAGcAIABvAGYAIAB0AGgAZQAgAHQAaQBtAGUAcwBwAGEAbgAgAGQAZQBjAGkAbQBhAGwAIAB2AGEAbAB1AGUAXABuACAAIAAgACAAIAAgACAAIAAgACAAIAAgACAAIAAgACAAIAAgACAAIAAgACAAIAAgACAAIAAgACAALwAvACAAYwBhAG4AIABiAHIAaQBuAGcAIABpAG4AIABmAGwAbwBhAHQAaQBuAGcAIABwAG8AaQBuAHQAIABlAHIAcgBvAHIAcwAuAFwAbgAgACAAIAAgACAAIAAgACAAIAAgACAAIAAgACAAIAAgACAAIAAgACAAIAAgACAAIAAgACAAIAAgAC8ALwAgAFMAaQBnAG4AIABjAGgAZQBjAGsAZQBkACAAZgBvAHIAIAByAG8AdQBuAGQAaQBuAGcAIABkAG8AdwBuACAAdABvACAAegBlAHIAbwAuAFwAbgAgACAAIAAgACAAIAAgACAAIAAgACAAIAAgACAAIAAgACAAIAAgACAAIAAgACAAIAAgACAAIAAgAC8ALwAgAFMAZQBjAG8AbgBkACAAYwBoAGUAYwBrAGUAZAAgAGYAbwByACAAcgBvAHUAbgBkAGkAbgBnACAAdQBwACAAdABvACAAbQBpAG4AdQB0AGUALgBcAG4AIAAgACAAIAAgACAAIAAgACAAIAAgACAAIAAgACAAIAAgACAAIAAgACAAIAAgACAAIAAgACAAIABfAHIAUwBlAGMAbwBuAGQALAAgAEkARgBTACgAXABuACAAIAAgACAAIAAgACAAIAAgACAAIAAgACAAIAAgACAAIAAgACAAIAAgACAAIAAgACAAIAAgACAAIAAgACAAIABfAHAAcgBlAGMAaQBzAGkAbwBuACAAPQAgAFwAIgBcACIALAAgAF8AZABlAGMAUwBlAGMAbwBuAGQALABcAG4AIAAgACAAIAAgACAAIAAgACAAIAAgACAAIAAgACAAIAAgACAAIAAgACAAIAAgACAAIAAgACAAIAAgACAAIAAgAF8AdAByAHUAbgBjAGEAdABlACwAIABSAE8AVQBOAEQARABPAFcATgAoAF8AZABlAGMAUwBlAGMAbwBuAGQALAAgAF8AcAByAGUAYwBpAHMAaQBvAG4AKQAsAFwAbgAgACAAIAAgACAAIAAgACAAIAAgACAAIAAgACAAIAAgACAAIAAgACAAIAAgACAAIAAgACAAIAAgACAAIAAgACAAVABSAFUARQAsACAAUgBPAFUATgBEACgAXwBkAGUAYwBTAGUAYwBvAG4AZAAsACAAXwBwAHIAZQBjAGkAcwBpAG8AbgApAFwAbgAgACAAIAAgACAAIAAgACAAIAAgACAAIAAgACAAIAAgACAAIAAgACAAIAAgACAAIAAgACAAIAAgACkALABcAG4AIAAgACAAIAAgACAAIAAgACAAIAAgACAAIAAgACAAIAAgACAAIAAgACAAIAAgACAAIAAgACAAIABfAHIAUwBpAGcAbgAsACAASQBGACgAXwByAFMAZQBjAG8AbgBkACAAPgAgADAALABcAG4AIAAgACAAIAAgACAAIAAgACAAIAAgACAAIAAgACAAIAAgACAAIAAgACAAIAAgACAAIAAgACAAIAAgACAAIAAgAF8AcwBpAGcAbgAsAFwAbgAgACAAIAAgACAAIAAgACAAIAAgACAAIAAgACAAIAAgACAAIAAgACAAIAAgACAAIAAgACAAIAAgACAAIAAgACAAMABcAG4AIAAgACAAIAAgACAAIAAgACAAIAAgACAAIAAgACAAIAAgACAAIAAgACAAIAAgACAAIAAgACAAIAApACwAXABuACAAIAAgACAAIAAgACAAIAAgACAAIAAgACAAIAAgACAAIAAgACAAIAAgACAAIAAgACAAIAAgACAASABTAFQAQQBDAEsAKABfAHIAUwBpAGcAbgAsACAAXAAiAFwAIgAsACAAXAAiAFwAIgAsACAAXAAiAFwAIgAsACAAXwByAFMAZQBjAG8AbgBkACkAXABuACAAIAAgACAAIAAgACAAIAAgACAAIAAgACAAIAAgACAAIAAgACAAIAAgACAAIAAgACkAXABuACAAIAAgACAAIAAgACAAIAAgACAAIAAgACAAIAAgACAAIAAgACAAIAApAFwAbgAgACAAIAAgACAAIAAgACAAIAAgACAAIAAgACAAIAAgACkAIAAgACAAIAAgACAAIAAgACAAIAAgACAAIAAgACAAIAAgACAAIAAg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UwBQAEEATgBcAG4AXABuAFAAYQByAHMAZQBzACAAYQAgAHQAaQBtAGUAcwBwAGEAbgAgAGkAbgB0AG8AIABzAGUAeABhAGcAZQBzAGkAbQBhAGwAIABlAGwAZQBtAGUAbgB0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bADAALgAuADEAXQAgAHwAIABUAGkAbQBlACAAbwBmACAAZABhAHkAIABhAHMAIABkAGUAYwBpAG0AYQBsACAAZgByAGEAYwB0AGkAbwBuACAAbwBmACAAYQAgAGQAYQB5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QAZQB4AHQAIAB8ACAAdABlAHgAdAAgACAAIAB8ACAARgBvAHIAbQBhAHQAdABlAGQAIABUAGkAbQBlAFMAcABhAG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MAUABBAE4AKABcACIAMQAyADoAMAAwAFwAIgApAFwAbgBSAGUAdAB1AHIAbgBzADoAIAAwAC4ANQBcAG4AXABuAFAAQQBSAFMARQBfAFQASQBNAEUAUwBQAEEATgAoAFwAIgAyADQAOgAwADAAOgAwADEAXAAiACkAXABuAFIAZQB0AHUAcgBuAHMAOgAgACMATgBVAE0AIQAgACAAaQAuAGUALgAgAHIAYQBuAGcAZQAgAGkAcwAgADAAIAB0AG8AIAAyADQAIABoAG8AdQByAHM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UwBQAEEATgAgAD0AIABMAEEATQBCAEQAQQAoAFQAaQBtAGUAUwBwAGEAbgBUAGUAeAB0ACwAIABbAEEAcwBDAG8AbQBwAGwAaQBjAGEAdABpAG8AbgBdACwAXABuACAAIAAgACAATABFAFQAKABcAG4AIAAgACAAIAAgACAAIAAgAF8AYQBzAFYAYQBsAHUAZQAsACAATgAoAEEAcwBDAG8AbQBwAGwAaQBjAGEAdABpAG8AbgApACAAPQAgADAALABcAG4AIAAgACAAIAAgACAAIAAgAEkARgBTACgAXABuACAAIAAgACAAIAAgACAAIAAgACAAIAAgAFQAaQBtAGUAUwBwAGEAbgBUAGUAeAB0ACAAPQAgAFwAIgBcACIALAAgAEkARgAoAF8AYQBzAFYAYQBsAHUAZQAsACAAXAAiAFwAIgAsACAAewBcACIAXAAiACwAIABcACIAXAAiACwAIABcACIAXAAiACwAIABcACIAXAAiACwAIABcACIAXAAiAH0AKQAsAFwAbgAgACAAIAAgACAAIAAgACAAIAAgACAAIABfAGEAcwBWAGEAbAB1AGUAIAAqACAASQBTAE4AVQBNAEIARQBSACgAVABpAG0AZQBTAHAAYQBuAFQAZQB4AHQAKQAsACAAVABpAG0AZQBTAHAAYQBuAFQAZQB4AHQALAAgAFwAbgAgACAAIAAgACAAIAAgACAAIAAgACAAIABUAFIAVQBFACwAIABMAEUAVAAoAFwAbgAgACAAIAAgACAAIAAgACAAIAAgACAAIAAgACAAIAAgAGYAbgBQAGEAcgBzAGUATQBvAGQAZQByAG4ARgBtAHQALAAgAEwAQQBNAEIARABBACgAXwB0AGUAeAB0ACwAXABuACAAIAAgACAAIAAgACAAIAAgACAAIAAgACAAIAAgACAAIAAgACAAIABMAEUAVAAoAFwAbgAgACAAIAAgACAAIAAgACAAIAAgACAAIAAgACAAIAAgACAAIAAgACAAIAAgACAAIABfAHMAcABsAGkAdAAsACAAUwBQAEwASQBUAF8AQQBSAE8AVQBOAEQAXwBDAEgAQQBSAFMAKABcACIAMAAxADIAMwA0ADUANgA3ADgAOQBcACIALAAgAF8AdABlAHgAdAApACwAXABuACAAIAAgACAAIAAgACAAIAAgACAAIAAgACAAIAAgACAAIAAgACAAIAAgACAAIAAgAF8AcABhAHQAdABlAHIAbgAsACAASQBOAEQARQBYACgAXwBzAHAAbABpAHQALAAgADEAKQAsAFwAbgAgACAAIAAgACAAIAAgACAAIAAgACAAIAAgACAAIAAgACAAIAAgACAAIAAgACAAIABJAEYAUwAoAFwAbgAgACAAIAAgACAAIAAgACAAIAAgACAAIAAgACAAIAAgACAAIAAgACAAIAAgACAAIAAgACAAIAAgAC8ALwAgAGQALgBoAGgAOgBtAG0AOgBzAHMALgAwADAAMABcAG4AIAAgACAAIAAgACAAIAAgACAAIAAgACAAIAAgACAAIAAgACAAIAAgACAAIAAgACAAIAAgACAAIABfAHAAYQB0AHQAZQByAG4AIAA9ACAAXAAiAC4AOgA6AC4AXAAiACwAIABIAFMAVABBAEMASwAo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YAQQBMAFUARQAoAEkATgBEAEUAWAAoAF8AcwBwAGwAaQB0ACwAIAA0ACkAKQAsAFwAbgAgACAAIAAgACAAIAAgACAAIAAgACAAIAAgACAAIAAgACAAIAAgACAAIAAgACAAIAAgACAAIAAgACAAIAAgACAAVgBBAEwAVQBFACgASQBOAEQARQBYACgAXwBzAHAAbABpAHQALAAgADUAKQAgACYAIABcACIALgBcACIAIAAmACAATABFAEYAVAAoAEkATgBEAEUAWAAoAF8AcwBwAGwAaQB0ACwAIAA2ACkALAAgADkAKQApAFwAbgAgACAAIAAgACAAIAAgACAAIAAgACAAIAAgACAAIAAgACAAIAAgACAAIAAgACAAIAAgACAAIAAgACkALABcAG4AIAAgACAAIAAgACAAIAAgACAAIAAgACAAIAAgACAAIAAgACAAIAAgACAAIAAgACAAIAAgACAAIAAvAC8AIABkAC4AaABoADoAbQBtADoAcwBzAFwAbgAgACAAIAAgACAAIAAgACAAIAAgACAAIAAgACAAIAAgACAAIAAgACAAIAAgACAAIAAgACAAIAAgAF8AcABhAHQAdABlAHIAbgAgAD0AIABcACIALgA6ADoAXAAiACwAIABIAFMAVABBAEMASwAo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YAQQBMAFUARQAoAEkATgBEAEUAWAAoAF8AcwBwAGwAaQB0ACwAIAA0ACkAKQAsAFwAbgAgACAAIAAgACAAIAAgACAAIAAgACAAIAAgACAAIAAgACAAIAAgACAAIAAgACAAIAAgACAAIAAgACAAIAAgACAAVgBBAEwAVQBFACgASQBOAEQARQBYACgAXwBzAHAAbABpAHQALAAgADUAKQApAFwAbgAgACAAIAAgACAAIAAgACAAIAAgACAAIAAgACAAIAAgACAAIAAgACAAIAAgACAAIAAgACAAIAAgACkALABcAG4AIAAgACAAIAAgACAAIAAgACAAIAAgACAAIAAgACAAIAAgACAAIAAgACAAIAAgACAAIAAgACAAIAAvAC8AIABkAC4AaABoADoAbQBtAFwAbgAgACAAIAAgACAAIAAgACAAIAAgACAAIAAgACAAIAAgACAAIAAgACAAIAAgACAAIAAgACAAIAAgAF8AcABhAHQAdABlAHIAbgAgAD0AIABcACIALgA6AFwAIgAsACAASABTAFQAQQBDAEsAK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CwAXABuACAAIAAgACAAIAAgACAAIAAgACAAIAAgACAAIAAgACAAIAAgACAAIAAgACAAIAAgACAAIAAgACAAIAAgACAAIABWAEEATABVAEUAKABJAE4ARABFAFgAKABfAHMAcABsAGkAdAAsACAANAApACkALABcAG4AIAAgACAAIAAgACAAIAAgACAAIAAgACAAIAAgACAAIAAgACAAIAAgACAAIAAgACAAIAAgACAAIAAgACAAIAAgAFwAIgBcACIAXABuACAAIAAgACAAIAAgACAAIAAgACAAIAAgACAAIAAgACAAIAAgACAAIAAgACAAIAAgACAAIAAgACAAKQAsAFwAbgAgACAAIAAgACAAIAAgACAAIAAgACAAIAAgACAAIAAgACAAIAAgACAAIAAgACAAIAAgACAAIAAgAC8ALwAgAGgAOgBtAG0AOgBzAHMALgAwADAAMABcAG4AIAAgACAAIAAgACAAIAAgACAAIAAgACAAIAAgACAAIAAgACAAIAAgACAAIAAgACAAIAAgACAAIABfAHAAYQB0AHQAZQByAG4AIAA9ACAAXAAiADoAOgAuAFwAIgAsACAASABTAFQAQQBDAEsAKABcAG4AIAAgACAAIAAgACAAIAAgACAAIAAgACAAIAAgACAAIAAgACAAIAAgACAAIAAgACAAIAAgACAAIAAgACAAIAAgAFwAIgBcACIAL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CwAXABuACAAIAAgACAAIAAgACAAIAAgACAAIAAgACAAIAAgACAAIAAgACAAIAAgACAAIAAgACAAIAAgACAAIAAgACAAIABWAEEATABVAEUAKABJAE4ARABFAFgAKABfAHMAcABsAGkAdAAsACAANAApACAAJgAgAFwAIgAuAFwAIgAgACYAIABMAEUARgBUACgASQBOAEQARQBYACgAXwBzAHAAbABpAHQALAAgADUAKQAsACAAOQApACkAXABuACAAIAAgACAAIAAgACAAIAAgACAAIAAgACAAIAAgACAAIAAgACAAIAAgACAAIAAgACAAIAAgACAAKQAsAFwAbgAgACAAIAAgACAAIAAgACAAIAAgACAAIAAgACAAIAAgACAAIAAgACAAIAAgACAAIAAgACAAIAAgAC8ALwAgAGgAOgBtAG0AOgBzAHMAXABuACAAIAAgACAAIAAgACAAIAAgACAAIAAgACAAIAAgACAAIAAgACAAIAAgACAAIAAgACAAIAAgACAAXwBwAGEAdAB0AGUAcgBuACAAPQAgAFwAIgA6ADoAXAAiACwAIABIAFMAVABBAEMASwAoAFwAbgAgACAAIAAgACAAIAAgACAAIAAgACAAIAAgACAAIAAgACAAIAAgACAAIAAgACAAIAAgACAAIAAgACAAIAAgACAAXAAiAFwAIgAs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YAQQBMAFUARQAoAEkATgBEAEUAWAAoAF8AcwBwAGwAaQB0ACwAIAA0ACkAKQBcAG4AIAAgACAAIAAgACAAIAAgACAAIAAgACAAIAAgACAAIAAgACAAIAAgACAAIAAgACAAIAAgACAAIAApACwAXABuACAAIAAgACAAIAAgACAAIAAgACAAIAAgACAAIAAgACAAIAAgACAAIAAgACAAIAAgACAAIAAgACAALwAvACAAbQA6AHMAcwAuADAAMAAwAFwAbgAgACAAIAAgACAAIAAgACAAIAAgACAAIAAgACAAIAAgACAAIAAgACAAIAAgACAAIAAgACAAIAAgAF8AcABhAHQAdABlAHIAbgAgAD0AIABcACIAOgAuAFwAIgAsACAASABTAFQAQQBDAEsAKABcAG4AIAAgACAAIAAgACAAIAAgACAAIAAgACAAIAAgACAAIAAgACAAIAAgACAAIAAgACAAIAAgACAAIAAgACAAIAAgAFwAIgBcACIALABcAG4AIAAgACAAIAAgACAAIAAgACAAIAAgACAAIAAgACAAIAAgACAAIAAgACAAIAAgACAAIAAgACAAIAAgACAAIAAgAFwAIgBcACIAL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gACYAIABcACIALgBcACIAIAAmACAATABFAEYAVAAoAEkATgBEAEUAWAAoAF8AcwBwAGwAaQB0ACwAIAA0ACkALAAgADkAKQApAFwAbgAgACAAIAAgACAAIAAgACAAIAAgACAAIAAgACAAIAAgACAAIAAgACAAIAAgACAAIAAgACAAIAAgACkALABcAG4AIAAgACAAIAAgACAAIAAgACAAIAAgACAAIAAgACAAIAAgACAAIAAgACAAIAAgACAAIAAgACAAIAAvAC8AIABoADoAbQBtAFwAbgAgACAAIAAgACAAIAAgACAAIAAgACAAIAAgACAAIAAgACAAIAAgACAAIAAgACAAIAAgACAAIAAgAF8AcABhAHQAdABlAHIAbgAgAD0AIABcACIAOgBcACIALAAgAEgAUwBUAEEAQwBLACgAXABuACAAIAAgACAAIAAgACAAIAAgACAAIAAgACAAIAAgACAAIAAgACAAIAAgACAAIAAgACAAIAAgACAAIAAgACAAIABcACIAXAAiACwAXABuACAAIAAgACAAIAAgACAAIAAgACAAIAAgACAAIAAgACAAIAAgACAAIAAgACAAIAAgACAAIAAgACAAIAAgACAAIABWAEEATABVAEUAKABJAE4ARABFAFgAKABfAHMAcABsAGkAdAAsACAAMgApACkALABcAG4AIAAgACAAIAAgACAAIAAgACAAIAAgACAAIAAgACAAIAAgACAAIAAgACAAIAAgACAAIAAgACAAIAAgACAAIAAgAFYAQQBMAFUARQAoAEkATgBEAEUAWAAoAF8AcwBwAGwAaQB0ACwAIAAzACkAKQAsAFwAbgAgACAAIAAgACAAIAAgACAAIAAgACAAIAAgACAAIAAgACAAIAAgACAAIAAgACAAIAAgACAAIAAgACAAIAAgACAAXAAiAFwAIgBcAG4AIAAgACAAIAAgACAAIAAgACAAIAAgACAAIAAgACAAIAAgACAAIAAgACAAIAAgACAAIAAgACAAIAApACwAXABuACAAIAAgACAAIAAgACAAIAAgACAAIAAgACAAIAAgACAAIAAgACAAIAAgACAAIAAgACAAIAAgACAALwAvACAAZAAuADAAMAAwAFwAbgAgACAAIAAgACAAIAAgACAAIAAgACAAIAAgACAAIAAgACAAIAAgACAAIAAgACAAIAAgACAAIAAgAF8AcABhAHQAdABlAHIAbgAgAD0AIABcACIALgBcACIALAAgAEgAUwBUAEEAQwBLACgAXABuACAAIAAgACAAIAAgACAAIAAgACAAIAAgACAAIAAgACAAIAAgACAAIAAgACAAIAAgACAAIAAgACAAIAAgACAAIABWAEEATABVAEUAKABJAE4ARABFAFgAKABfAHMAcABsAGkAdAAsACAAMgApACAAJgAgAFwAIgAuAFwAIgAgACYAIABJAE4ARABFAFgAKABfAHMAcABsAGkAdAAsACAAMwApACkALABcAG4AIAAgACAAIAAgACAAIAAgACAAIAAgACAAIAAgACAAIAAgACAAIAAgACAAIAAgACAAIAAgACAAIAAgACAAIAAgAFwAIgBcACIALABcAG4AIAAgACAAIAAgACAAIAAgACAAIAAgACAAIAAgACAAIAAgACAAIAAgACAAIAAgACAAIAAgACAAIAAgACAAIAAgAFwAIgBcACIALABcAG4AIAAgACAAIAAgACAAIAAgACAAIAAgACAAIAAgACAAIAAgACAAIAAgACAAIAAgACAAIAAgACAAIAAgACAAIAAgAFwAIgBcACIAXABuACAAIAAgACAAIAAgACAAIAAgACAAIAAgACAAIAAgACAAIAAgACAAIAAgACAAIAAgACAAIAAgACAAKQAsAFwAbgAgACAAIAAgACAAIAAgACAAIAAgACAAIAAgACAAIAAgACAAIAAgACAAIAAgACAAIAAgACAAIAAgAFQAUgBVAEUALAAgAHsAIwBWAEEATABVAEUAIQB9AFwAbgAgACAAIAAgACAAIAAgACAAIAAgACAAIAAgACAAIAAgACAAIAAgACAAIAAgACAAIAApAFwAbgAgACAAIAAgACAAIAAgACAAIAAgACAAIAAgACAAIAAgACAAIAAgACAAKQBcAG4AIAAgACAAIAAgACAAIAAgACAAIAAgACAAIAAgACAAIAApACwAXABuAFwAbgAgACAAIAAgACAAIAAgACAAIAAgACAAIAAgACAAIAAgAGYAbgBQAGEAcgBzAGUAVAByAGEAZABpAHQAaQBvAG4AYQBsAEYAbQB0ACwAIABMAEEATQBCAEQAQQAoAF8AdABlAHgAdAAsAFwAbgAgACAAIAAgACAAIAAgACAAIAAgACAAIAAgACAAIAAgACAAIAAgACAATABFAFQAKABcAG4AIAAgACAAIAAgACAAIAAgACAAIAAgACAAIAAgACAAIAAgACAAIAAgACAAIAAgACAAXwBzAHAAbABpAHQALAAgAFMAUABMAEkAVABfAEEAUgBPAFUATgBEAF8AQwBIAEEAUgBTACgAXAAiAC4AMAAxADIAMwA0ADUANgA3ADgAOQBcACIALAAgAF8AdABlAHgAdAApACwAXABuACAAIAAgACAAIAAgACAAIAAgACAAIAAgACAAIAAgACAAIAAgACAAIAAgACAAIAAgAF8AcABhAHQAdABlAHIAbgAsACAASQBOAEQARQBYACgAXwBzAHAAbABpAHQALAAgADEAKQAsAFwAbgAgACAAIAAgACAAIAAgACAAIAAgACAAIAAgACAAIAAgACAAIAAgACAAIAAgACAAIABJAEYAUwAoAFwAbgAgACAAIAAgACAAIAAgACAAIAAgACAAIAAgACAAIAAgACAAIAAgACAAIAAgACAAIAAgACAAIAAgAC8ALwAgADAAZAAwADAAaAAwADAAJwAwADAALgAwADAAMABcACIAXABuACAAIAAgACAAIAAgACAAIAAgACAAIAAgACAAIAAgACAAIAAgACAAIAAgACAAIAAgACAAIAAgACAAXwBwAGEAdAB0AGUAcgBuACAAPQAgAFwAIgBkAGgAJwBcACIAXAAiAFwAIgAsACAASABTAFQAQQBDAEsAK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CwAXABuACAAIAAgACAAIAAgACAAIAAgACAAIAAgACAAIAAgACAAIAAgACAAIAAgACAAIAAgACAAIAAgACAAIAAgACAAIABWAEEATABVAEUAKABJAE4ARABFAFgAKABfAHMAcABsAGkAdAAsACAANAApACkALABcAG4AIAAgACAAIAAgACAAIAAgACAAIAAgACAAIAAgACAAIAAgACAAIAAgACAAIAAgACAAIAAgACAAIAAgACAAIAAgAFIATwBVAE4ARABEAE8AVwBOACgAVgBBAEwAVQBFACgASQBOAEQARQBYACgAXwBzAHAAbABpAHQALAAgADUAKQApACwAIAA5ACkAXABuACAAIAAgACAAIAAgACAAIAAgACAAIAAgACAAIAAgACAAIAAgACAAIAAgACAAIAAgACAAIAAgACAAKQAsAFwAbgAgACAAIAAgACAAIAAgACAAIAAgACAAIAAgACAAIAAgACAAIAAgACAAIAAgACAAIAAgACAAIAAgAC8ALwAgADAAZAAwADAAaAAwADAALgAwADAAMAAnAFwAbgAgACAAIAAgACAAIAAgACAAIAAgACAAIAAgACAAIAAgACAAIAAgACAAIAAgACAAIAAgACAAIAAgAF8AcABhAHQAdABlAHIAbgAgAD0AIABcACIAZABoACcAXAAiACwAIABIAFMAVABBAEMASwAo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IATwBVAE4ARABEAE8AVwBOACgAVgBBAEwAVQBFACgASQBOAEQARQBYACgAXwBzAHAAbABpAHQALAAgADQAKQApACwAIAA5ACkALABcAG4AIAAgACAAIAAgACAAIAAgACAAIAAgACAAIAAgACAAIAAgACAAIAAgACAAIAAgACAAIAAgACAAIAAgACAAIAAgAFwAIgBcACIAXABuACAAIAAgACAAIAAgACAAIAAgACAAIAAgACAAIAAgACAAIAAgACAAIAAgACAAIAAgACAAIAAgACAAKQAsAFwAbgAgACAAIAAgACAAIAAgACAAIAAgACAAIAAgACAAIAAgACAAIAAgACAAIAAgACAAIAAgACAAIAAgAC8ALwAgADAAZAAwADAALgAwADAAMABoAFwAbgAgACAAIAAgACAAIAAgACAAIAAgACAAIAAgACAAIAAgACAAIAAgACAAIAAgACAAIAAgACAAIAAgAF8AcABhAHQAdABlAHIAbgAgAD0AIABcACIAZABoAFwAIgAsACAASABTAFQAQQBDAEsAKABcAG4AIAAgACAAIAAgACAAIAAgACAAIAAgACAAIAAgACAAIAAgACAAIAAgACAAIAAgACAAIAAgACAAIAAgACAAIAAgAFYAQQBMAFUARQAoAEkATgBEAEUAWAAoAF8AcwBwAGwAaQB0ACwAIAAyACkAKQAsAFwAbgAgACAAIAAgACAAIAAgACAAIAAgACAAIAAgACAAIAAgACAAIAAgACAAIAAgACAAIAAgACAAIAAgACAAIAAgACAAUgBPAFUATgBEAEQATwBXAE4AKABWAEEATABVAEUAKABJAE4ARABFAFgAKABfAHMAcABsAGkAdAAsACAAMwApACkALAAgADkAKQAsAFwAbgAgACAAIAAgACAAIAAgACAAIAAgACAAIAAgACAAIAAgACAAIAAgACAAIAAgACAAIAAgACAAIAAgACAAIAAgACAAXAAiAFwAIgAsAFwAbgAgACAAIAAgACAAIAAgACAAIAAgACAAIAAgACAAIAAgACAAIAAgACAAIAAgACAAIAAgACAAIAAgACAAIAAgACAAXAAiAFwAIgBcAG4AIAAgACAAIAAgACAAIAAgACAAIAAgACAAIAAgACAAIAAgACAAIAAgACAAIAAgACAAIAAgACAAIAApACwAXABuACAAIAAgACAAIAAgACAAIAAgACAAIAAgACAAIAAgACAAIAAgACAAIAAgACAAIAAgACAAIAAgACAALwAvACAAMAAuADAAMAAwAGQAXABuACAAIAAgACAAIAAgACAAIAAgACAAIAAgACAAIAAgACAAIAAgACAAIAAgACAAIAAgACAAIAAgACAAXwBwAGEAdAB0AGUAcgBuACAAPQAgAFwAIgBkAFwAIgAsACAASABTAFQAQQBDAEsAKABcAG4AIAAgACAAIAAgACAAIAAgACAAIAAgACAAIAAgACAAIAAgACAAIAAgACAAIAAgACAAIAAgACAAIAAgACAAIAAgAFIATwBVAE4ARABEAE8AVwBOACgAVgBBAEwAVQBFACgASQBOAEQARQBYACgAXwBzAHAAbABpAHQALAAgADIAKQApACwAIAA5ACkALABcAG4AIAAgACAAIAAgACAAIAAgACAAIAAgACAAIAAgACAAIAAgACAAIAAgACAAIAAgACAAIAAgACAAIAAgACAAIAAgAFwAIgBcACIALABcAG4AIAAgACAAIAAgACAAIAAgACAAIAAgACAAIAAgACAAIAAgACAAIAAgACAAIAAgACAAIAAgACAAIAAgACAAIAAgAFwAIgBcACIALABcAG4AIAAgACAAIAAgACAAIAAgACAAIAAgACAAIAAgACAAIAAgACAAIAAgACAAIAAgACAAIAAgACAAIAAgACAAIAAgAFwAIgBcACIAXABuACAAIAAgACAAIAAgACAAIAAgACAAIAAgACAAIAAgACAAIAAgACAAIAAgACAAIAAgACAAIAAgACAAKQAsAFwAbgAgACAAIAAgACAAIAAgACAAIAAgACAAIAAgACAAIAAgACAAIAAgACAAIAAgACAAIAAgACAAIAAgAC8ALwAgADAAaAAwADAAJwAwADAALgAwADAAMABcACIAXABuACAAIAAgACAAIAAgACAAIAAgACAAIAAgACAAIAAgACAAIAAgACAAIAAgACAAIAAgACAAIAAgACAAXwBwAGEAdAB0AGUAcgBuACAAPQAgAFwAIgBoACcAXAAiAFwAIgBcACIALAAgAEgAUwBUAEEAQwBLACgAXABuACAAIAAgACAAIAAgACAAIAAgACAAIAAgACAAIAAgACAAIAAgACAAIAAgACAAIAAgACAAIAAgACAAIAAgACAAIABcACIAXAAiACwAXABuACAAIAAgACAAIAAgACAAIAAgACAAIAAgACAAIAAgACAAIAAgACAAIAAgACAAIAAgACAAIAAgACAAIAAgACAAIABWAEEATABVAEUAKABJAE4ARABFAFgAKABfAHMAcABsAGkAdAAsACAAMgApACkALABcAG4AIAAgACAAIAAgACAAIAAgACAAIAAgACAAIAAgACAAIAAgACAAIAAgACAAIAAgACAAIAAgACAAIAAgACAAIAAgAFYAQQBMAFUARQAoAEkATgBEAEUAWAAoAF8AcwBwAGwAaQB0ACwAIAAzACkAKQAsAFwAbgAgACAAIAAgACAAIAAgACAAIAAgACAAIAAgACAAIAAgACAAIAAgACAAIAAgACAAIAAgACAAIAAgACAAIAAgACAAUgBPAFUATgBEAEQATwBXAE4AKABWAEEATABVAEUAKABJAE4ARABFAFgAKABfAHMAcABsAGkAdAAsACAANAApACkALAAgADkAKQBcAG4AIAAgACAAIAAgACAAIAAgACAAIAAgACAAIAAgACAAIAAgACAAIAAgACAAIAAgACAAIAAgACAAIAApACwAXABuACAAIAAgACAAIAAgACAAIAAgACAAIAAgACAAIAAgACAAIAAgACAAIAAgACAAIAAgACAAIAAgACAALwAvACAAMABoADAAMAAuADAAMAAwACcAXABuACAAIAAgACAAIAAgACAAIAAgACAAIAAgACAAIAAgACAAIAAgACAAIAAgACAAIAAgACAAIAAgACAAXwBwAGEAdAB0AGUAcgBuACAAPQAgAFwAIgBoACcAXAAiACwAIABIAFMAVABBAEMASwAoAFwAbgAgACAAIAAgACAAIAAgACAAIAAgACAAIAAgACAAIAAgACAAIAAgACAAIAAgACAAIAAgACAAIAAgACAAIAAgACAAXAAiAFwAIgAsAFwAbgAgACAAIAAgACAAIAAgACAAIAAgACAAIAAgACAAIAAgACAAIAAgACAAIAAgACAAIAAgACAAIAAgACAAIAAgACAAVgBBAEwAVQBFACgASQBOAEQARQBYACgAXwBzAHAAbABpAHQALAAgADIAKQApACwAXABuACAAIAAgACAAIAAgACAAIAAgACAAIAAgACAAIAAgACAAIAAgACAAIAAgACAAIAAgACAAIAAgACAAIAAgACAAIABSAE8AVQBOAEQARABPAFcATgAoAFYAQQBMAFUARQAoAEkATgBEAEUAWAAoAF8AcwBwAGwAaQB0ACwAIAAzACkAKQAsACAAOQApACwAXABuACAAIAAgACAAIAAgACAAIAAgACAAIAAgACAAIAAgACAAIAAgACAAIAAgACAAIAAgACAAIAAgACAAIAAgACAAIABcACIAXAAiAFwAbgAgACAAIAAgACAAIAAgACAAIAAgACAAIAAgACAAIAAgACAAIAAgACAAIAAgACAAIAAgACAAIAAgACkALABcAG4AIAAgACAAIAAgACAAIAAgACAAIAAgACAAIAAgACAAIAAgACAAIAAgACAAIAAgACAAIAAgACAAIAAvAC8AIAAwAC4AMAAwADAAaABcAG4AIAAgACAAIAAgACAAIAAgACAAIAAgACAAIAAgACAAIAAgACAAIAAgACAAIAAgACAAIAAgACAAIABfAHAAYQB0AHQAZQByAG4AIAA9ACAAXAAiAGgAXAAiACwAIABIAFMAVABBAEMASwAoAFwAbgAgACAAIAAgACAAIAAgACAAIAAgACAAIAAgACAAIAAgACAAIAAgACAAIAAgACAAIAAgACAAIAAgACAAIAAgACAAXAAiAFwAIgAsAFwAbgAgACAAIAAgACAAIAAgACAAIAAgACAAIAAgACAAIAAgACAAIAAgACAAIAAgACAAIAAgACAAIAAgACAAIAAgACAAUgBPAFUATgBEAEQATwBXAE4AKABWAEEATABVAEUAKABJAE4ARABFAFgAKABfAHMAcABsAGkAdAAsACAAMgApACkALAAgADkAKQAsAFwAbgAgACAAIAAgACAAIAAgACAAIAAgACAAIAAgACAAIAAgACAAIAAgACAAIAAgACAAIAAgACAAIAAgACAAIAAgACAAXAAiAFwAIgAsAFwAbgAgACAAIAAgACAAIAAgACAAIAAgACAAIAAgACAAIAAgACAAIAAgACAAIAAgACAAIAAgACAAIAAgACAAIAAgACAAXAAiAFwAIgBcAG4AIAAgACAAIAAgACAAIAAgACAAIAAgACAAIAAgACAAIAAgACAAIAAgACAAIAAgACAAIAAgACAAIAApACwAXABuACAAIAAgACAAIAAgACAAIAAgACAAIAAgACAAIAAgACAAIAAgACAAIAAgACAAIAAgACAAIAAgACAALwAvACAAMAAnADAAMAAuADAAMAAwAFwAIgBcAG4AIAAgACAAIAAgACAAIAAgACAAIAAgACAAIAAgACAAIAAgACAAIAAgACAAIAAgACAAIAAgACAAIABfAHAAYQB0AHQAZQByAG4AIAA9ACAAXAAiACcAXAAiAFwAIgBcACIALAAgAEgAUwBUAEEAQwBLACgAXABuACAAIAAgACAAIAAgACAAIAAgACAAIAAgACAAIAAgACAAIAAgACAAIAAgACAAIAAgACAAIAAgACAAIAAgACAAIABcACIAXAAiACwAXABuACAAIAAgACAAIAAgACAAIAAgACAAIAAgACAAIAAgACAAIAAgACAAIAAgACAAIAAgACAAIAAgACAAIAAgACAAIABcACIAXAAiACwAIABcAG4AIAAgACAAIAAgACAAIAAgACAAIAAgACAAIAAgACAAIAAgACAAIAAgACAAIAAgACAAIAAgACAAIAAgACAAIAAgAFYAQQBMAFUARQAoAEkATgBEAEUAWAAoAF8AcwBwAGwAaQB0ACwAIAAyACkAKQAsAFwAbgAgACAAIAAgACAAIAAgACAAIAAgACAAIAAgACAAIAAgACAAIAAgACAAIAAgACAAIAAgACAAIAAgACAAIAAgACAAUgBPAFUATgBEAEQATwBXAE4AKABWAEEATABVAEUAKABJAE4ARABFAFgAKABfAHMAcABsAGkAdAAsACAAMwApACkALAAgADkAKQBcAG4AIAAgACAAIAAgACAAIAAgACAAIAAgACAAIAAgACAAIAAgACAAIAAgACAAIAAgACAAIAAgACAAIAApACwAXABuACAAIAAgACAAIAAgACAAIAAgACAAIAAgACAAIAAgACAAIAAgACAAIAAgACAAIAAgACAAIAAgACAALwAvACAAMAAuADAAMAAwACcAXABuACAAIAAgACAAIAAgACAAIAAgACAAIAAgACAAIAAgACAAIAAgACAAIAAgACAAIAAgACAAIAAgACAAXwBwAGEAdAB0AGUAcgBuACAAPQAgAFwAIgAnAFwAIgAsACAASABTAFQAQQBDAEsAKABcAG4AIAAgACAAIAAgACAAIAAgACAAIAAgACAAIAAgACAAIAAgACAAIAAgACAAIAAgACAAIAAgACAAIAAgACAAIAAgAFwAIgBcACIALABcAG4AIAAgACAAIAAgACAAIAAgACAAIAAgACAAIAAgACAAIAAgACAAIAAgACAAIAAgACAAIAAgACAAIAAgACAAIAAgAFwAIgBcACIALABcAG4AIAAgACAAIAAgACAAIAAgACAAIAAgACAAIAAgACAAIAAgACAAIAAgACAAIAAgACAAIAAgACAAIAAgACAAIAAgAFIATwBVAE4ARABEAE8AVwBOACgAVgBBAEwAVQBFACgASQBOAEQARQBYACgAXwBzAHAAbABpAHQALAAgADIAKQApACwAIAA5ACkALABcAG4AIAAgACAAIAAgACAAIAAgACAAIAAgACAAIAAgACAAIAAgACAAIAAgACAAIAAgACAAIAAgACAAIAAgACAAIAAgAFwAIgBcACIAXABuACAAIAAgACAAIAAgACAAIAAgACAAIAAgACAAIAAgACAAIAAgACAAIAAgACAAIAAgACAAIAAgACAAKQAsAFwAbgAgACAAIAAgACAAIAAgACAAIAAgACAAIAAgACAAIAAgACAAIAAgACAAIAAgACAAIAAgACAAIAAgAC8ALwAgADAALgAwADAAMABcACIAXABuACAAIAAgACAAIAAgACAAIAAgACAAIAAgACAAIAAgACAAIAAgACAAIAAgACAAIAAgACAAIAAgACAAXwBwAGEAdAB0AGUAcgBuACAAPQAgAFwAIgBcACIAXAAiAFwAIgAsACAASABTAFQAQQBDAEsAKABcAG4AIAAgACAAIAAgACAAIAAgACAAIAAgACAAIAAgACAAIAAgACAAIAAgACAAIAAgACAAIAAgACAAIAAgACAAIAAgAFwAIgBcACIALABcAG4AIAAgACAAIAAgACAAIAAgACAAIAAgACAAIAAgACAAIAAgACAAIAAgACAAIAAgACAAIAAgACAAIAAgACAAIAAgAFwAIgBcACIALABcAG4AIAAgACAAIAAgACAAIAAgACAAIAAgACAAIAAgACAAIAAgACAAIAAgACAAIAAgACAAIAAgACAAIAAgACAAIAAgAFwAIgBcACIALABcAG4AIAAgACAAIAAgACAAIAAgACAAIAAgACAAIAAgACAAIAAgACAAIAAgACAAIAAgACAAIAAgACAAIAAgACAAIAAgAFIATwBVAE4ARABEAE8AVwBOACgAVgBBAEwAVQBFACgASQBOAEQARQBYACgAXwBzAHAAbABpAHQALAAgADIAKQApACwAIAA5ACkAXABuACAAIAAgACAAIAAgACAAIAAgACAAIAAgACAAIAAgACAAIAAgACAAIAAgACAAIAAgACAAIAAgACAAKQAsAFwAbgAgACAAIAAgACAAIAAgACAAIAAgACAAIAAgACAAIAAgACAAIAAgACAAIAAgACAAIAAgACAAIAAgAC8ALwAgADAALgAwADAAMABcAG4AIAAgACAAIAAgACAAIAAgACAAIAAgACAAIAAgACAAIAAgACAAIAAgACAAIAAgACAAIAAgACAAIABfAHAAYQB0AHQAZQByAG4AIAA9ACAAXAAiAFwAIgAsACAASABTAFQAQQBDAEsAKABcAG4AIAAgACAAIAAgACAAIAAgACAAIAAgACAAIAAgACAAIAAgACAAIAAgACAAIAAgACAAIAAgACAAIAAgACAAIAAgAFIATwBVAE4ARABEAE8AVwBOACgAVgBBAEwAVQBFACgASQBOAEQARQBYACgAXwBzAHAAbABpAHQALAAgADIAKQApACwAIAA5ACkALABcAG4AIAAgACAAIAAgACAAIAAgACAAIAAgACAAIAAgACAAIAAgACAAIAAgACAAIAAgACAAIAAgACAAIAAgACAAIAAgAFwAIgBcACIALABcAG4AIAAgACAAIAAgACAAIAAgACAAIAAgACAAIAAgACAAIAAgACAAIAAgACAAIAAgACAAIAAgACAAIAAgACAAIAAgAFwAIgBcACIALABcAG4AIAAgACAAIAAgACAAIAAgACAAIAAgACAAIAAgACAAIAAgACAAIAAgACAAIAAgACAAIAAgACAAIAAgACAAIAAgAFwAIgBcACIAXABuACAAIAAgACAAIAAgACAAIAAgACAAIAAgACAAIAAgACAAIAAgACAAIAAgACAAIAAgACAAIAAgACAAKQAsAFwAbgAgACAAIAAgACAAIAAgACAAIAAgACAAIAAgACAAIAAgACAAIAAgACAAIAAgACAAIAAgACAAIAAgAFQAUgBVAEUALAAgAHsAIwBWAEEATABVAEUAIQB9AFwAbgAgACAAIAAgACAAIAAgACAAIAAgACAAIAAgACAAIAAgACAAIAAgACAAIAAgACAAIAApAFwAbgAgACAAIAAgACAAIAAgACAAIAAgACAAIAAgACAAIAAgACAAIAAgACAAKQBcAG4AIAAgACAAIAAgACAAIAAgACAAIAAgACAAIAAgACAAIAApACwAXABuAFwAbgAgACAAIAAgACAAIAAgACAAIAAgACAAIAAgACAAIAAgAF8AYwBvAG0AcABsAGkAYwBhAHQAaQBvAG4ALAAgAEkARgAoAEkAUwBOAFUATQBCAEUAUgAoAFQAaQBtAGUAUwBwAGEAbgBUAGUAeAB0ACkALAAgAFIARQBTAE8ATABWAEUAXwBUAEkATQBFAFMAUABBAE4AKABUAGkAbQBlAFMAcABhAG4AVABlAHgAdAApACwAXABuACAAIAAgACAAIAAgACAAIAAgACAAIAAgACAAIAAgACAAIAAgACAAIABMAEUAVAAoAFwAbgAgACAAIAAgACAAIAAgACAAIAAgACAAIAAgACAAIAAgACAAIAAgACAAIAAgACAAIABfAGkAcwBNAG8AZABlAHIAbgBGAG0AdAAsACAASQBGAEUAUgBSAE8AUgAoAEYASQBOAEQAKABcACIAOgBcACIALAAgAFQAaQBtAGUAUwBwAGEAbgBUAGUAeAB0ACkALAAgADAAKQAgAD4AIAAwACwAXABuACAAIAAgACAAIAAgACAAIAAgACAAIAAgACAAIAAgACAAIAAgACAAIAAgACAAIAAgAF8AdABpAG0AZQBTAHAAYQBuAFQAZQB4AHQALAAgAEkARgAoAF8AaQBzAE0AbwBkAGUAcgBuAEYAbQB0ACwAIABUAGkAbQBlAFMAcABhAG4AVABlAHgAdAAsACAAUwBVAEIAUwBUAEkAVABVAFQARQAoAFQAaQBtAGUAUwBwAGEAbgBUAGUAeAB0ACwAIABcACIAIABcACIALAAgAFwAIgBcACIAKQApACwAXABuACAAIAAgACAAIAAgACAAIAAgACAAIAAgACAAIAAgACAAIAAgACAAIAAgACAAIAAgAF8AZgBpAHIAcwB0AEMAaABhAHIALAAgAEwARQBGAFQAKABfAHQAaQBtAGUAUwBwAGEAbgBUAGUAeAB0ACwAIAAxACkALABcAG4AIAAgACAAIAAgACAAIAAgACAAIAAgACAAIAAgACAAIAAgACAAIAAgACAAIAAgACAAXwBoAGEAcwBTAGkAZwBuACwAIABJAEYAUwAoAFwAbgAgACAAIAAgACAAIAAgACAAIAAgACAAIAAgACAAIAAgACAAIAAgACAAIAAgACAAIAAgACAAIAAgAF8AZgBpAHIAcwB0AEMAaABhAHIAIAA9ACAAXAAiACsAXAAiACwAIABUAFIAVQBFACwAXABuACAAIAAgACAAIAAgACAAIAAgACAAIAAgACAAIAAgACAAIAAgACAAIAAgACAAIAAgACAAIAAgACAAXwBmAGkAcgBzAHQAQwBoAGEAcgAgAD0AIABcACIALQBcACIALAAgAFQAUgBVAEUALABcAG4AIAAgACAAIAAgACAAIAAgACAAIAAgACAAIAAgACAAIAAgACAAIAAgACAAIAAgACAAIAAgACAAIABfAGYAaQByAHMAdABDAGgAYQByACAAPQAgAFUATgBJAEMASABBAFIAKAA4ADcAMgAyACkALAAgAFQAUgBVAEUALABcAG4AIAAgACAAIAAgACAAIAAgACAAIAAgACAAIAAgACAAIAAgACAAIAAgACAAIAAgACAAIAAgACAAIABUAFIAVQBFACwAIABGAEEATABTAEUAXABuACAAIAAgACAAIAAgACAAIAAgACAAIAAgACAAIAAgACAAIAAgACAAIAAgACAAIAAgACkALABcAG4AIAAgACAAIAAgACAAIAAgACAAIAAgACAAIAAgACAAIAAgACAAIAAgACAAIAAgACAAXwBuAG8AbQBpAG4AYQBsAFMAaQBnAG4ALAAgAEkARgBTACgAXABuACAAIAAgACAAIAAgACAAIAAgACAAIAAgACAAIAAgACAAIAAgACAAIAAgACAAIAAgACAAIAAgACAAXwBmAGkAcgBzAHQAQwBoAGEAcgAgAD0AIABcACIALQBcACIALAAgAC0AMQAsAFwAbgAgACAAIAAgACAAIAAgACAAIAAgACAAIAAgACAAIAAgACAAIAAgACAAIAAgACAAIAAgACAAIAAgAF8AZgBpAHIAcwB0AEMAaABhAHIAIAA9ACAAVQBOAEkAQwBIAEEAUgAoADgANwAyADIAKQAsACAALQAxACwAXABuACAAIAAgACAAIAAgACAAIAAgACAAIAAgACAAIAAgACAAIAAgACAAIAAgACAAIAAgACAAIAAgACAAVABSAFUARQAsACAAMQBcAG4AIAAgACAAIAAgACAAIAAgACAAIAAgACAAIAAgACAAIAAgACAAIAAgACAAIAAgACAAKQAsAFwAbgAgACAAIAAgACAAIAAgACAAIAAgACAAIAAgACAAIAAgACAAIAAgACAAIAAgACAAIABfAHUAVABpAG0AZQBTAHAAYQBuACwAIABJAEYAKABfAGgAYQBzAFMAaQBnAG4ALAAgAE0ASQBEACgAXwB0AGkAbQBlAFMAcABhAG4AVABlAHgAdAAsACAAMgAsACAATABFAE4AKABfAHQAaQBtAGUAUwBwAGEAbgBUAGUAeAB0ACkAIAAtACAAMQApACwAIABfAHQAaQBtAGUAUwBwAGEAbgBUAGUAeAB0ACkALABcAG4AIAAgACAAIAAgACAAIAAgACAAIAAgACAAIAAgACAAIAAgACAAIAAgACAAIAAgACAAXABuACAAIAAgACAAIAAgACAAIAAgACAAIAAgACAAIAAgACAAIAAgACAAIAAgACAAIAAgAF8AdAByAHkAUABhAHIAcwBlACwAIABJAEYAKABfAGkAcwBNAG8AZABlAHIAbgBGAG0AdAAsACAAZgBuAFAAYQByAHMAZQBNAG8AZABlAHIAbgBGAG0AdAAoAF8AdQBUAGkAbQBlAFMAcABhAG4AKQAsACAAZgBuAFAAYQByAHMAZQBUAHIAYQBkAGkAdABpAG8AbgBhAGwARgBtAHQAKABfAHUAVABpAG0AZQBTAHAAYQBuACkAKQAsAFwAbgAgACAAIAAgACAAIAAgACAAIAAgACAAIAAgACAAIAAgACAAIAAgACAAIAAgACAAIABJAEYAKABJAFMARQBSAFIATwBSACgASQBOAEQARQBYACgAXwB0AHIAeQBQAGEAcgBzAGUALAAgADEALAAgADEAKQApACwAIAB7ACMAVgBBAEwAVQBFACEALAAgAFwAIgBcACIALAAgAFwAIgBcACIALAAgAFwAIgBcACIALAAgAFwAIgBcACIAfQAsAFwAbgAgACAAIAAgACAAIAAgACAAIAAgACAAIAAgACAAIAAgACAAIAAgACAAIAAgACAAIAAgACAAIAAgAEwARQBUACgAXABuACAAIAAgACAAIAAgACAAIAAgACAAIAAgACAAIAAgACAAIAAgACAAIAAgACAAIAAgACAAIAAgACAAIAAgACAAIABfAHMAaQBnAG4ALAAgAEkARgBTACgAXABuACAAIAAgACAAIAAgACAAIAAgACAAIAAgACAAIAAgACAAIAAgACAAIAAgACAAIAAgACAAIAAgACAAIAAgACAAIAAgACAAIAAgAEkATgBEAEUAWAAoAF8AdAByAHkAUABhAHIAcwBlACwAIAAxACwAIAAxACkAIAA+ACAAMAAsACAAXwBuAG8AbQBpAG4AYQBsAFMAaQBnAG4ALABcAG4AIAAgACAAIAAgACAAIAAgACAAIAAgACAAIAAgACAAIAAgACAAIAAgACAAIAAgACAAIAAgACAAIAAgACAAIAAgACAAIAAgACAASQBOAEQARQBYACgAXwB0AHIAeQBQAGEAcgBzAGUALAAgADEALAAgADIAKQAgAD4AIAAwACwAIABfAG4AbwBtAGkAbgBhAGwAUwBpAGcAbgAsAFwAbgAgACAAIAAgACAAIAAgACAAIAAgACAAIAAgACAAIAAgACAAIAAgACAAIAAgACAAIAAgACAAIAAgACAAIAAgACAAIAAgACAAIABJAE4ARABFAFgAKABfAHQAcgB5AFAAYQByAHMAZQAsACAAMQAsACAAMwApACAAPgAgADAALAAgAF8AbgBvAG0AaQBuAGEAbABTAGkAZwBuACwAXABuACAAIAAgACAAIAAgACAAIAAgACAAIAAgACAAIAAgACAAIAAgACAAIAAgACAAIAAgACAAIAAgACAAIAAgACAAIAAgACAAIAAgAEkATgBEAEUAWAAoAF8AdAByAHkAUABhAHIAcwBlACwAIAAxACwAIAA0ACkAIAA+ACAAMAAsACAAXwBuAG8AbQBpAG4AYQBsAFMAaQBnAG4ALABcAG4AIAAgACAAIAAgACAAIAAgACAAIAAgACAAIAAgACAAIAAgACAAIAAgACAAIAAgACAAIAAgACAAIAAgACAAIAAgACAAIAAgACAAVABSAFUARQAsACAAMABcAG4AIAAgACAAIAAgACAAIAAgACAAIAAgACAAIAAgACAAIAAgACAAIAAgACAAIAAgACAAIAAgACAAIAAgACAAIAAgACkALABcAG4AIAAgACAAIAAgACAAIAAgACAAIAAgACAAIAAgACAAIAAgACAAIAAgACAAIAAgACAAIAAgACAAIAAgACAAIAAgAFYAQQBMAEkARABBAFQARQBfAFQASQBNAEUAUwBQAEEATgAoAFwAbgAgACAAIAAgACAAIAAgACAAIAAgACAAIAAgACAAIAAgACAAIAAgACAAIAAgACAAIAAgACAAIAAgACAAIAAgACAAIAAgACAAIABfAHMAaQBnAG4ALABcAG4AIAAgACAAIAAgACAAIAAgACAAIAAgACAAIAAgACAAIAAgACAAIAAgACAAIAAgACAAIAAgACAAIAAgACAAIAAgACAAIAAgACAASQBOAEQARQBYACgAXwB0AHIAeQBQAGEAcgBzAGUALAAgADEALAAgADEAKQAsAFwAbgAgACAAIAAgACAAIAAgACAAIAAgACAAIAAgACAAIAAgACAAIAAgACAAIAAgACAAIAAgACAAIAAgACAAIAAgACAAIAAgACAAIABJAE4ARABFAFgAKABfAHQAcgB5AFAAYQByAHMAZQAsACAAMQAsACAAMgApACwAXABuACAAIAAgACAAIAAgACAAIAAgACAAIAAgACAAIAAgACAAIAAgACAAIAAgACAAIAAgACAAIAAgACAAIAAgACAAIAAgACAAIAAgAEkATgBEAEUAWAAoAF8AdAByAHkAUABhAHIAcwBlACwAIAAxACwAIAAzACkALABcAG4AIAAgACAAIAAgACAAIAAgACAAIAAgACAAIAAgACAAIAAgACAAIAAgACAAIAAgACAAIAAgACAAIAAgACAAIAAgACAAIAAgACAASQBOAEQARQBYACgAXwB0AHIAeQBQAGEAcgBzAGUALAAgADEALAAgADQ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JAEYAKABfAGEAcwBWAGEAbAB1AGUALABcAG4AIAAgACAAIAAgACAAIAAgACAAIAAgACAAIAAgACAAIAAgACAAIAAgAFQASQBNAEUAUwBQAEEATgAoAFwAbgAgACAAIAAgACAAIAAgACAAIAAgACAAIAAgACAAIAAgACAAIAAgACAAIAAgACAAIABJAE4ARABFAFgAKABfAGMAbwBtAHAAbABpAGMAYQB0AGkAbwBuACwAIAAxACwAIAAxACkALABcAG4AIAAgACAAIAAgACAAIAAgACAAIAAgACAAIAAgACAAIAAgACAAIAAgACAAIAAgACAASQBOAEQARQBYACgAXwBjAG8AbQBwAGwAaQBjAGEAdABpAG8AbgAsACAAMQAsACAAMgApACwAXABuACAAIAAgACAAIAAgACAAIAAgACAAIAAgACAAIAAgACAAIAAgACAAIAAgACAAIAAgAEkATgBEAEUAWAAoAF8AYwBvAG0AcABsAGkAYwBhAHQAaQBvAG4ALAAgADEALAAgADMAKQAsAFwAbgAgACAAIAAgACAAIAAgACAAIAAgACAAIAAgACAAIAAgACAAIAAgACAAIAAgACAAIABJAE4ARABFAFgAKABfAGMAbwBtAHAAbABpAGMAYQB0AGkAbwBuACwAIAAxACwAIAA0ACkALABcAG4AIAAgACAAIAAgACAAIAAgACAAIAAgACAAIAAgACAAIAAgACAAIAAgACAAIAAgACAASQBOAEQARQBYACgAXwBjAG8AbQBwAGwAaQBjAGEAdABpAG8AbgAsACAAMQAsACAANQApAFwAbgAgACAAIAAgACAAIAAgACAAIAAgACAAIAAgACAAIAAgACAAIAAgACAAKQAsAFwAbgAgACAAIAAgACAAIAAgACAAIAAgACAAIAAgACAAIAAgACAAIAAgACAAXwBjAG8AbQBwAGwAaQBjAGEAdABpAG8Abg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TAFAAQQBOAFwAbgBcAG4AUgBlAHQAdQByAG4AcwAgAGEAIAB0AGkAbQBlAHMAcABhAG4AIABhAHMAIAB0AGUAeAB0ACAAaQBuACAAdABoAGUAIABzAHAAZQBjAGkAZgBpAGUAZAAgAGYAbwByAG0AYQB0ACAAZgByAG8AbQAgAGEAIABnAGkAdgBlAG4AIABkAGUAYwBpAG0AYQBsACAAdABpAG0AZQBzAHAAY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AgACAAfAAgAEYAbwByAG0AYQB0AHQAZQBkACAAdABpAG0AZQBzAHAAYQBuACAAZAAuAEgASAA6AG0AbQA6AHMAcwAuADA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AgACAAIAAgACAAIAAgAHwAIABkAGUAYwBpAG0AYQBsACAAfAAgAEQAZQBjAGkAbQBhAGwAIAB0AGkAbQBlAHMAcABhAG4AIAB3AGgAZQByAGUAIABhACAAZABhAHkAIAA9ACAAMQBcAG4AWwBPAHAAdABpAG8AbgBzAF0AIAAgACAAIAAgACAAfAAgAHQAZQB4AHQAIAAgACAAIAB8ACAAUwB0AHIAaQBuAGcAIAB3AGkAdABoACAAZQBsAGUAbQBlAG4AdABzADoAIABbAFMAdAB5AGwAZQBdAFsAKwBdAFsAUABdAFsAPABdAFsAfgBdAFsATQBvAHMAdABTAGkAZwBdAFsATABlAGEAcwB0AFMAaQBnAF0AXABuACAAIAAgACAAIAAgACAAIAAgACAAIAAgACAAIAAgAHwAIAAgACAAIAAgACAAIAAgACAAfAAgACAAIAAgAFMAdAB5AGwAZQAgADoAIABuAHUAbABsACAAPQAgAFMAdABhAG4AZABhAHIAZAAsACAASQAgAD0AIABJAFMATwAsACAARQAgAD0AIABFAHUAcgBvAHAAZQBhAG4ALAAgAEwAIAA9ACAATABpAHQAZQByAGEAcgB5AFwAbgAgACAAIAAgACAAIAAgACAAIAAgACAAIAAgACAAIAB8ACAAIAAgACAAIAAgACAAIAAgAHwAIAAgACAAIAAgACAAIAAgACsAIAA6ACAARABpAHMAcABsAGEAeQAgAHAAbwBzAGkAdABpAHYAZQAgAHMAaQBnAG4AIABmAG8AcgAgAG4AbwBuAC0AbgBlAGcAYQB0AGkAdgBlACAAdgBhAGwAdQBlAHMAXABuACAAIAAgACAAIAAgACAAIAAgACAAIAAgACAAIAAgAHwAIAAgACAAIAAgACAAIAAgACAAfAAgACAAIAAgACAAIAAgACAAUAAgADoAIABQAGEAZAAgAGwAZQBhAGQAaQBuAGcAIAB2AGEAbAB1AGUAcwAgADwAIAAxADAAIAB3AGkAdABoACAAegBlAHIAbwAuACAARgBvAHIAIABlAHgAYQBtAHAAbABlACAAMQAgAGgAbwB1AHIAIAAtAD4AIAAwADEAXABuACAAIAAgACAAIAAgACAAIAAgACAAIAAgACAAIAAgAHwAIAAgACAAIAAgACAAIAAgACAAfAAgACAAIAAgACAAIAAgACAAIAAgADoAIABOAG8AdABlACAAaQBuAGEAcABwAGwAaQBjAGEAYgBsAGUAIAB0AG8AIABMAGkAdABlAHIAYQByAHkAIABzAHQAeQBsAGUALgBcAG4AIAAgACAAIAAgACAAIAAgACAAIAAgACAAIAAgACAAfAAgACAAIAAgACAAIAAgACAAIAB8ACAAIAAgACAAIAAgACAAIAA8ACAAOgAgAFIAbwB1AG4AZAAgAGIAeQAgAHQAcgB1AG4AYwBhAHQAaQBuAGcAIABjAG8AbQBwAG8AbgBlAG4AdABzAC4AIABEAGUAZgBhAHUAbAB0ACAAaQBzACAAcgBvAHUAbgBkAGkAbgBnACAAdABvACAAbgBlAGEAcgBlAHMAdAAuAFwAbgAgACAAIAAgACAAIAAgACAAIAAgACAAIAAgACAAIAB8ACAAIAAgACAAIAAgACAAIAAgAHwAIAAgACAAIAAgACAAIAAgAH4AIAA6ACAARgBsAG8AYQB0AGkAbgBnACAAZABpAHMAcABsAGEAeQAgAHMAdABhAHIAdABpAG4AZwAgAGYAcgBvAG0AIABNAG8AcwB0AFMAaQBnACwAIAB0AG8AIABuAG8AIABmAHUAdABoAGUAcgAgAHQAaABhAG4AIABMAGUAYQBzAHQAUwBpAGcAXABuACAAIAAgACAAIAAgACAAIAAgACAAIAAgACAAIAAgAHwAIAAgACAAIAAgACAAIAAgACAAfAAgACAAIAAgACAAIAAgACAAIAAgADoAIABJAGYAIABvAG0AbQBpAHQAdABlAGQALAAgAGQAZQBmAGEAdQBsAHQAIABiAGUAaABhAHYAaQBvAHUAcgAgAGkAcwAgAGYAdQBsAGwAeQAgAGUAeABwAHIAZQBzAHMAZQBkACAAZABpAHMAcABsAGEAeQAgAGYAcgBvAG0AIABNAG8AcwB0AFMAaQBnACAAdABvACAATABlAGEAcwB0AFMAaQBnAFwAbgAgACAAIAAgACAAIAAgACAAIAAgACAAIAAgACAAIAB8ACAAIAAgACAAIAAgACAAIAAgAHwAIAAgAE0AbwBzAHQAUwBpAGcAIAA6ACAAbQBvAHMAdAAgAHMAaQBnAG4AaQBmAGkAYwBhAG4AdAAgAGMAbwBtAHAAbwBuAGUAbgB0AFwAbgAgACAAIAAgACAAIAAgACAAIAAgACAAIAAgACAAIAB8ACAAIAAgACAAIAAgACAAIAAgAHwAIABMAGUAYQBzAHQAUwBpAGcAIAA6ACAAbABlAGEAcwB0ACAAcwBpAGcAbgBpAGYAaQBjAGEAbgB0ACAAYwBvAG0AcABvAG4AZQBuAHQAIABcAG4AIAAgACAAIAAgACAAIAAgACAAIAAgACAAIAAgACAAfAAgACAAIAAgACAAIAAgACAAIAB8ACAATQBvAHMAdABTAGkAZwAgAGEAbgBkACAATABlAGEAcwB0AFMAaQBnACAAZQBsAGUAbQBlAG4AdABzACAAdABhAGsAZQAgAHQAaABlACAAZgBvAGwAbABvAHcAaQBuAGcAOgBcAG4AIAAgACAAIAAgACAAIAAgACAAIAAgACAAIAAgACAAfAAgACAAIAAgACAAIAAgACAAIAB8ACAAIAAgACAAIAAgACAAIABEACAAOgAgAEQAYQB5AFwAbgAgACAAIAAgACAAIAAgACAAIAAgACAAIAAgACAAIAB8ACAAIAAgACAAIAAgACAAIAAgAHwAIAAgACAAIAAgACAAIAAgAEgAIAA6ACAASABvAHUAcgBcAG4AIAAgACAAIAAgACAAIAAgACAAIAAgACAAIAAgACAAfAAgACAAIAAgACAAIAAgACAAIAB8ACAAIAAgACAAIAAgACAAIABNACAAOgAgAE0AaQBuAHUAdABlAFwAbgAgACAAIAAgACAAIAAgACAAIAAgACAAIAAgACAAIAB8ACAAIAAgACAAIAAgACAAIAAgAHwAIAAgACAAIAAgACAAIAAgAFMAIAA6ACAAUwBlAGMAbwBuAGQAXABuACAAIAAgACAAIAAgACAAIAAgACAAIAAgACAAIAAgAHwAIAAgACAAIAAgACAAIAAgACAAfAAgACAAIAAgACAAIAAgACAAMQAgADoAIABEAGUAYwBpAHMAZQBjAG8AbgBkAFwAbgAgACAAIAAgACAAIAAgACAAIAAgACAAIAAgACAAIAB8ACAAIAAgACAAIAAgACAAIAAgAHwAIAAgACAAIAAgACAAIAAgADIAIAA6ACAAQwBlAG4AdABpAHMAZQBjAG8AbgBkAFwAbgAgACAAIAAgACAAIAAgACAAIAAgACAAIAAgACAAIAB8ACAAIAAgACAAIAAgACAAIAAgAHwAIAAgACAAIAAgACAAIAAgADMAIAA6ACAATQBpAGwAbABpAHMAZQBjAG8AbgBk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MAUABBAE4AKAAxAC4ANwA4ADYANQAsACAAXAAiAFwAIgApAFwAbgBSAGUAdAB1AHIAbgBzADoAIAAxAC4AMQA4ADoANQAyADoAMwAzAC4ANgAwADAAXABuAFwAbgBGAE8AUgBNAEEAVABfAFQASQBNAEUAUwBQAEEATgAoADEALgA3ADgANgA1ACwAIABcACIASAA6AFMAXAAiACkAXABuAFIAZQB0AHUAcgBuAHMAOgAgADQAMgA6ADUAMgA6ADMANABcAG4AXABuAEYATwBSAE0AQQBUAF8AVABJAE0ARQBTAFAAQQBOACgAMQAuADcAOAA2ADUALAAgAFwAIgBJAEgAOgBTADwAXAAiACkAXABuAFIAZQB0AHUAcgBuAHMAOgAgADQAMgBoADUAMgBtADMAMwBzAFwAbgBcAG4ARgBPAFIATQBBAFQAXwBUAEkATQBFAFMAUABBAE4AKAAxAC4ANwA4ADYANQAsACAAXAAiAEUAKwBIADoAUwBcACIAKQBcAG4AUgBlAHQAdQByAG4AcwA6ACAAKwA0ADIAaAA1ADIAJwAzADQAXAAiAFwAbgBcAG4ARgBPAFIATQBBAFQAXwBUAEkATQBFAFMAUABBAE4AKAAxAC4ANwA4ADYANQAsACAAXAAiAEgAfgBTAFwAIgApAFwAbgBSAGUAdAB1AHIAbgBzADoAIAArADQAMgBoADUAMgAnADMANA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QASQBNAEUAUwBQAEEATgAgAD0AIABMAEEATQBCAEQAQQAoAFQAaQBtAGUAUwBwAGEAbgAsACAAWwBPAHAAdABpAG8AbgBzAF0ALABcAG4AIAAgACAAIABJAEYAUwAoAFwAbgAgACAAIAAgACAAIAAgACAASQBTAF8ARQBNAFAAVABZACgAVABpAG0AZQBTAHAAYQBuACkALAAgAFwAIgBcACIALABcAG4AIAAgACAAIAAgACAAIAAgAE4ATwBUACgASQBTAE4AVQBNAEIARQBSACgAVABpAG0AZQBTAHAAYQBuACkAKQAsACAAewAjAFYAQQBMAFUARQAhAH0ALABcAG4AIAAgACAAIAAgACAAIAAgAFQAUgBVAEUALAAgAEwARQBUACgAXABuACAAIAAgACAAIAAgACAAIAAgACAAIAAgAF8AbQBvAGQAZQByAG4AUwB0AHkAbABlACwAIABJAEYARQBSAFIATwBSACgAUwBFAEEAUgBDAEgAKABcACIAVABcACIALAAgAE8AcAB0AGkAbwBuAHMAKQAsACAAMAApACAAPQAgADAALABcAG4AIAAgACAAIAAgACAAIAAgACAAIAAgACAAXwBmAGkAeABlAGQALAAgAEkARgBFAFIAUgBPAFIAKABGAEkATgBEACgAXAAiAH4AXAAiACwAIABPAHAAdABpAG8AbgBzACkALAAgADAAKQAgAD0AIAAwACwAXABuACAAIAAgACAAIAAgACAAIAAgACAAIAAgAF8AcwBpAGcAbgBQAG8AcwBpAHQAaQB2AGUALAAgAEkARgBFAFIAUgBPAFIAKABGAEkATgBEACgAXAAiACsAXAAiACwAIABPAHAAdABpAG8AbgBzACkALAAgADAAKQAgAD4AIAAwACwAXABuACAAIAAgACAAIAAgACAAIAAgACAAIAAgAF8AcABhAGQAZABpAG4AZwAsACAASQBGAEUAUgBSAE8AUgAoAFMARQBBAFIAQwBIACgAXAAiAFAAXAAiACwAIABPAHAAdABpAG8AbgBzACkALAAgADAAKQAgAD4AIAAwACwAXABuACAAIAAgACAAIAAgACAAIAAgACAAIAAgAF8AdAByAHUAbgBjAGEAdABlACwAIABJAEYARQBSAFIATwBSACgARgBJAE4ARAAoAFwAIgA8AFwAIgAsACAATwBwAHQAaQBvAG4AcwApACwAIAAwACkAIAA+ACAAMAAsAFwAbgAgACAAIAAgACAAIAAgACAAIAAgACAAIABfAHMAcABhAGMAZQBkACwAIABJAEYAKABfAG0AbwBkAGUAcgBuAFMAdAB5AGwAZQAsACAARgBBAEwAUwBFACwAIABJAEYARQBSAFIATwBSACgAUwBFAEEAUgBDAEgAKABcACIAXwBcACIALAAgAE8AcAB0AGkAbwBuAHMAKQAsACAAMAApACAAPgAgADAAKQAsAFwAbgBcAG4AIAAgACAAIAAgACAAIAAgACAAIAAgACAALwAvACAAZABhAHkALAAgAGgAbwB1AHIALAAgAG0AaQBuAHUAdABlACwAIABzAGUAYwBvAG4AZAAsACAAbgB1AGwAbAAgAGkAZgAgAG4AbwB0ACAAcAByAG8AdgBpAGQAZQBkAFwAbgAgACAAIAAgACAAIAAgACAAIAAgACAAIABfAHQAcgB5AEgAaQBnAGgATwByAGQAZQByAEMAaABhAHIALAAgAFMARQBBAFIAQwBIAF8ATgBUAEgAXwBDAEgAQQBSACgAXAAiAEQASABNAFMAXAAiACwAIABPAHAAdABpAG8AbgBzACwAIAAxACwAIAAxACkALABcAG4AIAAgACAAIAAgACAAIAAgACAAIAAgACAAXwBwAGEAcwBzAGUAZABIAGkAZwBoAE8AcgBkAGUAcgAsACAASQBGAFMAKABcAG4AIAAgACAAIAAgACAAIAAgACAAIAAgACAAIAAgACAAIABJAE4ARABFAFgAKABfAHQAcgB5AEgAaQBnAGgATwByAGQAZQByAEMAaABhAHIALAAgADEALAAgADEAKQAgAD0AIAAwACwAIABcACIAXAAiACwAXABuACAAIAAgACAAIAAgACAAIAAgACAAIAAgACAAIAAgACAASQBOAEQARQBYACgAXwB0AHIAeQBIAGkAZwBoAE8AcgBkAGUAcgBDAGgAYQByACwAIAAxACwAIAAyACkAIAA9ACAAXAAiAEQAXAAiACwAIAAxACwAXABuACAAIAAgACAAIAAgACAAIAAgACAAIAAgACAAIAAgACAASQBOAEQARQBYACgAXwB0AHIAeQBIAGkAZwBoAE8AcgBkAGUAcgBDAGgAYQByACwAIAAxACwAIAAyACkAIAA9ACAAXAAiAEgAXAAiACwAIAAyACwAXABuACAAIAAgACAAIAAgACAAIAAgACAAIAAgACAAIAAgACAASQBOAEQARQBYACgAXwB0AHIAeQBIAGkAZwBoAE8AcgBkAGUAcgBDAGgAYQByACwAIAAxACwAIAAyACkAIAA9ACAAXAAiAE0AXAAiACwAIAAzACwAXABuACAAIAAgACAAIAAgACAAIAAgACAAIAAgACAAIAAgACAASQBOAEQARQBYACgAXwB0AHIAeQBIAGkAZwBoAE8AcgBkAGUAcgBDAGgAYQByACwAIAAxACwAIAAyACkAIAA9ACAAXAAiAFMAXAAiACwAIAA0AFwAbgAgACAAIAAgACAAIAAgACAAIAAgACAAIAApACwAXABuAFwAbgAgACAAIAAgACAAIAAgACAAIAAgACAAIAAvAC8AIABkAGEAeQAsACAAaABvAHUAcgAsACAAbQBpAG4AdQB0AGUALAAgAHMAZQBjAG8AbgBkACwAIABkAGUAYwBpAG0AYQBsAHMALAAgAG4AdQBsAGwAIABpAGYAIABuAG8AdAAgAHAAcgBvAHYAaQBkAGUAZABcAG4AIAAgACAAIAAgACAAIAAgACAAIAAgACAAXwBwAGEAcwBzAGUAZABMAG8AdwBPAHIAZABlAHIALAAgAEwARQBUACgAXABuACAAIAAgACAAIAAgACAAIAAgACAAIAAgACAAIAAgACAAXwB0AHIAeQBMAG8AdwBPAHIAZABlAHIAQwBoAGEAcgAsACAAUwBFAEEAUgBDAEgAXwBOAFQASABfAEMASABBAFIAKABcACIARABIAE0AUwBcACIALAAgAE8AcAB0AGkAbwBuAHMALAAgADEALAAgADEALAAgAEkATgBEAEUAWAAoAF8AdAByAHkASABpAGcAaABPAHIAZABlAHIAQwBoAGEAcgAsACAAMQAsACAAMQApACAAKwAgADEAKQAsAFwAbgAgACAAIAAgACAAIAAgACAAIAAgACAAIAAgACAAIAAgAEkARgBTACgAXABuACAAIAAgACAAIAAgACAAIAAgACAAIAAgACAAIAAgACAAIAAgACAAIABJAE4ARABFAFgAKABfAHQAcgB5AEwAbwB3AE8AcgBkAGUAcgBDAGgAYQByACwAIAAxACwAIAAxACkAIAA9ACAAMAAsACAAXAAiAFwAIgAsAFwAbgAgACAAIAAgACAAIAAgACAAIAAgACAAIAAgACAAIAAgACAAIAAgACAASQBOAEQARQBYACgAXwB0AHIAeQBMAG8AdwBPAHIAZABlAHIAQwBoAGEAcgAsACAAMQAsACAAMgApACAAPQAgAFwAIgBEAFwAIgAsACAAMQAsAFwAbgAgACAAIAAgACAAIAAgACAAIAAgACAAIAAgACAAIAAgACAAIAAgACAASQBOAEQARQBYACgAXwB0AHIAeQBMAG8AdwBPAHIAZABlAHIAQwBoAGEAcgAsACAAMQAsACAAMgApACAAPQAgAFwAIgBIAFwAIgAsACAAMgAsAFwAbgAgACAAIAAgACAAIAAgACAAIAAgACAAIAAgACAAIAAgACAAIAAgACAASQBOAEQARQBYACgAXwB0AHIAeQBMAG8AdwBPAHIAZABlAHIAQwBoAGEAcgAsACAAMQAsACAAMgApACAAPQAgAFwAIgBNAFwAIgAsACAAMwAsAFwAbgAgACAAIAAgACAAIAAgACAAIAAgACAAIAAgACAAIAAgACAAIAAgACAASQBOAEQARQBYACgAXwB0AHIAeQBMAG8AdwBPAHIAZABlAHIAQwBoAGEAcgAsACAAMQAsACAAMgApACAAPQAgAFwAIgBTAFwAIgAsACAANABcAG4AIAAgACAAIAAgACAAIAAgACAAIAAgACAAIAAgACAAIAApAFwAbgAgACAAIAAgACAAIAAgACAAIAAgACAAIAApACwAXABuACAAIAAgACAAIAAgACAAIAAgACAAIAAgAFwAbgAgACAAIAAgACAAIAAgACAAIAAgACAAIAAvAC8AIABwAHIAZQBjAGkAcwBpAG8AbgAgACgAbQBhAHgAIAA5ACAAZABlAGMAaQBtAGEAbABzACAAZgBvAHIAIABuAGEAbgBvAHMAZQBjAG8AbgBkAHMAKQBcAG4AIAAgACAAIAAgACAAIAAgACAAIAAgACAAXwB0AHIAeQBQAHIAZQBjAGkAcwBpAG8AbgAsACAAUwBFAEEAUgBDAEgAXwBOAFQASABfAEMASABBAFIAKABcACIAMAAxADIAMwA0ADUANgA3ADgAOQBcACIALAAgAE8AcAB0AGkAbwBuAHMALAAgADEALAAgADEAKQAsAFwAbgAgACAAIAAgACAAIAAgACAAIAAgACAAIABfAHAAYQBzAHMAZQBkAFAAcgBlAGMAaQBzAGkAbwBuACwAIABJAEYAKABJAE4ARABFAFgAKABfAHQAcgB5AFAAcgBlAGMAaQBzAGkAbwBuACwAIAAxACwAIAAxACkAIAA9ACAAMAAsACAAXAAiAFwAIgAsACAAVgBBAEwAVQBFACgASQBOAEQARQBYACgAXwB0AHIAeQBQAHIAZQBjAGkAcwBpAG8AbgAsACAAMQAsACAAMgApACkAKQAsAFwAbgBcAG4AIAAgACAAIAAgACAAIAAgACAAIAAgACAALwAvACAAcwB3AGkAdABjAGgAIABpAGYAIABuAGUAZQBkAGUAZABcAG4AIAAgACAAIAAgACAAIAAgACAAIAAgACAAXwBwAGEAcwBzAGUAZABMAG8AdwBPAHIAZABlAHIAMQAsACAASQBGACgASQBTAE4AVQBNAEIARQBSACgAXwBwAGEAcwBzAGUAZABMAG8AdwBPAHIAZABlAHIAKQAgACoAIABJAFMATgBVAE0AQgBFAFIAKABfAHAAYQBzAHMAZQBkAEgAaQBnAGgATwByAGQAZQByACkALABcAG4AIAAgACAAIAAgACAAIAAgACAAIAAgACAAIAAgACAAIABJAEYAKABfAHAAYQBzAHMAZQBkAEwAbwB3AE8AcgBkAGUAcgAgADwAIABfAHAAYQBzAHMAZQBkAEgAaQBnAGgATwByAGQAZQByACwAIABfAHAAYQBzAHMAZQBkAEgAaQBnAGgATwByAGQAZQByACwAIABfAHAAYQBzAHMAZQBkAEwAbwB3AE8AcgBkAGUAcgApACwAXABuACAAIAAgACAAIAAgACAAIAAgACAAIAAgACAAIAAgACAAXwBwAGEAcwBzAGUAZABMAG8AdwBPAHIAZABlAHIAXABuACAAIAAgACAAIAAgACAAIAAgACAAIAAgACkALABcAG4AIAAgACAAIAAgACAAIAAgACAAIAAgACAAXwBwAGEAcwBzAGUAZABIAGkAZwBoAE8AcgBkAGUAcgAxACwAIABJAEYAKABJAFMATgBVAE0AQgBFAFIAKABfAHAAYQBzAHMAZQBkAEwAbwB3AE8AcgBkAGUAcgApACAAKgAgAEkAUwBOAFUATQBCAEUAUgAoAF8AcABhAHMAcwBlAGQASABpAGcAaABPAHIAZABlAHIAKQAsAFwAbgAgACAAIAAgACAAIAAgACAAIAAgACAAIAAgACAAIAAgAEkARgAoAF8AcABhAHMAcwBlAGQATABvAHcATwByAGQAZQByACAAPAAgAF8AcABhAHMAcwBlAGQASABpAGcAaABPAHIAZABlAHIALAAgAF8AcABhAHMAcwBlAGQATABvAHcATwByAGQAZQByACwAIABfAHAAYQBzAHMAZQBkAEgAaQBnAGgATwByAGQAZQByACkALABcAG4AIAAgACAAIAAgACAAIAAgACAAIAAgACAAIAAgACAAIABfAHAAYQBzAHMAZQBkAEgAaQBnAGgATwByAGQAZQByAFwAbgAgACAAIAAgACAAIAAgACAAIAAgACAAIAApACwAXABuACAAIAAgACAAIAAgACAAIAAgACAAIAAgAFwAbgAgACAAIAAgACAAIAAgACAAIAAgACAAIAAvAC8AIABmAG8AcgAgAG0AbwBkAGUAcgBuACAAcwB0AHkAbABlACAAaABpAGcAaAAgAG8AcgBkAGUAcgAgAGMAYQBuACAAYgBlACAAZABhAHkAcwAgAG8AcgAgAGgAbwB1AHIAcwBcAG4AIAAgACAAIAAgACAAIAAgACAAIAAgACAAXwB1AHMAZQBIAGkAZwBoAE8AcgBkAGUAcgAsACAASQBGAFMAKABcAG4AIAAgACAAIAAgACAAIAAgACAAIAAgACAAIAAgACAAIABfAHAAYQBzAHMAZQBkAEgAaQBnAGgATwByAGQAZQByADEAIAA9ACAAXAAiAFwAIgAsACAAMQAsAFwAbgAgACAAIAAgACAAIAAgACAAIAAgACAAIAAgACAAIAAgAE4ATwBUACgAXwBtAG8AZABlAHIAbgBTAHQAeQBsAGUAKQAsACAAXwBwAGEAcwBzAGUAZABIAGkAZwBoAE8AcgBkAGUAcgAxACwAXABuACAAIAAgACAAIAAgACAAIAAgACAAIAAgACAAIAAgACAASQBTAE4AVQBNAEIARQBSACgAXwBwAGEAcwBzAGUAZABIAGkAZwBoAE8AcgBkAGUAcgAxACkAIAAqACAAKABfAHAAYQBzAHMAZQBkAEgAaQBnAGgATwByAGQAZQByADEAIAA+ACAAMgApACwAIAAyACwAXABuACAAIAAgACAAIAAgACAAIAAgACAAIAAgACAAIAAgACAAVABSAFUARQAsACAAXwBwAGEAcwBzAGUAZABIAGkAZwBoAE8AcgBkAGUAcgAxAFwAbgAgACAAIAAgACAAIAAgACAAIAAgACAAIAApACwAXABuAFwAbgAgACAAIAAgACAAIAAgACAAIAAgACAAIAAvAC8AIABmAG8AcgAgAG0AbwBkAGUAcgBuACAAcwB0AHkAbABlACAAbABvAHcAIABvAHIAZABlAHIAIABjAGEAbgAgAGIAZQAgAG0AaQBuAHUAdABlAHMAIABvAHIAIABzAGUAYwBvAG4AZABzAFwAbgAgACAAIAAgACAAIAAgACAAIAAgACAAIABfAHUAcwBlAEwAbwB3AE8AcgBkAGUAcgAsACAASQBGAFMAKABcAG4AIAAgACAAIAAgACAAIAAgACAAIAAgACAAIAAgACAAIABfAHAAYQBzAHMAZQBkAEwAbwB3AE8AcgBkAGUAcgAxACAAPQAgAFwAIgBcACIALAAgADQALABcAG4AIAAgACAAIAAgACAAIAAgACAAIAAgACAAIAAgACAAIABOAE8AVAAoAF8AbQBvAGQAZQByAG4AUwB0AHkAbABlACkALAAgAF8AcABhAHMAcwBlAGQATABvAHcATwByAGQAZQByADEALABcAG4AIAAgACAAIAAgACAAIAAgACAAIAAgACAAIAAgACAAIABfAHAAYQBzAHMAZQBkAEwAbwB3AE8AcgBkAGUAcgAxACAAPAAgADMALAAgADMALABcAG4AIAAgACAAIAAgACAAIAAgACAAIAAgACAAIAAgACAAIABUAFIAVQBFACwAIABfAHAAYQBzAHMAZQBkAEwAbwB3AE8AcgBkAGUAcgAxAFwAbgAgACAAIAAgACAAIAAgACAAIAAgACAAIAApACwAXABuAFwAbgAgACAAIAAgACAAIAAgACAAIAAgACAAIABfAHUAcwBlAFAAcgBlAGMAaQBzAGkAbwBuACwAIABJAEYAUwAoAFwAbgAgACAAIAAgACAAIAAgACAAIAAgACAAIAAgACAAIAAgAF8AbQBvAGQAZQByAG4AUwB0AHkAbABlACAAKgAgACgAXwB1AHMAZQBMAG8AdwBPAHIAZABlAHIAIAA9ACAANAApACAAKgAgACgAXwBwAGEAcwBzAGUAZABQAHIAZQBjAGkAcwBpAG8AbgAgAD0AIABcACIAXAAiACkALAAgADkALAAgAFwAbgAgACAAIAAgACAAIAAgACAAIAAgACAAIAAgACAAIAAgAF8AbQBvAGQAZQByAG4AUwB0AHkAbABlACAAKgAgACgAXwB1AHMAZQBMAG8AdwBPAHIAZABlAHIAIAA8ACAANAApACwAIAAwACwAXABuACAAIAAgACAAIAAgACAAIAAgACAAIAAgACAAIAAgACAAKABfAHAAYQBzAHMAZQBkAFAAcgBlAGMAaQBzAGkAbwBuACAAPQAgAFwAIgBcACIAKQAsACAAOQAsAFwAbgAgACAAIAAgACAAIAAgACAAIAAgACAAIAAgACAAIAAgAFQAUgBVAEUALAAgAF8AcABhAHMAcwBlAGQAUAByAGUAYwBpAHMAaQBvAG4AXABuACAAIAAgACAAIAAgACAAIAAgACAAIAAgACkALABcAG4AXABuACAAIAAgACAAIAAgACAAIAAgACAAIAAgAF8AcgBUAGkAbQBlAFMAcABhAG4ALAAgAFIARQBTAE8ATABWAEUAXwBUAEkATQBFAFMAUABBAE4AKABUAGkAbQBlAFMAcABhAG4ALAAgAF8AdQBzAGUASABpAGcAaABPAHIAZABlAHIALAAgAF8AdQBzAGUATABvAHcATwByAGQAZQByACwAIABfAHUAcwBlAFAAcgBlAGMAaQBzAGkAbwBuACwAIABfAHQAcgB1AG4AYwBhAHQAZQApACwAXABuAFwAbgAgACAAIAAgACAAIAAgACAAIAAgACAAIABfAHMAaABvAHcASABpAGcAaABPAHIAZABlAHIALAAgAEkARgAoAF8AZgBpAHgAZQBkACwAIABfAHUAcwBlAEgAaQBnAGgATwByAGQAZQByACwAXABuACAAIAAgACAAIAAgACAAIAAgACAAIAAgACAAIAAgACAATABFAFQAKABcAG4AIAAgACAAIAAgACAAIAAgACAAIAAgACAAIAAgACAAIAAgACAAIAAgAC8ALwAgAGYAbABvAGEAdABpAG4AZwBcAG4AIAAgACAAIAAgACAAIAAgACAAIAAgACAAIAAgACAAIAAgACAAIAAgAF8AaABhAHMASABpAGcAaABPAHIAZABlAHIALAAgAEkARgBFAFIAUgBPAFIAKABcAG4AIAAgACAAIAAgACAAIAAgACAAIAAgACAAIAAgACAAIAAgACAAIAAgACAAIAAgACAAVABJAE0ARQBTAFAAQQBOAF8ASABJAEcASABfAE8AUgBEAEUAUgAoAFwAbgAgACAAIAAgACAAIAAgACAAIAAgACAAIAAgACAAIAAgACAAIAAgACAAIAAgACAAIAAgACAAIAAgAEkATgBEAEUAWAAoAF8AcgBUAGkAbQBlAFMAcABhAG4ALAAgADEALAAgADIAKQAsAFwAbgAgACAAIAAgACAAIAAgACAAIAAgACAAIAAgACAAIAAgACAAIAAgACAAIAAgACAAIAAgACAAIAAgAEkATgBEAEUAWAAoAF8AcgBUAGkAbQBlAFMAcABhAG4ALAAgADEALAAgADMAKQAsAFwAbgAgACAAIAAgACAAIAAgACAAIAAgACAAIAAgACAAIAAgACAAIAAgACAAIAAgACAAIAAgACAAIAAgAEkATgBEAEUAWAAoAF8AcgBUAGkAbQBlAFMAcABhAG4ALAAgADEALAAgADQAKQAsAFwAbgAgACAAIAAgACAAIAAgACAAIAAgACAAIAAgACAAIAAgACAAIAAgACAAIAAgACAAIAAgACAAIAAgAEkATgBEAEUAWAAoAF8AcgBUAGkAbQBlAFMAcABhAG4ALAAgADEALAAgADUAKQBcAG4AIAAgACAAIAAgACAAIAAgACAAIAAgACAAIAAgACAAIAAgACAAIAAgACAAIAAgACAAKQAsACAANABcAG4AIAAgACAAIAAgACAAIAAgACAAIAAgACAAIAAgACAAIAAgACAAIAAgACkALABcAG4AIAAgACAAIAAgACAAIAAgACAAIAAgACAAIAAgACAAIAAgACAAIAAgAEkARgAoAF8AbQBvAGQAZQByAG4AUwB0AHkAbABlACwAXABuACAAIAAgACAAIAAgACAAIAAgACAAIAAgACAAIAAgACAAIAAgACAAIAAgACAAIAAgAEkARgAoAF8AcABhAHMAcwBlAGQASABpAGcAaABPAHIAZABlAHIAMQAgAD0AIABcACIAXAAiACwAIABNAEkATgAoADIALAAgAF8AaABhAHMASABpAGcAaABPAHIAZABlAHIAKQAsACAATQBJAE4AKAAyACwAIABfAGgAYQBzAEgAaQBnAGgATwByAGQAZQByACwAIABfAHAAYQBzAHMAZQBkAEgAaQBnAGgATwByAGQAZQByADEAKQApACwAXABuACAAIAAgACAAIAAgACAAIAAgACAAIAAgACAAIAAgACAAIAAgACAAIAAgACAAIAAgAEkARgAoAF8AcABhAHMAcwBlAGQASABpAGcAaABPAHIAZABlAHIAMQAgAD0AIABcACIAXAAiACwAIABfAGgAYQBzAEgAaQBnAGgATwByAGQAZQByACwAIABNAEkATgAoAF8AaABhAHMASABpAGcAaABPAHIAZABlAHIALAAgAF8AcABhAHMAcwBlAGQASABpAGcAaABPAHIAZABlAHIAMQApACkAXABuACAAIAAgACAAIAAgACAAIAAgACAAIAAgACAAIAAgACAAIAAgACAAIAApAFwAbgAgACAAIAAgACAAIAAgACAAIAAgACAAIAAgACAAIAAgACkAXABuACAAIAAgACAAIAAgACAAIAAgACAAIAAgACkALABcAG4AXABuACAAIAAgACAAIAAgACAAIAAgACAAIAAgAF8AcwBoAG8AdwBMAG8AdwBPAHIAZABlAHIALAAgAEkARgAoAF8AZgBpAHgAZQBkACwAIABfAHUAcwBlAEwAbwB3AE8AcgBkAGUAcgAsAFwAbgAgACAAIAAgACAAIAAgACAAIAAgACAAIAAgACAAIAAgAEwARQBUACgAXABuACAAIAAgACAAIAAgACAAIAAgACAAIAAgACAAIAAgACAAIAAgACAAIAAvAC8AIABmAGwAbwBhAHQAaQBuAGcAXABuACAAIAAgACAAIAAgACAAIAAgACAAIAAgACAAIAAgACAAIAAgACAAIABfAGgAYQBzAEwAbwB3AE8AcgBkAGUAcgAsACAASQBGAEUAUgBSAE8AUgAoAFwAbgAgACAAIAAgACAAIAAgACAAIAAgACAAIAAgACAAIAAgACAAIAAgACAAIAAgACAAIABUAEkATQBFAFMAUABBAE4AXwBMAE8AVwBfAE8AUgBEAEUAUgAoAFwAbgAgACAAIAAgACAAIAAgACAAIAAgACAAIAAgACAAIAAgACAAIAAgACAAIAAgACAAIAAgACAAIAAgAEkATgBEAEUAWAAoAF8AcgBUAGkAbQBlAFMAcABhAG4ALAAgADEALAAgADIAKQAsAFwAbgAgACAAIAAgACAAIAAgACAAIAAgACAAIAAgACAAIAAgACAAIAAgACAAIAAgACAAIAAgACAAIAAgAEkATgBEAEUAWAAoAF8AcgBUAGkAbQBlAFMAcABhAG4ALAAgADEALAAgADMAKQAsAFwAbgAgACAAIAAgACAAIAAgACAAIAAgACAAIAAgACAAIAAgACAAIAAgACAAIAAgACAAIAAgACAAIAAgAEkATgBEAEUAWAAoAF8AcgBUAGkAbQBlAFMAcABhAG4ALAAgADEALAAgADQAKQAsAFwAbgAgACAAIAAgACAAIAAgACAAIAAgACAAIAAgACAAIAAgACAAIAAgACAAIAAgACAAIAAgACAAIAAgAEkATgBEAEUAWAAoAF8AcgBUAGkAbQBlAFMAcABhAG4ALAAgADEALAAgADUAKQBcAG4AIAAgACAAIAAgACAAIAAgACAAIAAgACAAIAAgACAAIAAgACAAIAAgACAAIAAgACAAKQAsACAAMQBcAG4AIAAgACAAIAAgACAAIAAgACAAIAAgACAAIAAgACAAIAAgACAAIAAgACkALABcAG4AIAAgACAAIAAgACAAIAAgACAAIAAgACAAIAAgACAAIAAgACAAIAAgAEkARgAoAF8AbQBvAGQAZQByAG4AUwB0AHkAbABlACwAXABuACAAIAAgACAAIAAgACAAIAAgACAAIAAgACAAIAAgACAAIAAgACAAIAAgACAAIAAgAEkARgAoAF8AcABhAHMAcwBlAGQATABvAHcATwByAGQAZQByADEAIAA9ACAAXAAiAFwAIgAsACAATQBBAFgAKAAzACwAIABfAGgAYQBzAEwAbwB3AE8AcgBkAGUAcgApACwAIABNAEEAWAAoADMALAAgAF8AaABhAHMATABvAHcATwByAGQAZQByACwAIABfAHAAYQBzAHMAZQBkAEwAbwB3AE8AcgBkAGUAcgAxACkAKQAsAFwAbgAgACAAIAAgACAAIAAgACAAIAAgACAAIAAgACAAIAAgACAAIAAgACAAIAAgACAAIABJAEYAKABfAHAAYQBzAHMAZQBkAEwAbwB3AE8AcgBkAGUAcgAxACAAPQAgAFwAIgBcACIALAAgAF8AaABhAHMATABvAHcATwByAGQAZQByACwAIABNAEEAWAAoAF8AaABhAHMATABvAHcATwByAGQAZQByACwAIABfAHAAYQBzAHMAZQBkAEwAbwB3AE8AcgBkAGUAcgAxACkAKQBcAG4AIAAgACAAIAAgACAAIAAgACAAIAAgACAAIAAgACAAIAAgACAAIAAgACkAXABuACAAIAAgACAAIAAgACAAIAAgACAAIAAgACAAIAAgACAAKQBcAG4AIAAgACAAIAAgACAAIAAgACAAIAAgACAAKQAsAFwAbgBcAG4AIAAgACAAIAAgACAAIAAgACAAIAAgACAAXwBzAGgAbwB3AEgAaQBnAGgATwByAGQAZQByADEALAAgAEkARgAoAF8AcwBoAG8AdwBIAGkAZwBoAE8AcgBkAGUAcgAgAD4AIABfAHMAaABvAHcATABvAHcATwByAGQAZQByACwAIABfAHMAaABvAHcATABvAHcATwByAGQAZQByACwAIABfAHMAaABvAHcASABpAGcAaABPAHIAZABlAHIAKQAsAFwAbgBcAG4AIAAgACAAIAAgACAAIAAgACAAIAAgACAAXwBzAGgAbwB3AFAAcgBlAGMAaQBzAGkAbwBuACwAIABJAEYAUwAoAFwAbgAgACAAIAAgACAAIAAgACAAIAAgACAAIAAgACAAIAAgAF8AbQBvAGQAZQByAG4AUwB0AHkAbABlACAAKgAgACgAXwB1AHMAZQBMAG8AdwBPAHIAZABlAHIAIAA8ACAANAApACwAIAAwACwAXABuACAAIAAgACAAIAAgACAAIAAgACAAIAAgACAAIAAgACAASQBTAE4AVQBNAEIARQBSACgAXwBwAGEAcwBzAGUAZABQAHIAZQBjAGkAcwBpAG8AbgApACwAIABfAHAAYQBzAHMAZQBkAFAAcgBlAGMAaQBzAGkAbwBuACwAXABuACAAIAAgACAAIAAgACAAIAAgACAAIAAgACAAIAAgACAAVABSAFUARQAsACAATQBJAE4AKAA5ACwAIABEAEUAQwBJAE0AQQBMAFMAKABJAE4ARABFAFgAKABfAHIAVABpAG0AZQBTAHAAYQBuACwAIAAxACwAIABfAHUAcwBlAEwAbwB3AE8AcgBkAGUAcgAgACsAIAAxACkAKQApAFwAbgAgACAAIAAgACAAIAAgACAAIAAgACAAIAApACwAXABuAFwAbgAgACAAIAAgACAAIAAgACAAIAAgACAAIAAvAC8AIABSAGUAcwBvAGwAdgBlACAAcwBpAGcAbgBcAG4AIAAgACAAIAAgACAAIAAgACAAIAAgACAAXwBzAGkAZwBuACwAIABJAEYAKABJAE4ARABFAFgAKABfAHIAVABpAG0AZQBTAHAAYQBuACwAIAAxACwAIAAxACkAIAA8ACAAMAAsAFwAbgAgACAAIAAgACAAIAAgACAAIAAgACAAIAAgACAAIAAgAFUATgBJAEMASABBAFIAKAA4ADcAMgAyACkAIAAmACAASQBGACgAXwBzAHAAYQBjAGUAZAAsACAAXAAiACAAXAAiACwAIABcACIAXAAiACkALABcAG4AIAAgACAAIAAgACAAIAAgACAAIAAgACAAIAAgACAAIABJAEYAKABfAHMAaQBnAG4AUABvAHMAaQB0AGkAdgBlACwAIABcACIAKwBcACIAIAAmACAASQBGACgAXwBzAHAAYQBjAGUAZAAsACAAXAAiACAAXAAiACwAIABcACIAXAAiACkALAAgAFwAIgBcACIAKQBcAG4AIAAgACAAIAAgACAAIAAgACAAIAAgACAAKQAsAFwAbgBcAG4AIAAgACAAIAAgACAAIAAgACAAIAAgACAALwAvACAATgB1AG0AYgBlAHIAIABvAGYAIABjAG8AbAB1AG0AbgBzACAAdABvACAAZABpAHMAcABsAGEAeQAgAGYAcgBvAG0AIAByAGUAcwBvAGwAdgBlAGQAIAB0AGkAbQBlAHMAcABhAG4AIABbADEALgAuADQAXQBcAG4AIAAgACAAIAAgACAAIAAgACAAIAAgACAAXwBuACwAIAAoAF8AcwBoAG8AdwBMAG8AdwBPAHIAZABlAHIAIAAtACAAXwBzAGgAbwB3AEgAaQBnAGgATwByAGQAZQByADEAKQAgACsAIAAxACwAXABuACAAIAAgACAAIAAgACAAIAAgACAAIAAgAFwAbgAgACAAIAAgACAAIAAgACAAIAAgACAAIABfAGQAZQBsAGkAbQBzACwAIABJAEYAUwAoAFwAbgAgACAAIAAgACAAIAAgACAAIAAgACAAIAAgACAAIAAgAF8AbQBvAGQAZQByAG4AUwB0AHkAbABlACwAIABDAEgATwBPAFMARQBDAE8ATABTACgAewBcACIALgBcACIALAAgAFwAIgA6AFwAIgAsACAAXAAiADoAXAAiACwAIABcACIAXAAiAH0ALAAgAFMARQBRAFUARQBOAEMARQAoADEALAAgAF8AbgAgAC0AIAAxACwAIABfAHMAaABvAHcASABpAGcAaABPAHIAZABlAHIAMQApACwAIAA0ACkALABcAG4AIAAgACAAIAAgACAAIAAgACAAIAAgACAAIAAgACAAIABfAHMAcABhAGMAZQBkACwAIABDAEgATwBPAFMARQBDAE8ATABTACgAewBcACIAZABcACIALAAgAFwAIgBoAFwAIgAsACAAXAAiACcAXAAiACwAIABcACIAXAAiAFwAIgBcACIAfQAsACAAUwBFAFEAVQBFAE4AQwBFACgAMQAsACAAXwBuACwAIABfAHMAaABvAHcASABpAGcAaABPAHIAZABlAHIAMQApACkAIAAmACAAVABBAEsARQAoAHsAXAAiACAAXAAiACwAIABcACIAIABcACIALAAgAFwAIgAgAFwAIgAsACAAXAAiAFwAIgB9ACwAIAAxACwAIAAtAF8AbgApACwAXABuACAAIAAgACAAIAAgACAAIAAgACAAIAAgACAAIAAgACAAVABSAFUARQAsACAAQwBIAE8ATwBTAEUAQwBPAEwAUwAoAHsAXAAiAGQAXAAiACwAIABcACIAaABcACIALAAgAFwAIgAnAFwAIgAsACAAXAAiAFwAIgBcACIAXAAiAH0ALAAgAFMARQBRAFUARQBOAEMARQAoADEALAAgAF8AbgAsACAAXwBzAGgAbwB3AEgAaQBnAGgATwByAGQAZQByADEAKQApAFwAbgAgACAAIAAgACAAIAAgACAAIAAgACAAIAApACwAXABuAFwAbgAgACAAIAAgACAAIAAgACAAIAAgACAAIABfAGwAZQBhAGQARgBtAHQALAAgAEkARgAoAF8AcABhAGQAZABpAG4AZwAsACAAXAAiADAAMABcACIALAAgAFwAIgAwAFwAIgApACwAXABuACAAIAAgACAAIAAgACAAIAAgACAAIAAgAF8AbQBpAGQARgBtAHQALAAgAEkARgAoAE4ATwBUACgAXwBtAG8AZABlAHIAbgBTAHQAeQBsAGUAKQAgACoAIABOAE8AVAAoAF8AcABhAGQAZABpAG4AZwApACwAIABcACIAMABcACIALAAgAFwAIgAwADAAXAAiACkALABcAG4AIAAgACAAIAAgACAAIAAgACAAIAAgACAAXwBsAGEAcwB0AEYAbQB0ACwAIABJAEYAKABfAHMAaABvAHcAUAByAGUAYwBpAHMAaQBvAG4AIAA9ACAAMAAsACAAXwBtAGkAZABGAG0AdAAsAFwAbgAgACAAIAAgACAAIAAgACAAIAAgACAAIAAgACAAIAAgAF8AbQBpAGQARgBtAHQAIAAmACAATABFAEYAVAAoAFwAIgAuADAAMAAwADAAMAAwADAAMAAwAFwAIgAsACAAXwBzAGgAbwB3AFAAcgBlAGMAaQBzAGkAbwBuACAAKwAgADEAKQBcAG4AIAAgACAAIAAgACAAIAAgACAAIAAgACAAKQAsAFwAbgAgACAAIAAgACAAIAAgACAAIAAgACAAIABcAG4AIAAgACAAIAAgACAAIAAgACAAIAAgACAAXwBlAGwAZQBtAGUAbgB0AHMALAAgAE0AQQBQACgAUwBFAFEAVQBFAE4AQwBFACgAMQAsACAAXwBuACkALAAgAFwAbgAgACAAIAAgACAAIAAgACAAIAAgACAAIAAgACAAIAAgAEwAQQBNAEIARABBACgAXwBlACwAXABuACAAIAAgACAAIAAgACAAIAAgACAAIAAgACAAIAAgACAAIAAgACAAIABMAEUAVAAoAFwAbgAgACAAIAAgACAAIAAgACAAIAAgACAAIAAgACAAIAAgACAAIAAgACAAIAAgACAAIABfAGYAbQB0ACwAIABJAEYAUwAoAFwAbgAgACAAIAAgACAAIAAgACAAIAAgACAAIAAgACAAIAAgACAAIAAgACAAIAAgACAAIAAgACAAIAAgAF8AZQAgAD0AIABfAG4ALAAgAF8AbABhAHMAdABGAG0AdAAsAFwAbgAgACAAIAAgACAAIAAgACAAIAAgACAAIAAgACAAIAAgACAAIAAgACAAIAAgACAAIAAgACAAIAAgAF8AZQAgAD0AIAAxACwAIABfAGwAZQBhAGQARgBtAHQALABcAG4AIAAgACAAIAAgACAAIAAgACAAIAAgACAAIAAgACAAIAAgACAAIAAgACAAIAAgACAAIAAgACAAIABUAFIAVQBFACwAIABfAG0AaQBkAEYAbQB0AFwAbgAgACAAIAAgACAAIAAgACAAIAAgACAAIAAgACAAIAAgACAAIAAgACAAIAAgACAAIAApACwAXABuACAAIAAgACAAIAAgACAAIAAgACAAIAAgACAAIAAgACAAIAAgACAAIAAgACAAIAAgAFQARQBYAFQAKABJAE4ARABFAFgAKABfAHIAVABpAG0AZQBTAHAAYQBuACwAIAAxACwAIABfAHMAaABvAHcASABpAGcAaABPAHIAZABlAHIAMQAgACsAIABfAGUAKQAsACAAXwBmAG0AdAApACAAJgAgAEkATgBEAEUAWAAoAF8AZABlAGwAaQBtAHMALAAgADEALAAgAF8AZQApAFwAbgAgACAAIAAgACAAIAAgACAAIAAgACAAIAAgACAAIAAgACAAIAAgACAAKQBcAG4AIAAgACAAIAAgACAAIAAgACAAIAAgACAAIAAgACAAIAApAFwAbgAgACAAIAAgACAAIAAgACAAIAAgACAAIAApACwAXABuAFwAbgAgACAAIAAgACAAIAAgACAAIAAgACAAIABDAE8ATgBDAEEAVAAoAF8AcwBpAGcAbgAsACAAXwBlAGwAZQBtAGUAbgB0AHMAKQBcAG4AIAAgACAAIAAgACAAIAAgACkAXABuACAAIAAgACAAKQBcAG4AKQA7AFwAbgBcAG4AXABuAFwAbgBGAE8AUgBNAEEAVABfAFQASQBNAEUAUwBQAEEATgBfAFMAVABBAE4ARABBAFIARAAgAD0AIABMAEEATQBCAEQAQQAoAFQAaQBtAGUAUwBwAGEAbgAsACAATQBvAHMAdABTAGkAZwAsACAATABlAGEAcwB0AFMAaQBnACwAIABPAHAAdABpAG8AbgBzACwAXABuACAAIAAgACAATABFAFQAKABcAG4AIAAgACAAIAAgACAAIAAgAF8AbQBhAHgAUAByAGUAYwBpAHMAaQBvAG4ALAAgADkALABcAG4AIAAgACAAIAAgACAAIAAgAF8AZABlAGYAYQB1AGwAdABQAHIAZQBjAGkAcwBpAG8AbgAsACAAMAAsAFwAbgAgACAAIAAgACAAIAAgACAAXwBsAG8AdwBlAHMAdABTAGkAZwAsACAALQAyACwAXABuACAAIAAgACAAIAAgACAAIABfAGYAaQB4AGUAZAAsACAASQBGAEUAUgBSAE8AUgAoAEYASQBOAEQAKABcACIAfgBcACIALAAgAE8AcAB0AGkAbwBuAHMAKQAsACAAMAApACAAPQAgADAALABcAG4AIAAgACAAIAAgACAAIAAgAF8AdAByAHUAbgBjAGEAdABlACwAIABJAEYARQBSAFIATwBSACgARgBJAE4ARAAoAFwAIgA8AFwAIgAsACAATwBwAHQAaQBvAG4AcwApACwAIAAwACkAIAA+ACAAMAAsAFwAbgAgACAAIAAgACAAIAAgACAAXwBzAGkAZwBuAFAAbwBzAGkAdABpAHYAZQAsACAASQBGAEUAUgBSAE8AUgAoAEYASQBOAEQAKABcACIAKwBcACIALAAgAE8AcAB0AGkAbwBuAHMAKQAsACAAMAApACAAPgAgADAALABcAG4AIAAgACAAIAAgACAAIAAgAF8AcABhAGQATABlAGEAZABpAG4AZwAsACAASQBGAEUAUgBSAE8AUgAoAEYASQBOAEQAKABcACIAUABcACIALAAgAE8AcAB0AGkAbwBuAHMAKQAsACAAMAApACAAPgAgADAALABcAG4AIAAgACAAIAAgACAAIAAgAFwAbgAgACAAIAAgACAAIAAgACAALwAvACAAUAByAGUAYwBpAHMAaQBvAG4AIABhAHQAIAB3AGgAaQBjAGgAIAB0AG8AIAByAGUAcwBvAGwAdgBlACAAdABoAGUAIABUAGkAbQBlAFMAcABhAG4AXABuACAAIAAgACAAIAAgACAAIAAvAC8AIABJAGYAIABmAGkAeABlAGQAIABzAHQAeQBsAGUAIABhAG4AZAAgAG4AbwB0ACAAcAByAG8AdgBpAGQAZQBkACAAdABoAGUAbgAgAHMAZQB0ACAAdABvACAAZABlAGYAYQB1AGwAdAAgAHAAcgBlAGMAaQBzAGkAbwBuAFwAbgAgACAAIAAgACAAIAAgACAAXwByAFAAcgBlAGMAaQBzAGkAbwBuACwAIABJAEYAKABfAGYAaQB4AGUAZAAgACoAIAAoAEwAZQBhAHMAdABTAGkAZwAgAD0AIABcACIAXAAiACkALAAgAF8AZABlAGYAYQB1AGwAdABQAHIAZQBjAGkAcwBpAG8AbgAsACAATABlAGEAcwB0AFMAaQBnACkALABcAG4AIAAgACAAIAAgACAAIAAgAF8AcgBUAGkAbQBlAFMAcABhAG4ALAAgAFIARQBTAE8ATABWAEUAXwBUAEkATQBFAFMAUABBAE4AKABUAGkAbQBlAFMAcABhAG4ALAAgAF8AcgBQAHIAZQBjAGkAcwBpAG8AbgAsACAAXwB0AHIAdQBuAGMAYQB0AGUAKQAsAFwAbgAgACAAIAAgACAAIAAgACAAIAAgACAAIABcAG4AIAAgACAAIAAgACAAIAAgAC8ALwAgAEQAaQBzAHAAbABhAHkAIABhAHQAIABwAHIAZQBjAGkAcwBpAG8AbgAsACAAZgBpAHgAZQBkACAAcwB0AHkAbABlACAAcgBlAG0AYQBpAG4AcwAgAHQAaABlACAAcwBhAG0AZQBcAG4AIAAgACAAIAAgACAAIAAgAC8ALwAgAGkAZgAgAGYAbABvAGEAdABpAG4AZwAgAHMAdAB5AGwAZQAgAGEAbABsAG8AdwAgAHQAbwAgAGYAYQBsAGwAIABiAGEAYwBrACAAdABvACAATQBvAHMAdABTAGkAZwBcAG4AIAAgACAAIAAgACAAIAAgAF8AcwBoAG8AdwBQAHIAZQBjAGkAcwBpAG8AbgAsACAASQBGACgAXwBmAGkAeABlAGQALAAgAF8AcgBQAHIAZQBjAGkAcwBpAG8AbgAsAFwAbgAgACAAIAAgACAAIAAgACAAIAAgACAAIABMAEUAVAAoAFwAbgAgACAAIAAgACAAIAAgACAAIAAgACAAIAAgACAAIAAgAF8AaABhAHMAUAByAGUAYwBpAHMAaQBvAG4ALAAgAFQASQBNAEUAUwBQAEEATgBfAEwATwBXAF8ATwBSAEQARQBSACgAXABuACAAIAAgACAAIAAgACAAIAAgACAAIAAgACAAIAAgACAAIAAgACAAIABJAE4ARABFAFgAKABfAHIAVABpAG0AZQBTAHAAYQBuACwAIAAxACwAIAAyACkALABcAG4AIAAgACAAIAAgACAAIAAgACAAIAAgACAAIAAgACAAIAAgACAAIAAgAEkATgBEAEUAWAAoAF8AcgBUAGkAbQBlAFMAcABhAG4ALAAgADEALAAgADMAKQAsAFwAbgAgACAAIAAgACAAIAAgACAAIAAgACAAIAAgACAAIAAgACAAIAAgACAASQBOAEQARQBYACgAXwByAFQAaQBtAGUAUwBwAGEAbgAsACAAMQAsACAANAApACwAXABuACAAIAAgACAAIAAgACAAIAAgACAAIAAgACAAIAAgACAAIAAgACAAIABJAE4ARABFAFgAKABfAHIAVABpAG0AZQBTAHAAYQBuACwAIAAxACwAIAA1ACkAXABuACAAIAAgACAAIAAgACAAIAAgACAAIAAgACAAIAAgACAAKQAsAFwAbgAgACAAIAAgACAAIAAgACAAIAAgACAAIAAgACAAIAAgAE0AQQBYACgASQBGACgATQBvAHMAdABTAGkAZwAgAD0AIABcACIAXAAiACwAIAAtADMALAAgAE0AbwBzAHQAUwBpAGcAKQAsACAATQBJAE4AKABJAEYAKABfAHIAUAByAGUAYwBpAHMAaQBvAG4AIAA9ACAAXAAiAFwAIgAsACAAXwBtAGEAeABQAHIAZQBjAGkAcwBpAG8AbgAsACAAXwByAFAAcgBlAGMAaQBzAGkAbwBuACkALAAgAF8AaABhAHMAUAByAGUAYwBpAHMAaQBvAG4ALAAgAF8AbQBhAHgAUAByAGUAYwBpAHMAaQBvAG4AKQApAFwAbgAgACAAIAAgACAAIAAgACAAIAAgACAAIAApAFwAbgAgACAAIAAgACAAIAAgACAAKQAsAFwAbgBcAG4AIAAgACAAIAAgACAAIAAgAC8ALwAgAFIAZQBzAG8AbAB2AGUAIABzAGkAZwBuAFwAbgAgACAAIAAgACAAIAAgACAAXwBzAGkAZwBuACwAIABJAEYAKABJAE4ARABFAFgAKABfAHIAVABpAG0AZQBTAHAAYQBuACwAIAAxACwAIAAxACkAIAA8ACAAMAAsAFwAbgAgACAAIAAgACAAIAAgACAAIAAgACAAIABVAE4ASQBDAEgAQQBSACgAOAA3ADIAMgApACwAXABuACAAIAAgACAAIAAgACAAIAAgACAAIAAgAEkARgAoAF8AcwBpAGcAbgBQAG8AcwBpAHQAaQB2AGUALAAgAFwAIgArAFwAIgAsACAAXAAiAFwAIgApAFwAbgAgACAAIAAgACAAIAAgACAAKQAsAFwAbgBcAG4AIAAgACAAIAAgACAAIAAgAC8ALwAgAEkAZgAgAGYAbABvAGEAdABpAG4AZwAgAHMAdAB5AGwAZQAsACAAYQBsAGwAbwB3ACAAaABpAGcAaAAgAGUAbgBkACAAdABvACAAZgBsAG8AYQB0ACAAaQBmACAATQBvAHMAdABTAGkAZwAgAG4AbwB0ACAAcAByAG8AdgBpAGQAZQBkAFwAbgAgACAAIAAgACAAIAAgACAAXwBoAGkAZwBoACwAIABJAEYAUwAoAFwAbgAgACAAIAAgACAAIAAgACAAIAAgACAAIABfAGYAaQB4AGUAZAAsACAASQBGACgATQBvAHMAdABTAGkAZwAgAD0AIABcACIAXAAiACwAIAAtADMALAAgAE0AbwBzAHQAUwBpAGcAKQAsAFwAbgAgACAAIAAgACAAIAAgACAAIAAgACAAIABNAG8AcwB0AFMAaQBnACAAPAA+ACAAXAAiAFwAIgAsACAATQBvAHMAdABTAGkAZwAsAFwAbgAgACAAIAAgACAAIAAgACAAIAAgACAAIABUAFIAVQBFACwAIABMAEUAVAAoAFwAbgAgACAAIAAgACAAIAAgACAAIAAgACAAIAAgACAAIAAgAF8AZgBsAG8AYQB0ACwAIABJAEYAUwAoAFwAbgAgACAAIAAgACAAIAAgACAAIAAgACAAIAAgACAAIAAgACAAIAAgACAASQBOAEQARQBYACgAXwByAFQAaQBtAGUAUwBwAGEAbgAsACAAMQAsACAAMgApACAAPgAgADAALAAgAC0AMwAsAFwAbgAgACAAIAAgACAAIAAgACAAIAAgACAAIAAgACAAIAAgACAAIAAgACAASQBOAEQARQBYACgAXwByAFQAaQBtAGUAUwBwAGEAbgAsACAAMQAsACAAMwApACAAPgAgADAALAAgAC0AMgAsAFwAbgAgACAAIAAgACAAIAAgACAAIAAgACAAIAAgACAAIAAgACAAIAAgACAASQBOAEQARQBYACgAXwByAFQAaQBtAGUAUwBwAGEAbgAsACAAMQAsACAANAApACAAPgAgADAALAAgAC0AMQAsAFwAbgAgACAAIAAgACAAIAAgACAAIAAgACAAIAAgACAAIAAgACAAIAAgACAAVABSAFUARQAsACAAMABcAG4AIAAgACAAIAAgACAAIAAgACAAIAAgACAAIAAgACAAIAApACwAXABuACAAIAAgACAAIAAgACAAIAAgACAAIAAgACAAIAAgACAATQBJAE4AKABfAGYAbABvAGEAdAAsACAAXwBzAGgAbwB3AFAAcgBlAGMAaQBzAGkAbwBuACwAIABfAGwAbwB3AGUAcwB0AFMAaQBnACkAXABuACAAIAAgACAAIAAgACAAIAAgACAAIAAgACkAXABuACAAIAAgACAAIAAgACAAIAApACwAXABuAFwAbgAgACAAIAAgACAAIAAgACAALwAvACAAVAByAGEAbgBzAGwAYQB0AGUAIABoAGkAZwBoACAAcwBpAGcAbgBpAGYAaQBjAGEAbgBjAGUAIAB0AG8AIAByAGUAcwBvAGwAdgBlAGQAIAB0AGkAbQBlAHMAcABhAG4AIABjAG8AbAB1AG0AbgAgAFsAMgAuAC4ANQBdAFwAbgAgACAAIAAgACAAIAAgACAAXwBsAGUAYQBkAEMAbwBsACwAIABfAGgAaQBnAGgAIAArACAANQAsAFwAbgAgACAAIAAgACAAIAAgACAALwAvACAATgB1AG0AYgBlAHIAIABvAGYAIABjAG8AbAB1AG0AbgBzACAAdABvACAAZABpAHMAcABsAGEAeQAgAGYAcgBvAG0AIAByAGUAcwBvAGwAdgBlAGQAIAB0AGkAbQBlAHMAcABhAG4AIABbADEALgAuADQAXQBcAG4AIAAgACAAIAAgACAAIAAgAF8AbgAsACAATQBJAE4AKABfAHMAaABvAHcAUAByAGUAYwBpAHMAaQBvAG4ALAAgADAAKQAgAC0AIABfAGgAaQBnAGgAIAArACAAMQAsAFwAbgAgACAAIAAgACAAIAAgACAAXABuACAAIAAgACAAIAAgACAAIAAvAC8AIABDAG8AcgByAGUAcwBwAG8AbgBkAGkAbgBnACAAZABlAGwAaQBtAHMAXABuACAAIAAgACAAIAAgACAAIABfAHAAcgBlAGYAaQB4ACwAIABUAEEASwBFACgAewBcACIAXAAiACwAIABcACIAXAAiACwAIABcACIAXAAiACwAIABcACIAXAAiAH0ALAAgADEALAAgAF8AbgApACwAIABcAG4AIAAgACAAIAAgACAAIAAgAC8ALwAgAEwAYQBzAHQAIABzAHUAZgBmAGkAeAAgAGkAcwAgAGQAcgBvAHAAcABlAGQAXABuACAAIAAgACAAIAAgACAAIABfAHMAdQBmAGYAaQB4ACwAIABDAEgATwBPAFMARQBDAE8ATABTACgAXABuACAAIAAgACAAIAAgACAAIAAgACAAIAAgAEgAUwBUAEEAQwBLACgAXABuACAAIAAgACAAIAAgACAAIAAgACAAIAAgACAAIAAgACAAVABBAEsARQAoAHsAXAAiAC4AXAAiACwAIABcACIAOgBcACIALAAgAFwAIgA6AFwAIgAsACAAXAAiAFwAIgB9ACwAIAAxACwAIABfAG4AKQAsAFwAbgAgACAAIAAgACAAIAAgACAAIAAgACAAIAAgACAAIAAgAHsAXAAiAFwAIgAsACAAXAAiAFwAIgAsACAAXAAiAFwAIgB9AFwAbgAgACAAIAAgACAAIAAgACAAIAAgACAAIAApACwAXABuACAAIAAgACAAIAAgACAAIAAgACAAIAAgAFMARQBRAFUARQBOAEMARQAoADEALAAgAF8AbgAsACAAXwBsAGUAYQBkAEMAbwBsACAALQAgADEAKQBcAG4AIAAgACAAIAAgACAAIAAgACkALABcAG4AIAAgACAAIAAgACAAIAAgAFwAbgAgACAAIAAgACAAIAAgACAAXwBsAGUAYQBkAEYAbQB0ACwAIABJAEYAKABfAHAAYQBkAEwAZQBhAGQAaQBuAGcALAAgAFwAIgAwADAAXAAiACwAIABcACIAMABcACIAKQAsAFwAbgAgACAAIAAgACAAIAAgACAAXwBtAGkAZABGAG0AdAAsACAAXAAiADAAMABcACIALABcAG4AIAAgACAAIAAgACAAIAAgAF8AbABhAHMAdABGAG0AdAAsACAASQBGACgAXwBzAGgAbwB3AFAAcgBlAGMAaQBzAGkAbwBuACAAPAAgADAALAAgAFwAIgAwADAAXAAiACwAXABuACAAIAAgACAAIAAgACAAIAAgACAAIAAgAEwARQBUACgAXABuACAAIAAgACAAIAAgACAAIAAgACAAIAAgACAAIAAgACAAXwB1AHMAZQBTAGUAYwBGAG0AdAAsACAASQBGACgAXwBsAGUAYQBkAEMAbwBsACAAPQAgADUALAAgAF8AbABlAGEAZABGAG0AdAAsACAAXwBtAGkAZABGAG0AdAApACwAXABuACAAIAAgACAAIAAgACAAIAAgACAAIAAgACAAIAAgACAASQBGACgAXwBzAGgAbwB3AFAAcgBlAGMAaQBzAGkAbwBuACAAPQAgADAALAAgAF8AdQBzAGUAUwBlAGMARgBtAHQALABcAG4AIAAgACAAIAAgACAAIAAgACAAIAAgACAAIAAgACAAIAAgACAAIAAgAF8AdQBzAGUAUwBlAGMARgBtAHQAIAAmACAATABFAEYAVAAoAFwAIgAuADAAMAAwADAAMAAwADAAMAAwAFwAIgAsACAAXwBzAGgAbwB3AFAAcgBlAGMAaQBzAGkAbwBuACAAKwAgADEAKQBcAG4AIAAgACAAIAAgACAAIAAgACAAIAAgACAAIAAgACAAIAApAFwAbgAgACAAIAAgACAAIAAgACAAIAAgACAAIAApAFwAbgAgACAAIAAgACAAIAAgACAAKQAsAFwAbgAgACAAIAAgACAAIAAgACAAXABuACAAIAAgACAAIAAgACAAIAAvAC8AIABHAGUAbgBlAHIAYQBsACAAZgBvAHIAbQBhAHQAdABlAHIAXABuACAAIAAgACAAIAAgACAAIABmAG4ARgBvAHIAbQBhAHQAMQAoAF8AcgBUAGkAbQBlAFMAcABhAG4ALABcAG4AIAAgACAAIAAgACAAIAAgACAAIAAgACAASABTAFQAQQBDAEsAKABcAG4AIAAgACAAIAAgACAAIAAgACAAIAAgACAAIAAgACAAIABfAGwAZQBhAGQAQwBvAGwALABcAG4AIAAgACAAIAAgACAAIAAgACAAIAAgACAAIAAgACAAIABfAG4ALABcAG4AIAAgACAAIAAgACAAIAAgACAAIAAgACAAIAAgACAAIABfAHMAaQBnAG4ALABcAG4AIAAgACAAIAAgACAAIAAgACAAIAAgACAAIAAgACAAIABfAGwAZQBhAGQARgBtAHQALABcAG4AIAAgACAAIAAgACAAIAAgACAAIAAgACAAIAAgACAAIABfAG0AaQBkAEYAbQB0ACwAXABuACAAIAAgACAAIAAgACAAIAAgACAAIAAgACAAIAAgACAAXwBsAGEAcwB0AEYAbQB0ACwAXABuACAAIAAgACAAIAAgACAAIAAgACAAIAAgACAAIAAgACAAXwBwAHIAZQBmAGkAeAAsAFwAbgAgACAAIAAgACAAIAAgACAAIAAgACAAIAAgACAAIAAgAF8AcwB1AGYAZgBpAHgAXABuACAAIAAgACAAIAAgACAAIAAgACAAIAAgACkAXABuACAAIAAgACAAIAAgACAAIAApAFwAbgAgACAAIAAgACkAXABuACkAOwBcAG4AXABuAFwAbgBcAG4AXABu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FAEEAUgBfAEMATwBNAE0ATwBOAF8ARQBSAEEAXABuAFwAbgBSAGUAdAB1AHIAbgBzACAAeQBlAGEAcgAgAHYAYQBsAHUAZQAgAHIAZQBsAGEAdABpAHYAZQAgAHQAbwAgAHQAaABlACAAQwBvAG0AbQBvAG4AIABFAHIAY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AxACAAQwBFACAAPQAgADEALAAgADEAIABCAEMARQAgAD0AIAAwACwAIAAyACAAQgBDAEUAIAA9ACAALQ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IAAgAHwAIABpAG4AdABlAGcAZQByACAAWwAxAC4ALgBdACAAfAAgAFAAbwBzAGkAdABpAHYAZQAgAG4AbwBuAC0AegBlAHIAbwAgAGkAbgB0AGUAZwBlAHIALgBcAG4AQgBDAEUAIAAgACAAfAAgAHMAdwBpAHQAYwBoACAAIAAgACAAIAAgACAAIAB8ACAAQgBlAGYAbwByAGUAIABDAG8AbQBtAG8AbgAgAEUAcgBh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ZAEUAQQBSAF8AQwBPAE0ATQBPAE4AXwBFAFIAQQAgAD0AIABMAEEATQBCAEQAQQAoAFkAZQBhAHIALAAgAEIAQwBFACwAXABuACAAIAAgACAASQBGAFMAKABcAG4AIAAgACAAIAAgACAAIAAgAFkAZQBhAHIAIAA9ACAAXAAiAFwAIgAsACAAXAAiAFwAIgAsAFwAbgAgACAAIAAgACAAIAAgACAATgBPAFQAKABJAFMATgBVAE0AQgBFAFIAKABZAGUAYQByACkAKQAsACAAewAjAFYAQQBMAFUARQAhAH0ALABcAG4AIAAgACAAIAAgACAAIAAgAFQAUgBVAEUALAAgAEwARQBUACgAXABuACAAIAAgACAAIAAgACAAIAAgACAAIAAgAF8AeQBlAGEAcgAsACAASQBOAFQAKABZAGUAYQByACkALABcAG4AIAAgACAAIAAgACAAIAAgACAAIAAgACAASQBGACgAXwB5AGUAYQByACAAPAAgADEALAAgAHsAIwBOAFUATQAhAH0ALABcAG4AIAAgACAAIAAgACAAIAAgACAAIAAgACAAIAAgACAAIABJAEYAKABOACgAQgBDAEUAKQAsACAAMQAgAC0AIABfAHkAZQBhAHIALAAgAF8AeQBlAGEAcg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wARQBBAFAAXwBZAEUAQQBSAFwAbgBcAG4AVABlAHMAdABzACAAaQBmACAAYQAgAHkAZQBhAHIAIABpAG4AYwBsAHUAZABlAHMAIABhACAAbABlAGEAcAAgAGQAYQB5ACAAaQBu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bgB1AGwAbAAgAGkAZgAgAGUAbQBwAHQ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QAZQBjAGkAbQBhAGw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MAEUAQQBQAF8AWQBFAEEAUgAgAD0AIABMAEEATQBCAEQAQQAoAFkAZQBhAHIAQwBFACwAIABbAEoAdQBsAGkAYQBuAEMAYQBsAGUAbgBkAGEAcgBdACwAXABuACAAIAAgACAASQBGAFMAKABcAG4AIAAgACAAIAAgACAAIAAgAFkAZQBhAHIAQwBFACAAPQAgAFwAIgBcACIALAAgAFwAIgBcACIALABcAG4AIAAgACAAIAAgACAAIAAgAE4ATwBUACgASQBTAE4AVQBNAEIARQBSACgAWQBlAGEAcgBDAEUAKQApACwAIAB7ACMAVgBBAEwAVQBFACEAfQAsAFwAbgAgACAAIAAgACAAIAAgACAAVABSAFUARQAsACAATABFAFQAKABcAG4AIAAgACAAIAAgACAAIAAgACAAIAAgACAAXwB5AGUAYQByAEMARQAsACAASQBOAFQAKABZAGUAYQByAEMARQApACwAXABuACAAIAAgACAAIAAgACAAIAAgACAAIAAgAEkARgAoAFwAbgAgACAAIAAgACAAIAAgACAAIAAgACAAIAAgACAAIAAgAE4AKABKAHUAbABpAGEAbgBDAGEAbABlAG4AZABhAHIAKQAgAD0AIAAwACwAXABuACAAIAAgACAAIAAgACAAIAAgACAAIAAgACAAIAAgACAASQBGAFMAKABNAE8ARAAoAF8AeQBlAGEAcgBDAEUALAAgADQAMAAwACkAIAA9ACAAMAAsACAAVABSAFUARQAsAFwAbgAgACAAIAAgACAAIAAgACAAIAAgACAAIAAgACAAIAAgACAAIAAgACAATQBPAEQAKABfAHkAZQBhAHIAQwBFACwAIAAxADAAMAApACAAPQAgADAALAAgAEYAQQBMAFMARQAsAFwAbgAgACAAIAAgACAAIAAgACAAIAAgACAAIAAgACAAIAAgACAAIAAgACAAVABSAFUARQAsACAATQBPAEQAKABfAHkAZQBhAHIAQwBFACwAIAA0ACkAIAA9ACAAMABcAG4AIAAgACAAIAAgACAAIAAgACAAIAAgACAAIAAgACAAIAApACwAXABuACAAIAAgACAAIAAgACAAIAAgACAAIAAgACAAIAAgACAATQBPAEQAKABfAHkAZQBhAHIAQwBFACwAIAA0ACkAIAA9ACAAMA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EAEEAVABFAFwAbgBcAG4AVABlAHMAdABzACAAaQBmACAAYQAgAGQAYQB0AGUAIABpAHMAIAB2AGEAbABpAGQAIABmAG8AcgAgAHQAaABlACAAZwBpAHYAZ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WwBEAGEAeQBdACAAIAAgACAAIAAgACAAIAAgACAAIAAgAHwAIABkAGUAYwBpAG0AYQBsACAAWwAxAC4ALgAzADIAKQAgAHwAIABEAGEAeQAgAG8AZgAgAG0AbwBuAHQAa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QAQQBUAEUAIAA9ACAATABBAE0AQgBEAEEAKABZAGUAYQByAEMARQAsACAATQBvAG4AdABoACwAIABbAEQAYQB5AF0ALAAgAFsASgB1AGwAaQBhAG4AQwBhAGwAZQBuAGQAYQByAF0ALABcAG4AIAAgACAAIABJAEYAUwAoAFwAbgAgACAAIAAgACAAIAAgACAATgBPAFQAKABJAFMATgBVAE0AQgBFAFIAKABZAGUAYQByAEMARQApACkAIAArACAATgBPAFQAKABJAFMATgBVAE0AQgBFAFIAKABNAG8AbgB0AGgAKQApACwAIABGAEEATABTAEUALAAgAC8ALwAgAGMAYQBuAG4AbwB0ACAAbwBtAG0AaQB0ACAAeQBlAGEAcgAgAG8AcgAgAG0AbwBuAHQAaABcAG4AIAAgACAAIAAgACAAIAAgAE4ATwBUACgASQBTAF8ASQBOAFQARQBHAEUAUgAoAFkAZQBhAHIAQwBFACkAIAAqACAASQBTAF8ASQBOAFQARQBHAEUAUgAoAE0AbwBuAHQAaAApACkALAAgAEYAQQBMAFMARQAsACAALwAvACAAeQBlAGEAcgAgAGEAbgBkACAAbQBvAG4AdABoACAAYwBhAG4AbgBvAHQAIABiAGUAIABmAHIAYQBjAHQAaQBvAG4AYQBsAFwAbgAgACAAIAAgACAAIAAgACAAKABNAG8AbgB0AGgAIAA8ACAAMQApACAAKwAgACgATQBvAG4AdABoACAAPgAgADEAMgApACwAIABGAEEATABTAEUALAAgAFwAbgAgACAAIAAgACAAIAAgACAARABhAHkAIAA9ACAAXAAiAFwAIgAsACAAVABSAFUARQAsAFwAbgAgACAAIAAgACAAIAAgACAAVABSAFUARQAsACAATABFAFQAKABcAG4AIAAgACAAIAAgACAAIAAgACAAIAAgACAAXwBkAGEAeQAsACAASQBOAFQAKABEAGEAeQApACwAXABuACAAIAAgACAAIAAgACAAIAAgACAAIAAgAEkARgAoAF8AZABhAHkAIAA8ACAAMQAsACAARgBBAEwAUwBFACwAXABuACAAIAAgACAAIAAgACAAIAAgACAAIAAgACAAIAAgACAATABFAFQAKABcAG4AIAAgACAAIAAgACAAIAAgACAAIAAgACAAIAAgACAAIAAgACAAIAAgAF8AZABhAHkAcwBJAG4ATQBvAG4AdABoACwAIABEAEEAWQBTAF8ASQBOAF8ATQBPAE4AVABIACgATQBvAG4AdABoACwAIABZAGUAYQByAEMARQAsACAASgB1AGwAaQBhAG4AQwBhAGwAZQBuAGQAYQByACkALABcAG4AIAAgACAAIAAgACAAIAAgACAAIAAgACAAIAAgACAAIAAgACAAIAAgAEkARgAoAEkAUwBFAFIAUgBPAFIAKABfAGQAYQB5AHMASQBuAE0AbwBuAHQAaAApACwAIABGAEEATABTAEUALABcAG4AIAAgACAAIAAgACAAIAAgACAAIAAgACAAIAAgACAAIAAgACAAIAAgACAAIAAgACAAXwBkAGEAeQAgADwAPQAgAF8AZABhAHkAcwBJAG4ATQBvAG4AdABo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ZAEUAQQBSAFwAbgBcAG4AUgBlAHQAdQByAG4AcwAgAG4AdQBtAGIAZQByACAAbwBmACAAZABhAHkAcwAgAGkAbgAgAHQAaABlACAAZwBpAHYAZQBu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MANgA1ACwAMwA2ADY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WQBFAEEAUgAgAD0AIABMAEEATQBCAEQAQQAoAFkAZQBhAHIAQwBFACwAIABbAEoAdQBsAGkAYQBuAEMAYQBsAGUAbgBkAGEAcgBdACwAXABuACAAIAAgACAASQBGAFMAKABcAG4AIAAgACAAIAAgACAAIAAgAFkAZQBhAHIAQwBFACAAPQAgAFwAIgBcACIALAAgAFwAIgBcACIALABcAG4AIAAgACAAIAAgACAAIAAgAE4ATwBUACgASQBTAE4AVQBNAEIARQBSACgAWQBlAGEAcgBDAEUAKQApACwAIAB7ACMAVgBBAEwAVQBFACEAfQAsAFwAbgAgACAAIAAgACAAIAAgACAASQBTAF8ATABFAEEAUABfAFkARQBBAFIAKABZAGUAYQByAEMARQAsACAASgB1AGwAaQBhAG4AQwBhAGwAZQBuAGQAYQByACkALAAgADMANgA2ACwAXABuACAAIAAgACAAIAAgACAAIABUAFIAVQBFACwAIAAzADYAN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NAE8ATgBUAEgAXABuAFwAbgBSAGUAdAB1AHIAbgBzACAAbgB1AG0AYgBlAHIAIABvAGYAIABkAGEAeQBzACAAaQBuACAAdABoAGUAIABnAGkAdgBlAG4AIABtAG8AbgB0AGgAIABhAG4AZAAgAHkAZQBhAHIAIA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zADE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AgACAAfAAgAGkAbgB0AGUAZwBlAHIAIABbADEALgAuADEAMgBdACAAfAAgAE0AbwBuAHQAaAAgAG8AZgAgAHkAZQBhAHIAXABuAFsAWQBlAGEAcgBDAEUAXQAgACAAIAAgACAAIAAgACAAIAB8ACAAaQBuAHQAZQBnAGUAcgAgACAAIAAgACAAIAAgACAAIAB8ACAAWQBlAGEAcgAgAGkAbgAgAEMAbwBtAG0AbwBuACAARQByAGEALgAgAE4AbwB0AGUAIAB0AGgAYQB0ACAAMQAgAEIAQwAgAD0AIAAwACAAQwBFACwAIAAyACAAQgBDACAAPQAgAC0AMQAgAEMAR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NAE8ATgBUAEgAIAA9ACAATABBAE0AQgBEAEEAKABNAG8AbgB0AGgALAAgAFsAWQBlAGEAcgBDAEUAXQAsACAAWwBKAHUAbABpAGEAbgBDAGEAbABlAG4AZABhAHIAXQAsAFwAbgAgACAAIAAgAEkARgBTACgAXABuACAAIAAgACAAIAAgACAAIABNAG8AbgB0AGgAIAA9ACAAXAAiAFwAIgAsACAAXAAiAFwAIgAsAFwAbgAgACAAIAAgACAAIAAgACAATgBPAFQAKABJAFMATgBVAE0AQgBFAFIAKABNAG8AbgB0AGgAKQApACwAIAB7ACMAVgBBAEwAVQBFACEAfQAsAFwAbgAgACAAIAAgACAAIAAgACAAVABSAFUARQAsACAATABFAFQAKABcAG4AIAAgACAAIAAgACAAIAAgACAAIAAgACAAXwBtAG8AbgB0AGgALAAgAEkATgBUACgATQBvAG4AdABoACkALABcAG4AIAAgACAAIAAgACAAIAAgACAAIAAgACAASQBGAFMAKABcAG4AIAAgACAAIAAgACAAIAAgACAAIAAgACAAIAAgACAAIABfAG0AbwBuAHQAaAAgADwAIAAxACwAIAB7ACMATgBVAE0AIQB9ACwAXABuACAAIAAgACAAIAAgACAAIAAgACAAIAAgACAAIAAgACAAXwBtAG8AbgB0AGgAIAA+ACAAMQAyACwAIAB7ACMATgBVAE0AIQB9ACwAXABuAFwAbgAgACAAIAAgACAAIAAgACAAIAAgACAAIAAgACAAIAAgAC8ALwAgAEYAZQBiAHIAdQBhAHIAeQBcAG4AIAAgACAAIAAgACAAIAAgACAAIAAgACAAIAAgACAAIABfAG0AbwBuAHQAaAAgAD0AIAAyACwAXABuACAAIAAgACAAIAAgACAAIAAgACAAIAAgACAAIAAgACAAIAAgACAAIABMAEUAVAAoAFwAbgAgACAAIAAgACAAIAAgACAAIAAgACAAIAAgACAAIAAgACAAIAAgACAAIAAgACAAIABfAGwAZQBhAHAARABhAHkALAAgAEkARgAoAEkAUwBOAFUATQBCAEUAUgAoAFkAZQBhAHIAQwBFACkALABcAG4AIAAgACAAIAAgACAAIAAgACAAIAAgACAAIAAgACAAIAAgACAAIAAgACAAIAAgACAAIAAgACAAIABOACgASQBTAF8ATABFAEEAUABfAFkARQBBAFIAKABZAGUAYQByAEMARQAsACAASgB1AGwAaQBhAG4AQwBhAGwAZQBuAGQAYQByACkAKQAsAFwAbgAgACAAIAAgACAAIAAgACAAIAAgACAAIAAgACAAIAAgACAAIAAgACAAIAAgACAAIAAgACAAIAAgADAAXABuACAAIAAgACAAIAAgACAAIAAgACAAIAAgACAAIAAgACAAIAAgACAAIAAgACAAIAAgACkALABcAG4AIAAgACAAIAAgACAAIAAgACAAIAAgACAAIAAgACAAIAAgACAAIAAgACAAIAAgACAAMgA4ACAAKwAgAF8AbABlAGEAcABEAGEAeQBcAG4AIAAgACAAIAAgACAAIAAgACAAIAAgACAAIAAgACAAIAAgACAAIAAgACkALABcAG4AXABuACAAIAAgACAAIAAgACAAIAAgACAAIAAgACAAIAAgACAALwAvACAASgBhAG4ALAAgAE0AYQByACwAIABBAHAAcgAsACAATQBhAHkALAAgAEoAdQBuACwAIABKAHUAbABcAG4AIAAgACAAIAAgACAAIAAgACAAIAAgACAAIAAgACAAIABfAG0AbwBuAHQAaAAgADwAPQAgADcALAAgADMAMAAgACsAIABNAE8ARAAoAF8AbQBvAG4AdABoACwAIAAyACkALABcAG4AIAAgACAAIAAgACAAIAAgACAAIAAgACAAIAAgACAAIABcAG4AIAAgACAAIAAgACAAIAAgACAAIAAgACAAIAAgACAAIAAvAC8AIABBAHUAZwAsACAAUwBlAHAALAAgAE8AYwB0ACwAIABOAG8AdgAsACAARABlAGMAXABuACAAIAAgACAAIAAgACAAIAAgACAAIAAgACAAIAAgACAAVABSAFUARQAsACAAMwAxACAALQAgAE0ATwBEACgAXwBtAG8AbgB0AGgALAAgADI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EQAQQBZAF8ATgBVAE0AQgBFAFIAXABuAFwAbgBSAGUAdAB1AHIAbgBzACAAdABoAGUAIABKAHUAbABpAGEAbgAgAEQAYQB5ACAATgB1AG0AYgBlAHIAIAAoAEoARABOACkAIABvAGYAIAB0AGgAZQAgAHAAcgBvAHYAaQBkAGUAZAAgAGQAYQB0AGUAIABpAG4AIAB0AGgAZQAgAHMAcABlAGMAaQBmAGkAZQBkACAAYwBhAGwAZQBuAGQAYQByAC4AXABuAE4AbwB0AGUAIAB0AGgAZQAgAEoAdQBsAGkAYQBuACAARABhAHkAIABOAHUAbQBiAGUAcgAgAGkAcwAgAGEAbgAgAGkAbgB0AGUAZwBlAHIAIAB0AHkAcABlACAAYQBuAGQAIABpAHMAIABhAG4AIABvAHIAZABpAG4AYQBsACAAZABhAHkAIABuAHUAbQBiAGUAcgAgAHIAZQBmAGUAcgBlAG4AYwBlAGQAIABmAHIAbwBtACAASgBhAG4AdQBhAHIAeQAgADEALABcAG4ANAA3ADEAMwAgAEIAQwAgAGkAbgAgAHQAaABlACAAcAByAG8AbABlAHAAdABpAGMAIABKAHUAbABpAGEAbgAgAGMAYQBsAGUAbgBkAGEAcgAuACAASQB0ACAAZABvAGUAcwAgAG4AbwB0ACAAaQBuAGMAbAB1AGQAZQAgAGEAbgB5ACAAdgBhAGwAdQBlACAAZgBvAHI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HwAIABpAG4AdABlAGcAZQByACAAWwAxAC4ALgAxADIAXQAgAHwAIABNAG8AbgB0AGgAIABvAGYAIAB5AGUAYQByAFwAbgBEAGEAeQAgACAAIAAgACAAIAAgACAAIAAgACAAIAAgACAAfAAgAGkAbgB0AGUAZwBlAHIAIABbADEALgAuADMAMQBdACAAfAAgAEQAYQB5ACAAbwBmACAAbQBvAG4AdABo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WQBfAE4AVQBNAEIARQBSACAAPQAgAEwAQQBNAEIARABBACgAWQBlAGEAcgBDAEUALAAgAE0AbwBuAHQAaAAsACAARABhAHkALAAgAFsASgB1AGwAaQBhAG4AQwBhAGwAZQBuAGQAYQByAF0ALABcAG4AIAAgACAAIABJAEYAUwAoAFwAbgAgACAAIAAgACAAIAAgACAAKABZAGUAYQByAEMARQAgAD0AIABcACIAXAAiACkAIAAqACAAKABNAG8AbgB0AGgAIAA9ACAAXAAiAFwAIgApACAAKgAgACgARABhAHkAIAA9ACAAXAAiAFwAIgApACwAIABcACIAXAAiACwAXABuACAAIAAgACAAIAAgACAAIABOAE8AVAAoAEkAUwBfAFYAQQBMAEkARABfAEQAQQBUAEUAKABZAGUAYQByAEMARQAsACAATQBvAG4AdABoACwAIABEAGEAeQAsACAASgB1AGwAaQBhAG4AQwBhAGwAZQBuAGQAYQByACkAKQAsACAAewAjAE4AVQBNACEAfQAsAFwAbgAgACAAIAAgACAAIAAgACAAVABSAFUARQAsACAATABFAFQAKABcAG4AIAAgACAAIAAgACAAIAAgACAAIAAgACAAXwBkAGEAeQAsACAASQBOAFQAKABEAGEAeQApACwAXABuACAAIAAgACAAIAAgACAAIAAgACAAIAAgAF8AZwByAGUAZwBvAHIAaQBhAG4ALAAgAE4AKABKAHUAbABpAGEAbgBDAGEAbABlAG4AZABhAHIAKQAgAD0AIAAwACwAXABuACAAIAAgACAAIAAgACAAIAAgACAAIAAgAF8AWQBFAEEAUgA0ADgAMAAxAEIAQwBFACwAIAAtADQAOAAwADAALABcAG4AIAAgACAAIAAgACAAIAAgACAAIAAgACAAXwBHADQAOAAwADEAQgBDAEUAXwBKAEQALAAgAC0AMwAyADAANAA1ACwAXABuACAAIAAgACAAIAAgACAAIAAgACAAIAAgAF8ASgA0ADgAMAAxAEIAQwBFAF8ASgBEACwAIAAtADMAMgAwADgAMwAsAFwAbgAgACAAIAAgACAAIAAgACAAIAAgACAAIABfAEQAYQB5AHMASQBuADUATQBvAG4AdABoAHMARgByAG8AbQBNAGEAcgBjAGgALAAgADEANQAzACwAXABuACAAIAAgACAAIAAgACAAIAAgACAAIAAgAF8ATQBhAHIAYwBoAFMAaABpAGYAdABZAGUAYQByACwAIABJAE4AVAAoACgAMQA0ACAALQAgAE0AbwBuAHQAaAApACAALwAgADEAMgApACwAXABuACAAIAAgACAAIAAgACAAIAAgACAAIAAgAF8AeQBlAGEAcgBzACwAIABZAGUAYQByAEMARQAgAC0AIABfAFkARQBBAFIANAA4ADAAMQBCAEMARQAgAC0AIABfAE0AYQByAGMAaABTAGgAaQBmAHQAWQBlAGEAcgAsAFwAbgAgACAAIAAgACAAIAAgACAAIAAgACAAIABfAE0AYQByAGMAaABTAGgAaQBmAHQATQBvAG4AdABoACwAIABNAG8AbgB0AGgAIAArACAAKAAxADIAIAAqACAAXwBNAGEAcgBjAGgAUwBoAGkAZgB0AFkAZQBhAHIAKQAgAC0AIAAzACwAXABuACAAIAAgACAAIAAgACAAIAAgACAAIAAgAF8AZABhAHkAcwAsACAAMwA2ADUAIAAqACAAXwB5AGUAYQByAHMAIAArACAASQBOAFQAKABfAHkAZQBhAHIAcwAgAC8AIAA0ACkAIAArACAASQBOAFQAKAAoAF8ARABhAHkAcwBJAG4ANQBNAG8AbgB0AGgAcwBGAHIAbwBtAE0AYQByAGMAaAAgACoAIABfAE0AYQByAGMAaABTAGgAaQBmAHQATQBvAG4AdABoACAAKwAgADIAKQAgAC8AIAA1ACkAIAArACAAXwBkAGEAeQAsAFwAbgAgACAAIAAgACAAIAAgACAAIAAgACAAIABfAGQAYQB5AHMAIAArACAASQBGACgAXwBnAHIAZQBnAG8AcgBpAGEAbgAsAFwAbgAgACAAIAAgACAAIAAgACAAIAAgACAAIAAgACAAIAAgAF8ARwA0ADgAMAAxAEIAQwBFAF8ASgBEACAALQAgAEkATgBUACgAXwB5AGUAYQByAHMAIAAvACAAMQAwADAAKQAgACsAIABJAE4AVAAoAF8AeQBlAGEAcgBzACAALwAgADQAMAAwACkALABcAG4AIAAgACAAIAAgACAAIAAgACAAIAAgACAAIAAgACAAIABfAEoANAA4ADAAMQBCAEMARQBfAEoARA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KAFUATABJAEEATgBfAEQAQQBZAF8ATgBVAE0AQgBFAFIAXABuAFwAbgBSAGUAdAB1AHIAbgBzACAAdABoAGUAIABNAG8AZABpAGYAaQBlAGQAIABKAHUAbABpAGEAbgAgAEQAYQB5ACAATgB1AG0AYgBlAHIAIAAoAE0ASgBEAE4AKQAgAG8AZgAgAHQAaABlACAAcAByAG8AdgBpAGQAZQBkACAAZABhAHQAZQAgAGkAbgAgAHQAaABlACAAcwBwAGUAYwBpAGYAaQBlAGQAIABjAGEAbABlAG4AZABhAHIALgBcAG4ATgBvAHQAZQAgAHQAaABlACAATQBvAGQAaQBmAGkAZQBkACAASgB1AGwAaQBhAG4AIABEAGEAeQAgAE4AdQBtAGIAZQByACAAaQBzACAAYQBuACAAaQBuAHQAZQBnAGUAcgAgAHQAeQBwAGUAIABhAG4AZAAgAGkAcwAgAGEAbgAgAG8AcgBkAGkAbgBhAGwAIABkAGEAeQAgAG4AdQBtAGIAZQByACAAcgBlAGYAZQByAGUAbgBjAGUAZAAgAGYAcgBvAG0AIABOAG8AdgBlAG0AYgBlAHIAIAAxADcALABcAG4AMQA4ADUAOAAgAGkAbgAgAHQAaABlACAAcAByAG8AbABlAHAAdABpAGMAIABHAHIAZQBnAG8AcgBpAGEAbgAgAGMAYQBsAGUAbgBkAGEAcgAuACAASQB0ACAAZABvAGUAcwAgAG4AbwB0ACAAaQBuAGMAbAB1AGQAZQAgAGEAbgB5ACAAdgBhAGwAdQBlACAAZgBvAHI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HwAIABpAG4AdABlAGcAZQByACAAWwAxAC4ALgAxADIAXQAgAHwAIABNAG8AbgB0AGgAIABvAGYAIAB5AGUAYQByAFwAbgBEAGEAeQAgACAAIAAgACAAIAAgACAAIAAgACAAIAAgACAAfAAgAGkAbgB0AGUAZwBlAHIAIABbADEALgAuADMAMQBdACAAfAAgAEQAYQB5ACAAbwBmACAAbQBvAG4AdABo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SgBVAEwASQBBAE4AXwBEAEEAWQBfAE4AVQBNAEIARQBSACAAPQAgAEwAQQBNAEIARABBACgAWQBlAGEAcgBDAEUALAAgAE0AbwBuAHQAaAAsACAARABhAHkALAAgAFsASgB1AGwAaQBhAG4AQwBhAGwAZQBuAGQAYQByAF0ALABcAG4AIAAgACAAIABMAEUAVAAoAFwAbgAgACAAIAAgACAAIAAgACAAXwBKAEQATgAsACAASgBVAEwASQBBAE4AXwBEAEEAWQBfAE4AVQBNAEIARQBSACgAWQBlAGEAcgBDAEUALAAgAE0AbwBuAHQAaAAsACAARABhAHkALAAgAEoAdQBsAGkAYQBuAEMAYQBsAGUAbgBkAGEAcgApACwAXABuACAAIAAgACAAIAAgACAAIABJAEYAKABOAE8AVAAoAEkAUwBOAFUATQBCAEUAUgAoAF8ASgBEAE4AKQApACwAIABfAEoARABOACwAXABuACAAIAAgACAAIAAgACAAIAAgACAAIAAgAEoARABOAF8AVABPAF8ATQBPAEQASQBGAEkARQBEACgAXwBKAEQATg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TQBPAEQASQBGAEkARQBEAFwAbgBcAG4AUgBlAHQAdQByAG4AcwAgAHQAaABlACAATQBvAGQAaQBmAGkAZQBkACAASgB1AGwAaQBhAG4AIABEAGEAeQAgAE4AdQBtAGIAZQByACAAKABNAEoARABOACkAIABvAGYAIAB0AGgAZQAgAHAAcgBvAHYAaQBkAGUAZAAgAEoAdQBsAGkAYQBuACAARABhAHkAIABOAHUAbQBiAGUAcgAgACgASgBEAE4AK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B8ACAAaQBuAHQAZQBnAGUAcgAgAHwAIABKAHUAbABpAGEAbgAgAEQAYQB5ACAATgB1AG0AYgBl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0ATwBEAEkARgBJAEUARAAgAD0AIABMAEEATQBCAEQAQQAoAEoARABOACwAXABuACAAIAAgACAASQBGACgASgBEAE4AIAA9ACAAXAAiAFwAIgAsACAAXAAiAFwAIgAsAFwAbgAgACAAIAAgACAAIAAgACAASQBOAFQAKABKAEQATgApACAALQAgADIANAAwADAAMAAwADE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UAE8AXwBKAEQATgBcAG4AXABuAFIAZQB0AHUAcgBuAHMAIAB0AGgAZQAgAEoAdQBsAGkAYQBuACAARABhAHkAIABOAHUAbQBiAGUAcgAgACgASgBEAE4AKQAgAG8AZgAgAHQAaABlACAAcAByAG8AdgBpAGQAZQBkACAATQBvAGQAaQBmAGkAZQBkACAASgB1AGwAaQBhAG4AIABEAGEAeQAgAE4AdQBtAGIAZQByACAAKABNAEoARABO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B8ACAAaQBuAHQAZQBnAGUAcgAgAHwAIABNAG8AZABpAGYAaQBlAGQAIABKAHUAbABpAGEAbgAgAEQAYQB5ACAATgB1AG0AYgBl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UAE8AXwBKAEQATgAgAD0AIABMAEEATQBCAEQAQQAoAE0ASgBEAE4ALABcAG4AIAAgACAAIABJAEYAKABNAEoARABOACAAPQAgAFwAIgBcACIALAAgAFwAIgBcACIALABcAG4AIAAgACAAIAAgACAAIAAgAEkATgBUACgATQBKAEQATgApACAAKwAgADIANAAwADAAMAAwADE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MAQQBMAEUATgBEAEEAUgBfAEQAQQBUAEUAXABuAFwAbgBSAGUAdAB1AHIAbgBzACAAdABoAGUAIABkAGEAdABlACAAaQBuACAAdABoAGUAIABzAHAAZQBjAGkAZgBpAGUAZAAgAGMAYQBsAGUAbgBkAGEAcgAgAGYAcgBvAG0AIAB0AGgAZQAgAGcAaQB2AGUAbgAgAEoAdQBsAGkAYQBuACAARABhAHkAIABOAHUAbQBiAGU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IAAgACAAIAAgACAAIAB8ACAAaQBuAHQAZQBnAGUAcgAgAHw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DAEEATABFAE4ARABBAFIAXwBEAEEAVABFACAAPQAgAEwAQQBNAEIARABBACgASgBEAE4ALAAgAFsASgB1AGwAaQBhAG4AQwBhAGwAZQBuAGQAYQByAF0ALABcAG4AIAAgACAAIABJAEYAUwAoAFwAbgAgACAAIAAgACAAIAAgACAASgBEAE4AIAA9ACAAXAAiAFwAIgAsACAAewBcACIAXAAiACwAIABcACIAXAAiACwAIABcACIAXAAiAH0ALABcAG4AIAAgACAAIAAgACAAIAAgAE4ATwBUACgASQBTAE4AVQBNAEIARQBSACgASgBEAE4AKQApACwAIAB7ACMAVgBBAEwAVQBFACEALAAgAFwAIgBcACIALAAgAFwAIgBcACIAfQAsAFwAbgAgACAAIAAgACAAIAAgACAAVABSAFUARQAsACAATABFAFQAKABcAG4AIAAgACAAIAAgACAAIAAgACAAIAAgACAAXwBKAEQATgAsACAASQBOAFQAKABKAEQATgApACwAXABuACAAIAAgACAAIAAgACAAIAAgACAAIAAgAF8AZwByAGUAZwBvAHIAaQBhAG4ALAAgAE4AKABKAHUAbABpAGEAbgBDAGEAbABlAG4AZABhAHIAKQAgAD0AIAAwACwAXABuACAAIAAgACAAIAAgACAAIAAgACAAIAAgAF8AWQBFAEEAUgA0ADgAMAAxAEIAQwBFACwAIAAtADQAOAAwADAALABcAG4AIAAgACAAIAAgACAAIAAgACAAIAAgACAAXwBEAGEAeQBzAEkAbgA0AFkAZQBhAHIALAAgADEANAA2ADEALABcAG4AIAAgACAAIAAgACAAIAAgACAAIAAgACAAXwBEAGEAeQBzAEkAbgBZAGUAYQByACwAIAAzADYANQAsAFwAbgAgACAAIAAgACAAIAAgACAAIAAgACAAIABfAE0AbwBuAHQAaABDAG8AcgByAGUAYwB0AGkAbwBuAEQAYQB5AHMALAAgADMAMAA4ACwAXABuACAAIAAgACAAIAAgACAAIAAgACAAIAAgAF8ARABhAHkAcwBJAG4ANABNAG8AbgB0AGgAcwAsACAAMQAyADIALABcAG4AIAAgACAAIAAgACAAIAAgACAAIAAgACAAXwBEAGEAeQBzAEkAbgA1AE0AbwBuAHQAaABzAEYAcgBvAG0ATQBhAHIAYwBoACwAIAAxADUAMwAsAFwAbgAgACAAIAAgACAAIAAgACAAIAAgACAAIABJAEYAKABfAGcAcgBlAGcAbwByAGkAYQBuACwAXABuACAAIAAgACAAIAAgACAAIAAgACAAIAAgACAAIAAgACAATABFAFQAKABcAG4AIAAgACAAIAAgACAAIAAgACAAIAAgACAAIAAgACAAIAAgACAAIAAgAF8ARwA0ADgAMAAxAEIAQwBFAF8ASgBEADAALAAgAC0AMwAyADAANAA1ACwAXABuACAAIAAgACAAIAAgACAAIAAgACAAIAAgACAAIAAgACAAIAAgACAAIABfAEcAcgBlAGcARABhAHkAcwBJAG4ANAAwADAAWQBlAGEAcgAsACAAMQA0ADYAMAA5ADcALABcAG4AIAAgACAAIAAgACAAIAAgACAAIAAgACAAIAAgACAAIAAgACAAIAAgAF8ARwByAGUAZwBEAGEAeQBzAEkAbgAxADAAMABZAGUAYQByACwAIAAzADYANQAyADQALABcAG4AIAAgACAAIAAgACAAIAAgACAAIAAgACAAIAAgACAAIAAgACAAIAAgAF8AZABhAHkAcwAwACwAIABfAGoAZABuACAALQAgAF8ARwA0ADgAMAAxAEIAQwBFAF8ASgBEADAAIAAtACAAMQAsAFwAbgAgACAAIAAgACAAIAAgACAAIAAgACAAIAAgACAAIAAgACAAIAAgACAAXwBxAHUAYQBkAEMAZQBuAHQALAAgAEkATgBUACgAXwBkAGEAeQBzADAAIAAvACAAXwBHAHIAZQBnAEQAYQB5AHMASQBuADQAMAAwAFkAZQBhAHIAKQAsAFwAbgAgACAAIAAgACAAIAAgACAAIAAgACAAIAAgACAAIAAgACAAIAAgACAAXwBkAGEAeQBzADEALAAgAF8AZABhAHkAcwAwACAALQAgAF8AcQB1AGEAZABDAGUAbgB0ACAAKgAgAF8ARwByAGUAZwBEAGEAeQBzAEkAbgA0ADAAMABZAGUAYQByACwAXABuACAAIAAgACAAIAAgACAAIAAgACAAIAAgACAAIAAgACAAIAAgACAAIABfAHIAZQBtAEMAZQBuAHQALAAgAEkATgBUACgAKABJAE4AVAAoAF8AZABhAHkAcwAxACAALwAgAF8ARwByAGUAZwBEAGEAeQBzAEkAbgAxADAAMABZAGUAYQByACkAIAArACAAMQApACAAKgAgADAALgA3ADUAKQAsAFwAbgAgACAAIAAgACAAIAAgACAAIAAgACAAIAAgACAAIAAgACAAIAAgACAAXwBkAGEAeQBzADIALAAgAF8AZABhAHkAcwAxACAALQAgAF8AcgBlAG0AQwBlAG4AdAAgACoAIABfAEcAcgBlAGcARABhAHkAcwBJAG4AMQAwADAAWQBlAGEAcgAsAFwAbgAgACAAIAAgACAAIAAgACAAIAAgACAAIAAgACAAIAAgACAAIAAgACAAXwBxAHUAYQBkAFkAcgAsACAASQBOAFQAKABfAGQAYQB5AHMAMgAgAC8AIABfAEQAYQB5AHMASQBuADQAWQBlAGEAcgApACwAXABuACAAIAAgACAAIAAgACAAIAAgACAAIAAgACAAIAAgACAAIAAgACAAIABfAGQAYQB5AHMAMwAsACAAXwBkAGEAeQBzADIAIAAtACAAXwBxAHUAYQBkAFkAcgAgACoAIABfAEQAYQB5AHMASQBuADQAWQBlAGEAcgAsAFwAbgAgACAAIAAgACAAIAAgACAAIAAgACAAIAAgACAAIAAgACAAIAAgACAAXwByAGUAbQBZAHIALAAgAEkATgBUACgAKABJAE4AVAAoAF8AZABhAHkAcwAzACAALwAgAF8ARABhAHkAcwBJAG4AWQBlAGEAcgApACAAKwAgADEAKQAgACoAIAAwAC4ANwA1ACkALABcAG4AIAAgACAAIAAgACAAIAAgACAAIAAgACAAIAAgACAAIAAgACAAIAAgAF8AZABhAHkAcwA0ACwAIABfAGQAYQB5AHMAMwAgAC0AIABfAHIAZQBtAFkAcgAgACoAIABfAEQAYQB5AHMASQBuAFkAZQBhAHIALABcAG4AIAAgACAAIAAgACAAIAAgACAAIAAgACAAIAAgACAAIAAgACAAIAAgAF8AeQAsACAAXwBxAHUAYQBkAEMAZQBuAHQAIAAqACAANAAwADAAIAArACAAXwByAGUAbQBDAGUAbgB0ACAAKgAgADEAMAAwACAAKwAgAF8AcQB1AGEAZABZAHIAIAAqACAANAAgACsAIABfAHIAZQBtAFkAcgAsAFwAbgAgACAAIAAgACAAIAAgACAAIAAgACAAIAAgACAAIAAgACAAIAAgACAAXwBtACwAIABJAE4AVAAoACgAXwBkAGEAeQBzADQAIAAqACAANQAgACsAIABfAE0AbwBuAHQAaABDAG8AcgByAGUAYwB0AGkAbwBuAEQAYQB5AHMAKQAgAC8AIABfAEQAYQB5AHMASQBuADUATQBvAG4AdABoAHMARgByAG8AbQBNAGEAcgBjAGgAKQAgAC0AIAAyACwAXABuACAAIAAgACAAIAAgACAAIAAgACAAIAAgACAAIAAgACAAIAAgACAAIABfAGQAYQB5ACwAIABfAGQAYQB5AHMANAAgAC0AIABJAE4AVAAoACgAXwBtACAAKwAgADQAKQAgACoAIABfAEQAYQB5AHMASQBuADUATQBvAG4AdABoAHMARgByAG8AbQBNAGEAcgBjAGgAIAAvACAANQApACAAKwBcAG4AIAAgACAAIAAgACAAIAAgACAAIAAgACAAIAAgACAAIAAgACAAIAAgACAAIAAgACAAXwBEAGEAeQBzAEkAbgA0AE0AbwBuAHQAaABzACAAKwAgADEALABcAG4AIAAgACAAIAAgACAAIAAgACAAIAAgACAAIAAgACAAIAAgACAAIAAgAF8AeQBlAGEAcgAsACAAXwBZAEUAQQBSADQAOAAwADEAQgBDAEUAIAArACAAXwB5ACAAKwAgAEkATgBUACgAKABfAG0AIAArACAAMgApACAALwAgADEAMgApACwAXABuACAAIAAgACAAIAAgACAAIAAgACAAIAAgACAAIAAgACAAIAAgACAAIABfAG0AbwBuAHQAaAAsACAATQBPAEQAKABfAG0AIAArACAAMgAsACAAMQAyACkAIAArACAAMQAsAFwAbgAgACAAIAAgACAAIAAgACAAIAAgACAAIAAgACAAIAAgACAAIAAgACAASABTAFQAQQBDAEsAKABfAHkAZQBhAHIALAAgAF8AbQBvAG4AdABoACwAIABfAGQAYQB5ACkAXABuACAAIAAgACAAIAAgACAAIAAgACAAIAAgACAAIAAgACAAKQAsAFwAbgAgACAAIAAgACAAIAAgACAAIAAgACAAIAAgACAAIAAgAEwARQBUACgAXABuACAAIAAgACAAIAAgACAAIAAgACAAIAAgACAAIAAgACAAIAAgACAAIABfAEoANAA4ADAAMQBCAEMARQBfAEoARAAwACwAIAAtADMAMgAwADgAMwAsAFwAbgAgACAAIAAgACAAIAAgACAAIAAgACAAIAAgACAAIAAgACAAIAAgACAAXwBkAGEAeQBzADAALAAgAF8AagBkAG4AIAAtACAAXwBKADQAOAAwADEAQgBDAEUAXwBKAEQAMAAgAC0AIAAxACwAXABuACAAIAAgACAAIAAgACAAIAAgACAAIAAgACAAIAAgACAAIAAgACAAIABfAHEAdQBhAGQAWQByACwAIABJAE4AVAAoAF8AZABhAHkAcwAwACAALwAgAF8ARABhAHkAcwBJAG4ANABZAGUAYQByACkALABcAG4AIAAgACAAIAAgACAAIAAgACAAIAAgACAAIAAgACAAIAAgACAAIAAgAF8AZABhAHkAcwAxACwAIABfAGQAYQB5AHMAMAAgAC0AIABfAHEAdQBhAGQAWQByACAAKgAgAF8ARABhAHkAcwBJAG4ANABZAGUAYQByACwAXABuACAAIAAgACAAIAAgACAAIAAgACAAIAAgACAAIAAgACAAIAAgACAAIABfAHIAZQBtAFkAcgAsACAASQBOAFQAKAAoAEkATgBUACgAXwBkAGEAeQBzADEAIAAvACAAXwBEAGEAeQBzAEkAbgBZAGUAYQByACkAIAArACAAMQApACAAKgAgADAALgA3ADUAKQAsAFwAbgAgACAAIAAgACAAIAAgACAAIAAgACAAIAAgACAAIAAgACAAIAAgACAAXwBkAGEAeQBzADIALAAgAF8AZABhAHkAcwAxACAALQAgAF8AcgBlAG0AWQByACAAKgAgAF8ARABhAHkAcwBJAG4AWQBlAGEAcgAsAFwAbgAgACAAIAAgACAAIAAgACAAIAAgACAAIAAgACAAIAAgACAAIAAgACAAXwB5ACwAIABfAHEAdQBhAGQAWQByACAAKgAgADQAIAArACAAXwByAGUAbQBZAHIALABcAG4AIAAgACAAIAAgACAAIAAgACAAIAAgACAAIAAgACAAIAAgACAAIAAgAF8AbQAsACAASQBOAFQAKAAoAF8AZABhAHkAcwAyACAAKgAgADUAIAArACAAXwBNAG8AbgB0AGgAQwBvAHIAcgBlAGMAdABpAG8AbgBEAGEAeQBzACkAIAAvACAAXwBEAGEAeQBzAEkAbgA1AE0AbwBuAHQAaABzAEYAcgBvAG0ATQBhAHIAYwBoACkAIAAtACAAMgAsAFwAbgAgACAAIAAgACAAIAAgACAAIAAgACAAIAAgACAAIAAgACAAIAAgACAAXwBkAGEAeQAsACAAXwBkAGEAeQBzADIAIAAtACAASQBOAFQAKAAoAF8AbQAgACsAIAA0ACkAIAAqACAAXwBEAGEAeQBzAEkAbgA1AE0AbwBuAHQAaABzAEYAcgBvAG0ATQBhAHIAYwBoACAALwAgADUAKQAgACsAXABuACAAIAAgACAAIAAgACAAIAAgACAAIAAgACAAIAAgACAAIAAgACAAIAAgACAAIAAgAF8ARABhAHkAcwBJAG4ANABNAG8AbgB0AGgAcwAgACsAIAAxACwAXABuACAAIAAgACAAIAAgACAAIAAgACAAIAAgACAAIAAgACAAIAAgACAAIABfAHkAZQBhAHIALAAgAF8AWQBFAEEAUgA0ADgAMAAxAEIAQwBFACAAKwAgAF8AeQAgACsAIABJAE4AVAAoACgAXwBtACAAKwAgADIAKQAgAC8AIAAxADIAKQAsAFwAbgAgACAAIAAgACAAIAAgACAAIAAgACAAIAAgACAAIAAgACAAIAAgACAAXwBtAG8AbgB0AGgALAAgAE0ATwBEACgAXwBtACAAKwAgADIALAAgADEAMgApACAAKwAgADEALABcAG4AIAAgACAAIAAgACAAIAAgACAAIAAgACAAIAAgACAAIAAgACAAIAAgAEgAUwBUAEEAQwBLACgAXwB5AGUAYQByACwAIABfAG0AbwBuAHQAaAAsACAAXwBkAGEAeQ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BfAFQATwBfAEMAQQBMAEUATgBEAEEAUgBfAEQAQQBUAEUAXABuAFwAbgBSAGUAdAB1AHIAbgBzACAAdABoAGUAIABkAGEAdABlACAAaQBuACAAdABoAGUAIABzAHAAZQBjAGkAZgBpAGUAZAAgAGMAYQBsAGUAbgBkAGEAcgAgAGYAcgBvAG0AIAB0AGgAZQAgAGcAaQB2AGUAbgAgAE0AaQBkAGkAZgBpAGUAZAAgAEoAdQBsAGkAYQBuACAARABhAHkAIABOAHUAbQBiAGU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AgACAAIAAgACAAIAAgACAAIAAgACAAIAB8ACAAaQBuAHQAZQBnAGUAcgAgAHwAIABNAG8AZABpAGYAaQBlAGQ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BfAFQATwBfAEMAQQBMAEUATgBEAEEAUgBfAEQAQQBUAEUAIAA9ACAATABBAE0AQgBEAEEAKABNAEoARABOACwAIABbAEoAdQBsAGkAYQBuAEMAYQBsAGUAbgBkAGEAcgBdACwAXABuACAAIAAgACAATABFAFQAKABcAG4AIAAgACAAIAAgACAAIAAgAF8ASgBEAE4ALAAgAE0ATwBEAEkARgBJAEUARABfAFQATwBfAEoARABOACgATQBKAEQATgApACwAXABuACAAIAAgACAAIAAgACAAIABJAEYAKABOAE8AVAAoAEkAUwBOAFUATQBCAEUAUgAoAF8ASgBEAE4AKQApACwAIABfAEoARABOACwAXABuACAAIAAgACAAIAAgACAAIAAgACAAIAAgAEoARABOAF8AVABPAF8AQwBBAEwARQBOAEQAQQBSAF8ARABBAFQARQAoAF8ASgBEAE4ALAAgAEoAdQBsAGkAYQBuAEMAYQBsAGUAbgBkAGEAcg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wBSAEUARwBPAFIASQBBAE4AXwBUAE8AXwBKAFUATABJAEEATgBcAG4AXABuAFQAcgBhAG4AcwBsAGEAdABlAHMAIABhACAAZABhAHQAZQAgAGkAbgAgAHQAaABlACAARwByAGUAZwBvAHIAaQBhAG4AIABwAHIAbwBsAGUAcAB0AGkAYwAgAGMAYQBsAGUAbgBkAGEAcgAgAHQAbwAgAHQAaABlACAASgB1AGwAaQBhAG4AIABwAHIAbwBsAGUAcAB0AGkAYw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AgACAAIAAgACAAIAAgACAAfAAgAFkAZQBhAHIAIABpAG4AIABDAG8AbQBtAG8AbgAgAEUAcgBhAC4AIABOAG8AdABlACAAdABoAGEAdAAgADEAIABCAEMAIAA9ACAAMAAgAEMARQAsACAAMgAgAEIAQwAgAD0AIAAtADEAIABDAEUAXABuAE0AbwBuAHQAaAAgACAAfAAgAGkAbgB0AGUAZwBlAHIAIABbADEALgAuADEAMgBdACAAfAAgAFwAbgBEAGEAeQAgACAAIAAgAHwAIABpAG4AdABlAGcAZQByACAAWwAxAC4ALgAzADE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HAFIARQBHAE8AUgBJAEEATgBfAFQATwBfAEoAVQBMAEkAQQBOACAAPQAgAEwAQQBNAEIARABBACgAWQBlAGEAcgBDAEUALAAgAE0AbwBuAHQAaAAsACAARABhAHkALABcAG4AIAAgACAAIABMAEUAVAAoAFwAbgAgACAAIAAgACAAIAAgACAAXwBKAEQATgAsACAASgBVAEwASQBBAE4AXwBEAEEAWQBfAE4AVQBNAEIARQBSACgAWQBlAGEAcgBDAEUALAAgAE0AbwBuAHQAaAAsACAARABhAHkALAAgADAAKQAsAFwAbgAgACAAIAAgACAAIAAgACAASQBGAFMAKABJAFMARQBSAFIATwBSACgAXwBKAEQATgApACwAIAB7ACMAVgBBAEwAVQBFACEALAAgAFwAIgBcACIALAAgAFwAIgBcACIAfQAsAFwAbgAgACAAIAAgACAAIAAgACAAIAAgACAAIABfAEoARABOACAAPQAgAFwAIgBcACIALAAgAHsAXAAiAFwAIgAsACAAXAAiAFwAIgAsACAAXAAiAFwAIgB9ACwAXABuACAAIAAgACAAIAAgACAAIAAgACAAIAAgAFQAUgBVAEUALAAgAEoARABOAF8AVABPAF8AQwBBAEwARQBOAEQAQQBSAF8ARABBAFQARQAoAF8ASgBEAE4ALAAg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FQATwBfAEcAUgBFAEcATwBSAEkAQQBOAFwAbgBcAG4AVAByAGEAbgBzAGwAYQB0AGUAcwAgAGEAIABkAGEAdABlACAAaQBuACAAdABoAGUAIABKAHUAbABpAGEAbgAgAHAAcgBvAGwAZQBwAHQAaQBjACAAYwBhAGwAZQBuAGQAYQByACAAdABvACAAdABoAGUAIABHAHIAZQBnAG8AcgBpAGEAbgAgAHAAcgBvAGwAZQBwAHQAaQBj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CAAIAAgACAAIAAgACAAIAB8ACAAWQBlAGEAcgAgAGkAbgAgAEMAbwBtAG0AbwBuACAARQByAGEALgAgAE4AbwB0AGUAIAB0AGgAYQB0ACAAMQAgAEIAQwAgAD0AIAAwACAAQwBFACwAIAAyACAAQgBDACAAPQAgAC0AMQAgAEMARQBcAG4ATQBvAG4AdABoACAAIAB8ACAAaQBuAHQAZQBnAGUAcgAgAFsAMQAuAC4AMQAyAF0AIAB8ACAAXABuAEQAYQB5ACAAIAAgACAAfAAgAGkAbgB0AGUAZwBlAHIAIABbADEALgAuADMAMQBd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UAE8AXwBHAFIARQBHAE8AUgBJAEEATgAgAD0AIABMAEEATQBCAEQAQQAoAFkAZQBhAHIAQwBFACwAIABNAG8AbgB0AGgALAAgAEQAYQB5ACwAXABuACAAIAAgACAATABFAFQAKABcAG4AIAAgACAAIAAgACAAIAAgAF8ASgBEAE4ALAAgAEoAVQBMAEkAQQBOAF8ARABBAFkAXwBOAFUATQBCAEUAUgAoAFkAZQBhAHIAQwBFACwAIABNAG8AbgB0AGgALAAgAEQAYQB5ACwAIAAxACkALABcAG4AIAAgACAAIAAgACAAIAAgAEkARgBTACgASQBTAEUAUgBSAE8AUgAoAF8ASgBEAE4AKQAsACAAewAjAFYAQQBMAFUARQAhACwAIABcACIAXAAiACwAIABcACIAXAAiAH0ALABcAG4AIAAgACAAIAAgACAAIAAgACAAIAAgACAAXwBKAEQATgAgAD0AIABcACIAXAAiACwAIAB7AFwAIgBcACIALAAgAFwAIgBcACIALAAgAFwAIgBcACIAfQAsAFwAbgAgACAAIAAgACAAIAAgACAAIAAgACAAIABUAFIAVQBFACwAIABKAEQATgBfAFQATwBfAEMAQQBMAEUATgBEAEEAUgBfAEQAQQBUAEUAKABfAEoARABOACwAI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FAEMAVQBMAEEAUgBfAEQASQBGAEYARQBSAEUATgBDAEUAXABuAFwAbgBSAGUAdAB1AHIAbgBzACAAdABoAGUAIABuAHUAbQBiAGUAcgAgAG8AZgAgAGQAYQB5AHMAIAB0AGgAZQAgAEcAcgBlAGcAbwByAGkAYQBuACAAcAByAG8AbABlAHAAdABpAGMAIABjAGEAbABlAG4AZABhAHIAIABpAHMAIABhAGgAZQBhAGQAIABvAGYAIAB0AGgAZQAgAEoAdQBsAGkAYQBuACAAcAByAG8AbABlAHAAdABpAGMAIABjAGEAbABlAG4AZABhAHIAIABmAG8AcgBcAG4AYQAgAGcAaQB2AGUAbgAgAG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ABhAHkAcwAgAGQAaQBmAGYAZQByAGUAbgBjAGUALgAgAE4AZQBnAGEAdABpAHYAZQAgAHYAYQBsAHUAZQBzACAAYQByAGUAIAB3AGgAZQBuACAAdABoAGUAIABKAHUAbABpAGEAbgAgAHAAcgBvAGwAZQBwAHQAaQBjACAAYwBhAGwAZQBuAGQAZQByACAAaQBzACAAYQBoAGUAYQBk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AgACAAIAAgAHwAIABpAG4AdABlAGcAZQByACAAWwAxAC4ALgAxADIAXQAgAHwAIABcAG4ARABhAHkAIAAgACAAIAAgACAAIAAgACAAIAAgACAAIAAgACAAIAAgACAAfAAgAGkAbgB0AGUAZwBlAHIAIABbADEALgAuADMAMQBdACAAfAAgAFwAbgBbAEYAcgBvAG0ASgB1AGwAaQBhAG4AQwBhAGwAZQBuAGQAYQByAF0AIAB8ACAAcwB3AGkAdABjAGgAIAAgACAAIAAgACAAIAAgACAAIAB8ACAAUAByAG8AdgBpAGQAZQBkACAAZABhAHQAZQAgAGkAcwAgAGkAbgAgAEoAdQBsAGkAYQBuACAAYwBhAGwAZQBuAGQAYQByAC4AXABuACAAIAAgACAAIAAgACAAIAAgACAAIAAgACAAIAAgACAAIAAgACAAIAAgAHwAIAAgACAAIAAgACAAIAAgACAAIAAgACAAIAAgACAAIAAgAHwAIABEAGUAZgBhAHUAbAB0ACAAaQBzACAAdABoAGUAIABHAHIAZQBnAG8AcgBpAGEAbg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FAEMAVQBMAEEAUgBfAEQASQBGAEYARQBSAEUATgBDAEUAIAA9ACAATABBAE0AQgBEAEEAKABZAGUAYQByAEMARQAsACAATQBvAG4AdABoACwAIABEAGEAeQAsACAAWwBGAHIAbwBtAEoAdQBsAGkAYQBuAEMAYQBsAGUAbgBkAGEAcgBdACwAXABuACAAIAAgACAASQBGACgATgAoAEYAcgBvAG0ASgB1AGwAaQBhAG4AQwBhAGwAZQBuAGQAYQByACkAIAA9ACAAMAAsAFwAbgAgACAAIAAgACAAIAAgACAALwAvACAARgByAG8AbQAgAEcAcgBlAGcAbwByAGkAYQBuACAAYwBhAGwAZQBuAGQAYQByAFwAbgAgACAAIAAgACAAIAAgACAATABFAFQAKABcAG4AIAAgACAAIAAgACAAIAAgACAAIAAgACAAXwBKAEQATgBfAEcALAAgAEoAVQBMAEkAQQBOAF8ARABBAFkAXwBOAFUATQBCAEUAUgAoAFkAZQBhAHIAQwBFACwAIABNAG8AbgB0AGgALAAgAEQAYQB5ACwAIAAwACkALABcAG4AIAAgACAAIAAgACAAIAAgACAAIAAgACAASQBGACgASQBTAEUAUgBSAE8AUgAoAF8ASgBEAE4AXwBHACkALAAgAHsAIwBWAEEATABVAEUAIQB9ACwAXABuACAAIAAgACAAIAAgACAAIAAgACAAIAAgACAAIAAgACAASQBGACgAXwBKAEQATgBfAEcAIAA9ACAAXAAiAFwAIgAsACAAXAAiAFwAIgAsAFwAbgAgACAAIAAgACAAIAAgACAAIAAgACAAIAAgACAAIAAgACAAIAAgACAATABFAFQAKABcAG4AIAAgACAAIAAgACAAIAAgACAAIAAgACAAIAAgACAAIAAgACAAIAAgACAAIAAgACAAXwBKAEQATgBfAEoALAAgAEkARgAoACgATQBvAG4AdABoACAAPQAgADIAKQAgACoAIAAoAEQAYQB5ACAAPQAgADIAOQApACwAXABuACAAIAAgACAAIAAgACAAIAAgACAAIAAgACAAIAAgACAAIAAgACAAIAAgACAAIAAgACAAIAAgACAASQBGACgASQBTAF8ATABFAEEAUABfAFkARQBBAFIAKABZAGUAYQByAEMARQAsACAAMQApACwAXABuACAAIAAgACAAIAAgACAAIAAgACAAIAAgACAAIAAgACAAIAAgACAAIAAgACAAIAAgACAAIAAgACAAIAAgACAAIABKAFUATABJAEEATgBfAEQAQQBZAF8ATgBVAE0AQgBFAFIAKABZAGUAYQByAEMARQAsACAAMgAsACAAMgA5ACwAIAAxACkALABcAG4AIAAgACAAIAAgACAAIAAgACAAIAAgACAAIAAgACAAIAAgACAAIAAgACAAIAAgACAAIAAgACAAIAAgACAAIAAgAEoAVQBMAEkAQQBOAF8ARABBAFkAXwBOAFUATQBCAEUAUgAoAFkAZQBhAHIAQwBFACwAIAAyACwAIAAyADgALAAgADEAKQBcAG4AIAAgACAAIAAgACAAIAAgACAAIAAgACAAIAAgACAAIAAgACAAIAAgACAAIAAgACAAIAAgACAAIAApACwAXABuACAAIAAgACAAIAAgACAAIAAgACAAIAAgACAAIAAgACAAIAAgACAAIAAgACAAIAAgACAAIAAgACAASgBVAEwASQBBAE4AXwBEAEEAWQBfAE4AVQBNAEIARQBSACgAWQBlAGEAcgBDAEUALAAgAE0AbwBuAHQAaAAsACAARABhAHkALAAgADEAKQBcAG4AIAAgACAAIAAgACAAIAAgACAAIAAgACAAIAAgACAAIAAgACAAIAAgACAAIAAgACAAKQAsAFwAbgAgACAAIAAgACAAIAAgACAAIAAgACAAIAAgACAAIAAgACAAIAAgACAAIAAgACAAIABfAEoARABOAF8ASgAgAC0AIABfAEoARABOAF8ARwBcAG4AIAAgACAAIAAgACAAIAAgACAAIAAgACAAIAAgACAAIAAgACAAIAAgACkAXABuACAAIAAgACAAIAAgACAAIAAgACAAIAAgACAAIAAgACAAKQBcAG4AIAAgACAAIAAgACAAIAAgACAAIAAgACAAKQBcAG4AIAAgACAAIAAgACAAIAAgACkALABcAG4AIAAgACAAIAAgACAAIAAgAFwAbgAgACAAIAAgACAAIAAgACAALwAvACAARgByAG8AbQAgAEoAdQBsAGkAYQBuACAAYwBhAGwAZQBuAGQAYQByAFwAbgAgACAAIAAgACAAIAAgACAATABFAFQAKABcAG4AIAAgACAAIAAgACAAIAAgACAAIAAgACAAXwBkAGEAdABlAF8ARwAsACAASgBVAEwASQBBAE4AXwBUAE8AXwBHAFIARQBHAE8AUgBJAEEATgAoAFkAZQBhAHIAQwBFACwAIABNAG8AbgB0AGgALAAgAEQAYQB5ACkALABcAG4AIAAgACAAIAAgACAAIAAgACAAIAAgACAASQBGACgASQBTAEUAUgBSAE8AUgAoAEkATgBEAEUAWAAoAF8AZABhAHQAZQBfAEcALAAgADEALAAgADEAKQApACwAIAB7ACMAVgBBAEwAVQBFACEAfQAsAFwAbgAgACAAIAAgACAAIAAgACAAIAAgACAAIAAgACAAIAAgAEkARgAoAEkATgBEAEUAWAAoAF8AZABhAHQAZQBfAEcALAAgADEALAAgADEAKQAgAD0AIABcACIAXAAiACwAIABcACIAXAAiACwAXABuACAAIAAgACAAIAAgACAAIAAgACAAIAAgACAAIAAgACAAIAAgACAAIABTAEUAQwBVAEwAQQBSAF8ARABJAEYARgBFAFIARQBOAEMARQAoAFwAbgAgACAAIAAgACAAIAAgACAAIAAgACAAIAAgACAAIAAgACAAIAAgACAAIAAgACAAIABJAE4ARABFAFgAKABfAGQAYQB0AGUAXwBHACwAIAAxACwAIAAxACkALABcAG4AIAAgACAAIAAgACAAIAAgACAAIAAgACAAIAAgACAAIAAgACAAIAAgACAAIAAgACAASQBOAEQARQBYACgAXwBkAGEAdABlAF8ARwAsACAAMQAsACAAMgApACwAXABuACAAIAAgACAAIAAgACAAIAAgACAAIAAgACAAIAAgACAAIAAgACAAIAAgACAAIAAgAEkATgBEAEUAWAAoAF8AZABhAHQAZQBfAEcALAAgADEALAAgADMAKQAsAFwAbgAgACAAIAAgACAAIAAgACAAIAAgACAAIAAgACAAIAAgACAAIAAgACAAIAAgACAAIAAwAFwAbgAgACAAIAAgACAAIAAgACAAIAAgACAAIAAgACAAIAAgACAAIAAgACAAKQBcAG4AIAAgACAAIAAgACAAIAAgACAAIAAgACAAIAAgACAAIAApAFwAbgAgACAAIAAgACAAIAAgACAAIAAgACAAIAApAFwAbgAgACAAIAAgACAAIAAgACAAKQBcAG4AIAAgACAAIAApAFwAbgApADs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fAE8ARgBfAEQAQQBZAFwAbgBcAG4AVABlAHMAdABzACAAaQBmACAAcwBlAHgAYQBnAGUAcwBpAG0AYQBsACAAcgBlAHAAcgBlAHMAZQBuAHQAYQB0AGkAbwBuACAAbwBmACAAdABpAG0AZQAgAGkAcwAgAHYAYQBsAGkAZAAgAGYAbwByACAAYQAgADIANAAgAGgAbwB1AHI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vAHUAcgAgACAAIAAgACAAIAAgACAAIAAgACAAfAAgAGQAZQBjAGkAbQBhAGwAIABbADAALgAuADIANAApACAAfAAgAEYAcgBhAGMAdABpAG8AbgBhAGwAIABhAGwAbABvAHcAZQBkACAAaQBmACAAbQBpAG4AdQB0AGUAIABhAG4AZAAgAHMAZQBjAG8AbgBkACAAZQBtAHAAdAB5AC4AXABuAE0AaQBuAHUAdABlACAAIAAgACAAIAAgACAAIAAgAHwAIABkAGUAYwBpAG0AYQBsACAAWwAwAC4ALgA2ADAAKQAgAHwAIABGAHIAYQBjAHQAaQBvAG4AYQBsACAAYQBsAGwAbwB3AGUAZAAgAGkAZgAgAHMAZQBjAG8AbgBkACAAZQBtAHAAdAB5AC4AXABuAFMAZQBjAG8AbgBkACAAIAAgACAAIAAgACAAIAAgAHwAIABkAGUAYwBpAG0AYQBsACAAWwAwAC4ALgA2ADAAKQAgAHwAIABGAHIAYQBjAHQAaQBvAG4AYQBsACAAYQBsAGwAbwB3AGUAZABcAG4AWwBBAGMAYwBlAHAAdAAyADQASABvAHUAcgBdACAAfAAgAHMAdwBpAHQAYwBoACAAIAAgACAAIAAgACAAIAAgACAAfAAgAEEAYwBjAGUAcAB0ACAAdABpAG0AZQAgAG8AZgAgADIANAA6ADAAMAA6ADAAMAAgAHQAbwAgAHIAZQBwAHIAZQBzAGUAbgB0ACAAbQBpAGQAbgBpAGcAaAB0ACAAbgBlAHgAdAAgAGQAYQB5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EkATQBFAF8ATwBGAF8ARABBAFkAIAA9ACAATABBAE0AQgBEAEEAKABIAG8AdQByACwAIABNAGkAbgB1AHQAZQAsACAAUwBlAGMAbwBuAGQALAAgAFsAQQBjAGMAZQBwAHQAMgA0AEgAbwB1AHIAXQAsAFwAbgAgACAAIAAgAEwARQBUACgAXABuACAAIAAgACAAIAAgACAAIABfAGEAYwBjAGUAcAB0ADIANABoAG8AdQByACwAIABOACgAQQBjAGMAZQBwAHQAMgA0AEgAbwB1AHIAKQAgADwAPgAgADAALABcAG4AIAAgACAAIAAgACAAIAAgAEkARgBTACgAXABuACAAIAAgACAAIAAgACAAIAAgACAAIAAgAEkAUwBOAFUATQBCAEUAUgAoAEgAbwB1AHIAKQAgACoAIABJAFMATgBVAE0AQgBFAFIAKABNAGkAbgB1AHQAZQApACAAKgAgAEkAUwBOAFUATQBCAEUAUgAoAFMAZQBjAG8AbgBkACkALABcAG4AIAAgACAAIAAgACAAIAAgACAAIAAgACAAIAAgACAAIABJAEYAUwAoAFwAbgAgACAAIAAgACAAIAAgACAAIAAgACAAIAAgACAAIAAgACAAIAAgACAAKABfAGEAYwBjAGUAcAB0ADIANABoAG8AdQByACAAKgAgACgASABvAHUAcgAgAD0AIAAyADQAKQAgACoAIAAoAE0AaQBuAHUAdABlACAAPQAgADAAKQAgACoAIAAoAFMAZQBjAG8AbgBkACAAPQAgADAAKQApACAAPgAgADAALAAgAFQAUgBVAEUALABcAG4AIAAgACAAIAAgACAAIAAgACAAIAAgACAAIAAgACAAIAAgACAAIAAgAE4ATwBUACgASQBTAF8ASQBOAFQARQBHAEUAUgAoAEgAbwB1AHIAKQAgACoAIABJAFMAXwBJAE4AVABFAEcARQBSACgATQBpAG4AdQB0AGUAKQApACwAIABGAEEATABTAEUALABcAG4AIAAgACAAIAAgACAAIAAgACAAIAAgACAAIAAgACAAIAAgACAAIAAgACgASABvAHUAcgAgADwAIAAwACkAIAArACAAKABIAG8AdQByACAAPgAgADIAMwApACwAIABGAEEATABTAEUALABcAG4AIAAgACAAIAAgACAAIAAgACAAIAAgACAAIAAgACAAIAAgACAAIAAgACgATQBpAG4AdQB0AGUAIAA8ACAAMAApACAAKwAgACgATQBpAG4AdQB0AGUAIAA+ACAANQA5ACkALAAgAEYAQQBMAFMARQAsAFwAbgAgACAAIAAgACAAIAAgACAAIAAgACAAIAAgACAAIAAgACAAIAAgACAAKABTAGUAYwBvAG4AZAAgADwAIAAwACkAIAArACAAKABTAGUAYwBvAG4AZAAgAD4APQAgADYAMAApACwAIABGAEEATABTAEUALABcAG4AIAAgACAAIAAgACAAIAAgACAAIAAgACAAIAAgACAAIAAgACAAIAAgAFQAUgBVAEUALAAgAFQAUgBVAEUAXABuACAAIAAgACAAIAAgACAAIAAgACAAIAAgACAAIAAgACAAKQAsAFwAbgAgACAAIAAgACAAIAAgACAAIAAgACAAIABJAFMATgBVAE0AQgBFAFIAKABIAG8AdQByACkAIAAqACAASQBTAE4AVQBNAEIARQBSACgATQBpAG4AdQB0AGUAKQAgACoAIAAoAFMAZQBjAG8AbgBkACAAPQAgAFwAIgBcACIAKQAsAFwAbgAgACAAIAAgACAAIAAgACAAIAAgACAAIAAgACAAIAAgAEkARgBTACgAXABuACAAIAAgACAAIAAgACAAIAAgACAAIAAgACAAIAAgACAAIAAgACAAIAAoAF8AYQBjAGMAZQBwAHQAMgA0AGgAbwB1AHIAIAAqACAAKABIAG8AdQByACAAPQAgADIANAApACAAKgAgACgATQBpAG4AdQB0AGUAIAA9ACAAMAApACkAIAA+ACAAMAAsACAAVABSAFUARQAsAFwAbgAgACAAIAAgACAAIAAgACAAIAAgACAAIAAgACAAIAAgACAAIAAgACAATgBPAFQAKABJAFMAXwBJAE4AVABFAEcARQBSACgASABvAHUAcgApACkALAAgAEYAQQBMAFMARQAsAFwAbgAgACAAIAAgACAAIAAgACAAIAAgACAAIAAgACAAIAAgACAAIAAgACAAKABIAG8AdQByACAAPAAgADAAKQAgACsAIAAoAEgAbwB1AHIAIAA+ACAAMgAzACkALAAgAEYAQQBMAFMARQAsAFwAbgAgACAAIAAgACAAIAAgACAAIAAgACAAIAAgACAAIAAgACAAIAAgACAAKABNAGkAbgB1AHQAZQAgADwAIAAwACkAIAArACAAKABNAGkAbgB1AHQAZQAgAD4APQAgADYAMAApACwAIABGAEEATABTAEUALABcAG4AIAAgACAAIAAgACAAIAAgACAAIAAgACAAIAAgACAAIAAgACAAIAAgAFQAUgBVAEUALAAgAFQAUgBVAEUAXABuACAAIAAgACAAIAAgACAAIAAgACAAIAAgACAAIAAgACAAKQAsAFwAbgAgACAAIAAgACAAIAAgACAAIAAgACAAIABJAFMATgBVAE0AQgBFAFIAKABIAG8AdQByACkAIAAqACAAKABNAGkAbgB1AHQAZQAgAD0AIABcACIAXAAiACkAIAAqACAAKABTAGUAYwBvAG4AZAAgAD0AIABcACIAXAAiACkALABcAG4AIAAgACAAIAAgACAAIAAgACAAIAAgACAAIAAgACAAIABJAEYAKAAoAF8AYQBjAGMAZQBwAHQAMgA0AGgAbwB1AHIAIAAqACAAKABIAG8AdQByACAAPQAgADIANAApACkAIAA+ACAAMAAsACAAVABSAFUARQAsAFwAbgAgACAAIAAgACAAIAAgACAAIAAgACAAIAAgACAAIAAgACAAIAAgACAAKAAoAEgAbwB1AHIAIAA+AD0AIAAwACkAIAAqACAAKABIAG8AdQByACAAPAAgADIANAApACkAIAA+ACAAMABcAG4AIAAgACAAIAAgACAAIAAgACAAIAAgACAAIAAgACAAIAApACwAXABuACAAIAAgACAAIAAgACAAIAAgACAAIAAgACgASABvAHUAcgAgAD0AIABcACIAXAAiACkAIAAqACAASQBTAE4AVQBNAEIARQBSACgATQBpAG4AdQB0AGUAKQAgACoAIABJAFMATgBVAE0AQgBFAFIAKABTAGUAYwBvAG4AZAApACwAXABuACAAIAAgACAAIAAgACAAIAAgACAAIAAgACAAIAAgACAASQBGAFMAKABcAG4AIAAgACAAIAAgACAAIAAgACAAIAAgACAAIAAgACAAIAAgACAAIAAgAE4ATwBUACgASQBTAF8ASQBOAFQARQBHAEUAUgAoAE0AaQBuAHUAdABlACkAKQAsACAARgBBAEwAUwBFACwAXABuACAAIAAgACAAIAAgACAAIAAgACAAIAAgACAAIAAgACAAIAAgACAAIAAoAE0AaQBuAHUAdABlACAAPAAgADAAKQAgACsAIAAoAE0AaQBuAHUAdABlACAAPgAgADUAOQApACwAIABGAEEATABTAEUALABcAG4AIAAgACAAIAAgACAAIAAgACAAIAAgACAAIAAgACAAIAAgACAAIAAgACgAUwBlAGMAbwBuAGQAIAA8ACAAMAApACAAKwAgACgAUwBlAGMAbwBuAGQAIAA+AD0AIAA2ADAAKQAsACAARgBBAEwAUwBFACwAXABuACAAIAAgACAAIAAgACAAIAAgACAAIAAgACAAIAAgACAAIAAgACAAIABUAFIAVQBFACwAIABUAFIAVQBFAFwAbgAgACAAIAAgACAAIAAgACAAIAAgACAAIAAgACAAIAAgACkALABcAG4AIAAgACAAIAAgACAAIAAgACAAIAAgACAAKABIAG8AdQByACAAPQAgAFwAIgBcACIAKQAgACoAIABJAFMATgBVAE0AQgBFAFIAKABNAGkAbgB1AHQAZQApACAAKgAgACgAUwBlAGMAbwBuAGQAIAA9ACAAXAAiAFwAIgApACwAXABuACAAIAAgACAAIAAgACAAIAAgACAAIAAgACAAIAAgACAAKAAoAE0AaQBuAHUAdABlACAAPgA9ACAAMAApACAAKgAgACgATQBpAG4AdQB0AGUAIAA8ACAANgAwACkAKQAgADwAPgAgADAALABcAG4AIAAgACAAIAAgACAAIAAgACAAIAAgACAAKABIAG8AdQByACAAPQAgAFwAIgBcACIAKQAgACoAIAAoAE0AaQBuAHUAdABlACAAPQAgAFwAIgBcACIAKQAgACoAIABJAFMATgBVAE0AQgBFAFIAKABTAGUAYwBvAG4AZAApACwAXABuACAAIAAgACAAIAAgACAAIAAgACAAIAAgACAAIAAgACAAKAAoAFMAZQBjAG8AbgBkACAAPgA9ACAAMAApACAAKgAgACgAUwBlAGMAbwBuAGQAIAA8ACAANgAwACkAKQAgADwAPgAgADAALABcAG4AIAAgACAAIAAgACAAIAAgACAAIAAgACAAVABSAFUARQAsACAARgBBAEwAUwBF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VQBMAEkAQQBOAF8ARABBAFQARQBcAG4AXABuAFIAZQB0AHUAcgBuAHMAIAB0AGgAZQAgAEoAdQBsAGkAYQBuACAARABhAHQAZQAgAG8AZgAgAHQAaABlACAAcAByAG8AdgBpAGQAZQBkACAAZABhAHQAZQAgAGEAbgBkACAAdABpAG0AZQAgAG8AZgAgAGQAYQB5ACAAaQBuACAAdABoAGUAIABzAHAAZQBjAGkAZgBpAGUAZAAgAGMAYQBsAGUAbgBkAGEAcgAuAFwAbgBOAG8AdABlACAAdABoAGEAdAAgAHQAaABlACAAZABlAGMAaQBtAGEAbAAgAHQAaQBtAGUAIABjAG8AbQBwAG8AbgBlAG4AdAAgAG8AZgAgAEoAdQBsAGkAYQBuACAARABhAHQAZQAgAGkAcwAgAGIAYQBzAGUAZAAgAGYAcgBvAG0AIABtAGkAZ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kAZQBhAHIAXABuAEQAYQB5ACAAIAAgACAAIAAgACAAIAAgACAAIAAgACAAIAB8ACAAaQBuAHQAZwBlAHIAIAAgAFsAMQAuAC4AMwAxAF0AIAB8ACAARABhAHkAIABvAGYAIABtAG8AbgB0AGgAXABuAF0AVABpAG0AZQBdACAAIAAgACAAIAAgACAAIAAgACAAIAB8ACAAZABlAGMAaQBtAGEAbAAgAFsAMAAuAC4AMQApACAAIAB8ACAAVABpAG0AZQAgAG8AZgAg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VABFACAAPQAgAEwAQQBNAEIARABBACgAWQBlAGEAcgBDAEUALAAgAE0AbwBuAHQAaAAsACAARABhAHkALAAgAFsAVABpAG0AZQBdACwAIABbAEoAdQBsAGkAYQBuAEMAYQBsAGUAbgBkAGEAcgBdACwAXABuACAAIAAgACAATABFAFQAKABcAG4AIAAgACAAIAAgACAAIAAgAF8ASgBEAE4ALAAgAEoAVQBMAEkAQQBOAF8ARABBAFkAXwBOAFUATQBCAEUAUgAoAFkAZQBhAHIAQwBFACwAIABNAG8AbgB0AGgALAAgAEQAYQB5ACwAIABKAHUAbABpAGEAbgBDAGEAbABlAG4AZABhAHIAKQAsAFwAbgAgACAAIAAgACAAIAAgACAASQBGACgATgBPAFQAKABJAFMATgBVAE0AQgBFAFIAKABfAEoARABOACkAKQAsACAAXwBKAEQATgAsAFwAbgAgACAAIAAgACAAIAAgACAAIAAgACAAIABMAEUAVAAoAFwAbgAgACAAIAAgACAAIAAgACAAIAAgACAAIAAgACAAIAAgAF8AdABpAG0AZQBBAGYAdABlAHIATQBpAGQAZABhAHkALAAgAE4AKABUAGkAbQBlACkAIAAtACAAMAAuADUALABcAG4AIAAgACAAIAAgACAAIAAgACAAIAAgACAAIAAgACAAIABfAEoARABOACAAKwAgAF8AdABpAG0AZQBBAGYAdABlAHIATQBpAGQAZABhAH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QASQBGAEkARQBEAF8ASgBVAEwASQBBAE4AXwBEAEEAVABFAFwAbgBcAG4AUgBlAHQAdQByAG4AcwAgAHQAaABlACAATQBvAGQAaQBmAGkAZQBkACAASgB1AGwAaQBhAG4AIABEAGEAdABlACAAbwBmACAAdABoAGUAIABwAHIAbwB2AGkAZABlAGQAIABkAGEAdABlACAAYQBuAGQAIAB0AGkAbQBlACAAbwBmACAAZABhAHkAIABpAG4AIAB0AGgAZQAgAHMAcABlAGMAaQBmAGkAZQBkACAAYwBhAGwAZQBuAGQAYQByAC4AXABuAE4AbwB0AGUAIAB0AGgAYQB0ACAAdABoAGUAIAB0AGkAbQBlACAAYwBvAG0AcABvAG4AZQBuAHQAIABvAGYAIABNAG8AZABpAGYAaQBlAGQAIABKAHUAbABpAGEAbgAgAEQAYQB0AGUAIABpAHMAIABiAGEAcwBlAGQAIABmAHIAbwBtACAAbQBpAGQAbgBpAGcAaA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nAGUAcgAgACAAWwAxAC4ALgAzADEAXQAgAHwAIABEAGEAeQAgAG8AZgAgAG0AbwBuAHQAaABcAG4AWwBUAGkAbQBlAF0AIAAgACAAIAAgACAAIAAgACAAIAAgAHwAIABkAGUAYwBpAG0AYQBsACAAWwAwAC4ALgAxACkAIAAgAHwAIABUAGkAbQBlACAAbwBmACA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KAFUATABJAEEATgBfAEQAQQBUAEUAIAA9ACAATABBAE0AQgBEAEEAKABZAGUAYQByAEMARQAsACAATQBvAG4AdABoACwAIABEAGEAeQAsACAAWwBUAGkAbQBlAF0ALAAgAFsASgB1AGwAaQBhAG4AQwBhAGwAZQBuAGQAYQByAF0ALABcAG4AIAAgACAAIABMAEUAVAAoAFwAbgAgACAAIAAgACAAIAAgACAAXwBNAEoARABOACwAIABNAE8ARABJAEYASQBFAEQAXwBKAFUATABJAEEATgBfAEQAQQBZAF8ATgBVAE0AQgBFAFIAKABZAGUAYQByAEMARQAsACAATQBvAG4AdABoACwAIABEAGEAeQAsACAASgB1AGwAaQBhAG4AQwBhAGwAZQBuAGQAYQByACkALABcAG4AIAAgACAAIAAgACAAIAAgAEkARgAoAE4ATwBUACgASQBTAE4AVQBNAEIARQBSACgAXwBNAEoARABOACkAKQAsACAAXwBNAEoARABOACwAXABuACAAIAAgACAAIAAgACAAIAAgACAAIAAgAF8ATQBKAEQATgAgACsAIABOACgAVABpAG0AZ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0ATwBEAEkARgBJAEUARABcAG4AXABuAFIAZQB0AHUAcgBuAHMAIAB0AGgAZQAgAE0AbwBkAGkAZgBpAGUAZAAgAEoAdQBsAGkAYQBuACAARABhAHQAZQAgACgATQBKAEQAQQBUAEUAKQAgAG8AZgAgAHQAaABlACAAcAByAG8AdgBpAGQAZQBkACAASgB1AGwAaQBhAG4AIABEAGEAdABlAC4AXABuAE4AbwB0AGUAIAB0AGgAYQB0ACAAdABoAGUAIAB0AGkAbQBlACAAYwBvAG0AcABvAG4AZQBuAHQAIABvAGYAIABNAEoARABBAFQARQAgAGkAcwAgAGIAYQBzAGUAZAAgAGYAcgBvAG0AIABtAGkAZABuAGkAZwBo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HwAIABkAGUAYwBpAG0AYQBsACAAf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0ATwBEAEkARgBJAEUARAAgAD0AIABMAEEATQBCAEQAQQAoAEoARABhAHQAZQAsAFwAbgAgACAAIAAgAEkARgAoAEoARABhAHQAZQAgAD0AIABcACIAXAAiACwAIABcACIAXAAiACwAXABuACAAIAAgACAAIAAgACAAIABKAEQAYQB0AGUAIAAtACAAMgA0ADAAMAAwADAAMAAuADU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UAE8AXwBKAEQAQQBUAEUAXABuAFwAbgBSAGUAdAB1AHIAbgBzACAAdABoAGUAIABKAHUAbABpAGEAbgAgAEQAYQB0AGUAIABvAGYAIAB0AGgAZQAgAHAAcgBvAHYAaQBkAGUAZAAgAE0AbwBkAGkAZgBpAGUAZAAgAEoAdQBsAGkAYQBuACAARABhAHQAZQAgACgATQBKAEQAQQBUAEUAKQAuAFwAbgBOAG8AdABlACAAdABoAGEAdAAgAHQAaABlACAAdABpAG0AZQAgAGMAbwBtAHAAbwBuAGUAbgB0ACAAbwBmACAASgBEAEEAVABFACAAaQBzACAAYgBhAHMAZQBkACAAZgByAG8AbQAgAG0AaQBk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HwAIABkAGUAYwBpAG0AYQBsACAAfA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TwBEAEkARgBJAEUARABfAFQATwBfAEoARABBAFQARQAgAD0AIABMAEEATQBCAEQAQQAoAE0ASgBEAGEAdABlACwAXABuACAAIAAgACAASQBGACgATQBKAEQAYQB0AGUAIAA9ACAAXAAiAFwAIgAsACAAXAAiAFwAIgAsAFwAbgAgACAAIAAgACAAIAAgACAATQBKAEQAYQB0AGUAIAArACAAMgA0ADAAMAAwADAAMAAuADU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DAEEATABFAE4ARABBAFIAXwBEAEEAVABFAFwAbgBcAG4AUgBlAHQAdQByAG4AcwAgAHQAaABlACAAZABhAHQAZQAgAGEAbgBkACAAdABpAG0AZQAgAGkAbgAgAHQAaABlACAAcwBwAGUAYwBpAGYAaQBlAGQAIABjAGEAbABlAG4AZABhAHIAIABmAHIAbwBtACAAdABoAGUAIABnAGkAdgBlAG4AIABKAHUAbABpAGEAbgAgAE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AgACAAIAAgACAAIAAgACAAIAAgACAAfAAgAGQAZQBjAGkAbQBhAGwAIAB8ACAASgB1AGwAaQBhAG4AIABEAGEAdABl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MAQQBMAEUATgBEAEEAUgBfAEQAQQBUAEUAIAA9ACAATABBAE0AQgBEAEEAKABKAEQAYQB0AGUALAAgAFsASgB1AGwAaQBhAG4AQwBhAGwAZQBuAGQAYQByAF0ALABcAG4AIAAgACAAIABJAEYAUwAoAFwAbgAgACAAIAAgACAAIAAgACAASgBEAGEAdABlACAAPQAgAFwAIgBcACIALAAgAHsAXAAiAFwAIgAsACAAXAAiAFwAIgAsACAAXAAiAFwAIgAsACAAXAAiAFwAIgB9ACwAXABuACAAIAAgACAAIAAgACAAIABOAE8AVAAoAEkAUwBOAFUATQBCAEUAUgAoAEoARABhAHQAZQApACkALAAgAHsAIwBWAEEATABVAEUAIQAsACAAXAAiAFwAIgAsACAAXAAiAFwAIgAsACAAXAAiAFwAIgB9ACwAXABuACAAIAAgACAAIAAgACAAIABUAFIAVQBFACwAIABMAEUAVAAoAFwAbgAgACAAIAAgACAAIAAgACAAIAAgACAAIABfAEoARABOACwAIABJAE4AVAAoAEoARABhAHQAZQAgACsAIAAwAC4ANQApACwAXABuACAAIAAgACAAIAAgACAAIAAgACAAIAAgAF8AdABpAG0AZQBPAGYARABhAHkALAAgAEoARABhAHQAZQAgAC0AIABfAEoARABOACAAKwAgADAALgA1ACwAXABuACAAIAAgACAAIAAgACAAIAAgACAAIAAgAF8AYwBEAGEAdABlACwAIABKAEQATgBfAFQATwBfAEMAQQBMAEUATgBEAEEAUgBfAEQAQQBUAEUAKABfAEoARABOACwAIABKAHUAbABpAGEAbgBDAGEAbABlAG4AZABhAHIAKQAsAFwAbgAgACAAIAAgACAAIAAgACAAIAAgACAAIABIAFMAVABBAEMASwAoAF8AYwBEAGEAdABlACwAIABfAHQAaQBtAGUATwBmAEQAYQB5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DAEEATABFAE4ARABBAFIAXwBEAEEAVABFAFwAbgBcAG4AUgBlAHQAdQByAG4AcwAgAHQAaABlACAAZABhAHQAZQAgAGEAbgBkACAAdABpAG0AZQAgAGkAbgAgAHQAaABlACAAcwBwAGUAYwBpAGYAaQBlAGQAIABjAGEAbABlAG4AZABhAHIAIABmAHIAbwBtACAAdABoAGUAIABnAGkAdgBlAG4AIABNAG8AZABpAGYAaQBlAGQAIABKAHUAbABpAGEAbgAgAE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B8ACAATQBvAGQAaQBmAGkAZQBkACAASgB1AGwAaQBhAG4AIABEAGEAdABl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QwBBAEwARQBOAEQAQQBSAF8ARABBAFQARQAgAD0AIABMAEEATQBCAEQAQQAoAE0ASgBEAGEAdABlACwAIABbAEoAdQBsAGkAYQBuAEMAYQBsAGUAbgBkAGEAcgBdACwAXABuACAAIAAgACAASQBGACgATQBKAEQAYQB0AGUAIAA9ACAAXAAiAFwAIgAsACAAewBcACIAXAAiACwAIABcACIAXAAiACwAIABcACIAXAAiACwAIABcACIAXAAiAH0ALABcAG4AIAAgACAAIAAgACAAIAAgAEkARgAoAE4ATwBUACgASQBTAE4AVQBNAEIARQBSACgATQBKAEQAYQB0AGUAKQApACwAIAB7ACMAVgBBAEwAVQBFACEALAAgAFwAIgBcACIALAAgAFwAIgBcACIALAAgAFwAIgBcACIAfQAsAFwAbgAgACAAIAAgACAAIAAgACAAIAAgACAAIABMAEUAVAAoAFwAbgAgACAAIAAgACAAIAAgACAAIAAgACAAIAAgACAAIAAgAF8ASgBEAGEAdABlACwAIABNAE8ARABJAEYASQBFAEQAXwBUAE8AXwBKAEQAQQBUAEUAKABNAEoARABhAHQAZQApACwAXABuACAAIAAgACAAIAAgACAAIAAgACAAIAAgACAAIAAgACAASgBEAEEAVABFAF8AVABPAF8AQwBBAEwARQBOAEQAQQBSAF8ARABBAFQARQAoAF8ASgBEAGEAdABlACwAIABKAHUAbABpAGEAbgBDAGEAbABlAG4AZABhAHI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TQBKAEQAQQBUAEUAXABuAFwAbgBSAGUAdAB1AHIAbgBzACAAdABoAGUAIABkAGEAdABlACAAYQBuAGQAIABzAGUAeABhAGcAZQBzAGkAbQBhAGwAIAByAGUAcAByAGUAcwBlAG4AdABhAHQAaQBvAG4AIABvAGYAIAB0AGgAZQAgAHQAaQBtAGUAIAB2AGEAbAB1AGUAIAB3AGkAdABoACAAdABoAGUAIABnAGkAdgBlAG4AIABsAG8AdwBlAHMAdAAgAG8AcgBkAGUAcgAgAGUAbABlAG0AZQBuAHQAIAByAG8AdQBuAGQAZQBkAFwAbgB0AG8AIAB0AGgAZQAgAHMAcABlAGMAaQBmAGkAZQBkACAAcAByAGUAYwBpAHMAaQBvAG4ALgBcAG4AXABuAE8AdQB0AHAAdQB0ACAALQAgAEwAbwB3AE8AcgBkAGUAcgAgAD0AIAA2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kAbgB0AGUAZwBlAHIAIABbADAALgAuADIAMwBdACAAfAAgAEgAbwB1AHIAXABuACAANQAgAHwAIABpAG4AdABlAGcAZQByACAAWwAwAC4ALgA1ADkAXQAgAHwAIABNAGkAbgB1AHQAZQBcAG4AIAA2ACAAfAAgAGQAZQBjAGkAbQBhAGwAIABbADAALgAuADYAMAApACAAfAAgAFMAZQBjAG8AbgBkAFwAbgBcAG4ATwB1AHQAcAB1AHQAIAAtACAATABvAHcATwByAGQAZQByACAAPQAgAD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aQBuAHQAZQBnAGUAcgAgAFsAMAAuAC4AMgAzAF0AIAB8ACAASABvAHUAcgBcAG4AIAA1ACAAfAAgAGQAZQBjAGkAbQBhAGwAIABbADAALgAuADYAMAApACAAfAAgAE0AaQBuAHUAdABlAFwAbgBcAG4ATwB1AHQAcAB1AHQAIAAtACAATABvAHcATwByAGQAZQByACAAPQAgAD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gA0ACkAIAB8ACAASABvAHUAcgBcAG4AXABuAE8AdQB0AHAAdQB0ACAALQAgAEwAbwB3AE8AcgBkAGUAcgAgAD0AIAA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kAGUAYwBpAG0AYQBsACAAWwAxAC4ALgAzADIAKQAgAHwAIABEAGEAeQAgAG8AZgAgAG0AbwBuAHQAaABcAG4AXABuAE8AdQB0AHAAdQB0ACAALQAgAEwAbwB3AE8AcgBkAGUAcgAgAD0AIAA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FwAbgBPAHUAdABwAHUAdAAgAC0AIABMAG8AdwBPAHIAZABlAHIAIAA9ACA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CAAIAAgACAAIAAgACAAfAAgAE0AbwBkAGkAZgBpAGUAZAAgAEoAdQBsAGkAYQBuACAARABhAHQAZQBcAG4AWwBMAG8AdwBPAHIAZABlAHIAXQAgACAAIAAgACAAIAAgAHwAIABpAG4AdABlAGcAZQByACAAWwAxAC4ALgA2AF0AIAB8ACAATABvAHcALQBvAHIAZABlAHIAIABlAGwAZQBtAGUAbgB0AFwAbgAgACAAIAAgACAAIAAgACAAIAAgACAAIAAgACAAIAAgACAAfAAgACAAIAAgACAAIAAgACAAIAAgACAAIAAgACAAIAAgAHwAIAAgADEAIAAtACAAWQBlAGEAcgBDAEUAXABuACAAIAAgACAAIAAgACAAIAAgACAAIAAgACAAIAAgACAAIAB8ACAAIAAgACAAIAAgACAAIAAgACAAIAAgACAAIAAgACAAfAAgACAAMgAgAC0AIABNAG8AbgB0AGgAXABuACAAIAAgACAAIAAgACAAIAAgACAAIAAgACAAIAAgACAAIAB8ACAAIAAgACAAIAAgACAAIAAgACAAIAAgACAAIAAgACAAfAAgACAAMwAgAC0AIABEAGEAeQBcAG4AIAAgACAAIAAgACAAIAAgACAAIAAgACAAIAAgACAAIAAgAHwAIAAgACAAIAAgACAAIAAgACAAIAAgACAAIAAgACAAIAB8ACAAIAA0ACAALQAgAEgAbwB1AHIAXABuACAAIAAgACAAIAAgACAAIAAgACAAIAAgACAAIAAgACAAIAB8ACAAIAAgACAAIAAgACAAIAAgACAAIAAgACAAIAAgACAAfAAgACAANQAgAC0AIABNAGkAbgB1AHQAZQBcAG4AIAAgACAAIAAgACAAIAAgACAAIAAgACAAIAAgACAAIAAgAHwAIAAgACAAIAAgACAAIAAgACAAIAAgACAAIAAgACAAIAB8ACAAIAA2ACAALQAgAFMAZQBjAG8AbgBkAFwAbgBbAFAAcgBlAGMAaQBzAGkAbwBuAF0AIAAgACAAIAAgACAAfAAgAGkAbgB0AGUAZwBlAHIAIABbADAALgAuADkAXQAgAHwAIABTAGUAbABlAGMAdAAgAHAAcgBlAGMAaQBzAGkAbwBuACAAbABlAHYAZQBsAC4AIABOAG8AdAAgAGEAcABwAGwAaQBjAGEAYgBsAGUAIAB3AGgAZQBuACAATABvAHcATwByAGQAZQByACAAPQAgADEALAAyAFwAbgAgACAAIAAgACAAIAAgACAAIAAgACAAIAAgACAAIAAgACAAfAAgACAAIAAgACAAIAAgACAAIAAgACAAIAAgACAAIAAgAHwAIABOAHUAbABsACAALQAgAEYAbABvAGEAdABpAG4AZwBcAG4AWwBUAHIAdQBuAGMAYQB0AGUAXQAgACAAIAAgACAAIAAgAHwAIABzAHcAaQB0AGMAaAAgACAAIAAgACAAIAAgACAAIAB8ACAAUgBvAHUAbgBkACAAdABvACAAcAByAGUAYwBpAHMAaQBvAG4AIABiAHkAIAB0AHIAdQBuAGMAYQB0AGkAbgBnACAAYwBvAG0AcABvAG4AZQBuAHQAcwAuACAARABlAGYAYQB1AGwAdAAgAGkAcwAgAHIAbwB1AG4AZABpAG4AZwAgAHQAbwAgAG4AZQBhAHIAZQBzAHQALgBcAG4AWwBKAHUAbABpAGEAbgBDAGEAbABlAG4AZABhAHIAXQAgAHwAIABzAHcAaQB0AGMAa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E0ASgBEAEEAVABFACAAPQAgAEwAQQBNAEIARABBACgATQBKAEQAYQB0AGUALAAgAFsATABvAHcATwByAGQAZQByAF0ALAAgAFsAUAByAGUAYwBpAHMAaQBvAG4AXQAsACAAWwBUAHIAdQBuAGMAYQB0AGUAXQAsACAAWwBKAHUAbABpAGEAbgBDAGEAbABlAG4AZABhAHIAXQAsAFwAbgAgACAAIAAgAEwARQBUACgAXABuACAAIAAgACAAIAAgACAAIABfAGwAbwB3AE8AcgBkAGUAcgAsACAASQBGAFMAKABcAG4AIAAgACAAIAAgACAAIAAgACAAIAAgACAATgBPAFQAKABJAFMATgBVAE0AQgBFAFIAKABMAG8AdwBPAHIAZABlAHIAKQApACwAIAA2ACwAXABuACAAIAAgACAAIAAgACAAIAAgACAAIAAgAEwAbwB3AE8AcgBkAGUAcgAgADwAIAAxACwAIAA2ACwAXABuACAAIAAgACAAIAAgACAAIAAgACAAIAAgAEwAbwB3AE8AcgBkAGUAcgAgAD4AIAA2ACwAIAA2ACwAXABuACAAIAAgACAAIAAgACAAIAAgACAAIAAgAFQAUgBVAEUALAAgAEkATgBUACgATABvAHcATwByAGQAZQByACkAXABuACAAIAAgACAAIAAgACAAIAApACwAXABuACAAIAAgACAAIAAgACAAIABfAHAAcgBlAGMAaQBzAGkAbwBuACwAIABJAEYAUwAoAFwAbgAgACAAIAAgACAAIAAgACAAIAAgACAAIABOAE8AVAAoAEkAUwBOAFUATQBCAEUAUgAoAFAAcgBlAGMAaQBzAGkAbwBuACkAKQAsACAAXAAiAFwAIgAsAFwAbgAgACAAIAAgACAAIAAgACAAIAAgACAAIABQAHIAZQBjAGkAcwBpAG8AbgAgADwAIAAwACwAIAAwACwAXABuACAAIAAgACAAIAAgACAAIAAgACAAIAAgAFAAcgBlAGMAaQBzAGkAbwBuACAAPgAgADkALAAgADkALABcAG4AIAAgACAAIAAgACAAIAAgACAAIAAgACAAVABSAFUARQAsACAASQBOAFQAKABQAHIAZQBjAGkAcwBpAG8AbgApAFwAbgAgACAAIAAgACAAIAAgACAAKQAsAFwAbgAgACAAIAAgACAAIAAgACAAXwB0AHIAdQBuAGMAYQB0AGUALAAgAE4AKABUAHIAdQBuAGMAYQB0AGUAKQAgADwAPgAgADAALABcAG4AIAAgACAAIAAgACAAIAAgAEkARgBTACgAXABuACAAIAAgACAAIAAgACAAIAAgACAAIAAgAE0ASgBEAGEAdABlACAAPQAgAFwAIgBcACIALAAgAFQAQQBLAEUAKAB7AFwAIgBcACIALAAgAFwAIgBcACIALAAgAFwAIgBcACIALAAgAFwAIgBcACIALAAgAFwAIgBcACIALAAgAFwAIgBcACIAfQAsACAAMQAsACAAXwBsAG8AdwBPAHIAZABlAHIAKQAsAFwAbgAgACAAIAAgACAAIAAgACAAIAAgACAAIABOAE8AVAAoAEkAUwBOAFUATQBCAEUAUgAoAE0ASgBEAGEAdABlACkAKQAsACAAVABBAEsARQAoAHsAIwBWAEEATABVAEUAIQAsACAAXAAiAFwAIgAsACAAXAAiAFwAIgAsACAAXAAiAFwAIgAsACAAXAAiAFwAIgAsACAAXAAiAFwAIgB9ACwAIAAxACwAIABfAGwAbwB3AE8AcgBkAGUAcgApACwAXABuACAAIAAgACAAIAAgACAAIAAgACAAIAAgAF8AbABvAHcATwByAGQAZQByACAAPQAgADEALAAgAEwARQBUACgAXABuACAAIAAgACAAIAAgACAAIAAgACAAIAAgACAAIAAgACAAXwBjAEQAYQB0AGUALAAgAE0ASgBEAE4AXwBUAE8AXwBDAEEATABFAE4ARABBAFIAXwBEAEEAVABFACgATQBKAEQAYQB0AGUALAAgAEoAdQBsAGkAYQBuAEMAYQBsAGUAbgBkAGEAcgApACwAXABuACAAIAAgACAAIAAgACAAIAAgACAAIAAgACAAIAAgACAASQBGACgAXwB0AHIAdQBuAGMAYQB0AGUALABcAG4AIAAgACAAIAAgACAAIAAgACAAIAAgACAAIAAgACAAIAAgACAAIAAgAEkATgBEAEUAWAAoAF8AYwBEAGEAdABlACwAIAAxACwAIAAxACkALABcAG4AIAAgACAAIAAgACAAIAAgACAAIAAgACAAIAAgACAAIAAgACAAIAAgAEkATgBEAEUAWAAoAF8AYwBEAGEAdABlACwAIAAxACwAIAAxACkAIAArACAATgAoAEkATgBEAEUAWAAoAF8AYwBEAGEAdABlACwAIAAxACwAIAAyACkAIAA+ACAANgApAFwAbgAgACAAIAAgACAAIAAgACAAIAAgACAAIAAgACAAIAAgACkAXABuACAAIAAgACAAIAAgACAAIAAgACAAIAAgACkALABcAG4AIAAgACAAIAAgACAAIAAgACAAIAAgACAAXwBsAG8AdwBPAHIAZABlAHIAIAA9ACAAMgAsACAATABFAFQAKABcAG4AIAAgACAAIAAgACAAIAAgACAAIAAgACAAIAAgACAAIABfAGMARABhAHQAZQAsACAATQBKAEQAQQBUAEUAXwBUAE8AXwBDAEEATABFAE4ARABBAFIAXwBEAEEAVABFACgATQBKAEQAYQB0AGUALAAgAEoAdQBsAGkAYQBuAEMAYQBsAGUAbgBkAGEAcgApACwAXABuACAAIAAgACAAIAAgACAAIAAgACAAIAAgACAAIAAgACAASQBGACgAXwB0AHIAdQBuAGMAYQB0AGUALABcAG4AIAAgACAAIAAgACAAIAAgACAAIAAgACAAIAAgACAAIAAgACAAIAAgAFQAQQBLAEUAKABfAGMARABhAHQAZQAsACAAMQAsACAAMgApACwAXABuACAAIAAgACAAIAAgACAAIAAgACAAIAAgACAAIAAgACAAIAAgACAAIABMAEUAVAAoAFwAbgAgACAAIAAgACAAIAAgACAAIAAgACAAIAAgACAAIAAgACAAIAAgACAAIAAgACAAIABfAGQAYQB5AHMASQBuAE0AbwBuAHQAaAAsACAARABBAFkAUwBfAEkATgBfAE0ATwBOAFQASAAoAEkATgBEAEUAWAAoAF8AYwBEAGEAdABlACwAIAAxACwAIAAyACkALAAgAEkATgBEAEUAWAAoAF8AYwBEAGEAdABlACwAIAAxACwAIAAxACkAKQAsAFwAbgAgACAAIAAgACAAIAAgACAAIAAgACAAIAAgACAAIAAgACAAIAAgACAAIAAgACAAIABfAGMAYQByAHIAeQBNAG8AbgB0AGgALAAgAFIATwBVAE4ARAAoACgAKABJAE4ARABFAFgAKABfAGMARABhAHQAZQAsACAAMQAsACAAMwApACAALQAgADEAIAArACAASQBOAEQARQBYACgAXwBjAEQAYQB0AGUALAAgADEALAAgADQAKQApACAALwAgAF8AZABhAHkAcwBJAG4ATQBvAG4AdABoACkALAAgADAAKQAsAFwAbgAgACAAIAAgACAAIAAgACAAIAAgACAAIAAgACAAIAAgACAAIAAgACAAIAAgACAAIABJAEYAUwAoAFwAbgAgACAAIAAgACAAIAAgACAAIAAgACAAIAAgACAAIAAgACAAIAAgACAAIAAgACAAIAAgACAAIAAgAF8AYwBhAHIAcgB5AE0AbwBuAHQAaAAgAD0AIAAwACwAIABUAEEASwBFACgAXwBjAEQAYQB0AGUALAAgADEALAAgADIAKQAsAFwAbgAgACAAIAAgACAAIAAgACAAIAAgACAAIAAgACAAIAAgACAAIAAgACAAIAAgACAAIAAgACAAIAAgAEkATgBEAEUAWAAoAF8AYwBEAGEAdABlACwAIAAxACwAIAAyACkAIAA9ACAAMQAyACwAIABIAFMAVABBAEMASwAoAEkATgBEAEUAWAAoAF8AYwBEAGEAdABlACwAIAAxACwAIAAxACkAIAArACAAMQAsACAAMQApACwAXABuACAAIAAgACAAIAAgACAAIAAgACAAIAAgACAAIAAgACAAIAAgACAAIAAgACAAIAAgACAAIAAgACAAVABSAFUARQAsACAASABTAFQAQQBDAEsAKABJAE4ARABFAFgAKABfAGMARABhAHQAZQAsACAAMQAsACAAMQApACwAIABJAE4ARABFAFgAKABfAGMARABhAHQAZQAsACAAMQAsACAAMgApACAAKwAgADEAKQBcAG4AIAAgACAAIAAgACAAIAAgACAAIAAgACAAIAAgACAAIAAgACAAIAAgACAAIAAgACAAKQBcAG4AIAAgACAAIAAgACAAIAAgACAAIAAgACAAIAAgACAAIAAgACAAIAAgACkAXABuACAAIAAgACAAIAAgACAAIAAgACAAIAAgACAAIAAgACAAKQBcAG4AIAAgACAAIAAgACAAIAAgACAAIAAgACAAKQAsAFwAbgAgACAAIAAgACAAIAAgACAAIAAgACAAIABfAGwAbwB3AE8AcgBkAGUAcgAgAD0AIAAzACwAIABMAEUAVAAoAFwAbgAgACAAIAAgACAAIAAgACAAIAAgACAAIAAgACAAIAAgAF8ATQBKAEQATgAsACAASQBOAFQAKABNAEoARABhAHQAZQApACwAXABuACAAIAAgACAAIAAgACAAIAAgACAAIAAgACAAIAAgACAAXwB0AGkAbQBlACwAIABNAEoARABhAHQAZQAgAC0AIABfAE0ASgBEAE4ALABcAG4AIAAgACAAIAAgACAAIAAgACAAIAAgACAAIAAgACAAIABfAHIAVABpAG0AZQAsACAASQBGAFMAKABcAG4AIAAgACAAIAAgACAAIAAgACAAIAAgACAAIAAgACAAIAAgACAAIAAgAF8AcAByAGUAYwBpAHMAaQBvAG4AIAA9ACAAXAAiAFwAIgAsACAAXwB0AGkAbQBlACwAXABuACAAIAAgACAAIAAgACAAIAAgACAAIAAgACAAIAAgACAAIAAgACAAIABfAHQAcgB1AG4AYwBhAHQAZQAsACAAUgBPAFUATgBEAEQATwBXAE4AKABfAHQAaQBtAGUALAAgAF8AcAByAGUAYwBpAHMAaQBvAG4AKQAsAFwAbgAgACAAIAAgACAAIAAgACAAIAAgACAAIAAgACAAIAAgACAAIAAgACAAVABSAFUARQAsACAAUgBPAFUATgBEACgAXwB0AGkAbQBlACwAIABfAHAAcgBlAGMAaQBzAGkAbwBuACkAXABuACAAIAAgACAAIAAgACAAIAAgACAAIAAgACAAIAAgACAAKQAsAFwAbgAgACAAIAAgACAAIAAgACAAIAAgACAAIAAgACAAIAAgAEkARgAoAF8AcgBUAGkAbQBlACAAPQAgADEALABcAG4AIAAgACAAIAAgACAAIAAgACAAIAAgACAAIAAgACAAIAAgACAAIAAgAE0ASgBEAE4AXwBUAE8AXwBDAEEATABFAE4ARABBAFIAXwBEAEEAVABFACgAXwBNAEoARABOACAAKwAgADEALAAgAEoAdQBsAGkAYQBuAEMAYQBsAGUAbgBkAGEAcgApACwAXABuACAAIAAgACAAIAAgACAAIAAgACAAIAAgACAAIAAgACAAIAAgACAAIABMAEUAVAAoAFwAbgAgACAAIAAgACAAIAAgACAAIAAgACAAIAAgACAAIAAgACAAIAAgACAAIAAgACAAIABfAGMARABhAHQAZQAsACAATQBKAEQATgBfAFQATwBfAEMAQQBMAEUATgBEAEEAUgBfAEQAQQBUAEUAKABfAE0ASgBEAE4ALAAgAEoAdQBsAGkAYQBuAEMAYQBsAGUAbgBkAGEAcgApACwAXABuACAAIAAgACAAIAAgACAAIAAgACAAIAAgACAAIAAgACAAIAAgACAAIAAgACAAIAAgAEgAUwBUAEEAQwBLACgAXABuACAAIAAgACAAIAAgACAAIAAgACAAIAAgACAAIAAgACAAIAAgACAAIAAgACAAIAAgACAAIAAgACAASQBOAEQARQBYACgAXwBjAEQAYQB0AGUALAAgADEALAAgADEAKQAsAFwAbgAgACAAIAAgACAAIAAgACAAIAAgACAAIAAgACAAIAAgACAAIAAgACAAIAAgACAAIAAgACAAIAAgAEkATgBEAEUAWAAoAF8AYwBEAGEAdABlACwAIAAxACwAIAAyACkALABcAG4AIAAgACAAIAAgACAAIAAgACAAIAAgACAAIAAgACAAIAAgACAAIAAgACAAIAAgACAAIAAgACAAIABJAE4ARABFAFgAKABfAGMARABhAHQAZQAsACAAMQAsACAAMwApACAAKwAgAF8AcgBUAGkAbQBlAFwAbgAgACAAIAAgACAAIAAgACAAIAAgACAAIAAgACAAIAAgACAAIAAgACAAIAAgACAAIAApAFwAbgAgACAAIAAgACAAIAAgACAAIAAgACAAIAAgACAAIAAgACAAIAAgACAAKQBcAG4AIAAgACAAIAAgACAAIAAgACAAIAAgACAAIAAgACAAIAApAFwAbgAgACAAIAAgACAAIAAgACAAIAAgACAAIAApACwAXABuACAAIAAgACAAIAAgACAAIAAgACAAIAAgAFQAUgBVAEUALAAgAEwARQBUACgAXABuACAAIAAgACAAIAAgACAAIAAgACAAIAAgACAAIAAgACAAXwBNAEoARABOACwAIABJAE4AVAAoAE0ASgBEAGEAdABlACkALABcAG4AIAAgACAAIAAgACAAIAAgACAAIAAgACAAIAAgACAAIABfAHQAaQBtAGUALAAgAE0ASgBEAGEAdABlACAALQAgAF8ATQBKAEQATgAsAFwAbgAgACAAIAAgACAAIAAgACAAIAAgACAAIAAgACAAIAAgAF8AcgBUAGkAbQBlACwAIABSAEUAUwBPAEwAVgBFAF8AVABJAE0ARQBTAFAAQQBOACgAXwB0AGkAbQBlACwAIABfAGwAbwB3AE8AcgBkAGUAcgAgAC0AIAAyACwAIABfAHAAcgBlAGMAaQBzAGkAbwBuACwAIABfAHQAcgB1AG4AYwBhAHQAZQApACwAXABuACAAIAAgACAAIAAgACAAIAAgACAAIAAgACAAIAAgACAAXwBjAGEAcgByAHkARABhAHkALAAgAEkATgBEAEUAWAAoAF8AcgBUAGkAbQBlACwAIAAyACkALABcAG4AIAAgACAAIAAgACAAIAAgACAAIAAgACAAIAAgACAAIABfAHIARABhAHQAZQAsACAATQBKAEQATgBfAFQATwBfAEMAQQBMAEUATgBEAEEAUgBfAEQAQQBUAEUAKABfAE0ASgBEAE4AIAArACAAXwBjAGEAcgByAHkARABhAHkALAAgAEoAdQBsAGkAYQBuAEMAYQBsAGUAbgBkAGEAcgApACwAXABuACAAIAAgACAAIAAgACAAIAAgACAAIAAgACAAIAAgACAASABTAFQAQQBDAEsAKABfAHIARABhAHQAZQAsACAARABSAE8AUAAoAF8AcgBUAGkAbQBlACwAIAAsACAAMg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BAEQARABJAFQASQBPAE4AXABuAFwAbgBSAGUAdAB1AHIAbgBzACAAdABoAGUAIABhAGQAZABpAHQAaQBvAG4AIABvAGYAIABhACAAdABpAG0AZQBzAHAAYQBuACAAYwBvAG0AcABsAGkAYwBhAHQAaQBvAG4AIAB0AG8AIABhACAAZwBpAHYAZQBuACAATQBvAGQAaQBmAGkAZQBkACAASgB1AGwAaQBhAG4AIABEAGEAdABlAC4AXABuAE4AbwB0AGUAIABpAGYAIABkAGEAdABlACAAcABhAHIAdABzACAAbwBmACAAeQBlAGEAcgBzACwAIABxAHUAYQByAHQAZQByAHMAIABvAHIAIABtAG8AbgB0AGgAcwAgAGEAcgBlACAAYQBkAGQAZQBkACAAZgBvAHIAIABhACAATQBKAEQAYQB0AGUAIABlAHgAcAByAGUAcwBzAGUAZAAgAGkAbgAgAFUAVABDACAAcgBhAHQAaABlAHIAIAB0AGgAYQBuACAAbABvAGMAYQBsAFwAbgB0AGkAbQBlACwAIAB0AGgAZQBuACAAaQBuAGMAbwBuAHMAaQBzAHQAZQBuAHQAIAByAGUAcwB1AGwAdABzACAAYwBhAG4AIABiAGUAIABw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IAAgACAAIAAgACAAfAAgAGQAZQBjAGkAbQBhAGwAIAAgACAAIAAgAHwAIABNAG8AZABpAGYAZQBkACAASgB1AGwAaQBhAG4AIABEAGEAdABlACAAaQBuACAAbABvAGMAYQBsACAAdABpAG0AZQAgAHoAbwBuAGUAXABuAFsAQQBkAGQAVABpAG0AZQBTAHAAYQBuAF0AIAAgACAAIAB8ACAAZABlAGMAaQBtAGEAbAAgACAAIAAgACAAfAAgAEEAZABkACAAdABpAG0AZQBzAHAAYQBuAC4AXABuAFsAQQBkAGQAVwBlAGUAawBzAF0AIAAgACAAIAAgACAAIAB8ACAAZABlAGMAaQBtAGEAbAAgACAAIAAgACAAfAAgAEEAZABkACAAdwBlAGUAawBzACAAdABpAG0AZQBzAHAAYQBuAC4AIABGAHIAYQBjAHQAaQBvAG4AYQBsACAAcABhAHIAdAAgAGMAYQByAHIAaQBlAHMAIAB0AG8AIABkAGEAeQAuAFwAbgBbAEEAZABkAE0AbwBuAHQAaABzAF0AIAAgACAAIAAgACAAfAAgAGQAZQBjAGkAbQBhAGwAIAAgACAAIAAgAHwAIABBAGQAZAAgAG0AbwBuAHQAaABzACAAdABpAG0AZQBzAHAAYQBuAC4AIABGAHIAYQBjAHQAaQBvAG4AYQBsACAAcABhAHIAdAAgAGMAYQByAHIAaQBlAHMAIAB0AG8AIABkAGEAeQAuAFwAbgBbAEEAZABkAFEAdQBhAHIAdABlAHIAcwBdACAAIAAgACAAfAAgAGQAZQBjAGkAbQBhAGwAIAAgACAAIAAgAHwAIABBAGQAZAAgAHEAdQBhAHIAdABlAHIAcwAgAHQAaQBtAGUAcwBwAGEAbgAuACAARgByAGEAYwB0AGkAbwBuAGEAbAAgAHAAYQByAHQAIABjAGEAcgByAGkAZQBzACAAdABvACAAbQBvAG4AdABoACAAYQBuAGQAIABkAGEAeQAuAFwAbgBbAEEAZABkAFkAZQBhAHIAcwBdACAAIAAgACAAIAAgACAAfAAgAGQAZQBjAGkAbQBhAGwAIAAgACAAIAAgAHwAIABBAGQAZAAgAHkAZQBhAHIAcwAgAHQAaQBtAGUAcwBwAGEAbgAuACAARgByAGEAYwB0AGkAbwBuAGEAbAAgAHAAYQByAHQAIABjAGEAcgByAGkAZQBzACAAdABvACAAbQBvAG4AdABoACAAYQBuAGQAIABkAGEAeQAuAFwAbgBbAEoAdQBsAGkAYQBuAEMAYQBsAGUAbgBkAGEAcgBdACAAfAAgAHMAdwBpAHQAYwBo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CAATwBuAGwAeQAgAG4AZQBlAGQAZQBkACAAaQBmACAAZABhAHQAZQAgAHAAYQByAHQAcwAgAG8AZgAgAHkAZQBhAHIAcwAsACAAcQB1AGEAcgB0AGUAcgBzACAAbwByACAAbQBvAG4AdABoAHMAXABuACAAIAAgACAAIAAgACAAIAAgACAAIAAgACAAIAAgACAAIAB8ACAAIAAgACAAIAAgACAAIAAgACAAIAAgACAAfAAgAGEAcgBlACAAYQBkAG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EEARABEAEkAVABJAE8ATgAgAD0AIABMAEEATQBCAEQAQQAoAEwAbwBjAGEAbABNAEoARABhAHQAZQAsACAAWwBBAGQAZABUAGkAbQBlAFMAcABhAG4AXQAsACAAWwBBAGQAZABXAGUAZQBrAHMAXQAsACAAWwBBAGQAZABNAG8AbgB0AGgAcwBdACwAIABbAEEAZABkAFEAdQBhAHIAdABlAHIAcwBdACwAIABbAEEAZABkAFkAZQBhAHIAcwBdACwAIABbAEoAdQBsAGkAYQBuAEMAYQBsAGUAbgBkAGEAcgBdACwAXABuACAAIAAgACAASQBGAFMAKABcAG4AIAAgACAAIAAgACAAIAAgAEwAbwBjAGEAbABNAEoARABhAHQAZQAgAD0AIABcACIAXAAiACwAIABcACIAXAAiACwAXABuACAAIAAgACAAIAAgACAAIABOAE8AVAAoAEkAUwBOAFUATQBCAEUAUgAoAEwAbwBjAGEAbABNAEoARABhAHQAZQApACkALAAgAHsAIwBWAEEATABVAEUAIQB9ACwAXABuACAAIAAgACAAIAAgACAAIAAoAE4AKABBAGQAZABUAGkAbQBlAFMAcABhAG4AKQAgAD0AIAAwACkAIAAqACAAKABOACgAQQBkAGQAVwBlAGUAawBzACkAIAA9ACAAMAApACAAKgAgACgATgAoAEEAZABkAE0AbwBuAHQAaABzACkAIAA9ACAAMAApACAAKgAgACgATgAoAEEAZABkAFEAdQBhAHIAdABlAHIAcwApACAAPQAgADAAKQAgACoAIAAoAE4AKABBAGQAZABZAGUAYQByAHMAKQAgAD0AIAAwACkALAAgAEwAbwBjAGEAbABNAEoARABhAHQAZQAsAFwAbgAgACAAIAAgACAAIAAgACAAVABSAFUARQAsACAATABFAFQAKABcAG4AIAAgACAAIAAgACAAIAAgACAAIAAgACAAXwBoAGEAcwBEAGEAdABlAFAAYQByAHQAcwBBAGQAZABlAGQALAAgACgAKABOACgAQQBkAGQATQBvAG4AdABoAHMAKQAgADwAPgAgADAAKQAgACsAIAAoAE4AKABBAGQAZABRAHUAYQByAHQAZQByAHMAKQAgADwAPgAgADAAKQAgACsAIAAoAE4AKABBAGQAZABZAGUAYQByAHMAKQAgADwAPgAgADAAKQApACAAPAA+ACAAMAAsAFwAbgAgACAAIAAgACAAIAAgACAAIAAgACAAIABfAGIAYQBzAGUATQBKAEQAYQB0AGUALAAgAEkARgAoAE4ATwBUACgAXwBoAGEAcwBEAGEAdABlAFAAYQByAHQAcwBBAGQAZABlAGQAKQAsACAATABvAGMAYQBsAE0ASgBEAGEAdABlACwAXABuACAAIAAgACAAIAAgACAAIAAgACAAIAAgACAAIAAgACAATABFAFQAKABcAG4AIAAgACAAIAAgACAAIAAgACAAIAAgACAAIAAgACAAIAAgACAAIAAgAF8AZABlAGMATQBvAG4AdABoAHMALAAgACgATgAoAEEAZABkAFkAZQBhAHIAcwApACAAKgAgADEAMgApACAAKwAgACgATgAoAEEAZABkAFEAdQBhAHIAdABlAHIAcwApACAAKgAgADMAKQAgACsAIABOACgAQQBkAGQATQBvAG4AdABoAHMAKQAsAFwAbgAgACAAIAAgACAAIAAgACAAIAAgACAAIAAgACAAIAAgACAAIAAgACAAXwBhAGQAZABUAG8AdABhAGwATQBvAG4AdABoAHMALAAgAEkATgBUACgAXwBkAGUAYwBNAG8AbgB0AGgAcwApACwAXABuACAAIAAgACAAIAAgACAAIAAgACAAIAAgACAAIAAgACAAIAAgACAAIABfAHAAYQByAHQAaQBhAGwATQBvAG4AdABoAHMALAAgAF8AZABlAGMATQBvAG4AdABoAHMAIAAtACAAXwBhAGQAZABUAG8AdABhAGwATQBvAG4AdABoAHMALABcAG4AIAAgACAAIAAgACAAIAAgACAAIAAgACAAIAAgACAAIAAgACAAIAAgAF8AcwB0AGEAcgB0AEQAYQB0AGUALAAgAE0ASgBEAEEAVABFAF8AVABPAF8AQwBBAEwARQBOAEQAQQBSAF8ARABBAFQARQAoAEwAbwBjAGEAbABNAEoARABhAHQAZQAsACAASgB1AGwAaQBhAG4AQwBhAGwAZQBuAGQAYQByACkALABcAG4AIAAgACAAIAAgACAAIAAgACAAIAAgACAAIAAgACAAIAAgACAAIAAgAF8AcwBoAGkAZgB0AE0AbwBuAHQAaABzACwAIABJAE4ARABFAFgAKABfAHMAdABhAHIAdABEAGEAdABlACwAIAAxACwAIAAyACkAIAAtACAAMQAgACsAIABfAGEAZABkAFQAbwB0AGEAbABNAG8AbgB0AGgAcwAsAFwAbgAgACAAIAAgACAAIAAgACAAIAAgACAAIAAgACAAIAAgACAAIAAgACAAXwByAGUAcwB1AGwAdABZAGUAYQByACwAIABJAE4ARABFAFgAKABfAHMAdABhAHIAdABEAGEAdABlACwAIAAxACwAIAAxACkAIAArACAASQBOAFQAKABfAHMAaABpAGYAdABNAG8AbgB0AGgAcwAgAC8AIAAxADIAKQAsAFwAbgAgACAAIAAgACAAIAAgACAAIAAgACAAIAAgACAAIAAgACAAIAAgACAAXwByAGUAcwB1AGwAdABNAG8AbgB0AGgALAAgAE0ATwBEACgAXwBzAGgAaQBmAHQATQBvAG4AdABoAHMALAAgADEAMgApACAAKwAgADEALABcAG4AIAAgACAAIAAgACAAIAAgACAAIAAgACAAIAAgACAAIAAgACAAIAAgAF8ATQBKAEQAYQB0AGUATQBvAG4AdABoACwAIABNAE8ARABJAEYASQBFAEQAXwBKAFUATABJAEEATgBfAEQAQQBUAEUAKABfAHIAZQBzAHUAbAB0AFkAZQBhAHIALAAgAF8AcgBlAHMAdQBsAHQATQBvAG4AdABoACwAIAAxACwAIAAwACwAIABKAHUAbABpAGEAbgBDAGEAbABlAG4AZABhAHIAKQAgAC0AIAAxACwAXABuACAAIAAgACAAIAAgACAAIAAgACAAIAAgACAAIAAgACAAIAAgACAAIABfAGEAdgBnAEQAYQB5AHMATQBvAG4AdABoACwAIABJAEYAKABOACgASgB1AGwAaQBhAG4AQwBhAGwAZQBuAGQAYQByACkALAAgADMAMAAuADQAMwA3ADUALAAgADMAMAAuADQAMwA2ADgANwA1ACkALABcAG4AIAAgACAAIAAgACAAIAAgACAAIAAgACAAIAAgACAAIAAgACAAIAAgAF8ATQBKAEQAYQB0AGUATQBvAG4AdABoACAAKwAgAEkATgBEAEUAWAAoAF8AcwB0AGEAcgB0AEQAYQB0AGUALAAgADEALAAgADMAKQAgACsAIABSAE8AVQBOAEQAKABfAHAAYQByAHQAaQBhAGwATQBvAG4AdABoAHMAIAAqACAAXwBhAHYAZwBEAGEAeQBzAE0AbwBuAHQAaAAsACAAMAApACAAKwAgAEkATgBEAEUAWAAoAF8AcwB0AGEAcgB0AEQAYQB0AGUALAAgADEALAAgADQAKQBcAG4AIAAgACAAIAAgACAAIAAgACAAIAAgACAAIAAgACAAIAApAFwAbgAgACAAIAAgACAAIAAgACAAIAAgACAAIAApACwAXABuACAAIAAgACAAIAAgACAAIAAgACAAIAAgAF8AYgBhAHMAZQBNAEoARABhAHQAZQAgACsAIABOACgAQQBkAGQAVABpAG0AZQBTAHAAYQBuACkAIAArACAAUgBPAFUATgBEACgATgAoAEEAZABkAFcAZQBlAGsAcwApACAAKgAgADcALAAgADAAKQBcAG4AIAAgACAAIAAgACAAIAAgACkAXABuACAAIAAgACAAKQBcAG4AKQA7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8AUgBEAEkATgBBAEwAIABEAEEAVABFAFM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PAFIARABJAE4AQQBMAF8ARABBAFQARQBcAG4AXABuAFQAZQBzAHQAcwAgAGkAZgAgAGEAbgAgAG8AcgBkAGkAbgBhAGwAIABkAGEAdABlACAAaQBzACAAdgBhAGwAaQBkACAAZgBvAHIAIAB0AGgAZQAgAGcAaQB2AGU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CAAfAAgAFkAZQBhAHIAIABpAG4AIABDAG8AbQBtAG8AbgAgAEUAcgBhAC4AIABOAG8AdABlACAAdABoAGEAdAAgADEAIABCAEMAIAA9ACAAMAAgAEMARQAsACAAMgAgAEIAQwAgAD0AIAAtADEAIABDAEUAXABuAE8AcgBkAGkAbgBhAGwARABhAHkAIAAgACAAIAAgACAAIAB8ACAAZABlAGMAaQBtAGEAbAAgAFsAMQAuAC4AMwA2ADcAKQAgAHwAIABEAGEAeQAgAG8AZgAgAHkAZQBhAHI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TwBSAEQASQBOAEEATABfAEQAQQBUAEUAIAA9ACAATABBAE0AQgBEAEEAKABZAGUAYQByAEMARQAsACAATwByAGQAaQBuAGEAbABEAGEAeQAsACAAWwBKAHUAbABpAGEAbgBDAGEAbABlAG4AZABhAHIAXQAsAFwAbgAgACAAIAAgAEkARgBTACgAXABuACAAIAAgACAAIAAgACAAIABOAE8AVAAoAEkAUwBOAFUATQBCAEUAUgAoAFkAZQBhAHIAQwBFACkAKQAgACsAIABOAE8AVAAoAEkAUwBOAFUATQBCAEUAUgAoAE8AcgBkAGkAbgBhAGwARABhAHkAKQApACwAIABGAEEATABTAEUALAAgAC8ALwAgAGMAYQBuAG4AbwB0ACAAbwBtAG0AaQB0ACAAeQBlAGEAcgAgAG8AcgAgAG8AcgBkAGkAbgBhAGwAIABkAGEAeQBcAG4AIAAgACAAIAAgACAAIAAgAE4ATwBUACgASQBTAF8ASQBOAFQARQBHAEUAUgAoAFkAZQBhAHIAQwBFACkAKQAsACAARgBBAEwAUwBFACwAIAAvAC8AIAB5AGUAYQByACAAYwBhAG4AbgBvAHQAIABiAGUAIABmAHIAYQBjAHQAaQBvAG4AYQBsAFwAbgAgACAAIAAgACAAIAAgACAAVABSAFUARQAsACAATABFAFQAKABcAG4AIAAgACAAIAAgACAAIAAgACAAIAAgACAAXwBvAHIAZABpAG4AYQBsAEQAYQB5ACwAIABJAE4AVAAoAE8AcgBkAGkAbgBhAGwARABhAHkAKQAsAFwAbgAgACAAIAAgACAAIAAgACAAIAAgACAAIABJAEYAKABfAG8AcgBkAGkAbgBhAGwARABhAHkAIAA8ACAAMQAsACAARgBBAEwAUwBFACwAXABuACAAIAAgACAAIAAgACAAIAAgACAAIAAgACAAIAAgACAATABFAFQAKABcAG4AIAAgACAAIAAgACAAIAAgACAAIAAgACAAIAAgACAAIAAgACAAIAAgAF8AZABhAHkAcwBJAG4AWQBlAGEAcgAsACAARABBAFkAUwBfAEkATgBfAFkARQBBAFIAKABZAGUAYQByAEMARQAsACAASgB1AGwAaQBhAG4AQwBhAGwAZQBuAGQAYQByACkALABcAG4AIAAgACAAIAAgACAAIAAgACAAIAAgACAAIAAgACAAIAAgACAAIAAgAF8AbwByAGQAaQBuAGEAbABEAGEAeQAgADwAPQAgAF8AZABhAHkAcwBJAG4AWQBlAGEAcg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8AUgBEAEkATgBBAEwAXwBEAEEAVABFAF8AVABPAF8ATQBKAEQAQQBUAEUAXABuAFwAbgBSAGUAdAB1AHIAbgBzACAAdABoAGUAIABNAG8AZABpAGYAaQBlAGQAIABKAHUAbABpAGEAbgAgAEQAYQB0AGUAIABmAHIAbwBtACAAdABoAGUAIABnAGkAdgBlAG4AIABvAHIAZABpAG4AYQBsACAAZABhAHQAZQAgAGEAbgBkACAAdABpAG0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AgAHwAIABZAGUAYQByACAAaQBuACAAQwBvAG0AbQBvAG4AIABFAHIAYQAuACAATgBvAHQAZQAgAHQAaABhAHQAIAAxACAAQgBDACAAPQAgADAAIABDAEUALAAgADIAIABCAEMAIAA9ACAALQAxACAAQwBFAFwAbgBPAHIAZABpAG4AYQBsAEQAYQB5ACAAIAAgACAAIAAgACAAfAAgAGkAbgB0AGUAZwBlAHIAIABbADEALgAuADMANgA2AF0AIAB8ACAARABhAHkAIABvAGYAIAB5AGUAYQByACwAIABjAGEAcgByAGkAZQBzACAAaQBmACAAcgBhAG4AZwBlACAAZQB4AGMAZQBlAGQAZQBkAFwAbgBbAFQAaQBtAGUAXQAgACAAIAAgACAAIAAgACAAIAAgACAAfAAgAGQAZQBjAGkAbQBhAGwAIABbADAALgAuADEAKQAgACAAIAB8ACAAVABpAG0AZQAgAG8AZgAgAGQAYQB5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8AUgBEAEkATgBBAEwAXwBEAEEAVABFAF8AVABPAF8ATQBKAEQAQQBUAEUAIAA9ACAATABBAE0AQgBEAEEAKABZAGUAYQByAEMARQAsACAATwByAGQAaQBuAGEAbABEAGEAeQAsACAAWwBUAGkAbQBlAF0ALAAgAFsASgB1AGwAaQBhAG4AQwBhAGwAZQBuAGQAYQByAF0ALABcAG4AIAAgACAAIABJAEYAUwAoAFwAbgAgACAAIAAgACAAIAAgACAAKABZAGUAYQByAEMARQAgAD0AIABcACIAXAAiACkAIAAqACAAKABPAHIAZABpAG4AYQBsAEQAYQB5ACAAPQAgAFwAIgBcACIAKQAgACoAIAAoAFQAaQBtAGUAIAA9ACAAXAAiAFwAIgApACwAIABcACIAXAAiACwAXABuACAAIAAgACAAIAAgACAAIABOAE8AVAAoAEkAUwBOAFUATQBCAEUAUgAoAFkAZQBhAHIAQwBFACkAKQAgACsAIABOAE8AVAAoAEkAUwBOAFUATQBCAEUAUgAoAE8AcgBkAGkAbgBhAGwARABhAHkAKQApACwAIAB7ACMAVgBBAEwAVQBFACEAfQAsAFwAbgAgACAAIAAgACAAIAAgACAAVABSAFUARQAsACAATABFAFQAKABcAG4AIAAgACAAIAAgACAAIAAgACAAIAAgACAAXwBvAHIAZABpAG4AYQBsAEQAYQB5ACwAIABJAE4AVAAoAE8AcgBkAGkAbgBhAGwARABhAHkAKQAsAFwAbgAgACAAIAAgACAAIAAgACAAIAAgACAAIABfAE0ASgBEAE4AWQBlAGEAcgAsACAATQBPAEQASQBGAEkARQBEAF8ASgBVAEwASQBBAE4AXwBEAEEAWQBfAE4AVQBNAEIARQBSACgAWQBlAGEAcgBDAEUALAAgADEALAAgADEALAAgAEoAdQBsAGkAYQBuAEMAYQBsAGUAbgBkAGEAcgApACAALQAgADEALABcAG4AIAAgACAAIAAgACAAIAAgACAAIAAgACAAXwBNAEoARABOAFkAZQBhAHIAIAArACAAXwBvAHIAZABpAG4AYQBsAEQAYQB5ACAAKwAgAE4AKABUAGkAbQBl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PAFIARABJAE4AQQBMAF8ARABBAFQARQBcAG4AXABuAFIAZQB0AHUAcgBuAHMAIAB0AGgAZQAgAHkAZQBhAHIALAAgAG8AcgBkAGkAbgBhAGwAIABkAGEAeQAgAG8AZgAgAHkAZQBhAHIALAAgAHQAaQBtAGUAIABvAGYAIABkAGEAeQAgAGEAbgBkACAAZABhAHkAcwAgAGkAbgAgAHQAaABlACAAeQBlAGEAcg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AgAHwAIABZAGUAYQByACAAaQBuACAAQwBvAG0AbQBvAG4AIABFAHIAYQAuACAATgBvAHQAZQAgAHQAaABhAHQAIAAxACAAQgBDACAAPQAgADAAIABDAEUALAAgADIAIABCAEMAIAA9ACAALQAxACAAQwBFAFwAbgAgADIAIAB8ACAAaQBuAHQAZQBnAGUAcgAgAFsAMQAuAC4AMwA2ADYAXQAgACAAfAAgAE8AcgBkAGkAbgBhAGwAIABkAGEAeQBcAG4AIAAzACAAfAAgAGQAZQBjAGkAbQBhAGwAIABbADAALgAuADEAKQAgACAAIAAgAHwAIABUAGkAbQBlACAAbwBmACAAZABhAHkAXABuACAANAAgAHwAIABpAG4AdABlAGcAZQByACAAWwAzADYANQAsADMANgA2AF0AIAB8ACAARABhAHk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fAAgAE0AbwBkAGkAZgBpAGUAZ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8AUgBEAEkATgBBAEwAXwBEAEEAVABFACAAPQAgAEwAQQBNAEIARABBACgATQBKAEQAYQB0AGUALAAgAFsASgB1AGwAaQBhAG4AQwBhAGwAZQBuAGQAYQByAF0ALABcAG4AIAAgACAAIABJAEYAUwAoAFwAbgAgACAAIAAgACAAIAAgACAATQBKAEQAYQB0AGUAIAA9ACAAXAAiAFwAIgAsACAAewBcACIAXAAiACwAIABcACIAXAAiACwAIABcACIAXAAiACwAIABcACIAXAAiAH0ALABcAG4AIAAgACAAIAAgACAAIAAgAE4ATwBUACgASQBTAE4AVQBNAEIARQBSACgATQBKAEQAYQB0AGUAKQApACwAIAB7ACMAVgBBAEwAVQBFACEALAAgAFwAIgBcACIALAAgAFwAIgBcACIALAAgAFwAIgBcACIAfQAsAFwAbgAgACAAIAAgACAAIAAgACAAVABSAFUARQAsACAATABFAFQAKABcAG4AIAAgACAAIAAgACAAIAAgACAAIAAgACAAXwBjAEQAYQB0AGUALAAgAE0ASgBEAEEAVABFAF8AVABPAF8AQwBBAEwARQBOAEQAQQBSAF8ARABBAFQARQAoAE0ASgBEAGEAdABlACwAIABKAHUAbABpAGEAbgBDAGEAbABlAG4AZABhAHIAKQAsAFwAbgAgACAAIAAgACAAIAAgACAAIAAgACAAIABfAHkAZQBhAHIAQwBFACwAIABJAE4ARABFAFgAKABfAGMARABhAHQAZQAsACAAMQAsACAAMQApACwAXABuACAAIAAgACAAIAAgACAAIAAgACAAIAAgAF8ATQBKAEQATgBZAGUAYQByACwAIABNAE8ARABJAEYASQBFAEQAXwBKAFUATABJAEEATgBfAEQAQQBZAF8ATgBVAE0AQgBFAFIAKABfAHkAZQBhAHIAQwBFACwAIAAxACwAIAAxACwAIABKAHUAbABpAGEAbgBDAGEAbABlAG4AZABhAHIAKQAgAC0AIAAxACwAXABuACAAIAAgACAAIAAgACAAIAAgACAAIAAgAF8AbwByAGQAaQBuAGEAbABEAGEAeQAsACAASQBOAFQAKABNAEoARABhAHQAZQAgAC0AIABfAE0ASgBEAE4AWQBlAGEAcgApACwAXABuACAAIAAgACAAIAAgACAAIAAgACAAIAAgAF8AZABhAHkAcwBJAG4AWQBlAGEAcgAsACAARABBAFkAUwBfAEkATgBfAFkARQBBAFIAKABfAHkAZQBhAHIAQwBFACwAIABKAHUAbABpAGEAbgBDAGEAbABlAG4AZABhAHIAKQAsAFwAbgAgACAAIAAgACAAIAAgACAAIAAgACAAIABIAFMAVABBAEMASwAoAFwAbgAgACAAIAAgACAAIAAgACAAIAAgACAAIAAgACAAIAAgAF8AeQBlAGEAcgBDAEUALABcAG4AIAAgACAAIAAgACAAIAAgACAAIAAgACAAIAAgACAAIABfAG8AcgBkAGkAbgBhAGwARABhAHkALABcAG4AIAAgACAAIAAgACAAIAAgACAAIAAgACAAIAAgACAAIABJAE4ARABFAFgAKABfAGMARABhAHQAZQAsACAAMQAsACAANAApACwAXABuACAAIAAgACAAIAAgACAAIAAgACAAIAAgACAAIAAgACAAXwBkAGEAeQBzAEkAbgBZAGUAYQByAFwAbgAgACAAIAAgACAAIAAgACAAIAAgACAAIAApAFwAbgAgACAAIAAgACAAIAAgACAAKQBcAG4AIAAgACAAIAApAFwAbgApADs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PAEYAXwBXAEUARQBLAFwAbgBcAG4AUgBlAHQAdQByAG4AcwAgAGEAbgAgAGkAbgB0AGUAZwBlAHIAIABmAG8AcgAgAHQAaABlACAAZABhAHkAIABvAGYAIAB0AGgAZQAgAHcAZQBlAGsAIABmAG8AcgAgAGEAIABnAGkAdgBlAG4AIABNAG8AZABpAGYAaQBlAGQAIABKAHUAbABpAGEAbgAgAE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cAXQAgAHwAIABJAFMATwAgAGQAYQB5ACAAbwBmACAAdwBlAGUAawAgAG4AdQBtAGIAZQByAFwAbgAgACAAIAB8ACAAIAAgACAAIAAgACAAIAAgACAAIAAgACAAIAAgACAAfAAgAE0AbwBuAGQAYQB5AC4ALgBTAHUAb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HwAIABkAGUAYwBpAG0AYQBsACAAfA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TwBGAF8AVwBFAEUASwAgAD0AIABMAEEATQBCAEQAQQAoAE0ASgBEAGEAdABlACwAXABuACAAIAAgACAASQBGAFMAKABcAG4AIAAgACAAIAAgACAAIAAgAE0ASgBEAGEAdABlACAAPQAgAFwAIgBcACIALAAgAFwAIgBcACIALABcAG4AIAAgACAAIAAgACAAIAAgAE4ATwBUACgASQBTAE4AVQBNAEIARQBSACgATQBKAEQAYQB0AGUAKQApACwAIAB7ACMAVgBBAEwAVQBFACEAfQAsAFwAbgAgACAAIAAgACAAIAAgACAAVABSAFUARQAsACAATABFAFQAKABcAG4AIAAgACAAIAAgACAAIAAgACAAIAAgACAAXwBNAEoARABOACwAIABJAE4AVAAoAE0ASgBEAGEAdABlACkALABcAG4AIAAgACAAIAAgACAAIAAgACAAIAAgACAATQBPAEQAKABfAE0ASgBEAE4AIAArACAAMgAsACAANwApACAAKwAgADE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VgBFAFIAVABfAFcARQBFAEsARABBAFkAXwBOAFUATQBCAEUAUgBcAG4AXABuAFIAZQB0AHUAcgBuAHMAIABhAG4AIABpAG4AdABlAGcAZQByACAAZgBvAHIAIAB0AGgAZQAgAGQAYQB5ACAAbwBmACAAdABoAGUAIAB3AGUAZQBrACAAZgByAG8AbQAgAHQAaABlACAAdAByAGEAZABpAHQAbwBuAGEAbAAgAG4AdQBtAGIAZQByAGkAbgBnACAAcwBjAGgAZQBtAGUAIAB0AG8AIAB0AGgAZQAgAEkAUwBPACAAZABlAGYAaQBuAGkAdABpAG8AbgAsACAAbwByAFwAbgB2AGkAYwBlACAAdgBlAHIAcwBh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cAZQBlAGsAZABhAHkAIABuAHUAbQBiAGUAcgBcAG4AIAAgACAAfAAgAFsAMQAuAC4ANwBdACAAIAB8ACAAIAAgACAAfAAgAEkAUwBPACAAIAAgACAAIAAgACAAfAAgAFQAcgBhAGQAaQB0AGkAbwBhAGwAXABuACAAIAAgAHwAIAAgACAAIAAgACAAIAAgACAAfAAgAC0ALQAtAC0ALQAtAC0ALQAtAC0ALQAtAC0ALQAtAC0ALQAtAC0ALQAtAC0ALQAtAC0ALQAtAFwAbgAgACAAIAB8ACAAIAAgACAAIAAgACAAIAAgAHwAIAAgADEAIAB8ACAATQBvAG4AZABhAHkAIAAgACAAIAB8ACAAUwB1AG4AZABhAHkAIABcAG4AIAAgACAAfAAgACAAIAAgACAAIAAgACAAIAB8ACAAIAAyACAAfAAgAFQAdQBlAHMAZABhAHkAIAAgACAAfAAgAE0AbwBuAGQAYQB5ACAAXABuACAAIAAgAHwAIAAgACAAIAAgACAAIAAgACAAfAAgACAAMwAgAHwAIABXAGUAZABuAGUAcwBkAGEAeQAgAHwAIABUAHUAZQBzAGQAYQB5AFwAbgAgACAAIAB8ACAAIAAgACAAIAAgACAAIAAgAHwAIAAgADQAIAB8ACAAVABoAHUAcgBzAGQAYQB5ACAAIAB8ACAAVwBlAGQAbgBlAHMAZABhAHkAXABuACAAIAAgAHwAIAAgACAAIAAgACAAIAAgACAAfAAgACAANQAgAHwAIABGAHIAaQBkAGEAeQAgACAAIAAgAHwAIABUAGgAdQByAHMAZABhAHkAXABuACAAIAAgAHwAIAAgACAAIAAgACAAIAAgACAAfAAgACAANgAgAHwAIABTAGEAdAB1AHIAZABhAHkAIAAgAHwAIABGAHIAaQBkAGEAeQBcAG4AIAAgACAAfAAgACAAIAAgACAAIAAgACAAIAB8ACAAIAA3ACAAfAAgAFMAdQBuAGQAYQB5ACAAIAAgACAAfAAgAFMAYQB0AHUAc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PAGYAVwBlAGUAawAgACAAIAAgACAAIAAgACAAIAAgAHwAIABpAG4AdABlAGcAZQByACAAWwAxAC4ALgA3AF0AIAB8ACAARABhAHkAIABvAGYAIAB3AGUAZQBrACAAbgB1AG0AYgBlAHIAXABuAFsASQBTAE8AdABvAFQAcgBhAGQAaQB0AGkAbwBuAGEAbABdACAAfAAgAHMAdwBpAHQAYwBoACAAIAAgACAAIAAgACAAIAAgAHwAIABSAGUAdAB1AHIAbgAgAGQAYQB5ACAAbwBmACAAdwBlAGUAawAgAHUAcwBpAG4AZwAgAHQAcgBhAGQAaQB0AGkAbwBuAGEAbAAgAG4AdQBtAGIAZQByAGkAbgBnACAAcwBjAGgAZQBtAGUALAAgAGEAcwBzAHUAbQBpAG4AZwAgAFwAbgAgACAAIAAgACAAIAAgACAAIAAgACAAIAAgACAAIAAgACAAIAAgAHwAIAAgACAAIAAgACAAIAAgACAAIAAgACAAIAAgACAAIAB8ACAARABhAHkATwBmAFcAZQBlAGsAIAB3AGEAcwAgAHAAcgBvAHYAaQBkAGUAZAAgAGEAYwBjAG8AcgBkAGkAbgBnACAAdABvACAASQBTAE8AIABkAGUAZgBpAG4AaQB0AGkAbwBuAC4AXABuACAAIAAgACAAIAAgACAAIAAgACAAIAAgACAAIAAgACAAIAAgACAAfAAgACAAIAAgACAAIAAgACAAIAAgACAAIAAgACAAIAAgAHwAIABEAGUAZgBhAHUAbAB0ACAAaQBzACAAdABvACAAcgBlAHQAdQByAG4AIABpAG4AIABJAFMATwAgAGQAZQBmAGkAbgBpAHQAaQBvAG4ALAAgAGEAcwBzAHUAbQBpAG4AZwAgAEQAYQB5AE8AZgBXAGUAZQBrACAAdwBhAHMAXABuACAAIAAgACAAIAAgACAAIAAgACAAIAAgACAAIAAgACAAIAAgACAAfAAgACAAIAAgACAAIAAgACAAIAAgACAAIAAgACAAIAAgAHwAIABwAHIAbwB2AGkAZABlAGQAIABhAGMAYwBvAHIAZABpAG4AZwAgAHQAbwAgAHQAaABlACAAdAByAGEAZABpAHQAaQBvAG4AYQBsACAAbgB1AG0AYgBlAHIAaQBuAGcAIABzAGMAaABlAG0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4AVgBFAFIAVABfAFcARQBFAEsARABBAFkAXwBOAFUATQBCAEUAUgAgAD0AIABMAEEATQBCAEQAQQAoAEQAYQB5AE8AZgBXAGUAZQBrACwAIABbAEkAUwBPAHQAbwBUAHIAYQBkAGkAdABpAG8AbgBhAGwAXQAsAFwAbgAgACAAIAAgAEkARgBTACgAXABuACAAIAAgACAAIAAgACAAIABEAGEAeQBPAGYAVwBlAGUAawAgAD0AIABcACIAXAAiACwAIABcACIAXAAiACwAXABuACAAIAAgACAAIAAgACAAIABOAE8AVAAoAEkAUwBOAFUATQBCAEUAUgAoAEQAYQB5AE8AZgBXAGUAZQBrACkAKQAsACAAewAjAFYAQQBMAFUARQAhAH0ALABcAG4AIAAgACAAIAAgACAAIAAgAFQAUgBVAEUALAAgAEwARQBUACgAXABuACAAIAAgACAAIAAgACAAIAAgACAAIAAgAF8AZwBpAHYAZQBuAEQAbwBXACwAIABJAE4AVAAoAE4AKABEAGEAeQBPAGYAVwBlAGUAawApACkALABcAG4AIAAgACAAIAAgACAAIAAgACAAIAAgACAAXwBmAHIAbwBtAEkAUwBPACwAIABOACgASQBTAE8AdABvAFQAcgBhAGQAaQB0AGkAbwBuAGEAbAApACAAPAA+ACAAMAAsACAAXABuACAAIAAgACAAIAAgACAAIAAgACAAIAAgAF8AcwBoAGkAZgB0AEQAbwBXACwAIABfAGcAaQB2AGUAbgBEAG8AdwAgACsAIABJAEYAKABfAGYAcgBvAG0ASQBTAE8ALAAgADAALAAgAC0AMgApACwAXABuACAAIAAgACAAIAAgACAAIAAgACAAIAAgAE0ATwBEACgAXwBzAGgAaQBmAHQARABvAHcALAAgADcAKQAgACs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PAEYAXwBNAE8ATgBUAEgAXABuAFwAbgBSAGUAdAB1AHIAbgBzACAAYQAgAE0AbwBkAGkAZgBpAGUAZAAgAEoAdQBsAGkAYQBuACAARABhAHQAZQAgAGYAbwByACAAYQAgAGcAaQB2AGUAbgAgAGQAYQB5ACAAbwBmACAAdwBlAGUAawAsACAAcgBlAGwAYQB0AGkAdgBlACAAdwBlAGUAawAgAGYAbwByACAAdABoAGUAIABtAG8AbgB0AGgALAAgAHkAZQBhAHIAIABhAG4AZAAgAHQAaQBtAGUAIABvAGYAIABkAGEAeQBcAG4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QAaABlACAAeQBlAGEAcgBcAG4AVwBlAGUAawBPAGYATQBvAG4AdABoACAAIAAgACAAIAAgAHwAIABpAG4AdABlAGcAZQByACAAWwAtADQALgAuADUAXQAgAHwAIABXAGUAZQBrACAAaQBuACAAdABoAGUAIABtAG8AbgB0AGgALgBcAG4AIAAgACAAIAAgACAAIAAgACAAIAAgACAAIAAgACAAIAAgAHwAIAAgACAAIAAgACAAIAAgACAAIAAgACAAIAAgACAAIAAgAHwAIABOAG8AdABlACAAaQBmACAAdABoAGUAIAByAGUAZgBlAHIAZQBuAGMAZQAgAGUAeABjAGUAZQBkAHMAIAB0AGgAZQAgAGIAbwB1AG4AZABzACAAbwBmACAAdABoAGUAIABtAG8AbgB0AGgALAAgAGEAbgBvAHQAaABlAHIAIABtAG8AbgB0AGgAXABuACAAIAAgACAAIAAgACAAIAAgACAAIAAgACAAIAAgACAAIAB8ACAAIAAgACAAIAAgACAAIAAgACAAIAAgACAAIAAgACAAIAB8ACAAdwBpAGwAbAAgAGIAZQAgAHIAZQB0AHUAcgBuAGUAZAAuAFwAbgAgACAAIAAgACAAIAAgACAAIAAgACAAIAAgACAAIAAgACAAfAAgACAAIAAgACAAIAAgACAAIAAgACAAIAAgACAAIAAgACAAfAAgACAAMAAgAC0AIABsAGEAcwB0ACAAdwBlAGUAawAgAG8AZgAgAHAAcgBlAHYAaQBvAHUAcwAgAG0AbwBuAHQAaABcAG4AIAAgACAAIAAgACAAIAAgACAAIAAgACAAIAAgACAAIAAgAHwAIAAgACAAIAAgACAAIAAgACAAIAAgACAAIAAgACAAIAAgAHwAIAAgADEAIAAtACAAZgBpAHIAcwB0ACAAdwBlAGUAawBcAG4AIAAgACAAIAAgACAAIAAgACAAIAAgACAAIAAgACAAIAAgAHwAIAAgACAAIAAgACAAIAAgACAAIAAgACAAIAAgACAAIAAgAHwAIAAgADIAIAAtACAAcwBlAGMAbwBuAGQAIAB3AGUAZQBrAFwAbgAgACAAIAAgACAAIAAgACAAIAAgACAAIAAgACAAIAAgACAAfAAgACAAIAAgACAAIAAgACAAIAAgACAAIAAgACAAIAAgACAAfAAgACAAMwAgAC0AIAB0AGgAaQByAGQAIAB3AGUAZQBrAFwAbgAgACAAIAAgACAAIAAgACAAIAAgACAAIAAgACAAIAAgACAAfAAgACAAIAAgACAAIAAgACAAIAAgACAAIAAgACAAIAAgACAAfAAgACAANAAgAC0AIABmAG8AdQByAHQAaAAgAHcAZQBlAGsAXABuACAAIAAgACAAIAAgACAAIAAgACAAIAAgACAAIAAgACAAIAB8ACAAIAAgACAAIAAgACAAIAAgACAAIAAgACAAIAAgACAAIAB8ACAAIAA1ACAALQAgAGYAaQBmAHQAaAAgAHcAZQBlAGsAXABuACAAIAAgACAAIAAgACAAIAAgACAAIAAgACAAIAAgACAAIAB8ACAAIAAgACAAIAAgACAAIAAgACAAIAAgACAAIAAgACAAIAB8ACAALQAxACAALQAgAGwAYQBzAHQAIAB3AGUAZQBrAFwAbgAgACAAIAAgACAAIAAgACAAIAAgACAAIAAgACAAIAAgACAAfAAgACAAIAAgACAAIAAgACAAIAAgACAAIAAgACAAIAAgACAAfAAgAC0AMgAgAC0AIABzAGUAYwBvAG4AZAAgAHQAbwAgAGwAYQBzAHQAIAB3AGUAZQBrAFwAbgAgACAAIAAgACAAIAAgACAAIAAgACAAIAAgACAAIAAgACAAfAAgACAAIAAgACAAIAAgACAAIAAgACAAIAAgACAAIAAgACAAfAAgAC0AMwAgAC0AIAB0AGgAaQByAGQAIAB0AG8AIABsAGEAcwB0ACAAdwBlAGUAawBcAG4AIAAgACAAIAAgACAAIAAgACAAIAAgACAAIAAgACAAIAAgAHwAIAAgACAAIAAgACAAIAAgACAAIAAgACAAIAAgACAAIAAgAHwAIAAtADQAIAAtACAAZgBvAHUAcgB0AGgAIAB0AG8AIABsAGEAcwB0ACAAdwBlAGUAawBcAG4ASQBTAE8AVwBlAGUAawBEAGEAeQAgACAAIAAgACAAIAAgAHwAIABpAG4AdABlAGcAZQByACAAWwAxAC4ALgA3AF0AIAAgAHwAIABJAFMATwAgAGQAYQB5ACAAbwBmACAAdwBlAGUAawAgAG4AdQBtAGIAZQByACAATQBvAG4AZABhAHkALgAuAFMAdQBuAGQAYQB5AFwAbgBbAFQAaQBtAGUAXQAgACAAIAAgACAAIAAgACAAIAAgACAAfAAgAGQAZQBjAGkAbQBhAGwAIABbADAALgAuADEAKQAgACAAfAAgAFQAaQBtAGUAIABvAGYAIABk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IAAgACAAIA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8ARgBfAE0ATwBOAFQASAAoADIAMAAyADMALAAgADYALAAgADAALAAgADcAKQBcAG4AUgBlAHQAdQByAG4AcwA6ACAATQBKAEQAYQB0AGUAIAA2ADAAMQAyADAALgAwACAAKAAyADUALwAwADYALwAyADAAMgAzACkAIABpAGUALgAgAHQAaABlACAAbABhAHMAdAAgAFMAdQBuAGQAYQB5ACAAbwBmACAASgB1AG4AZQAgADIAMAAyADMAXABuAFwAbgBXAEUARQBLAEQAQQBZAF8ATwBGAF8ATQBPAE4AVABIACgAMgAwADIAMwAsACAAMQAsACAAMgAsACAAMgAsACAAMAAuADUAKQBcAG4AUgBlAHQAdQByAG4AcwA6ACAATQBKAEQAYQB0AGUAIAA1ADkAOQA1ADQALgA1ACAAKAAxADAALwAwADEALwAyADAAMgAzACAAMQAyAHAAbQApACAAaQBlAC4AIABtAGkAZABkAGEAeQAgAG8AZgAgAHQAaABlACAAcwBlAGMAbwBuAGQAIABUAHUAZQBzAGQAYQB5ACAAbwBmACAASgBhAG4AdQBhAHIAeQAgADIAMAAyAD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wBGAF8ATQBPAE4AVABIACAAPQAgAEwAQQBNAEIARABBACgAWQBlAGEAcgBDAEUALAAgAE0AbwBuAHQAaAAsACAAVwBlAGUAawBPAGYATQBvAG4AdABoACwAIABJAFMATwBXAGUAZQBrAEQAYQB5ACwAIABbAFQAaQBtAGUAXQAsACAAWwBKAHUAbABpAGEAbgBDAGEAbABlAG4AZABhAHIAXQAsAFwAbgAgACAAIAAgAEkARgBTACgAXABuACAAIAAgACAAIAAgACAAIAAoAFkAZQBhAHIAQwBFACAAPQAgAFwAIgBcACIAKQAgACoAIAAoAE0AbwBuAHQAaAAgAD0AIABcACIAXAAiACkAIAAqACAAKABXAGUAZQBrAE8AZgBNAG8AbgB0AGgAIAA9ACAAXAAiAFwAIgApACAAKgAgACgASQBTAE8AVwBlAGUAawBEAGEAeQAgAD0AIABcACIAXAAiACkALAAgAFwAIgBcACIALABcAG4AIAAgACAAIAAgACAAIAAgAE4ATwBUACgASQBTAE4AVQBNAEIARQBSACgAWQBlAGEAcgBDAEUAKQApACAAKwAgAE4ATwBUACgASQBTAE4AVQBNAEIARQBSACgATQBvAG4AdABoACkAKQAgACsAIABOAE8AVAAoAEkAUwBOAFUATQBCAEUAUgAoAFcAZQBlAGsATwBmAE0AbwBuAHQAaAApACkAIAArACAATgBPAFQAKABJAFMATgBVAE0AQgBFAFIAKABJAFMATwBXAGUAZQBrAEQAYQB5ACkAKQAsACAAewAjAFYAQQBMAFUARQAhAH0ALABcAG4AIAAgACAAIAAgACAAIAAgAE4ATwBUACgASQBTAF8ASQBOAFQARQBHAEUAUgAoAFkAZQBhAHIAQwBFACkAIAAqACAASQBTAF8ASQBOAFQARQBHAEUAUgAoAE0AbwBuAHQAaAApACAAKgAgAEkAUwBfAEkATgBUAEUARwBFAFIAKABXAGUAZQBrAE8AZgBNAG8AbgB0AGgAKQAgACoAIABJAFMAXwBJAE4AVABFAEcARQBSACgASQBTAE8AVwBlAGUAawBEAGEAeQApACkALAAgAHsAIwBOAFUATQAhAH0ALABcAG4AIAAgACAAIAAgACAAIAAgACgAVwBlAGUAawBPAGYATQBvAG4AdABoACAAPAAgAC0ANAApACAAKwAgACgAVwBlAGUAawBPAGYATQBvAG4AdABoACAAPgAgADUAKQAsACAAewAjAE4AVQBNACEAfQAsAFwAbgAgACAAIAAgACAAIAAgACAAVABSAFUARQAsACAATABFAFQAKABcAG4AIAAgACAAIAAgACAAIAAgACAAIAAgACAAXwBtAG8AbgB0AGgALAAgAE0AbwBuAHQAaAAgACsAIABOACgAVwBlAGUAawBPAGYATQBvAG4AdABoACAAPAAgADAAKQAsAFwAbgAgACAAIAAgACAAIAAgACAAIAAgACAAIABfAHcAZQBlAGsATwBmAGYAcwBlAHQALAAgAFcAZQBlAGsATwBmAE0AbwBuAHQAaAAgAC0AIABOACgAVwBlAGUAawBPAGYATQBvAG4AdABoACAAPgA9ACAAMAApACwAXABuACAAIAAgACAAIAAgACAAIAAgACAAIAAgAF8AaQBzAG8ARABvAFcALAAgAE0ATwBEACgASQBTAE8AVwBlAGUAawBEAGEAeQAgAC0AIAAxACwAIAA3ACkAIAArACAAMQAsAFwAbgAgACAAIAAgACAAIAAgACAAIAAgACAAIABfAGYAaQByAHMAdABPAGYATQBvAG4AdABoACwAIABNAE8ARABJAEYASQBFAEQAXwBKAFUATABJAEEATgBfAEQAQQBUAEUAKABZAGUAYQByAEMARQAsACAAXwBtAG8AbgB0AGgALAAgADEALAAgADAALAAgAEoAdQBsAGkAYQBuAEMAYQBsAGUAbgBkAGEAcgApACwAXABuACAAIAAgACAAIAAgACAAIAAgACAAIAAgAF8AZgBpAHIAcwB0AEQAbwBXACwAIABEAEEAWQBfAE8ARgBfAFcARQBFAEsAKABfAGYAaQByAHMAdABPAGYATQBvAG4AdABoACkALABcAG4AIAAgACAAIAAgACAAIAAgACAAIAAgACAAXwBmAGkAcgBzAHQATwBmAE0AbwBuAHQAaAAgACsAIAAoAF8AdwBlAGUAawBPAGYAZgBzAGUAdAAgACoAIAA3ACkAIAArACAATQBPAEQAKABfAGkAcwBvAEQAbwB3ACAALQAgAF8AZgBpAHIAcwB0AEQAbwBXACwAIAA3ACkAIAArACAATgAoAFQAaQBtAGU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XAEUARQBLAF8ARABBAFQARQBcAG4AXABuAFQAZQBzAHQAcwAgAGkAZgAgAGEAIAB3AGUAZQBrACAAZABhAHQAZQAgAGkAcwAgAHYAYQBsAGkAZAAgAGYAbwBy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SQBTAE8AVwBlAGUAawAgACAAIAAgACAAIAAgACAAIAAgAHwAIABpAG4AdABlAGcAZQByACAAWwAxAC4ALgA1ADMAXQAgAHwAIABJAFMATwAgAGQAZQBmAGkAbgBlAGQAIAB3AGUAZQBrACAAbgB1AG0AYgBlAHIAIABvAGYAIAB0AGgAZQAgAHkAZQBhAHIAXABuAFsASQBTAE8AVwBlAGUAawBEAGEAeQBdACAAIAAgACAAIAB8ACAAaQBuAHQAZQBnAGUAcgAgAFsAMQAuAC4ANwBdACAAIAB8ACAASQBTAE8AIABkAGUAZgBpAG4AZQBkACAAZABhAHkAIABvAGYAIAB3AGUAZQBrACAATQBvAG4AZABhAHkALgAuAFMAdQBu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wBFAEUASwBfAEQAQQBUAEUAIAA9ACAATABBAE0AQgBEAEEAKABZAGUAYQByAEMARQAsACAASQBTAE8AVwBlAGUAawAsACAAWwBJAFMATwBXAGUAZQBrAEQAYQB5AF0ALAAgAFsASgB1AGwAaQBhAG4AQwBhAGwAZQBuAGQAYQByAF0ALABcAG4AIAAgACAAIABJAEYAUwAoAFwAbgAgACAAIAAgACAAIAAgACAATgBPAFQAKABJAFMATgBVAE0AQgBFAFIAKABZAGUAYQByAEMARQApACkAIAArACAATgBPAFQAKABJAFMATgBVAE0AQgBFAFIAKABJAFMATwBXAGUAZQBrACkAKQAsACAARgBBAEwAUwBFACwAIAAvAC8AIABjAGEAbgBuAG8AdAAgAG8AbQBtAGkAdAAgAHkAZQBhAHIAIABvAHIAIAB3AGUAZQBrAFwAbgAgACAAIAAgACAAIAAgACAATgBPAFQAKABJAFMAXwBJAE4AVABFAEcARQBSACgAWQBlAGEAcgBDAEUAKQAgACoAIABJAFMAXwBJAE4AVABFAEcARQBSACgASQBTAE8AVwBlAGUAawApACkALAAgAEYAQQBMAFMARQAsACAALwAvACAAeQBlAGEAcgAgAGEAbgBkACAAdwBlAGUAawAgAGMAYQBuAG4AbwB0ACAAYgBlACAAZgByAGEAYwB0AGkAbwBuAGEAbABcAG4AIAAgACAAIAAgACAAIAAgAFQAUgBVAEUALAAgAEwARQBUACgAXABuACAAIAAgACAAIAAgACAAIAAgACAAIAAgAF8AdgBhAGwAaQBkAFcAZQBlAGsALAAgAEkARgBTACgAXABuACAAIAAgACAAIAAgACAAIAAgACAAIAAgACAAIAAgACAASQBTAE8AVwBlAGUAawAgADwAIAAxACwAIABGAEEATABTAEUALABcAG4AIAAgACAAIAAgACAAIAAgACAAIAAgACAAIAAgACAAIABJAFMATwBXAGUAZQBrACAAPAA9ACAANQAyACwAIABUAFIAVQBFACwAXABuACAAIAAgACAAIAAgACAAIAAgACAAIAAgACAAIAAgACAASQBTAE8AVwBlAGUAawAgAD0AIAA1ADMALAAgACgAVwBFAEUASwBTAF8ASQBOAF8AWQBFAEEAUgAoAFkAZQBhAHIAQwBFACwAIABKAHUAbABpAGEAbgBDAGEAbABlAG4AZABhAHIAKQAgAD0AIAA1ADMAKQAsAFwAbgAgACAAIAAgACAAIAAgACAAIAAgACAAIAAgACAAIAAgAFQAUgBVAEUALAAgAEYAQQBMAFMARQBcAG4AIAAgACAAIAAgACAAIAAgACAAIAAgACAAKQAsAFwAbgAgACAAIAAgACAAIAAgACAAIAAgACAAIABJAEYAKABOAE8AVAAoAF8AdgBhAGwAaQBkAFcAZQBlAGsAKQAsACAARgBBAEwAUwBFACwAXABuACAAIAAgACAAIAAgACAAIAAgACAAIAAgACAAIAAgACAASQBGACgATgBPAFQAKABJAFMATgBVAE0AQgBFAFIAKABJAFMATwBXAGUAZQBrAEQAYQB5ACkAKQAsACAAVABSAFUARQAsAFwAbgAgACAAIAAgACAAIAAgACAAIAAgACAAIAAgACAAIAAgACAAIAAgACAATABFAFQAKABcAG4AIAAgACAAIAAgACAAIAAgACAAIAAgACAAIAAgACAAIAAgACAAIAAgACAAIAAgACAAXwB3AGUAZQBrAEQAYQB5ACwAIABJAE4AVAAoAEkAUwBPAFcAZQBlAGsARABhAHkAKQAsAFwAbgAgACAAIAAgACAAIAAgACAAIAAgACAAIAAgACAAIAAgACAAIAAgACAAIAAgACAAIAAoAF8AdwBlAGUAawBEAGEAeQAgAD4APQAgADEAKQAgACoAIAAoAF8AdwBlAGUAawBEAGEAeQAgADwAPQAgADcAKQAgADwAPgAgADA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TAF8ASQBOAF8AWQBFAEEAUgBcAG4AXABuAFIAZQB0AHUAcgBuAHMAIAB0AGgAZQAgAGMAbwB1AG4AdAAgAG8AZgAgAEkAUwBPACAAZABlAGYAaQBuAGUAZAAgAHcAZQBlAGsAcwAgAGkAbgAgAGE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NQAyACwANQAz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TAF8ASQBOAF8AWQBFAEEAUgAgAD0AIABMAEEATQBCAEQAQQAoAFkAZQBhAHIAQwBFACwAIABbAEoAdQBsAGkAYQBuAEMAYQBsAGUAbgBkAGEAcgBdACwAXABuACAAIAAgACAASQBGAFMAKABcAG4AIAAgACAAIAAgACAAIAAgAFkAZQBhAHIAQwBFACAAPQAgAFwAIgBcACIALAAgAFwAIgBcACIALABcAG4AIAAgACAAIAAgACAAIAAgAE4ATwBUACgASQBTAE4AVQBNAEIARQBSACgAWQBlAGEAcgBDAEUAKQApACwAIAB7ACMAVgBBAEwAVQBFACEAfQAsAFwAbgAgACAAIAAgACAAIAAgACAAVABSAFUARQAsACAATABFAFQAKABcAG4AIAAgACAAIAAgACAAIAAgACAAIAAgACAAXwBnAHIAZQBnAG8AcgBpAGEAbgAsACAATgAoAEoAdQBsAGkAYQBuAEMAYQBsAGUAbgBkAGEAcgApACAAPQAgADAALABcAG4AIAAgACAAIAAgACAAIAAgACAAIAAgACAAZgBuAEwAYQBzAHQAVwBlAGUAawBEAGEAeQBPAGYAWQBlAGEAcgAsACAATABBAE0AQgBEAEEAKABfAHkAZQBhAHIAQwBFACwAXABuACAAIAAgACAAIAAgACAAIAAgACAAIAAgACAAIAAgACAATABFAFQAKABcAG4AIAAgACAAIAAgACAAIAAgACAAIAAgACAAIAAgACAAIAAgACAAIAAgAF8AZABhAHkAUAByAGUAYwBlAHMAcwBpAG8AbgAsACAASQBGACgAXwBnAHIAZQBnAG8AcgBpAGEAbgAsAFwAbgAgACAAIAAgACAAIAAgACAAIAAgACAAIAAgACAAIAAgACAAIAAgACAAIAAgACAAIABfAHkAZQBhAHIAQwBFACAAKwAgAEkATgBUACgAXwB5AGUAYQByAEMARQAgAC8AIAA0ACkAIAAtACAASQBOAFQAKABfAHkAZQBhAHIAQwBFACAALwAgADEAMAAwACkAIAArACAASQBOAFQAKABfAHkAZQBhAHIAQwBFACAALwAgADQAMAAwACkAIAArACAANgAsAFwAbgAgACAAIAAgACAAIAAgACAAIAAgACAAIAAgACAAIAAgACAAIAAgACAAIAAgACAAIABfAHkAZQBhAHIAQwBFACAAKwAgAEkATgBUACgAXwB5AGUAYQByAEMARQAgAC8AIAA0ACkAIAArACAANABcAG4AIAAgACAAIAAgACAAIAAgACAAIAAgACAAIAAgACAAIAAgACAAIAAgACkALABcAG4AIAAgACAAIAAgACAAIAAgACAAIAAgACAAIAAgACAAIAAgACAAIAAgAE0ATwBEACgAXwBkAGEAeQBQAHIAZQBjAGUAcwBzAGkAbwBuACwAIAA3ACkAIAArACAAMQBcAG4AIAAgACAAIAAgACAAIAAgACAAIAAgACAAIAAgACAAIAApAFwAbgAgACAAIAAgACAAIAAgACAAIAAgACAAIAApACwAXABuAFwAbgAgACAAIAAgACAAIAAgACAAIAAgACAAIABfAHkAZQBhAHIAQwBFACwAIABJAE4AVAAoAFkAZQBhAHIAQwBFACkALABcAG4AIAAgACAAIAAgACAAIAAgACAAIAAgACAAXwBkAG8AdwBMAGEAcwB0AEQAYQB5ACwAIABmAG4ATABhAHMAdABXAGUAZQBrAEQAYQB5AE8AZgBZAGUAYQByACgAXwB5AGUAYQByAEMARQApACwAXABuACAAIAAgACAAIAAgACAAIAAgACAAIAAgAEkARgAoAFwAbgAgACAAIAAgACAAIAAgACAAIAAgACAAIAAgACAAIAAgAF8AZABvAHcATABhAHMAdABEAGEAeQAgAD0AIAA0ACwAXABuACAAIAAgACAAIAAgACAAIAAgACAAIAAgACAAIAAgACAALwAvACAAaQBmACAAbABhAHMAdAAgAGQAYQB5ACAAbwBmACAAeQBlAGEAcgAgAGkAcwAgAGEAIABUAGgAdQByAHMAZABhAHkALAAgAHQAaABlAG4AIABoAGEAcwAgAGEAbgAgAGUAeAB0AHIAYQAgAHcAZQBlAGsAXABuACAAIAAgACAAIAAgACAAIAAgACAAIAAgACAAIAAgACAANQAzACwAXABuACAAIAAgACAAIAAgACAAIAAgACAAIAAgACAAIAAgACAATABFAFQAKABcAG4AIAAgACAAIAAgACAAIAAgACAAIAAgACAAIAAgACAAIAAgACAAIAAgAF8AZABvAHcATABhAHMAdABEAGEAeQBQAHIAZQB2ACwAIABmAG4ATABhAHMAdABXAGUAZQBrAEQAYQB5AE8AZgBZAGUAYQByACgAXwB5AGUAYQByAEMARQAgAC0AIAAxACkAIAAsAFwAbgAgACAAIAAgACAAIAAgACAAIAAgACAAIAAgACAAIAAgACAAIAAgACAASQBGACgAXABuACAAIAAgACAAIAAgACAAIAAgACAAIAAgACAAIAAgACAAIAAgACAAIAAgACAAIAAgAF8AZABvAHcATABhAHMAdABEAGEAeQBQAHIAZQB2ACAAPQAgADMALABcAG4AIAAgACAAIAAgACAAIAAgACAAIAAgACAAIAAgACAAIAAgACAAIAAgACAAIAAgACAALwAvACAAaQBmACAAbABhAHMAdAAgAGQAYQB5ACAAbwBmACAAcAByAGUAdgBpAG8AdQBzACAAeQBlAGEAcgAgAGkAcwAgAGEAIABXAGUAZABuAGUAcwBkAGEAeQAsACAAdABoAGUAbgAgAGgAYQBzACAAYQBuACAAZQB4AHQAcgBhACAAdwBlAGUAawBcAG4AIAAgACAAIAAgACAAIAAgACAAIAAgACAAIAAgACAAIAAgACAAIAAgACAAIAAgACAANQAzACwAXABuACAAIAAgACAAIAAgACAAIAAgACAAIAAgACAAIAAgACAAIAAgACAAIAAgACAAIAAgAC8ALwAgAG8AdABoAGUAcgB3AGkAcwBlAFwAbgAgACAAIAAgACAAIAAgACAAIAAgACAAIAAgACAAIAAgACAAIAAgACAAIAAgACAAIAA1ADI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fAEQAQQBUAEUAXwBUAE8AXwBNAEoARABBAFQARQBcAG4AXABuAFIAZQB0AHUAcgBuAHMAIAB0AGgAZQAgAE0AbwBkAGkAZgBpAGUAZAAgAEoAdQBsAGkAYQBuACAARABhAHQAZQAgAG8AZgAgAHQAaABlACAAcAByAG8AdgBpAGQAZQBkACAAdwBlAGUAawAgAGQAYQB0AGUAIABhAG4AZAAgAHQAaQBt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kAUwBPAFcAZQBlAGsAIAAgACAAIAAgACAAIAAgACAAIAB8ACAAaQBuAHQAZQBnAGUAcgAgAFsAMQAuAC4ANQAzAF0AIAB8ACAASQBTAE8AIABkAGUAZgBpAG4AZQBkACAAdwBlAGUAawAgAG4AdQBtAGIAZQByACAAbwBmACAAdABoAGUAIAB5AGUAYQByAFwAbgBJAFMATwBXAGUAZQBrAEQAYQB5ACAAIAAgACAAIAAgACAAfAAgAGkAbgB0AGUAZwBlAHIAIABbADEALgAuADcAXQAgACAAfAAgAEkAUwBPACAAZABlAGYAaQBuAGUAZAAgAGQAYQB5ACAAbwBmACAAdwBlAGUAawAgAE0AbwBuAGQAYQB5AC4ALgBTAHUAbgBkAGEAeQBcAG4AWwBUAGkAbQBlAF0AIAAgACAAIAAgACAAIAAgACAAIAAgAHwAIABkAGUAYwBpAG0AYQBsACAAWwAwAC4ALgAxACkAIAAgAHwAIABUAGkAbQBlACAAbwBmACA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RABBAFQARQBfAFQATwBfAE0ASgBEAEEAVABFACAAPQAgAEwAQQBNAEIARABBACgAWQBlAGEAcgBDAEUALAAgAEkAUwBPAFcAZQBlAGsALAAgAEkAUwBPAFcAZQBlAGsARABhAHkALAAgAFsAVABpAG0AZQBdACwAIABbAEoAdQBsAGkAYQBuAEMAYQBsAGUAbgBkAGEAcgBdACwAXABuACAAIAAgACAASQBGAFMAKABcAG4AIAAgACAAIAAgACAAIAAgACgAWQBlAGEAcgBDAEUAIAA9ACAAXAAiAFwAIgApACAAKgAgACgASQBTAE8AVwBlAGUAawAgAD0AIABcACIAXAAiACkAIAAqACAAKABJAFMATwBXAGUAZQBrAEQAYQB5ACAAPQAgAFwAIgBcACIAKQAsACAAXAAiAFwAIgAsAFwAbgAgACAAIAAgACAAIAAgACAATgBPAFQAKABJAFMATgBVAE0AQgBFAFIAKABZAGUAYQByAEMARQApACkAIAArACAATgBPAFQAKABJAFMATgBVAE0AQgBFAFIAKABJAFMATwBXAGUAZQBrACkAKQAgACsAIABOAE8AVAAoAEkAUwBOAFUATQBCAEUAUgAoAEkAUwBPAFcAZQBlAGsARABhAHkAKQApACwAIAB7ACMAVgBBAEwAVQBFACEAfQAsAFwAbgAgACAAIAAgACAAIAAgACAAVABSAFUARQAsACAATABFAFQAKABcAG4AIAAgACAAIAAgACAAIAAgACAAIAAgACAAXwBpAG4AdgBhAGwAaQBkACwAIABJAEYAUwAoAFwAbgAgACAAIAAgACAAIAAgACAAIAAgACAAIAAgACAAIAAgAE4ATwBUACgASQBTAF8ASQBOAFQARQBHAEUAUgAoAFkAZQBhAHIAQwBFACkAKQAsACAAVABSAFUARQAsAFwAbgAgACAAIAAgACAAIAAgACAAIAAgACAAIAAgACAAIAAgAE4ATwBUACgASQBTAF8ASQBOAFQARQBHAEUAUgAoAEkAUwBPAFcAZQBlAGsAKQApACwAIABUAFIAVQBFACwAXABuACAAIAAgACAAIAAgACAAIAAgACAAIAAgACAAIAAgACAASQBTAE8AVwBlAGUAawAgADwAIAAxACwAIABUAFIAVQBFACwAXABuACAAIAAgACAAIAAgACAAIAAgACAAIAAgACAAIAAgACAASQBTAE8AVwBlAGUAawAgAD4AIAA1ADMALAAgAFQAUgBVAEUALABcAG4AIAAgACAAIAAgACAAIAAgACAAIAAgACAAIAAgACAAIABJAFMATwBXAGUAZQBrACAAPQAgADUAMwAsACAAKABXAEUARQBLAFMAXwBJAE4AXwBZAEUAQQBSACgAWQBlAGEAcgBDAEUALAAgAEoAdQBsAGkAYQBuAEMAYQBsAGUAbgBkAGEAcgApACAAPAAgADUAMwApACwAXABuACAAIAAgACAAIAAgACAAIAAgACAAIAAgACAAIAAgACAAVABSAFUARQAsACAARgBBAEwAUwBFAFwAbgAgACAAIAAgACAAIAAgACAAIAAgACAAIAApACwAXABuACAAIAAgACAAIAAgACAAIAAgACAAIAAgAEkARgAoAF8AaQBuAHYAYQBsAGkAZAAsACAAewAjAE4AVQBNACEAfQAsAFwAbgAgACAAIAAgACAAIAAgACAAIAAgACAAIAAgACAAIAAgAEwARQBUACgAXABuACAAIAAgACAAIAAgACAAIAAgACAAIAAgACAAIAAgACAAIAAgACAAIABfAHMAaABpAGYAdABCAHkAVwBlAGUAawBzACwAIAAoAEkAUwBPAFcAZQBlAGsAIAAtACAAMQApACAAKgAgADcALABcAG4AIAAgACAAIAAgACAAIAAgACAAIAAgACAAIAAgACAAIAAgACAAIAAgAF8AcwBoAGkAZgB0AEQAYQB5AE8AZgBXAGUAZQBrACwAIABNAE8ARAAoAEkATgBUACgASQBTAE8AVwBlAGUAawBEAGEAeQApACAALQAgADEALAAgADcAKQAsAFwAbgAgACAAIAAgACAAIAAgACAAIAAgACAAIAAgACAAIAAgACAAIAAgACAAXwBmAGkAcgBzAHQARABhAHkAWQBlAGEAcgAsACAATQBPAEQASQBGAEkARQBEAF8ASgBVAEwASQBBAE4AXwBEAEEAWQBfAE4AVQBNAEIARQBSACgAWQBlAGEAcgBDAEUALAAgADEALAAgADEALAAgAEoAdQBsAGkAYQBuAEMAYQBsAGUAbgBkAGEAcgApACwAXABuACAAIAAgACAAIAAgACAAIAAgACAAIAAgACAAIAAgACAAIAAgACAAIABfAGYAaQByAHMAdABXAGUAZQBrAEQAYQB5ACwAIABEAEEAWQBfAE8ARgBfAFcARQBFAEsAKABfAGYAaQByAHMAdABEAGEAeQBZAGUAYQByACkALABcAG4AIAAgACAAIAAgACAAIAAgACAAIAAgACAAIAAgACAAIAAgACAAIAAgAF8AeQBlAGEAcgBDAG8AcgByAGUAYwB0AGkAbwBuACwAIABNAE8ARAAoADQAIAAtACAAXwBmAGkAcgBzAHQAVwBlAGUAawBEAGEAeQAsACAANwApACAALQAgADMALABcAG4AIAAgACAAIAAgACAAIAAgACAAIAAgACAAIAAgACAAIAAgACAAIAAgAF8AZgBpAHIAcwB0AEQAYQB5AFkAZQBhAHIAIAArACAAXwB5AGUAYQByAEMAbwByAHIAZQBjAHQAaQBvAG4AIAArACAAXwBzAGgAaQBmAHQAQgB5AFcAZQBlAGsAcwAgACsAIABfAHMAaABpAGYAdABEAGEAeQBPAGYAVwBlAGUAawAgACsAIABOACgAVABpAG0AZQApACA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FcARQBFAEsAXwBEAEEAVABFAFwAbgBcAG4AUgBlAHQAdQByAG4AcwAgAHQAaABlACAAeQBlAGEAcgAsACAASQBTAE8AIABkAGUAZgBpAG4AZQBkACAAdwBlAGUAawAgAG4AdQBtAGIAZQByACwAIABJAFMATwAgAHcAZQBlAGsAZABhAHkALAAgAHQAaQBtAGUALAAgAGEAbgBkACAAdwBlAGUAawBzACAAaQBuACAAdABoAGUAIAB5AGUAYQByACAAZgBvAHIAIAB0AGgAZQAgAGcAaQB2AGUAbgAgAE0AbwBkAGkAZgBpAGUAZABcAG4ASgB1AGwAaQBhAG4AIABEAGEAdA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HcAZQBlAGsAIABuAHUAbQBiAGUAcgBcAG4AIAAzACAAfAAgAGkAbgB0AGUAZwBlAHIAIABbADEALgAuADcAXQAgACAAfAAgAEkAUwBPACAAZABhAHkAIABvAGYAIAB3AGUAZQBrACAATQBvAG4AZABhAHkALgAuAFMAdQBuAGQAYQB5AFwAbgAgADQAIAB8ACAAZABlAGMAaQBtAGEAbAAgAFsAMAAuAC4AMQApACAAIAB8ACAAVABpAG0AZQAgAG8AZgAgAGQAYQB5AFwAbgAgADUAIAB8ACAAaQBuAHQAZQBnAGUAcgAgAFsANQAyACwANQAzAF0AIAB8ACAASQBTAE8AIAB3AGUAZQBrAHMAIABpAG4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HwAIABNAG8AZABpAGYAaQBlAGQAIABKAHUAbABpAGEAbgAgAEQAYQB0AG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XAEUARQBLAF8ARABBAFQARQAgAD0AIABMAEEATQBCAEQAQQAoAE0ASgBEAGEAdABlACwAIABbAEoAdQBsAGkAYQBuAEMAYQBsAGUAbgBkAGEAcgBdACwAXABuACAAIAAgACAASQBGAFMAKABcAG4AIAAgACAAIAAgACAAIAAgAE0ASgBEAGEAdABlACAAPQAgAFwAIgBcACIALAAgAHsAXAAiAFwAIgAsACAAXAAiAFwAIgAsACAAXAAiAFwAIgAsACAAXAAiAFwAIgAsACAAXAAiAFwAIgB9ACwAXABuACAAIAAgACAAIAAgACAAIABOAE8AVAAoAEkAUwBOAFUATQBCAEUAUgAoAE0ASgBEAGEAdABlACkAKQAsACAAewAjAFYAQQBMAFUARQAhACwAIABcACIAXAAiACwAIABcACIAXAAiACwAIABcACIAXAAiACwAIABcACIAXAAiAH0ALABcAG4AIAAgACAAIAAgACAAIAAgAFQAUgBVAEUALAAgAEwARQBUACgAXABuACAAIAAgACAAIAAgACAAIAAgACAAIAAgAF8AYwBEAGEAdABlACwAIABNAEoARABBAFQARQBfAFQATwBfAEMAQQBMAEUATgBEAEEAUgBfAEQAQQBUAEUAKABNAEoARABhAHQAZQAsACAASgB1AGwAaQBhAG4AQwBhAGwAZQBuAGQAYQByACkALABcAG4AIAAgACAAIAAgACAAIAAgACAAIAAgACAAXwB5AGUAYQByAEMARQAsACAASQBOAEQARQBYACgAXwBjAEQAYQB0AGUALAAgADEALAAgADEAKQAsAFwAbgAgACAAIAAgACAAIAAgACAAIAAgACAAIABfAGQAYQB5AE8AZgBXAGUAZQBrACwAIABEAEEAWQBfAE8ARgBfAFcARQBFAEsAKABNAEoARABhAHQAZQApACwAXABuACAAIAAgACAAIAAgACAAIAAgACAAIAAgAF8ATQBKAEQATgBZAGUAYQByACwAIABNAE8ARABJAEYASQBFAEQAXwBKAFUATABJAEEATgBfAEQAQQBZAF8ATgBVAE0AQgBFAFIAKABfAHkAZQBhAHIAQwBFACwAIAAxACwAIAAxACwAIABKAHUAbABpAGEAbgBDAGEAbABlAG4AZABhAHIAKQAgAC0AIAAxACwAXABuACAAIAAgACAAIAAgACAAIAAgACAAIAAgAF8AZABhAHkATwBmAFkAZQBhAHIALAAgAEkATgBUACgATQBKAEQAYQB0AGUAIAAtACAAXwBNAEoARABOAFkAZQBhAHIAKQAsAFwAbgAgACAAIAAgACAAIAAgACAAIAAgACAAIABfAG4AbwBtAGkAbgBhAGwAVwBlAGUAawAsACAASQBOAFQAKAAoAF8AZABhAHkATwBmAFkAZQBhAHIAIAAtACAAXwBkAGEAeQBPAGYAVwBlAGUAawAgACsAIAAxADAAKQAgAC8AIAA3ACkALABcAG4AIAAgACAAIAAgACAAIAAgACAAIAAgACAASQBGAFMAKABcAG4AIAAgACAAIAAgACAAIAAgACAAIAAgACAAIAAgACAAIAAvAC8AIABsAGEAcwB0ACAAdwBlAGUAawAgAG8AZgAgAHAAcgBlAHYAaQBvAHUAcwAgAHkAZQBhAHIAXABuACAAIAAgACAAIAAgACAAIAAgACAAIAAgACAAIAAgACAAXwBuAG8AbQBpAG4AYQBsAFcAZQBlAGsAIAA9ACAAMAAsACAATABFAFQAKABcAG4AIAAgACAAIAAgACAAIAAgACAAIAAgACAAIAAgACAAIAAgACAAIAAgAF8AdwBlAGUAawBzAEkAbgBZAGUAYQByACwAIABXAEUARQBLAFMAXwBJAE4AXwBZAEUAQQBSACgAXwB5AGUAYQByAEMARQAgAC0AIAAxACwAIABKAHUAbABpAGEAbgBDAGEAbABlAG4AZABhAHIAKQAsACAAXABuACAAIAAgACAAIAAgACAAIAAgACAAIAAgACAAIAAgACAAIAAgACAAIABIAFMAVABBAEMASwAoAFwAbgAgACAAIAAgACAAIAAgACAAIAAgACAAIAAgACAAIAAgACAAIAAgACAAIAAgACAAIABfAHkAZQBhAHIAQwBFACAALQAgADEALABcAG4AIAAgACAAIAAgACAAIAAgACAAIAAgACAAIAAgACAAIAAgACAAIAAgACAAIAAgACAAXwB3AGUAZQBrAHMASQBuAFkAZQBhAHIALABcAG4AIAAgACAAIAAgACAAIAAgACAAIAAgACAAIAAgACAAIAAgACAAIAAgACAAIAAgACAAXwBkAGEAeQBPAGYAVwBlAGUAawAsAFwAbgAgACAAIAAgACAAIAAgACAAIAAgACAAIAAgACAAIAAgACAAIAAgACAAIAAgACAAIABJAE4ARABFAFgAKABfAGMARABhAHQAZQAsACAAMQAsACAANAApACwAXABuACAAIAAgACAAIAAgACAAIAAgACAAIAAgACAAIAAgACAAIAAgACAAIAAgACAAIAAgAF8AdwBlAGUAawBzAEkAbgBZAGUAYQByAFwAbgAgACAAIAAgACAAIAAgACAAIAAgACAAIAAgACAAIAAgACAAIAAgACAAKQBcAG4AIAAgACAAIAAgACAAIAAgACAAIAAgACAAIAAgACAAIAApACwAXABuACAAIAAgACAAIAAgACAAIAAgACAAIAAgACAAIAAgACAAXABuACAAIAAgACAAIAAgACAAIAAgACAAIAAgACAAIAAgACAALwAvACAAYQB1AHgAaQBsAGkAYQByAHkAIAB3AGUAZQBrAFwAbgAgACAAIAAgACAAIAAgACAAIAAgACAAIAAgACAAIAAgAF8AbgBvAG0AaQBuAGEAbABXAGUAZQBrACAAPQAgADUAMwAsACAASQBGACgAVwBFAEUASwBTAF8ASQBOAF8AWQBFAEEAUgAoAF8AeQBlAGEAcgBDAEUALAAgAEoAdQBsAGkAYQBuAEMAYQBsAGUAbgBkAGEAcgApACAAPQAgADUAMwAsAFwAbgAgACAAIAAgACAAIAAgACAAIAAgACAAIAAgACAAIAAgACAAIAAgACAASABTAFQAQQBDAEsAKABcAG4AIAAgACAAIAAgACAAIAAgACAAIAAgACAAIAAgACAAIAAgACAAIAAgACAAIAAgACAAXwB5AGUAYQByAEMARQAsAFwAbgAgACAAIAAgACAAIAAgACAAIAAgACAAIAAgACAAIAAgACAAIAAgACAAIAAgACAAIAA1ADMALABcAG4AIAAgACAAIAAgACAAIAAgACAAIAAgACAAIAAgACAAIAAgACAAIAAgACAAIAAgACAAXwBkAGEAeQBPAGYAVwBlAGUAawAsAFwAbgAgACAAIAAgACAAIAAgACAAIAAgACAAIAAgACAAIAAgACAAIAAgACAAIAAgACAAIABJAE4ARABFAFgAKABfAGMARABhAHQAZQAsACAAMQAsACAANAApACwAXABuACAAIAAgACAAIAAgACAAIAAgACAAIAAgACAAIAAgACAAIAAgACAAIAAgACAAIAAgADUAMwBcAG4AIAAgACAAIAAgACAAIAAgACAAIAAgACAAIAAgACAAIAAgACAAIAAgACkALABcAG4AIAAgACAAIAAgACAAIAAgACAAIAAgACAAIAAgACAAIAAgACAAIAAgAC8ALwAgAGkAZgAgAHQAaABpAHMAIAB5AGUAYQByACAAZABvAGUAcwAgAG4AbwB0ACAAaABhAHYAZQAgADUAMwAgAHcAZQBlAGsAcwAsACAAdABoAGUAbgAgAGkAcwAgAHQAaABlACAAZgBpAHIAcwB0ACAAdwBlAGUAawAgAG8AZgAgAGYAbwBsAGwAbwB3AGkAbgBnACAAeQBlAGEAcgBcAG4AIAAgACAAIAAgACAAIAAgACAAIAAgACAAIAAgACAAIAAgACAAIAAgAEwARQBUACgAXABuACAAIAAgACAAIAAgACAAIAAgACAAIAAgACAAIAAgACAAIAAgACAAIAAgACAAIAAgAF8AdwBlAGUAawBzAEkAbgBZAGUAYQByACwAIABXAEUARQBLAFMAXwBJAE4AXwBZAEUAQQBSACgAXwB5AGUAYQByAEMARQAgACsAIAAxACwAIABKAHUAbABpAGEAbgBDAGEAbABlAG4AZABhAHIAKQAsAFwAbgAgACAAIAAgACAAIAAgACAAIAAgACAAIAAgACAAIAAgACAAIAAgACAAIAAgACAAIABIAFMAVABBAEMASwAoAFwAbgAgACAAIAAgACAAIAAgACAAIAAgACAAIAAgACAAIAAgACAAIAAgACAAIAAgACAAIAAgACAAIAAgAF8AeQBlAGEAcgBDAEUAIAArACAAMQAsAFwAbgAgACAAIAAgACAAIAAgACAAIAAgACAAIAAgACAAIAAgACAAIAAgACAAIAAgACAAIAAgACAAIAAgADEALABcAG4AIAAgACAAIAAgACAAIAAgACAAIAAgACAAIAAgACAAIAAgACAAIAAgACAAIAAgACAAIAAgACAAIABfAGQAYQB5AE8AZgBXAGUAZQBrACwAXABuACAAIAAgACAAIAAgACAAIAAgACAAIAAgACAAIAAgACAAIAAgACAAIAAgACAAIAAgACAAIAAgACAASQBOAEQARQBYACgAXwBjAEQAYQB0AGUALAAgADEALAAgADQAKQAsAFwAbgAgACAAIAAgACAAIAAgACAAIAAgACAAIAAgACAAIAAgACAAIAAgACAAIAAgACAAIAAgACAAIAAgAF8AdwBlAGUAawBzAEkAbgBZAGUAYQBy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LwAvACAAYQBuAHkAIABvAHQAaABlAHIAIAB3AGUAZQBrACAAaQBuACAAdABoAGUAIAB5AGUAYQByAFwAbgAgACAAIAAgACAAIAAgACAAIAAgACAAIAAgACAAIAAgAFQAUgBVAEUALAAgAEwARQBUACgAXABuACAAIAAgACAAIAAgACAAIAAgACAAIAAgACAAIAAgACAAIAAgACAAIABfAHcAZQBlAGsAcwBJAG4AWQBlAGEAcgAsACAAVwBFAEUASwBTAF8ASQBOAF8AWQBFAEEAUgAoAF8AeQBlAGEAcgBDAEUALAAgAEoAdQBsAGkAYQBuAEMAYQBsAGUAbgBkAGEAcgApACwAXABuACAAIAAgACAAIAAgACAAIAAgACAAIAAgACAAIAAgACAAIAAgACAAIABIAFMAVABBAEMASwAoAFwAbgAgACAAIAAgACAAIAAgACAAIAAgACAAIAAgACAAIAAgACAAIAAgACAAIAAgACAAIABfAHkAZQBhAHIAQwBFACwAXABuACAAIAAgACAAIAAgACAAIAAgACAAIAAgACAAIAAgACAAIAAgACAAIAAgACAAIAAgAF8AbgBvAG0AaQBuAGEAbABXAGUAZQBrACwAXABuACAAIAAgACAAIAAgACAAIAAgACAAIAAgACAAIAAgACAAIAAgACAAIAAgACAAIAAgAF8AZABhAHkATwBmAFcAZQBlAGsALABcAG4AIAAgACAAIAAgACAAIAAgACAAIAAgACAAIAAgACAAIAAgACAAIAAgACAAIAAgACAASQBOAEQARQBYACgAXwBjAEQAYQB0AGUALAAgADEALAAgADQAKQAsAFwAbgAgACAAIAAgACAAIAAgACAAIAAgACAAIAAgACAAIAAgACAAIAAgACAAIAAgACAAIABfAHcAZQBlAGsAcwBJAG4AWQBlAGEAcg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8ATgBVAE0AQgBFAFIAXABuAFwAbgBSAGUAdAB1AHIAbgBzACAAdABoAGUAIABJAFMATwAgAGQAZQBmAGkAbgBlAGQAIAB3AGUAZQBrACAAbgB1AG0AYgBlAHIAIABmAG8AcgAgAGEAIABnAGkAdgBlAG4AIABNAG8AZABpAGYAaQBlAGQAIABKAHUAbABpAGEAbgAgAE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1ADMAXQAgAHwAIABJAFMATwAgAHcAZQBlAGsAIABu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B8ACAATQBvAGQAaQBmAGUAZ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TgBVAE0AQgBFAFIAIAA9ACAATABBAE0AQgBEAEEAKABNAEoARABhAHQAZQAsACAAWwBKAHUAbABpAGEAbgBDAGEAbABlAG4AZABhAHIAXQAsAFwAbgAgACAAIAAgAEkARgBTACgAXABuACAAIAAgACAAIAAgACAAIABNAEoARABhAHQAZQAgAD0AIABcACIAXAAiACwAIABcACIAXAAiACwAXABuACAAIAAgACAAIAAgACAAIABOAE8AVAAoAEkAUwBOAFUATQBCAEUAUgAoAE0ASgBEAGEAdABlACkAKQAsACAAewAjAFYAQQBMAFUARQAhAH0ALABcAG4AIAAgACAAIAAgACAAIAAgAFQAUgBVAEUALAAgAEwARQBUACgAXABuACAAIAAgACAAIAAgACAAIAAgACAAIAAgAF8AdwBlAGUAawBEAGEAdABlACwAIABNAEoARABBAFQARQBfAFQATwBfAFcARQBFAEsAXwBEAEEAVABFACgATQBKAEQAYQB0AGUALAAgAEoAdQBsAGkAYQBuAEMAYQBsAGUAbgBkAGEAcgApACwAXABuACAAIAAgACAAIAAgACAAIAAgACAAIAAgAEMASABPAE8AUwBFAEMATwBMAFMAKABfAHcAZQBlAGsARABhAHQAZQAsACAAMgApAFwAbgAgACAAIAAgACAAIAAgACAAKQBcAG4AIAAgACAAIAApAFwAbgApADs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EAVQBBAFIAVABFAFIAUw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UQBVAEEAUgBUAEUAUgBcAG4AXABuAFIAZQB0AHUAcgBuAHMAIAB0AGgAZQAgAGMAbwB1AG4AdAAgAG8AZgAgAGQAYQB5AHMAIABpAG4AIABhACAAcQB1AGEAcgB0AGUAcgAgAG8AZgAgAGE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OAA5AC4ALgA5ADI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HUAYQByAHQAZQByACAAIAAgACAAIAAgACAAIAAgACAAfAAgAGkAbgB0AGUAZwBlAHIAIABbADEALgAuADQAXQAgACAAfAAgAFEAdQBhAHIAdABlAHIAIABvAGYAIAB0AGgAZQAgAHkAZQBhAHIAIAAxAC4ALgA0ACwAIAB0AHIAYQBuAHMAaQB0AGkAdgBlACwAIABlAHgAYwBlAGUAZABpAG4AZwAgAHIAYQBuAGcAZQAgAHcAaQBsAGwAIABjAGEAcgByAHkAIAB0AG8AIAB5AGUAYQByAC4AXABuAFsARgBpAHMAYwBhAGwAWQBlAGEAcgBDAEUAXQAgACAAIAB8ACAAaQBuAHQAZQBnAGUAcgAgACAAIAAgACAAIAAgACAAIAB8ACAAWQBlAGEAcgAgAGkAbgAgAEMAbwBtAG0AbwBuACAARQByAGEALgAgAE4AbwB0AGUAIAB0AGgAYQB0ACAAMQAgAEIAQwAgAD0AIAAwACAAQwBFACwAIAAyACAAQgBDACAAPQAgAC0AMQAgAEMARQBcAG4AIAAgACAAIAAgACAAIAAgACAAIAAgACAAIAAgACAAIAAgAHwAIAAgACAAIAAgACAAIAAgACAAIAAgACAAIAAgACAAIAAgAHwAIABXAGgAZQBuACAAbQBvAG4AdABoACAAbwBmAGYAcwBlAHQAIABpAHMAIABuAG8AbgAtAHoAZQByAG8AIAB0AGgAZQAgAGYAaQBzAGMAYQBsACAAeQBlAGEAcgAgAHMAcABhAG4AcwAgAGMAYQBsAGUAbgBkAGEAcgAgAHkAZQBhAHIAcwAgAGEAbgBkAFwAbgAgACAAIAAgACAAIAAgACAAIAAgACAAIAAgACAAIAAgACAAfAAgACAAIAAgACAAIAAgACAAIAAgACAAIAAgACAAIAAgACAAfAAgAGkAcwAgAGQAZQBmAGkAbgBlAGQAIABhAHMAIAB0AGgAZQAgAHkAZQBhAHIAIAB3AGgAZQByAGUAIABKAHUAbgBlACAAZgBhAGwAbABzAC4AXABuAFsATQBvAG4AdABoAE8AZgBmAHMAZQB0AF0AIAAgACAAIAB8ACAAaQBuAHQAZQBnAGUAcgAgAFsALQA2AC4ALgAzAF0AIAB8ACAAUQB1AGEAcgB0AGUAcgAgAG0AbwBuAHQAaAAgAG8AZgBmAHMAZQB0ACAAZgByAG8AbQAgAEoAYQBuAHUAYQBy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CgAMwAsACAAMgAwADIAMAAsACAALQA2ACkAXABuAFIAZQB0AHUAcgBuAHMAOgAgADkAMQBcAG4AaQAuAGUALgAgADMAcgBkACAAcQB1AGEAcgB0AGUAcgAgAHMAdABhAHIAdABpAG4AZwAgAGYAcgBvAG0AIABKAHUAbAB5ACAAMgAwADEAOQAsACAAbgBhAG0AZQBsAHkAIABKAGEAbgAsACAARgBlAGIALAAgAE0AYQByACAAMgAwADIAMAAgAHcAaQB0AGgAIAAzADEALAAgADIAOQAsACAAMwAxACAAZABhAHkAcwAgAHIAZQBzAHAAZQBjAHQAaQB2AGUAbA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UwBfAEkATgBfAFEAVQBBAFIAVABFAFIAIAA9ACAATABBAE0AQgBEAEEAKABRAHUAYQByAHQAZQByACwAIABbAEYAaQBzAGMAYQBsAFkAZQBhAHIAQwBFAF0ALAAgAFsATQBvAG4AdABoAE8AZgBmAHMAZQB0AF0ALAAgAFsASgB1AGwAaQBhAG4AQwBhAGwAZQBuAGQAYQByAF0ALABcAG4AIAAgACAAIABJAEYAUwAoAFwAbgAgACAAIAAgACAAIAAgACAAUQB1AGEAcgB0AGUAcgAgAD0AIABcACIAXAAiACwAIABcACIAXAAiACwAXABuACAAIAAgACAAIAAgACAAIABOAE8AVAAoAEkAUwBOAFUATQBCAEUAUgAoAFEAdQBhAHIAdABlAHIAKQApACwAIAB7ACMAVgBBAEwAVQBFACEAfQAsAFwAbgAgACAAIAAgACAAIAAgACAATgBPAFQAKABJAFMAXwBJAE4AVABFAEcARQBSACgAUQB1AGEAcgB0AGUAcgApACkALAAgAHsAIwBOAFUATQAhAH0ALABcAG4AIAAgACAAIAAgACAAIAAgAFQAUgBVAEUALAAgAEwARQBUACgAXABuACAAIAAgACAAIAAgACAAIAAgACAAIAAgAF8AbQBvAG4AdABoAE8AZgBmAHMAZQB0ACwAIABSAE8AVQBOAEQAKABOACgATQBvAG4AdABoAE8AZgBmAHMAZQB0ACkALAAgADAAKQAsAFwAbgAgACAAIAAgACAAIAAgACAAIAAgACAAIABJAEYAKAAoAF8AbQBvAG4AdABoAE8AZgBmAHMAZQB0ACAAPAAgAC0ANgApACAAKwAgACgAXwBtAG8AbgB0AGgATwBmAGYAcwBlAHQAIAA+ACAAMwApACwAIAB7ACMATgBVAE0AIQB9ACwAXABuACAAIAAgACAAIAAgACAAIAAgACAAIAAgACAAIAAgACAATABFAFQAKABcAG4AIAAgACAAIAAgACAAIAAgACAAIAAgACAAIAAgACAAIAAgACAAIAAgAF8AcQB1AGEAcgB0AGUAcgAsACAATQBPAEQAKABJAE4AVAAoAFEAdQBhAHIAdABlAHIAKQAgAC0AIAAxACwAIAA0ACkALAAgAC8ALwAgADAALgAuADMAXABuACAAIAAgACAAIAAgACAAIAAgACAAIAAgACAAIAAgACAAIAAgACAAIABfAGQAYQB5AHMASQBuAFEAdQBhAHIAdABlAHIAQwB5AGMAbABpAGMAYQBsACwAIAB7ADkAMAAsADgAOQAsADkAMgAsADkAMQAsADkAMgAsADkAMgAsADkAMgAsADkAMgAsADkAMQAsADkAMgAsADkAMgAsADkAMAB9ACwAXABuACAAIAAgACAAIAAgACAAIAAgACAAIAAgACAAIAAgACAAIAAgACAAIABfAHEAdQBhAHIAdABlAHIAVwBpAHQAaABGAGUAYgAsACAASQBOAFQAKABNAE8ARAAoADEAIAAtACAAXwBtAG8AbgB0AGgATwBmAGYAcwBlAHQALAAgADEAMgApACAALwAgADMAKQAsACAAIAAvAC8AIAAwAC4ALgAzAFwAbgAgACAAIAAgACAAIAAgACAAIAAgACAAIAAgACAAIAAgACAAIAAgACAAXwBxAHUAYQByAHQAZQByAFAAcgBlAGMAZQBzAHMAaQBvAG4ALAAgAE0ATwBEACgAXwBtAG8AbgB0AGgATwBmAGYAcwBlAHQAIAArACAAKABfAHEAdQBhAHIAdABlAHIAIAAqACAAMwApACwAIAAxADIAKQAgACsAIAAxACwAXABuACAAIAAgACAAIAAgACAAIAAgACAAIAAgACAAIAAgACAAIAAgACAAIABfAG4AbwBtAGkAbgBhAGwARABhAHkAcwBJAG4AUQB1AGEAcgB0AGUAcgAsACAASQBOAEQARQBYACgAXwBkAGEAeQBzAEkAbgBRAHUAYQByAHQAZQByAEMAeQBjAGwAaQBjAGEAbAAsACAAMQAsACAAXwBxAHUAYQByAHQAZQByAFAAcgBlAGMAZQBzAHMAaQBvAG4AKQAsAFwAbgAgACAAIAAgACAAIAAgACAAIAAgACAAIAAgACAAIAAgACAAIAAgACAAXwBsAGUAYQBwAEQAYQB5ACwAIABJAEYAKABJAFMATgBVAE0AQgBFAFIAKABGAGkAcwBjAGEAbABZAGUAYQByAEMARQApACAAKgAgACgAXwBxAHUAYQByAHQAZQByAFcAaQB0AGgARgBlAGIAIAA9ACAAXwBxAHUAYQByAHQAZQByACkALABcAG4AIAAgACAAIAAgACAAIAAgACAAIAAgACAAIAAgACAAIAAgACAAIAAgACAAIAAgACAATABFAFQAKABcAG4AIAAgACAAIAAgACAAIAAgACAAIAAgACAAIAAgACAAIAAgACAAIAAgACAAIAAgACAAIAAgACAAIABfAHkAZQBhAHIATwBmAEYAZQBiACwAIABJAE4AVAAoAEYAaQBzAGMAYQBsAFkAZQBhAHIAQwBFACkAIAArACAATgAoAF8AcQB1AGEAcgB0AGUAcgAgAD0AIAAzACkALABcAG4AIAAgACAAIAAgACAAIAAgACAAIAAgACAAIAAgACAAIAAgACAAIAAgACAAIAAgACAAIAAgACAAIABOACgASQBTAF8ATABFAEEAUABfAFkARQBBAFIAKABfAHkAZQBhAHIATwBmAEYAZQBiACwAIABKAHUAbABpAGEAbgBDAGEAbABlAG4AZABhAHIAKQApAFwAbgAgACAAIAAgACAAIAAgACAAIAAgACAAIAAgACAAIAAgACAAIAAgACAAIAAgACAAIAApACwAXABuACAAIAAgACAAIAAgACAAIAAgACAAIAAgACAAIAAgACAAIAAgACAAIAAgACAAIAAgADAAXABuACAAIAAgACAAIAAgACAAIAAgACAAIAAgACAAIAAgACAAIAAgACAAIAApACwAXABuACAAIAAgACAAIAAgACAAIAAgACAAIAAgACAAIAAgACAAIAAgACAAIABfAG4AbwBtAGkAbgBhAGwARABhAHkAcwBJAG4AUQB1AGEAcgB0AGUAcgAgACsAIABfAGwAZQBhAHAARABhAH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FUAQQBSAFQARQBSAF8ARABBAFQARQBfAFQATwBfAE0ASgBEAEEAVABFAFwAbgBcAG4AUgBlAHQAdQByAG4AcwAgAHQAaABlACAATQBvAGQAaQBmAGkAZQBkACAASgB1AGwAaQBhAG4AIABEAGEAdABlACAAZgByAG8AbQAgAHQAaABlACAAZwBpAHYAZQBuACAAcQB1AGEAcgB0AGUAcgAgAG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GkAcwBjAGEAbABZAGUAYQByAEMARQAgACAAIAAgACAAfAAgAGkAbgB0AGUAZwBlAHIAIAAgACAAIAAgACAAIAAgACAAfAAgAFkAZQBhAHIAIABpAG4AIABDAG8AbQBtAG8AbgAgAEUAcgBhAC4AIABOAG8AdABlACAAdABoAGEAdAAgADEAIABCAEMAIAA9ACAAMAAgAEMARQAsACAAMgAgAEIAQwAgAD0AIAAtADEAIABDAEUAXABuACAAIAAgACAAIAAgACAAIAAgACAAIAAgACAAIAAgACAAIAB8ACAAIAAgACAAIAAgACAAIAAgACAAIAAgACAAIAAgACAAIAB8ACAAVwBoAGUAbgAgAG0AbwBuAHQAaAAgAG8AZgBmAHMAZQB0ACAAaQBzACAAbgBvAG4ALQB6AGUAcgBvACAAdABoAGUAIABmAGkAcwBjAGEAbAAgAHkAZQBhAHIAIABzAHAAYQBuAHMAIABjAGEAbABlAG4AZABhAHIAIAB5AGUAYQByAHMAIABhAG4AZABcAG4AIAAgACAAIAAgACAAIAAgACAAIAAgACAAIAAgACAAIAAgAHwAIAAgACAAIAAgACAAIAAgACAAIAAgACAAIAAgACAAIAAgAHwAIABpAHMAIABkAGUAZgBpAG4AZQBkACAAYQBzACAAdABoAGUAIAB5AGUAYQByACAAdwBoAGUAcgBlACAASgB1AG4AZQAgAGYAYQBsAGwAcwAuAFwAbgBRAHUAYQByAHQAZQByACAAIAAgACAAIAAgACAAIAAgACAAfAAgAGkAbgB0AGUAZwBlAHIAIABbADEALgAuADQAXQAgACAAfAAgAFEAdQBhAHIAdABlAHIAIABvAGYAIAB0AGgAZQAgAHkAZQBhAHIAIAAxAC4ALgA0ACwAIAB0AHIAYQBuAHMAaQB0AGkAdgBlACwAIABlAHgAYwBlAGUAZABpAG4AZwAgAHIAYQBuAGcAZQAgAHcAaQBsAGwAIABjAGEAcgByAHkAIAB0AG8AIAB5AGUAYQByAC4AXABuAEQAYQB5AE8AZgBRAHUAYQByAHQAZQByACAAIAAgACAAIAB8ACAAaQBuAHQAZQBnAGUAcgAgAFsAMQAuAC4AOQAyAF0AIAB8ACAATwByAGQAaQBuAGEAbAAgAGQAYQB5ACAAbwBmACAAdABoAGUAIABxAHUAYQByAHQAZQByACwAIABlAHgAYwBlAGUAZABpAG4AZwAgAHIAYQBuAGcAZQAgAHcAaQBsAGwAIABjAGEAcgByAHkAXABuAFsAVABpAG0AZQBdACAAIAAgACAAIAAgACAAIAAgACAAIAB8ACAAZABlAGMAaQBtAGEAbAAgAFsAMAAuAC4AMQApACAAIAB8ACAAVABpAG0AZQAgAG8AZgAgAGQAYQB5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QBVAEEAUgBUAEUAUgBfAEQAQQBUAEUAXwBUAE8AXwBNAEoARABBAFQARQAgAD0AIABMAEEATQBCAEQAQQAoAEYAaQBzAGMAYQBsAFkAZQBhAHIAQwBFACwAIABRAHUAYQByAHQAZQByACwAIABEAGEAeQBPAGYAUQB1AGEAcgB0AGUAcgAsACAAWwBUAGkAbQBlAF0ALAAgAFsATQBvAG4AdABoAE8AZgBmAHMAZQB0AF0ALAAgAFsASgB1AGwAaQBhAG4AQwBhAGwAZQBuAGQAYQByAF0ALABcAG4AIAAgACAAIABJAEYAUwAoAFwAbgAgACAAIAAgACAAIAAgACAAKABGAGkAcwBjAGEAbABZAGUAYQByAEMARQAgAD0AIABcACIAXAAiACkAIAAqACAAKABRAHUAYQByAHQAZQByACAAPQAgAFwAIgBcACIAKQAgACoAIAAoAEQAYQB5AE8AZgBRAHUAYQByAHQAZQByACAAPQAgAFwAIgBcACIAKQAsACAAXAAiAFwAIgAsAFwAbgAgACAAIAAgACAAIAAgACAATgBPAFQAKABJAFMATgBVAE0AQgBFAFIAKABGAGkAcwBjAGEAbABZAGUAYQByAEMARQApACkALAAgAHsAIwBWAEEATABVAEUAIQB9ACwAXABuACAAIAAgACAAIAAgACAAIABOAE8AVAAoAEkAUwBOAFUATQBCAEUAUgAoAFEAdQBhAHIAdABlAHIAKQApACwAIAB7ACMAVgBBAEwAVQBFACEAfQAsAFwAbgAgACAAIAAgACAAIAAgACAATgBPAFQAKABJAFMATgBVAE0AQgBFAFIAKABEAGEAeQBPAGYAUQB1AGEAcgB0AGUAcgApACkALAAgAHsAIwBWAEEATABVAEUAIQB9ACwAXABuACAAIAAgACAAIAAgACAAIABOAE8AVAAoAEkAUwBfAEkATgBUAEUARwBFAFIAKABRAHUAYQByAHQAZQByACkAKQAsACAAewAjAE4AVQBNACEAfQAsAFwAbgAgACAAIAAgACAAIAAgACAAVABSAFUARQAsACAATABFAFQAKABcAG4AIAAgACAAIAAgACAAIAAgACAAIAAgACAAXwBtAG8AbgB0AGgATwBmAGYAcwBlAHQALAAgAFIATwBVAE4ARAAoAE4AKABNAG8AbgB0AGgATwBmAGYAcwBlAHQAKQAsACAAMAApACwAXABuACAAIAAgACAAIAAgACAAIAAgACAAIAAgAEkARgAoACgAXwBtAG8AbgB0AGgATwBmAGYAcwBlAHQAIAA8ACAALQA2ACkAIAArACAAKABfAG0AbwBuAHQAaABPAGYAZgBzAGUAdAAgAD4AIAAzACkALAAgAHsAIwBOAFUATQAhAH0ALABcAG4AIAAgACAAIAAgACAAIAAgACAAIAAgACAAIAAgACAAIABMAEUAVAAoAFwAbgAgACAAIAAgACAAIAAgACAAIAAgACAAIAAgACAAIAAgACAAIAAgACAAXwBmAGkAcwBjAGEAbABZAGUAYQByAEMARQAsACAASQBOAFQAKABGAGkAcwBjAGEAbABZAGUAYQByAEMARQApACwAXABuACAAIAAgACAAIAAgACAAIAAgACAAIAAgACAAIAAgACAAIAAgACAAIABfAHEAdQBhAHIAdABlAHIALAAgAEkATgBUACgAUQB1AGEAcgB0AGUAcgApACwAXABuACAAIAAgACAAIAAgACAAIAAgACAAIAAgACAAIAAgACAAIAAgACAAIABfAHMAaABpAGYAdABNAG8AbgB0AGgALAAgACgAXwBxAHUAYQByAHQAZQByACAALQAgADEAKQAgACoAIAAzACAAKwAgAF8AbQBvAG4AdABoAE8AZgBmAHMAZQB0ACwAXABuACAAIAAgACAAIAAgACAAIAAgACAAIAAgACAAIAAgACAAIAAgACAAIABfAHkAZQBhAHIAQwBFACwAIABfAGYAaQBzAGMAYQBsAFkAZQBhAHIAQwBFACAAKwAgAEkATgBUACgAXwBzAGgAaQBmAHQATQBvAG4AdABoACAALwAgADEAMgApACwAXABuACAAIAAgACAAIAAgACAAIAAgACAAIAAgACAAIAAgACAAIAAgACAAIABfAG0AbwBuAHQAaAAsACAATQBPAEQAKABfAHMAaABpAGYAdABNAG8AbgB0AGgALAAgADEAMgApACAAKwAgADEALABcAG4AIAAgACAAIAAgACAAIAAgACAAIAAgACAAIAAgACAAIAAgACAAIAAgAF8ATQBKAEQATgBRAHUAYQByAHQAZQByACwAIABNAE8ARABJAEYASQBFAEQAXwBKAFUATABJAEEATgBfAEQAQQBZAF8ATgBVAE0AQgBFAFIAKABfAHkAZQBhAHIAQwBFACwAIABfAG0AbwBuAHQAaAAsACAAMQAsACAASgB1AGwAaQBhAG4AQwBhAGwAZQBuAGQAYQByACkAIAAtACAAMQAsAFwAbgAgACAAIAAgACAAIAAgACAAIAAgACAAIAAgACAAIAAgACAAIAAgACAAXwBNAEoARABOAFEAdQBhAHIAdABlAHIAIAArACAASQBOAFQAKABEAGEAeQBPAGYAUQB1AGEAcgB0AGUAcgApACAAKwAgAE4AKABUAGkAbQBl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FEAVQBBAFIAVABFAFIAXwBEAEEAVABFAFwAbgBcAG4AUgBlAHQAdQByAG4AcwAgAHQAaABlACAAZgBpAHMAYwBhAGwAIAB5AGUAYQByACwAIABxAHUAYQByAHQAZQByACwAIABkAGEAeQAgAG8AZgAgAHEAdQBhAHIAdABlAHIALAAgAHQAaQBtAGUAIABhAG4AZAAgAGQAYQB5AHMAIABpAG4AIAB0AGgAZQAgAHEAdQBhAHIAdABlAHIAIABmAG8AcgAgAHQAaABlACAAZwBpAHYAZQBuACAATQBvAGQAaQBmAGUAZAAgAEoAdQBsAGkAYQBuAFwAbgBEAGEAdA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AgAHwAIABGAGkAcwBjAGEAbABZAGUAYQByAEMARQBcAG4AIAAgACAAfAAgACAAIAAgACAAIAAgACAAIAAgACAAIAAgACAAIAAgACAAIAB8ACAAVwBoAGUAbgAgAG0AbwBuAHQAaAAgAG8AZgBmAHMAZQB0ACAAaQBzACAAbgBvAG4ALQB6AGUAcgBvACAAdABoAGUAIABmAGkAcwBjAGEAbAAgAHkAZQBhAHIAIABzAHAAYQBuAHMAIABjAGEAbABlAG4AZABhAHIAIAB5AGUAYQByAHMAIABhAG4AZABcAG4AIAAgACAAfAAgACAAIAAgACAAIAAgACAAIAAgACAAIAAgACAAIAAgACAAIAB8ACAAaQBzACAAZABlAGYAaQBuAGUAZAAgAGEAcwAgAHQAaABlACAAeQBlAGEAcgAgAHcAaABlAHIAZQAgAEoAdQBuAGUAIABmAGEAbABsAHMALgBcAG4AIAAyACAAfAAgAGkAbgB0AGUAZwBlAHIAIABbADEALgAuADQAXQAgACAAIAB8ACAAUQB1AGEAcgB0AGUAcgBcAG4AIAAzACAAfAAgAGkAbgB0AGUAZwBlAHIAIABbADEALgAuADkAMgBdACAAIAB8ACAARABhAHkAIABvAGYAIABxAHUAYQByAHQAZQByAFwAbgAgADQAIAB8ACAAZABlAGMAaQBtAGEAbAAgAFsAMAAuAC4AMQApACAAIAAgAHwAIABUAGkAbQBlACAAbwBmACAAZABhAHkAXABuACAANQAgAHwAIABpAG4AdABlAGcAZQByACAAWwA4ADkALgAuADkAMgBdACAAfAAgAEQAYQB5AHMAIABpAG4AIABxAHUAYQByAHQ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CAAIAAgACAAIAAgACAAIAB8ACAATQBvAGQAaQBmAGUAZAAgAEoAdQBsAGkAYQBuACAARABhAHQAZQBcAG4AWwBNAG8AbgB0AGgATwBmAGYAcwBlAHQAXQAgACAAIAAgAHwAIABpAG4AdABlAGcAZQByACAAWwAtADYALgAuADMAXQAgAHwAIABRAHUAYQByAHQAZQByACAAbQBvAG4AdABoACAAbwBmAGYAcwBlAHQAIABmAHIAbwBtACAASgBhAG4AdQBhAHI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UQBVAEEAUgBUAEUAUgBfAEQAQQBUAEUAIAA9ACAATABBAE0AQgBEAEEAKABNAEoARABhAHQAZQAsACAAWwBNAG8AbgB0AGgATwBmAGYAcwBlAHQAXQAsACAAWwBKAHUAbABpAGEAbgBDAGEAbABlAG4AZABhAHIAXQAsAFwAbgAgACAAIAAgAEkARgBTACgAXABuACAAIAAgACAAIAAgACAAIABNAEoARABhAHQAZQAgAD0AIABcACIAXAAiACwAIAB7AFwAIgBcACIALAAgAFwAIgBcACIALAAgAFwAIgBcACIALAAgAFwAIgBcACIALAAgAFwAIgBcACIAfQAsAFwAbgAgACAAIAAgACAAIAAgACAATgBPAFQAKABJAFMATgBVAE0AQgBFAFIAKABNAEoARABhAHQAZQApACkALAAgAHsAIwBWAEEATABVAEUAIQAsACAAXAAiAFwAIgAsACAAXAAiAFwAIgAsACAAXAAiAFwAIgAsACAAXAAiAFwAIg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CwAIABcACIAXAAiACwAIABcACIAXAAiACwAIABcACIAXAAiACwAIABcACIAXAAiAH0ALABcAG4AIAAgACAAIAAgACAAIAAgACAAIAAgACAAIAAgACAAIABfAG0AbwBuAHQAaABPAGYAZgBzAGUAdAAgAD4AIAAzACwAIAB7ACMATgBVAE0AIQAsACAAXAAiAFwAIgAsACAAXAAiAFwAIgAsACAAXAAiAFwAIgAsACAAXAAiAFwAIgB9ACwAXABuACAAIAAgACAAIAAgACAAIAAgACAAIAAgACAAIAAgACAAVABSAFUARQAsACAATABFAFQAKABcAG4AIAAgACAAIAAgACAAIAAgACAAIAAgACAAIAAgACAAIAAgACAAIAAgAF8AYwBEAGEAdABlACwAIABNAEoARABBAFQARQBfAFQATwBfAEMAQQBMAEUATgBEAEEAUgBfAEQAQQBUAEUAKABNAEoARABhAHQAZQAsACAASgB1AGwAaQBhAG4AQwBhAGwAZQBuAGQAYQByACkALABcAG4AIAAgACAAIAAgACAAIAAgACAAIAAgACAAIAAgACAAIAAgACAAIAAgAF8AcwBoAGkAZgB0AE0AbwBuAHQAaAAsACAASQBOAEQARQBYACgAXwBjAEQAYQB0AGUALAAgADEALAAgADIAKQAgAC0AIAAxACAALQAgAF8AbQBvAG4AdABoAE8AZgBmAHMAZQB0ACwAXABuACAAIAAgACAAIAAgACAAIAAgACAAIAAgACAAIAAgACAAIAAgACAAIABfAGYAaQBzAGMAYQBsAFkAZQBhAHIALAAgAEkATgBEAEUAWAAoAF8AYwBEAGEAdABlACwAIAAxACwAIAAxACkAIAArACAASQBOAFQAKABfAHMAaABpAGYAdABNAG8AbgB0AGgAIAAvACAAMQAyACkALABcAG4AIAAgACAAIAAgACAAIAAgACAAIAAgACAAIAAgACAAIAAgACAAIAAgAF8AegBlAHIAbwBCAGEAcwBlAGQARgBpAHMAYwBhAGwATQBvAG4AdABoACwAIABNAE8ARAAoAF8AcwBoAGkAZgB0AE0AbwBuAHQAaAAsACAAMQAyACkALABcAG4AIAAgACAAIAAgACAAIAAgACAAIAAgACAAIAAgACAAIAAgACAAIAAgAF8AcQB1AGEAcgB0AGUAcgAsACAASQBOAFQAKABfAHoAZQByAG8AQgBhAHMAZQBkAEYAaQBzAGMAYQBsAE0AbwBuAHQAaAAgAC8AIAAzACkAIAArACAAMQAsAFwAbgAgACAAIAAgACAAIAAgACAAIAAgACAAIAAgACAAIAAgACAAIAAgACAAXwBNAEoARABOAFEAdQBhAHIAdABlAHIALAAgAFEAVQBBAFIAVABFAFIAXwBEAEEAVABFAF8AVABPAF8ATQBKAEQAQQBUAEUAKABfAGYAaQBzAGMAYQBsAFkAZQBhAHIALAAgAF8AcQB1AGEAcgB0AGUAcgAsACAAMQAsACAAMAAsACAAXwBtAG8AbgB0AGgATwBmAGYAcwBlAHQALAAgAEoAdQBsAGkAYQBuAEMAYQBsAGUAbgBkAGEAcgApACAALQAgADEALABcAG4AIAAgACAAIAAgACAAIAAgACAAIAAgACAAIAAgACAAIAAgACAAIAAgAF8AZABhAHkATwBmAFEAdQBhAHIAdABlAHIALAAgAEkATgBUACgATQBKAEQAYQB0AGUAIAAtACAAXwBNAEoARABOAFEAdQBhAHIAdABlAHIAKQAsAFwAbgAgACAAIAAgACAAIAAgACAAIAAgACAAIAAgACAAIAAgACAAIAAgACAAXwBkAGEAeQBzAEkAbgBRAHUAYQByAHQAZQByACwAIABEAEEAWQBTAF8ASQBOAF8AUQBVAEEAUgBUAEUAUgAoAF8AcQB1AGEAcgB0AGUAcgAsACAAXwBmAGkAcwBjAGEAbABZAGUAYQByACwAIABfAG0AbwBuAHQAaABPAGYAZgBzAGUAdAAsACAASgB1AGwAaQBhAG4AQwBhAGwAZQBuAGQAYQByACkALABcAG4AIAAgACAAIAAgACAAIAAgACAAIAAgACAAIAAgACAAIAAgACAAIAAgAEgAUwBUAEEAQwBLACgAXABuACAAIAAgACAAIAAgACAAIAAgACAAIAAgACAAIAAgACAAIAAgACAAIAAgACAAIAAgAF8AZgBpAHMAYwBhAGwAWQBlAGEAcgAsAFwAbgAgACAAIAAgACAAIAAgACAAIAAgACAAIAAgACAAIAAgACAAIAAgACAAIAAgACAAIABfAHEAdQBhAHIAdABlAHIALABcAG4AIAAgACAAIAAgACAAIAAgACAAIAAgACAAIAAgACAAIAAgACAAIAAgACAAIAAgACAAXwBkAGEAeQBPAGYAUQB1AGEAcgB0AGUAcgAsAFwAbgAgACAAIAAgACAAIAAgACAAIAAgACAAIAAgACAAIAAgACAAIAAgACAAIAAgACAAIABJAE4ARABFAFgAKABfAGMARABhAHQAZQAsACAAMQAsACAANAApACwAXABuACAAIAAgACAAIAAgACAAIAAgACAAIAAgACAAIAAgACAAIAAgACAAIAAgACAAIAAgAF8AZABhAHkAcwBJAG4AUQB1AGEAcgB0AGUAcgBcAG4AIAAgACAAIAAgACAAIAAgACAAIAAgACAAIAAgACAAIAAgACAAIAAgACkAXABuACAAIAAgACAAIAAgACAAIAAgACAAIAAgACAAIAAgACAAKQBcAG4AIAAgACAAIAAgACAAIAAgACAAIAAgACAAKQBcAG4AIAAgACAAIAAgACAAIAAgACkAXABuACAAIAAgACAAKQBcAG4AKQA7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FAEwAVABBAFM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gATwBVAFIAUwBcAG4AXABuAFIAZQB0AHUAcgBuAHMAIAB0AGgAZQAgAHQAaQBtAGUAcwBwAGEAbgAgAGQAaQBmAGYAZQByAGUAbgBjAGUAIABiAGUAdAB3AGUAZQBuACAATQBvAGQAaQBmAGkAZQBkACAASgB1AGwAaQBhAG4AIABEAGEAdABlAHMAIABpAG4AIABoAG8AdQBy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aABvAH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gATwBVAFIAUwAgAD0AIABMAEEATQBCAEQAQQAoAE0ASgBEAGEAdABlAFMAdABhAHIAdAAsACAATQBKAEQAYQB0AGUARQBuAGQ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FQAUgBVAEUALAAgACgATQBKAEQAYQB0AGUARQBuAGQAIAAtACAATQBKAEQAYQB0AGUAUwB0AGEAcgB0ACkAIAAqACAAMgA0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JAE4AVQBUAEUAUwBcAG4AXABuAFIAZQB0AHUAcgBuAHMAIAB0AGgAZQAgAHQAaQBtAGUAcwBwAGEAbgAgAGQAaQBmAGYAZQByAGUAbgBjAGUAIABiAGUAdAB3AGUAZQBuACAATQBvAGQAaQBmAGkAZQBkACAASgB1AGwAaQBhAG4AIABEAGEAdABlAHMAIABpAG4AIABtAGkAbgB1AHQAZQBzAC4AXABuAEMAYQBuACAAYQBsAHMAbwAgAGEAYwBjAGUAcAB0ACAAcwB0AGEAbgBkAGEAcgBkACAASgB1AGwAaQBhAG4AIABEAGEAdABlAHMALAAgAHAAcgBvAHYAaQBkAGUAZAAgAHQAeQBwAGUAcwAgAGEAcgBlACAAbgBvAHQAIABtAGkAeABlAG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TQBJAE4AVQBUAEUAUwAgAD0AIABMAEEATQBCAEQAQQAoAE0ASgBEAGEAdABlAFMAdABhAHIAdAAsACAATQBKAEQAYQB0AGUARQBuAGQ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FQAUgBVAEUALAAgACgATQBKAEQAYQB0AGUARQBuAGQAIAAtACAATQBKAEQAYQB0AGUAUwB0AGEAcgB0ACkAIAAqACAAMQA0ADQ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MARQBDAE8ATgBEAFMAXABuAFwAbgBSAGUAdAB1AHIAbgBzACAAdABoAGUAIAB0AGkAbQBlAHMAcABhAG4AIABkAGkAZgBmAGUAcgBlAG4AYwBlACAAYgBlAHQAdwBlAGUAbgAgAE0AbwBkAGkAZgBpAGUAZAAgAEoAdQBsAGkAYQBuACAARABhAHQAZQBzACAAaQBuACAAcwBlAGMAbwBuAGQ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MARQBDAE8ATgBE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KgAgADgANgA0AD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QASABNAFMAXABuAFwAbgBSAGUAdAB1AHIAbgBzACAAdABoAGUAIABzAGUAeABhAGcAZQBzAGkAbQBhAGwAIABkAGkAZgBmAGUAcgBlAG4AYwBlACAAYgBlAHQAdwBlAGUAbgAgAE0AbwBkAGkAZgBpAGUAZAAgAEoAdQBsAGkAYQBuACAARABhAHQAZQBzACAAdwBpAHQAaAAgAHQAaABlACAAZwBpAHYAZQBuACAAbABvAHcAZQBzAHQAIABvAHIAZABlAHIAIABlAGwAZQBtAGUAbgB0ACAAcgBvAHUAbgBkAGUAZABcAG4AdABvACAAdABoAGUAIABzAHAAZQBjAGkAZgBpAGUAZAAgAHAAcgBlAGMAaQBzAGkAbwBuAC4AXABuAEMAYQBuACAAYQBsAHMAbwAgAGEAYwBjAGUAcAB0ACAAcwB0AGEAbgBkAGEAcgBkACAASgB1AGwAaQBhAG4AIABEAGEAdABlAHMALAAgAHAAcgBvAHYAaQBkAGUAZAAgAHQAeQBwAGUAcwAgAGEAcgBlACAAbgBvAHQAIABtAGkAeABlAGQALgBcAG4AXABuAE8AdQB0AHAAdQB0ACAALQAgAEwAbwB3AE8AcgBkAGUAcgAgAD0AIAA0ACAAKABkAGUAZgBhAHUAbAB0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pAG4AdABlAGcAZQByACAAWwAwAC4ALgA1ADkAXQAgACAAfAAgAE0AaQBuAHUAdABlAHMAXABuACAANQAgAHwAIABkAGUAYwBpAG0AYQBsACAAWwAwAC4ALgA2ADAAKQAgACAAfAAgAFMAZQBjAG8AbgBkAHMAXABuAFwAbgBPAHUAdABwAHUAdAAgAC0AIABMAG8AdwBPAHIAZABlAHIAIAA9ACAAM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YQB5AHMAXABuACAAMwAgAHwAIABpAG4AdABlAGcAZQByACAAWwAwAC4ALgAyADMAXQAgACAAfAAgAEgAbwB1AHIAcwBcAG4AIAA0ACAAfAAgAGQAZQBjAGkAbQBhAGwAIABbADAALgAuADYAMAApACAAIAB8ACAATQBpAG4AdQB0AGUAcwBcAG4AXABuAE8AdQB0AHAAdQB0ACAALQAgAEwAbwB3AE8AcgBkAGUAcgAgAD0AIAA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QAZQBjAGkAbQBhAGwAIABbADAALgAuADIANAApACAAIAB8ACAASABvAHUAcgBzAFwAbgBcAG4ATwB1AHQAcAB1AHQAIAAtACAATABvAHcATwByAGQAZQByACAAPQAgAD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ZABlAGMAaQBtAGEAbAAgAFsAMAAuAC4AXQAgACAAIAAgAHwAIABE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B8ACAAZABlAGMAaQBtAGEAbAAgAHwAIABTAHQAYQByAHQAaQBuAGcAIABNAG8AZABpAGYAaQBlAGQAIABKAHUAbABpAGEAbgAgAEQAYQB0AGUAIABcAG4ATQBKAEQAYQB0AGUARQBuAGQAIAAgACAAIAAgAHwAIABkAGUAYwBpAG0AYQBsACAAfAAgAEUAbgBkAGkAbgBnACAATQBvAGQAaQBmAGkAZQBkACAASgB1AGwAaQBhAG4AIABEAGEAdABlAFwAbgBbAEwAbwB3AE8AcgBkAGUAcgBdACAAIAAgACAAfAAgAGkAbgB0AGUAZwBlAHIAIAB8ACAATABvAHcAZQBzAHQALQBvAHIAZABlAHIAIABlAGwAZQBtAGUAbgB0AC4AIABEAGUAZgBhAHUAbAB0AHMAIAB0AG8AIABTAGUAYwBvAG4AZAAuAFwAbgAgACAAIAAgACAAIAAgACAAIAAgACAAIAAgACAAfAAgAFsAMQAuAC4ANABdACAAIAB8ACAAIAAxACAALQAgAEQAYQB5AFwAbgAgACAAIAAgACAAIAAgACAAIAAgACAAIAAgACAAfAAgACAAIAAgACAAIAAgACAAIAB8ACAAIAAyACAALQAgAEgAbwB1AHIAXABuACAAIAAgACAAIAAgACAAIAAgACAAIAAgACAAIAB8ACAAIAAgACAAIAAgACAAIAAgAHwAIAAgADMAIAAtACAATQBpAG4AdQB0AGUAXABuACAAIAAgACAAIAAgACAAIAAgACAAIAAgACAAIAB8ACAAIAAgACAAIAAgACAAIAAgAHwAIAAgADQAIAAtACAAUwBlAGMAbwBuAGQAXABuAFsAUAByAGUAYwBpAHMAaQBvAG4AXQAgACAAIAB8ACAAaQBuAHQAZQBnAGUAcgAgAHwAIABTAGUAbABlAGMAdAAgAHAAcgBlAGMAaQBzAGkAbwBuACAAbABlAHYAZQBsAFwAbgAgACAAIAAgACAAIAAgACAAIAAgACAAIAAgACAAfAAgAFsAMAAuAC4AOQBdACAAIAB8ACAATgB1AGwAbAAgAC0AIABGAGwAbwBhAHQAaQBuAGcAXABuAFsAVAByAHUAbgBjAGEAdABlAF0AIAAgACAAIAB8ACAAcwB3AGkAdABjAGgAIAAgAHwAIABSAG8AdQBuAGQAIAB0AG8AIABwAHIAZQBjAGkAcwBpAG8AbgAgAGIAeQAgAHQAcgB1AG4AYwBhAHQAaQBuAGcAIABjAG8AbQBwAG8AbgBlAG4AdABzAC4AIABEAGUAZgBhAHUAbAB0ACAAaQBzACAAcgBvAHUAbgBkAGkAbgBnACAAdABvACAAbgBlAGEAcgBlAHM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RABIAE0AUwAgAD0AIABMAEEATQBCAEQAQQAoAE0ASgBEAGEAdABlAFMAdABhAHIAdAAsACAATQBKAEQAYQB0AGUARQBuAGQALAAgAFsATABvAHcATwByAGQAZQByAF0ALAAgAFsAUAByAGUAYwBpAHMAaQBvAG4AXQAsACAAWwBUAHIAdQBuAGMAYQB0AGUAXQAsAFwAbgAgACAAIAAgAEkARgBTACgAXABuACAAIAAgACAAIAAgACAAIAAoAE0ASgBEAGEAdABlAFMAdABhAHIAdAAgAD0AIABcACIAXAAiACkAIAAqACAAKABNAEoARABhAHQAZQBFAG4AZAAgAD0AIABcACIAXAAiACkALAAgAHsAXAAiAFwAIgAsAFwAIgBcACIALABcACIAXAAiACwAXAAiAFwAIgB9ACwAXABuACAAIAAgACAAIAAgACAAIABOAE8AVAAoAEkAUwBOAFUATQBCAEUAUgAoAE0ASgBEAGEAdABlAFMAdABhAHIAdAApACkALAAgAHsAIwBWAEEATABVAEUAIQAsACAAXAAiAFwAIgAsACAAXAAiAFwAIgAsACAAXAAiAFwAIgB9ACwAXABuACAAIAAgACAAIAAgACAAIABOAE8AVAAoAEkAUwBOAFUATQBCAEUAUgAoAE0ASgBEAGEAdABlAEUAbgBkACkAKQAsACAAewAjAFYAQQBMAFUARQAhACwAIABcACIAXAAiACwAIABcACIAXAAiACwAIABcACIAXAAiAH0ALABcAG4AIAAgACAAIAAgACAAIAAgAFQAUgBVAEUALAAgAFIARQBTAE8ATABWAEUAXwBUAEkATQBFAFMAUABBAE4AKABNAEoARABhAHQAZQBFAG4AZAAgAC0AIABNAEoARABhAHQAZQBTAHQAYQByAHQALAAgAEwAbwB3AE8AcgBkAGUAcgAsACAAUAByAGUAYwBpAHMAaQBvAG4ALAAgAFQAcgB1AG4AYwBhAHQ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VABJAE0ARQBTAFAAQQBOAFwAbgBcAG4AUgBlAHQAdQByAG4AcwAgAHQAaABlACAAdABpAG0AZQBzAHAAYQBuACAAZABpAGYAZgBlAHIAZQBuAGMAZQAgAGIAZQB0AHcAZQBlAG4AIABNAG8AZABpAGYAaQBlAGQAIABKAHUAbABpAGEAbgAgAEQAYQB0AGU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cwBwAGEAbgAgAGQAaQBmAGYAZQByAGUAbgBjAGUALAAgAGQAYQB5ACAAPQAg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VABJAE0ARQBTAFAAQQBO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cARQBFAEsAUwBcAG4AXABuAFIAZQB0AHUAcgBuAHMAIAB0AGgAZQAgAHQAaQBtAGUAcwBwAGEAbgAgAGQAaQBmAGYAZQByAGUAbgBjAGUAIABiAGUAdAB3AGUAZQBuACAATQBvAGQAaQBmAGkAZQBkACAASgB1AGwAaQBhAG4AIABEAGEAdABlAHMAIABpAG4AIAB3AGUAZQBr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dwBlAGUAa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cARQBFAEsAUwAgAD0AIABMAEEATQBCAEQAQQAoAE0ASgBEAGEAdABlAFMAdABhAHIAdAAsACAATQBKAEQAYQB0AGUARQBuAGQ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FQAUgBVAEUALAAgACgATQBKAEQAYQB0AGUARQBuAGQAIAAtACAATQBKAEQAYQB0AGUAUwB0AGEAcgB0ACkAIAAvACAANw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TAFwAbgBcAG4AUgBlAHQAdQByAG4AcwAgAHQAaABlACAAdABpAG0AZQBzAHAAYQBuACAAZABpAGYAZgBlAHIAZQBuAGMAZQAgAGIAZQB0AHcAZQBlAG4AIABNAG8AZABpAGYAaQBlAGQAIABKAHUAbABpAGEAbgAgAEQAYQB0AGUAcwAgAGkAbgAgAG0AbwBuAHQAaABzAC4AXABuAFcAaABlAHIAZQAgAHQAaABlACAAZABpAGYAZgBlAHIAZQBuAGMAZQAgAGkAbgBjAGwAdQBkAGUAcwAgAHAAYQByAHQAaQBhAGwAIABtAG8AbgB0AGgAcwAsACAAdABoAGUAIABmAHIAYQBjAHQAaQBvAG4AIABpAHMAIABjAGEAbABjAHUAbABhAHQAZQBkACAAbwBuACAAdABoAGUAIABiAGEAcwBpAHMAIABvAGYAIABkAGEAeQBzACAAaQBuACAAdABoAGUAIABtAG8AbgB0AGgAXABuAG8AZgAgAHQAaABlACAAYwBhAGwAZQBuAGQAYQByAC4AIABJAGYAIAB0AGgAZQAgAE0AbwBkAGkAZgBlAGQAIABKAHUAbABpAGEAbgAgAEQAYQB0AGUAcwAgAGEAcgBlACAAZQB4AHAAcgBlAHMAcwBlAGQAIABpAG4AIABVAFQAQwAgAHIAYQB0AGgAZQByACAAdABoAGEAbgAgAGwAbwBjAGEAbAAgAHQAaQBtAGUAIAB0AGgAZQBuACAAYQAgAHMAbQBhAGwAbAAgAG0AYQByAGcAaQBuAFwAbgBvAGYAIABlAHIAcgBvAHIAIAB3AGkAbABsACA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bwBuAHQAa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HwAIABTAHQAYQByAHQAaQBuAGcAIABNAG8AZABpAGYAaQBlAGQAIABKAHUAbABpAGEAbgAgAEQAYQB0AGUAIABcAG4ATQBKAEQAYQB0AGUARQBuAGQAIAAgACAAIAAgACAAIAAgAHwAIABkAGUAYwBpAG0AYQBsACAAfAAgAEUAbgBkAGkAbgBn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NAE8ATgBUAEgAUwAgAD0AIABMAEEATQBCAEQAQQAoAE0ASgBEAGEAdABlAFMAdABhAHIAdAAsACAATQBKAEQAYQB0AGUARQBuAGQALAAgAFsASgB1AGwAaQBhAG4AQwBhAGwAZQBuAGQAYQByAF0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FQAUgBVAEUALAAgAEkARgAoAE0ASgBEAGEAdABlAFMAdABhAHIAdAAgAD0AIABNAEoARABhAHQAZQBFAG4AZAAsACAAMAAsAFwAbgAgACAAIAAgACAAIAAgACAAIAAgACAAIABMAEUAVAAoAFwAbgAgACAAIAAgACAAIAAgACAAIAAgACAAIAAgACAAIAAgAF8AcwBpAGcAbgAsACAASQBGACgATQBKAEQAYQB0AGUARQBuAGQAIAA+AD0AIABNAEoARABhAHQAZQBTAHQAYQByAHQALAAgADEALAAgAC0AMQApACwAXABuACAAIAAgACAAIAAgACAAIAAgACAAIAAgACAAIAAgACAAXwBkAGEAdABlAF8AQQAsACAATQBKAEQAQQBUAEUAXwBUAE8AXwBDAEEATABFAE4ARABBAFIAXwBEAEEAVABFACgAXABuACAAIAAgACAAIAAgACAAIAAgACAAIAAgACAAIAAgACAAIAAgACAAIABJAEYAKABfAHMAaQBnAG4AIAA9ACAAMQAsACAATQBKAEQAYQB0AGUAUwB0AGEAcgB0ACwAIABNAEoARABhAHQAZQBFAG4AZAApACwAXABuACAAIAAgACAAIAAgACAAIAAgACAAIAAgACAAIAAgACAAIAAgACAAIABKAHUAbABpAGEAbgBDAGEAbABlAG4AZABhAHIAXABuACAAIAAgACAAIAAgACAAIAAgACAAIAAgACAAIAAgACAAKQAsAFwAbgAgACAAIAAgACAAIAAgACAAIAAgACAAIAAgACAAIAAgAF8AZABhAHQAZQBfAEIALAAgAE0ASgBEAEEAVABFAF8AVABPAF8AQwBBAEwARQBOAEQAQQBSAF8ARABBAFQARQAoAFwAbgAgACAAIAAgACAAIAAgACAAIAAgACAAIAAgACAAIAAgACAAIAAgACAASQBGACgAXwBzAGkAZwBuACAAPQAgADEALAAgAE0ASgBEAGEAdABlAEUAbgBkACwAIABNAEoARABhAHQAZQBTAHQAYQByAHQAKQAsAFwAbgAgACAAIAAgACAAIAAgACAAIAAgACAAIAAgACAAIAAgACAAIAAgACAASgB1AGwAaQBhAG4AQwBhAGwAZQBuAGQAYQByAFwAbgAgACAAIAAgACAAIAAgACAAIAAgACAAIAAgACAAIAAgACkALABcAG4AIAAgACAAIAAgACAAIAAgACAAIAAgACAAIAAgACAAIABfAGQAZQBsAHQAYQBZAGUAYQByACwAIABJAE4ARABFAFgAKABfAGQAYQB0AGUAXwBCACwAIAAxACwAIAAxACkAIAAtACAASQBOAEQARQBYACgAXwBkAGEAdABlAF8AQQAsACAAMQAsACAAMQApACwAXABuACAAIAAgACAAIAAgACAAIAAgACAAIAAgACAAIAAgACAAXwBkAGUAbAB0AGEATQBvAG4AdABoACwAIABJAE4ARABFAFgAKABfAGQAYQB0AGUAXwBCACwAIAAxACwAIAAyACkAIAAtACAASQBOAEQARQBYACgAXwBkAGEAdABlAF8AQQAsACAAMQAsACAAMgApACwAXABuACAAIAAgACAAIAAgACAAIAAgACAAIAAgACAAIAAgACAAXwBkAGkAZgBmAE0AbwBuAHQAaABzACwAIAAoAF8AZABlAGwAdABhAFkAZQBhAHIAIAAqACAAMQAyACkAIAArACAAXwBkAGUAbAB0AGEATQBvAG4AdABoACwAXABuACAAIAAgACAAIAAgACAAIAAgACAAIAAgACAAIAAgACAAXwBkAGEAeQBzAE0AbwBuAHQAaABfAEEALAAgAEQAQQBZAFMAXwBJAE4AXwBNAE8ATgBUAEgAKABJAE4ARABFAFgAKABfAGQAYQB0AGUAXwBBACwAIAAxACwAIAAyACkALAAgAEkATgBEAEUAWAAoAF8AZABhAHQAZQBfAEEALAAgADEALAAgADEAKQAsACAASgB1AGwAaQBhAG4AQwBhAGwAZQBuAGQAYQByACkALABcAG4AIAAgACAAIAAgACAAIAAgACAAIAAgACAAIAAgACAAIABfAGQAYQB5AHMATQBvAG4AdABoAF8AQgAsACAARABBAFkAUwBfAEkATgBfAE0ATwBOAFQASAAoAEkATgBEAEUAWAAoAF8AZABhAHQAZQBfAEIALAAgADEALAAgADIAKQAsACAASQBOAEQARQBYACgAXwBkAGEAdABlAF8AQgAsACAAMQAsACAAMQApACwAIABKAHUAbABpAGEAbgBDAGEAbABlAG4AZABhAHIAKQAsAFwAbgAgACAAIAAgACAAIAAgACAAIAAgACAAIAAgACAAIAAgAF8AcABhAHIAdABpAGEAbABNAG8AbgB0AGgAXwBBACwAIAAoAEkATgBEAEUAWAAoAF8AZABhAHQAZQBfAEEALAAgADEALAAgADMAKQAgAC0AIAAxACAAKwAgAEkATgBEAEUAWAAoAF8AZABhAHQAZQBfAEEALAAgADEALAAgADQAKQApACAALwAgAF8AZABhAHkAcwBNAG8AbgB0AGgAXwBBACwAXABuACAAIAAgACAAIAAgACAAIAAgACAAIAAgACAAIAAgACAAXwBwAGEAcgB0AGkAYQBsAE0AbwBuAHQAaABfAEIALAAgACgASQBOAEQARQBYACgAXwBkAGEAdABlAF8AQgAsACAAMQAsACAAMwApACAALQAgADEAIAArACAASQBOAEQARQBYACgAXwBkAGEAdABlAF8AQgAsACAAMQAsACAANAApACkAIAAvACAAXwBkAGEAeQBzAE0AbwBuAHQAaABfAEIALABcAG4AIAAgACAAIAAgACAAIAAgACAAIAAgACAAIAAgACAAIABfAHMAaQBnAG4AIAAqACAAKABfAGQAaQBmAGYATQBvAG4AdABoAHMAIAAtACAAXwBwAGEAcgB0AGkAYQBsAE0AbwBuAHQAaABfAEEAIAArACAAXwBwAGEAcgB0AGkAYQBsAE0AbwBuAHQAaABfAEI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RAFUAQQBSAFQARQBSAFMAXABuAFwAbgBSAGUAdAB1AHIAbgBzACAAdABoAGUAIAB0AGkAbQBlAHMAcABhAG4AIABkAGkAZgBmAGUAcgBlAG4AYwBlACAAYgBlAHQAdwBlAGUAbgAgAE0AbwBkAGkAZgBpAGUAZAAgAEoAdQBsAGkAYQBuACAARABhAHQAZQBzACAAaQBuACAAcQB1AGEAcgB0AGUAcgBzAC4AXABuAFcAaABlAHIAZQAgAHQAaABlACAAZABpAGYAZgBlAHIAZQBuAGMAZQAgAGkAbgBjAGwAdQBkAGUAcwAgAHAAYQByAHQAaQBhAGwAIABxAHUAYQByAHQAZQByAHMALAAgAHQAaABlACAAZgByAGEAYwB0AGkAbwBuACAAaQBzACAAYwBhAGwAYwB1AGwAYQB0AGUAZAAgAG8AbgAgAHQAaABlACAAYgBhAHMAaQBzACAAbwBmACAAZABhAHkAcwAgAGkAbgAgAHQAaABlAFwAbgBxAHUAYQByAHQAZQByACAAbwBmACAAdABoAGUAIABjAGEAbABlAG4AZABhAHIALgAgAEkAZgAgAHQAaABlACAATQBvAGQAaQBmAGUAZAAgAEoAdQBsAGkAYQBuACAARABhAHQAZQBzACAAYQByAGUAIABlAHgAcAByAGUAcwBzAGUAZAAgAGkAbgAgAFUAVABDACAAcgBhAHQAaABlAHIAIAB0AGgAYQBuACAAbABvAGMAYQBsACAAdABpAG0AZQAgAHQAaABlAG4AIABhAFwAbgBzAG0AYQBsAGwAIABtAGEAcgBnAGkAbgAg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cQB1AGEAcgB0AG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CAAIAAgACAAIAAgACAAIAB8ACAAUwB0AGEAcgB0AGkAbgBnACAATQBvAGQAaQBmAGkAZQBkACAASgB1AGwAaQBhAG4AIABEAGEAdABlACAAXABuAE0ASgBEAGEAdABlAEUAbgBkACAAIAAgACAAIAAgACAAIAB8ACAAZABlAGMAaQBtAGEAbAAgACAAIAAgACAAIAAgACAAIAB8ACAARQBuAGQAaQBuAGcAIABNAG8AZABpAGYAaQBlAGQAIABKAHUAbABpAGEAbgAgAEQAYQB0AGUAXABuAFsATQBvAG4AdABoAE8AZgBmAHMAZQB0AF0AIAAgACAAIAB8ACAAaQBuAHQAZQBnAGUAcgAgAFsALQA2AC4ALgAzAF0AIAB8ACAAUQB1AGEAcgB0AGUAcgAgAG0AbwBuAHQAaAAgAG8AZgBmAHMAZQB0ACAAZgByAG8AbQAgAEoAYQBuAHUAYQByAHk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RAFUAQQBSAFQARQBSAFMAIAA9ACAATABBAE0AQgBEAEEAKABNAEoARABhAHQAZQBTAHQAYQByAHQALAAgAE0ASgBEAGEAdABlAEUAbgBkACwAIABbAE0AbwBuAHQAaABPAGYAZgBzAGUAdABdACwAIABbAEoAdQBsAGkAYQBuAEMAYQBsAGUAbgBkAGEAcgBd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H0ALABcAG4AIAAgACAAIAAgACAAIAAgACAAIAAgACAAIAAgACAAIABfAG0AbwBuAHQAaABPAGYAZgBzAGUAdAAgAD4AIAAzACwAIAB7ACMATgBVAE0AIQB9ACwAXABuACAAIAAgACAAIAAgACAAIAAgACAAIAAgACAAIAAgACAATQBKAEQAYQB0AGUAUwB0AGEAcgB0ACAAPQAgAE0ASgBEAGEAdABlAEUAbgBkACwAIAAwACwAXABuACAAIAAgACAAIAAgACAAIAAgACAAIAAgACAAIAAgACAAVABSAFUARQAsACAATABFAFQAKABcAG4AIAAgACAAIAAgACAAIAAgACAAIAAgACAAIAAgACAAIAAgACAAIAAgAF8AcwBpAGcAbgAsACAASQBGACgATQBKAEQAYQB0AGUARQBuAGQAIAA+AD0AIABNAEoARABhAHQAZQBTAHQAYQByAHQALAAgADEALAAgAC0AMQApACwAXABuACAAIAAgACAAIAAgACAAIAAgACAAIAAgACAAIAAgACAAIAAgACAAIABfAHEAdQBhAHIAdABlAHIARABhAHQAZQBfAEEALAAgAE0ASgBEAEEAVABFAF8AVABPAF8AUQBVAEEAUgBUAEUAUgBfAEQAQQBUAEUAKABcAG4AIAAgACAAIAAgACAAIAAgACAAIAAgACAAIAAgACAAIAAgACAAIAAgACAAIAAgACAASQBGACgAXwBzAGkAZwBuACAAPQAgADEALAAgAE0ASgBEAGEAdABlAFMAdABhAHIAdAAsACAATQBKAEQAYQB0AGUARQBuAGQAKQAsAFwAbgAgACAAIAAgACAAIAAgACAAIAAgACAAIAAgACAAIAAgACAAIAAgACAAIAAgACAAIABfAG0AbwBuAHQAaABPAGYAZgBzAGUAdAAsACAASgB1AGwAaQBhAG4AQwBhAGwAZQBuAGQAYQByAFwAbgAgACAAIAAgACAAIAAgACAAIAAgACAAIAAgACAAIAAgACAAIAAgACAAKQAsAFwAbgAgACAAIAAgACAAIAAgACAAIAAgACAAIAAgACAAIAAgACAAIAAgACAAXwBxAHUAYQByAHQAZQByAEQAYQB0AGUAXwBCACwAIABNAEoARABBAFQARQBfAFQATwBfAFEAVQBBAFIAVABFAFIAXwBEAEEAVABFACgAXABuACAAIAAgACAAIAAgACAAIAAgACAAIAAgACAAIAAgACAAIAAgACAAIAAgACAAIAAgAEkARgAoAF8AcwBpAGcAbgAgAD0AIAAxACwAIABNAEoARABhAHQAZQBFAG4AZAAsACAATQBKAEQAYQB0AGUAUwB0AGEAcgB0ACkALABcAG4AIAAgACAAIAAgACAAIAAgACAAIAAgACAAIAAgACAAIAAgACAAIAAgACAAIAAgACAAXwBtAG8AbgB0AGgATwBmAGYAcwBlAHQALAAgAEoAdQBsAGkAYQBuAEMAYQBsAGUAbgBkAGEAcgBcAG4AIAAgACAAIAAgACAAIAAgACAAIAAgACAAIAAgACAAIAAgACAAIAAgACkALABcAG4AIAAgACAAIAAgACAAIAAgACAAIAAgACAAIAAgACAAIAAgACAAIAAgAF8AZABlAGwAdABhAFkAZQBhAHIALAAgAEkATgBEAEUAWAAoAF8AcQB1AGEAcgB0AGUAcgBEAGEAdABlAF8AQgAsACAAMQAsACAAMQApACAALQAgAEkATgBEAEUAWAAoAF8AcQB1AGEAcgB0AGUAcgBEAGEAdABlAF8AQQAsACAAMQAsACAAMQApACwAXABuACAAIAAgACAAIAAgACAAIAAgACAAIAAgACAAIAAgACAAIAAgACAAIABfAGQAZQBsAHQAYQBRAHUAYQByAHQAZQByACwAIABJAE4ARABFAFgAKABfAHEAdQBhAHIAdABlAHIARABhAHQAZQBfAEIALAAgADEALAAgADIAKQAgAC0AIABJAE4ARABFAFgAKABfAHEAdQBhAHIAdABlAHIARABhAHQAZQBfAEEALAAgADEALAAgADIAKQAsAFwAbgAgACAAIAAgACAAIAAgACAAIAAgACAAIAAgACAAIAAgACAAIAAgACAAXwBkAGkAZgBmAFEAdQBhAHIAdABlAHIAcwAsACAAKABfAGQAZQBsAHQAYQBZAGUAYQByACAAKgAgADQAKQAgACsAIABfAGQAZQBsAHQAYQBRAHUAYQByAHQAZQByACwAXABuACAAIAAgACAAIAAgACAAIAAgACAAIAAgACAAIAAgACAAIAAgACAAIABfAHAAYQByAHQAaQBhAGwAUQB1AGEAcgB0AGUAcgBfAEEALAAgACgASQBOAEQARQBYACgAXwBxAHUAYQByAHQAZQByAEQAYQB0AGUAXwBBACwAIAAxACwAIAAzACkAIAAtACAAMQAgACsAIABJAE4ARABFAFgAKABfAHEAdQBhAHIAdABlAHIARABhAHQAZQBfAEEALAAgADEALAAgADQAKQApACAALwAgAEkATgBEAEUAWAAoAF8AcQB1AGEAcgB0AGUAcgBEAGEAdABlAF8AQQAsACAAMQAsACAANQApACwAXABuACAAIAAgACAAIAAgACAAIAAgACAAIAAgACAAIAAgACAAIAAgACAAIABfAHAAYQByAHQAaQBhAGwAUQB1AGEAcgB0AGUAcgBfAEIALAAgACgASQBOAEQARQBYACgAXwBxAHUAYQByAHQAZQByAEQAYQB0AGUAXwBCACwAIAAxACwAIAAzACkAIAAtACAAMQAgACsAIABJAE4ARABFAFgAKABfAHEAdQBhAHIAdABlAHIARABhAHQAZQBfAEIALAAgADEALAAgADQAKQApACAALwAgAEkATgBEAEUAWAAoAF8AcQB1AGEAcgB0AGUAcgBEAGEAdABlAF8AQgAsACAAMQAsACAANQApACwAXABuACAAIAAgACAAIAAgACAAIAAgACAAIAAgACAAIAAgACAAIAAgACAAIABfAHMAaQBnAG4AIAAqACAAKABfAGQAaQBmAGYAUQB1AGEAcgB0AGUAcgBzACAALQAgAF8AcABhAHIAdABpAGEAbABRAHUAYQByAHQAZQByAF8AQQAgACsAIABfAHAAYQByAHQAaQBhAGwAUQB1AGEAcgB0AGUAcgBfAEI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kARQBBAFIAUwBcAG4AXABuAFIAZQB0AHUAcgBuAHMAIAB0AGgAZQAgAHQAaQBtAGUAcwBwAGEAbgAgAGQAaQBmAGYAZQByAGUAbgBjAGUAIABiAGUAdAB3AGUAZQBuACAATQBvAGQAaQBmAGkAZQBkACAASgB1AGwAaQBhAG4AIABEAGEAdABlAHMAIABpAG4AIAB5AGUAYQByAHMALgBcAG4AVwBoAGUAcgBlACAAdABoAGUAIABkAGkAZgBmAGUAcgBlAG4AYwBlACAAaQBuAGMAbAB1AGQAZQBzACAAcABhAHIAdABpAGEAbAAgAHkAZQBhAHIAcwAsACAAdABoAGUAIABmAHIAYQBjAHQAaQBvAG4AIABpAHMAIABjAGEAbABjAHUAbABhAHQAZQBkACAAbwBuACAAdABoAGUAIABiAGEAcwBpAHMAIABvAGYAIABkAGEAeQBzACAAaQBuACAAdABoAGUAXABuAHkAZQBhAHIAIABvAGYAIAB0AGgAZQAgAGMAYQBsAGUAbgBkAGEAcgAuACAASQBmACAAdABoAGUAIABNAG8AZABpAGYAZQBkACAASgB1AGwAaQBhAG4AIABEAGEAdABlAHMAIABhAHIAZQAgAGUAeABwAHIAZQBzAHMAZQBkACAAaQBuACAAVQBUAEMAIAByAGEAdABoAGUAcgAgAHQAaABhAG4AIABsAG8AYwBhAGwAIAB0AGkAbQBlACAAdABoAGUAbgAgAGEAXABuAHMAbQBhAGwAbAAgAG0AYQByAGcAaQBuACAAbwBmACAAZQByAHIAbwByACAAdwBpAGwAbAAgAGIAZQAgAGkAbgB0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5AGUAY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CAAIAAgAHwAIABkAGUAYwBpAG0AYQBsACAAfAAgAFMAdABhAHIAdABpAG4AZwAgAE0AbwBkAGkAZgBpAGUAZAAgAEoAdQBsAGkAYQBuACAARABhAHQAZQAgAFwAbgBNAEoARABhAHQAZQBFAG4AZAAgACAAIAAgACAAIAAgACAAfAAgAGQAZQBjAGkAbQBhAGwAIAB8ACAARQBuAGQAaQBuAGc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kARQBBAFIAUwAgAD0AIABMAEEATQBCAEQAQQAoAE0ASgBEAGEAdABlAFMAdABhAHIAdAAsACAATQBKAEQAYQB0AGUARQBuAGQALAAgAFsASgB1AGwAaQBhAG4AQwBhAGwAZQBuAGQAYQByAF0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E0ASgBEAGEAdABlAFMAdABhAHIAdAAgAD0AIABNAEoARABhAHQAZQBFAG4AZAAsACAAMAAsAFwAbgAgACAAIAAgACAAIAAgACAAVABSAFUARQAsACAATABFAFQAKABcAG4AIAAgACAAIAAgACAAIAAgACAAIAAgACAAXwBzAGkAZwBuACwAIABJAEYAKABNAEoARABhAHQAZQBFAG4AZAAgAD4APQAgAE0ASgBEAGEAdABlAFMAdABhAHIAdAAsACAAMQAsACAALQAxACkALABcAG4AIAAgACAAIAAgACAAIAAgACAAIAAgACAAXwBvAHIAZABpAG4AYQBsAEQAYQB0AGUAXwBBACwAIABNAEoARABBAFQARQBfAFQATwBfAE8AUgBEAEkATgBBAEwAXwBEAEEAVABFACgAXABuACAAIAAgACAAIAAgACAAIAAgACAAIAAgACAAIAAgACAASQBGACgAXwBzAGkAZwBuACAAPQAgADEALAAgAE0ASgBEAGEAdABlAFMAdABhAHIAdAAsACAATQBKAEQAYQB0AGUARQBuAGQAKQAsAFwAbgAgACAAIAAgACAAIAAgACAAIAAgACAAIAAgACAAIAAgAEoAdQBsAGkAYQBuAEMAYQBsAGUAbgBkAGEAcgBcAG4AIAAgACAAIAAgACAAIAAgACAAIAAgACAAKQAsAFwAbgAgACAAIAAgACAAIAAgACAAIAAgACAAIABfAG8AcgBkAGkAbgBhAGwARABhAHQAZQBfAEIALAAgAE0ASgBEAEEAVABFAF8AVABPAF8ATwBSAEQASQBOAEEATABfAEQAQQBUAEUAKABcAG4AIAAgACAAIAAgACAAIAAgACAAIAAgACAAIAAgACAAIABJAEYAKABfAHMAaQBnAG4AIAA9ACAAMQAsACAATQBKAEQAYQB0AGUARQBuAGQALAAgAE0ASgBEAGEAdABlAFMAdABhAHIAdAApACwAXABuACAAIAAgACAAIAAgACAAIAAgACAAIAAgACAAIAAgACAASgB1AGwAaQBhAG4AQwBhAGwAZQBuAGQAYQByAFwAbgAgACAAIAAgACAAIAAgACAAIAAgACAAIAApACwAXABuACAAIAAgACAAIAAgACAAIAAgACAAIAAgAF8AZABlAGwAdABhAFkAZQBhAHIALAAgAEkATgBEAEUAWAAoAF8AbwByAGQAaQBuAGEAbABEAGEAdABlAF8AQgAsACAAMQAsACAAMQApACAALQAgAEkATgBEAEUAWAAoAF8AbwByAGQAaQBuAGEAbABEAGEAdABlAF8AQQAsACAAMQAsACAAMQApACwAXABuACAAIAAgACAAIAAgACAAIAAgACAAIAAgAF8AcABhAHIAdABpAGEAbABZAGUAYQByAF8AQQAsACAAKABJAE4ARABFAFgAKABfAG8AcgBkAGkAbgBhAGwARABhAHQAZQBfAEEALAAgADEALAAgADIAKQAgAC0AIAAxACAAKwAgAEkATgBEAEUAWAAoAF8AbwByAGQAaQBuAGEAbABEAGEAdABlAF8AQQAsACAAMQAsACAAMwApACkAIAAvACAASQBOAEQARQBYACgAXwBvAHIAZABpAG4AYQBsAEQAYQB0AGUAXwBBACwAIAAxACwAIAA0ACkALABcAG4AIAAgACAAIAAgACAAIAAgACAAIAAgACAAXwBwAGEAcgB0AGkAYQBsAFkAZQBhAHIAXwBCACwAIAAoAEkATgBEAEUAWAAoAF8AbwByAGQAaQBuAGEAbABEAGEAdABlAF8AQgAsACAAMQAsACAAMgApACAALQAgADEAIAArACAASQBOAEQARQBYACgAXwBvAHIAZABpAG4AYQBsAEQAYQB0AGUAXwBCACwAIAAxACwAIAAzACkAKQAgAC8AIABJAE4ARABFAFgAKABfAG8AcgBkAGkAbgBhAGwARABhAHQAZQBfAEIALAAgADEALAAgADQAKQAsAFwAbgAgACAAIAAgACAAIAAgACAAIAAgACAAIABfAHMAaQBnAG4AIAAqACAAKABfAGQAZQBsAHQAYQBZAGUAYQByACAALQAgAF8AcABhAHIAdABpAGEAbABZAGUAYQByAF8AQQAgACsAIABfAHAAYQByAHQAaQBhAGwAWQBlAGEAcgBfAEI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XAEUARQBLAF8ARABBAFkAUwBcAG4AXABuAFIAZQB0AHUAcgBuAHMAIAB0AGgAZQAgAHQAaQBtAGUAcwBwAGEAbgAgAGQAaQBmAGYAZQByAGUAbgBjAGUAIABiAGUAdAB3AGUAZQBuACAATQBvAGQAaQBmAGkAZQBkACAASgB1AGwAaQBhAG4AIABEAGEAdABlAHMAIABpAG4AIAB3AGUAZQBrAHMAIABhAG4AZAAgAGQAYQB5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3AGUAZQBrAHMAIABcAG4AIAAzACAAfAAgAGkAbgB0AGUAZwBlAHIAIABbADAALgAuADYAXQAgACAAIAB8ACAARABlAGwAdABhACAAZABhAHkAcwBcAG4AIAA0ACAAfAAgAGQAZQBjAGkAbQBhAGwAIABbADAALgAuADEAKQAgACAAIAB8ACAARABlAGwAdABh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8ARABBAFkAUwAgAD0AIABMAEEATQBCAEQAQQAoAE0ASgBEAGEAdABlAFMAdABhAHIAdAAsACAATQBKAEQAYQB0AGUARQBuAGQALABcAG4AIAAgACAAIABJAEYAUwAoAFwAbgAgACAAIAAgACAAIAAgACAAKABNAEoARABhAHQAZQBTAHQAYQByAHQAIAA9ACAAXAAiAFwAIgApACAAKgAgACgATQBKAEQAYQB0AGUARQBuAGQAIAA9ACAAXAAiAFwAIgApACwAIAB7AFwAIgBcACIALAAgAFwAIgBcACIALAAgAFwAIgBcACIALAAg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UAFIAVQBFACwAIABMAEUAVAAoAFwAbgAgACAAIAAgACAAIAAgACAAIAAgACAAIABfAGQAaQBmAGYARABhAHkAcwAsACAAKABNAEoARABhAHQAZQBFAG4AZAAgAC0AIABNAEoARABhAHQAZQBTAHQAYQByAHQAKQAsAFwAbgAgACAAIAAgACAAIAAgACAAIAAgACAAIABJAEYAKABfAGQAaQBmAGYARABhAHkAcwAgAD0AIAAwACwAIAB7ADAALAAgADAALAAgADAALAAgADAAfQAsAFwAbgAgACAAIAAgACAAIAAgACAAIAAgACAAIAAgACAAIAAgAEwARQBUACgAXABuACAAIAAgACAAIAAgACAAIAAgACAAIAAgACAAIAAgACAAIAAgACAAIABfAHMAaQBnAG4ALAAgAEkARgAoAF8AZABpAGYAZgBEAGEAeQBzACAAPgA9ACAAMAAsACAAMQAsACAALQAxACkALABcAG4AIAAgACAAIAAgACAAIAAgACAAIAAgACAAIAAgACAAIAAgACAAIAAgAF8AYQBiAHMARABpAGYAZgBEAGEAeQBzACwAIABfAHMAaQBnAG4AIAAqACAAXwBkAGkAZgBmAEQAYQB5AHMALABcAG4AIAAgACAAIAAgACAAIAAgACAAIAAgACAAIAAgACAAIAAgACAAIAAgAF8AZABlAGwAdABhAFcAZQBlAGsALAAgAEkATgBUACgAXwBhAGIAcwBEAGkAZgBmAEQAYQB5AHMAIAAvACAANwApACwAXABuACAAIAAgACAAIAAgACAAIAAgACAAIAAgACAAIAAgACAAIAAgACAAIABfAHIAZQBtAEQAYQB5AHMALAAgAF8AYQBiAHMARABpAGYAZgBEAGEAeQBzACAALQAgAF8AZABlAGwAdABhAFcAZQBlAGsAIAAqACAANwAsAFwAbgAgACAAIAAgACAAIAAgACAAIAAgACAAIAAgACAAIAAgACAAIAAgACAAXwBkAGUAbAB0AGEARABhAHkALAAgAEkATgBUACgAXwByAGUAbQBEAGEAeQBzACkALABcAG4AIAAgACAAIAAgACAAIAAgACAAIAAgACAAIAAgACAAIAAgACAAIAAgAF8AZABlAGwAdABhAFQAaQBtAGUALAAgAF8AcgBlAG0ARABhAHkAcwAgAC0AIABfAGQAZQBsAHQAYQBEAGEAeQAsAFwAbgAgACAAIAAgACAAIAAgACAAIAAgACAAIAAgACAAIAAgACAAIAAgACAASABTAFQAQQBDAEsAKABcAG4AIAAgACAAIAAgACAAIAAgACAAIAAgACAAIAAgACAAIAAgACAAIAAgACAAIAAgACAAXwBzAGkAZwBuACwAXABuACAAIAAgACAAIAAgACAAIAAgACAAIAAgACAAIAAgACAAIAAgACAAIAAgACAAIAAgAF8AZABlAGwAdABhAFcAZQBlAGsALABcAG4AIAAgACAAIAAgACAAIAAgACAAIAAgACAAIAAgACAAIAAgACAAIAAgACAAIAAgACAAXwBkAGUAbAB0AGEARABhAHkALABcAG4AIAAgACAAIAAgACAAIAAgACAAIAAgACAAIAAgACAAIAAgACAAIAAgACAAIAAgACAAXwBkAGUAbAB0AGEAVABpAG0AZ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UAQQBSAF8AVwBFAEUASwBfAEQAQQBZAFMAXABuAFwAbgBSAGUAdAB1AHIAbgBzACAAdABoAGUAIAB0AGkAbQBlAHMAcABhAG4AIABkAGkAZgBmAGUAcgBlAG4AYwBlACAAYgBlAHQAdwBlAGUAbgAgAE0AbwBkAGkAZgBpAGUAZAAgAEoAdQBsAGkAYQBuACAARABhAHQAZQBzACAAaQBuACAAeQBlAGEAcgBzACwAIAB3AGUAZQBrAHMALAAgAGEAbgBkACAAZABhAHkAcwAuAFwAbgBOAG8AdABlACAAdABoAGUAIABuAHUAbQBiAGUAcgAgAG8AZgAgAHcAZQBlAGsAcwAgAHAAZQByACAAeQBlAGEAcgAgAGMAYQBuACAAdgBhAHIAeQAgAGIAZQB0AHcAZQBlAG4AIAA1ADIAIABhAG4AZAAgADUAMwAuACAASQBmACAAYQBuACAAYQBiAHMAbwBsAHUAdABlACAAbgB1AG0AYgBlAHIAIABvAGYAIAB3AGUAZQBrAHMAIABpAHMAIABiAGUAaQBuAGcAIABzAG8AdQBnAGgAdABcAG4AdABoAGUAbgAgAHUAcwBlACAAZQBpAHQAaABlAHIAIABEAEUATABUAEEAXwBXAEUARQBLAF8ARABBAFkAUwAgAG8AcgAgAEQARQBMAFQAQQBfAFcARQBFAEsAUwAgAGYAdQBuAGMAdABpAG8AbgBzAC4AIABJAGYAIAB0AGgAZQAgAE0AbwBkAGkAZgBlAGQAIABKAHUAbABpAGEAbgAgAEQAYQB0AGUAcwAgAGEAcgBlACAAZQB4AHAAcgBlAHMAcwBlAGQAIABpAG4AIABVAFQAQwBcAG4AcgBhAHQAaABlAHIAIAB0AGgAYQBuACAAbABvAGMAYQBsACAAdABpAG0AZQAgAHQAaABlAG4AIABhACAAcwBtAGEAbABsACAAbQBhAHIAZwBpAG4AIABvAGYAIABlAHIAcgBvAHIAIAB3AGkAbABsACA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eQBlAGEAcgBzAFwAbgAgADMAIAB8ACAAaQBuAHQAZQBnAGUAcgAgAFsAMAAuAC4ANQAyAF0AIAAgAHwAIABEAGUAbAB0AGEAIAB3AGUAZQBrAHMAIABcAG4AIAA0ACAAfAAgAGQAZQBjAGkAbQBhAGwAIABbADAALgAuADYAXQAgACAAIAB8ACAARABlAGwAdABhACAAZABhAHkAcwBcAG4AIAA1ACAAfAAgAGQAZQBjAGkAbQBhAGwAIABbADAALgAuADEAKQAgACAAIAB8ACAARABlAGwAdABh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B8ACAAUwB0AGEAcgB0AGkAbgBnACAATQBvAGQAaQBmAGkAZQBkACAASgB1AGwAaQBhAG4AIABEAGEAdABlACAAXABuAE0ASgBEAGEAdABlAEUAbgBkACAAIAAgACAAIAAgACAAIAB8ACAAZABlAGMAaQBtAGEAbAAgAHwAIABFAG4AZABpAG4AZw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FAEEAUgBfAFcARQBFAEsAXwBEAEEAWQBTACAAPQAgAEwAQQBNAEIARABBACgATQBKAEQAYQB0AGUAUwB0AGEAcgB0ACwAIABNAEoARABhAHQAZQBFAG4AZAAsACAAWwBKAHUAbABpAGEAbgBDAGEAbABlAG4AZABhAHIAXQAsAFwAbgAgACAAIAAgAEkARgBTACgAXABuACAAIAAgACAAIAAgACAAIAAoAE0ASgBEAGEAdABlAFMAdABhAHIAdAAgAD0AIABcACIAXAAiACkAIAAqACAAKABNAEoARABhAHQAZQBFAG4AZAAgAD0AIABcACIAXAAiACkALAAgAHsAXAAiAFwAIgAsACAAXAAiAFwAIgAsACAAXAAiAFwAIgAsACAAXAAiAFwAIgAsACAAXAAiAFwAIgB9ACwAXABuACAAIAAgACAAIAAgACAAIABOAE8AVAAoAEkAUwBOAFUATQBCAEUAUgAoAE0ASgBEAGEAdABlAFMAdABhAHIAdAApACkALAAgAHsAIwBWAEEATABVAEUAIQAsACAAXAAiAFwAIgAsACAAXAAiAFwAIgAsACAAXAAiAFwAIgAsACAAXAAiAFwAIgB9ACwAXABuACAAIAAgACAAIAAgACAAIABOAE8AVAAoAEkAUwBOAFUATQBCAEUAUgAoAE0ASgBEAGEAdABlAEUAbgBkACkAKQAsACAAewAjAFYAQQBMAFUARQAhACwAIABcACIAXAAiACwAIABcACIAXAAiACwAIABcACIAXAAiACwAIABcACIAXAAiAH0ALABcAG4AIAAgACAAIAAgACAAIAAgAE0ASgBEAGEAdABlAFMAdABhAHIAdAAgAD0AIABNAEoARABhAHQAZQBFAG4AZAAsACAAewAwACwAIAAwACwAIAAwACwAIAAwACwAIAAwAH0ALABcAG4AIAAgACAAIAAgACAAIAAgAFQAUgBVAEUALAAgAEwARQBUACgAXABuACAAIAAgACAAIAAgACAAIAAgACAAIAAgAF8AcwBpAGcAbgAsACAASQBGACgATQBKAEQAYQB0AGUARQBuAGQAIAA+AD0AIABNAEoARABhAHQAZQBTAHQAYQByAHQALAAgADEALAAgAC0AMQApACwAXABuACAAIAAgACAAIAAgACAAIAAgACAAIAAgAF8AdwBlAGUAawBEAGEAdABlAF8AQQAsACAATQBKAEQAQQBUAEUAXwBUAE8AXwBXAEUARQBLAF8ARABBAFQARQAoAFwAbgAgACAAIAAgACAAIAAgACAAIAAgACAAIAAgACAAIAAgAEkARgAoAF8AcwBpAGcAbgAgAD0AIAAxACwAIABNAEoARABhAHQAZQBTAHQAYQByAHQALAAgAE0ASgBEAGEAdABlAEUAbgBkACkALABcAG4AIAAgACAAIAAgACAAIAAgACAAIAAgACAAIAAgACAAIABKAHUAbABpAGEAbgBDAGEAbABlAG4AZABhAHIAXABuACAAIAAgACAAIAAgACAAIAAgACAAIAAgACkALABcAG4AIAAgACAAIAAgACAAIAAgACAAIAAgACAAXwB3AGUAZQBrAEQAYQB0AGUAXwBCACwAIABNAEoARABBAFQARQBfAFQATwBfAFcARQBFAEsAXwBEAEEAVABFACgAXABuACAAIAAgACAAIAAgACAAIAAgACAAIAAgACAAIAAgACAASQBGACgAXwBzAGkAZwBuACAAPQAgADEALAAgAE0ASgBEAGEAdABlAEUAbgBkACwAIABNAEoARABhAHQAZQBTAHQAYQByAHQAKQAsAFwAbgAgACAAIAAgACAAIAAgACAAIAAgACAAIAAgACAAIAAgAEoAdQBsAGkAYQBuAEMAYQBsAGUAbgBkAGEAcgBcAG4AIAAgACAAIAAgACAAIAAgACAAIAAgACAAKQAsAFwAbgAgACAAIAAgACAAIAAgACAAIAAgACAAIABfAGQAZQBsAHQAYQBZAGUAYQByACwAIABJAE4ARABFAFgAKABfAHcAZQBlAGsARABhAHQAZQBfAEIALAAgADEALAAgADEAKQAgAC0AIABJAE4ARABFAFgAKABfAHcAZQBlAGsARABhAHQAZQBfAEEALAAgADEALAAgADEAKQAsAFwAbgAgACAAIAAgACAAIAAgACAAIAAgACAAIABfAGQAZQBsAHQAYQBXAGUAZQBrACwAIABJAE4ARABFAFgAKABfAHcAZQBlAGsARABhAHQAZQBfAEIALAAgADEALAAgADIAKQAgAC0AIABJAE4ARABFAFgAKABfAHcAZQBlAGsARABhAHQAZQBfAEEALAAgADEALAAgADIAKQAsAFwAbgAgACAAIAAgACAAIAAgACAAIAAgACAAIABfAGQAaQBmAGYARABhAHkAcwAsACAASQBOAEQARQBYACgAXwB3AGUAZQBrAEQAYQB0AGUAXwBCACwAIAAxACwAIAAzACkAIAAtACAASQBOAEQARQBYACgAXwB3AGUAZQBrAEQAYQB0AGUAXwBBACwAIAAxACwAIAAzACkAXABuACAAIAAgACAAIAAgACAAIAAgACAAIAAgACAAIAAgACAAKwAgAEkATgBEAEUAWAAoAF8AdwBlAGUAawBEAGEAdABlAF8AQgAsACAAMQAsACAANAApACAALQAgAEkATgBEAEUAWAAoAF8AdwBlAGUAawBEAGEAdABlAF8AQQAsACAAMQAsACAANAApACwAXABuACAAIAAgACAAIAAgACAAIAAgACAAIAAgAF8AYwBhAHIAcgB5AFcAZQBlAGsALAAgAEkATgBUACgAXwBkAGkAZgBmAEQAYQB5AHMAIAAvACAANwApACwAXABuACAAIAAgACAAIAAgACAAIAAgACAAIAAgAF8AcgBlAG0ARABhAHkAcwAsACAAXwBkAGkAZgBmAEQAYQB5AHMAIAAtACAAXwBjAGEAcgByAHkAVwBlAGUAawAgACoAIAA3ACwAXABuACAAIAAgACAAIAAgACAAIAAgACAAIAAgAF8AZABlAGwAdABhAFcAZQBlAGsAMgAsACAAXwBkAGUAbAB0AGEAVwBlAGUAawAgACsAIABfAGMAYQByAHIAeQBXAGUAZQBrACwAXABuACAAIAAgACAAIAAgACAAIAAgACAAIAAgAF8AZABlAGwAdABhAEQAYQB5ACwAIABJAE4AVAAoAF8AcgBlAG0ARABhAHkAcwApACwAXABuACAAIAAgACAAIAAgACAAIAAgACAAIAAgAF8AZABlAGwAdABhAFQAaQBtAGUALAAgAF8AcgBlAG0ARABhAHkAcwAgAC0AIABfAGQAZQBsAHQAYQBEAGEAeQAsAFwAbgAgACAAIAAgACAAIAAgACAAIAAgACAAIABJAEYAKABfAGQAZQBsAHQAYQBXAGUAZQBrADIAIAA+AD0AIAAwACwAXABuACAAIAAgACAAIAAgACAAIAAgACAAIAAgACAAIAAgACAASABTAFQAQQBDAEsAKABcAG4AIAAgACAAIAAgACAAIAAgACAAIAAgACAAIAAgACAAIAAgACAAIAAgAF8AcwBpAGcAbgAsAFwAbgAgACAAIAAgACAAIAAgACAAIAAgACAAIAAgACAAIAAgACAAIAAgACAAXwBkAGUAbAB0AGEAWQBlAGEAcgAsAFwAbgAgACAAIAAgACAAIAAgACAAIAAgACAAIAAgACAAIAAgACAAIAAgACAAXwBkAGUAbAB0AGEAVwBlAGUAawAyACwAXABuACAAIAAgACAAIAAgACAAIAAgACAAIAAgACAAIAAgACAAIAAgACAAIABfAGQAZQBsAHQAYQBEAGEAeQAsAFwAbgAgACAAIAAgACAAIAAgACAAIAAgACAAIAAgACAAIAAgACAAIAAgACAAXwBkAGUAbAB0AGEAVABpAG0AZQBcAG4AIAAgACAAIAAgACAAIAAgACAAIAAgACAAIAAgACAAIAApACwAXABuACAAIAAgACAAIAAgACAAIAAgACAAIAAgACAAIAAgACAASABTAFQAQQBDAEsAKABcAG4AIAAgACAAIAAgACAAIAAgACAAIAAgACAAIAAgACAAIAAgACAAIAAgAF8AcwBpAGcAbgAsAFwAbgAgACAAIAAgACAAIAAgACAAIAAgACAAIAAgACAAIAAgACAAIAAgACAAXwBkAGUAbAB0AGEAWQBlAGEAcgAgAC0AIAAxACwAXABuACAAIAAgACAAIAAgACAAIAAgACAAIAAgACAAIAAgACAAIAAgACAAIABfAGQAZQBsAHQAYQBXAGUAZQBrADIAIAArACAASQBOAEQARQBYACgAXwB3AGUAZQBrAEQAYQB0AGUAXwBBACwAIAAxACwAIAA1ACkALABcAG4AIAAgACAAIAAgACAAIAAgACAAIAAgACAAIAAgACAAIAAgACAAIAAgAF8AZABlAGwAdABhAEQAYQB5ACwAXABuACAAIAAgACAAIAAgACAAIAAgACAAIAAgACAAIAAgACAAIAAgACAAIABfAGQAZQBsAHQAYQBUAGkAbQBl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PAE4AVABIAF8ARABBAFkAUwBcAG4AXABuAFIAZQB0AHUAcgBuAHMAIAB0AGgAZQAgAHQAaQBtAGUAcwBwAGEAbgAgAGQAaQBmAGYAZQByAGUAbgBjAGUAIABiAGUAdAB3AGUAZQBuACAATQBvAGQAaQBmAGkAZQBkACAASgB1AGwAaQBhAG4AIABEAGEAdABlAHMAIABpAG4AIABtAG8AbgB0AGgAcwAgAGEAbgBkACAAZABhAHkAcwAuAFwAbgBJAGYAIAB0AGgAZQAgAE0AbwBkAGkAZgBlAGQAIABKAHUAbABpAGEAbgAgAEQAYQB0AGUAcwAgAGEAcgBlACAAZQB4AHAAcgBlAHMAcwBlAGQAIABpAG4AIABVAFQAQwAgAHIAYQB0AGgAZQByACAAdABoAGEAbgAgAGwAbwBjAGEAbAAgAHQAaQBtAGUAIAB0AGgAZQBuACAAYQAgAHMAbQBhAGwAbAAgAG0AYQByAGcAaQBuACAAbwBmACAAZQByAHIAbwByACAAdwBpAGwAbABcAG4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bQBvAG4AdABoAHMAXABuACAAMwAgAHwAIABpAG4AdABlAGcAZQByACAAWwAwAC4ALgAzADAAXQAgACAAfAAgAEQAZQBsAHQAYQAgAGQAYQB5AHMAXABuACAANAAgAHwAIABkAGUAYwBpAG0AYQBsACAAWwAwAC4ALgAxACkAIAAgACAAfAAgAEQAZQBsAHQAYQ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CAAIAAgAHwAIABkAGUAYwBpAG0AYQBsACAAfAAgAFMAdABhAHIAdABpAG4AZwAgAE0AbwBkAGkAZgBpAGUAZAAgAEoAdQBsAGkAYQBuACAARABhAHQAZQAgAFwAbgBNAEoARABhAHQAZQBFAG4AZAAgACAAIAAgACAAIAAgACAAfAAgAGQAZQBjAGkAbQBhAGwAIAB8ACAARQBuAGQAaQBuAGc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fAEQAQQBZAFMAIAA9ACAATABBAE0AQgBEAEEAKABNAEoARABhAHQAZQBTAHQAYQByAHQALAAgAE0ASgBEAGEAdABlAEUAbgBkACwAIABbAEoAdQBsAGkAYQBuAEMAYQBsAGUAbgBkAGEAcgBdACwAXABuACAAIAAgACAASQBGAFMAKABcAG4AIAAgACAAIAAgACAAIAAgACgATQBKAEQAYQB0AGUAUwB0AGEAcgB0ACAAPQAgAFwAIgBcACIAKQAgACoAIAAoAE0ASgBEAGEAdABlAEUAbgBkACAAPQAgAFwAIgBcACIAKQAsACAAewBcACIAXAAiACwAIABcACIAXAAiACwAIABcACIAXAAiACwAIABcACIAXAAiAH0ALABcAG4AIAAgACAAIAAgACAAIAAgAE4ATwBUACgASQBTAE4AVQBNAEIARQBSACgATQBKAEQAYQB0AGUAUwB0AGEAcgB0ACkAKQAsACAAewAjAFYAQQBMAFUARQAhACwAIABcACIAXAAiACwAIABcACIAXAAiACwAIABcACIAXAAiAH0ALABcAG4AIAAgACAAIAAgACAAIAAgAE4ATwBUACgASQBTAE4AVQBNAEIARQBSACgATQBKAEQAYQB0AGUARQBuAGQAKQApACwAIAB7ACMAVgBBAEwAVQBFACEALAAgAFwAIgBcACIALAAgAFwAIgBcACIALAAgAFwAIgBcACIAfQAsAFwAbgAgACAAIAAgACAAIAAgACAATQBKAEQAYQB0AGUAUwB0AGEAcgB0ACAAPQAgAE0ASgBEAGEAdABlAEUAbgBkACwAIAB7ADAALAAgADAALAAgADAALAAgADAAfQAsAFwAbgAgACAAIAAgACAAIAAgACAAVABSAFUARQAsACAATABFAFQAKABcAG4AIAAgACAAIAAgACAAIAAgACAAIAAgACAAXwBzAGkAZwBuACwAIABJAEYAKABNAEoARABhAHQAZQBFAG4AZAAgAD4APQAgAE0ASgBEAGEAdABlAFMAdABhAHIAdAAsACAAMQAsACAALQAxACkALABcAG4AIAAgACAAIAAgACAAIAAgACAAIAAgACAAXwBkAGEAdABlAF8AQQAsACAATQBKAEQAQQBUAEUAXwBUAE8AXwBDAEEATABFAE4ARABBAFIAXwBEAEEAVABFACgAXABuACAAIAAgACAAIAAgACAAIAAgACAAIAAgACAAIAAgACAASQBGACgAXwBzAGkAZwBuACAAPQAgADEALAAgAE0ASgBEAGEAdABlAFMAdABhAHIAdAAsACAATQBKAEQAYQB0AGUARQBuAGQAKQAsAFwAbgAgACAAIAAgACAAIAAgACAAIAAgACAAIAAgACAAIAAgAEoAdQBsAGkAYQBuAEMAYQBsAGUAbgBkAGEAcgBcAG4AIAAgACAAIAAgACAAIAAgACAAIAAgACAAKQAsAFwAbgAgACAAIAAgACAAIAAgACAAIAAgACAAIABfAGQAYQB0AGUAXwBCACwAIABNAEoARABBAFQARQBfAFQATwBfAEMAQQBMAEUATgBEAEEAUgBfAEQAQQBUAEUAKABcAG4AIAAgACAAIAAgACAAIAAgACAAIAAgACAAIAAgACAAIABJAEYAKABfAHMAaQBnAG4AIAA9ACAAMQAsACAATQBKAEQAYQB0AGUARQBuAGQALAAgAE0ASgBEAGEAdABlAFMAdABhAHIAdAApACwAXABuACAAIAAgACAAIAAgACAAIAAgACAAIAAgACAAIAAgACAASgB1AGwAaQBhAG4AQwBhAGwAZQBuAGQAYQByAFwAbgAgACAAIAAgACAAIAAgACAAIAAgACAAIAApACwAXABuACAAIAAgACAAIAAgACAAIAAgACAAIAAgAF8AZABlAGwAdABhAFkAZQBhAHIALAAgAEkATgBEAEUAWAAoAF8AZABhAHQAZQBfAEIALAAgADEALAAgADEAKQAgAC0AIABJAE4ARABFAFgAKABfAGQAYQB0AGUAXwBBACwAIAAxACwAIAAxACkALABcAG4AIAAgACAAIAAgACAAIAAgACAAIAAgACAAXwBkAGUAbAB0AGEATQBvAG4AdABoACwAIABJAE4ARABFAFgAKABfAGQAYQB0AGUAXwBCACwAIAAxACwAIAAyACkAIAAtACAASQBOAEQARQBYACgAXwBkAGEAdABlAF8AQQAsACAAMQAsACAAMgApACwAXABuACAAIAAgACAAIAAgACAAIAAgACAAIAAgAF8AZABpAGYAZgBNAG8AbgB0AGgAcwAsACAAKABfAGQAZQBsAHQAYQBZAGUAYQByACAAKgAgADEAMgApACAAKwAgAF8AZABlAGwAdABhAE0AbwBuAHQAaAAsAFwAbgAgACAAIAAgACAAIAAgACAAIAAgACAAIABfAGQAaQBmAGYARABhAHkAcwAsACAASQBOAEQARQBYACgAXwBkAGEAdABlAF8AQgAsACAAMQAsACAAMwApACAALQAgAEkATgBEAEUAWAAoAF8AZABhAHQAZQBfAEEALAAgADEALAAgADMAKQBcAG4AIAAgACAAIAAgACAAIAAgACAAIAAgACAAIAAgACAAIAArACAASQBOAEQARQBYACgAXwBkAGEAdABlAF8AQgAsACAAMQAsACAANAApACAALQAgAEkATgBEAEUAWAAoAF8AZABhAHQAZQBfAEEALAAgADEALAAgADQAKQAsAFwAbgAgACAAIAAgACAAIAAgACAAIAAgACAAIABJAEYAKABfAGQAaQBmAGYARABhAHkAcwAgAD4APQAgADAALABcAG4AIAAgACAAIAAgACAAIAAgACAAIAAgACAAIAAgACAAIABMAEUAVAAoAFwAbgAgACAAIAAgACAAIAAgACAAIAAgACAAIAAgACAAIAAgACAAIAAgACAAXwBkAGUAbAB0AGEARABhAHkALAAgAEkATgBUACgAXwBkAGkAZgBmAEQAYQB5AHMAKQAsAFwAbgAgACAAIAAgACAAIAAgACAAIAAgACAAIAAgACAAIAAgACAAIAAgACAAXwBkAGUAbAB0AGEAVABpAG0AZQAsACAAXwBkAGkAZgBmAEQAYQB5AHMAIAAtACAAXwBkAGUAbAB0AGEARABhAHkALABcAG4AIAAgACAAIAAgACAAIAAgACAAIAAgACAAIAAgACAAIAAgACAAIAAgAEgAUwBUAEEAQwBLACgAXABuACAAIAAgACAAIAAgACAAIAAgACAAIAAgACAAIAAgACAAIAAgACAAIAAgACAAIAAgAF8AcwBpAGcAbgAsAFwAbgAgACAAIAAgACAAIAAgACAAIAAgACAAIAAgACAAIAAgACAAIAAgACAAIAAgACAAIABfAGQAaQBmAGYATQBvAG4AdABoAHMALABcAG4AIAAgACAAIAAgACAAIAAgACAAIAAgACAAIAAgACAAIAAgACAAIAAgACAAIAAgACAAXwBkAGUAbAB0AGEARABhAHkALABcAG4AIAAgACAAIAAgACAAIAAgACAAIAAgACAAIAAgACAAIAAgACAAIAAgACAAIAAgACAAXwBkAGUAbAB0AGEAVABpAG0AZQBcAG4AIAAgACAAIAAgACAAIAAgACAAIAAgACAAIAAgACAAIAAgACAAIAAgACkAXABuACAAIAAgACAAIAAgACAAIAAgACAAIAAgACAAIAAgACAAKQAsAFwAbgAgACAAIAAgACAAIAAgACAAIAAgACAAIAAgACAAIAAgAEwARQBUACgAXABuACAAIAAgACAAIAAgACAAIAAgACAAIAAgACAAIAAgACAAIAAgACAAIABfAGQAYQB5AHMATQBvAG4AdABoAF8AQQAsACAARABBAFkAUwBfAEkATgBfAE0ATwBOAFQASAAoAEkATgBEAEUAWAAoAF8AZABhAHQAZQBfAEEALAAgADEALAAgADIAKQAsACAASQBOAEQARQBYACgAXwBkAGEAdABlAF8AQQAsACAAMQAsACAAMQApACwAIABKAHUAbABpAGEAbgBDAGEAbABlAG4AZABhAHIAKQAsAFwAbgAgACAAIAAgACAAIAAgACAAIAAgACAAIAAgACAAIAAgACAAIAAgACAAXwBkAGkAZgBmAEQAYQB5AHMAMgAsACAAXwBkAGkAZgBmAEQAYQB5AHMAIAArACAAXwBkAGEAeQBzAE0AbwBuAHQAaABfAEEALAAgACAAXABuACAAIAAgACAAIAAgACAAIAAgACAAIAAgACAAIAAgACAAIAAgACAAIABfAGQAZQBsAHQAYQBEAGEAeQAsACAASQBOAFQAKABfAGQAaQBmAGYARABhAHkAcwAyACkALABcAG4AIAAgACAAIAAgACAAIAAgACAAIAAgACAAIAAgACAAIAAgACAAIAAgAF8AZABlAGwAdABhAFQAaQBtAGUALAAgAF8AZABpAGYAZgBEAGEAeQBzADIAIAAtACAAXwBkAGUAbAB0AGEARABhAHkALABcAG4AIAAgACAAIAAgACAAIAAgACAAIAAgACAAIAAgACAAIAAgACAAIAAgAEgAUwBUAEEAQwBLACgAXABuACAAIAAgACAAIAAgACAAIAAgACAAIAAgACAAIAAgACAAIAAgACAAIAAgACAAIAAgAF8AcwBpAGcAbgAsAFwAbgAgACAAIAAgACAAIAAgACAAIAAgACAAIAAgACAAIAAgACAAIAAgACAAIAAgACAAIABfAGQAaQBmAGYATQBvAG4AdABoAHMAIAAtACAAMQAsAFwAbgAgACAAIAAgACAAIAAgACAAIAAgACAAIAAgACAAIAAgACAAIAAgACAAIAAgACAAIABfAGQAZQBsAHQAYQBEAGEAeQAsAFwAbgAgACAAIAAgACAAIAAgACAAIAAgACAAIAAgACAAIAAgACAAIAAgACAAIAAgACAAIABfAGQAZQBsAHQAYQBUAGkAbQBl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EAVQBBAFIAVABFAFIAXwBEAEEAWQBTAFwAbgBcAG4AUgBlAHQAdQByAG4AcwAgAHQAaABlACAAdABpAG0AZQBzAHAAYQBuACAAZABpAGYAZgBlAHIAZQBuAGMAZQAgAGIAZQB0AHcAZQBlAG4AIABNAG8AZABpAGYAaQBlAGQAIABKAHUAbABpAGEAbgAgAEQAYQB0AGUAcwAgAGkAbgAgAHEAdQBhAHIAdABlAHIAcwAgAGEAbgBkACAAZABhAHkAcwAuAFwAbgBJAGYAIAB0AGgAZQAgAE0AbwBkAGkAZgBlAGQAIABKAHUAbABpAGEAbgAgAEQAYQB0AGUAcwAgAGEAcgBlACAAZQB4AHAAcgBlAHMAcwBlAGQAIABpAG4AIABVAFQAQwAgAHIAYQB0AGgAZQByACAAdABoAGEAbgAgAGwAbwBjAGEAbAAgAHQAaQBtAGUAIAB0AGgAZQBuACAAYQAgAHMAbQBhAGwAbAAgAG0AYQByAGcAaQBuACAAbwBmACAAZQByAHIAbwByACAAdwBpAGwAbABcAG4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cQB1AGEAcgB0AGUAcgBzAFwAbgAgADMAIAB8ACAAZABlAGMAaQBtAGEAbAAgAFsAMAAuAC4AOQAyACkAIAAgAHwAIABEAGUAbAB0AGE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CAAIAAgACAAIAAgACAAIAB8ACAAUwB0AGEAcgB0AGkAbgBnACAATQBvAGQAaQBmAGkAZQBkACAASgB1AGwAaQBhAG4AIABEAGEAdABlACAAXABuAE0ASgBEAGEAdABlAEUAbgBkACAAIAAgACAAIAAgACAAIAB8ACAAZABlAGMAaQBtAGEAbAAgACAAIAAgACAAIAAgACAAIAB8ACAARQBuAGQAaQBuAGcAIABNAG8AZABpAGYAaQBlAGQAIABKAHUAbABpAGEAbgAgAEQAYQB0AGUAXABuAFsATQBvAG4AdABoAE8AZgBmAHMAZQB0AF0AIAAgACAAIAB8ACAAaQBuAHQAZQBnAGUAcgAgAFsALQA2AC4ALgAzAF0AIAB8ACAAUQB1AGEAcgB0AGUAcgAgAG0AbwBuAHQAaAAgAG8AZgBmAHMAZQB0ACAAZgByAG8AbQAgAEoAYQBuAHUAYQByAHk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RAFUAQQBSAFQARQBSAF8ARABBAFkAUwAgAD0AIABMAEEATQBCAEQAQQAoAE0ASgBEAGEAdABlAFMAdABhAHIAdAAsACAATQBKAEQAYQB0AGUARQBuAGQALAAgAFsATQBvAG4AdABoAE8AZgBmAHMAZQB0AF0ALAAgAFsASgB1AGwAaQBhAG4AQwBhAGwAZQBuAGQAYQByAF0ALABcAG4AIAAgACAAIABJAEYAUwAoAFwAbgAgACAAIAAgACAAIAAgACAAKABNAEoARABhAHQAZQBTAHQAYQByAHQAIAA9ACAAXAAiAFwAIgApACAAKgAgACgATQBKAEQAYQB0AGUARQBuAGQAIAA9ACAAXAAiAFwAIgApACwAIAB7AFwAIgBcACIALAAgAFwAIgBcACIALAAgAFwAIgBcACIALAAg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CwAIABcACIAXAAiACwAIABcACIAXAAiACwAIABcACIAXAAiAH0ALABcAG4AIAAgACAAIAAgACAAIAAgACAAIAAgACAAIAAgACAAIABfAG0AbwBuAHQAaABPAGYAZgBzAGUAdAAgAD4AIAAzACwAIAB7ACMATgBVAE0AIQAsACAAXAAiAFwAIgAsACAAXAAiAFwAIgAsACAAXAAiAFwAIgB9ACwAXABuACAAIAAgACAAIAAgACAAIAAgACAAIAAgACAAIAAgACAATQBKAEQAYQB0AGUAUwB0AGEAcgB0ACAAPQAgAE0ASgBEAGEAdABlAEUAbgBkACwAIAB7ADAALAAgADAALAAgADAALAAgADAAfQAsAFwAbgAgACAAIAAgACAAIAAgACAAIAAgACAAIAAgACAAIAAgAFQAUgBVAEUALAAgAEwARQBUACgAXABuACAAIAAgACAAIAAgACAAIAAgACAAIAAgACAAIAAgACAAIAAgACAAIABfAHMAaQBnAG4ALAAgAEkARgAoAE0ASgBEAGEAdABlAEUAbgBkACAAPgA9ACAATQBKAEQAYQB0AGUAUwB0AGEAcgB0ACwAIAAxACwAIAAtADEAKQAsAFwAbgAgACAAIAAgACAAIAAgACAAIAAgACAAIAAgACAAIAAgACAAIAAgACAAXwBxAHUAYQByAHQAZQByAEQAYQB0AGUAXwBBACwAIABNAEoARABBAFQARQBfAFQATwBfAFEAVQBBAFIAVABFAFIAXwBEAEEAVABFACgAXABuACAAIAAgACAAIAAgACAAIAAgACAAIAAgACAAIAAgACAAIAAgACAAIAAgACAAIAAgAEkARgAoAF8AcwBpAGcAbgAgAD0AIAAxACwAIABNAEoARABhAHQAZQBTAHQAYQByAHQALAAgAE0ASgBEAGEAdABlAEUAbgBkACkALABcAG4AIAAgACAAIAAgACAAIAAgACAAIAAgACAAIAAgACAAIAAgACAAIAAgACAAIAAgACAAXwBtAG8AbgB0AGgATwBmAGYAcwBlAHQALAAgAEoAdQBsAGkAYQBuAEMAYQBsAGUAbgBkAGEAcgBcAG4AIAAgACAAIAAgACAAIAAgACAAIAAgACAAIAAgACAAIAAgACAAIAAgACkALABcAG4AIAAgACAAIAAgACAAIAAgACAAIAAgACAAIAAgACAAIAAgACAAIAAgAF8AcQB1AGEAcgB0AGUAcgBEAGEAdABlAF8AQgAsACAATQBKAEQAQQBUAEUAXwBUAE8AXwBRAFUAQQBSAFQARQBSAF8ARABBAFQARQAoAFwAbgAgACAAIAAgACAAIAAgACAAIAAgACAAIAAgACAAIAAgACAAIAAgACAAIAAgACAAIABJAEYAKABfAHMAaQBnAG4AIAA9ACAAMQAsACAATQBKAEQAYQB0AGUARQBuAGQALAAgAE0ASgBEAGEAdABlAFMAdABhAHIAdAApACwAXABuACAAIAAgACAAIAAgACAAIAAgACAAIAAgACAAIAAgACAAIAAgACAAIAAgACAAIAAgAF8AbQBvAG4AdABoAE8AZgBmAHMAZQB0ACwAIABKAHUAbABpAGEAbgBDAGEAbABlAG4AZABhAHIAXABuACAAIAAgACAAIAAgACAAIAAgACAAIAAgACAAIAAgACAAIAAgACAAIAApACwAXABuACAAIAAgACAAIAAgACAAIAAgACAAIAAgACAAIAAgACAAIAAgACAAIABfAGQAZQBsAHQAYQBZAGUAYQByACwAIABJAE4ARABFAFgAKABfAHEAdQBhAHIAdABlAHIARABhAHQAZQBfAEIALAAgADEALAAgADEAKQAgAC0AIABJAE4ARABFAFgAKABfAHEAdQBhAHIAdABlAHIARABhAHQAZQBfAEEALAAgADEALAAgADEAKQAsAFwAbgAgACAAIAAgACAAIAAgACAAIAAgACAAIAAgACAAIAAgACAAIAAgACAAXwBkAGUAbAB0AGEAUQB1AGEAcgB0AGUAcgAsACAASQBOAEQARQBYACgAXwBxAHUAYQByAHQAZQByAEQAYQB0AGUAXwBCACwAIAAxACwAIAAyACkAIAAtACAASQBOAEQARQBYACgAXwBxAHUAYQByAHQAZQByAEQAYQB0AGUAXwBBACwAIAAxACwAIAAyACkALABcAG4AIAAgACAAIAAgACAAIAAgACAAIAAgACAAIAAgACAAIAAgACAAIAAgAF8AZABpAGYAZgBRAHUAYQByAHQAZQByAHMALAAgACgAXwBkAGUAbAB0AGEAWQBlAGEAcgAgACoAIAA0ACkAIAArACAAXwBkAGUAbAB0AGEAUQB1AGEAcgB0AGUAcgAsAFwAbgAgACAAIAAgACAAIAAgACAAIAAgACAAIAAgACAAIAAgACAAIAAgACAAXwBkAGkAZgBmAEQAYQB5AHMALAAgAEkATgBEAEUAWAAoAF8AcQB1AGEAcgB0AGUAcgBEAGEAdABlAF8AQgAsACAAMQAsACAAMwApACAALQAgAEkATgBEAEUAWAAoAF8AcQB1AGEAcgB0AGUAcgBEAGEAdABlAF8AQQAsACAAMQAsACAAMwApAFwAbgAgACAAIAAgACAAIAAgACAAIAAgACAAIAAgACAAIAAgACAAIAAgACAAIAAgACAAIAArACAASQBOAEQARQBYACgAXwBxAHUAYQByAHQAZQByAEQAYQB0AGUAXwBCACwAIAAxACwAIAA0ACkAIAAtACAASQBOAEQARQBYACgAXwBxAHUAYQByAHQAZQByAEQAYQB0AGUAXwBBACwAIAAxACwAIAA0ACkALABcAG4AIAAgACAAIAAgACAAIAAgACAAIAAgACAAIAAgACAAIAAgACAAIAAgAEkARgAoAF8AZABpAGYAZgBEAGEAeQBzACAAPgA9ACAAMAAsAFwAbgAgACAAIAAgACAAIAAgACAAIAAgACAAIAAgACAAIAAgACAAIAAgACAAIAAgACAAIABMAEUAVAAoAFwAbgAgACAAIAAgACAAIAAgACAAIAAgACAAIAAgACAAIAAgACAAIAAgACAAIAAgACAAIAAgACAAIAAgAF8AZABlAGwAdABhAEQAYQB5ACwAIABJAE4AVAAoAF8AZABpAGYAZgBEAGEAeQBzACkALABcAG4AIAAgACAAIAAgACAAIAAgACAAIAAgACAAIAAgACAAIAAgACAAIAAgACAAIAAgACAAIAAgACAAIABfAGQAZQBsAHQAYQBUAGkAbQBlACwAIABfAGQAaQBmAGYARABhAHkAcwAgAC0AIABfAGQAZQBsAHQAYQBEAGEAeQAsAFwAbgAgACAAIAAgACAAIAAgACAAIAAgACAAIAAgACAAIAAgACAAIAAgACAAIAAgACAAIAAgACAAIAAgAEgAUwBUAEEAQwBLACgAXABuACAAIAAgACAAIAAgACAAIAAgACAAIAAgACAAIAAgACAAIAAgACAAIAAgACAAIAAgACAAIAAgACAAIAAgACAAIABfAHMAaQBnAG4ALABcAG4AIAAgACAAIAAgACAAIAAgACAAIAAgACAAIAAgACAAIAAgACAAIAAgACAAIAAgACAAIAAgACAAIAAgACAAIAAgAF8AZABpAGYAZgBRAHUAYQByAHQAZQByAHMALABcAG4AIAAgACAAIAAgACAAIAAgACAAIAAgACAAIAAgACAAIAAgACAAIAAgACAAIAAgACAAIAAgACAAIAAgACAAIAAgAF8AZABlAGwAdABhAEQAYQB5ACwAXABuACAAIAAgACAAIAAgACAAIAAgACAAIAAgACAAIAAgACAAIAAgACAAIAAgACAAIAAgACAAIAAgACAAIAAgACAAIABfAGQAZQBsAHQAYQBUAGkAbQBlAFwAbgAgACAAIAAgACAAIAAgACAAIAAgACAAIAAgACAAIAAgACAAIAAgACAAIAAgACAAIAAgACAAIAAgACkAXABuACAAIAAgACAAIAAgACAAIAAgACAAIAAgACAAIAAgACAAIAAgACAAIAAgACAAIAAgACkALABcAG4AIAAgACAAIAAgACAAIAAgACAAIAAgACAAIAAgACAAIAAgACAAIAAgACAAIAAgACAATABFAFQAKABcAG4AIAAgACAAIAAgACAAIAAgACAAIAAgACAAIAAgACAAIAAgACAAIAAgACAAIAAgACAAIAAgACAAIABfAGQAaQBmAGYARABhAHkAcwAyACwAIABfAGQAaQBmAGYARABhAHkAcwAgACsAIABJAE4ARABFAFgAKABfAHEAdQBhAHIAdABlAHIARABhAHQAZQBfAEEALAAgADEALAAgADUAKQAsAFwAbgAgACAAIAAgACAAIAAgACAAIAAgACAAIAAgACAAIAAgACAAIAAgACAAIAAgACAAIAAgACAAIAAgAF8AZABlAGwAdABhAEQAYQB5ACwAIABJAE4AVAAoAF8AZABpAGYAZgBEAGEAeQBzADIAKQAsAFwAbgAgACAAIAAgACAAIAAgACAAIAAgACAAIAAgACAAIAAgACAAIAAgACAAIAAgACAAIAAgACAAIAAgAF8AZABlAGwAdABhAFQAaQBtAGUALAAgAF8AZABpAGYAZgBEAGEAeQBzADIAIAAtACAAXwBkAGUAbAB0AGEARABhAHkALABcAG4AIAAgACAAIAAgACAAIAAgACAAIAAgACAAIAAgACAAIAAgACAAIAAgACAAIAAgACAAIAAgACAAIABIAFMAVABBAEMASwAoAFwAbgAgACAAIAAgACAAIAAgACAAIAAgACAAIAAgACAAIAAgACAAIAAgACAAIAAgACAAIAAgACAAIAAgACAAIAAgACAAXwBzAGkAZwBuACwAXABuACAAIAAgACAAIAAgACAAIAAgACAAIAAgACAAIAAgACAAIAAgACAAIAAgACAAIAAgACAAIAAgACAAIAAgACAAIABfAGQAaQBmAGYAUQB1AGEAcgB0AGUAcgBzACAALQAgADEALABcAG4AIAAgACAAIAAgACAAIAAgACAAIAAgACAAIAAgACAAIAAgACAAIAAgACAAIAAgACAAIAAgACAAIAAgACAAIAAgAF8AZABlAGwAdABhAEQAYQB5ACwAXABuACAAIAAgACAAIAAgACAAIAAgACAAIAAgACAAIAAgACAAIAAgACAAIAAgACAAIAAgACAAIAAgACAAIAAgACAAIABfAGQAZQBsAHQAYQBUAGkAbQBl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SQBOAFQARQBSAFYAQQBMAFwAbgBcAG4AUgBlAHQAdQByAG4AcwAgAHQAaABlACAAdABpAG0AZQBzAHAAYQBuACAAZABpAGYAZgBlAHIAZQBuAGMAZQAgAGIAZQB0AHcAZQBlAG4AIABNAG8AZABpAGYAaQBlAGQAIABKAHUAbABpAGEAbgAgAEQAYQB0AGUAcwAgAGkAbgAgAHQAaABlACAAcwBwAGUAYwBpAGYAaQBlAGQAIAB1AG4AaQB0AHMALgBcAG4AXABuAE8AdQB0AHAAdQB0ACAAdwBoAGUAcgBlACAAVQBuAGkAdABzACAAPQAgAEgALAAgAE4ALAAgAFMALAAgAEQALAAgAFcALAAgAE0ALAAgAFEALAAgAF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UAbAB0AGEAIAB1AG4AaQB0AHMAIABkAGUAYwBpAG0AYQBsAFwAbgBcAG4ATwB1AHQAcAB1AHQAIAB3AGgAZQByAGUAIABVAG4AaQB0AHMAIAA9ACAASABNAF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oAG8AdQByAHMAXABuACAAMwAgAHwAIABpAG4AdABlAGcAZQByACAAWwAwAC4ALgA1ADkAXQAgACAAfAAgAEQAZQBsAHQAYQAgAG0AaQBuAHUAdABlAHMAXABuACAANAAgAHwAIABkAGUAYwBpAG0AYQBsACAAWwAwAC4ALgA2ADAAKQAgACAAfAAgAEQAZQBsAHQAYQAgAHMAZQBjAG8AbgBkAHMAXABuAFwAbgBPAHUAdABwAHUAdAAgAHcAaABlAHIAZQAgAFUAbgBpAHQAcwAgAD0AIABEAEgATQBT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ZABhAHkAcwBcAG4AIAAzACAAfAAgAGkAbgB0AGUAZwBlAHIAIABbADAALgAuADIAMwBdACAAIAB8ACAARABlAGwAdABhACAAaABvAHUAcgBzAFwAbgAgADQAIAB8ACAAaQBuAHQAZQBnAGUAcgAgAFsAMAAuAC4ANQA5AF0AIAAgAHwAIABEAGUAbAB0AGEAIABtAGkAbgB1AHQAZQBzAFwAbgAgADUAIAB8ACAAZABlAGMAaQBtAGEAbAAgAFsAMAAuAC4ANgAwACkAIAAgAHwAIABEAGUAbAB0AGEAIABzAGUAYwBvAG4AZABzAFwAbgBcAG4ATwB1AHQAcAB1AHQAIAB3AGgAZQByAGUAIABVAG4AaQB0AHMAIAA9ACAAVwBEACwAIABNAEQALAAgAFEAR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IAAgACAAIAB8ACAAUwBpAGcAbgBcAG4AIAAyACAAfAAgAGkAbgB0AGUAZwBlAHIAIABbADAALgAuAF0AIAAgACAAIAAgACAAIAAgAHwAIABEAGUAbAB0AGEAIAB3AGUAZQBrAHMALwBtAG8AbgB0AGgAcwAvAHEAdQBhAHIAdABlAHIAcwBcAG4AIAAzACAAfAAgAGkAbgB0AGUAZwBlAHIAIABbADAALgAuADYALwAzADAALwA5ADEAXQAgAHwAIABEAGUAbAB0AGEAIABkAGEAeQBzAFwAbgAgADQAIAB8ACAAZABlAGMAaQBtAGEAbAAgAFsAMAAuAC4AMQApACAAIAAgACAAIAAgACAAfAAgAEQAZQBsAHQAYQAgAHQAaQBtAGUAXABuAFwAbgBPAHUAdABwAHUAdAAgAHcAaABlAHIAZQAgAFUAbgBpAHQAcwAgAD0AIABZAFcARAAsACAAWQBNAEQALAAgAFkAUQBE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AgACAAIAAgAHwAIABTAGkAZwBuAFwAbgAgADIAIAB8ACAAaQBuAHQAZQBnAGUAcgAgAFsAMAAuAC4AXQAgACAAIAAgACAAIAAgACAAfAAgAEQAZQBsAHQAYQAgAHkAZQBhAHIAcwBcAG4AIAAzACAAfAAgAGkAbgB0AGUAZwBlAHIAIABbADAALgAuADUAMgAvADEAMgAvADQAXQAgAHwAIABEAGUAbAB0AGEAIAB3AGUAZQBrAHMALwBtAG8AbgB0AGgAcwAvAHEAdQBhAHIAdABlAHIAcwBcAG4AIAA0ACAAfAAgAGkAbgB0AGUAZwBlAHIAIABbADAALgAuADYALwAzADAALwA5ADEAXQAgAHwAIABEAGUAbAB0AGEAIABkAGEAeQBzAFwAbgAgADUAIAB8ACAAZABlAGMAaQBtAGEAbAAgAFsAMAAuAC4AMQApACAAIAAgACAAIAAgACAAfAAgAEQAZQBsAHQAYQAgAHQAaQBtAGUAXABuAFwAbgBPAHUAdABwAHUAdAAgAHcAaABlAHIAZQAgAFUAbgBpAHQAcwAgAD0AIABZAE0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EAMgBdACAAIAB8ACAARABlAGwAdABhACAAbQBvAG4AdABoAHMAXABuACAANAAgAHwAIABpAG4AdABlAGcAZQByACAAWwAwAC4ALgAzADAAXQAgACAAfAAgAEQAZQBsAHQAYQAgAGQAYQB5AHMAXABuACAANQAgAHwAIABpAG4AdABlAGcAZQByACAAWwAwAC4ALgAyADMAXQAgACAAfAAgAEQAZQBsAHQAYQAgAGgAbwB1AHIAcwBcAG4AIAA2ACAAfAAgAGkAbgB0AGUAZwBlAHIAIABbADAALgAuADUAOQBdACAAIAB8ACAARABlAGwAdABhACAAbQBpAG4AdQB0AGUAcwBcAG4AIAA3ACAAfAAgAGQAZQBjAGkAbQBhAGwAIABbADAALgAuADYAMAApACAAIAB8ACAARABlAGwAdABhACAAc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G4AaQB0AHMAIAAgACAAIAAgACAAIAAgACAAIAAgACAAfAAgAHQAZQB4AHQAIAAgACAAIAAgACAAIAAgACAAIAAgACAAfAAgACAAIAAgACAAIABIACAALQAgAGgAbwB1AHIAcwAgAGQAZQBjAGkAbQBhAGwAXABuACAAIAAgACAAIAAgACAAIAAgACAAIAAgACAAIAAgACAAIAB8ACAAIAAgACAAIAAgACAAIAAgACAAIAAgACAAIAAgACAAIAB8ACAAIAAgACAAIAAgAE4AIAAtACAAbQBpAG4AdQB0AGUAcwAgAGQAZQBjAGkAbQBhAGwAXABuACAAIAAgACAAIAAgACAAIAAgACAAIAAgACAAIAAgACAAIAB8ACAAIAAgACAAIAAgACAAIAAgACAAIAAgACAAIAAgACAAIAB8ACAAIAAgACAAIAAgAFMAIAAtACAAcwBlAGMAbwBuAGQAcwAgAGQAZQBjAGkAbQBhAGwAXABuACAAIAAgACAAIAAgACAAIAAgACAAIAAgACAAIAAgACAAIAB8ACAAIAAgACAAIAAgACAAIAAgACAAIAAgACAAIAAgACAAIAB8ACAAIAAgACAAIAAgAFQAIAAtACAAdABpAG0AZQBzAHAAYQBuACAAZABlAGMAaQBtAGEAbABcAG4AIAAgACAAIAAgACAAIAAgACAAIAAgACAAIAAgACAAIAAgAHwAIAAgACAAIAAgACAAIAAgACAAIAAgACAAIAAgACAAIAAgAHwAIAAgACAAIAAgACAAVwAgAC0AIAB3AGUAZQBrAHMAIABkAGUAYwBpAG0AYQBsAFwAbgAgACAAIAAgACAAIAAgACAAIAAgACAAIAAgACAAIAAgACAAfAAgACAAIAAgACAAIAAgACAAIAAgACAAIAAgACAAIAAgACAAfAAgACAAIAAgACAAIABNACAALQAgAG0AbwBuAHQAaABzACAAZABlAGMAaQBtAGEAbABcAG4AIAAgACAAIAAgACAAIAAgACAAIAAgACAAIAAgACAAIAAgAHwAIAAgACAAIAAgACAAIAAgACAAIAAgACAAIAAgACAAIAAgAHwAIAAgACAAIAAgACAAUQAgAC0AIABxAHUAYQByAHQAZQByAHMAIABkAGUAYwBpAG0AYQBsAFwAbgAgACAAIAAgACAAIAAgACAAIAAgACAAIAAgACAAIAAgACAAfAAgACAAIAAgACAAIAAgACAAIAAgACAAIAAgACAAIAAgACAAfAAgACAAIAAgACAAIABZACAALQAgAHkAZQBhAHIAcwAgAGQAZQBjAGkAbQBhAGwAXABuACAAIAAgACAAIAAgACAAIAAgACAAIAAgACAAIAAgACAAIAB8ACAAIAAgACAAIAAgACAAIAAgACAAIAAgACAAIAAgACAAIAB8ACAAIAAgACAASABNAFMAIAAtACAAaABvAHUAcgBzACwAIABtAGkAbgB1AHQAZQBzACwAIABzAGUAYwBvAG4AZABzAFwAbgAgACAAIAAgACAAIAAgACAAIAAgACAAIAAgACAAIAAgACAAfAAgACAAIAAgACAAIAAgACAAIAAgACAAIAAgACAAIAAgACAAfAAgACAAIABEAEgATQBTACAALQAgAGQAYQB5AHMALAAgAGgAbwB1AHIAcwAsACAAbQBpAG4AdQB0AGUAcwAsACAAcwBlAGMAbwBuAGQAcwBcAG4AIAAgACAAIAAgACAAIAAgACAAIAAgACAAIAAgACAAIAAgAHwAIAAgACAAIAAgACAAIAAgACAAIAAgACAAIAAgACAAIAAgAHwAIAAgACAAIAAgAFcARAAgAC0AIAB3AGUAZQBrAHMAIABhAG4AZAAgAGQAYQB5AHMAXABuACAAIAAgACAAIAAgACAAIAAgACAAIAAgACAAIAAgACAAIAB8ACAAIAAgACAAIAAgACAAIAAgACAAIAAgACAAIAAgACAAIAB8ACAAIAAgACAAIABNAEQAIAAtACAAbQBvAG4AdABoAHMAIABhAG4AZAAgAGQAYQB5AHMAXABuACAAIAAgACAAIAAgACAAIAAgACAAIAAgACAAIAAgACAAIAB8ACAAIAAgACAAIAAgACAAIAAgACAAIAAgACAAIAAgACAAIAB8ACAAIAAgACAAIABRAEQAIAAtACAAcQB1AGEAcgB0AGUAcgBzACAAYQBuAGQAIABkAGEAeQBzAFwAbgAgACAAIAAgACAAIAAgACAAIAAgACAAIAAgACAAIAAgACAAfAAgACAAIAAgACAAIAAgACAAIAAgACAAIAAgACAAIAAgACAAfAAgACAAIAAgAFkAVwBEACAALQAgAHkAZQBhAHIAcwAsACAAdwBlAGUAawBzACwAIABkAGEAeQBzAFwAbgAgACAAIAAgACAAIAAgACAAIAAgACAAIAAgACAAIAAgACAAfAAgACAAIAAgACAAIAAgACAAIAAgACAAIAAgACAAIAAgACAAfAAgACAAIAAgAFkATQBEACAALQAgAHkAZQBhAHIAcwAsACAAbQBvAG4AdABoAHMALAAgAGQAYQB5AHMAXABuACAAIAAgACAAIAAgACAAIAAgACAAIAAgACAAIAAgACAAIAB8ACAAIAAgACAAIAAgACAAIAAgACAAIAAgACAAIAAgACAAIAB8ACAAIAAgACAAWQBRAEQAIAAtACAAeQBlAGEAcgBzACwAIABxAHUAYQByAHQAZQByAHMALAAgAGQAYQB5AHMAXABuACAAIAAgACAAIAAgACAAIAAgACAAIAAgACAAIAAgACAAIAB8ACAAIAAgACAAIAAgACAAIAAgACAAIAAgACAAIAAgACAAIAB8ACAAWQBNAEQASABNAFMAIAAtACAAeQBlAGEAcgBzACwAIABtAG8AbgB0AGgAcwAsACAAZABhAHkAcwAsACAAaABvAHUAcgBzACwAIABtAGkAbgB1AHQAZQBzACwAIABzAGUAYwBvAG4AZABzAFwAbgBNAEoARABhAHQAZQBTAHQAYQByAHQAIAAgACAAIAAgACAAfAAgAGQAZQBjAGkAbQBhAGwAIAAgACAAIAAgACAAIAAgACAAfAAgAFMAdABhAHIAdABpAG4AZwAgAE0AbwBkAGkAZgBpAGUAZAAgAEoAdQBsAGkAYQBuACAARABhAHQAZQAgAFwAbgBNAEoARABhAHQAZQBFAG4AZAAgACAAIAAgACAAIAAgACAAfAAgAGQAZQBjAGkAbQBhAGwAIAAgACAAIAAgACAAIAAgACAAfAAgAEUAbgBkAGkAbgBnACAATQBvAGQAaQBmAGkAZQBkACAASgB1AGwAaQBhAG4AIABEAGEAdABl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QBOAFQARQBSAFYAQQBMACAAPQAgAEwAQQBNAEIARABBACgAVQBuAGkAdABzACwAIABNAEoARABhAHQAZQBTAHQAYQByAHQALAAgAE0ASgBEAGEAdABlAEUAbgBkACwAIABbAE0AbwBuAHQAaABPAGYAZgBzAGUAdABdACwAIABbAEoAdQBsAGkAYQBuAEMAYQBsAGUAbgBkAGEAcgBdACwAXABuACAAIAAgACAASQBGAFMAKABcAG4AIAAgACAAIAAgACAAIAAgAFUAbgBpAHQAcwAgAD0AIABcACIAXAAiACwAIAB7ACMAVgBBAEwAVQBFACEAfQAsAFwAbgAgACAAIAAgACAAIAAgACAAVQBuAGkAdABzACAAPQAgAFwAIgBIAFwAIgAsACAARABFAEwAVABBAF8ASABPAFUAUgBTACgATQBKAEQAYQB0AGUAUwB0AGEAcgB0ACwAIABNAEoARABhAHQAZQBFAG4AZAApACwAXABuACAAIAAgACAAIAAgACAAIABVAG4AaQB0AHMAIAA9ACAAXAAiAE4AXAAiACwAIABEAEUATABUAEEAXwBNAEkATgBVAFQARQBTACgATQBKAEQAYQB0AGUAUwB0AGEAcgB0ACwAIABNAEoARABhAHQAZQBFAG4AZAApACwAXABuACAAIAAgACAAIAAgACAAIABVAG4AaQB0AHMAIAA9ACAAXAAiAFMAXAAiACwAIABEAEUATABUAEEAXwBTAEUAQwBPAE4ARABTACgATQBKAEQAYQB0AGUAUwB0AGEAcgB0ACwAIABNAEoARABhAHQAZQBFAG4AZAApACwAXABuACAAIAAgACAAIAAgACAAIABVAG4AaQB0AHMAIAA9ACAAXAAiAEQASABNAFMAXAAiACwAIABEAEUATABUAEEAXwBEAEgATQBTACgATQBKAEQAYQB0AGUAUwB0AGEAcgB0ACwAIABNAEoARABhAHQAZQBFAG4AZAAsACAANAApACwAXABuACAAIAAgACAAIAAgACAAIABVAG4AaQB0AHMAIAA9ACAAXAAiAFQAXAAiACwAIABEAEUATABUAEEAXwBUAEkATQBFAFMAUABBAE4AKABNAEoARABhAHQAZQBTAHQAYQByAHQALAAgAE0ASgBEAGEAdABlAEUAbgBkACkALABcAG4AIAAgACAAIAAgACAAIAAgAFUAbgBpAHQAcwAgAD0AIABcACIAVwBcACIALAAgAEQARQBMAFQAQQBfAFcARQBFAEsAUwAoAE0ASgBEAGEAdABlAFMAdABhAHIAdAAsACAATQBKAEQAYQB0AGUARQBuAGQAKQAsAFwAbgAgACAAIAAgACAAIAAgACAAVQBuAGkAdABzACAAPQAgAFwAIgBNAFwAIgAsACAARABFAEwAVABBAF8ATQBPAE4AVABIAFMAKABNAEoARABhAHQAZQBTAHQAYQByAHQALAAgAE0ASgBEAGEAdABlAEUAbgBkACwAIABKAHUAbABpAGEAbgBDAGEAbABlAG4AZABhAHIAKQAsAFwAbgAgACAAIAAgACAAIAAgACAAVQBuAGkAdABzACAAPQAgAFwAIgBRAFwAIgAsACAARABFAEwAVABBAF8AUQBVAEEAUgBUAEUAUgBTACgATQBKAEQAYQB0AGUAUwB0AGEAcgB0ACwAIABNAEoARABhAHQAZQBFAG4AZAAsACAATQBvAG4AdABoAE8AZgBmAHMAZQB0ACwAIABKAHUAbABpAGEAbgBDAGEAbABlAG4AZABhAHIAKQAsAFwAbgAgACAAIAAgACAAIAAgACAAVQBuAGkAdABzACAAPQAgAFwAIgBZAFwAIgAsACAARABFAEwAVABBAF8AWQBFAEEAUgBTACgATQBKAEQAYQB0AGUAUwB0AGEAcgB0ACwAIABNAEoARABhAHQAZQBFAG4AZAAsACAASgB1AGwAaQBhAG4AQwBhAGwAZQBuAGQAYQByACkALABcAG4AIAAgACAAIAAgACAAIAAgAFUAbgBpAHQAcwAgAD0AIABcACIAVwBEAFwAIgAsACAARABFAEwAVABBAF8AVwBFAEUASwBfAEQAQQBZAFMAKABNAEoARABhAHQAZQBTAHQAYQByAHQALAAgAE0ASgBEAGEAdABlAEUAbgBkACkALABcAG4AIAAgACAAIAAgACAAIAAgAFUAbgBpAHQAcwAgAD0AIABcACIAWQBXAEQAXAAiACwAIABEAEUATABUAEEAXwBZAEUAQQBSAF8AVwBFAEUASwBfAEQAQQBZAFMAKABNAEoARABhAHQAZQBTAHQAYQByAHQALAAgAE0ASgBEAGEAdABlAEUAbgBkACwAIABKAHUAbABpAGEAbgBDAGEAbABlAG4AZABhAHIAKQAsAFwAbgAgACAAIAAgACAAIAAgACAAVQBuAGkAdABzACAAPQAgAFwAIgBNAEQAXAAiACwAIABEAEUATABUAEEAXwBNAE8ATgBUAEgAXwBEAEEAWQBTACgATQBKAEQAYQB0AGUAUwB0AGEAcgB0ACwAIABNAEoARABhAHQAZQBFAG4AZAAsACAASgB1AGwAaQBhAG4AQwBhAGwAZQBuAGQAYQByACkALABcAG4AIAAgACAAIAAgACAAIAAgAFUAbgBpAHQAcwAgAD0AIABcACIAUQBEAFwAIgAsACAARABFAEwAVABBAF8AUQBVAEEAUgBUAEUAUgBfAEQAQQBZAFMAKABNAEoARABhAHQAZQBTAHQAYQByAHQALAAgAE0ASgBEAGEAdABlAEUAbgBkACwAIABNAG8AbgB0AGgATwBmAGYAcwBlAHQALAAgAEoAdQBsAGkAYQBuAEMAYQBsAGUAbgBkAGEAcgApACwAXABuACAAIAAgACAAIAAgACAAIABVAG4AaQB0AHMAIAA9ACAAXAAiAEgATQBTAFwAIgAsACAATABFAFQAKABcAG4AIAAgACAAIAAgACAAIAAgACAAIAAgACAAIAAgACAAIABfAGQAaABtAHMALAAgAEQARQBMAFQAQQBfAEQASABNAFMAKABNAEoARABhAHQAZQBTAHQAYQByAHQALAAgAE0ASgBEAGEAdABlAEUAbgBkACwAIAA0ACkALABcAG4AIAAgACAAIAAgACAAIAAgACAAIAAgACAAIAAgACAAIABfAGgAbwB1AHIAcwAsACAASQBOAEQARQBYACgAXwBkAGgAbQBzACwAIAAxACwAIAAzACkAIAArACAAKAAyADQAIAAqACAASQBOAEQARQBYACgAXwBkAGgAbQBzACwAIAAxACwAIAAyACkAKQAsAFwAbgAgACAAIAAgACAAIAAgACAAIAAgACAAIAAgACAAIAAgAEgAUwBUAEEAQwBLACgAXABuACAAIAAgACAAIAAgACAAIAAgACAAIAAgACAAIAAgACAAIAAgACAAIABJAE4ARABFAFgAKABfAGQAaABtAHMALAAgADEALAAgADEAKQAsAFwAbgAgACAAIAAgACAAIAAgACAAIAAgACAAIAAgACAAIAAgACAAIAAgACAAXwBoAG8AdQByAHMALABcAG4AIAAgACAAIAAgACAAIAAgACAAIAAgACAAIAAgACAAIAAgACAAIAAgAEkATgBEAEUAWAAoAF8AZABoAG0AcwAsACAAMQAsACAANAApACwAXABuACAAIAAgACAAIAAgACAAIAAgACAAIAAgACAAIAAgACAAIAAgACAAIABJAE4ARABFAFgAKABfAGQAaABtAHMALAAgADEALAAgADUAKQBcAG4AIAAgACAAIAAgACAAIAAgACAAIAAgACAAIAAgACAAIAApAFwAbgAgACAAIAAgACAAIAAgACAAIAAgACAAIAApACwAXABuACAAIAAgACAAIAAgACAAIABVAG4AaQB0AHMAIAA9ACAAXAAiAFkATQBEAFwAIgAsACAATABFAFQAKABcAG4AIAAgACAAIAAgACAAIAAgACAAIAAgACAAIAAgACAAIABfAG0AbwBuAHQAaABEAGEAeQBzACwAIABEAEUATABUAEEAXwBNAE8ATgBUAEgAXwBEAEEAWQBTACgATQBKAEQAYQB0AGUAUwB0AGEAcgB0ACwAIABNAEoARABhAHQAZQBFAG4AZAAsACAASgB1AGwAaQBhAG4AQwBhAGwAZQBuAGQAYQByACkALABcAG4AIAAgACAAIAAgACAAIAAgACAAIAAgACAAIAAgACAAIABfAHkAZQBhAHIAcwAsACAASQBOAFQAKABJAE4ARABFAFgAKABfAG0AbwBuAHQAaABEAGEAeQBzACwAIAAxACwAIAAyACkAIAAvACAAMQAyACkALABcAG4AIAAgACAAIAAgACAAIAAgACAAIAAgACAAIAAgACAAIABfAG0AbwBuAHQAaABzACwAIABJAE4ARABFAFgAKABfAG0AbwBuAHQAaABEAGEAeQBzACwAIAAxACwAIAAyACkAIAAtACAAXwB5AGUAYQByAHMAIAAqACAAMQAyACwAXABuACAAIAAgACAAIAAgACAAIAAgACAAIAAgACAAIAAgACAASABTAFQAQQBDAEsAKABcAG4AIAAgACAAIAAgACAAIAAgACAAIAAgACAAIAAgACAAIAAgACAAIAAgAEkATgBEAEUAWAAoAF8AbQBvAG4AdABoAEQAYQB5AHMALAAgADEALAAgADEAKQAsAFwAbgAgACAAIAAgACAAIAAgACAAIAAgACAAIAAgACAAIAAgACAAIAAgACAAXwB5AGUAYQByAHMALABcAG4AIAAgACAAIAAgACAAIAAgACAAIAAgACAAIAAgACAAIAAgACAAIAAgAF8AbQBvAG4AdABoAHMALABcAG4AIAAgACAAIAAgACAAIAAgACAAIAAgACAAIAAgACAAIAAgACAAIAAgAEkATgBEAEUAWAAoAF8AbQBvAG4AdABoAEQAYQB5AHMALAAgADEALAAgADMAKQAsAFwAbgAgACAAIAAgACAAIAAgACAAIAAgACAAIAAgACAAIAAgACAAIAAgACAASQBOAEQARQBYACgAXwBtAG8AbgB0AGgARABhAHkAcwAsACAAMQAsACAANAApAFwAbgAgACAAIAAgACAAIAAgACAAIAAgACAAIAAgACAAIAAgACkAXABuACAAIAAgACAAIAAgACAAIAAgACAAIAAgACkALABcAG4AIAAgACAAIAAgACAAIAAgAFUAbgBpAHQAcwAgAD0AIABcACIAWQBRAEQAXAAiACwAIABMAEUAVAAoAFwAbgAgACAAIAAgACAAIAAgACAAIAAgACAAIAAgACAAIAAgAF8AcQB1AGEAcgB0AGUAcgBEAGEAeQBzACwAIABEAEUATABUAEEAXwBRAFUAQQBSAFQARQBSAF8ARABBAFkAUwAoAE0ASgBEAGEAdABlAFMAdABhAHIAdAAsACAATQBKAEQAYQB0AGUARQBuAGQALAAgAE0AbwBuAHQAaABPAGYAZgBzAGUAdAAsACAASgB1AGwAaQBhAG4AQwBhAGwAZQBuAGQAYQByACkALABcAG4AIAAgACAAIAAgACAAIAAgACAAIAAgACAAIAAgACAAIABfAHkAZQBhAHIAcwAsACAASQBOAFQAKABJAE4ARABFAFgAKABfAHEAdQBhAHIAdABlAHIARABhAHkAcwAsACAAMQAsACAAMgApACAALwAgADQAKQAsAFwAbgAgACAAIAAgACAAIAAgACAAIAAgACAAIAAgACAAIAAgAF8AcQB1AGEAcgB0AGUAcgBzACwAIABJAE4ARABFAFgAKABfAHEAdQBhAHIAdABlAHIARABhAHkAcwAsACAAMQAsACAAMgApACAALQAgAF8AeQBlAGEAcgBzACAAKgAgADQALABcAG4AIAAgACAAIAAgACAAIAAgACAAIAAgACAAIAAgACAAIABIAFMAVABBAEMASwAoAFwAbgAgACAAIAAgACAAIAAgACAAIAAgACAAIAAgACAAIAAgACAAIAAgACAASQBOAEQARQBYACgAXwBxAHUAYQByAHQAZQByAEQAYQB5AHMALAAgADEALAAgADEAKQAsAFwAbgAgACAAIAAgACAAIAAgACAAIAAgACAAIAAgACAAIAAgACAAIAAgACAAXwB5AGUAYQByAHMALABcAG4AIAAgACAAIAAgACAAIAAgACAAIAAgACAAIAAgACAAIAAgACAAIAAgAF8AcQB1AGEAcgB0AGUAcgBzACwAXABuACAAIAAgACAAIAAgACAAIAAgACAAIAAgACAAIAAgACAAIAAgACAAIABJAE4ARABFAFgAKABfAHEAdQBhAHIAdABlAHIARABhAHkAcwAsACAAMQAsACAAMwApACwAXABuACAAIAAgACAAIAAgACAAIAAgACAAIAAgACAAIAAgACAAIAAgACAAIABJAE4ARABFAFgAKABfAHEAdQBhAHIAdABlAHIARABhAHkAcwAsACAAMQAsACAANAApAFwAbgAgACAAIAAgACAAIAAgACAAIAAgACAAIAAgACAAIAAgACkAXABuACAAIAAgACAAIAAgACAAIAAgACAAIAAgACkALABcAG4AIAAgACAAIAAgACAAIAAgAFUAbgBpAHQAcwAgAD0AIABcACIAWQBNAEQASABNAFMAXAAiACwAIABMAEUAVAAoAFwAbgAgACAAIAAgACAAIAAgACAAIAAgACAAIAAgACAAIAAgAF8AbQBvAG4AdABoAEQAYQB5AHMALAAgAEQARQBMAFQAQQBfAE0ATwBOAFQASABfAEQAQQBZAFMAKABNAEoARABhAHQAZQBTAHQAYQByAHQALAAgAE0ASgBEAGEAdABlAEUAbgBkACwAIABKAHUAbABpAGEAbgBDAGEAbABlAG4AZABhAHIAKQAsAFwAbgAgACAAIAAgACAAIAAgACAAIAAgACAAIAAgACAAIAAgAF8AeQBlAGEAcgBzACwAIABJAE4AVAAoAEkATgBEAEUAWAAoAF8AbQBvAG4AdABoAEQAYQB5AHMALAAgADEALAAgADIAKQAgAC8AIAAxADIAKQAsAFwAbgAgACAAIAAgACAAIAAgACAAIAAgACAAIAAgACAAIAAgAF8AbQBvAG4AdABoAHMALAAgAEkATgBEAEUAWAAoAF8AbQBvAG4AdABoAEQAYQB5AHMALAAgADEALAAgADIAKQAgAC0AIABfAHkAZQBhAHIAcwAgACoAIAAxADIALABcAG4AIAAgACAAIAAgACAAIAAgACAAIAAgACAAIAAgACAAIABfAGgAbQBzACwAIABSAEUAUwBPAEwAVgBFAF8AVABJAE0ARQBTAFAAQQBOACgASQBOAEQARQBYACgAXwBtAG8AbgB0AGgARABhAHkAcwAsACAAMQAsACAANAApACwAIAA0ACkALABcAG4AIAAgACAAIAAgACAAIAAgACAAIAAgACAAIAAgACAAIABIAFMAVABBAEMASwAoAFwAbgAgACAAIAAgACAAIAAgACAAIAAgACAAIAAgACAAIAAgACAAIAAgACAASQBOAEQARQBYACgAXwBtAG8AbgB0AGgARABhAHkAcwAsACAAMQAsACAAMQApACwAXABuACAAIAAgACAAIAAgACAAIAAgACAAIAAgACAAIAAgACAAIAAgACAAIABfAHkAZQBhAHIAcwAsAFwAbgAgACAAIAAgACAAIAAgACAAIAAgACAAIAAgACAAIAAgACAAIAAgACAAXwBtAG8AbgB0AGgAcwAsAFwAbgAgACAAIAAgACAAIAAgACAAIAAgACAAIAAgACAAIAAgACAAIAAgACAASQBOAEQARQBYACgAXwBtAG8AbgB0AGgARABhAHkAcwAsACAAMQAsACAAMwApACwAXABuACAAIAAgACAAIAAgACAAIAAgACAAIAAgACAAIAAgACAAIAAgACAAIABEAFIATwBQACgAXwBoAG0AcwAsACwAIAAyACkAXABuACAAIAAgACAAIAAgACAAIAAgACAAIAAgACAAIAAgACAAKQBcAG4AIAAgACAAIAAgACAAIAAgACAAIAAgACAAKQAsAFwAbgAgACAAIAAgACAAIAAgACAAVABSAFUARQAsACAAewAjAFYAQQBMAFUARQAhAH0AXABuACAAIAAgACAAKQBcAG4AKQA7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WABUAEUATgBUAFM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EQAQQBZAFMAXABuAFwAbgBSAGUAdAB1AHIAbgBzACAAdABoAGUAIABpAG4AYwBsAHUAcwBpAHYAZQAgAGUAeAB0AGUAbgB0ACAAbwBmACAAZABhAHkAcwAgAHMAcABhAG4AbgBlAGQAIABiAHkAIAB0AHcAbwAgAE0AbwBkAGkAZgBpAGUAZAAgAEoAdQBsAGkAYQBuACAARABhAHQAZQBzACAAZQB4AHAAcgBlAHMAcwBlAGQAIABpAG4AIABsAG8AYwBhAGwAIAB0AGkAbQBlAC4AXABuAEkAZgAgAHQAaABlACAATQBvAGQAaQBm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FMAdABhAHIAdAAgAHwAIABkAGUAYwBpAG0AYQBsACAAfAAgAFMAdABhAHIAdABpAG4AZwAgAE0AbwBkAGkAZgBpAGUAZAAgAEoAdQBsAGkAYQBuACAARABhAHQAZQAgAGkAbgAgAGwAbwBjAGEAbAAgAHQAaQBtAGUAIABcAG4ATABvAGMAYQBsAE0ASgBEAGEAdABlAEUAbgBkACAAIAAgAHwAIABkAGUAYwBpAG0AYQBsACAAfAAgAEUAbgBkAGkAbgBnACAATQBvAGQAaQBmAGkAZQBkACAASgB1AGwAaQBhAG4AIABEAGEAdABlACAAaQBuACAAbABvAGMAYQBsACAAdABpAG0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RABBAFkAUwAoAE0ATwBEAEkARgBJAEUARABfAEoAVQBMAEkAQQBOAF8ARABBAFQARQAoADIAMAAyADMALAAxACwAMQAsAFQASQBNAEUAKAAyADMALAA1ADkALAA1ADUAKQApACwAIABNAE8ARABJAEYASQBFAEQAXwBKAFUATABJAEEATgBfAEQAQQBUAEUAKAAyADAAMgAzACwAMQAsADIALABUAEkATQBFACgAMAAsADAALAA1ACkAKQApAFwAbgA9ACAAMgAgACAAaQAuAGUALgAgADIAIABkAGEAeQBzACAAYgBlAGMAYQB1AHMAZQAgAHQAaABlACAAMQAwACAAcwBlAGMAbwBuAGQAIAB0AGkAbQBlAHMAcABhAG4AIABjAHIAbwBzAHMAZQBzACAAdABoAGUAIABkAGEAeQAgAGIAbwB1AG4AZABhAHIAe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UAEUATgBUAF8ATwBGAF8ARABBAFkAUwAgAD0AIABMAEEATQBCAEQAQQAoAEwAbwBjAGEAbABNAEoARABhAHQAZQBTAHQAYQByAHQALAAgAEwAbwBjAGEAbABNAEoARABhAHQAZQBFAG4AZAAsAFwAbgAgACAAIAAgAEkARgBTACgAXABuACAAIAAgACAAIAAgACAAIAAoAEwAbwBjAGEAbABNAEoARABhAHQAZQBTAHQAYQByAHQAIAA9ACAAXAAiAFwAIgApACAAKgAgACgATABvAGMAYQBsAE0ASgBEAGEAdABlAEUAbgBkACAAPQAgAFwAIgBcACIAKQAsACAAXAAiAFwAIgAsAFwAbgAgACAAIAAgACAAIAAgACAATgBPAFQAKABJAFMATgBVAE0AQgBFAFIAKABMAG8AYwBhAGwATQBKAEQAYQB0AGUAUwB0AGEAcgB0ACkAKQAsACAAewAjAFYAQQBMAFUARQAhAH0ALABcAG4AIAAgACAAIAAgACAAIAAgAE4ATwBUACgASQBTAE4AVQBNAEIARQBSACgATABvAGMAYQBsAE0ASgBEAGEAdABlAEUAbgBkACkAKQAsACAAewAjAFYAQQBMAFUARQAhAH0ALABcAG4AIAAgACAAIAAgACAAIAAgAFQAUgBVAEUALAAgAEwARQBUACgAXABuACAAIAAgACAAIAAgACAAIAAgACAAIAAgAF8AcwBpAGcAbgAsACAASQBGACgATABvAGMAYQBsAE0ASgBEAGEAdABlAEUAbgBkACAAPgA9ACAATABvAGMAYQBsAE0ASgBEAGEAdABlAFMAdABhAHIAdAAsACAAMQAsACAALQAxACkALABcAG4AIAAgACAAIAAgACAAIAAgACAAIAAgACAAXwBkAGUAbAB0AGEARABhAHkALAAgAEkATgBUACgATABvAGMAYQBsAE0ASgBEAGEAdABlAEUAbgBkACkAIAAtACAASQBOAFQAKABMAG8AYwBhAGwATQBKAEQAYQB0AGUAUwB0AGEAcgB0ACkALABcAG4AIAAgACAAIAAgACAAIAAgACAAIAAgACAAXwBzAGkAZwBuACAAKgAgACgAQQBCAFMAKABfAGQAZQBsAHQAYQBEAGEAeQApACAAKwAg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FcARQBFAEsAUwBcAG4AXABuAFIAZQB0AHUAcgBuAHMAIAB0AGgAZQAgAGkAbgBjAGwAdQBzAGkAdgBlACAAZQB4AHQAZQBuAHQAIABvAGYAIAB3AGUAZQBrAHMAIABzAHAAYQBuAG4AZQBkACAAYgB5ACAAdAB3AG8AIABNAG8AZABpAGYAaQBlAGQAIABKAHUAbABpAGEAbgAgAEQAYQB0AGUAcwAgAGUAeABwAHIAZQBzAHMAZQBkACAAaQBuACAAbABvAGMAYQBsACAAdABpAG0AZQAuAFwAbgBJAGYAIAB0AGgAZQAgAE0AbwBkAGkAZgBlAGQAIABKAHUAbABpAGEAbgAgAEQAYQB0AGUAcwAgAGEAcgBlACAAZQB4AHAAcgBlAHMAcwBlAGQAIABpAG4AIABVAFQAQwAgAHIAYQB0AGgAZQByACAAdABoAGEAbgAgAGwAbwBjAGEAbAAgAHQAaQBtAGUAIAB0AGgAZQBuACAAaQBuAGMAbwBuAHMAaQBzAHQAZQBuAHQAIAByAGUAcwB1AGwAdABzACAAbQBhAHkAIABiAGUAXABuAHA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3AGUAZQBr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FMAdABhAHIAdAAgAHwAIABkAGUAYwBpAG0AYQBsACAAfAAgAFMAdABhAHIAdABpAG4AZwAgAE0AbwBkAGkAZgBpAGUAZAAgAEoAdQBsAGkAYQBuACAARABhAHQAZQAgAGkAbgAgAGwAbwBjAGEAbAAgAHQAaQBtAGUAIABcAG4ATABvAGMAYQBsAE0ASgBEAGEAdABlAEUAbgBkACAAIAAgAHwAIABkAGUAYwBpAG0AYQBsACAAfAAgAEUAbgBkAGkAbgBnACAATQBvAGQAaQBmAGkAZQBkACAASgB1AGwAaQBhAG4AIABEAGEAdABlACAAaQBuACAAbABvAGMAYQBsACAAdABpAG0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VwBFAEUASwBTACgATQBPAEQASQBGAEkARQBEAF8ASgBVAEwASQBBAE4AXwBEAEEAVABFACgAMgAwADIAMwAsADYALAA0ACwAVABJAE0ARQAoADIAMwAsADUAOQAsADUANQApACkALAAgAE0ATwBEAEkARgBJAEUARABfAEoAVQBMAEkAQQBOAF8ARABBAFQARQAoADIAMAAyADMALAA2ACwANQAsAFQASQBNAEUAKAAwACwAMAAsADUAKQApACkAXABuAD0AIAAyACAAIABpAC4AZQAuACAAMgAgAHcAZQBlAGsAcwAgAGIAZQBjAGEAdQBzAGUAIAB0AGgAZQAgADEAMAAgAHMAZQBjAG8AbgBkACAAdABpAG0AZQBzAHAAYQBuACAAYwByAG8AcwBzAGUAcwAgAHQAaABlACAAdwBlAGUAawAgAGIAbwB1AG4AZABhAHIAe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UAEUATgBUAF8ATwBGAF8AVwBFAEUASwBTACAAPQAgAEwAQQBNAEIARABBACgATABvAGMAYQBsAE0ASgBEAGEAdABlAFMAdABhAHIAdAAsACAATABvAGMAYQBsAE0ASgBEAGEAdABlAEUAbgBkACwAXABuACAAIAAgACAASQBGAFMAKABcAG4AIAAgACAAIAAgACAAIAAgACgATABvAGMAYQBsAE0ASgBEAGEAdABlAFMAdABhAHIAdAAgAD0AIABcACIAXAAiACkAIAAqACAAKABMAG8AYwBhAGwATQBKAEQAYQB0AGUARQBuAGQAIAA9ACAAXAAiAFwAIgApACwAIABcACIAXAAiACwAXABuACAAIAAgACAAIAAgACAAIABOAE8AVAAoAEkAUwBOAFUATQBCAEUAUgAoAEwAbwBjAGEAbABNAEoARABhAHQAZQBTAHQAYQByAHQAKQApACwAIAB7ACMAVgBBAEwAVQBFACEAfQAsAFwAbgAgACAAIAAgACAAIAAgACAATgBPAFQAKABJAFMATgBVAE0AQgBFAFIAKABMAG8AYwBhAGwATQBKAEQAYQB0AGUARQBuAGQAKQApACwAIAB7ACMAVgBBAEwAVQBFACEAfQAsAFwAbgAgACAAIAAgACAAIAAgACAAVABSAFUARQAsACAATABFAFQAKABcAG4AIAAgACAAIAAgACAAIAAgACAAIAAgACAAXwBzAGkAZwBuACwAIABJAEYAKABMAG8AYwBhAGwATQBKAEQAYQB0AGUARQBuAGQAIAA+AD0AIABMAG8AYwBhAGwATQBKAEQAYQB0AGUAUwB0AGEAcgB0ACwAIAAxACwAIAAtADEAKQAsAFwAbgAgACAAIAAgACAAIAAgACAAIAAgACAAIABfAHMAdABhAHIAdABNAG8AbgBkAGEAeQAsACAASQBOAFQAKABMAG8AYwBhAGwATQBKAEQAYQB0AGUAUwB0AGEAcgB0ACkAIAArACAAMQAgAC0AIABEAEEAWQBfAE8ARgBfAFcARQBFAEsAKABMAG8AYwBhAGwATQBKAEQAYQB0AGUAUwB0AGEAcgB0ACkALABcAG4AIAAgACAAIAAgACAAIAAgACAAIAAgACAAXwBlAG4AZABNAG8AbgBkAGEAeQAsACAASQBOAFQAKABMAG8AYwBhAGwATQBKAEQAYQB0AGUARQBuAGQAKQAgACsAIAAxACAALQAgAEQAQQBZAF8ATwBGAF8AVwBFAEUASwAoAEwAbwBjAGEAbABNAEoARABhAHQAZQBFAG4AZAApACwAXABuACAAIAAgACAAIAAgACAAIAAgACAAIAAgAF8AcwBpAGcAbgAgACoAIAAoAEkATgBUACgAQQBCAFMAKABfAGUAbgBkAE0AbwBuAGQAYQB5ACAALQAgAF8AcwB0AGEAcgB0AE0AbwBuAGQAYQB5ACkAIAAvACAANwApACAAKwAg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E0ATwBOAFQASABTAFwAbgBcAG4AUgBlAHQAdQByAG4AcwAgAHQAaABlACAAaQBuAGMAbAB1AHMAaQB2AGUAIABlAHgAdABlAG4AdAAgAG8AZgAgAG0AbwBuAHQAaABzACAAcwBwAGEAbgBuAGUAZAAgAGIAeQAgAHQAdwBvACAATQBvAGQAaQBmAGkAZQBkACAASgB1AGwAaQBhAG4AIABEAGEAdABlAHMAIABlAHgAcAByAGUAcwBzAGUAZAAgAGkAbgAgAGwAbwBjAGEAbAAgAHQAaQBtAGUALgBcAG4ASQBmACAAdABoAGUAIABNAG8AZABpAGYAZQBkACAASgB1AGwAaQBhAG4AIABEAGEAdABlAHMAIABhAHIAZQAgAGUAeABwAHIAZQBzAHMAZQBkACAAaQBuACAAVQBUAEMAIAByAGEAdABoAGUAcgAgAHQAaABhAG4AIABsAG8AYwBhAGwAIAB0AGkAbQBlACAAdABoAGUAbgAgAGkAbgBjAG8AbgBzAGkAcwB0AGUAbgB0ACAAcgBlAHMAdQBsAHQAcwAgAG0AYQB5ACAAYgBlAFwAbgBw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bQBvAG4AdABo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FMAdABhAHIAdAAgAHwAIABkAGUAYwBpAG0AYQBsACAAfAAgAFMAdABhAHIAdABpAG4AZwAgAE0AbwBkAGkAZgBpAGUAZAAgAEoAdQBsAGkAYQBuACAARABhAHQAZQAgAGkAbgAgAGwAbwBjAGEAbAAgAHQAaQBtAGUAIABcAG4ATABvAGMAYQBsAE0ASgBEAGEAdABlAEUAbgBkACAAIAAgAHwAIABkAGUAYwBpAG0AYQBsACAAfAAgAEUAbgBkAGkAbgBnACAATQBvAGQAaQBmAGkAZQBkACAASgB1AGwAaQBhAG4AIABEAGEAdABlACAAaQBuACAAbABvAGMAYQBsACAAdABpAG0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NAE8ATgBUAEgAUwAgAD0AIABMAEEATQBCAEQAQQAoAEwAbwBjAGEAbABNAEoARABhAHQAZQBTAHQAYQByAHQALAAgAEwAbwBjAGEAbABNAEoARABhAHQAZQBFAG4AZAAsACAAWwBKAHUAbABpAGEAbgBDAGEAbABlAG4AZABhAHIAXQAsAFwAbgAgACAAIAAgAEkARgBTACgAXABuACAAIAAgACAAIAAgACAAIAAoAEwAbwBjAGEAbABNAEoARABhAHQAZQBTAHQAYQByAHQAIAA9ACAAXAAiAFwAIgApACAAKgAgACgATABvAGMAYQBsAE0ASgBEAGEAdABlAEUAbgBkACAAPQAgAFwAIgBcACIAKQAsACAAXAAiAFwAIgAsAFwAbgAgACAAIAAgACAAIAAgACAATgBPAFQAKABJAFMATgBVAE0AQgBFAFIAKABMAG8AYwBhAGwATQBKAEQAYQB0AGUAUwB0AGEAcgB0ACkAKQAsACAAewAjAFYAQQBMAFUARQAhAH0ALABcAG4AIAAgACAAIAAgACAAIAAgAE4ATwBUACgASQBTAE4AVQBNAEIARQBSACgATABvAGMAYQBsAE0ASgBEAGEAdABlAEUAbgBkACkAKQAsACAAewAjAFYAQQBMAFUARQAhAH0ALABcAG4AIAAgACAAIAAgACAAIAAgAFQAUgBVAEUALAAgAEwARQBUACgAXABuACAAIAAgACAAIAAgACAAIAAgACAAIAAgAF8AcwBpAGcAbgAsACAASQBGACgATABvAGMAYQBsAE0ASgBEAGEAdABlAEUAbgBkACAAPgA9ACAATABvAGMAYQBsAE0ASgBEAGEAdABlAFMAdABhAHIAdAAsACAAMQAsACAALQAxACkALABcAG4AIAAgACAAIAAgACAAIAAgACAAIAAgACAAXwBkAGEAdABlAF8AQQAsACAATQBKAEQAQQBUAEUAXwBUAE8AXwBDAEEATABFAE4ARABBAFIAXwBEAEEAVABFACgAXABuACAAIAAgACAAIAAgACAAIAAgACAAIAAgACAAIAAgACAASQBGACgAXwBzAGkAZwBuACAAPQAgADEALAAgAEwAbwBjAGEAbABNAEoARABhAHQAZQBTAHQAYQByAHQALAAgAEwAbwBjAGEAbABNAEoARABhAHQAZQBFAG4AZAApACwAXABuACAAIAAgACAAIAAgACAAIAAgACAAIAAgACAAIAAgACAASgB1AGwAaQBhAG4AQwBhAGwAZQBuAGQAYQByAFwAbgAgACAAIAAgACAAIAAgACAAIAAgACAAIAApACwAXABuACAAIAAgACAAIAAgACAAIAAgACAAIAAgAF8AZABhAHQAZQBfAEIALAAgAE0ASgBEAEEAVABFAF8AVABPAF8AQwBBAEwARQBOAEQAQQBSAF8ARABBAFQARQAoAFwAbgAgACAAIAAgACAAIAAgACAAIAAgACAAIAAgACAAIAAgAEkARgAoAF8AcwBpAGcAbgAgAD0AIAAxACwAIABMAG8AYwBhAGwATQBKAEQAYQB0AGUARQBuAGQALAAgAEwAbwBjAGEAbABNAEoARABhAHQAZQBTAHQAYQByAHQAKQAsAFwAbgAgACAAIAAgACAAIAAgACAAIAAgACAAIAAgACAAIAAgAEoAdQBsAGkAYQBuAEMAYQBsAGUAbgBkAGEAcgBcAG4AIAAgACAAIAAgACAAIAAgACAAIAAgACAAKQAsAFwAbgAgACAAIAAgACAAIAAgACAAIAAgACAAIABfAGQAZQBsAHQAYQBZAGUAYQByACwAIABJAE4ARABFAFgAKABfAGQAYQB0AGUAXwBCACwAIAAxACwAIAAxACkAIAAtACAASQBOAEQARQBYACgAXwBkAGEAdABlAF8AQQAsACAAMQAsACAAMQApACwAXABuACAAIAAgACAAIAAgACAAIAAgACAAIAAgAF8AZABlAGwAdABhAE0AbwBuAHQAaAAsACAASQBOAEQARQBYACgAXwBkAGEAdABlAF8AQgAsACAAMQAsACAAMgApACAALQAgAEkATgBEAEUAWAAoAF8AZABhAHQAZQBfAEEALAAgADEALAAgADIAKQAsAFwAbgAgACAAIAAgACAAIAAgACAAIAAgACAAIABfAGQAaQBmAGYATQBvAG4AdABoAHMALAAgACgAXwBkAGUAbAB0AGEAWQBlAGEAcgAgACoAIAAxADIAKQAgACsAIABfAGQAZQBsAHQAYQBNAG8AbgB0AGgALABcAG4AIAAgACAAIAAgACAAIAAgACAAIAAgACAAXwBzAGkAZwBuACAAKgAgACgAXwBkAGkAZgBmAE0AbwBuAHQAaABzACAAKwAg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FEAVQBBAFIAVABFAFIAUwBcAG4AXABuAFIAZQB0AHUAcgBuAHMAIAB0AGgAZQAgAGkAbgBjAGwAdQBzAGkAdgBlACAAZQB4AHQAZQBuAHQAIABvAGYAIABxAHUAYQByAHQAZQByAHMAIABzAHAAYQBuAG4AZQBkACAAYgB5ACAAdAB3AG8AIABNAG8AZABpAGYAaQBlAGQAIABKAHUAbABpAGEAbgAgAEQAYQB0AGUAcwAgAGUAeABwAHIAZQBzAHMAZQBkACAAaQBuACAAbABvAGMAYQBsACAAdABpAG0AZQAuAFwAbgBJAGYAIAB0AGgAZQAgAE0AbwBkAGkAZgBlAGQAIABKAHUAbABpAGEAbgAgAEQAYQB0AGUAcwAgAGEAcgBlACAAZQB4AHAAcgBlAHMAcwBlAGQAIABpAG4AIABVAFQAQwAgAHIAYQB0AGgAZQByACAAdABoAGEAbgAgAGwAbwBjAGEAbAAgAHQAaQBtAGUAIAB0AGgAZQBuACAAaQBuAGMAbwBuAHMAaQBzAHQAZQBuAHQAIAByAGUAcwB1AGwAdABzACAAbQBhAHkAIABiAGUAXABuAHA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xAHUAYQByAHQAZ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FMAdABhAHIAdAAgAHwAIABkAGUAYwBpAG0AYQBsACAAIAAgACAAIAAgACAAIAAgAHwAIABTAHQAYQByAHQAaQBuAGcAIABNAG8AZABpAGYAaQBlAGQAIABKAHUAbABpAGEAbgAgAEQAYQB0AGUAIABpAG4AIABsAG8AYwBhAGwAIAB0AGkAbQBlACAAXABuAEwAbwBjAGEAbABNAEoARABhAHQAZQBFAG4AZAAgACAAIAB8ACAAZABlAGMAaQBtAGEAbAAgACAAIAAgACAAIAAgACAAIAB8ACAARQBuAGQAaQBuAGcAIABNAG8AZABpAGYAaQBlAGQAIABKAHUAbABpAGEAbgAgAEQAYQB0AGUAIABpAG4AIABsAG8AYwBhAGwAIAB0AGkAbQBl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RAFUAQQBSAFQARQBSAFMAIAA9ACAATABBAE0AQgBEAEEAKABMAG8AYwBhAGwATQBKAEQAYQB0AGUAUwB0AGEAcgB0ACwAIABMAG8AYwBhAGwATQBKAEQAYQB0AGUARQBuAGQALAAgAFsATQBvAG4AdABoAE8AZgBmAHMAZQB0AF0ALAAgAFsASgB1AGwAaQBhAG4AQwBhAGwAZQBuAGQAYQByAF0ALABcAG4AIAAgACAAIABJAEYAUwAoAFwAbgAgACAAIAAgACAAIAAgACAAKABMAG8AYwBhAGwATQBKAEQAYQB0AGUAUwB0AGEAcgB0ACAAPQAgAFwAIgBcACIAKQAgACoAIAAoAEwAbwBjAGEAbABNAEoARABhAHQAZQBFAG4AZAAgAD0AIABcACIAXAAi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H0ALABcAG4AIAAgACAAIAAgACAAIAAgACAAIAAgACAAIAAgACAAIABfAG0AbwBuAHQAaABPAGYAZgBzAGUAdAAgAD4AIAAzACwAIAB7ACMATgBVAE0AIQB9ACwAXABuACAAIAAgACAAIAAgACAAIAAgACAAIAAgACAAIAAgACAAVABSAFUARQAsACAATABFAFQAKABcAG4AIAAgACAAIAAgACAAIAAgACAAIAAgACAAIAAgACAAIAAgACAAIAAgAF8AcwBpAGcAbgAsACAASQBGACgATABvAGMAYQBsAE0ASgBEAGEAdABlAEUAbgBkACAAPgA9ACAATABvAGMAYQBsAE0ASgBEAGEAdABlAFMAdABhAHIAdAAsACAAMQAsACAALQAxACkALABcAG4AIAAgACAAIAAgACAAIAAgACAAIAAgACAAIAAgACAAIAAgACAAIAAgAF8AcQB1AGEAcgB0AGUAcgBEAGEAdABlAF8AQQAsACAATQBKAEQAQQBUAEUAXwBUAE8AXwBRAFUAQQBSAFQARQBSAF8ARABBAFQARQAoAFwAbgAgACAAIAAgACAAIAAgACAAIAAgACAAIAAgACAAIAAgACAAIAAgACAAIAAgACAAIABJAEYAKABfAHMAaQBnAG4AIAA9ACAAMQAsACAATABvAGMAYQBsAE0ASgBEAGEAdABlAFMAdABhAHIAdAAsACAATABvAGMAYQBsAE0ASgBEAGEAdABlAEUAbgBkACkALABcAG4AIAAgACAAIAAgACAAIAAgACAAIAAgACAAIAAgACAAIAAgACAAIAAgACAAIAAgACAAXwBtAG8AbgB0AGgATwBmAGYAcwBlAHQALAAgAEoAdQBsAGkAYQBuAEMAYQBsAGUAbgBkAGEAcgBcAG4AIAAgACAAIAAgACAAIAAgACAAIAAgACAAIAAgACAAIAAgACAAIAAgACkALABcAG4AIAAgACAAIAAgACAAIAAgACAAIAAgACAAIAAgACAAIAAgACAAIAAgAF8AcQB1AGEAcgB0AGUAcgBEAGEAdABlAF8AQgAsACAATQBKAEQAQQBUAEUAXwBUAE8AXwBRAFUAQQBSAFQARQBSAF8ARABBAFQARQAoAFwAbgAgACAAIAAgACAAIAAgACAAIAAgACAAIAAgACAAIAAgACAAIAAgACAAIAAgACAAIABJAEYAKABfAHMAaQBnAG4AIAA9ACAAMQAsACAATABvAGMAYQBsAE0ASgBEAGEAdABlAEUAbgBkACwAIABMAG8AYwBhAGwATQBKAEQAYQB0AGUAUwB0AGEAcgB0ACkALABcAG4AIAAgACAAIAAgACAAIAAgACAAIAAgACAAIAAgACAAIAAgACAAIAAgACAAIAAgACAAXwBtAG8AbgB0AGgATwBmAGYAcwBlAHQALAAgAEoAdQBsAGkAYQBuAEMAYQBsAGUAbgBkAGEAcgBcAG4AIAAgACAAIAAgACAAIAAgACAAIAAgACAAIAAgACAAIAAgACAAIAAgACkALABcAG4AIAAgACAAIAAgACAAIAAgACAAIAAgACAAIAAgACAAIAAgACAAIAAgAF8AZABlAGwAdABhAFkAZQBhAHIALAAgAEkATgBEAEUAWAAoAF8AcQB1AGEAcgB0AGUAcgBEAGEAdABlAF8AQgAsACAAMQAsACAAMQApACAALQAgAEkATgBEAEUAWAAoAF8AcQB1AGEAcgB0AGUAcgBEAGEAdABlAF8AQQAsACAAMQAsACAAMQApACwAXABuACAAIAAgACAAIAAgACAAIAAgACAAIAAgACAAIAAgACAAIAAgACAAIABfAGQAZQBsAHQAYQBRAHUAYQByAHQAZQByACwAIABJAE4ARABFAFgAKABfAHEAdQBhAHIAdABlAHIARABhAHQAZQBfAEIALAAgADEALAAgADIAKQAgAC0AIABJAE4ARABFAFgAKABfAHEAdQBhAHIAdABlAHIARABhAHQAZQBfAEEALAAgADEALAAgADIAKQAsAFwAbgAgACAAIAAgACAAIAAgACAAIAAgACAAIAAgACAAIAAgACAAIAAgACAAXwBkAGkAZgBmAFEAdQBhAHIAdABlAHIAcwAsACAAKABfAGQAZQBsAHQAYQBZAGUAYQByACAAKgAgADQAKQAgACsAIABfAGQAZQBsAHQAYQBRAHUAYQByAHQAZQByACwAXABuACAAIAAgACAAIAAgACAAIAAgACAAIAAgACAAIAAgACAAIAAgACAAIABfAHMAaQBnAG4AIAAqACAAKABfAGQAaQBmAGYAUQB1AGEAcgB0AGUAcgBzACAAKwAgADE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WQBFAEEAUgBTAFwAbgBcAG4AUgBlAHQAdQByAG4AcwAgAHQAaABlACAAaQBuAGMAbAB1AHMAaQB2AGUAIABlAHgAdABlAG4AdAAgAG8AZgAgAHkAZQBhAHIAcwAgAHMAcABhAG4AbgBlAGQAIABiAHkAIAB0AHcAbwAgAE0AbwBkAGkAZgBpAGUAZAAgAEoAdQBsAGkAYQBuACAARABhAHQAZQBzACAAZQB4AHAAcgBlAHMAcwBlAGQAIABpAG4AIABsAG8AYwBhAGwAIAB0AGkAbQBlAC4AXABuAEkAZgAgAHQAaABlACAATQBvAGQAaQBm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EAdQBhAHIAdABl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UwB0AGEAcgB0ACAAfAAgAGQAZQBjAGkAbQBhAGwAIAB8ACAAUwB0AGEAcgB0AGkAbgBnACAATQBvAGQAaQBmAGkAZQBkACAASgB1AGwAaQBhAG4AIABEAGEAdABlACAAaQBuACAAbABvAGMAYQBsACAAdABpAG0AZQAgAFwAbgBMAG8AYwBhAGwATQBKAEQAYQB0AGUARQBuAGQAIAAgACAAfAAgAGQAZQBjAGkAbQBhAGwAIAB8ACAARQBuAGQAaQBuAGcAIABNAG8AZABpAGYAaQBlAGQAIABKAHUAbABpAGEAbgAgAEQAYQB0AGUAIABpAG4AIABsAG8AYwBhAGwAIAB0AGkAbQ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kARQBBAFIAUwAgAD0AIABMAEEATQBCAEQAQQAoAEwAbwBjAGEAbABNAEoARABhAHQAZQBTAHQAYQByAHQALAAgAEwAbwBjAGEAbABNAEoARABhAHQAZQBFAG4AZAAsACAAWwBKAHUAbABpAGEAbgBDAGEAbABlAG4AZABhAHIAXQAsAFwAbgAgACAAIAAgAEkARgBTACgAXABuACAAIAAgACAAIAAgACAAIAAoAEwAbwBjAGEAbABNAEoARABhAHQAZQBTAHQAYQByAHQAIAA9ACAAXAAiAFwAIgApACAAKgAgACgATABvAGMAYQBsAE0ASgBEAGEAdABlAEUAbgBkACAAPQAgAFwAIgBcACIAKQAsACAAXAAiAFwAIgAsAFwAbgAgACAAIAAgACAAIAAgACAATgBPAFQAKABJAFMATgBVAE0AQgBFAFIAKABMAG8AYwBhAGwATQBKAEQAYQB0AGUAUwB0AGEAcgB0ACkAKQAsACAAewAjAFYAQQBMAFUARQAhAH0ALABcAG4AIAAgACAAIAAgACAAIAAgAE4ATwBUACgASQBTAE4AVQBNAEIARQBSACgATABvAGMAYQBsAE0ASgBEAGEAdABlAEUAbgBkACkAKQAsACAAewAjAFYAQQBMAFUARQAhAH0ALABcAG4AIAAgACAAIAAgACAAIAAgAFQAUgBVAEUALAAgAEwARQBUACgAXABuACAAIAAgACAAIAAgACAAIAAgACAAIAAgAF8AcwBpAGcAbgAsACAASQBGACgATABvAGMAYQBsAE0ASgBEAGEAdABlAEUAbgBkACAAPgA9ACAATABvAGMAYQBsAE0ASgBEAGEAdABlAFMAdABhAHIAdAAsACAAMQAsACAALQAxACkALABcAG4AIAAgACAAIAAgACAAIAAgACAAIAAgACAAXwBkAGEAdABlAF8AQQAsACAATQBKAEQAQQBUAEUAXwBUAE8AXwBDAEEATABFAE4ARABBAFIAXwBEAEEAVABFACgAXABuACAAIAAgACAAIAAgACAAIAAgACAAIAAgACAAIAAgACAASQBGACgAXwBzAGkAZwBuACAAPQAgADEALAAgAEwAbwBjAGEAbABNAEoARABhAHQAZQBTAHQAYQByAHQALAAgAEwAbwBjAGEAbABNAEoARABhAHQAZQBFAG4AZAApACwAXABuACAAIAAgACAAIAAgACAAIAAgACAAIAAgACAAIAAgACAASgB1AGwAaQBhAG4AQwBhAGwAZQBuAGQAYQByAFwAbgAgACAAIAAgACAAIAAgACAAIAAgACAAIAApACwAXABuACAAIAAgACAAIAAgACAAIAAgACAAIAAgAF8AZABhAHQAZQBfAEIALAAgAE0ASgBEAEEAVABFAF8AVABPAF8AQwBBAEwARQBOAEQAQQBSAF8ARABBAFQARQAoAFwAbgAgACAAIAAgACAAIAAgACAAIAAgACAAIAAgACAAIAAgAEkARgAoAF8AcwBpAGcAbgAgAD0AIAAxACwAIABMAG8AYwBhAGwATQBKAEQAYQB0AGUARQBuAGQALAAgAEwAbwBjAGEAbABNAEoARABhAHQAZQBTAHQAYQByAHQAKQAsAFwAbgAgACAAIAAgACAAIAAgACAAIAAgACAAIAAgACAAIAAgAEoAdQBsAGkAYQBuAEMAYQBsAGUAbgBkAGEAcgBcAG4AIAAgACAAIAAgACAAIAAgACAAIAAgACAAKQAsAFwAbgAgACAAIAAgACAAIAAgACAAIAAgACAAIABfAGQAZQBsAHQAYQBZAGUAYQByACwAIABJAE4ARABFAFgAKABfAGQAYQB0AGUAXwBCACwAIAAxACwAIAAxACkAIAAtACAASQBOAEQARQBYACgAXwBkAGEAdABlAF8AQQAsACAAMQAsACAAMQApACwAXABuACAAIAAgACAAIAAgACAAIAAgACAAIAAgAF8AcwBpAGcAbgAgACoAIAAoAF8AZABlAGwAdABhAFkAZQBhAHIAIAArACAAMQApAFwAbgAgACAAIAAgACAAIAAgACAAKQBcAG4AIAAgACAAIAApAFwAbgApADs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QAEEAUgBTAEkATgBH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BcAG4AXABuAFIAZQB0AHUAcgBuAHMAIABhACAAbgB1AG0AYgBlAHIAIAByAGUAcAByAGUAcwBlAG4AdABpAG4AZwAgAHQAaABlACAAZABhAHkAIABvAGYAIAB0AGgAZQAgAHcAZQBlAGsAIABmAHIAbwBtACAAYQAgAGcAaQB2AGUAbgAgAHQAZQB4AHQAIAB3AGUAZQBrAGQAYQB5ACAAbgBh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XAGUAZQBrAGQAYQB5ACAAbgB1AG0AYgBlAHIAXABuACAAIAAgAHwAIABbADEALgAuADcAXQAgACAAfAAgACAAIAAgAHwAIABJAFMATwAgACAAIAAgACAAIAAgAHwAIABUAHIAYQBkAGkAdABpAG8AYQBsAFwAbgAgACAAIAB8ACAAIAAgACAAIAAgACAAIAAgAHwAIAAtAC0ALQAtAC0ALQAtAC0ALQAtAC0ALQAtAC0ALQAtAC0ALQAtAC0ALQAtAC0ALQAtAC0ALQBcAG4AIAAgACAAfAAgACAAIAAgACAAIAAgACAAIAB8ACAAIAAxACAAfAAgAE0AbwBuAGQAYQB5ACAAIAAgACAAfAAgAFMAdQBuAGQAYQB5ACAAXABuACAAIAAgAHwAIAAgACAAIAAgACAAIAAgACAAfAAgACAAMgAgAHwAIABUAHUAZQBzAGQAYQB5ACAAIAAgAHwAIABNAG8AbgBkAGEAeQAgAFwAbgAgACAAIAB8ACAAIAAgACAAIAAgACAAIAAgAHwAIAAgADMAIAB8ACAAVwBlAGQAbgBlAHMAZABhAHkAIAB8ACAAVAB1AGUAcwBkAGEAeQBcAG4AIAAgACAAfAAgACAAIAAgACAAIAAgACAAIAB8ACAAIAA0ACAAfAAgAFQAaAB1AHIAcwBkAGEAeQAgACAAfAAgAFcAZQBkAG4AZQBzAGQAYQB5AFwAbgAgACAAIAB8ACAAIAAgACAAIAAgACAAIAAgAHwAIAAgADUAIAB8ACAARgByAGkAZABhAHkAIAAgACAAIAB8ACAAVABoAHUAcgBzAGQAYQB5AFwAbgAgACAAIAB8ACAAIAAgACAAIAAgACAAIAAgAHwAIAAgADYAIAB8ACAAUwBhAHQAdQByAGQAYQB5ACAAIAB8ACAARgByAGkAZABhAHkAXABuACAAIAAgAHwAIAAgACAAIAAgACAAIAAgACAAfAAgACAANwAgAHwAIABTAHUAbgBkAGEAeQAgACAAIAAgAHwAIABTAGEAdAB1AHI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TwBmAFcAZQBlAGsAVABlAHgAdAAgAHwAIAB0AGUAeAB0ACAAIAAgAHwAIABEAGEAeQAgAG8AZgAgAHcAZQBlAGsAIABuAGEAbQBlAFwAbgBbAFQAcgBhAGQAaQB0AGkAbwBuAGEAbABdACAAfAAgAHMAdwBpAHQAYwBoACAAfAAgAFIAZQB0AHUAcgBuACAAZABhAHkAIABvAGYAIAB3AGUAZQBrACAAdQBzAGkAbgBnACAAdAByAGEAZABpAHQAaQBvAG4AYQBsACAAbgB1AG0AYgBlAHIAaQBuAGcAIABzAGMAaABlAG0AZQ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AoAFwAIgBTAGEAdAB1AHIAZABhAHkAXAAiACkAXABuAFIAZQB0AHUAcgBuAHMAOgAgADYAXABuAFwAbgBQAEEAUgBTAEUAXwBXAEUARQBLAEQAQQBZACgAXAAiAE0AbwBuAFwAIgAsACAAMQApAFwAbgBSAGUAdAB1AHIAbgBzADoAIAAyAFwAbgBcAG4AUABBAFIAUwBFAF8AVwBFAEUASwBEAEEAWQAoAFwAIgBUAGgAdQByAHMAXAAiACkAXABuAFIAZQB0AHUAcgBuAHMAOgAgACMAVgBBAEwAVQBFACEAXABuAFwAbgBQAEEAUgBTAEUAXwBXAEUARQBLAEQAQQBZACgAXAAiAFYAZQBuAFwAIgApAFwAbgBSAGUAdAB1AHIAbgBzADoAIAA1ACAAKABGAHIAaQBkAGEAeQAsACAAaQBmACAAbABvAGMAYQBsACAAbABhAG4AZwB1AGEAZwBlACAAaQBzACAAcwBlAHQAIAB0AG8AIABJAHQAYQBsAGkAYQBu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XAEUARQBLAEQAQQBZACAAPQAgAEwAQQBNAEIARABBACgARABhAHkATwBmAFcAZQBlAGsAVABlAHgAdAAsACAAWwBUAHIAYQBkAGkAdABpAG8AbgBhAGwAXQAsAFwAbgAgACAAIAAgAEkARgAoAEQAYQB5AE8AZgBXAGUAZQBrAFQAZQB4AHQAIAA9ACAAXAAiAFwAIgAsACAAXAAiAFwAIgAsAFwAbgAgACAAIAAgACAAIAAgACAATABFAFQAKABcAG4AIAAgACAAIAAgACAAIAAgACAAIAAgACAAZgBuAE0AYQB0AGMAaABJAG4AdABFAG4AZwAsACAATABBAE0AQgBEAEEAKABEAG8AVwAsAFwAbgAgACAAIAAgACAAIAAgACAAIAAgACAAIAAgACAAIAAgAEwARQBUACgAXABuACAAIAAgACAAIAAgACAAIAAgACAAIAAgACAAIAAgACAAIAAgACAAIABfAGQAbwB3ACwAIABJAEYAKABMAEUATgAoAEQAYQB5AE8AZgBXAGUAZQBrAFQAZQB4AHQAKQAgAD0AIAAzACwAXABuACAAIAAgACAAIAAgACAAIAAgACAAIAAgACAAIAAgACAAIAAgACAAIAAgACAAIAAgAFgATQBBAFQAQwBIACgAXABuACAAIAAgACAAIAAgACAAIAAgACAAIAAgACAAIAAgACAAIAAgACAAIAAgACAAIAAgACAAIAAgACAARABhAHkATwBmAFcAZQBlAGsAVABlAHgAdAAsAFwAbgAgACAAIAAgACAAIAAgACAAIAAgACAAIAAgACAAIAAgACAAIAAgACAAIAAgACAAIAAgACAAIAAgAHsAXABuACAAIAAgACAAIAAgACAAIAAgACAAIAAgACAAIAAgACAAIAAgACAAIAAgACAAIAAgACAAIAAgACAAIAAgACAAIABcACIATQBvAG4AXAAiADsAXABuACAAIAAgACAAIAAgACAAIAAgACAAIAAgACAAIAAgACAAIAAgACAAIAAgACAAIAAgACAAIAAgACAAIAAgACAAIABcACIAVAB1AGUAXAAiADsAXABuACAAIAAgACAAIAAgACAAIAAgACAAIAAgACAAIAAgACAAIAAgACAAIAAgACAAIAAgACAAIAAgACAAIAAgACAAIABcACIAVwBlAGQAXAAiADsAXABuACAAIAAgACAAIAAgACAAIAAgACAAIAAgACAAIAAgACAAIAAgACAAIAAgACAAIAAgACAAIAAgACAAIAAgACAAIABcACIAVABoAHUAXAAiADsAXABuACAAIAAgACAAIAAgACAAIAAgACAAIAAgACAAIAAgACAAIAAgACAAIAAgACAAIAAgACAAIAAgACAAIAAgACAAIABcACIARgByAGkAXAAiADsAXABuACAAIAAgACAAIAAgACAAIAAgACAAIAAgACAAIAAgACAAIAAgACAAIAAgACAAIAAgACAAIAAgACAAIAAgACAAIABcACIAUwBhAHQAXAAiADsAXABuACAAIAAgACAAIAAgACAAIAAgACAAIAAgACAAIAAgACAAIAAgACAAIAAgACAAIAAgACAAIAAgACAAIAAgACAAIABcACIAUwB1AG4AXAAiAFwAbgAgACAAIAAgACAAIAAgACAAIAAgACAAIAAgACAAIAAgACAAIAAgACAAIAAgACAAIAAgACAAIAAgAH0AXABuACAAIAAgACAAIAAgACAAIAAgACAAIAAgACAAIAAgACAAIAAgACAAIAAgACAAIAAgACkALABcAG4AIAAgACAAIAAgACAAIAAgACAAIAAgACAAIAAgACAAIAAgACAAIAAgACAAIAAgACAAWABNAEEAVABDAEgAKABcAG4AIAAgACAAIAAgACAAIAAgACAAIAAgACAAIAAgACAAIAAgACAAIAAgACAAIAAgACAAIAAgACAAIABEAGEAeQBPAGYAVwBlAGUAawBUAGUAeAB0ACwAXABuACAAIAAgACAAIAAgACAAIAAgACAAIAAgACAAIAAgACAAIAAgACAAIAAgACAAIAAgACAAIAAgACAAewBcAG4AIAAgACAAIAAgACAAIAAgACAAIAAgACAAIAAgACAAIAAgACAAIAAgACAAIAAgACAAIAAgACAAIAAgACAAIAAgAFwAIgBNAG8AbgBkAGEAeQBcACIAOwBcAG4AIAAgACAAIAAgACAAIAAgACAAIAAgACAAIAAgACAAIAAgACAAIAAgACAAIAAgACAAIAAgACAAIAAgACAAIAAgAFwAIgBUAHUAZQBzAGQAYQB5AFwAIgA7AFwAbgAgACAAIAAgACAAIAAgACAAIAAgACAAIAAgACAAIAAgACAAIAAgACAAIAAgACAAIAAgACAAIAAgACAAIAAgACAAXAAiAFcAZQBkAG4AZQBzAGQAYQB5AFwAIgA7AFwAbgAgACAAIAAgACAAIAAgACAAIAAgACAAIAAgACAAIAAgACAAIAAgACAAIAAgACAAIAAgACAAIAAgACAAIAAgACAAXAAiAFQAaAB1AHIAcwBkAGEAeQBcACIAOwBcAG4AIAAgACAAIAAgACAAIAAgACAAIAAgACAAIAAgACAAIAAgACAAIAAgACAAIAAgACAAIAAgACAAIAAgACAAIAAgAFwAIgBGAHIAaQBkAGEAeQBcACIAOwBcAG4AIAAgACAAIAAgACAAIAAgACAAIAAgACAAIAAgACAAIAAgACAAIAAgACAAIAAgACAAIAAgACAAIAAgACAAIAAgAFwAIgBTAGEAdAB1AHIAZABhAHkAXAAiADsAXABuACAAIAAgACAAIAAgACAAIAAgACAAIAAgACAAIAAgACAAIAAgACAAIAAgACAAIAAgACAAIAAgACAAIAAgACAAIABcACIAUwB1AG4AZABhAHkAXAAiAFwAbgAgACAAIAAgACAAIAAgACAAIAAgACAAIAAgACAAIAAgACAAIAAgACAAIAAgACAAIAAgACAAIAAgAH0AXABuACAAIAAgACAAIAAgACAAIAAgACAAIAAgACAAIAAgACAAIAAgACAAIAAgACAAIAAgACkAXABuACAAIAAgACAAIAAgACAAIAAgACAAIAAgACAAIAAgACAAIAAgACAAIAApACwAXABuACAAIAAgACAAIAAgACAAIAAgACAAIAAgACAAIAAgACAAIAAgACAAIABJAEYATgBBACgAXwBkAG8AdwAsACAAMAApAFwAbgAgACAAIAAgACAAIAAgACAAIAAgACAAIAAgACAAIAAgACkAXABuACAAIAAgACAAIAAgACAAIAAgACAAIAAgACkALABcAG4AIAAgACAAIAAgACAAIAAgACAAIAAgACAAZgBuAE0AYQB0AGMAaABMAG8AYwBhAGwATABhAG4AZwAsACAATABBAE0AQgBEAEEAKABEAG8AVwAsAFwAbgAgACAAIAAgACAAIAAgACAAIAAgACAAIAAgACAAIAAgAEwARQBUACgAXABuACAAIAAgACAAIAAgACAAIAAgACAAIAAgACAAIAAgACAAIAAgACAAIABfAGQAYQB5AHMALAAgAFMARQBRAFUARQBOAEMARQAoADcALAAgADEALAAgADMANgA1ADIAOAApACwAXABuACAAIAAgACAAIAAgACAAIAAgACAAIAAgACAAIAAgACAAIAAgACAAIABfAGQAbwB3ACwAIABJAEYAKABMAEUATgAoAEQAYQB5AE8AZgBXAGUAZQBrAFQAZQB4AHQAKQAgAD0AIAAzACwAXABuACAAIAAgACAAIAAgACAAIAAgACAAIAAgACAAIAAgACAAIAAgACAAIAAgACAAIAAgAFgATQBBAFQAQwBIACgARABhAHkATwBmAFcAZQBlAGsAVABlAHgAdAAsACAAVABFAFgAVAAoAF8AZABhAHkAcwAsACAAXAAiAGQAZABkAFwAIgApACkALABcAG4AIAAgACAAIAAgACAAIAAgACAAIAAgACAAIAAgACAAIAAgACAAIAAgACAAIAAgACAAWABNAEEAVABDAEgAKABEAGEAeQBPAGYAVwBlAGUAawBUAGUAeAB0ACwAIABUAEUAWABUACgAXwBkAGEAeQBzACwAIABcACIAZABkAGQAZABcACIAKQApAFwAbgAgACAAIAAgACAAIAAgACAAIAAgACAAIAAgACAAIAAgACAAIAAgACAAKQAsAFwAbgAgACAAIAAgACAAIAAgACAAIAAgACAAIAAgACAAIAAgACAAIAAgACAASQBGAE4AQQAoAF8AZABvAHcALAAgADAAKQBcAG4AIAAgACAAIAAgACAAIAAgACAAIAAgACAAIAAgACAAIAApAFwAbgAgACAAIAAgACAAIAAgACAAIAAgACAAIAApACwAXABuACAAIAAgACAAIAAgACAAIAAgACAAIAAgAF8ASQBTAE8AVwBlAGUAawBkAGEAeQAsACAATABFAFQAKABcAG4AIAAgACAAIAAgACAAIAAgACAAIAAgACAAIAAgACAAIABfAGkAZAB4ACwAIABmAG4ATQBhAHQAYwBoAEkAbgB0AEUAbgBnACgARABhAHkATwBmAFcAZQBlAGsAVABlAHgAdAApACwAXABuACAAIAAgACAAIAAgACAAIAAgACAAIAAgACAAIAAgACAASQBGACgAXwBpAGQAeAAgAD4AIAAwACwAIABfAGkAZAB4ACwAIABmAG4ATQBhAHQAYwBoAEwAbwBjAGEAbABMAGEAbgBnACgARABhAHkATwBmAFcAZQBlAGsAVABlAHgAdAApACkAXABuACAAIAAgACAAIAAgACAAIAAgACAAIAAgACkALABcAG4AIAAgACAAIAAgACAAIAAgACAAIAAgACAASQBGAFMAKABfAEkAUwBPAFcAZQBlAGsAZABhAHkAIAA9ACAAMAAsACAAewAjAFYAQQBMAFUARQAhAH0ALABcAG4AIAAgACAAIAAgACAAIAAgACAAIAAgACAAIAAgACAAIABOACgAVAByAGEAZABpAHQAaQBvAG4AYQBsACkAIAA9ACAAMAAsACAAXwBJAFMATwBXAGUAZQBrAGQAYQB5ACwAXABuACAAIAAgACAAIAAgACAAIAAgACAAIAAgACAAIAAgACAAVABSAFUARQAsACAATQBPAEQAKABfAEkAUwBPAFcAZQBlAGsAZABhAHkALAAgADcAKQAgACsAIAAx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TwBOAFQASABcAG4AXABuAFIAZQB0AHUAcgBuAHMAIABhACAAbgB1AG0AYgBlAHIAIAByAGUAcAByAGUAcwBlAG4AdABpAG4AZwAgAHQAaABlACAAbQBvAG4AdABoACAAbwBmACAAeQBlAGEAcgAgAGYAcgBvAG0AIABhACAAZwBpAHYAZQBuACAAdABlAHgAdAAgAG0AbwBuAHQAaAAgAG4AY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EAMgBdACAAfAAgAE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VABlAHgAdAAgAHwAIAB0AGUAeAB0ACAAfAAgAE0AbwBuAHQAaAAgAG4AYQBtAGU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8ATgBUAEgAKABcACIARgBlAGIAXAAiACkAXABuAFIAZQB0AHUAcgBuAHMAOgAgADIAXABuAFwAbgBQAEEAUgBTAEUAXwBNAE8ATgBUAEgAKABcACIASgBhAG4AdQBhAHIAeQBcACIAKQBcAG4AUgBlAHQAdQByAG4AcwA6ACAAMQBcAG4AXABuAFAAQQBSAFMARQBfAE0ATwBOAFQASAAoAFwAIgBKAFwAIgApAFwAbgBSAGUAdAB1AHIAbgBzADoAIAAjAFYAQQBMAFUARQAhAFwAbgBcAG4AUABBAFIAUwBFAF8ATQBPAE4AVABIACgAXAAiAE0AYQByAHoAbwBcACIAKQBcAG4AUgBlAHQAdQByAG4AcwA6ACAAMwAgACgAaQBmACAAbABvAGMAYQBsACAAbABhAG4AZwB1AGEAZwBlACAAaQBzACAAcwBlAHQAIAB0AG8AIABJAHQAYQBsAGkAYQBu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NAE8ATgBUAEgAIAA9ACAATABBAE0AQgBEAEEAKABNAG8AbgB0AGgAVABlAHgAdAAsAFwAbgAgACAAIAAgAEkARgAoAE0AbwBuAHQAaABUAGUAeAB0ACAAPQAgAFwAIgBcACIALAAgAFwAIgBcACIALABcAG4AIAAgACAAIAAgACAAIAAgAE0ATwBOAFQASAAoAEQAQQBUAEUAVgBBAEwAVQBFACgATQBvAG4AdABoAFQAZQB4AHQAIAAmACAAXAAiACAAMgAwADAAMABcACIAKQApAFwAbgAgACAAIAAgACkAXABuACkAOwBcAG4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UAEkATQBFAFwAbgBcAG4AUABhAHIAcwBlAHMAIABhAG4AIABJAFMATwAgAGYAbwByAG0AYQB0AHQAZQBkACAAdABpAG0AZQAgAG8AZgAgAGQAYQB5ACAAaQBuAHQAbwAgAGQAZQBjAGkAbQBhAGw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bADAALgAuADEAXQAgAHwAIABUAGkAbQBlACAAbwBmACAAZABhAHkAIABhAHMAIABkAGUAYwBpAG0AYQBsACAAZgByAGEAYwB0AGkAbwBuACAAbwBmACAAYQAgAGQAYQB5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ABpAG0AZQAgAHwAIAB0AGUAeAB0ACAAIAAgAHwAIABUAGkAbQBlACAAaQBuACAASQBTAE8AIABmAG8AcgBtAGEAdAAgAGkAZQAuACAAaABoADoAbQBtADoAcwBzAC4AMAAwAD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SQBNAEUAKABcACIAMQAyADoAMAAwAFwAIgApAFwAbgBSAGUAdAB1AHIAbgBzADoAIAAwAC4ANQBcAG4AXABuAFAAQQBSAFMARQBfAEkAUwBPAF8AVABJAE0ARQAoAFwAIgAyADQAOgAwADAAOgAwADEAXAAiACkAXABuAFIAZQB0AHUAcgBuAHMAOgAgACMATgBVAE0AIQAgACAAaQAuAGUALgAgAHIAYQBuAGcAZQAgAGkAcwAgADAAIAB0AG8AIAAyADQAIABoAG8AdQByAHM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VABJAE0ARQAgAD0AIABMAEEATQBCAEQAQQAoAEkAUwBPAFQAaQBtAGUALABcAG4AIAAgACAAIABJAEYAUwAoAFwAbgAgACAAIAAgACAAIAAgACAASQBTAE8AVABpAG0AZQAgAD0AIABcACIAXAAiACwAIABcACIAXAAiACwAXABuACAAIAAgACAAIAAgACAAIABDAE8ARABFACgASQBTAE8AVABpAG0AZQApACAAPAA+ACAAOAA0ACwAIAB7ACMAVgBBAEwAVQBFACEAfQAsAFwAbgAgACAAIAAgACAAIAAgACAAVABSAFUARQAsACAATABFAFQAKABcAG4AIAAgACAAIAAgACAAIAAgACAAIAAgACAAXwBsAGUAbgAsACAATABFAE4AKABJAFMATwBUAGkAbQBlACkAIAAtACAAMQAsAFwAbgAgACAAIAAgACAAIAAgACAAIAAgACAAIABfAHQAaQBtAGUAUABhAHIAdAAsACAAUgBJAEcASABUACgASQBTAE8AVABpAG0AZQAsACAAXwBsAGUAbgApACwAXABuACAAIAAgACAAIAAgACAAIAAgACAAIAAgAF8AcABhAHQAdABlAHIAbgAsACAAUgBFAFAATABBAEMARQBfAEMASABBAFIAUwAoAF8AdABpAG0AZQBQAGEAcgB0ACwAIABcACIAMAAxADIAMwA0ADUANgA3ADgAOQBcACIALAAgAFwAIgBfAFwAIgApACwAXABuACAAIAAgACAAIAAgACAAIAAgACAAIAAgAF8AdAByAHkAUABhAHIAcwBlACwAIABJAEYAUwAoAFwAbgAgACAAIAAgACAAIAAgACAAIAAgACAAIAAgACAAIAAgAEwARQBGAFQAKABfAHAAYQB0AHQAZQByAG4ALAAgADEAMAApACAAPQAgAFwAIgBfAF8AOgBfAF8AOgBfAF8ALgBfAFwAIgAsAFwAbgAgACAAIAAgACAAIAAgACAAIAAgACAAIAAgACAAIAAgACAAIAAgACAASABTAFQAQQBDAEsAKABcAG4AIAAgACAAIAAgACAAIAAgACAAIAAgACAAIAAgACAAIAAgACAAIAAgACAAIAAgACAAVgBBAEwAVQBFACgATABFAEYAVAAoAF8AdABpAG0AZQBQAGEAcgB0ACwAIAAyACkAKQAsAFwAbgAgACAAIAAgACAAIAAgACAAIAAgACAAIAAgACAAIAAgACAAIAAgACAAIAAgACAAIABWAEEATABVAEUAKABNAEkARAAoAF8AdABpAG0AZQBQAGEAcgB0ACwAIAA0ACwAIAAyACkAKQAsAFwAbgAgACAAIAAgACAAIAAgACAAIAAgACAAIAAgACAAIAAgACAAIAAgACAAIAAgACAAIABWAEEATABVAEUAKABNAEkARAAoAF8AdABpAG0AZQBQAGEAcgB0ACwAIAA3ACwAIAAyACkAKQAsAFwAbgAgACAAIAAgACAAIAAgACAAIAAgACAAIAAgACAAIAAgACAAIAAgACAAIAAgACAAIABWAEEATABVAEUAKABSAEkARwBIAFQAKABfAHQAaQBtAGUAUABhAHIAdAAsACAAXwBsAGUAbgAgAC0AIAA5ACkAKQAgACoAIAAxADAAIABeACAAKAAxADIAIAAtACAAXwBsAGUAbgApAFwAbgAgACAAIAAgACAAIAAgACAAIAAgACAAIAAgACAAIAAgACAAIAAgACAAKQAsAFwAbgAgACAAIAAgACAAIAAgACAAIAAgACAAIAAgACAAIAAgAF8AcABhAHQAdABlAHIAbgAgAD0AIABcACIAXwBfADoAXwBfADoAXwBfAFwAIgAsAFwAbgAgACAAIAAgACAAIAAgACAAIAAgACAAIAAgACAAIAAgACAAIAAgACAASABTAFQAQQBDAEsAKABcAG4AIAAgACAAIAAgACAAIAAgACAAIAAgACAAIAAgACAAIAAgACAAIAAgACAAIAAgACAAVgBBAEwAVQBFACgATABFAEYAVAAoAF8AdABpAG0AZQBQAGEAcgB0ACwAIAAyACkAKQAsAFwAbgAgACAAIAAgACAAIAAgACAAIAAgACAAIAAgACAAIAAgACAAIAAgACAAIAAgACAAIABWAEEATABVAEUAKABNAEkARAAoAF8AdABpAG0AZQBQAGEAcgB0ACwAIAA0ACwAIAAyACkAKQAsAFwAbgAgACAAIAAgACAAIAAgACAAIAAgACAAIAAgACAAIAAgACAAIAAgACAAIAAgACAAIABWAEEATABVAEUAKABSAEkARwBIAFQAKABfAHQAaQBtAGUAUABhAHIAdAAsACAAMgApACkALABcAG4AIAAgACAAIAAgACAAIAAgACAAIAAgACAAIAAgACAAIAAgACAAIAAgACAAIAAgACAAMABcAG4AIAAgACAAIAAgACAAIAAgACAAIAAgACAAIAAgACAAIAAgACAAIAAgACkALABcAG4AIAAgACAAIAAgACAAIAAgACAAIAAgACAAIAAgACAAIABfAHAAYQB0AHQAZQByAG4AIAA9ACAAXAAiAF8AXwA6AF8AXwBcACIALABcAG4AIAAgACAAIAAgACAAIAAgACAAIAAgACAAIAAgACAAIAAgACAAIAAgAEgAUwBUAEEAQwBLACgAXABuACAAIAAgACAAIAAgACAAIAAgACAAIAAgACAAIAAgACAAIAAgACAAIAAgACAAIAAgAFYAQQBMAFUARQAoAEwARQBGAFQAKABfAHQAaQBtAGUAUABhAHIAdAAsACAAMgApACkALABcAG4AIAAgACAAIAAgACAAIAAgACAAIAAgACAAIAAgACAAIAAgACAAIAAgACAAIAAgACAAVgBBAEwAVQBFACgAUgBJAEcASABUACgAXwB0AGkAbQBlAFAAYQByAHQALAAgADIAKQApACwAXABuACAAIAAgACAAIAAgACAAIAAgACAAIAAgACAAIAAgACAAIAAgACAAIAAgACAAIAAgADAALAAgADAAXABuACAAIAAgACAAIAAgACAAIAAgACAAIAAgACAAIAAgACAAIAAgACAAIAApACwAXABuACAAIAAgACAAIAAgACAAIAAgACAAIAAgACAAIAAgACAATABFAEYAVAAoAF8AcABhAHQAdABlAHIAbgAsACAAOAApACAAPQAgAFwAIgBfAF8AXwBfAF8AXwAuAF8AXAAiACwAXABuACAAIAAgACAAIAAgACAAIAAgACAAIAAgACAAIAAgACAAIAAgACAAIABIAFMAVABBAEMASwAoAFwAbgAgACAAIAAgACAAIAAgACAAIAAgACAAIAAgACAAIAAgACAAIAAgACAAIAAgACAAIABWAEEATABVAEUAKABMAEUARgBUACgAXwB0AGkAbQBlAFAAYQByAHQALAAgADIAKQApACwAXABuACAAIAAgACAAIAAgACAAIAAgACAAIAAgACAAIAAgACAAIAAgACAAIAAgACAAIAAgAFYAQQBMAFUARQAoAE0ASQBEACgAXwB0AGkAbQBlAFAAYQByAHQALAAgADMALAAgADIAKQApACwAXABuACAAIAAgACAAIAAgACAAIAAgACAAIAAgACAAIAAgACAAIAAgACAAIAAgACAAIAAgAFYAQQBMAFUARQAoAE0ASQBEACgAXwB0AGkAbQBlAFAAYQByAHQALAAgADUALAAgADIAKQApACwAXABuACAAIAAgACAAIAAgACAAIAAgACAAIAAgACAAIAAgACAAIAAgACAAIAAgACAAIAAgAFYAQQBMAFUARQAoAFIASQBHAEgAVAAoAF8AdABpAG0AZQBQAGEAcgB0ACwAIABfAGwAZQBuACAALQAgADcAKQApACAAKgAgADEAMAAgAF4AIAAoADEAMAAgAC0AIABfAGwAZQBuACkAXABuACAAIAAgACAAIAAgACAAIAAgACAAIAAgACAAIAAgACAAIAAgACAAIAApACwAXABuACAAIAAgACAAIAAgACAAIAAgACAAIAAgACAAIAAgACAAXwBwAGEAdAB0AGUAcgBuACAAPQAgAFwAIgBfAF8AXwBfAF8AXwBcACIALABcAG4AIAAgACAAIAAgACAAIAAgACAAIAAgACAAIAAgACAAIAAgACAAIAAgAEgAUwBUAEEAQwBLACgAXABuACAAIAAgACAAIAAgACAAIAAgACAAIAAgACAAIAAgACAAIAAgACAAIAAgACAAIAAgAFYAQQBMAFUARQAoAEwARQBGAFQAKABfAHQAaQBtAGUAUABhAHIAdAAsACAAMgApACkALABcAG4AIAAgACAAIAAgACAAIAAgACAAIAAgACAAIAAgACAAIAAgACAAIAAgACAAIAAgACAAVgBBAEwAVQBFACgATQBJAEQAKABfAHQAaQBtAGUAUABhAHIAdAAsACAAMwAsACAAMgApACkALABcAG4AIAAgACAAIAAgACAAIAAgACAAIAAgACAAIAAgACAAIAAgACAAIAAgACAAIAAgACAAVgBBAEwAVQBFACgAUgBJAEcASABUACgAXwB0AGkAbQBlAFAAYQByAHQALAAgADIAKQApACwAXABuACAAIAAgACAAIAAgACAAIAAgACAAIAAgACAAIAAgACAAIAAgACAAIAAgACAAIAAgADAAXABuACAAIAAgACAAIAAgACAAIAAgACAAIAAgACAAIAAgACAAIAAgACAAIAApACwAXABuACAAIAAgACAAIAAgACAAIAAgACAAIAAgACAAIAAgACAAXwBwAGEAdAB0AGUAcgBuACAAPQAgAFwAIgBfAF8AXwBfAFwAIgAsAFwAbgAgACAAIAAgACAAIAAgACAAIAAgACAAIAAgACAAIAAgACAAIAAgACAASABTAFQAQQBDAEsAKABcAG4AIAAgACAAIAAgACAAIAAgACAAIAAgACAAIAAgACAAIAAgACAAIAAgACAAIAAgACAAVgBBAEwAVQBFACgATABFAEYAVAAoAF8AdABpAG0AZQBQAGEAcgB0ACwAIAAyACkAKQAsAFwAbgAgACAAIAAgACAAIAAgACAAIAAgACAAIAAgACAAIAAgACAAIAAgACAAIAAgACAAIABWAEEATABVAEUAKABSAEkARwBIAFQAKABfAHQAaQBtAGUAUABhAHIAdAAsACAAMgApACkALABcAG4AIAAgACAAIAAgACAAIAAgACAAIAAgACAAIAAgACAAIAAgACAAIAAgACAAIAAgACAAMAAsACAAMABcAG4AIAAgACAAIAAgACAAIAAgACAAIAAgACAAIAAgACAAIAAgACAAIAAgACkALABcAG4AIAAgACAAIAAgACAAIAAgACAAIAAgACAAIAAgACAAIABfAHAAYQB0AHQAZQByAG4AIAA9ACAAXAAiAF8AXwBcACIALABcAG4AIAAgACAAIAAgACAAIAAgACAAIAAgACAAIAAgACAAIAAgACAAIAAgAEgAUwBUAEEAQwBLACgAXABuACAAIAAgACAAIAAgACAAIAAgACAAIAAgACAAIAAgACAAIAAgACAAIAAgACAAIAAgAFYAQQBMAFUARQAoAF8AdABpAG0AZQBQAGEAcgB0ACkALAAgADAALAAgADAALAAgADAAXABuACAAIAAgACAAIAAgACAAIAAgACAAIAAgACAAIAAgACAAIAAgACAAIAApACwAXABuACAAIAAgACAAIAAgACAAIAAgACAAIAAgACAAIAAgACAAVABSAFUARQAsACAAXAAiAFwAIgBcAG4AIAAgACAAIAAgACAAIAAgACAAIAAgACAAKQAsAFwAbgAgACAAIAAgACAAIAAgACAAIAAgACAAIABJAEYAKABJAE4ARABFAFgAKABfAHQAcgB5AFAAYQByAHMAZQAsACAAMQAsACAAMQApACAAPQAgAFwAIgBcACIALAAgAHsAIwBWAEEATABVAEUAIQB9ACwAXABuACAAIAAgACAAIAAgACAAIAAgACAAIAAgACAAIAAgACAATABFAFQAKABcAG4AIAAgACAAIAAgACAAIAAgACAAIAAgACAAIAAgACAAIAAgACAAIAAgAF8AaABvAHUAcgAsACAASQBOAEQARQBYACgAXwB0AHIAeQBQAGEAcgBzAGUALAAgADEALAAgADEAKQAsAFwAbgAgACAAIAAgACAAIAAgACAAIAAgACAAIAAgACAAIAAgACAAIAAgACAAXwBtAGkAbgB1AHQAZQAsACAASQBOAEQARQBYACgAXwB0AHIAeQBQAGEAcgBzAGUALAAgADEALAAgADIAKQAsAFwAbgAgACAAIAAgACAAIAAgACAAIAAgACAAIAAgACAAIAAgACAAIAAgACAAXwBzAGUAYwBvAG4AZAAsACAASQBOAEQARQBYACgAXwB0AHIAeQBQAGEAcgBzAGUALAAgADEALAAgADMAKQAgACsAIABJAE4ARABFAFgAKABfAHQAcgB5AFAAYQByAHMAZQAsACAAMQAsACAANAApACAALwAgADEAMAAwADAALABcAG4AIAAgACAAIAAgACAAIAAgACAAIAAgACAAIAAgACAAIAAgACAAIAAgAEkARgAoAE4ATwBUACgASQBTAF8AVgBBAEwASQBEAF8AVABJAE0ARQBfAE8ARgBfAEQAQQBZACgAXwBoAG8AdQByACwAIABfAG0AaQBuAHUAdABlACwAIABfAHMAZQBjAG8AbgBkACwAIAAxACkAKQAsACAAewAjAE4AVQBNACEAfQAsAFwAbgAgACAAIAAgACAAIAAgACAAIAAgACAAIAAgACAAIAAgACAAIAAgACAAIAAgACAAIABUAEkATQBFAFMAUABBAE4AKAAxACwAIAAwACwAIABfAGgAbwB1AHIALAAgAF8AbQBpAG4AdQB0AGUALAAgAF8AcwBlAGMAbwBuAGQ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WgBPAFwAbgBcAG4AUABhAHIAcwBlAHMAIABhAG4AIABJAFMATwAgAGYAbwByAG0AYQB0AHQAZQBkACAAdABpAG0AZQAgAHoAbwBuAGUAIABvAGYAZgBzAGUAdAAgAGkAbgB0AG8AIABhACAAZABlAGMAaQBtAGEAbAAgAHQAaQBtAGUAcwBwAGE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LQAwAC4ANgAyADUALgAuADAALgA2ADIANQBdACAAfAAgAFQAaQBtAGUAIAB6AG8AbgBlACAAbwBmAGYAcwBlAHQAIABhAHMAIABkAGUAYwBpAG0AYQBsACAAZgByAGEAYwB0AGkAbwBuACAAbwBmACAAYQ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QAaQBtAGUAWgBvAG4AZQBPAGYAZgBzAGUAdAAgAHwAIAB0AGUAeAB0ACAAIAAgAHwAIABUAGkAbQBlACAAegBvAG4AZQAgAG8AZgBmAHMAZQB0ACAAaQBuACAASQBTAE8AIABmAG8AcgBtAGEAdAAgAGkAZQAuACAAsQBoAGgAOgBtAG0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WgBPACgAXAAiAFoAXAAiACkAXABuAFIAZQB0AHUAcgBuAHMAOgAgADAAIABpAC4AZQAuACAAVQBUAEMAIAB0AGkAbQBlACAAegBvAG4AZQAgACgAWgB1AGwAdQApAFwAbgBcAG4AUABBAFIAUwBFAF8ASQBTAE8AXwBUAEkATQBFACgAXAAiABIiMAA2ADoAMAAwAFwAIgApAFwAbgBSAGUAdAB1AHIAbgBzADoAIAAtADAALgAyADUAXABuAFwAbgBQAEEAUgBTAEUAXwBJAFMATwBfAFQASQBNAEUAKABcACIAKwAxADYAOgAwADAAXAAiACkAXABuAFIAZQB0AHUAcgBuAHMAOgAgACMATgBVAE0AIQAgAGkALgBlAC4AIAByAGEAbgBnAGUAIABpAHMAIAASIjEANQA6ADAAMAAgAHQAbwAgACsAMQA1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UAFoATwAgAD0AIABMAEEATQBCAEQAQQAoAEkAUwBPAFQAaQBtAGUAWgBvAG4AZQBPAGYAZgBzAGUAdAAsAFwAbgAgACAAIAAgAEkARgAoAEkAUwBPAFQAaQBtAGUAWgBvAG4AZQBPAGYAZgBzAGUAdAAgAD0AIABcACIAXAAiACwAIABcACIAXAAiACwAXABuACAAIAAgACAAIAAgACAAIABMAEUAVAAoAFwAbgAgACAAIAAgACAAIAAgACAAIAAgACAAIABfAGwAZQBuACwAIABMAEUATgAoAEkAUwBPAFQAaQBtAGUAWgBvAG4AZQBPAGYAZgBzAGUAdAApACwAXABuACAAIAAgACAAIAAgACAAIAAgACAAIAAgAEkARgAoACgAXwBsAGUAbgAgAD0AIAAxACkAIAAqACAAKABDAE8ARABFACgASQBTAE8AVABpAG0AZQBaAG8AbgBlAE8AZgBmAHMAZQB0ACkAIAA9ACAAOQAwACkALAAgADAALABcAG4AIAAgACAAIAAgACAAIAAgACAAIAAgACAAIAAgACAAIABMAEUAVAAoAFwAbgAgACAAIAAgACAAIAAgACAAIAAgACAAIAAgACAAIAAgACAAIAAgACAAXwBzAEMAaABhAHIALAAgAEwARQBGAFQAKABJAFMATwBUAGkAbQBlAFoAbwBuAGUATwBmAGYAcwBlAHQALAAgADEAKQAsAFwAbgAgACAAIAAgACAAIAAgACAAIAAgACAAIAAgACAAIAAgACAAIAAgACAAXwBzAGkAZwBuACwAIABJAEYAUwAoAFwAbgAgACAAIAAgACAAIAAgACAAIAAgACAAIAAgACAAIAAgACAAIAAgACAAIAAgACAAIABfAHMAQwBoAGEAcgAgAD0AIABcACIAKwBcACIALAAgADEALABcAG4AIAAgACAAIAAgACAAIAAgACAAIAAgACAAIAAgACAAIAAgACAAIAAgACAAIAAgACAAXwBzAEMAaABhAHIAIAA9ACAAXAAiAC0AXAAiACwAIAAtADEALABcAG4AIAAgACAAIAAgACAAIAAgACAAIAAgACAAIAAgACAAIAAgACAAIAAgACAAIAAgACAAVQBOAEkAQwBPAEQARQAoAF8AcwBDAGgAYQByACkAIAA9ACAAOAA3ADIAMgAsACAALQAxACwAXABuACAAIAAgACAAIAAgACAAIAAgACAAIAAgACAAIAAgACAAIAAgACAAIAAgACAAIAAgAFQAUgBVAEUALAAgADAAXABuACAAIAAgACAAIAAgACAAIAAgACAAIAAgACAAIAAgACAAIAAgACAAIAApACwAXABuACAAIAAgACAAIAAgACAAIAAgACAAIAAgACAAIAAgACAAIAAgACAAIABJAEYAKABfAHMAaQBnAG4AIAA9ACAAMAAsACAAewAjAFYAQQBMAFUARQAhAH0ALABcAG4AIAAgACAAIAAgACAAIAAgACAAIAAgACAAIAAgACAAIAAgACAAIAAgACAAIAAgACAATABFAFQAKABcAG4AIAAgACAAIAAgACAAIAAgACAAIAAgACAAIAAgACAAIAAgACAAIAAgACAAIAAgACAAIAAgACAAIABfAHQAegAsACAATQBJAEQAKABJAFMATwBUAGkAbQBlAFoAbwBuAGUATwBmAGYAcwBlAHQALAAgADIALAAgAF8AbABlAG4AIAAtACAAMQApACwAXABuACAAIAAgACAAIAAgACAAIAAgACAAIAAgACAAIAAgACAAIAAgACAAIAAgACAAIAAgACAAIAAgACAAXwBwAGEAdAB0AGUAcgBuACwAIABSAEUAUABMAEEAQwBFAF8AQwBIAEEAUgBTACgAXwB0AHoALAAgAFwAIgAwADEAMgAzADQANQA2ADcAOAA5AFwAIgAsACAAXAAiAF8AXAAiACkALABcAG4AIAAgACAAIAAgACAAIAAgACAAIAAgACAAIAAgACAAIAAgACAAIAAgACAAIAAgACAAIAAgACAAIABfAHQAcgB5AFAAYQByAHMAZQAsACAASQBGAFMAKABcAG4AIAAgACAAIAAgACAAIAAgACAAIAAgACAAIAAgACAAIAAgACAAIAAgACAAIAAgACAAIAAgACAAIAAgACAAIAAgAF8AcABhAHQAdABlAHIAbgAgAD0AIABcACIAXwBfADoAXwBfADoAXwBfAFwAIgAsAFwAbgAgACAAIAAgACAAIAAgACAAIAAgACAAIAAgACAAIAAgACAAIAAgACAAIAAgACAAIAAgACAAIAAgACAAIAAgACAAIAAgACAAIABIAFMAVABBAEMASwAoAFwAbgAgACAAIAAgACAAIAAgACAAIAAgACAAIAAgACAAIAAgACAAIAAgACAAIAAgACAAIAAgACAAIAAgACAAIAAgACAAIAAgACAAIAAgACAAIAAgAFYAQQBMAFUARQAoAEwARQBGAFQAKABfAHQAegAsACAAMgApACkALABcAG4AIAAgACAAIAAgACAAIAAgACAAIAAgACAAIAAgACAAIAAgACAAIAAgACAAIAAgACAAIAAgACAAIAAgACAAIAAgACAAIAAgACAAIAAgACAAIABWAEEATABVAEUAKABNAEkARAAoAF8AdAB6ACwAIAA0ACwAIAAyACkAKQAsAFwAbgAgACAAIAAgACAAIAAgACAAIAAgACAAIAAgACAAIAAgACAAIAAgACAAIAAgACAAIAAgACAAIAAgACAAIAAgACAAIAAgACAAIAAgACAAIAAgAFYAQQBMAFUARQAoAFIASQBHAEgAVAAoAF8AdAB6ACwAIAAyACkAKQBcAG4AIAAgACAAIAAgACAAIAAgACAAIAAgACAAIAAgACAAIAAgACAAIAAgACAAIAAgACAAIAAgACAAIAAgACAAIAAgACAAIAAgACAAKQAsAFwAbgAgACAAIAAgACAAIAAgACAAIAAgACAAIAAgACAAIAAgACAAIAAgACAAIAAgACAAIAAgACAAIAAgACAAIAAgACAAXwBwAGEAdAB0AGUAcgBuACAAPQAgAFwAIgBfAF8AOgBfAF8AXAAiACwAXABuACAAIAAgACAAIAAgACAAIAAgACAAIAAgACAAIAAgACAAIAAgACAAIAAgACAAIAAgACAAIAAgACAAIAAgACAAIAAgACAAIAAgAEgAUwBUAEEAQwBLACgAXABuACAAIAAgACAAIAAgACAAIAAgACAAIAAgACAAIAAgACAAIAAgACAAIAAgACAAIAAgACAAIAAgACAAIAAgACAAIAAgACAAIAAgACAAIAAgACAAVgBBAEwAVQBFACgATABFAEYAVAAoAF8AdAB6ACwAIAAyACkAKQAsAFwAbgAgACAAIAAgACAAIAAgACAAIAAgACAAIAAgACAAIAAgACAAIAAgACAAIAAgACAAIAAgACAAIAAgACAAIAAgACAAIAAgACAAIAAgACAAIAAgAFYAQQBMAFUARQAoAFIASQBHAEgAVAAoAF8AdAB6ACwAIAAyACkAKQAsAFwAbgAgACAAIAAgACAAIAAgACAAIAAgACAAIAAgACAAIAAgACAAIAAgACAAIAAgACAAIAAgACAAIAAgACAAIAAgACAAIAAgACAAIAAgACAAIAAgADAAXABuACAAIAAgACAAIAAgACAAIAAgACAAIAAgACAAIAAgACAAIAAgACAAIAAgACAAIAAgACAAIAAgACAAIAAgACAAIAAgACAAIAAgACkALABcAG4AIAAgACAAIAAgACAAIAAgACAAIAAgACAAIAAgACAAIAAgACAAIAAgACAAIAAgACAAIAAgACAAIAAgACAAIAAgAF8AcABhAHQAdABlAHIAbgAgAD0AIABcACIAXwBfAF8AXwBfAF8AXAAiACwAXABuACAAIAAgACAAIAAgACAAIAAgACAAIAAgACAAIAAgACAAIAAgACAAIAAgACAAIAAgACAAIAAgACAAIAAgACAAIAAgACAAIAAgAEgAUwBUAEEAQwBLACgAXABuACAAIAAgACAAIAAgACAAIAAgACAAIAAgACAAIAAgACAAIAAgACAAIAAgACAAIAAgACAAIAAgACAAIAAgACAAIAAgACAAIAAgACAAIAAgACAAVgBBAEwAVQBFACgATABFAEYAVAAoAF8AdAB6ACwAIAAyACkAKQAsAFwAbgAgACAAIAAgACAAIAAgACAAIAAgACAAIAAgACAAIAAgACAAIAAgACAAIAAgACAAIAAgACAAIAAgACAAIAAgACAAIAAgACAAIAAgACAAIAAgAFYAQQBMAFUARQAoAE0ASQBEACgAXwB0AHoALAAgADMALAAgADIAKQApACwAXABuACAAIAAgACAAIAAgACAAIAAgACAAIAAgACAAIAAgACAAIAAgACAAIAAgACAAIAAgACAAIAAgACAAIAAgACAAIAAgACAAIAAgACAAIAAgACAAVgBBAEwAVQBFACgAUgBJAEcASABUACgAXwB0AHoALAAgADIAKQApAFwAbgAgACAAIAAgACAAIAAgACAAIAAgACAAIAAgACAAIAAgACAAIAAgACAAIAAgACAAIAAgACAAIAAgACAAIAAgACAAIAAgACAAIAApACwAXABuACAAIAAgACAAIAAgACAAIAAgACAAIAAgACAAIAAgACAAIAAgACAAIAAgACAAIAAgACAAIAAgACAAIAAgACAAIABfAHAAYQB0AHQAZQByAG4AIAA9ACAAXAAiAF8AXwBfAF8AXAAiACwAXABuACAAIAAgACAAIAAgACAAIAAgACAAIAAgACAAIAAgACAAIAAgACAAIAAgACAAIAAgACAAIAAgACAAIAAgACAAIAAgACAAIAAgAEgAUwBUAEEAQwBLACgAXABuACAAIAAgACAAIAAgACAAIAAgACAAIAAgACAAIAAgACAAIAAgACAAIAAgACAAIAAgACAAIAAgACAAIAAgACAAIAAgACAAIAAgACAAIAAgACAAVgBBAEwAVQBFACgATABFAEYAVAAoAF8AdAB6ACwAIAAyACkAKQAsAFwAbgAgACAAIAAgACAAIAAgACAAIAAgACAAIAAgACAAIAAgACAAIAAgACAAIAAgACAAIAAgACAAIAAgACAAIAAgACAAIAAgACAAIAAgACAAIAAgAFYAQQBMAFUARQAoAFIASQBHAEgAVAAoAF8AdAB6ACwAIAAyACkAKQAsAFwAbgAgACAAIAAgACAAIAAgACAAIAAgACAAIAAgACAAIAAgACAAIAAgACAAIAAgACAAIAAgACAAIAAgACAAIAAgACAAIAAgACAAIAAgACAAIAAgADAAXABuACAAIAAgACAAIAAgACAAIAAgACAAIAAgACAAIAAgACAAIAAgACAAIAAgACAAIAAgACAAIAAgACAAIAAgACAAIAAgACAAIAAgACkALABcAG4AIAAgACAAIAAgACAAIAAgACAAIAAgACAAIAAgACAAIAAgACAAIAAgACAAIAAgACAAIAAgACAAIAAgACAAIAAgAF8AcABhAHQAdABlAHIAbgAgAD0AIABcACIAXwBfAFwAIgAsAFwAbgAgACAAIAAgACAAIAAgACAAIAAgACAAIAAgACAAIAAgACAAIAAgACAAIAAgACAAIAAgACAAIAAgACAAIAAgACAAIAAgACAAIABIAFMAVABBAEMASwAoAFYAQQBMAFUARQAoAF8AdAB6ACkALAAgADAALAAgADAAKQAsAFwAbgAgACAAIAAgACAAIAAgACAAIAAgACAAIAAgACAAIAAgACAAIAAgACAAIAAgACAAIAAgACAAIAAgACAAIAAgACAAVABSAFUARQAsACAAXAAiAFwAIgBcAG4AIAAgACAAIAAgACAAIAAgACAAIAAgACAAIAAgACAAIAAgACAAIAAgACAAIAAgACAAIAAgACAAIAApACwAXABuACAAIAAgACAAIAAgACAAIAAgACAAIAAgACAAIAAgACAAIAAgACAAIAAgACAAIAAgACAAIAAgACAAXABuACAAIAAgACAAIAAgACAAIAAgACAAIAAgACAAIAAgACAAIAAgACAAIAAgACAAIAAgACAAIAAgACAASQBGACgASQBOAEQARQBYACgAXwB0AHIAeQBQAGEAcgBzAGUALAAgADEALAAgADEAKQAgAD0AIABcACIAXAAiACwAIAB7ACMAVgBBAEwAVQBFACEAfQAsAFwAbgAgACAAIAAgACAAIAAgACAAIAAgACAAIAAgACAAIAAgACAAIAAgACAAIAAgACAAIAAgACAAIAAgACAAIAAgACAATABFAFQAKABcAG4AIAAgACAAIAAgACAAIAAgACAAIAAgACAAIAAgACAAIAAgACAAIAAgACAAIAAgACAAIAAgACAAIAAgACAAIAAgACAAIAAgACAAXwBoAG8AdQByACwAIABJAE4ARABFAFgAKABfAHQAcgB5AFAAYQByAHMAZQAsACAAMQAsACAAMQApACwAXABuACAAIAAgACAAIAAgACAAIAAgACAAIAAgACAAIAAgACAAIAAgACAAIAAgACAAIAAgACAAIAAgACAAIAAgACAAIAAgACAAIAAgAF8AbQBpAG4AdQB0AGUALAAgAEkATgBEAEUAWAAoAF8AdAByAHkAUABhAHIAcwBlACwAIAAxACwAIAAyACkALABcAG4AIAAgACAAIAAgACAAIAAgACAAIAAgACAAIAAgACAAIAAgACAAIAAgACAAIAAgACAAIAAgACAAIAAgACAAIAAgACAAIAAgACAAXwBzAGUAYwBvAG4AZAAsACAASQBOAEQARQBYACgAXwB0AHIAeQBQAGEAcgBzAGUALAAgADEALAAgADMAKQAsAFwAbgAgACAAIAAgACAAIAAgACAAIAAgACAAIAAgACAAIAAgACAAIAAgACAAIAAgACAAIAAgACAAIAAgACAAIAAgACAAIAAgACAAIABJAEYAKABOAE8AVAAoAEkAUwBfAFYAQQBMAEkARABfAFQASQBNAEUAXwBPAEYAXwBEAEEAWQAoAF8AaABvAHUAcgAsACAAXwBtAGkAbgB1AHQAZQAsACAAXwBzAGUAYwBvAG4AZAApACkALAAgAHsAIwBOAFUATQAhAH0ALABcAG4AIAAgACAAIAAgACAAIAAgACAAIAAgACAAIAAgACAAIAAgACAAIAAgACAAIAAgACAAIAAgACAAIAAgACAAIAAgACAAIAAgACAAIAAgACAAIABMAEUAVAAoAFwAbgAgACAAIAAgACAAIAAgACAAIAAgACAAIAAgACAAIAAgACAAIAAgACAAIAAgACAAIAAgACAAIAAgACAAIAAgACAAIAAgACAAIAAgACAAIAAgACAAIAAgACAAXwBhAGIAcwBUAFoATwAsACAAVABJAE0ARQBTAFAAQQBOACgAMQAsACAAMAAsACAAXwBoAG8AdQByACwAIABfAG0AaQBuAHUAdABlACwAIABfAHMAZQBjAG8AbgBkACkALABcAG4AIAAgACAAIAAgACAAIAAgACAAIAAgACAAIAAgACAAIAAgACAAIAAgACAAIAAgACAAIAAgACAAIAAgACAAIAAgACAAIAAgACAAIAAgACAAIAAgACAAIAAgAEkARgAoAF8AYQBiAHMAVABaAE8AIAA+ACAAMAAuADYAMgA1ACwAIAB7ACMATgBVAE0AIQB9ACwAXABuACAAIAAgACAAIAAgACAAIAAgACAAIAAgACAAIAAgACAAIAAgACAAIAAgACAAIAAgACAAIAAgACAAIAAgACAAIAAgACAAIAAgACAAIAAgACAAIAAgACAAIAAgACAAIAAgAF8AcwBpAGcAbgAgACoAIABfAGEAYgBzAFQAWgB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QwBBAEwARQBOAEQAQQBSAF8ARABBAFQARQBcAG4AXABuAFAAYQByAHMAZQBzACAAYQBuACAASQBTAE8AIABmAG8AcgBtAGEAdAB0AGUAZAAgAGMAYQBsAGUAbgBkAGEAcgAgAGQAYQB0AGUAIABpAG4AdABvACAAcgBlAHMAcABlAGMAdABpAHYAZQAgAHAAYQByAHQAcwAgAG8AZgAgAHkAZQBhAHIALAAgAG0AbwBuAHQAaAAgAGEAbgBk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XABuACAAMgAgAHwAIABpAG4AdABlAGcAZQByACAAfAAgAE0AbwBuAHQAaABcAG4AIAAzACAAfAAgAGkAbgB0AGUAZwBlAHI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QwBhAGwAZQBuAGQAYQByAEQAYQB0AGUAIAAgAHwAIAB0AGUAeAB0ACAAIAAgAHwAIABEAGEAdABlACAAaQBuACAASQBTAE8AIABmAG8AcgBtAGEAdAAgAGkAZQAuACAAeQB5AHkAeQAtAE0ATQAtAGQAZ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DAEEATABFAE4ARABBAFIAXwBEAEEAVABFACgAXAAiADIAMAAyADMALQAwADUALQAyADMAXAAiACkAXABuAFIAZQB0AHUAcgBuAHMAOgAgAHsAMgAwADIAMwAsACAANQAsACAAMgAzAH0AXABuAFwAbgBQAEEAUgBTAEUAXwBJAFMATwBfAEMAQQBMAEUATgBEAEEAUgBfAEQAQQBUAEUAKABcACIAMQA5ADAAMAAtADAAMgAtADIAOQBcACIALAAgADEAKQBcAG4AUgBlAHQAdQByAG4AcwA6ACAAewAyADAAMgAzACwAIAAyACwAIAAyADkAfQAgAGkALgBlAC4AIABGAGUAYgAgADIAOQAsACAAMQA5ADAAMAAgAGkAcwAgAHYAYQBsAGkAZAAgAGkAbgAgAHQAaABlACAASgB1AGwAaQBhAG4AIABjAGEAbABlAG4AZA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MAQQBMAEUATgBEAEEAUgBfAEQAQQBUAEUAIAA9ACAATABBAE0AQgBEAEEAKABJAFMATwBDAGEAbABlAG4AZABhAHIARABhAHQAZQAsACAAWwBKAHUAbABpAGEAbgBDAGEAbABlAG4AZABhAHIAXQAsAFwAbgAgACAAIAAgAEkARgBTACgAXABuACAAIAAgACAAIAAgACAAIABJAFMATwBDAGEAbABlAG4AZABhAHIARABhAHQAZQAgAD0AIABcACIAXAAiACwAIAB7AFwAIgBcACIALAAgAFwAIgBcACIALAAgAFwAIgBcACIAfQAsAFwAbgAgACAAIAAgACAAIAAgACAATgBPAFQAKABWAEEATABJAEQAQQBUAEUAXwBDAEgAQQBSAFMARQBUACgAXAAiACsALQAwADEAMgAzADQANQA2ADcAOAA5AFwAIgAgACYAIABVAE4ASQBDAEgAQQBSACgAOAA3ADIAMgApACwAIABJAFMATwBDAGEAbABlAG4AZABhAHIARABhAHQAZQApACkALAAgAHsAIwBWAEEATABVAEUAIQAsACAAXAAiAFwAIgAsACAAXAAiAFwAIgB9ACwAXABuACAAIAAgACAAIAAgACAAIABUAFIAVQBFACwAIABMAEUAVAAoAFwAbgAgACAAIAAgACAAIAAgACAAIAAgACAAIABfAGYAaQByAHMAdABDAGgAYQByACwAIABMAEUARgBUACgASQBTAE8AQwBhAGwAZQBuAGQAYQByAEQAYQB0AGUALAAgADEAKQAsAFwAbgAgACAAIAAgACAAIAAgACAAIAAgACAAIABfAGkAcwBTAGkAZwBuAGUAZAAsACAASQBGAFMAKABcAG4AIAAgACAAIAAgACAAIAAgACAAIAAgACAAIAAgACAAIABfAGYAaQByAHMAdABDAGgAYQByACAAPQAgAFwAIgArAFwAIgAsACAAVABSAFUARQAsAFwAbgAgACAAIAAgACAAIAAgACAAIAAgACAAIAAgACAAIAAgAF8AZgBpAHIAcwB0AEMAaABhAHIAIAA9ACAAXAAiAC0AXAAiACwAIABUAFIAVQBFACwAXABuACAAIAAgACAAIAAgACAAIAAgACAAIAAgACAAIAAgACAAXwBmAGkAcgBzAHQAQwBoAGEAcgAgAD0AIABVAE4ASQBDAEgAQQBSACgAOAA3ADIAMgApACwAIABUAFIAVQBFACwAXABuACAAIAAgACAAIAAgACAAIAAgACAAIAAgACAAIAAgACAAVABSAFUARQAsACAARgBBAEwAUwBFAFwAbgAgACAAIAAgACAAIAAgACAAIAAgACAAIAApACwAXABuACAAIAAgACAAIAAgACAAIAAgACAAIAAgAF8AcwBpAGcAbgAsACAASQBGAFMAKABcAG4AIAAgACAAIAAgACAAIAAgACAAIAAgACAAIAAgACAAIABOAE8AVAAoAF8AaQBzAFMAaQBnAG4AZQBkACkALAAgADEALABcAG4AIAAgACAAIAAgACAAIAAgACAAIAAgACAAIAAgACAAIABfAGYAaQByAHMAdABDAGgAYQByACAAPQAgAFwAIgAtAFwAIgAsACAALQAxACwAXABuACAAIAAgACAAIAAgACAAIAAgACAAIAAgACAAIAAgACAAXwBmAGkAcgBzAHQAQwBoAGEAcgAgAD0AIABVAE4ASQBDAEgAQQBSACgAOAA3ADIAMgApACwAIAAtADEALABcAG4AIAAgACAAIAAgACAAIAAgACAAIAAgACAAIAAgACAAIABUAFIAVQBFACwAIAAxAFwAbgAgACAAIAAgACAAIAAgACAAIAAgACAAIAApACwAXABuACAAIAAgACAAIAAgACAAIAAgACAAIAAgAF8AdQBuAFMAaQBnAG4AZQBkACwAIABJAEYAKABfAGkAcwBTAGkAZwBuAGUAZAAsAFwAbgAgACAAIAAgACAAIAAgACAAIAAgACAAIAAgACAAIAAgAFIASQBHAEgAVAAoAEkAUwBPAEMAYQBsAGUAbgBkAGEAcgBEAGEAdABlACwAIABMAEUATgAoAEkAUwBPAEMAYQBsAGUAbgBkAGEAcgBEAGEAdABlACkAIAAtACAAMQApACwAXABuACAAIAAgACAAIAAgACAAIAAgACAAIAAgACAAIAAgACAASQBTAE8AQwBhAGwAZQBuAGQAYQByAEQAYQB0AGUAXABuACAAIAAgACAAIAAgACAAIAAgACAAIAAgACkALABcAG4AIAAgACAAIAAgACAAIAAgACAAIAAgACAAXwBsAGUAbgAsACAATABFAE4AKABfAHUAbgBTAGkAZwBuAGUAZAApACwAXABuACAAIAAgACAAIAAgACAAIAAgACAAIAAgAF8AcABhAHQAdABlAHIAbgAsACAAUgBFAFAATABBAEMARQBfAEMASABBAFIAUwAoAF8AdQBuAFMAaQBnAG4AZQBkACwAIABcACIAMAAxADIAMwA0ADUANgA3ADgAOQBcACIALAAgAFwAIgBfAFwAIgApACwAXABuACAAIAAgACAAIAAgACAAIAAgACAAIAAgAF8AdAByAHkAUABhAHIAcwBlACwAIABJAEYAUwAoAFwAbgAgACAAIAAgACAAIAAgACAAIAAgACAAIAAgACAAIAAgAF8AbABlAG4AIAA+AD0AIAAxADAALAAgAEkARgBTACgAXABuACAAIAAgACAAIAAgACAAIAAgACAAIAAgACAAIAAgACAAIAAgACAAIABfAHAAYQB0AHQAZQByAG4AIAA9ACAAUgBJAEcASABUACgAXAAiAF8AXwBfAF8AXwBfAF8AXwBfAF8AXwBfAF8AXwBfAC0AXwBfAC0AXwBfAFwAIgAsACAAXwBsAGUAbgApACwAXABuACAAIAAgACAAIAAgACAAIAAgACAAIAAgACAAIAAgACAAIAAgACAAIABIAFMAVABBAEMASwAoAFwAbgAgACAAIAAgACAAIAAgACAAIAAgACAAIAAgACAAIAAgACAAIAAgACAAIAAgACAAIABWAEEATABVAEUAKABMAEUARgBUACgAXwB1AG4AUwBpAGcAbgBlAGQALAAgAF8AbABlAG4AIAAtACAANgApACkALABcAG4AIAAgACAAIAAgACAAIAAgACAAIAAgACAAIAAgACAAIAAgACAAIAAgACAAIAAgACAAVgBBAEwAVQBFACgATQBJAEQAKABfAHUAbgBTAGkAZwBuAGUAZAAsACAAXwBsAGUAbgAgAC0AIAA0ACwAIAAyACkAKQAsAFwAbgAgACAAIAAgACAAIAAgACAAIAAgACAAIAAgACAAIAAgACAAIAAgACAAIAAgACAAIABWAEEATABVAEUAKABSAEkARwBIAFQAKABfAHUAbgBTAGkAZwBuAGUAZAAsACAAMgApACkAXABuACAAIAAgACAAIAAgACAAIAAgACAAIAAgACAAIAAgACAAIAAgACAAIAApACwAXABuACAAIAAgACAAIAAgACAAIAAgACAAIAAgACAAIAAgACAAIAAgACAAIABfAHAAYQB0AHQAZQByAG4AIAA9ACAAUgBJAEcASABUACgAXAAiAF8AXwBfAF8AXwBfAF8AXwBfAF8AXwBfAF8AXwBfAC0AXwBfAFwAIgAsACAAXwBsAGUAbgApACwAXABuACAAIAAgACAAIAAgACAAIAAgACAAIAAgACAAIAAgACAAIAAgACAAIABIAFMAVABBAEMASwAoAFwAbgAgACAAIAAgACAAIAAgACAAIAAgACAAIAAgACAAIAAgACAAIAAgACAAIAAgACAAIABWAEEATABVAEUAKABMAEUARgBUACgAXwB1AG4AUwBpAGcAbgBlAGQALAAgAF8AbABlAG4AIAAtACAAMw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fAHAAYQB0AHQAZQByAG4AIAA9ACAAUgBJAEcASABUACgAXAAiAF8AXwBfAF8AXwBfAF8AXwBfAF8AXwBfAF8AXwBfAF8AX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NAEkARAAoAF8AdQBuAFMAaQBnAG4AZQBkACwAIABfAGwAZQBuACAALQAgADMALAAgADIAKQApACwAXABuACAAIAAgACAAIAAgACAAIAAgACAAIAAgACAAIAAgACAAIAAgACAAIAAgACAAIAAgAFYAQQBMAFUARQAoAFIASQBHAEgAVAAoAF8AdQBuAFMAaQBnAG4AZQBkACwAIAAyACkAKQBcAG4AIAAgACAAIAAgACAAIAAgACAAIAAgACAAIAAgACAAIAAgACAAIAAgACkALABcAG4AIAAgACAAIAAgACAAIAAgACAAIAAgACAAIAAgACAAIAAgACAAIAAgAFQAUgBVAEUALAAgAFwAIgBcACIAXABuACAAIAAgACAAIAAgACAAIAAgACAAIAAgACAAIAAgACAAKQAsAFwAbgAgACAAIAAgACAAIAAgACAAIAAgACAAIAAgACAAIAAgAF8AbABlAG4AIAA+AD0AIAA4ACwAIABJAEYAUwAoAFwAbgAgACAAIAAgACAAIAAgACAAIAAgACAAIAAgACAAIAAgACAAIAAgACAAXwBwAGEAdAB0AGUAcgBuACAAPQAgAFIASQBHAEgAVAAoAFwAIgBfAF8AXwBfAF8AXwAtAF8AXwBcACIALAAgAF8AbABlAG4AKQ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wBwAGEAdAB0AGUAcgBuACAAPQAgAFIASQBHAEgAVAAoAFwAIgBfAF8AXwBfAF8AXwBf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E0ASQBEACgAXwB1AG4AUwBpAGcAbgBlAGQALAAgAF8AbABlAG4AIAAtACAAMwAsACAAMgApACkALABcAG4AIAAgACAAIAAgACAAIAAgACAAIAAgACAAIAAgACAAIAAgACAAIAAgACAAIAAgACAAVgBBAEwAVQBFACgAUgBJAEcASABUACgAXwB1AG4AUwBpAGcAbgBlAGQALAAgADIAKQApAFwAbgAgACAAIAAgACAAIAAgACAAIAAgACAAIAAgACAAIAAgACAAIAAgACAAKQAsAFwAbgAgACAAIAAgACAAIAAgACAAIAAgACAAIAAgACAAIAAgACAAIAAgACAAVABSAFUARQAsACAAXAAiAFwAIgBcAG4AIAAgACAAIAAgACAAIAAgACAAIAAgACAAIAAgACAAIAApACwAXABuACAAIAAgACAAIAAgACAAIAAgACAAIAAgACAAIAAgACAAXwBsAGUAbgAgAD0AIAA3ACwAIABJAEYAKABcAG4AIAAgACAAIAAgACAAIAAgACAAIAAgACAAIAAgACAAIAAgACAAIAAgAF8AcABhAHQAdABlAHIAbgAgAD0AIABcACIAXwBfAF8AXwAtAF8AXwBcACIALABcAG4AIAAgACAAIAAgACAAIAAgACAAIAAgACAAIAAgACAAIAAgACAAIAAgAEgAUwBUAEEAQwBLACgAXABuACAAIAAgACAAIAAgACAAIAAgACAAIAAgACAAIAAgACAAIAAgACAAIAAgACAAIAAgAFYAQQBMAFUARQAoAEwARQBGAFQAKABfAHUAbgBTAGkAZwBuAGUAZAAsACAANA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cACIAXAAiAFwAbgAgACAAIAAgACAAIAAgACAAIAAgACAAIAAgACAAIAAgACkALABcAG4AIAAgACAAIAAgACAAIAAgACAAIAAgACAAIAAgACAAIAAoAF8AbABlAG4AIAA+AD0AIAA0ACkAIAAqACAAKABfAGwAZQBuACAAPAA9ACAANQApACwAIAAgAEkARgAoAFwAbgAgACAAIAAgACAAIAAgACAAIAAgACAAIAAgACAAIAAgACAAIAAgACAAXwBwAGEAdAB0AGUAcgBuACAAPQAgAFIASQBHAEgAVAAoAFwAIgBfAF8AXwBfAF8AXAAiACwAIABfAGwAZQBuACkALABcAG4AIAAgACAAIAAgACAAIAAgACAAIAAgACAAIAAgACAAIAAgACAAIAAgAEgAUwBUAEEAQwBLACgAXABuACAAIAAgACAAIAAgACAAIAAgACAAIAAgACAAIAAgACAAIAAgACAAIAAgACAAIAAgAFYAQQBMAFUARQAoAF8AdQBuAFMAaQBnAG4AZQBkACkALABcAG4AIAAgACAAIAAgACAAIAAgACAAIAAgACAAIAAgACAAIAAgACAAIAAgACAAIAAgACAAXAAiAFwAIgAsAFwAbgAgACAAIAAgACAAIAAgACAAIAAgACAAIAAgACAAIAAgACAAIAAgACAAIAAgACAAIABcACIAXAAiAFwAbgAgACAAIAAgACAAIAAgACAAIAAgACAAIAAgACAAIAAgACAAIAAgACAAKQAsAFwAbgAgACAAIAAgACAAIAAgACAAIAAgACAAIAAgACAAIAAgACAAIAAgACAAXAAiAFwAIgBcAG4AIAAgACAAIAAgACAAIAAgACAAIAAgACAAIAAgACAAIAApACwAXABuACAAIAAgACAAIAAgACAAIAAgACAAIAAgACAAIAAgACAAVABSAFUARQAsACAAXAAiAFwAIgBcAG4AIAAgACAAIAAgACAAIAAgACAAIAAgACAAKQAsAFwAbgBcAG4AIAAgACAAIAAgACAAIAAgACAAIAAgACAASQBGACgASQBOAEQARQBYACgAXwB0AHIAeQBQAGEAcgBzAGUALAAgADEALAAgADEAKQAgAD0AIABcACIAXAAiACwAIAB7ACMAVgBBAEwAVQBFACEALAAgAFwAIgBcACIALAAgAFwAIgBcACIAfQAsAFwAbgAgACAAIAAgACAAIAAgACAAIAAgACAAIAAgACAAIAAgAEwARQBUACgAXABuACAAIAAgACAAIAAgACAAIAAgACAAIAAgACAAIAAgACAAIAAgACAAIABfAHkAZQBhAHIALAAgAF8AcwBpAGcAbgAgACoAIABJAE4ARABFAFgAKABfAHQAcgB5AFAAYQByAHMAZQAsACAAMQAsACAAMQApACwAXABuACAAIAAgACAAIAAgACAAIAAgACAAIAAgACAAIAAgACAAIAAgACAAIABfAG0AbwBuAHQAaAAsACAASQBOAEQARQBYACgAXwB0AHIAeQBQAGEAcgBzAGUALAAgADEALAAgADIAKQAsAFwAbgAgACAAIAAgACAAIAAgACAAIAAgACAAIAAgACAAIAAgACAAIAAgACAASQBGAFMAKABcAG4AIAAgACAAIAAgACAAIAAgACAAIAAgACAAIAAgACAAIAAgACAAIAAgACAAIAAgACAAXwBtAG8AbgB0AGgAIAA9ACAAXAAiAFwAIgAsACAASABTAFQAQQBDAEsAKABfAHkAZQBhAHIALAAgAFwAIgBcACIALAAgAFwAIgBcACIAKQAsAFwAbgAgACAAIAAgACAAIAAgACAAIAAgACAAIAAgACAAIAAgACAAIAAgACAAIAAgACAAIAAoAF8AbQBvAG4AdABoACAAPAAgADEAKQAgACsAIAAoAF8AbQBvAG4AdABoACAAPgAgADEAMgApACwAIABIAFMAVABBAEMASwAoAF8AeQBlAGEAcgAsACAAewAjAE4AVQBNACEAfQAsACAAXAAiAFwAIgApACwAXABuACAAIAAgACAAIAAgACAAIAAgACAAIAAgACAAIAAgACAAIAAgACAAIAAgACAAIAAgAFQAUgBVAEUALAAgAEwARQBUACgAXABuACAAIAAgACAAIAAgACAAIAAgACAAIAAgACAAIAAgACAAIAAgACAAIAAgACAAIAAgACAAIAAgACAAXwBkAGEAeQAsACAASQBOAEQARQBYACgAXwB0AHIAeQBQAGEAcgBzAGUALAAgADEALAAgADMAKQAsAFwAbgAgACAAIAAgACAAIAAgACAAIAAgACAAIAAgACAAIAAgACAAIAAgACAAIAAgACAAIAAgACAAIAAgAEkARgAoAF8AZABhAHkAIAA9ACAAXAAiAFwAIgAsAFwAbgAgACAAIAAgACAAIAAgACAAIAAgACAAIAAgACAAIAAgACAAIAAgACAAIAAgACAAIAAgACAAIAAgACAAIAAgACAASABTAFQAQQBDAEsAKABfAHkAZQBhAHIALAAgAF8AbQBvAG4AdABoACwAIABcACIAXAAiACkALAAgACAAIAAgAFwAbgAgACAAIAAgACAAIAAgACAAIAAgACAAIAAgACAAIAAgACAAIAAgACAAIAAgACAAIAAgACAAIAAgACAAIAAgACAASQBGACgASQBTAF8AVgBBAEwASQBEAF8ARABBAFQARQAoAF8AeQBlAGEAcgAsACAAXwBtAG8AbgB0AGgALAAgAF8AZABhAHkALAAgAEoAdQBsAGkAYQBuAEMAYQBsAGUAbgBkAGEAcgApACwAXABuACAAIAAgACAAIAAgACAAIAAgACAAIAAgACAAIAAgACAAIAAgACAAIAAgACAAIAAgACAAIAAgACAAIAAgACAAIAAgACAAIAAgAEgAUwBUAEEAQwBLACgAXwB5AGUAYQByACwAIABfAG0AbwBuAHQAaAAsACAAXwBkAGEAeQApACwAXABuACAAIAAgACAAIAAgACAAIAAgACAAIAAgACAAIAAgACAAIAAgACAAIAAgACAAIAAgACAAIAAgACAAIAAgACAAIAAgACAAIAAgAEgAUwBUAEEAQwBLACgAXwB5AGUAYQByACwAIABfAG0AbwBuAHQAaAAsACAAewAjAE4AVQBNACEAf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TwBSAEQASQBOAEEATABfAEQAQQBUAEUAXABuAFwAbgBQAGEAcgBzAGUAcwAgAGEAbgAgAEkAUwBPACAAZgBvAHIAbQBhAHQAdABlAGQAIABvAHIAZABpAG4AYQBsACAAZABhAHQAZQAgAGkAbgB0AG8AIAByAGUAcwBwAGUAYwB0AGkAdgBlACAAcABhAHIAdABzACAAbwBmACAAeQBlAGEAcgAsACAAYQBuAGQAIABvAHIAZABpAG4AYQBs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B8ACAAWQBlAGEAcgBDAEUAXABuACAAMgAgAHwAIABpAG4AdABlAGcAZQByACAAWwAxAC4ALgAzADYANgBdACAAfAAgAE8AcgBkAGkAbgBhAGw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PAHIAZABpAG4AYQBsAEQAYQB0AGUAIAAgACAAfAAgAHQAZQB4AHQAIAAgACAAfAAgAEQAYQB0AGUAIABpAG4AIABJAFMATwAgAGYAbwByAG0AYQB0ACAAaQBlAC4AIAB5AHkAeQB5AC0AZABkAGQAXABuAFsASgB1AGwAaQBhAG4AQwBhAGwAZQBuAGQAYQByAF0AIAB8ACAAcwB3AGkAdABjAGgAIAB8ACAAVgBhAGwAaQBk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TwBSAEQASQBOAEEATABfAEQAQQBUAEUAKABcACIAMgAwADIAMwAtADIAMgAzAFwAIgApAFwAbgBSAGUAdAB1AHIAbgBzADoAIAB7ADIAMAAyADMALAAgADIAMgAzAH0AXABuAFwAbgBQAEEAUgBTAEUAXwBJAFMATwBfAE8AUgBEAEkATgBBAEwAXwBEAEEAVABFACgAXAAiADEAOQAwADAALQAzADYANgBcACIALAAgADEAKQBcAG4AUgBlAHQAdQByAG4AcwA6ACAAewAyADAAMgAzACwAIAAzADYANgB9ACAAaQAuAGUALgAgADEAOQAwADAAIAB3AGEAcwAgAGEAIABsAGUAYQBwACAAeQBlAGEAcgAgAGkAbgAgAHQAaABlACAASgB1AGwAaQBhAG4AIABjAGEAbABlAG4AZA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8AUgBEAEkATgBBAEwAXwBEAEEAVABFACAAPQAgAEwAQQBNAEIARABBACgASQBTAE8ATwByAGQAaQBuAGEAbABEAGEAdABlACwAIABbAEoAdQBsAGkAYQBuAEMAYQBsAGUAbgBkAGEAcgBdACwAXABuACAAIAAgACAASQBGAFMAKABcAG4AIAAgACAAIAAgACAAIAAgAEkAUwBPAE8AcgBkAGkAbgBhAGwARABhAHQAZQAgAD0AIABcACIAXAAiACwAIAB7AFwAIgBcACIALAAgAFwAIgBcACIAfQAsAFwAbgAgACAAIAAgACAAIAAgACAATgBPAFQAKABWAEEATABJAEQAQQBUAEUAXwBDAEgAQQBSAFMARQBUACgAXAAiACsALQAwADEAMgAzADQANQA2ADcAOAA5AFwAIgAgACYAIABVAE4ASQBDAEgAQQBSACgAOAA3ADIAMgApACwAIABJAFMATwBPAHIAZABpAG4AYQBsAEQAYQB0AGUAKQApACwAIAB7ACMAVgBBAEwAVQBFACEALAAgAFwAIgBcACIAfQAsAFwAbgAgACAAIAAgACAAIAAgACAAVABSAFUARQAsACAATABFAFQAKABcAG4AIAAgACAAIAAgACAAIAAgACAAIAAgACAAXwBmAGkAcgBzAHQAQwBoAGEAcgAsACAATABFAEYAVAAoAEkAUwBPAE8AcgBkAGkAbgBhAGwARABhAHQAZQAsACAAMQApACwAXABuACAAIAAgACAAIAAgACAAIAAgACAAIAAgAF8AaQBzAFMAaQBnAG4AZQBkACwAIABJAEYAUwAoAFwAbgAgACAAIAAgACAAIAAgACAAIAAgACAAIAAgACAAIAAgAF8AZgBpAHIAcwB0AEMAaABhAHIAIAA9ACAAXAAiACsAXAAiACwAIABUAFIAVQBFACwAXABuACAAIAAgACAAIAAgACAAIAAgACAAIAAgACAAIAAgACAAXwBmAGkAcgBzAHQAQwBoAGEAcgAgAD0AIABcACIALQBcACIALAAgAFQAUgBVAEUALABcAG4AIAAgACAAIAAgACAAIAAgACAAIAAgACAAIAAgACAAIABfAGYAaQByAHMAdABDAGgAYQByACAAPQAgAFUATgBJAEMASABBAFIAKAA4ADcAMgAyACkALAAgAFQAUgBVAEUALABcAG4AIAAgACAAIAAgACAAIAAgACAAIAAgACAAIAAgACAAIABUAFIAVQBFACwAIABGAEEATABTAEUAXABuACAAIAAgACAAIAAgACAAIAAgACAAIAAgACkALABcAG4AIAAgACAAIAAgACAAIAAgACAAIAAgACAAXwBzAGkAZwBuACwAIABJAEYAUwAoAFwAbgAgACAAIAAgACAAIAAgACAAIAAgACAAIAAgACAAIAAgAE4ATwBUACgAXwBpAHMAUwBpAGcAbgBlAGQAKQAsACAAMQAsAFwAbgAgACAAIAAgACAAIAAgACAAIAAgACAAIAAgACAAIAAgAF8AZgBpAHIAcwB0AEMAaABhAHIAIAA9ACAAXAAiAC0AXAAiACwAIAAtADEALABcAG4AIAAgACAAIAAgACAAIAAgACAAIAAgACAAIAAgACAAIABfAGYAaQByAHMAdABDAGgAYQByACAAPQAgAFUATgBJAEMASABBAFIAKAA4ADcAMgAyACkALAAgAC0AMQAsAFwAbgAgACAAIAAgACAAIAAgACAAIAAgACAAIAAgACAAIAAgAFQAUgBVAEUALAAgADEAXABuACAAIAAgACAAIAAgACAAIAAgACAAIAAgACkALABcAG4AIAAgACAAIAAgACAAIAAgACAAIAAgACAAXwB1AG4AUwBpAGcAbgBlAGQALAAgAEkARgAoAF8AaQBzAFMAaQBnAG4AZQBkACwAXABuACAAIAAgACAAIAAgACAAIAAgACAAIAAgACAAIAAgACAAUgBJAEcASABUACgASQBTAE8ATwByAGQAaQBuAGEAbABEAGEAdABlACwAIABMAEUATgAoAEkAUwBPAE8AcgBkAGkAbgBhAGwARABhAHQAZQApACAALQAgADEAKQAsAFwAbgAgACAAIAAgACAAIAAgACAAIAAgACAAIAAgACAAIAAgAEkAUwBPAE8AcgBkAGkAbgBhAGwARABhAHQAZQBcAG4AIAAgACAAIAAgACAAIAAgACAAIAAgACAAKQAsAFwAbgAgACAAIAAgACAAIAAgACAAIAAgACAAIABfAGwAZQBuACwAIABMAEUATgAoAF8AdQBuAFMAaQBnAG4AZQBkACkALABcAG4AIAAgACAAIAAgACAAIAAgACAAIAAgACAAXwBwAGEAdAB0AGUAcgBuACwAIABSAEUAUABMAEEAQwBFAF8AQwBIAEEAUgBTACgAXwB1AG4AUwBpAGcAbgBlAGQALAAgAFwAIgAwADEAMgAzADQANQA2ADcAOAA5AFwAIgAsACAAXAAiAF8AXAAiACkALABcAG4AIAAgACAAIAAgACAAIAAgACAAIAAgACAAXwB0AHIAeQBQAGEAcgBzAGUALAAgAEkARgBTACgAXABuACAAIAAgACAAIAAgACAAIAAgACAAIAAgACAAIAAgACAAXwBsAGUAbgAgAD4APQAgADgALAAgAEkARgAoAFwAbgAgACAAIAAgACAAIAAgACAAIAAgACAAIAAgACAAIAAgACAAIAAgACAAXwBwAGEAdAB0AGUAcgBuACAAPQAgAFIASQBHAEgAVAAoAFwAIgBfAF8AXwBfAF8AXwBfAF8AXwBfAF8AXwBfAF8AXwAtAF8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UgBJAEcASABUACgAXwB1AG4AUwBpAGcAbgBlAGQALAAgADMAKQApAFwAbgAgACAAIAAgACAAIAAgACAAIAAgACAAIAAgACAAIAAgACAAIAAgACAAKQAsAFwAbgAgACAAIAAgACAAIAAgACAAIAAgACAAIAAgACAAIAAgACAAIAAgACAAXAAiAFwAIgBcAG4AIAAgACAAIAAgACAAIAAgACAAIAAgACAAIAAgACAAIAApACwAXABuACAAIAAgACAAIAAgACAAIAAgACAAIAAgACAAIAAgACAAXwBsAGUAbgAgAD0AIAA3ACwAIABJAEYAKABcAG4AIAAgACAAIAAgACAAIAAgACAAIAAgACAAIAAgACAAIAAgACAAIAAgAF8AcABhAHQAdABlAHIAbgAgAD0AIABcACIAXwBfAF8AXwBfAF8AXwBcACIALABcAG4AIAAgACAAIAAgACAAIAAgACAAIAAgACAAIAAgACAAIAAgACAAIAAgAEgAUwBUAEEAQwBLACgAXABuACAAIAAgACAAIAAgACAAIAAgACAAIAAgACAAIAAgACAAIAAgACAAIAAgACAAIAAgAFYAQQBMAFUARQAoAEwARQBGAFQAKABfAHUAbgBTAGkAZwBuAGUAZAAsACAAXwBsAGUAbgAgAC0AIAAzACkAKQAsAFwAbgAgACAAIAAgACAAIAAgACAAIAAgACAAIAAgACAAIAAgACAAIAAgACAAIAAgACAAIABWAEEATABVAEUAKABSAEkARwBIAFQAKABfAHUAbgBTAGkAZwBuAGUAZAAsACAAMwApACkAXABuACAAIAAgACAAIAAgACAAIAAgACAAIAAgACAAIAAgACAAIAAgACAAIAApACwAXABuACAAIAAgACAAIAAgACAAIAAgACAAIAAgACAAIAAgACAAIAAgACAAIABcACIAXAAiAFwAbgAgACAAIAAgACAAIAAgACAAIAAgACAAIAAgACAAIAAgACkALABcAG4AIAAgACAAIAAgACAAIAAgACAAIAAgACAAIAAgACAAIAAoAF8AbABlAG4AIAA+AD0AIAA0ACkAIAAqACAAKABfAGwAZQBuACAAPAA9ACAANQApACwAIABJAEYAKABcAG4AIAAgACAAIAAgACAAIAAgACAAIAAgACAAIAAgACAAIAAgACAAIAAgAF8AcABhAHQAdABlAHIAbgAgAD0AIABSAEkARwBIAFQAKABcACIAXwBfAF8AXwBfAFwAIgAsACAAXwBsAGUAbgApACwAXABuACAAIAAgACAAIAAgACAAIAAgACAAIAAgACAAIAAgACAAIAAgACAAIABIAFMAVABBAEMASwAoAFwAbgAgACAAIAAgACAAIAAgACAAIAAgACAAIAAgACAAIAAgACAAIAAgACAAIAAgACAAIABWAEEATABVAEUAKABfAHUAbgBTAGkAZwBuAGUAZAApACwAXABuACAAIAAgACAAIAAgACAAIAAgACAAIAAgACAAIAAgACAAIAAgACAAIAAgACAAIAAgAFwAIgBcACIAXABuACAAIAAgACAAIAAgACAAIAAgACAAIAAgACAAIAAgACAAIAAgACAAIAApACwAXABuACAAIAAgACAAIAAgACAAIAAgACAAIAAgACAAIAAgACAAIAAgACAAIABcACIAXAAiAFwAbgAgACAAIAAgACAAIAAgACAAIAAgACAAIAAgACAAIAAgACkALABcAG4AIAAgACAAIAAgACAAIAAgACAAIAAgACAAIAAgACAAIABUAFIAVQBFACwAIABcACIAXAAiAFwAbgAgACAAIAAgACAAIAAgACAAIAAgACAAIAApACwAXABuAFwAbgAgACAAIAAgACAAIAAgACAAIAAgACAAIABJAEYAKABJAE4ARABFAFgAKABfAHQAcgB5AFAAYQByAHMAZQAsACAAMQAsACAAMQApACAAPQAgAFwAIgBcACIALAAgAHsAIwBWAEEATABVAEUAIQAsACAAXAAiAFwAIgB9ACwAXABuACAAIAAgACAAIAAgACAAIAAgACAAIAAgACAAIAAgACAATABFAFQAKABcAG4AIAAgACAAIAAgACAAIAAgACAAIAAgACAAIAAgACAAIAAgACAAIAAgAF8AeQBlAGEAcgAsACAAXwBzAGkAZwBuACAAKgAgAEkATgBEAEUAWAAoAF8AdAByAHkAUABhAHIAcwBlACwAIAAxACwAIAAxACkALABcAG4AIAAgACAAIAAgACAAIAAgACAAIAAgACAAIAAgACAAIAAgACAAIAAgAF8AbwByAGQAaQBuAGEAbABEAGEAeQAsACAASQBOAEQARQBYACgAXwB0AHIAeQBQAGEAcgBzAGUALAAgADEALAAgADIAKQAsAFwAbgAgACAAIAAgACAAIAAgACAAIAAgACAAIAAgACAAIAAgACAAIAAgACAASQBGAFMAKABcAG4AIAAgACAAIAAgACAAIAAgACAAIAAgACAAIAAgACAAIAAgACAAIAAgACAAIAAgACAAXwBvAHIAZABpAG4AYQBsAEQAYQB5ACAAPQAgAFwAIgBcACIALAAgAEgAUwBUAEEAQwBLACgAXwB5AGUAYQByACwAIABcACIAXAAiACkALABcAG4AIAAgACAAIAAgACAAIAAgACAAIAAgACAAIAAgACAAIAAgACAAIAAgACAAIAAgACAASQBTAF8AVgBBAEwASQBEAF8ATwBSAEQASQBOAEEATABfAEQAQQBUAEUAKABfAHkAZQBhAHIALAAgAF8AbwByAGQAaQBuAGEAbABEAGEAeQAsACAASgB1AGwAaQBhAG4AQwBhAGwAZQBuAGQAYQByACkALABcAG4AIAAgACAAIAAgACAAIAAgACAAIAAgACAAIAAgACAAIAAgACAAIAAgACAAIAAgACAAIAAgACAAIABIAFMAVABBAEMASwAoAF8AeQBlAGEAcgAsACAAXwBvAHIAZABpAG4AYQBsAEQAYQB5ACkALABcAG4AIAAgACAAIAAgACAAIAAgACAAIAAgACAAIAAgACAAIAAgACAAIAAgACAAIAAgACAAVABSAFUARQAsAFwAbgAgACAAIAAgACAAIAAgACAAIAAgACAAIAAgACAAIAAgACAAIAAgACAAIAAgACAAIAAgACAAIAAgAEgAUwBUAEEAQwBLACgAXwB5AGUAYQByACwAIAB7ACMATgBVAE0AIQB9ACkAXABuACAAIAAgACAAIAAgACAAIAAgACAAIAAgACAAIAAgACAAIAAgACAAIAApAFwAbgAgACAAIAAgACAAIAAgACAAIAAgACAAIAAgACAAIAAgACkAXABuACAAIAAgACAAIAAgACAAIAAgACAAIAAgACkAXABuACAAIAAgACAAIAAgACAAIAApAFwAbgAgACAAIAAgACkAXABuACkAOwBcAG4AIAAgACAAIAAgACAAIAAgACAAIAAg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wBFAEUASwBfAEQAQQBUAEUAXABuAFwAbgBQAGEAcgBzAGUAcwAgAGEAbgAgAEkAUwBPACAAZgBvAHIAbQBhAHQAdABlAGQAIAB3AGUAZQBrACAAZABhAHQAZQAgAGkAbgB0AG8AIAByAGUAcwBwAGUAYwB0AGkAdgBlACAAcABhAHIAdABzACAAbwBmACAAeQBlAGEAcgAsACAAdwBlAGUAawAgAGEAbgBkACAAdwBlAGUAaw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EMARQBcAG4AIAAyACAAfAAgAGkAbgB0AGUAZwBlAHIAIAB8ACAASQBTAE8AIAB3AGUAZQBrAFwAbgAgADMAIAB8ACAAaQBuAHQAZQBnAGUAcgAgAHwAIABJAFMATwAgAHcAZQBlAGs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XAGUAZQBrAEQAYQB0AGUAIAAgACAAIAAgACAAfAAgAHQAZQB4AHQAIAAgACAAfAAgAFcAZQBlAGsAIABkAGEAdABlACAAaQBuACAASQBTAE8AIABmAG8AcgBtAGEAdAAgAGkAZQAuACAAeQB5AHkAeQAtAFcAdwB3AC0AZ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XAEUARQBLAF8ARABBAFQARQAoAFwAIgAyADAAMgAzAC0AVwAwADUALQAxAFwAIgApAFwAbgBSAGUAdAB1AHIAbgBzADoAIAB7ADIAMAAyADMALAAgADUALAAgADE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VwBFAEUASwBfAEQAQQBUAEUAIAA9ACAATABBAE0AQgBEAEEAKABJAFMATwBXAGUAZQBrAEQAYQB0AGUALAAgAFsASgB1AGwAaQBhAG4AQwBhAGwAZQBuAGQAYQByAF0ALABcAG4AIAAgACAAIABJAEYAUwAoAFwAbgAgACAAIAAgACAAIAAgACAASQBTAE8AVwBlAGUAawBEAGEAdABlACAAPQAgAFwAIgBcACIALAAgAHsAXAAiAFwAIgAsACAAXAAiAFwAIgAsACAAXAAiAFwAIgB9ACwAXABuACAAIAAgACAAIAAgACAAIABOAE8AVAAoAFYAQQBMAEkARABBAFQARQBfAEMASABBAFIAUwBFAFQAKABcACIAKwAtADAAMQAyADMANAA1ADYANwA4ADkAVwBcACIAIAAmACAAVQBOAEkAQwBIAEEAUgAoADgANwAyADIAKQAsACAASQBTAE8AVwBlAGUAawBEAGEAdABlACkAKQAsACAAewAjAFYAQQBMAFUARQAhACwAIABcACIAXAAiACwAIABcACIAXAAiAH0ALABcAG4AIAAgACAAIAAgACAAIAAgAFQAUgBVAEUALAAgAEwARQBUACgAXABuACAAIAAgACAAIAAgACAAIAAgACAAIAAgAF8AZgBpAHIAcwB0AEMAaABhAHIALAAgAEwARQBGAFQAKABJAFMATwBXAGUAZQBrAEQAYQB0AGUALAAgADEAKQAsAFwAbgAgACAAIAAgACAAIAAgACAAIAAgACAAIABfAGkAcwBTAGkAZwBuAGUAZAAsACAASQBGAFMAKABcAG4AIAAgACAAIAAgACAAIAAgACAAIAAgACAAIAAgACAAIABfAGYAaQByAHMAdABDAGgAYQByACAAPQAgAFwAIgArAFwAIgAsACAAVABSAFUARQAsAFwAbgAgACAAIAAgACAAIAAgACAAIAAgACAAIAAgACAAIAAgAF8AZgBpAHIAcwB0AEMAaABhAHIAIAA9ACAAXAAiAC0AXAAiACwAIABUAFIAVQBFACwAXABuACAAIAAgACAAIAAgACAAIAAgACAAIAAgACAAIAAgACAAXwBmAGkAcgBzAHQAQwBoAGEAcgAgAD0AIABVAE4ASQBDAEgAQQBSACgAOAA3ADIAMgApACwAIABUAFIAVQBFACwAXABuACAAIAAgACAAIAAgACAAIAAgACAAIAAgACAAIAAgACAAVABSAFUARQAsACAARgBBAEwAUwBFAFwAbgAgACAAIAAgACAAIAAgACAAIAAgACAAIAApACwAXABuACAAIAAgACAAIAAgACAAIAAgACAAIAAgAF8AcwBpAGcAbgAsACAASQBGAFMAKABcAG4AIAAgACAAIAAgACAAIAAgACAAIAAgACAAIAAgACAAIABOAE8AVAAoAF8AaQBzAFMAaQBnAG4AZQBkACkALAAgADEALABcAG4AIAAgACAAIAAgACAAIAAgACAAIAAgACAAIAAgACAAIABfAGYAaQByAHMAdABDAGgAYQByACAAPQAgAFwAIgAtAFwAIgAsACAALQAxACwAXABuACAAIAAgACAAIAAgACAAIAAgACAAIAAgACAAIAAgACAAXwBmAGkAcgBzAHQAQwBoAGEAcgAgAD0AIABVAE4ASQBDAEgAQQBSACgAOAA3ADIAMgApACwAIAAtADEALABcAG4AIAAgACAAIAAgACAAIAAgACAAIAAgACAAIAAgACAAIABUAFIAVQBFACwAIAAxAFwAbgAgACAAIAAgACAAIAAgACAAIAAgACAAIAApACwAXABuACAAIAAgACAAIAAgACAAIAAgACAAIAAgAF8AdQBuAFMAaQBnAG4AZQBkACwAIABJAEYAKABfAGkAcwBTAGkAZwBuAGUAZAAsAFwAbgAgACAAIAAgACAAIAAgACAAIAAgACAAIAAgACAAIAAgAFIASQBHAEgAVAAoAEkAUwBPAFcAZQBlAGsARABhAHQAZQAsACAATABFAE4AKABJAFMATwBXAGUAZQBrAEQAYQB0AGUAKQAgAC0AIAAxACkALABcAG4AIAAgACAAIAAgACAAIAAgACAAIAAgACAAIAAgACAAIABJAFMATwBXAGUAZQBrAEQAYQB0AGUAXABuACAAIAAgACAAIAAgACAAIAAgACAAIAAgACkALABcAG4AIAAgACAAIAAgACAAIAAgACAAIAAgACAAXwBsAGUAbgAsACAATABFAE4AKABfAHUAbgBTAGkAZwBuAGUAZAApACwAXABuACAAIAAgACAAIAAgACAAIAAgACAAIAAgAF8AcABhAHQAdABlAHIAbgAsACAAUgBFAFAATABBAEMARQBfAEMASABBAFIAUwAoAF8AdQBuAFMAaQBnAG4AZQBkACwAIABcACIAMAAxADIAMwA0ADUANgA3ADgAOQBcACIALAAgAFwAIgBfAFwAIgApACwAXABuACAAIAAgACAAIAAgACAAIAAgACAAIAAgAF8AdAByAHkAUABhAHIAcwBlACwAIABJAEYAUwAoAFwAbgAgACAAIAAgACAAIAAgACAAIAAgACAAIAAgACAAIAAgAF8AbABlAG4AIAA+AD0AIAAxADAALAAgAEkARgBTACgAXABuACAAIAAgACAAIAAgACAAIAAgACAAIAAgACAAIAAgACAAIAAgACAAIABfAHAAYQB0AHQAZQByAG4AIAA9ACAAUgBJAEcASABUACgAXAAiAF8AXwBfAF8AXwBfAF8AXwBfAF8AXwBfAF8AXwBfAC0AVwBfAF8ALQBfAFwAIgAsACAAXwBsAGUAbgApACwAXABuACAAIAAgACAAIAAgACAAIAAgACAAIAAgACAAIAAgACAAIAAgACAAIABIAFMAVABBAEMASwAoAFwAbgAgACAAIAAgACAAIAAgACAAIAAgACAAIAAgACAAIAAgACAAIAAgACAAIAAgACAAIABWAEEATABVAEUAKABMAEUARgBUACgAXwB1AG4AUwBpAGcAbgBlAGQALAAgAF8AbABlAG4AIAAtACAANgApACkALABcAG4AIAAgACAAIAAgACAAIAAgACAAIAAgACAAIAAgACAAIAAgACAAIAAgACAAIAAgACAAVgBBAEwAVQBFACgATQBJAEQAKABfAHUAbgBTAGkAZwBuAGUAZAAsACAAXwBsAGUAbgAgAC0AIAAzACwAIAAyACkAKQAsAFwAbgAgACAAIAAgACAAIAAgACAAIAAgACAAIAAgACAAIAAgACAAIAAgACAAIAAgACAAIABWAEEATABVAEUAKABSAEkARwBIAFQAKABfAHUAbgBTAGkAZwBuAGUAZAAsACAAMQApACkAXABuACAAIAAgACAAIAAgACAAIAAgACAAIAAgACAAIAAgACAAIAAgACAAIAApACwAXABuACAAIAAgACAAIAAgACAAIAAgACAAIAAgACAAIAAgACAAIAAgACAAIABfAHAAYQB0AHQAZQByAG4AIAA9ACAAUgBJAEcASABUACgAXAAiAF8AXwBfAF8AXwBfAF8AXwBfAF8AXwBfAF8AXwBfAC0AV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8AcABhAHQAdABlAHIAbgAgAD0AIABSAEkARwBIAFQAKABcACIAXwBfAF8AXwBfAF8AXwBfAF8AXwBfAF8AXwBfAF8AVwBf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E0ASQBEACgAXwB1AG4AUwBpAGcAbgBlAGQALAAgAF8AbABlAG4AIAAtACAAMgAsACAAMgApACkALABcAG4AIAAgACAAIAAgACAAIAAgACAAIAAgACAAIAAgACAAIAAgACAAIAAgACAAIAAgACAAVgBBAEwAVQBFACgAUgBJAEcASABUACgAXwB1AG4AUwBpAGcAbgBlAGQALAAgADEAKQApAFwAbgAgACAAIAAgACAAIAAgACAAIAAgACAAIAAgACAAIAAgACAAIAAgACAAKQAsAFwAbgAgACAAIAAgACAAIAAgACAAIAAgACAAIAAgACAAIAAgACAAIAAgACAAXwBwAGEAdAB0AGUAcgBuACAAPQAgAFIASQBHAEgAVAAoAFwAIgBfAF8AXwBfAF8AXwBfAF8AXwBfAF8AXwBfAF8AXwBXAF8AXwBcACIALAAgAF8AbABlAG4AKQ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VABSAFUARQAsACAAXAAiAFwAIgBcAG4AIAAgACAAIAAgACAAIAAgACAAIAAgACAAIAAgACAAIAApACwAXABuACAAIAAgACAAIAAgACAAIAAgACAAIAAgACAAIAAgACAAXwBsAGUAbgAgAD4APQAgADgALAAgAEkARgBTACgAXABuACAAIAAgACAAIAAgACAAIAAgACAAIAAgACAAIAAgACAAIAAgACAAIABfAHAAYQB0AHQAZQByAG4AIAA9ACAAUgBJAEcASABUACgAXAAiAF8AXwBfAF8AXwAtAFc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fAHAAYQB0AHQAZQByAG4AIAA9ACAAUgBJAEcASABUACgAXAAiAF8AXwBfAF8AXwBXAF8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TQBJAEQAKABfAHUAbgBTAGkAZwBuAGUAZAAsACAAXwBsAGUAbgAgAC0AIAAyACwAIAAyACkAKQAsAFwAbgAgACAAIAAgACAAIAAgACAAIAAgACAAIAAgACAAIAAgACAAIAAgACAAIAAgACAAIABWAEEATABVAEUAKABSAEkARwBIAFQAKABfAHUAbgBTAGkAZwBuAGUAZAAsACAAMQApACkAXABuACAAIAAgACAAIAAgACAAIAAgACAAIAAgACAAIAAgACAAIAAgACAAIAApACwAXABuACAAIAAgACAAIAAgACAAIAAgACAAIAAgACAAIAAgACAAIAAgACAAIABfAHAAYQB0AHQAZQByAG4AIAA9ACAAUgBJAEcASABUACgAXAAiAF8AXwBfAF8AXwBfAFcAXwBfAFwAIgAsACAAXwBsAGUAbgApACwAXABuACAAIAAgACAAIAAgACAAIAAgACAAIAAgACAAIAAgACAAIAAgACAAIABIAFMAVABBAEMASwAoAFwAbgAgACAAIAAgACAAIAAgACAAIAAgACAAIAAgACAAIAAgACAAIAAgACAAIAAgACAAIABWAEEATABVAEUAKABMAEUARgBUACgAXwB1AG4AUwBpAGcAbgBlAGQALAAgAF8AbABlAG4AIAAtACAAMw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UAFIAVQBFACwAIABcACIAXAAiAFwAbgAgACAAIAAgACAAIAAgACAAIAAgACAAIAAgACAAIAAgACkALABcAG4AIAAgACAAIAAgACAAIAAgACAAIAAgACAAIAAgACAAIABfAGwAZQBuACAAPQAgADcALAAgAEkARgAoAFwAbgAgACAAIAAgACAAIAAgACAAIAAgACAAIAAgACAAIAAgACAAIAAgACAAXwBwAGEAdAB0AGUAcgBuACAAPQAgAFwAIgBfAF8AXwBfAFcAXwBfAFwAIg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AAiAFwAIgBcAG4AIAAgACAAIAAgACAAIAAgACAAIAAgACAAIAAgACAAIAApACwAXABuACAAIAAgACAAIAAgACAAIAAgACAAIAAgACAAIAAgACAAKABfAGwAZQBuACAAPgA9ACAANAApACAAKgAgACgAXwBsAGUAbgAgADwAPQAgADUAKQAsACAASQBGACgAXABuACAAIAAgACAAIAAgACAAIAAgACAAIAAgACAAIAAgACAAIAAgACAAIABfAHAAYQB0AHQAZQByAG4AIAA9ACAAUgBJAEcASABUACgAXAAiAF8AXwBfAF8AXwBcACIALAAgAF8AbABlAG4AKQAsAFwAbgAgACAAIAAgACAAIAAgACAAIAAgACAAIAAgACAAIAAgACAAIAAgACAASABTAFQAQQBDAEsAKABcAG4AIAAgACAAIAAgACAAIAAgACAAIAAgACAAIAAgACAAIAAgACAAIAAgACAAIAAgACAAVgBBAEwAVQBFACgAXwB1AG4AUwBpAGcAbgBlAGQAKQAsAFwAbgAgACAAIAAgACAAIAAgACAAIAAgACAAIAAgACAAIAAgACAAIAAgACAAIAAgACAAIABcACIAXAAiACwAXABuACAAIAAgACAAIAAgACAAIAAgACAAIAAgACAAIAAgACAAIAAgACAAIAAgACAAIAAgAFwAIgBcACIAXABuACAAIAAgACAAIAAgACAAIAAgACAAIAAgACAAIAAgACAAIAAgACAAIAApACwAXABuACAAIAAgACAAIAAgACAAIAAgACAAIAAgACAAIAAgACAAIAAgACAAIABcACIAXAAiAFwAbgAgACAAIAAgACAAIAAgACAAIAAgACAAIAAgACAAIAAgACkALABcAG4AIAAgACAAIAAgACAAIAAgACAAIAAgACAAIAAgACAAIABUAFIAVQBFACwAIABcACIAXAAiAFwAbgAgACAAIAAgACAAIAAgACAAIAAgACAAIAApACwAXABuAFwAbgAgACAAIAAgACAAIAAgACAAIAAgACAAIABJAEYAKABJAE4ARABFAFgAKABfAHQAcgB5AFAAYQByAHMAZQAsACAAMQAsACAAMQApACAAPQAgAFwAIgBcACIALAAgAHsAIwBWAEEATABVAEUAIQAsACAAXAAiAFwAIgAsACAAXAAiAFwAIgB9ACwAXABuACAAIAAgACAAIAAgACAAIAAgACAAIAAgACAAIAAgACAATABFAFQAKABcAG4AIAAgACAAIAAgACAAIAAgACAAIAAgACAAIAAgACAAIAAgACAAIAAgAF8AeQBlAGEAcgAsACAAXwBzAGkAZwBuACAAKgAgAEkATgBEAEUAWAAoAF8AdAByAHkAUABhAHIAcwBlACwAIAAxACwAIAAxACkALABcAG4AIAAgACAAIAAgACAAIAAgACAAIAAgACAAIAAgACAAIAAgACAAIAAgAF8AdwBlAGUAawAsACAASQBOAEQARQBYACgAXwB0AHIAeQBQAGEAcgBzAGUALAAgADEALAAgADIAKQAsAFwAbgAgACAAIAAgACAAIAAgACAAIAAgACAAIAAgACAAIAAgACAAIAAgACAASQBGACgAXwB3AGUAZQBrACAAPQAgAFwAIgBcACIALAAgAEgAUwBUAEEAQwBLACgAXwB5AGUAYQByACwAIABcACIAXAAiACwAIABcACIAXAAiACkALABcAG4AIAAgACAAIAAgACAAIAAgACAAIAAgACAAIAAgACAAIAAgACAAIAAgACAAIAAgACAATABFAFQAKABcAG4AIAAgACAAIAAgACAAIAAgACAAIAAgACAAIAAgACAAIAAgACAAIAAgACAAIAAgACAAIAAgACAAIABfAGkAbgB2AGEAbABpAGQAVwBlAGUAawAsACAASQBGAFMAKABcAG4AIAAgACAAIAAgACAAIAAgACAAIAAgACAAIAAgACAAIAAgACAAIAAgACAAIAAgACAAIAAgACAAIAAgACAAIAAgAF8AdwBlAGUAawAgADwAIAAxACwAIABUAFIAVQBFACwAXABuACAAIAAgACAAIAAgACAAIAAgACAAIAAgACAAIAAgACAAIAAgACAAIAAgACAAIAAgACAAIAAgACAAIAAgACAAIABfAHcAZQBlAGsAIAA8AD0AIAA1ADIALAAgAEYAQQBMAFMARQAsAFwAbgAgACAAIAAgACAAIAAgACAAIAAgACAAIAAgACAAIAAgACAAIAAgACAAIAAgACAAIAAgACAAIAAgACAAIAAgACAAXwB3AGUAZQBrACAAPgAgADUAMwAsACAAVABSAFUARQAsAFwAbgAgACAAIAAgACAAIAAgACAAIAAgACAAIAAgACAAIAAgACAAIAAgACAAIAAgACAAIAAgACAAIAAgACAAIAAgACAAVABSAFUARQAsACAAVwBFAEUASwBTAF8ASQBOAF8AWQBFAEEAUgAoAF8AeQBlAGEAcgAsACAASgB1AGwAaQBhAG4AQwBhAGwAZQBuAGQAYQByACkAIAA8ACAANQAzAFwAbgAgACAAIAAgACAAIAAgACAAIAAgACAAIAAgACAAIAAgACAAIAAgACAAIAAgACAAIAAgACAAIAAgACkALABcAG4AIAAgACAAIAAgACAAIAAgACAAIAAgACAAIAAgACAAIAAgACAAIAAgACAAIAAgACAAIAAgACAAIABJAEYAKABfAGkAbgB2AGEAbABpAGQAVwBlAGUAawAsACAASABTAFQAQQBDAEsAKABfAHkAZQBhAHIALAAgAHsAIwBOAFUATQAhAH0ALAAgAFwAIgBcACIAKQAsAFwAbgAgACAAIAAgACAAIAAgACAAIAAgACAAIAAgACAAIAAgACAAIAAgACAAIAAgACAAIAAgACAAIAAgACAAIAAgACAATABFAFQAKABcAG4AIAAgACAAIAAgACAAIAAgACAAIAAgACAAIAAgACAAIAAgACAAIAAgACAAIAAgACAAIAAgACAAIAAgACAAIAAgACAAIAAgACAAXwBkAGEAeQAsACAASQBOAEQARQBYACgAXwB0AHIAeQBQAGEAcgBzAGUALAAgADEALAAgADMAKQAsAFwAbgAgACAAIAAgACAAIAAgACAAIAAgACAAIAAgACAAIAAgACAAIAAgACAAIAAgACAAIAAgACAAIAAgACAAIAAgACAAIAAgACAAIABJAEYAKABfAGQAYQB5ACAAPQAgAFwAIgBcACIALAAgAEgAUwBUAEEAQwBLACgAXwB5AGUAYQByACwAIABfAHcAZQBlAGsALAAgAFwAIgBcACIAKQAsAFwAbgAgACAAIAAgACAAIAAgACAAIAAgACAAIAAgACAAIAAgACAAIAAgACAAIAAgACAAIAAgACAAIAAgACAAIAAgACAAIAAgACAAIAAgACAAIAAgAEkARgAoACgAXwBkAGEAeQAgAD4APQAgADEAKQAgACoAIAAoAF8AZABhAHkAIAA8AD0AIAA3ACkALABcAG4AIAAgACAAIAAgACAAIAAgACAAIAAgACAAIAAgACAAIAAgACAAIAAgACAAIAAgACAAIAAgACAAIAAgACAAIAAgACAAIAAgACAAIAAgACAAIAAgACAAIAAgAEgAUwBUAEEAQwBLACgAXwB5AGUAYQByACwAIABfAHcAZQBlAGsALAAgAF8AZABhAHkAKQAsAFwAbgAgACAAIAAgACAAIAAgACAAIAAgACAAIAAgACAAIAAgACAAIAAgACAAIAAgACAAIAAgACAAIAAgACAAIAAgACAAIAAgACAAIAAgACAAIAAgACAAIAAgACAASABTAFQAQQBDAEsAKABfAHkAZQBhAHIALAAgAF8AdwBlAGUAawAsACAAewAjAE4AVQBNACEAf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wAbgBcAG4AUABhAHIAcwBlAHMAIABhAG4AIABJAFMATwAgAGYAbwByAG0AYQB0AHQAZQBkACAAZABhAHQAZQAgAGkAbgB0AG8AIABpAHQAcwAgAHIAZQBzAHAAZQBjAHQAaQB2AGUAIABwAGEAcgB0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CAAIAB8ACAAVAB5AHAAZQAgAG8AZgAgAGQAYQB0AGUAOgBcAG4AIAAgACAAfAAgACAAIAAgACAAIAAgACAAIAB8ACAAIABDACAALQAgAGMAYQBsAGUAbgBkAGEAcgAgAGQAYQB0AGUAXABuACAAIAAgAHwAIAAgACAAIAAgACAAIAAgACAAfAAgACAATwAgAC0AIABvAHIAZABpAG4AYQBsACAAZABhAHQAZQBcAG4AIAAgACAAfAAgACAAIAAgACAAIAAgACAAIAB8ACAAIABXACAALQAgAHcAZQBlAGsAIABkAGEAdABlAFwAbgAgACAAIAB8ACAAIAAgACAAIAAgACAAIAAgAHwAIAAgAFkAIAAtACAAeQBlAGEAcgAgAG8AbgBsAHkAXABuACAAMgAgAHwAIABpAG4AdABlAGcAZQByACAAfAAgAFkAZQBhAHIAXABuACAAMwAgAHwAIABpAG4AdABlAGcAZQByACAAfAAgAE0AbwBuAHQAaAAgAC8AIABXAGUAZQBrAFwAbgAgADQAIAB8ACAAaQBuAHQAZQBnAGUAcgAgAHwAIABEAGEAeQAgAC8AIABPAHIAZABpAG4AYQBsACAAZABhAHkAIAAvACAAVwBlAGUAaw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IAAgACAAIAAgACAAIAAgACAAIAB8ACAAdABlAHgAdAAgACAAIAB8ACAARABhAHQAZQAgAGkAbgAgAEkAUwBPACAAZgBvAHIAbQBhAHQAIABpAGUALgAgAHkAeQB5AHkALQBNAE0ALQBkAGQAXABuAFsASgB1AGwAaQBhAG4AQwBhAGwAZQBuAGQAYQByAF0AIAB8ACAAcwB3AGkAdABjAGgAIAB8ACAAVgBhAGwAaQBk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RABBAFQARQAoAFwAIgAyADAAMgAzAC0AMAA1AC0AMgAzAFwAIgApAFwAbgBSAGUAdAB1AHIAbgBzADoAIAB7AFwAIgBDAFwAIgAsACAAMgAwADIAMwAsACAANQAsACAAMgAzAH0AXABuAFwAbgBQAEEAUgBTAEUAXwBJAFMATwBfAEQAQQBUAEUAKABcACIAMQA5ADAAMAAtADAAMgAtADIAOQBcACIALAAgADEAKQBcAG4AUgBlAHQAdQByAG4AcwA6ACAAewBcACIAQwBcACIALAAgADIAMAAyADMALAAgADIALAAgADIAOQB9ACAAaQAuAGUALgAgAEYAZQBiACAAMgA5ACwAIAAxADkAMAAwACAAaQBzACAAdgBhAGwAaQBkACAAaQBuACAAdABoAGUAIABKAHUAbABpAGEAbgAgAGMAYQBsAGUAbgBkAGEAcgBcAG4AXABuAFAAQQBSAFMARQBfAEkAUwBPAF8ARABBAFQARQAoAFwAIgAyADAAMgAzAC0AVwAxADIALQAyAFwAIgApAFwAbgBSAGUAdAB1AHIAbgBzADoAIAB7AFwAIgBXAFwAIgAsACAAMgAwADIAMwAsACAAMQAyACwAIAAy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QAQQBUAEUAIAA9ACAATABBAE0AQgBEAEEAKABJAFMATwBEAGEAdABlACwAIABbAEoAdQBsAGkAYQBuAEMAYQBsAGUAbgBkAGEAcgBdACwAXABuACAAIAAgACAASQBGAFMAKABcAG4AIAAgACAAIAAgACAAIAAgAEkAUwBPAEQAYQB0AGUAIAA9ACAAXAAiAFwAIgAsACAAewBcACIAXAAiACwAIABcACIAXAAiACwAIABcACIAXAAiACwAIABcACIAXAAiAH0ALABcAG4AIAAgACAAIAAgACAAIAAgAE4ATwBUACgAVgBBAEwASQBEAEEAVABFAF8AQwBIAEEAUgBTAEUAVAAoAFwAIgArAC0AMAAxADIAMwA0ADUANgA3ADgAOQBXAFwAIgAgACYAIABVAE4ASQBDAEgAQQBSACgAOAA3ADIAMgApACwAIABJAFMATwBEAGEAdABlACkAKQAsACAAewAjAFYAQQBMAFUARQAhACwAIABcACIAXAAiACwAIABcACIAXAAiACwAIABcACIAXAAiAH0ALABcAG4AIAAgACAAIAAgACAAIAAgAEkARgBFAFIAUgBPAFIAKABGAEkATgBEACgAXAAiAFcAXAAiACwAIABJAFMATwBEAGEAdABlACkALAAgADAAKQAgAD4AIAAwACwAIABIAFMAVABBAEMASwAoAFwAIgBXAFwAIgAsACAAUABBAFIAUwBFAF8ASQBTAE8AXwBXAEUARQBLAF8ARABBAFQARQAoAEkAUwBPAEQAYQB0AGUALAAgAEoAdQBsAGkAYQBuAEMAYQBsAGUAbgBkAGEAcgApACkALABcAG4AIAAgACAAIAAgACAAIAAgAFQAUgBVAEUALAAgAEwARQBUACgAXABuACAAIAAgACAAIAAgACAAIAAgACAAIAAgAF8AbABlAG4ALAAgAEwARQBOACgASQBTAE8ARABhAHQAZQApACwAXABuACAAIAAgACAAIAAgACAAIAAgACAAIAAgAF8AbABhAHMAdABIAHkAcABoAGUAbgAsACAARgBJAE4ARABfAE4AVABIAF8AQwBIAEEAUgAoAFwAIgAtAFwAIgAsACAASQBTAE8ARABhAHQAZQAsACAALQAxACkALABcAG4AIAAgACAAIAAgACAAIAAgACAAIAAgACAASQBGAFMAKABcAG4AIAAgACAAIAAgACAAIAAgACAAIAAgACAAIAAgACAAIABfAGwAZQBuACAALQAgAF8AbABhAHMAdABIAHkAcABoAGUAbgAgAD0AIAAzACwAIABMAEUAVAAoAFwAbgAgACAAIAAgACAAIAAgACAAIAAgACAAIAAgACAAIAAgACAAIAAgACAAXwBPAGQAYQB0AGUALAAgAFAAQQBSAFMARQBfAEkAUwBPAF8ATwBSAEQASQBOAEEATABfAEQAQQBUAEUAKABJAFMATwBEAGEAdABlACwAIABKAHUAbABpAGEAbgBDAGEAbABlAG4AZABhAHIAKQAsAFwAbgAgACAAIAAgACAAIAAgACAAIAAgACAAIAAgACAAIAAgACAAIAAgACAASABTAFQAQQBDAEsAKABcAG4AIAAgACAAIAAgACAAIAAgACAAIAAgACAAIAAgACAAIAAgACAAIAAgACAAIAAgACAAXAAiAE8AXAAiACwAXABuACAAIAAgACAAIAAgACAAIAAgACAAIAAgACAAIAAgACAAIAAgACAAIAAgACAAIAAgAEkATgBEAEUAWAAoAF8ATwBkAGEAdABlACwAIAAxACwAIAAxACkALABcAG4AIAAgACAAIAAgACAAIAAgACAAIAAgACAAIAAgACAAIAAgACAAIAAgACAAIAAgACAAXAAiAFwAIgAsAFwAbgAgACAAIAAgACAAIAAgACAAIAAgACAAIAAgACAAIAAgACAAIAAgACAAIAAgACAAIABJAE4ARABFAFgAKABfAE8AZABhAHQAZQAsACAAMQAsACAAMgApAFwAbgAgACAAIAAgACAAIAAgACAAIAAgACAAIAAgACAAIAAgACAAIAAgACAAKQBcAG4AIAAgACAAIAAgACAAIAAgACAAIAAgACAAIAAgACAAIAApACwAXABuACAAIAAgACAAIAAgACAAIAAgACAAIAAgACAAIAAgACAAXwBsAGUAbgAgAC0AIABfAGwAYQBzAHQASAB5AHAAaABlAG4AIAA9ACAAMgAsAFwAbgAgACAAIAAgACAAIAAgACAAIAAgACAAIAAgACAAIAAgAEgAUwBUAEEAQwBLACgAXAAiAEMAXAAiACwAIABQAEEAUgBTAEUAXwBJAFMATwBfAEMAQQBMAEUATgBEAEEAUgBfAEQAQQBUAEUAKABJAFMATwBEAGEAdABlACwAIABKAHUAbABpAGEAbgBDAGEAbABlAG4AZABhAHIAKQApACwAXABuACAAIAAgACAAIAAgACAAIAAgACAAIAAgACAAIAAgACAAVABSAFUARQAsACAATABFAFQAKABcAG4AIAAgACAAIAAgACAAIAAgACAAIAAgACAAIAAgACAAIAAgACAAIAAgAF8AZgBpAHIAcwB0AEMAaABhAHIALAAgAEwARQBGAFQAKABJAFMATwBEAGEAdABlACwAIAAxACkALABcAG4AIAAgACAAIAAgACAAIAAgACAAIAAgACAAIAAgACAAIAAgACAAIAAgAF8AaQBzAFMAaQBnAG4AZQBkACwAIABJAEYAUwAoAFwAbgAgACAAIAAgACAAIAAgACAAIAAgACAAIAAgACAAIAAgACAAIAAgACAAIAAgACAAIABfAGYAaQByAHMAdABDAGgAYQByACAAPQAgAFwAIgArAFwAIgAsACAAVABSAFUARQAsAFwAbgAgACAAIAAgACAAIAAgACAAIAAgACAAIAAgACAAIAAgACAAIAAgACAAIAAgACAAIABfAGYAaQByAHMAdABDAGgAYQByACAAPQAgAFwAIgAtAFwAIgAsACAAVABSAFUARQAsAFwAbgAgACAAIAAgACAAIAAgACAAIAAgACAAIAAgACAAIAAgACAAIAAgACAAIAAgACAAIABfAGYAaQByAHMAdABDAGgAYQByACAAPQAgAFUATgBJAEMASABBAFIAKAA4ADcAMgAyACkALAAgAFQAUgBVAEUALABcAG4AIAAgACAAIAAgACAAIAAgACAAIAAgACAAIAAgACAAIAAgACAAIAAgACAAIAAgACAAVABSAFUARQAsACAARgBBAEwAUwBFAFwAbgAgACAAIAAgACAAIAAgACAAIAAgACAAIAAgACAAIAAgACAAIAAgACAAKQAsAFwAbgAgACAAIAAgACAAIAAgACAAIAAgACAAIAAgACAAIAAgACAAIAAgACAAXwBzAGkAZwBuACwAIABJAEYAUwAoAFwAbgAgACAAIAAgACAAIAAgACAAIAAgACAAIAAgACAAIAAgACAAIAAgACAAIAAgACAAIABOAE8AVAAoAF8AaQBzAFMAaQBnAG4AZQBkACkALAAgADEALABcAG4AIAAgACAAIAAgACAAIAAgACAAIAAgACAAIAAgACAAIAAgACAAIAAgACAAIAAgACAAXwBmAGkAcgBzAHQAQwBoAGEAcgAgAD0AIABcACIALQBcACIALAAgAC0AMQAsAFwAbgAgACAAIAAgACAAIAAgACAAIAAgACAAIAAgACAAIAAgACAAIAAgACAAIAAgACAAIABfAGYAaQByAHMAdABDAGgAYQByACAAPQAgAFUATgBJAEMASABBAFIAKAA4ADcAMgAyACkALAAgAC0AMQAsAFwAbgAgACAAIAAgACAAIAAgACAAIAAgACAAIAAgACAAIAAgACAAIAAgACAAIAAgACAAIABUAFIAVQBFACwAIAAxAFwAbgAgACAAIAAgACAAIAAgACAAIAAgACAAIAAgACAAIAAgACAAIAAgACAAKQAsAFwAbgAgACAAIAAgACAAIAAgACAAIAAgACAAIAAgACAAIAAgACAAIAAgACAAXwB1AG4AUwBpAGcAbgBlAGQALAAgAEkARgAoAF8AaQBzAFMAaQBnAG4AZQBkACwAXABuACAAIAAgACAAIAAgACAAIAAgACAAIAAgACAAIAAgACAAIAAgACAAIAAgACAAIAAgAFIASQBHAEgAVAAoAEkAUwBPAEQAYQB0AGUALAAgAEwARQBOACgASQBTAE8ARABhAHQAZQApACAALQAgADEAKQAsAFwAbgAgACAAIAAgACAAIAAgACAAIAAgACAAIAAgACAAIAAgACAAIAAgACAAIAAgACAAIABJAFMATwBEAGEAdABlAFwAbgAgACAAIAAgACAAIAAgACAAIAAgACAAIAAgACAAIAAgACAAIAAgACAAKQAsAFwAbgAgACAAIAAgACAAIAAgACAAIAAgACAAIAAgACAAIAAgACAAIAAgACAAXwBsAGUAbgAsACAATABFAE4AKABfAHUAbgBTAGkAZwBuAGUAZAApACwAXABuACAAIAAgACAAIAAgACAAIAAgACAAIAAgACAAIAAgACAAIAAgACAAIABfAHQAeQBwAGUALAAgAEkARgBTACgAXABuACAAIAAgACAAIAAgACAAIAAgACAAIAAgACAAIAAgACAAIAAgACAAIAAgACAAIAAgAF8AbABlAG4AIAA+AD0AIAA4ACwAIABcACIAQwBcACIALABcAG4AIAAgACAAIAAgACAAIAAgACAAIAAgACAAIAAgACAAIAAgACAAIAAgACAAIAAgACAAXwBsAGUAbgAgAD0AIAA3ACwAIABcACIATwBcACIALABcAG4AIAAgACAAIAAgACAAIAAgACAAIAAgACAAIAAgACAAIAAgACAAIAAgACAAIAAgACAAKABfAGwAZQBuACAAPgA9ACAANAApACAAKgAgACgAXwBsAGUAbgAgADwAPQAgADUAKQAsACAAXAAiAFkAXAAiACwAXABuACAAIAAgACAAIAAgACAAIAAgACAAIAAgACAAIAAgACAAIAAgACAAIAAgACAAIAAgAFQAUgBVAEUALAAgAFwAIgBcACIAXABuACAAIAAgACAAIAAgACAAIAAgACAAIAAgACAAIAAgACAAIAAgACAAIAApACwAXABuACAAIAAgACAAIAAgACAAIAAgACAAIAAgACAAIAAgACAAIAAgACAAIABJAEYAUwAoAFwAbgAgACAAIAAgACAAIAAgACAAIAAgACAAIAAgACAAIAAgACAAIAAgACAAIAAgACAAIABfAHQAeQBwAGUAIAA9ACAAXAAiAFwAIgAsACAAewAjAFYAQQBMAFUARQAhACwAIABcACIAXAAiACwAIABcACIAXAAiACwAIABcACIAXAAiAH0ALABcAG4AIAAgACAAIAAgACAAIAAgACAAIAAgACAAIAAgACAAIAAgACAAIAAgACAAIAAgACAAXwB0AHkAcABlACAAPQAgAFwAIgBPAFwAIgAsACAATABFAFQAKABcAG4AIAAgACAAIAAgACAAIAAgACAAIAAgACAAIAAgACAAIAAgACAAIAAgACAAIAAgACAAIAAgACAAIABfAE8AZABhAHQAZQAsACAAUABBAFIAUwBFAF8ASQBTAE8AXwBPAFIARABJAE4AQQBMAF8ARABBAFQARQAoAEkAUwBPAEQAYQB0AGUALAAgAEoAdQBsAGkAYQBuAEMAYQBsAGUAbgBkAGEAcgApACwAXABuACAAIAAgACAAIAAgACAAIAAgACAAIAAgACAAIAAgACAAIAAgACAAIAAgACAAIAAgACAAIAAgACAASQBGACgASQBTAEUAUgBSAE8AUgAoAEkATgBEAEUAWAAoAF8ATwBkAGEAdABlACwAIAAxACwAIAAxACkAKQAsACAAewAjAFYAQQBMAFUARQAhACwAIABcACIAXAAiACwAIABcACIAXAAiACwAIABcACIAXAAiAH0ALABcAG4AIAAgACAAIAAgACAAIAAgACAAIAAgACAAIAAgACAAIAAgACAAIAAgACAAIAAgACAAIAAgACAAIAAgACAAIAAgAEgAUwBUAEEAQwBLACgAXAAiAE8AXAAiACwAXABuACAAIAAgACAAIAAgACAAIAAgACAAIAAgACAAIAAgACAAIAAgACAAIAAgACAAIAAgACAAIAAgACAAIAAgACAAIAAgACAAIAAgAEkATgBEAEUAWAAoAF8ATwBkAGEAdABlACwAIAAxACwAIAAxACkALABcAG4AIAAgACAAIAAgACAAIAAgACAAIAAgACAAIAAgACAAIAAgACAAIAAgACAAIAAgACAAIAAgACAAIAAgACAAIAAgACAAIAAgACAAXAAiAFwAIgAsAFwAbgAgACAAIAAgACAAIAAgACAAIAAgACAAIAAgACAAIAAgACAAIAAgACAAIAAgACAAIAAgACAAIAAgACAAIAAgACAAIAAgACAAIABJAE4ARABFAFgAKABfAE8AZABhAHQAZQAsACAAMQAsACAAMg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QAUgBVAEUALAAgAEwARQBUACgAXABuACAAIAAgACAAIAAgACAAIAAgACAAIAAgACAAIAAgACAAIAAgACAAIAAgACAAIAAgACAAIAAgACAAXwBDAGQAYQB0AGUALAAgAFAAQQBSAFMARQBfAEkAUwBPAF8AQwBBAEwARQBOAEQAQQBSAF8ARABBAFQARQAoAEkAUwBPAEQAYQB0AGUALAAgAEoAdQBsAGkAYQBuAEMAYQBsAGUAbgBkAGEAcgApACwAXABuACAAIAAgACAAIAAgACAAIAAgACAAIAAgACAAIAAgACAAIAAgACAAIAAgACAAIAAgACAAIAAgACAASQBGACgASQBTAEUAUgBSAE8AUgAoAEkATgBEAEUAWAAoAF8AQwBkAGEAdABlACwAIAAxACwAIAAxACkAKQAsACAAewAjAFYAQQBMAFUARQAhACwAIABcACIAXAAiACwAIABcACIAXAAiACwAIABcACIAXAAiAH0ALABcAG4AIAAgACAAIAAgACAAIAAgACAAIAAgACAAIAAgACAAIAAgACAAIAAgACAAIAAgACAAIAAgACAAIAAgACAAIAAgAEgAUwBUAEEAQwBLACgAXwB0AHkAcABlACwAIABfAEMAZABhAHQAZ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RABBAFQARQBUAEkATQBFAFwAbgBcAG4AUABhAHIAcwBlAHMAIABhAG4AIABJAFMATwAgAGYAbwByAG0AYQB0AHQAZQBkACAAZABhAHQAZQAgAGEAbgBkACAAdABpAG0AZQAgAGkAbgB0AG8AIAByAGUAcwBwAGUAYwB0AGkAdgBlACAAZABhAHQAZQAgAHAAYQByAHQAcwAsACAAdABpAG0AZQAsACAAYQBuAGQAIAB0AGkAbQBlACAAegBvAG4AZQAgAG8AZgBmAHMAZQB0ACAAZgByAG8AbQAgAFUAVABDAC4AXABuAFAAcgBvAHYAaQBkAGkAbgBnACAAYQAgAHQAaQBtAGUAIAB6AG8AbgBlACAAbwBmAGYAcwBlAHQAIABvAG4AIABpAHQAcwAgAG8AdwBuACAAaQBzACAAaQBuAHYAYQBsAGkAZAAgAGYAbwByACAAdABoAGkAcwAgAGYAdQBuAGMAdABpAG8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AgACAAIAAgACAAIAAgACAAfAAgAE0AbwBuAHQAaABcAG4AIAAzACAAfAAgAGkAbgB0AGUAZwBlAHIAIAAgACAAIAAgACAAIAAgACAAfAAgAEQAYQB5AFwAbgAgADQAIAB8ACAAZABlAGMAaQBtAGEAbAAgAFsAMAAuAC4AMQBdACAAIAB8ACAAVABpAG0AZQBcAG4AIAA1ACAAfAAgAGQAZQBjAGkAbQBhAGwAIAAgACAAIAAgACAAIAAgACAAfAAgAFQAaQBtAGUAIAB6AG8AbgBlACAAbwBmAGYAcwBlAHQAIABmAHIAbwBtACAAVQBUAEMAXABuACAAIAAgAHwAIABbAC0AMAAuADYAMgA1AC4ALgAwAC4ANgAyADUAXQ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FQAaQBtAGUAIAAgACAAIAAgACAAfAAgAHQAZQB4AHQAIAAgACAAfAAgAEQAYQB0AGUAIAB0AGkAbQBlACAAaQBuACAASQBTAE8AIABmAG8AcgBtAGEAdAAgAGkAZQAuACAAeQB5AHkAeQAtAE0ATQAtAGQAZABUAGgAaAA6AG0AbQA6AHMAcwArAGgAaAA6AG0AbQBcAG4AWwBOAG8ATQBpAHgAZQBkAEYAbwByAG0AYQB0AF0AIAAgAHwAIABzAHcAaQB0AGMAaAAgAHwAIABWAGEAbABpAGQAYQB0AGUAIABuAG8AIABtAGkAeAAgAG8AZgAgAGIAYQBzAGkAYwAgAGEAbgBkACAAZQB4AHQAZQBuAGQAZQBkACAAZgBvAHIAbQBhAHQAcwAuACAAZQBnAC4AIAB5AHkAeQB5AE0ATQBkAGQAVABoAGgAOgBtAG0AI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QASQBNAEUAKABcACIAMgAwADIAMwAtADAANQAtADIAMwBcACIAKQBcAG4AUgBlAHQAdQByAG4AcwA6ACAAewAyADAAMgAzACwAIAA1ACwAIAAyADMALAAgAFwAIgBcACIALAAgAFwAIgBcACIAfQBcAG4AXABuAFAAQQBSAFMARQBfAEkAUwBPAF8ARABBAFQARQBUAEkATQBFACgAXAAiADIAMAAyADMALQAwADUALQAyADMAVAAwADYAOgAwADAAXAAiACkAXABuAFIAZQB0AHUAcgBuAHMAOgAgAHsAMgAwADIAMwAsACAANQAsACAAMgAzACwAIAAwAC4AMgA1ACwAIABcACIAXAAiAH0AXABuAFwAbgBQAEEAUgBTAEUAXwBJAFMATwBfAEQAQQBUAEUAVABJAE0ARQAoAFwAIgBUADEAMgA6ADAAMABcACIAKQBcAG4AUgBlAHQAdQByAG4AcwA6ACAAewBcACIAXAAiACwAIABcACIAXAAiACwAIABcACIAXAAiACwAIAAwAC4ANQAsACAAXAAiAFwAIgB9AFwAbgBcAG4AUABBAFIAUwBFAF8ASQBTAE8AXwBEAEEAVABFAFQASQBNAEUAKABcACIAVAAxADIAOgAwADAAEiIwADYAOgAwADAAXAAiACkAXABuAFIAZQB0AHUAcgBuAHMAOgAgAHsAXAAiAFwAIgAsACAAXAAiAFwAIgAsACAAXAAiAFwAIgAsACAAMAAuADUALAAgAC0AMAAuADIANQB9AFwAbgBcAG4AUABBAFIAUwBFAF8ASQBTAE8AXwBEAEEAVABFAFQASQBNAEUAKABcACIAMgAwADIAMwAtADAANQAtADIAMwBUACsAMAA5ADoAMAAwAFwAIgApAFwAbgBSAGUAdAB1AHIAbgBzADoAIAB7ADIAMAAyADMALAAgADUALAAgADIAMwAsACAAXAAiAFwAIgAsACAAMAAuADMANwA1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QAQQBUAEUAVABJAE0ARQAgAD0AIABMAEEATQBCAEQAQQAoAEkAUwBPAEQAYQB0AGUAVABpAG0AZQAsACAAWwBBAGwAbABvAHcATQBpAHgAZQBkAFMAdAB5AGwAZQBzAF0ALAAgAFsASgB1AGwAaQBhAG4AQwBhAGwAZQBuAGQAYQByAF0ALABcAG4AIAAgACAAIABJAEYAUwAoAFwAbgAgACAAIAAgACAAIAAgACAASQBTAE8ARABhAHQAZQBUAGkAbQBlACAAPQAgAFwAIgBcACIALAAgAHsAXAAiAFwAIgAsACAAXAAiAFwAIgAsACAAXAAiAFwAIgAsACAAXAAiAFwAIgAsACAAXAAiAFwAIgB9ACwAXABuACAAIAAgACAAIAAgACAAIABOAE8AVAAoAFYAQQBMAEkARABBAFQARQBfAEMASABBAFIAUwBFAFQAKABcACIAKwAsAC0ALgAwADEAMgAzADQANQA2ADcAOAA5ADoAVABXAFoAXAAiACAAJgAgAFUATgBJAEMASABBAFIAKAA4ADcAMgAyACkALAAgAEkAUwBPAEQAYQB0AGUAVABpAG0AZQApACkALAAgAHsAIwBWAEEATABVAEUAIQAsACAAXAAiAFwAIgAsACAAXAAiAFwAIgAsACAAXAAiAFwAIgAsACAAXAAiAFwAIgB9ACwAXABuACAAIAAgACAAIAAgACAAIABUAFIAVQBFACwAIABMAEUAVAAoAFwAbgAgACAAIAAgACAAIAAgACAAIAAgACAAIABfAFQAcABvAHMALAAgAEkARgBFAFIAUgBPAFIAKABGAEkATgBEACgAXAAiAFQAXAAiACwAIABJAFMATwBEAGEAdABlAFQAaQBtAGUAKQAsACAAMAApACwAXABuACAAIAAgACAAIAAgACAAIAAgACAAIAAgAF8AcABhAHIAdABzACwAIABJAEYAKABfAFQAcABvAHMAIAA9ACAAMAAsACAAXABuACAAIAAgACAAIAAgACAAIAAgACAAIAAgACAAIAAgACAASABTAFQAQQBDAEsAKABJAFMATwBEAGEAdABlAFQAaQBtAGUALAAgAFwAIgBcACIALAAgAFwAIgBcACIAKQAsAFwAbgAgACAAIAAgACAAIAAgACAAIAAgACAAIAAgACAAIAAgAEwARQBUACgAXABuACAAIAAgACAAIAAgACAAIAAgACAAIAAgACAAIAAgACAAIAAgACAAIABfAGwAZQBuACwAIABMAEUATgAoAEkAUwBPAEQAYQB0AGUAVABpAG0AZQApACwAXABuACAAIAAgACAAIAAgACAAIAAgACAAIAAgACAAIAAgACAAIAAgACAAIABfAGQAYQB0AGUAUABhAHIAdAAsACAATABFAEYAVAAoAEkAUwBPAEQAYQB0AGUAVABpAG0AZQAsACAAXwBUAHAAbwBzACAALQAgADEAKQAsAFwAbgAgACAAIAAgACAAIAAgACAAIAAgACAAIAAgACAAIAAgACAAIAAgACAAXwBUAFoAcABvAHMALAAgAEYASQBOAEQAXwBOAFQASABfAEMASABBAFIAKABcACIAWgArAC0AXAAiACAAJgAgAFUATgBJAEMASABBAFIAKAA4ADcAMgAyACkALAAgAEkAUwBPAEQAYQB0AGUAVABpAG0AZQAsACAAMQAsACAAMAAsACAAXwBUAHAAbwBzACAAKwAgADEAKQAsAFwAbgAgACAAIAAgACAAIAAgACAAIAAgACAAIAAgACAAIAAgACAAIAAgACAASQBGAFMAKABcAG4AIAAgACAAIAAgACAAIAAgACAAIAAgACAAIAAgACAAIAAgACAAIAAgACAAIAAgACAAXwBUAFoAcABvAHMAIAA9ACAAMAAsAFwAbgAgACAAIAAgACAAIAAgACAAIAAgACAAIAAgACAAIAAgACAAIAAgACAAIAAgACAAIABIAFMAVABBAEMASwAoAFwAbgAgACAAIAAgACAAIAAgACAAIAAgACAAIAAgACAAIAAgACAAIAAgACAAIAAgACAAIAAgACAAIAAgAF8AZABhAHQAZQBQAGEAcgB0ACwAXABuACAAIAAgACAAIAAgACAAIAAgACAAIAAgACAAIAAgACAAIAAgACAAIAAgACAAIAAgACAAIAAgACAAUgBJAEcASABUACgASQBTAE8ARABhAHQAZQBUAGkAbQBlACwAIABfAGwAZQBuACAALQAgAF8AVABwAG8AcwAgACsAIAAxACkALABcAG4AIAAgACAAIAAgACAAIAAgACAAIAAgACAAIAAgACAAIAAgACAAIAAgACAAIAAgACAAIAAgACAAIABcACIAXAAiAFwAbgAgACAAIAAgACAAIAAgACAAIAAgACAAIAAgACAAIAAgACAAIAAgACAAIAAgACAAIAApACwAXABuACAAIAAgACAAIAAgACAAIAAgACAAIAAgACAAIAAgACAAIAAgACAAIAAgACAAIAAgAF8AVABaAHAAbwBzACAAPQAgAF8AVABwAG8AcwAgACsAIAAxACwAXABuACAAIAAgACAAIAAgACAAIAAgACAAIAAgACAAIAAgACAAIAAgACAAIAAgACAAIAAgAEgAUwBUAEEAQwBLACgAXABuACAAIAAgACAAIAAgACAAIAAgACAAIAAgACAAIAAgACAAIAAgACAAIAAgACAAIAAgACAAIAAgACAAXwBkAGEAdABlAFAAYQByAHQALABcAG4AIAAgACAAIAAgACAAIAAgACAAIAAgACAAIAAgACAAIAAgACAAIAAgACAAIAAgACAAIAAgACAAIABcACIAXAAiACwAXABuACAAIAAgACAAIAAgACAAIAAgACAAIAAgACAAIAAgACAAIAAgACAAIAAgACAAIAAgACAAIAAgACAAUgBJAEcASABUACgASQBTAE8ARABhAHQAZQBUAGkAbQBlACwAIABfAGwAZQBuACAALQAgAF8AVABaAHAAbwBzACAAKwAgADEAKQBcAG4AIAAgACAAIAAgACAAIAAgACAAIAAgACAAIAAgACAAIAAgACAAIAAgACAAIAAgACAAKQAsAFwAbgAgACAAIAAgACAAIAAgACAAIAAgACAAIAAgACAAIAAgACAAIAAgACAAIAAgACAAIABUAFIAVQBFACwAXABuACAAIAAgACAAIAAgACAAIAAgACAAIAAgACAAIAAgACAAIAAgACAAIAAgACAAIAAgAEgAUwBUAEEAQwBLACgAXABuACAAIAAgACAAIAAgACAAIAAgACAAIAAgACAAIAAgACAAIAAgACAAIAAgACAAIAAgACAAIAAgACAAXwBkAGEAdABlAFAAYQByAHQALABcAG4AIAAgACAAIAAgACAAIAAgACAAIAAgACAAIAAgACAAIAAgACAAIAAgACAAIAAgACAAIAAgACAAIABNAEkARAAoAEkAUwBPAEQAYQB0AGUAVABpAG0AZQAsACAAXwBUAHAAbwBzACwAIABfAFQAWgBQAG8AcwAgAC0AIABfAFQAcABvAHMAKQAsAFwAbgAgACAAIAAgACAAIAAgACAAIAAgACAAIAAgACAAIAAgACAAIAAgACAAIAAgACAAIAAgACAAIAAgAFIASQBHAEgAVAAoAEkAUwBPAEQAYQB0AGUAVABpAG0AZQAsACAAXwBsAGUAbgAgAC0AIABfAFQAWgBwAG8AcwAgACsAIAAxACkAXABuACAAIAAgACAAIAAgACAAIAAgACAAIAAgACAAIAAgACAAIAAgACAAIAAgACAAIAAgACkAXABuACAAIAAgACAAIAAgACAAIAAgACAAIAAgACAAIAAgACAAIAAgACAAIAApAFwAbgAgACAAIAAgACAAIAAgACAAIAAgACAAIAAgACAAIAAgACkAXABuACAAIAAgACAAIAAgACAAIAAgACAAIAAgACkALABcAG4AIAAgACAAIAAgACAAIAAgACAAIAAgACAAXwBmAGEAaQBsAFMAdAB5AGwAZQBDAGgAZQBjAGsALAAgAEkARgAoAE4AKABBAGwAbABvAHcATQBpAHgAZQBkAFMAdAB5AGwAZQBzACkAIAA8AD4AIAAwACwAIABGAEEATABTAEUALABcAG4AIAAgACAAIAAgACAAIAAgACAAIAAgACAAIAAgACAAIABMAEUAVAAoAFwAbgAgACAAIAAgACAAIAAgACAAIAAgACAAIAAgACAAIAAgACAAIAAgACAAXwBmAG0AdABEAGEAdABlACwAIABJAEYAUwAoAFwAbgAgACAAIAAgACAAIAAgACAAIAAgACAAIAAgACAAIAAgACAAIAAgACAAIAAgACAAIABJAE4ARABFAFgAKABfAHAAYQByAHQAcwAsACAAMQAsACAAMQApACAAPQAgAFwAIgBcACIALAAgADMALABcAG4AIAAgACAAIAAgACAAIAAgACAAIAAgACAAIAAgACAAIAAgACAAIAAgACAAIAAgACAASQBGAEUAUgBSAE8AUgAoAEYASQBOAEQAKABcACIALQBcACIALAAgAEkATgBEAEUAWAAoAF8AcABhAHIAdABzACwAIAAxACwAIAAxACkALAAgADUAKQAsACAAMAApACAAPgAgADAALAAgADIALABcAG4AIAAgACAAIAAgACAAIAAgACAAIAAgACAAIAAgACAAIAAgACAAIAAgACAAIAAgACAAVABSAFUARQAsACAAMQBcAG4AIAAgACAAIAAgACAAIAAgACAAIAAgACAAIAAgACAAIAAgACAAIAAgACkALABcAG4AIAAgACAAIAAgACAAIAAgACAAIAAgACAAIAAgACAAIAAgACAAIAAgAF8AZgBtAHQAVABpAG0AZQAsACAASQBGAFMAKABcAG4AIAAgACAAIAAgACAAIAAgACAAIAAgACAAIAAgACAAIAAgACAAIAAgACAAIAAgACAASQBOAEQARQBYACgAXwBwAGEAcgB0AHMALAAgADEALAAgADIAKQAgAD0AIABcACIAXAAiACwAIAAzACwAXABuACAAIAAgACAAIAAgACAAIAAgACAAIAAgACAAIAAgACAAIAAgACAAIAAgACAAIAAgAEwARQBOACgASQBOAEQARQBYACgAXwBwAGEAcgB0AHMALAAgADEALAAgADIAKQApACAAPQAgADMALAAgADMALABcAG4AIAAgACAAIAAgACAAIAAgACAAIAAgACAAIAAgACAAIAAgACAAIAAgACAAIAAgACAASQBGAEUAUgBSAE8AUgAoAEYASQBOAEQAKABcACIAOgBcACIALAAgAEkATgBEAEUAWAAoAF8AcABhAHIAdABzACwAIAAxACwAIAAyACkALAAgADQAKQAsACAAMAApACAAPgAgADAALAAgADIALABcAG4AIAAgACAAIAAgACAAIAAgACAAIAAgACAAIAAgACAAIAAgACAAIAAgACAAIAAgACAAVABSAFUARQAsACAAMQBcAG4AIAAgACAAIAAgACAAIAAgACAAIAAgACAAIAAgACAAIAAgACAAIAAgACkALABcAG4AIAAgACAAIAAgACAAIAAgACAAIAAgACAAIAAgACAAIAAgACAAIAAgAF8AZgBtAHQAVABaAE8ALAAgAEkARgBTACgAXABuACAAIAAgACAAIAAgACAAIAAgACAAIAAgACAAIAAgACAAIAAgACAAIAAgACAAIAAgAEkATgBEAEUAWAAoAF8AcABhAHIAdABzACwAIAAxACwAIAAzACkAIAA9ACAAXAAiAFwAIgAsACAAMwAsAFwAbgAgACAAIAAgACAAIAAgACAAIAAgACAAIAAgACAAIAAgACAAIAAgACAAIAAgACAAIABDAE8ARABFACgASQBOAEQARQBYACgAXwBwAGEAcgB0AHMALAAgADEALAAgADMAKQApACAAPQAgADkAMAAsACAAMwAsAFwAbgAgACAAIAAgACAAIAAgACAAIAAgACAAIAAgACAAIAAgACAAIAAgACAAIAAgACAAIABMAEUATgAoAEkATgBEAEUAWAAoAF8AcABhAHIAdABzACwAIAAxACwAIAAzACkAKQAgAD0AIAAzACwAIAAzACwAXABuACAAIAAgACAAIAAgACAAIAAgACAAIAAgACAAIAAgACAAIAAgACAAIAAgACAAIAAgAEkARgBFAFIAUgBPAFIAKABGAEkATgBEACgAXAAiADoAXAAiACwAIABJAE4ARABFAFgAKABfAHAAYQByAHQAcwAsACAAMQAsACAAMwApACwAIAA0ACkALAAgADAAKQAgAD4AIAAwACwAIAAyACwAXABuACAAIAAgACAAIAAgACAAIAAgACAAIAAgACAAIAAgACAAIAAgACAAIAAgACAAIAAgAFQAUgBVAEUALAAgADEAXABuACAAIAAgACAAIAAgACAAIAAgACAAIAAgACAAIAAgACAAIAAgACAAIAApACwAXABuACAAIAAgACAAIAAgACAAIAAgACAAIAAgACAAIAAgACAAIAAgACAAIABJAEYAUwAoAFwAbgAgACAAIAAgACAAIAAgACAAIAAgACAAIAAgACAAIAAgACAAIAAgACAAIAAgACAAIABCAEkAVABBAE4ARAAoAF8AZgBtAHQARABhAHQAZQAsACAAXwBmAG0AdABUAGkAbQBlACkAIAA9ACAAMAAsACAAVABSAFUARQAsAFwAbgAgACAAIAAgACAAIAAgACAAIAAgACAAIAAgACAAIAAgACAAIAAgACAAIAAgACAAIABCAEkAVABBAE4ARAAoAF8AZgBtAHQARABhAHQAZQAsACAAXwBmAG0AdABUAFoATwApACAAPQAgADAALAAgAFQAUgBVAEUALABcAG4AIAAgACAAIAAgACAAIAAgACAAIAAgACAAIAAgACAAIAAgACAAIAAgACAAIAAgACAAQgBJAFQAQQBOAEQAKABfAGYAbQB0AFQAaQBtAGUALAAgAF8AZgBtAHQAVABaAE8AKQAgAD0AIAAwACwAIABUAFIAVQBFACwAXABuACAAIAAgACAAIAAgACAAIAAgACAAIAAgACAAIAAgACAAIAAgACAAIAAgACAAIAAgAFQAUgBVAEUALAAgAEYAQQBMAFMARQBcAG4AIAAgACAAIAAgACAAIAAgACAAIAAgACAAIAAgACAAIAAgACAAIAAgACkAXABuACAAIAAgACAAIAAgACAAIAAgACAAIAAgACAAIAAgACAAKQBcAG4AIAAgACAAIAAgACAAIAAgACAAIAAgACAAKQAsAFwAbgAgACAAIAAgACAAIAAgACAAIAAgACAAIABJAEYAKABfAGYAYQBpAGwAUwB0AHkAbABlAEMAaABlAGMAawAsACAAewAjAE4ALwBBACwAIABcACIAXAAiACwAIABcACIAXAAiACwAIABcACIAXAAiACwAIABcACIAXAAiAH0ALABcAG4AIAAgACAAIAAgACAAIAAgACAAIAAgACAAIAAgACAAIABMAEUAVAAoAFwAbgAgACAAIAAgACAAIAAgACAAIAAgACAAIAAgACAAIAAgACAAIAAgACAAXwB0AGkAbQBlACwAIABQAEEAUgBTAEUAXwBJAFMATwBfAFQASQBNAEUAKABJAE4ARABFAFgAKABfAHAAYQByAHQAcwAsACAAMQAsACAAMgApACkALABcAG4AIAAgACAAIAAgACAAIAAgACAAIAAgACAAIAAgACAAIAAgACAAIAAgAF8AdAB6AG8ALAAgAFAAQQBSAFMARQBfAEkAUwBPAF8AVABaAE8AKABJAE4ARABFAFgAKABfAHAAYQByAHQAcwAsACAAMQAsACAAMwApACkALABcAG4AIAAgACAAIAAgACAAIAAgACAAIAAgACAAIAAgACAAIAAgACAAIAAgAEkARgAoAEkATgBEAEUAWAAoAF8AcABhAHIAdABzACwAIAAxACwAIAAxACkAIAA9ACAAXAAiAFwAIgAsAFwAbgAgACAAIAAgACAAIAAgACAAIAAgACAAIAAgACAAIAAgACAAIAAgACAAIAAgACAAIABJAEYAKAAoAF8AdABpAG0AZQAgAD0AIABcACIAXAAiACkAIAAqACAAKABfAHQAegBvACAAPAA+ACAAXAAiAFwAIgApACwAIAB7ACMAVgBBAEwAVQBFACEALAAgAFwAIgBcACIALAAgAFwAIgBcACIALAAgAFwAIgBcACIALAAgAFwAIgBcACIAfQAsAFwAbgAgACAAIAAgACAAIAAgACAAIAAgACAAIAAgACAAIAAgACAAIAAgACAAIAAgACAAIAAgACAAIAAgAEgAUwBUAEEAQwBLACgAXAAiAFwAIgAsACAAXAAiAFwAIgAsACAAXAAiAFwAIgAsACAAXwB0AGkAbQBlACwAIABfAHQAegBvACkAXABuACAAIAAgACAAIAAgACAAIAAgACAAIAAgACAAIAAgACAAIAAgACAAIAAgACAAIAAgACkALABcAG4AIAAgACAAIAAgACAAIAAgACAAIAAgACAAIAAgACAAIAAgACAAIAAgACAAIAAgACAATABFAFQAKABcAG4AIAAgACAAIAAgACAAIAAgACAAIAAgACAAIAAgACAAIAAgACAAIAAgACAAIAAgACAAIAAgACAAIABfAGQAYQB0AGUALAAgAFAAQQBSAFMARQBfAEkAUwBPAF8AQwBBAEwARQBOAEQAQQBSAF8ARABBAFQARQAoAEkATgBEAEUAWAAoAF8AcABhAHIAdABzACwAIAAxACwAIAAxACkALAAgAEoAdQBsAGkAYQBuAEMAYQBsAGUAbgBkAGEAcgApACwAXABuACAAIAAgACAAIAAgACAAIAAgACAAIAAgACAAIAAgACAAIAAgACAAIAAgACAAIAAgACAAIAAgACAASABTAFQAQQBDAEsAKABfAGQAYQB0AGUALAAgAF8AdABpAG0AZQAsACAAXwB0AHoAbw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FkARQBBAFIAXABuAFwAbgBSAGUAdAB1AHIAbgBzACAAYQAgAG4AdQBtAGIAZQByACAAcgBlAHAAcgBlAHMAZQBuAHQAaQBuAGcAIAB0AGgAZQAgAHkAZQBhAHIAIAByAGUAbABhAHQAaQB2AGUAIAB0AG8AIAB0AGgAZQAgAGMAbwBtAG0AbwBuACAAZQByAGEAIABmAHIAbwBtACAAYQAgAGcAaQB2AGUAbgAgAGwAaQB0AGUAcgBhAHIAeQAgAHkAZQ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LgAgAE4AbwB0AGUAIAB0AGgAYQB0ACAAMQAgAEIAQwAgAD0AIAAwACAAQwBFACwAIAAyACAAQgBDACAAPQAgAC0AMQAgAEMAR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kAdABlAHIAYQByAHkAWQBlAGEAcgAgAHwAIAB0AGUAeAB0ACAAfAAgAEwAaQB0AGUAcgBhAHIAeQ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ZAEUAQQBSACAAPQAgAEwAQQBNAEIARABBACgATABpAHQAZQByAGEAcgB5AFkAZQBhAHIALABcAG4AIAAgACAAIABJAEYAKABMAGkAdABlAHIAYQByAHkAWQBlAGEAcgAgAD0AIABcACIAXAAiACwAIABcACIAXAAiACwAXABuACAAIAAgACAAIAAgACAAIABJAEYAKABOAE8AVAAoAFYAQQBMAEkARABBAFQARQBfAEMASABBAFIAUwBFAFQAKABcACIAIAAtACsAMAAxADIAMwA0ADUANgA3ADgAOQBCAEMARQBcACIAIAAmACAAVQBOAEkAQwBIAEEAUgAoADgANwAyADIAKQAsACAATABpAHQAZQByAGEAcgB5AFkAZQBhAHIAKQApACwAIAB7ACMAVgBBAEwAVQBFACEAfQAsAFwAbgAgACAAIAAgACAAIAAgACAAIAAgACAAIABMAEUAVAAoAFwAbgAgACAAIAAgACAAIAAgACAAIAAgACAAIAAgACAAIAAgAGYAbgBZAGUAYQByAFYAYQBsAHUAZQAsACAATABBAE0AQgBEAEEAKABfAHQAZQB4AHQALABcAG4AIAAgACAAIAAgACAAIAAgACAAIAAgACAAIAAgACAAIAAgACAAIAAgAEwARQBUACgAXABuACAAIAAgACAAIAAgACAAIAAgACAAIAAgACAAIAAgACAAIAAgACAAIAAgACAAIAAgAF8AYwBoAGEAcgAxACwAIABMAEUARgBUACgAXwB0AGUAeAB0ACwAIAAxACkALABcAG4AIAAgACAAIAAgACAAIAAgACAAIAAgACAAIAAgACAAIAAgACAAIAAgACAAIAAgACAAXwBzAGkAZwBuACwAIABJAEYAUwAoAFwAbgAgACAAIAAgACAAIAAgACAAIAAgACAAIAAgACAAIAAgACAAIAAgACAAIAAgACAAIAAgACAAIAAgAF8AYwBoAGEAcgAxACAAPQAgAFwAIgArAFwAIgAsACAAMQAsAFwAbgAgACAAIAAgACAAIAAgACAAIAAgACAAIAAgACAAIAAgACAAIAAgACAAIAAgACAAIAAgACAAIAAgAF8AYwBoAGEAcgAxACAAPQAgAFwAIgAtAFwAIgAsACAALQAxACwAXABuACAAIAAgACAAIAAgACAAIAAgACAAIAAgACAAIAAgACAAIAAgACAAIAAgACAAIAAgACAAIAAgACAAVQBOAEkAQwBPAEQARQAoAF8AYwBoAGEAcgAxACkAIAA9ACAAOAA3ADIAMgAsACAALQAxACwAXABuACAAIAAgACAAIAAgACAAIAAgACAAIAAgACAAIAAgACAAIAAgACAAIAAgACAAIAAgACAAIAAgACAAVABSAFUARQAsACAAXAAiAFwAIgBcAG4AIAAgACAAIAAgACAAIAAgACAAIAAgACAAIAAgACAAIAAgACAAIAAgACAAIAAgACAAKQAsAFwAbgAgACAAIAAgACAAIAAgACAAIAAgACAAIAAgACAAIAAgACAAIAAgACAAIAAgACAAIABJAEYAKABfAHMAaQBnAG4AIAA9ACAAXAAiAFwAIgAsAFwAbgAgACAAIAAgACAAIAAgACAAIAAgACAAIAAgACAAIAAgACAAIAAgACAAIAAgACAAIAAgACAAIAAgAEkATgBUACgAVgBBAEwAVQBFACgAXwB0AGUAeAB0ACkAKQAsAFwAbgAgACAAIAAgACAAIAAgACAAIAAgACAAIAAgACAAIAAgACAAIAAgACAAIAAgACAAIAAgACAAIAAgAF8AcwBpAGcAbgAgACoAIABJAE4AVAAoAFYAQQBMAFUARQAoAFIASQBHAEgAVAAoAF8AdABlAHgAdAAsACAATABFAE4AKABfAHQAZQB4AHQAKQAgAC0AMQApACkAKQBcAG4AIAAgACAAIAAgACAAIAAgACAAIAAgACAAIAAgACAAIAAgACAAIAAgACAAIAAgACAAKQBcAG4AIAAgACAAIAAgACAAIAAgACAAIAAgACAAIAAgACAAIAAgACAAIAAgACkAXABuACAAIAAgACAAIAAgACAAIAAgACAAIAAgACAAIAAgACAAKQAsAFwAbgBcAG4AIAAgACAAIAAgACAAIAAgACAAIAAgACAAIAAgACAAIABfAGwAaQB0AFkAZQBhAHIALAAgAFMAVQBCAFMAVABJAFQAVQBUAEUAKABTAFUAQgBTAFQASQBUAFUAVABFACgATABpAHQAZQByAGEAcgB5AFkAZQBhAHIALAAgAFwAIgAsAFwAIgAsACAAXAAiAFwAIgApACwAIABcACIAIABcACIALAAgAFwAIgBcACIAKQAsAFwAbgAgACAAIAAgACAAIAAgACAAIAAgACAAIAAgACAAIAAgAF8AeQBlAGEAcgBDAEUALAAgAEkARgBTACgAXABuACAAIAAgACAAIAAgACAAIAAgACAAIAAgACAAIAAgACAAIAAgACAAIABSAEkARwBIAFQAKABfAGwAaQB0AFkAZQBhAHIALAAgADMAKQAgAD0AIABcACIAQgBDAEUAXAAiACwAXABuACAAIAAgACAAIAAgACAAIAAgACAAIAAgACAAIAAgACAAIAAgACAAIAAgACAAIAAgAEwARQBUACgAXABuACAAIAAgACAAIAAgACAAIAAgACAAIAAgACAAIAAgACAAIAAgACAAIAAgACAAIAAgACAAIAAgACAAXwBzAFkAZQBhAHIALAAgAEwARQBGAFQAKABfAGwAaQB0AFkAZQBhAHIALAAgAEwARQBOACgAXwBsAGkAdABZAGUAYQByACkAIAAtACAAMwApACwAXABuACAAIAAgACAAIAAgACAAIAAgACAAIAAgACAAIAAgACAAIAAgACAAIAAgACAAIAAgACAAIAAgACAAMQAgAC0AIABmAG4AWQBlAGEAcgBWAGEAbAB1AGUAKABfAHMAWQBlAGEAcgApAFwAbgAgACAAIAAgACAAIAAgACAAIAAgACAAIAAgACAAIAAgACAAIAAgACAAIAAgACAAIAApACwAXABuACAAIAAgACAAIAAgACAAIAAgACAAIAAgACAAIAAgACAAIAAgACAAIABSAEkARwBIAFQAKABfAGwAaQB0AFkAZQBhAHIALAAgADIAKQAgAD0AIABcACIAQwBFAFwAIgAsAFwAbgAgACAAIAAgACAAIAAgACAAIAAgACAAIAAgACAAIAAgACAAIAAgACAAIAAgACAAIABMAEUAVAAoAFwAbgAgACAAIAAgACAAIAAgACAAIAAgACAAIAAgACAAIAAgACAAIAAgACAAIAAgACAAIAAgACAAIAAgAF8AcwBZAGUAYQByACwAIABMAEUARgBUACgAXwBsAGkAdABZAGUAYQByACwAIABMAEUATgAoAF8AbABpAHQAWQBlAGEAcgApACAALQAgADIAKQAsAFwAbgAgACAAIAAgACAAIAAgACAAIAAgACAAIAAgACAAIAAgACAAIAAgACAAIAAgACAAIAAgACAAIAAgAGYAbgBZAGUAYQByAFYAYQBsAHUAZQAoAF8AcwBZAGUAYQByACkAXABuACAAIAAgACAAIAAgACAAIAAgACAAIAAgACAAIAAgACAAIAAgACAAIAAgACAAIAAgACkALABcAG4AIAAgACAAIAAgACAAIAAgACAAIAAgACAAIAAgACAAIAAgACAAIAAgAFQAUgBVAEUALAAgAGYAbgBZAGUAYQByAFYAYQBsAHUAZQAoAF8AbABpAHQAWQBlAGEAcgApAFwAbgAgACAAIAAgACAAIAAgACAAIAAgACAAIAAgACAAIAAgACkALABcAG4AIAAgACAAIAAgACAAIAAgACAAIAAgACAAIAAgACAAIABcAG4AIAAgACAAIAAgACAAIAAgACAAIAAgACAAIAAgACAAIABJAEYARQBSAFIATwBSACgAXwB5AGUAYQByAEMARQAsACAAewAjAFYAQQBMAFUARQAhAH0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XABuAFwAbgBQAGEAcgBzAGUAcwAgAGEAIABsAGkAdABlAHIAYQByAHkAIABkAGEAdABlACAAaQBuAHQAbwAgAHIAZQBzAHAAZQBjAHQAaQB2AGUAIABwAGEAcgB0AHMAIABvAGYAIAB5AGUAYQByACwAIABtAG8AbgB0AGgALAAgAGQAYQB5ACAAYQBuAGQ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WwAxAC4ALgAxADIAXQAgAHwAIABNAG8AbgB0AGgAXABuACAAMwAgAHwAIABpAG4AdABlAGcAZQByACAAWwAxAC4ALgAzADEAXQAgAHwAIABEAGEAeQBcAG4AIAA0ACAAfAAgAGQAZQBjAGkAbQBhAGwAIABbADAALgAuADEAXQAg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pAHQAZQByAGEAcgB5AEQAYQB0AGUAIAB8ACAAdABlAHgAdAAgAHwAIABMAGkAdABlAHIAYQByAHkAIABkAGEAdABlACAAYQBuAGQAIAB0AGkAbQ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AoAFwAIgBGAGUAYgAgADIANQAsACAAMgAwADEANAAsACAANgA6ADAAMABcACIAKQBcAG4AUgBlAHQAdQByAG4AcwA6ACAAewAyADAAMQA0ACwAIAAyACwAIAAyADUALAAgADAALgAyADUAfQBcAG4AXABuAFAAQQBSAFMARQBfAEwASQBUAEUAUgBBAFIAWQBfAEQAQQBUAEUAKABcACIARABlAGMAIAAzADEALAAgADIAMAAyADMALAAgADIANAA6ADAAMABcACIAKQBcAG4AUgBlAHQAdQByAG4AcwA6ACAAewAyADAAMgAzACwAIAAxADIALAAgADMAMQAsACAAMQB9AFwAbgBcAG4AUABBAFIAUwBFAF8ATABJAFQARQBSAEEAUgBZAF8ARABBAFQARQAoAFwAIgBGAGUAYgAgADIANQBcACIAKQBcAG4AUgBlAHQAdQByAG4AcwA6ACAAewBcACIAXAAiACAALAAgADIALAAgADIANQAsACAAXAAi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ABJAFQARQBSAEEAUgBZAF8ARABBAFQARQAgAD0AIABMAEEATQBCAEQAQQAoAEwAaQB0AGUAcgBhAHIAeQBEAGEAdABlACwAXABuACAAIAAgACAASQBGACgATABpAHQAZQByAGEAcgB5AEQAYQB0AGUAIAA9ACAAXAAiAFwAIgAsACAAewBcACIAXAAiACwAIABcACIAXAAiACwAIABcACIAXAAiACwAIABcACIAXAAiAH0ALABcAG4AIAAgACAAIAAgACAAIAAgAEwARQBUACgAXABuACAAIAAgACAAIAAgACAAIAAgACAAIAAgAGYAbgBQAGEAcgBzAGUAVABpAG0AZQAsACAATABBAE0AQgBEAEEAKABfAHQAaQBtAGUAUABhAHIAdAAsAFwAbgAgACAAIAAgACAAIAAgACAAIAAgACAAIAAgACAAIAAgAEwARQBUACgAXABuACAAIAAgACAAIAAgACAAIAAgACAAIAAgACAAIAAgACAAIAAgACAAIABfAHQAcgB5AFQAaQBtAGUALAAgAEQAQQBUAEUAVgBBAEwAVQBFACgAXwB0AGkAbQBlAFAAYQByAHQAKQAgACsAIABUAEkATQBFAFYAQQBMAFUARQAoAF8AdABpAG0AZQBQAGEAcgB0ACkALABcAG4AIAAgACAAIAAgACAAIAAgACAAIAAgACAAIAAgACAAIAAgACAAIAAgAEkARgBTACgAXABuACAAIAAgACAAIAAgACAAIAAgACAAIAAgACAAIAAgACAAIAAgACAAIAAgACAAIAAgAEkAUwBFAFIAUgBPAFIAKABfAHQAcgB5AFQAaQBtAGUAKQAsACAAXAAiAFwAIgAsAFwAbgAgACAAIAAgACAAIAAgACAAIAAgACAAIAAgACAAIAAgACAAIAAgACAAIAAgACAAIABfAHQAcgB5AFQAaQBtAGUAIAA+ACAAMQAsACAAewAjAE4AVQBNACEAfQAsAFwAbgAgACAAIAAgACAAIAAgACAAIAAgACAAIAAgACAAIAAgACAAIAAgACAAIAAgACAAIABUAFIAVQBFACwAIABfAHQAcgB5AFQAaQBtAGUAXABuACAAIAAgACAAIAAgACAAIAAgACAAIAAgACAAIAAgACAAIAAgACAAIAApAFwAbgAgACAAIAAgACAAIAAgACAAIAAgACAAIAAgACAAIAAgACkAXABuACAAIAAgACAAIAAgACAAIAAgACAAIAAgACkALABcAG4AXABuACAAIAAgACAAIAAgACAAIAAgACAAIAAgAGYAbgBQAGEAcgBzAGUARABhAHkALAAgAEwAQQBNAEIARABBACgAXwBkAGEAeQBQAGEAcgB0ACwAIABfAHkAZQBhAHIALAAgAF8AbQBvAG4AdABoACwAXABuACAAIAAgACAAIAAgACAAIAAgACAAIAAgACAAIAAgACAATABFAFQAKABcAG4AIAAgACAAIAAgACAAIAAgACAAIAAgACAAIAAgACAAIAAgACAAIAAgAF8AZABhAHkALAAgAEkATgBUACgAVgBBAEwAVQBFACgAXwBkAGEAeQBQAGEAcgB0ACkAKQAsAFwAbgAgACAAIAAgACAAIAAgACAAIAAgACAAIAAgACAAIAAgACAAIAAgACAASQBGAFMAKABcAG4AIAAgACAAIAAgACAAIAAgACAAIAAgACAAIAAgACAAIAAgACAAIAAgACAAIAAgACAAXwBkAGEAeQAgADwAPQAgADAALAAgAHsAIwBOAFUATQAhAH0ALABcAG4AIAAgACAAIAAgACAAIAAgACAAIAAgACAAIAAgACAAIAAgACAAIAAgACAAIAAgACAAXwBkAGEAeQAgADwAPQAgAEQAQQBZAFMAXwBJAE4AXwBNAE8ATgBUAEgAKABfAG0AbwBuAHQAaAAsACAAXwB5AGUAYQByACwAIABfAHkAZQBhAHIAIAA8AD0AIAAxADUAOAAyACkALAAgAF8AZABhAHkALABcAG4AIAAgACAAIAAgACAAIAAgACAAIAAgACAAIAAgACAAIAAgACAAIAAgACAAIAAgACAAVABSAFUARQAsACAAewAjAE4AVQBNACEAfQBcAG4AIAAgACAAIAAgACAAIAAgACAAIAAgACAAIAAgACAAIAAgACAAIAAgACkAXABuACAAIAAgACAAIAAgACAAIAAgACAAIAAgACAAIAAgACAAKQBcAG4AIAAgACAAIAAgACAAIAAgACAAIAAgACAAKQAsAFwAbgBcAG4AIAAgACAAIAAgACAAIAAgACAAIAAgACAAXwBwAGEAcgB0AHMALAAgAFQAUgBJAE0AKABUAEUAWABUAFMAUABMAEkAVAAoAEwAaQB0AGUAcgBhAHIAeQBEAGEAdABlACwAIABcACIALABcACIAKQApACwAXABuACAAIAAgACAAIAAgACAAIAAgACAAIAAgAF8AYwBvAGwAcwAsACAAQwBPAEwAVQBNAE4AUwAoAF8AcABhAHIAdABzACkALABcAG4AIAAgACAAIAAgACAAIAAgACAAIAAgACAASQBGAFMAKABfAGMAbwBsAHMAIAA9ACAAMQAsAFwAbgAgACAAIAAgACAAIAAgACAAIAAgACAAIAAgACAAIAAgAEwARQBUACgAXABuACAAIAAgACAAIAAgACAAIAAgACAAIAAgACAAIAAgACAAIAAgACAAIABfAHAAYQByAHQAMQAsACAASQBOAEQARQBYACgAXwBwAGEAcgB0AHMALAAgADEALAAgADEAKQAsAFwAbgAgACAAIAAgACAAIAAgACAAIAAgACAAIAAgACAAIAAgACAAIAAgACAAXwBzAHAAYQBjAGUAUABvAHMALAAgAEkARgBFAFIAUgBPAFIAKABGAEkATgBEACgAXAAiACAAXAAiACwAIABfAHAAYQByAHQAMQApACwAIAAwACkALABcAG4AIAAgACAAIAAgACAAIAAgACAAIAAgACAAIAAgACAAIAAgACAAIAAgAEkARgAoAF8AcwBwAGEAYwBlAFAAbwBzACAAPQAgADAALAAgAHsAIwBWAEEATABVAEUAIQAsACAAXAAiAFwAIgAsACAAXAAiAFwAIgAsACAAXAAiAFwAIgB9ACwAXABuACAAIAAgACAAIAAgACAAIAAgACAAIAAgACAAIAAgACAAIAAgACAAIAAgACAAIAAgAEwARQBUACgAXABuACAAIAAgACAAIAAgACAAIAAgACAAIAAgACAAIAAgACAAIAAgACAAIAAgACAAIAAgACAAIAAgACAAXwBtAG8AbgB0AGgALAAgAFAAQQBSAFMARQBfAE0ATwBOAFQASAAoAEwARQBGAFQAKABfAHAAYQByAHQAMQAsACAAXwBzAHAAYQBjAGUAUABvAHMAIAAtACAAMQApACkALABcAG4AIAAgACAAIAAgACAAIAAgACAAIAAgACAAIAAgACAAIAAgACAAIAAgACAAIAAgACAAIAAgACAAIABfAGQAYQB5AHMASQBuAE0AbwBuAHQAaAAsACAARABBAFkAUwBfAEkATgBfAE0ATwBOAFQASAAoAF8AbQBvAG4AdABoACwAIAAyADAAMAAwACkALABcAG4AIAAgACAAIAAgACAAIAAgACAAIAAgACAAIAAgACAAIAAgACAAIAAgACAAIAAgACAAIAAgACAAIABfAHIAZQBtAGEAaQBuACwAIABNAEkARAAoAF8AcABhAHIAdAAxACwAIABfAHMAcABhAGMAZQBQAG8AcwAgACsAIAAxACwAIABMAEUATgAoAF8AcABhAHIAdAAxACkAIAAtACAAXwBzAHAAYQBjAGUAUABvAHMAKQAsAFwAbgAgACAAIAAgACAAIAAgACAAIAAgACAAIAAgACAAIAAgACAAIAAgACAAIAAgACAAIAAgACAAIAAgAF8AZABlAG4AbwB0AGUAZABZAGUAYQByACwAIABJAEYARQBSAFIATwBSACgARgBJAE4ARAAoAFwAIgBDAFwAIgAsACAAXwByAGUAbQBhAGkAbgApACwAIAAwACkAIAA+ACAAMAAsAFwAbgAgACAAIAAgACAAIAAgACAAIAAgACAAIAAgACAAIAAgACAAIAAgACAAIAAgACAAIAAgACAAIAAgAF8AdgBhAGwALAAgAEkARgAoAF8AZABlAG4AbwB0AGUAZABZAGUAYQByACwAIABQAEEAUgBTAEUAXwBMAEkAVABFAFIAQQBSAFkAXwBZAEUAQQBSACgAXwByAGUAbQBhAGkAbgApACwAXABuACAAIAAgACAAIAAgACAAIAAgACAAIAAgACAAIAAgACAAIAAgACAAIAAgACAAIAAgACAAIAAgACAAIAAgACAAIABJAE4AVAAoAFYAQQBMAFUARQAoAF8AcgBlAG0AYQBpAG4AKQApAFwAbgAgACAAIAAgACAAIAAgACAAIAAgACAAIAAgACAAIAAgACAAIAAgACAAIAAgACAAIAAgACAAIAAgACkALAAgAFwAbgAgACAAIAAgACAAIAAgACAAIAAgACAAIAAgACAAIAAgACAAIAAgACAAIAAgACAAIAAgACAAIAAgAF8AZABhAHkALAAgAEkARgBTACgAXwBkAGUAbgBvAHQAZQBkAFkAZQBhAHIALAAgAFwAIgBcACIALABcAG4AIAAgACAAIAAgACAAIAAgACAAIAAgACAAIAAgACAAIAAgACAAIAAgACAAIAAgACAAIAAgACAAIAAgACAAIAAgAF8AdgBhAGwAIAA8AD0AIAAwACwAIABcACIAXAAiACwAXABuACAAIAAgACAAIAAgACAAIAAgACAAIAAgACAAIAAgACAAIAAgACAAIAAgACAAIAAgACAAIAAgACAAIAAgACAAIABfAHYAYQBsACAAPAA9ACAAXwBkAGEAeQBzAEkAbgBNAG8AbgB0AGgALAAgAF8AdgBhAGwALABcAG4AIAAgACAAIAAgACAAIAAgACAAIAAgACAAIAAgACAAIAAgACAAIAAgACAAIAAgACAAIAAgACAAIAAgACAAIAAgAFQAUgBVAEUALAAgAFwAIgBcACIAXABuACAAIAAgACAAIAAgACAAIAAgACAAIAAgACAAIAAgACAAIAAgACAAIAAgACAAIAAgACAAIAAgACAAKQAsAFwAbgAgACAAIAAgACAAIAAgACAAIAAgACAAIAAgACAAIAAgACAAIAAgACAAIAAgACAAIAAgACAAIAAgAF8AeQBlAGEAcgAsACAASQBGAFMAKABfAGQAZQBuAG8AdABlAGQAWQBlAGEAcgAsACAAXwB2AGEAbAAsAFwAbgAgACAAIAAgACAAIAAgACAAIAAgACAAIAAgACAAIAAgACAAIAAgACAAIAAgACAAIAAgACAAIAAgACAAIAAgACAAXwB2AGEAbAAgADwAPQAgADAALAAgAF8AdgBhAGwALABcAG4AIAAgACAAIAAgACAAIAAgACAAIAAgACAAIAAgACAAIAAgACAAIAAgACAAIAAgACAAIAAgACAAIAAgACAAIAAgAF8AdgBhAGwAIAA8AD0AIABfAGQAYQB5AHMASQBuAE0AbwBuAHQAaAAsACAAXAAiAFwAIgAsAFwAbgAgACAAIAAgACAAIAAgACAAIAAgACAAIAAgACAAIAAgACAAIAAgACAAIAAgACAAIAAgACAAIAAgACAAIAAgACAAVABSAFUARQAsACAAXwB2AGEAbABcAG4AIAAgACAAIAAgACAAIAAgACAAIAAgACAAIAAgACAAIAAgACAAIAAgACAAIAAgACAAIAAgACAAIAApACwAXABuACAAIAAgACAAIAAgACAAIAAgACAAIAAgACAAIAAgACAAIAAgACAAIAAgACAAIAAgACAAIAAgACAASABTAFQAQQBDAEsAKABfAHkAZQBhAHIALAAgAF8AbQBvAG4AdABoACwAIABfAGQAYQB5ACwAIABcACIAXAAiACkAXABuACAAIAAgACAAIAAgACAAIAAgACAAIAAgACAAIAAgACAAIAAgACAAIAAgACAAIAAgACkAXABuACAAIAAgACAAIAAgACAAIAAgACAAIAAgACAAIAAgACAAIAAgACAAIAApAFwAbgAgACAAIAAgACAAIAAgACAAIAAgACAAIAAgACAAIAAgACkALABcAG4AIAAgACAAIAAgACAAIAAgACAAIAAgACAAIAAgACAAIABfAGMAbwBsAHMAIAA9ACAAMgAsAFwAbgAgACAAIAAgACAAIAAgACAAIAAgACAAIAAgACAAIAAgAEwARQBUACgAXABuACAAIAAgACAAIAAgACAAIAAgACAAIAAgACAAIAAgACAAIAAgACAAIABfAHAAMQAsACAASQBOAEQARQBYACgAXwBwAGEAcgB0AHMALAAgADEALAAgADEAKQAsAFwAbgAgACAAIAAgACAAIAAgACAAIAAgACAAIAAgACAAIAAgACAAIAAgACAAXwBzAHAAYQBjAGUAUABvAHMALAAgAEkARgBFAFIAUgBPAFIAKABGAEkATgBEACgAXAAiACAAXAAiACwAIABfAHAAMQApACwAIAAwACkALABcAG4AIAAgACAAIAAgACAAIAAgACAAIAAgACAAIAAgACAAIAAgACAAIAAgAEkARgAoAF8AcwBwAGEAYwBlAFAAbwBzACAAPQAgADAALAAgAHsAIwBWAEEATABVAEUAIQAsACAAXAAiAFwAIgAsACAAXAAiAFwAIgAsACAAXAAiAFwAIgB9ACwAXABuACAAIAAgACAAIAAgACAAIAAgACAAIAAgACAAIAAgACAAIAAgACAAIAAgACAAIAAgAEwARQBUACgAXABuACAAIAAgACAAIAAgACAAIAAgACAAIAAgACAAIAAgACAAIAAgACAAIAAgACAAIAAgACAAIAAgACAAXwBtAG8AbgB0AGgALAAgAFAAQQBSAFMARQBfAE0ATwBOAFQASAAoAEwARQBGAFQAKABfAHAAMQAsACAAXwBzAHAAYQBjAGUAUABvAHMAIAAtACAAMQApACkALABcAG4AIAAgACAAIAAgACAAIAAgACAAIAAgACAAIAAgACAAIAAgACAAIAAgACAAIAAgACAAIAAgACAAIABfAHAAMgAsACAASQBOAEQARQBYACgAXwBwAGEAcgB0AHMALAAgADEALAAgADIAKQAsAFwAbgAgACAAIAAgACAAIAAgACAAIAAgACAAIAAgACAAIAAgACAAIAAgACAAIAAgACAAIAAgACAAIAAgAF8AdABpAG0AZQAsACAAZgBuAFAAYQByAHMAZQBUAGkAbQBlACgAXwBwADIAKQAsAFwAbgAgACAAIAAgACAAIAAgACAAIAAgACAAIAAgACAAIAAgACAAIAAgACAAIAAgACAAIAAgACAAIAAgAF8AeQBlAGEAcgAsACAASQBGACgATgBPAFQAKABJAFMATgBVAE0AQgBFAFIAKABfAHQAaQBtAGUAKQApACwAIABQAEEAUgBTAEUAXwBMAEkAVABFAFIAQQBSAFkAXwBZAEUAQQBSACgAXwBwADIAKQAsACAAXAAiAFwAIgApACwAXABuACAAIAAgACAAIAAgACAAIAAgACAAIAAgACAAIAAgACAAIAAgACAAIAAgACAAIAAgACAAIAAgACAAXwBkAGEAeQBQAGEAcgB0ACwAIABNAEkARAAoAF8AcAAxACwAIABfAHMAcABhAGMAZQBQAG8AcwAgACsAIAAxACwAIABMAEUATgAoAF8AcAAxACkAIAAtACAAXwBzAHAAYQBjAGUAUABvAHMAKQAsAFwAbgAgACAAIAAgACAAIAAgACAAIAAgACAAIAAgACAAIAAgACAAIAAgACAAIAAgACAAIAAgACAAIAAgAF8AZABhAHkALAAgAGYAbgBQAGEAcgBzAGUARABhAHkAKABfAGQAYQB5AFAAYQByAHQALAAgAF8AeQBlAGEAcgAsACAAXwBtAG8AbgB0AGgAKQAsAFwAbgAgACAAIAAgACAAIAAgACAAIAAgACAAIAAgACAAIAAgACAAIAAgACAAIAAgACAAIAAgACAAIAAgAEgAUwBUAEEAQwBLACgAXwB5AGUAYQByACwAIABfAG0AbwBuAHQAaAAsACAAXwBkAGEAeQAsACAAXwB0AGkAbQBlACkAXABuACAAIAAgACAAIAAgACAAIAAgACAAIAAgACAAIAAgACAAIAAgACAAIAAgACAAIAAgACkAXABuACAAIAAgACAAIAAgACAAIAAgACAAIAAgACAAIAAgACAAIAAgACAAIAApAFwAbgAgACAAIAAgACAAIAAgACAAIAAgACAAIAAgACAAIAAgACkALABcAG4AIAAgACAAIAAgACAAIAAgACAAIAAgACAAIAAgACAAIABfAGMAbwBsAHMAIAA9ACAAMwAsAFwAbgAgACAAIAAgACAAIAAgACAAIAAgACAAIAAgACAAIAAgAEwARQBUACgAXABuACAAIAAgACAAIAAgACAAIAAgACAAIAAgACAAIAAgACAAIAAgACAAIABfAHkAZQBhAHIALAAgAFAAQQBSAFMARQBfAEwASQBUAEUAUgBBAFIAWQBfAFkARQBBAFIAKABJAE4ARABFAFgAKABfAHAAYQByAHQAcwAsACAAMQAsACAAMgApACkALABcAG4AIAAgACAAIAAgACAAIAAgACAAIAAgACAAIAAgACAAIAAgACAAIAAgAF8AdABpAG0AZQAsACAAZgBuAFAAYQByAHMAZQBUAGkAbQBlACgASQBOAEQARQBYACgAXwBwAGEAcgB0AHMALAAgADEALAAgADMAKQApACwAXABuACAAIAAgACAAIAAgACAAIAAgACAAIAAgACAAIAAgACAAIAAgACAAIABfAHAAMQAsACAASQBOAEQARQBYACgAXwBwAGEAcgB0AHMALAAgADEALAAgADEAKQAsAFwAbgAgACAAIAAgACAAIAAgACAAIAAgACAAIAAgACAAIAAgACAAIAAgACAAXwBzAHAAYQBjAGUAUABvAHMALAAgAEkARgBFAFIAUgBPAFIAKABGAEkATgBEACgAXAAiACAAXAAiACwAIABfAHAAMQApACwAIAAwACkALABcAG4AIAAgACAAIAAgACAAIAAgACAAIAAgACAAIAAgACAAIAAgACAAIAAgAEkARgAoAF8AcwBwAGEAYwBlAFAAbwBzACAAPQAgADAALAAgAHsAIwBWAEEATABVAEUAIQAsACAAXAAiAFwAIgAsACAAXAAiAFwAIgAsACAAXAAiAFwAIgB9ACwAXABuACAAIAAgACAAIAAgACAAIAAgACAAIAAgACAAIAAgACAAIAAgACAAIAAgACAAIAAgAEwARQBUACgAXABuACAAIAAgACAAIAAgACAAIAAgACAAIAAgACAAIAAgACAAIAAgACAAIAAgACAAIAAgACAAIAAgACAAXwBtAG8AbgB0AGgALAAgAFAAQQBSAFMARQBfAE0ATwBOAFQASAAoAEwARQBGAFQAKABfAHAAMQAsACAAXwBzAHAAYQBjAGUAUABvAHMAIAAtACAAMQApACkALABcAG4AIAAgACAAIAAgACAAIAAgACAAIAAgACAAIAAgACAAIAAgACAAIAAgACAAIAAgACAAIAAgACAAIABfAGQAYQB5AFAAYQByAHQALAAgAE0ASQBEACgAXwBwADEALAAgAF8AcwBwAGEAYwBlAFAAbwBzACAAKwAgADEALAAgAEwARQBOACgAXwBwADEAKQAgAC0AIABfAHMAcABhAGMAZQBQAG8AcwApACwAXABuACAAIAAgACAAIAAgACAAIAAgACAAIAAgACAAIAAgACAAIAAgACAAIAAgACAAIAAgACAAIAAgACAAXwBkAGEAeQAsACAAZgBuAFAAYQByAHMAZQBEAGEAeQAoAF8AZABhAHkAUABhAHIAdAAsACAAMgAwADAAMAAsACAAXwBtAG8AbgB0AGgAKQAsAFwAbgAgACAAIAAgACAAIAAgACAAIAAgACAAIAAgACAAIAAgACAAIAAgACAAIAAgACAAIAAgACAAIAAgAEgAUwBUAEEAQwBLACgAXwB5AGUAYQByACwAIABfAG0AbwBuAHQAaAAsACAAXwBkAGEAeQAsACAAXwB0AGkAbQBlACkAXABuACAAIAAgACAAIAAgACAAIAAgACAAIAAgACAAIAAgACAAIAAgACAAIAAgACAAIAAgACkAXABuACAAIAAgACAAIAAgACAAIAAgACAAIAAgACAAIAAgACAAIAAgACAAIAApAFwAbgAgACAAIAAgACAAIAAgACAAIAAgACAAIAAgACAAIAAgACkALABcAG4AIAAgACAAIAAgACAAIAAgACAAIAAgACAAIAAgACAAIABUAFIAVQBFACwAIAB7ACMAVgBBAEwAVQBFACEALAAgAFwAIgBcACIALAAgAFwAIgBcACIALAAgAFwAIgBcACIAf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VAFMAXwBEAEEAVABFAFwAbgBcAG4AUABhAHIAcwBlAHMAIABhACAAVQBTACAAZgBvAHIAbQBhAHQAZQBkACAAZABhAHQAZQAgAGkAbgB0AG8AIAByAGUAcwBwAGUAYwB0AGkAdgBlACAAcABhAHIAdABzACAAbwBmACAAeQBlAGEAcgAsACAAbQBvAG4AdABoACwAIABkAGEAeQAgAGEAbgBkACAAdABpAG0AZQAgAG8AZg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kAGUAYwBpAG0AYQBsACAAWwAwAC4ALgAxACkAIA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GEAdABlACAAfAAgAHQAZQB4AHQAIAB8ACAARABhAHQAZQAgAGkAbgAgAFUAUwAgAGYAbwByAG0AYQB0ACAAaQBlAC4AIABNAE0ALwBkAGQALwB5AHkAeQB5ACAAaABoADoAbQBtADoAcw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QBTAF8ARABBAFQARQAoAFwAIgAxAC8AMgA1AC8AMgAwADEANAAgADYAOgAwADAAXAAiACkAXABuAFIAZQB0AHUAcgBuAHMAOgAgAHsAMgAwADEANAAsACAAMQAsACAAMgA1ACwAIAAwAC4AMgA1AH0AXABuAFwAbgBQAEEAUgBTAEUAXwBVAFMAXwBEAEEAVABFACgAXAAiADEAMgAvADMAMQAvADIAMAAyADMAIAAyADQAOgAwADAAXAAiACkAXABuAFIAZQB0AHUAcgBuAHMAOgAgAHsAMgAwADIAMwAsACAAMQAyACwAIAAzADEALAAgADE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UAUwBfAEQAQQBUAEUAIAA9ACAATABBAE0AQgBEAEEAKABVAFMARABhAHQAZQAsAFwAbgAgACAAIAAgAEkARgBTACgAXABuACAAIAAgACAAIAAgACAAIABVAFMARABhAHQAZQAgAD0AIABcACIAXAAiACwAIAB7AFwAIgBcACIALAAgAFwAIgBcACIALAAgAFwAIgBcACIALAAgAFwAIgBcACIAfQAsAFwAbgAgACAAIAAgACAAIAAgACAATgBPAFQAKABWAEEATABJAEQAQQBUAEUAXwBDAEgAQQBSAFMARQBUACgAXAAiACAALAAtAC4ALwAwADEAMgAzADQANQA2ADcAOAA5ADoAQQBNAFAAVABhAG0AcABfAFwAIgAgACYAIABVAE4ASQBDAEgAQQBSACgAOAA3ADIAMgApACwAIABVAFMARABhAHQAZQApACkALAAgAHsAIwBWAEEATABVAEUAIQB9ACwAXABuACAAIAAgACAAIAAgACAAIABUAFIAVQBFACwAIABMAEUAVAAoAFwAbgAgACAAIAAgACAAIAAgACAAIAAgACAAIABmAG4AWQBlAGEAcgBWAGEAbAB1AGUALAAgAEwAQQBNAEIARABBACgAXwB0AGUAeAB0ACwAXABuACAAIAAgACAAIAAgACAAIAAgACAAIAAgACAAIAAgACAATABFAFQAKABcAG4AIAAgACAAIAAgACAAIAAgACAAIAAgACAAIAAgACAAIAAgACAAIAAgAF8AYwBoAGEAcgAxACwAIABMAEUARgBUACgAXwB0AGUAeAB0ACwAIAAxACkALABcAG4AIAAgACAAIAAgACAAIAAgACAAIAAgACAAIAAgACAAIAAgACAAIAAgAF8AcwBpAGcAbgAsACAASQBGAFMAKABcAG4AIAAgACAAIAAgACAAIAAgACAAIAAgACAAIAAgACAAIAAgACAAIAAgACAAIAAgACAAXwBjAGgAYQByADEAIAA9ACAAXAAiACsAXAAiACwAIAAxACwAXABuACAAIAAgACAAIAAgACAAIAAgACAAIAAgACAAIAAgACAAIAAgACAAIAAgACAAIAAgAF8AYwBoAGEAcgAxACAAPQAgAFwAIgAtAFwAIgAsACAALQAxACwAXABuACAAIAAgACAAIAAgACAAIAAgACAAIAAgACAAIAAgACAAIAAgACAAIAAgACAAIAAgAFUATgBJAEMATwBEAEUAKABfAGMAaABhAHIAMQApACAAPQAgADgANwAyADIALAAgAC0AMQAsAFwAbgAgACAAIAAgACAAIAAgACAAIAAgACAAIAAgACAAIAAgACAAIAAgACAAIAAgACAAIABUAFIAVQBFACwAIABcACIAXAAiAFwAbgAgACAAIAAgACAAIAAgACAAIAAgACAAIAAgACAAIAAgACAAIAAgACAAKQAsAFwAbgAgACAAIAAgACAAIAAgACAAIAAgACAAIAAgACAAIAAgACAAIAAgACAASQBGACgAXwBzAGkAZwBuACAAPQAgAFwAIgBcACIALABcAG4AIAAgACAAIAAgACAAIAAgACAAIAAgACAAIAAgACAAIAAgACAAIAAgACAAIAAgACAASQBOAFQAKABWAEEATABVAEUAKABfAHQAZQB4AHQAKQApACwAXABuACAAIAAgACAAIAAgACAAIAAgACAAIAAgACAAIAAgACAAIAAgACAAIAAgACAAIAAgAF8AcwBpAGcAbgAgACoAIABJAE4AVAAoAFYAQQBMAFUARQAoAFIASQBHAEgAVAAoAF8AdABlAHgAdAAsACAATABFAE4AKABfAHQAZQB4AHQAKQAgAC0AMQApACkAKQBcAG4AIAAgACAAIAAgACAAIAAgACAAIAAgACAAIAAgACAAIAAgACAAIAAgACkAXABuACAAIAAgACAAIAAgACAAIAAgACAAIAAgACAAIAAgACAAKQBcAG4AIAAgACAAIAAgACAAIAAgACAAIAAgACAAKQAsAFwAbgBcAG4AIAAgACAAIAAgACAAIAAgACAAIAAgACAAXwBwAG8AcwAxACwAIABGAEkATgBEAF8ATgBUAEgAXwBDAEgAQQBSACgAXAAiACwALgAvAC0AXwBcACIALAAgAFUAUwBEAGEAdABlACwAIAAxACkALABcAG4AIAAgACAAIAAgACAAIAAgACAAIAAgACAAXwBwAG8AcwAyACwAIABGAEkATgBEAF8ATgBUAEgAXwBDAEgAQQBSACgAXAAiACwALgAvAC0AXwBcACIALAAgAFUAUwBEAGEAdABlACwAIAAyACkALABcAG4AIAAgACAAIAAgACAAIAAgACAAIAAgACAAXwBwAG8AcwAzACwAIABJAEYAKABfAHAAbwBzADIAIAA9ACAAMAAsACAAMAAsACAARgBJAE4ARABfAE4AVABIAF8AQwBIAEEAUgAoAFwAIgAsAC4ALwAtAF8AVAAgAFwAIgAsACAAVQBTAEQAYQB0AGUALAAgADEALAAgADAALAAgAF8AcABvAHMAMgAgACsAIAAyACkAKQAsAFwAbgAgACAAIAAgACAAIAAgACAAIAAgACAAIABfAHAAbwBzADQALAAgAEkARgAoAF8AcABvAHMAMwAgAD0AIAAwACwAIAAwACwAIABGAEkATgBEAF8ATgBUAEgAXwBDAEgAQQBSACgAXAAiADAAMQAyADMANAA1ADYANwA4ADkAXAAiACwAIABVAFMARABhAHQAZQAsACAAMQAsACAAMAAsACAATQBBAFgAKABfAHAAbwBzADIALAAgAF8AcABvAHMAMwApACAAKwAgADEAKQApACwAXABuACAAIAAgACAAIAAgACAAIAAgACAAIAAgAF8AbQBvAG4AdABoACwAIABJAEYAKABfAHAAbwBzADEAIAA9ACAAMAAsACAAewAjAFYAQQBMAFUARQAhAH0ALABcAG4AIAAgACAAIAAgACAAIAAgACAAIAAgACAAIAAgACAAIABJAE4AVAAoAFYAQQBMAFUARQAoAEwARQBGAFQAKABVAFMARABhAHQAZQAsACAAXwBwAG8AcwAxACAALQAgADEAKQApACkAXABuACAAIAAgACAAIAAgACAAIAAgACAAIAAgACkALABcAG4AIAAgACAAIAAgACAAIAAgACAAIAAgACAAXwBkAGEAeQAsACAASQBGACgAXwBwAG8AcwAyACAAPQAgADAALAAgAHsAIwBWAEEATABVAEUAIQB9ACwAXABuACAAIAAgACAAIAAgACAAIAAgACAAIAAgACAAIAAgACAASQBOAFQAKABWAEEATABVAEUAKABNAEkARAAoAFUAUwBEAGEAdABlACwAIABfAHAAbwBzADEAIAArACAAMQAsACAAXwBwAG8AcwAyACAALQAgAF8AcABvAHMAMQAgAC0AIAAxACkAKQApAFwAbgAgACAAIAAgACAAIAAgACAAIAAgACAAIAApACwAXABuACAAIAAgACAAIAAgACAAIAAgACAAIAAgAF8AeQBlAGEAcgAsACAAZgBuAFkAZQBhAHIAVgBhAGwAdQBlACgAXABuACAAIAAgACAAIAAgACAAIAAgACAAIAAgACAAIAAgACAASQBGACgAXwBwAG8AcwAzACAAPQAgADAALABcAG4AIAAgACAAIAAgACAAIAAgACAAIAAgACAAIAAgACAAIAAgACAAIAAgAFIASQBHAEgAVAAoAFUAUwBEAGEAdABlACwAIABMAEUATgAoAFUAUwBEAGEAdABlACkAIAAtACAAXwBwAG8AcwAyACkALABcAG4AIAAgACAAIAAgACAAIAAgACAAIAAgACAAIAAgACAAIAAgACAAIAAgAE0ASQBEACgAVQBTAEQAYQB0AGUALAAgAF8AcABvAHMAMgAgACsAIAAxACwAIABfAHAAbwBzADMAIAAtACAAXwBwAG8AcwAyACAALQAgADEAKQBcAG4AIAAgACAAIAAgACAAIAAgACAAIAAgACAAIAAgACAAIAApAFwAbgAgACAAIAAgACAAIAAgACAAIAAgACAAIAApACwAXABuACAAIAAgACAAIAAgACAAIAAgACAAIAAgAF8AdABpAG0AZQAsACAASQBGACgAXwBwAG8AcwA0ACAAPQAgADAALAAgAFwAIgBcACIALABcAG4AIAAgACAAIAAgACAAIAAgACAAIAAgACAAIAAgACAAIABMAEUAVAAoAFwAbgAgACAAIAAgACAAIAAgACAAIAAgACAAIAAgACAAIAAgACAAIAAgACAAXwB0AGkAbQBlAFAAYQByAHQALAAgAFIASQBHAEgAVAAoAFUAUwBEAGEAdABlACwAIABMAEUATgAoAFUAUwBEAGEAdABlACkAIAAtACAAXwBwAG8AcwA0ACAAKwAgADEAKQAsAFwAbgAgACAAIAAgACAAIAAgACAAIAAgACAAIAAgACAAIAAgACAAIAAgACAAXwB0AGkAbQBlAFYAYQBsACwAIABEAEEAVABFAFYAQQBMAFUARQAoAF8AdABpAG0AZQBQAGEAcgB0ACkAIAArACAAVABJAE0ARQBWAEEATABVAEUAKABfAHQAaQBtAGUAUABhAHIAdAApACwAXABuACAAIAAgACAAIAAgACAAIAAgACAAIAAgACAAIAAgACAAIAAgACAAIABJAEYAKABfAHQAaQBtAGUAVgBhAGwAIAA+AD0AIAAxACwAIAB7ACMATgBVAE0AIQB9ACwAIABfAHQAaQBtAGUAVgBhAGwAKQBcAG4AIAAgACAAIAAgACAAIAAgACAAIAAgACAAIAAgACAAIAApAFwAbgAgACAAIAAgACAAIAAgACAAIAAgACAAIAApACwAXABuACAAIAAgACAAIAAgACAAIAAgACAAIAAgAEgAUwBUAEEAQwBLACgAXwB5AGUAYQByACwAIABfAG0AbwBuAHQAaAAsACAAXwBkAGEAeQAsACAAXwB0AGkAbQBl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BcAG4AXABuAFAAYQByAHMAZQBzACAAYQAgAGQAYQB0AGUALQB0AGkAbQBlACAAZwByAG8AdQBwACAAaQBuACAAdABoAGUAIABmAG8AcgBtAGEAdAAgAHUAcwBlAGQAIABiAHkAIABVAFMAIABNAGkAbABpAHQAYQByAHkAIABtAGUAcwBzAGEAZwBlACAAdAByAGEAZgBmAGkAYwAsACAAaQBuAHQAbwAgAHIAZQBzAHAAZQBjAHQAaQB2AGUAIABwAGEAcgB0AHMAIABvAGYAIAB5AGUAYQByACwAXABuAG0AbwBuAHQAaAAsACAAZABhAHkALAAgAHQAaQBtAGUAIABvAGYAIABkAGEAeQAgAGEAbgBkACAAdABpAG0AZQAgAHoAbwBuAGUAIABvAGYAZgBzAGUAdAAgAGkAbgAgAG0AaQBuAHU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OQA1ADEALgAuADIAMAA1ADAAXQAgAHwAIABZAGUAYQByAFwAbgAgADIAIAB8ACAAaQBuAHQAZQBnAGUAcgAgAFsAMQAuAC4AMQAyAF0AIAAgACAAIAAgACAAfAAgAE0AbwBuAHQAaABcAG4AIAAzACAAfAAgAGkAbgB0AGUAZwBlAHIAIABbADEALgAuADMAMQBdACAAIAAgACAAIAAgAHwAIABEAGEAeQBcAG4AIAA0ACAAfAAgAGQAZQBjAGkAbQBhAGwAIABbADAALgAuADEAKQAgACAAIAAgACAAIAAgAHwAIABUAGkAbQBlAFwAbgAgADUAIAB8ACAAZABlAGMAaQBtAGEAbAAgAFsALQA5ADAAMAAuAC4AOQAwADAAXQAgACAAfAAgAFQAaQBtAGUAIAB6AG8AbgBlACAAbwBmAGYAcwBlAHQAIABtAGkAbgB1AHQAZ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BHACAAfAAgAHQAZQB4AHQAIAB8ACAARABhAHQAZQAtAHQAaQBtAGUAIABnAHIAbwB1AHAAIABpAG4AIABVAFMAIABNAGkAbABpAHQAYQByAHkAIABmAG8AcgBtAGEAdAAgAGkAZQAuACAAZABkAEgASABtAG0AcwBzAFoAbQBtAG0AWQ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AoAFwAIgAxADIAIAAxADUAIAAzADAAIAA0ADUAIABCACAATQBBAFkAIAAyADMAXAAiACkAXABuAFIAZQB0AHUAcgBuAHMAOgAgAHsAMgAwADIAMwAsACAANQAsACAAMQAyACwAIAAwAC4ANwA3ADEAMQA4ADAANQA1ACwAIAAxADIAMAB9AFwAbgBcAG4AUABBAFIAUwBFAF8ATQBJAEwAXwBEAFQARwAoAFwAIgAwADUAMAA2ADQANQAxADUASwBKAFUATgAwADAAXAAiACkAXABuAFIAZQB0AHUAcgBuAHMAOgAgAHsAMgAwADAAMAAsACAANgAsACAANQAsACAAMAAuADIAOAAxADQAMgAzADYAMQAxACwAIAA2ADAAMAB9AFwAbgBcAG4AUABBAFIAUwBFAF8ATQBJAEwAXwBEAFQARwAoAFwAIgAxADUAMAA2ADAAMABaAFwAIgApAFwAbgBSAGUAdAB1AHIAbgBzADoAIAB7AFwAIgBcACIALAAgAFwAIgBcACIALAAgADEANQAsACAAMAAuADIANQAsACAAMA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QBJAEwAXwBEAFQARwAgAD0AIABMAEEATQBCAEQAQQAoAEQAVABHACwAXABuACAAIAAgACAASQBGACgARABUAEcAIAA9ACAAXAAiAFwAIgAsACAAewBcACIAXAAiACwAIABcACIAXAAiACwAIABcACIAXAAiACwAIABcACIAXAAiACwAIABcACIAXAAiAH0ALABcAG4AIAAgACAAIAAgACAAIAAgAEwARQBUACgAXABuACAAIAAgACAAIAAgACAAIAAgACAAIAAgAF8ARABUAEcALAAgAFMAVQBCAFMAVABJAFQAVQBUAEUAKABEAFQARwAsACAAXAAiACAAXAAiACwAIABcACIAXAAiACkALABcAG4AIAAgACAAIAAgACAAIAAgACAAIAAgACAASQBGACgATgBPAFQAKABWAEEATABJAEQAQQBUAEUAXwBDAEgAQQBSAFMARQBUACgAXAAiADAAMQAyADMANAA1ADYANwA4ADkAQQBCAEMARABFAEYARwBIAEkASgBLAEwATQBOAE8AUABRAFIAUwBUAFUAVgBXAFgAWQBaAFwAIgAsACAAXwBEAFQARwApACkALAAgAHsAIwBWAEEATABVAEUAIQAsACAAXAAiAFwAIgAsACAAXAAiAFwAIgAsACAAXAAiAFwAIgAsACAAXAAiAFwAIgB9ACwAXABuACAAIAAgACAAIAAgACAAIAAgACAAIAAgACAAIAAgACAATABFAFQAKABcAG4AIAAgACAAIAAgACAAIAAgACAAIAAgACAAIAAgACAAIAAgACAAIAAgAGYAbgBZAGUAYQByACwAIABMAEEATQBCAEQAQQAoAF8AcwBZAGUAYQByACwAXABuACAAIAAgACAAIAAgACAAIAAgACAAIAAgACAAIAAgACAAIAAgACAAIAAgACAAIAAgAEwARQBUACgAXABuACAAIAAgACAAIAAgACAAIAAgACAAIAAgACAAIAAgACAAIAAgACAAIAAgACAAIAAgACAAIAAgACAAXwB5AHkALAAgAFYAQQBMAFUARQAoAF8AcwBZAGUAYQByACkALABcAG4AIAAgACAAIAAgACAAIAAgACAAIAAgACAAIAAgACAAIAAgACAAIAAgACAAIAAgACAAIAAgACAAIABJAEYAKABfAHkAeQAgADwAIAA1ADEALAAgADIAMAAwADAAIAArACAAXwB5AHkALAAgADEAOQAwADAAIAArACAAXwB5AHkAKQBcAG4AIAAgACAAIAAgACAAIAAgACAAIAAgACAAIAAgACAAIAAgACAAIAAgACAAIAAgACAAKQBcAG4AIAAgACAAIAAgACAAIAAgACAAIAAgACAAIAAgACAAIAAgACAAIAAgACkALABcAG4AXABuACAAIAAgACAAIAAgACAAIAAgACAAIAAgACAAIAAgACAAIAAgACAAIABmAG4AVABpAG0AZQAsACAATABBAE0AQgBEAEEAKABfAGgAbwB1AHIALAAgAF8AbQBpAG4AdQB0AGUALAAgAF8AcwBlAGMAbwBuAGQALABcAG4AIAAgACAAIAAgACAAIAAgACAAIAAgACAAIAAgACAAIAAgACAAIAAgACAAIAAgACAASQBGACgATgBPAFQAKABJAFMAXwBWAEEATABJAEQAXwBUAEkATQBFAF8ATwBGAF8ARABBAFkAKABfAGgAbwB1AHIALAAgAF8AbQBpAG4AdQB0AGUALAAgAF8AcwBlAGMAbwBuAGQALAAgADAAKQApACwAIAB7ACMATgBVAE0AIQB9ACwAXABuACAAIAAgACAAIAAgACAAIAAgACAAIAAgACAAIAAgACAAIAAgACAAIAAgACAAIAAgACAAIAAgACAAVABJAE0ARQBTAFAAQQBOACgAMQAsACAAMAAsACAAXwBoAG8AdQByACwAIABfAG0AaQBuAHUAdABlACwAIABfAHMAZQBjAG8AbgBkACkAXABuACAAIAAgACAAIAAgACAAIAAgACAAIAAgACAAIAAgACAAIAAgACAAIAAgACAAIAAgACkAXABuACAAIAAgACAAIAAgACAAIAAgACAAIAAgACAAIAAgACAAIAAgACAAIAApACwAXABuAFwAbgAgACAAIAAgACAAIAAgACAAIAAgACAAIAAgACAAIAAgACAAIAAgACAAZgBuAFAAYQByAHMAZQBUAFoALAAgAEwAQQBNAEIARABBACgAXwB0AHoAQwBoAGEAcgAsAFwAbgAgACAAIAAgACAAIAAgACAAIAAgACAAIAAgACAAIAAgACAAIAAgACAAIAAgACAAIABMAEUAVAAoAFwAbgAgACAAIAAgACAAIAAgACAAIAAgACAAIAAgACAAIAAgACAAIAAgACAAIAAgACAAIAAgACAAIAAgAF8AYwBvAGQAZQAsACAAQwBPAEQARQAoAF8AdAB6AEMAaABhAHIAKQAgAC0AIAA2ADQALABcAG4AIAAgACAAIAAgACAAIAAgACAAIAAgACAAIAAgACAAIAAgACAAIAAgACAAIAAgACAAIAAgACAAIABJAEYAUwAoAFwAbgAgACAAIAAgACAAIAAgACAAIAAgACAAIAAgACAAIAAgACAAIAAgACAAIAAgACAAIAAgACAAIAAgACAAIAAgACAAXwBjAG8AZABlACAAPQAgADIANgAsACAAMAAsACAALwAvACAAWgAgAD0AIABVAFQAQwBcAG4AIAAgACAAIAAgACAAIAAgACAAIAAgACAAIAAgACAAIAAgACAAIAAgACAAIAAgACAAIAAgACAAIAAgACAAIAAgAF8AYwBvAGQAZQAgAD0AIAAxADAALAAgAFwAIgBcACIALAAgAC8ALwAgAEoAIAA9ACAATABvAGMAYQBsACAAVABpAG0AZQBcAG4AIAAgACAAIAAgACAAIAAgACAAIAAgACAAIAAgACAAIAAgACAAIAAgACAAIAAgACAAIAAgACAAIAAgACAAIAAgAF8AYwBvAGQAZQAgADwAPQAgADAALAAgAHsAIwBWAEEATABVAEUAIQB9ACwAXABuACAAIAAgACAAIAAgACAAIAAgACAAIAAgACAAIAAgACAAIAAgACAAIAAgACAAIAAgACAAIAAgACAAIAAgACAAIABfAGMAbwBkAGUAIAA8AD0AIAA5ACwAIABfAGMAbwBkAGUAIAAvACAAMgA0ACwAIAAvAC8AIABBAEIAQwBEAEUARgBHAEgASQAgAC0APgAgACsAMQAuAC4AKwA5AFwAbgAgACAAIAAgACAAIAAgACAAIAAgACAAIAAgACAAIAAgACAAIAAgACAAIAAgACAAIAAgACAAIAAgACAAIAAgACAAXwBjAG8AZABlACAAPAA9ACAAMQAzACwAIAAoAF8AYwBvAGQAZQAgAC0AIAAxACkAIAAvACAAMgA0ACwAIAAgAC8ALwAgAEsATABNACAALQA+ACAAKwAxADAALgAuACsAMQAyAFwAbgAgACAAIAAgACAAIAAgACAAIAAgACAAIAAgACAAIAAgACAAIAAgACAAIAAgACAAIAAgACAAIAAgACAAIAAgACAAXwBjAG8AZABlACAAPAA9ACAAMgA1ACwAIAAoADEAMwAgAC0AIABfAGMAbwBkAGUAKQAgAC8AIAAyADQALAAgAC8ALwAgAE4ATwBQAFEAUgBTAFQAVQBWAFcAWABZACAALQA+ACAALQAxAC4ALgAtADEAMgBcAG4AIAAgACAAIAAgACAAIAAgACAAIAAgACAAIAAgACAAIAAgACAAIAAgACAAIAAgACAAIAAgACAAIAAgACAAIAAgAFQAUgBVAEUALAAgAHsAIwBWAEEATABVAEUAIQB9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ZgBuAFAAYQByAHMAZQBGAHUAbABsACwAIABMAEEATQBCAEQAQQAoAF8ARABUAEcALABcAG4AIAAgACAAIAAgACAAIAAgACAAIAAgACAAIAAgACAAIAAgACAAIAAgACAAIAAgACAATABFAFQAKABcAG4AIAAgACAAIAAgACAAIAAgACAAIAAgACAAIAAgACAAIAAgACAAIAAgACAAIAAgACAAIAAgACAAIABfAGQAYQB5ACwAIABWAEEATABVAEUAKABMAEUARgBUACgAXwBEAFQARwAsACAAMgApACkALABcAG4AIAAgACAAIAAgACAAIAAgACAAIAAgACAAIAAgACAAIAAgACAAIAAgACAAIAAgACAAIAAgACAAIABfAG0AbwBuAHQAaAAsACAAUABBAFIAUwBFAF8ATQBPAE4AVABIACgATQBJAEQAKABfAEQAVABHACwAIAAxADAALAAgADMAKQApACwAXABuACAAIAAgACAAIAAgACAAIAAgACAAIAAgACAAIAAgACAAIAAgACAAIAAgACAAIAAgACAAIAAgACAAXwB5AGUAYQByACwAIABmAG4AWQBlAGEAcgAoAFIASQBHAEgAVAAoAF8ARABUAEcALAAgADIAKQApACwAXABuACAAIAAgACAAIAAgACAAIAAgACAAIAAgACAAIAAgACAAIAAgACAAIAAgACAAIAAgACAAIAAgACAASQBGACgATgBPAFQAKABJAFMAXwBWAEEATABJAEQAXwBEAEEAVABFACgAXwB5AGUAYQByACwAIABfAG0AbwBuAHQAaAAsACAAXwBkAGEAeQAsACAAMAApACkALAAgAHsAIwBWAEEATABVAEUAIQAsACAAXAAiAFwAIgAsACAAXAAiAFwAIgAsACAAXAAiAFwAIgAsACAAXAAiAFwAIgB9ACwAXABuACAAIAAgACAAIAAgACAAIAAgACAAIAAgACAAIAAgACAAIAAgACAAIAAgACAAIAAgACAAIAAgACAAIAAgACAAIABMAEUAVAAoAFwAbgAgACAAIAAgACAAIAAgACAAIAAgACAAIAAgACAAIAAgACAAIAAgACAAIAAgACAAIAAgACAAIAAgACAAIAAgACAAIAAgACAAIABfAGgAbwB1AHIALAAgAFYAQQBMAFUARQAoAE0ASQBEACgAXwBEAFQARwAsACAAMwAsACAAMgApACkALABcAG4AIAAgACAAIAAgACAAIAAgACAAIAAgACAAIAAgACAAIAAgACAAIAAgACAAIAAgACAAIAAgACAAIAAgACAAIAAgACAAIAAgACAAXwBtAGkAbgB1AHQAZQAsACAAVgBBAEwAVQBFACgATQBJAEQAKABfAEQAVABHACwAIAA1ACwAIAAyACkAKQAsAFwAbgAgACAAIAAgACAAIAAgACAAIAAgACAAIAAgACAAIAAgACAAIAAgACAAIAAgACAAIAAgACAAIAAgACAAIAAgACAAIAAgACAAIABfAHMAZQBjAG8AbgBkACwAIABWAEEATABVAEUAKABNAEkARAAoAF8ARABUAEcALAAgADcALAAgADIAKQApACwAXABuACAAIAAgACAAIAAgACAAIAAgACAAIAAgACAAIAAgACAAIAAgACAAIAAgACAAIAAgACAAIAAgACAAIAAgACAAIAAgACAAIAAgAF8AdABpAG0AZQAsACAAZgBuAFQAaQBtAGUAKABfAGgAbwB1AHIALAAgAF8AbQBpAG4AdQB0AGUALAAgAF8AcwBlAGMAbwBuAGQAKQAsAFwAbgAgACAAIAAgACAAIAAgACAAIAAgACAAIAAgACAAIAAgACAAIAAgACAAIAAgACAAIAAgACAAIAAgACAAIAAgACAAIAAgACAAIABfAHQAegAsACAAZgBuAFAAYQByAHMAZQBUAFoAKABNAEkARAAoAF8ARABUAEcALAAgADkALAAgADEAKQApACwAXABuACAAIAAgACAAIAAgACAAIAAgACAAIAAgACAAIAAgACAAIAAgACAAIAAgACAAIAAgACAAIAAgACAAIAAgACAAIAAgACAAIAAgAEgAUwBUAEEAQwBLACgAXABuACAAIAAgACAAIAAgACAAIAAgACAAIAAgACAAIAAgACAAIAAgACAAIAAgACAAIAAgACAAIAAgACAAIAAgACAAIAAgACAAIAAgACAAIAAgACAAXwB5AGUAYQByACwAXABuACAAIAAgACAAIAAgACAAIAAgACAAIAAgACAAIAAgACAAIAAgACAAIAAgACAAIAAgACAAIAAgACAAIAAgACAAIAAgACAAIAAgACAAIAAgACAAXwBtAG8AbgB0AGgALABcAG4AIAAgACAAIAAgACAAIAAgACAAIAAgACAAIAAgACAAIAAgACAAIAAgACAAIAAgACAAIAAgACAAIAAgACAAIAAgACAAIAAgACAAIAAgACAAIABfAGQAYQB5ACwAXABuACAAIAAgACAAIAAgACAAIAAgACAAIAAgACAAIAAgACAAIAAgACAAIAAgACAAIAAgACAAIAAgACAAIAAgACAAIAAgACAAIAAgACAAIAAgACAAXwB0AGkAbQBlACwAXABuACAAIAAgACAAIAAgACAAIAAgACAAIAAgACAAIAAgACAAIAAgACAAIAAgACAAIAAgACAAIAAgACAAIAAgACAAIAAgACAAIAAgACAAIAAgACAAXwB0AHo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ZgBuAFAAYQByAHMAZQBTAGgAbwByAHQALAAgAEwAQQBNAEIARABBACgAXwBEAFQARwAsAFwAbgAgACAAIAAgACAAIAAgACAAIAAgACAAIAAgACAAIAAgACAAIAAgACAAIAAgACAAIABMAEUAVAAoAFwAbgAgACAAIAAgACAAIAAgACAAIAAgACAAIAAgACAAIAAgACAAIAAgACAAIAAgACAAIAAgACAAIAAgAF8AZABhAHkALAAgAFYAQQBMAFUARQAoAEwARQBGAFQAKABfAEQAVABHACwAIAAyACkAKQAsAFwAbgAgACAAIAAgACAAIAAgACAAIAAgACAAIAAgACAAIAAgACAAIAAgACAAIAAgACAAIAAgACAAIAAgAF8AbQBvAG4AdABoACwAIABQAEEAUgBTAEUAXwBNAE8ATgBUAEgAKABNAEkARAAoAF8ARABUAEcALAAgADgALAAgADMAKQApACwAXABuACAAIAAgACAAIAAgACAAIAAgACAAIAAgACAAIAAgACAAIAAgACAAIAAgACAAIAAgACAAIAAgACAAXwB5AGUAYQByACwAIABmAG4AWQBlAGEAcgAoAFIASQBHAEgAVAAoAF8ARABUAEcALAAgADIAKQApACwAXABuACAAIAAgACAAIAAgACAAIAAgACAAIAAgACAAIAAgACAAIAAgACAAIAAgACAAIAAgACAAIAAgACAASQBGACgATgBPAFQAKABJAFMAXwBWAEEATABJAEQAXwBEAEEAVABFACgAXwB5AGUAYQByACwAIABfAG0AbwBuAHQAaAAsACAAXwBkAGEAeQAsACAAMAApACkALAAgAHsAIwBWAEEATABVAEUAIQAsACAAXAAiAFwAIgAsACAAXAAiAFwAIgAsACAAXAAiAFwAIgAsACAAXAAiAFwAIgB9ACwAXABuACAAIAAgACAAIAAgACAAIAAgACAAIAAgACAAIAAgACAAIAAgACAAIAAgACAAIAAgACAAIAAgACAAIAAgACAAIABMAEUAVAAoAFwAbgAgACAAIAAgACAAIAAgACAAIAAgACAAIAAgACAAIAAgACAAIAAgACAAIAAgACAAIAAgACAAIAAgACAAIAAgACAAIAAgACAAIABfAGgAbwB1AHIALAAgAFYAQQBMAFUARQAoAE0ASQBEACgAXwBEAFQARwAsACAAMwAsACAAMgApACkALABcAG4AIAAgACAAIAAgACAAIAAgACAAIAAgACAAIAAgACAAIAAgACAAIAAgACAAIAAgACAAIAAgACAAIAAgACAAIAAgACAAIAAgACAAXwBtAGkAbgB1AHQAZQAsACAAVgBBAEwAVQBFACgATQBJAEQAKABfAEQAVABHACwAIAA1ACwAIAAyACkAKQAsAFwAbgAgACAAIAAgACAAIAAgACAAIAAgACAAIAAgACAAIAAgACAAIAAgACAAIAAgACAAIAAgACAAIAAgACAAIAAgACAAIAAgACAAIABfAHQAaQBtAGUALAAgAGYAbgBUAGkAbQBlACgAXwBoAG8AdQByACwAIABfAG0AaQBuAHUAdABlACwAIAAwACkALABcAG4AIAAgACAAIAAgACAAIAAgACAAIAAgACAAIAAgACAAIAAgACAAIAAgACAAIAAgACAAIAAgACAAIAAgACAAIAAgACAAIAAgACAAXwB0AHoALAAgAGYAbgBQAGEAcgBzAGUAVABaACgATQBJAEQAKABfAEQAVABHACwAIAA3ACwAIAAxACkAKQAsAFwAbgAgACAAIAAgACAAIAAgACAAIAAgACAAIAAgACAAIAAgACAAIAAgACAAIAAgACAAIAAgACAAIAAgACAAIAAgACAAIAAgACAAIABIAFMAVABBAEMASwAoAFwAbgAgACAAIAAgACAAIAAgACAAIAAgACAAIAAgACAAIAAgACAAIAAgACAAIAAgACAAIAAgACAAIAAgACAAIAAgACAAIAAgACAAIAAgACAAIAAgAF8AeQBlAGEAcgAsAFwAbgAgACAAIAAgACAAIAAgACAAIAAgACAAIAAgACAAIAAgACAAIAAgACAAIAAgACAAIAAgACAAIAAgACAAIAAgACAAIAAgACAAIAAgACAAIAAgAF8AbQBvAG4AdABoACwAXABuACAAIAAgACAAIAAgACAAIAAgACAAIAAgACAAIAAgACAAIAAgACAAIAAgACAAIAAgACAAIAAgACAAIAAgACAAIAAgACAAIAAgACAAIAAgACAAXwBkAGEAeQAsAFwAbgAgACAAIAAgACAAIAAgACAAIAAgACAAIAAgACAAIAAgACAAIAAgACAAIAAgACAAIAAgACAAIAAgACAAIAAgACAAIAAgACAAIAAgACAAIAAgAF8AdABpAG0AZQAsAFwAbgAgACAAIAAgACAAIAAgACAAIAAgACAAIAAgACAAIAAgACAAIAAgACAAIAAgACAAIAAgACAAIAAgACAAIAAgACAAIAAgACAAIAAgACAAIAAgAF8AdAB6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GYAbgBQAGEAcgBzAGUAUABsAGEAbgAsACAATABBAE0AQgBEAEEAKABfAEQAVABHACwAXABuACAAIAAgACAAIAAgACAAIAAgACAAIAAgACAAIAAgACAAIAAgACAAIAAgACAAIAAgAEwARQBUACgAXABuACAAIAAgACAAIAAgACAAIAAgACAAIAAgACAAIAAgACAAIAAgACAAIAAgACAAIAAgACAAIAAgACAAXwBkAGEAeQAsACAAVgBBAEwAVQBFACgATABFAEYAVAAoAF8ARABUAEcALAAgADIAKQApACwAXABuACAAIAAgACAAIAAgACAAIAAgACAAIAAgACAAIAAgACAAIAAgACAAIAAgACAAIAAgACAAIAAgACAAXwBoAG8AdQByACwAIABWAEEATABVAEUAKABNAEkARAAoAF8ARABUAEcALAAgADMALAAgADIAKQApACwAXABuACAAIAAgACAAIAAgACAAIAAgACAAIAAgACAAIAAgACAAIAAgACAAIAAgACAAIAAgACAAIAAgACAAXwBtAGkAbgB1AHQAZQAsACAAVgBBAEwAVQBFACgATQBJAEQAKABfAEQAVABHACwAIAA1ACwAIAAyACkAKQAsAFwAbgAgACAAIAAgACAAIAAgACAAIAAgACAAIAAgACAAIAAgACAAIAAgACAAIAAgACAAIAAgACAAIAAgAF8AdABpAG0AZQAsACAAZgBuAFQAaQBtAGUAKABfAGgAbwB1AHIALAAgAF8AbQBpAG4AdQB0AGUALAAgADAAKQAsAFwAbgAgACAAIAAgACAAIAAgACAAIAAgACAAIAAgACAAIAAgACAAIAAgACAAIAAgACAAIAAgACAAIAAgAF8AdAB6ACwAIABmAG4AUABhAHIAcwBlAFQAWgAoAE0ASQBEACgAXwBEAFQARwAsACAANwAsACAAMQApACkALABcAG4AIAAgACAAIAAgACAAIAAgACAAIAAgACAAIAAgACAAIAAgACAAIAAgACAAIAAgACAAIAAgACAAIABIAFMAVABBAEMASwAoAFwAbgAgACAAIAAgACAAIAAgACAAIAAgACAAIAAgACAAIAAgACAAIAAgACAAIAAgACAAIAAgACAAIAAgACAAIAAgACAAXAAiAFwAIgAsAFwAbgAgACAAIAAgACAAIAAgACAAIAAgACAAIAAgACAAIAAgACAAIAAgACAAIAAgACAAIAAgACAAIAAgACAAIAAgACAAXAAiAFwAIgAsAFwAbgAgACAAIAAgACAAIAAgACAAIAAgACAAIAAgACAAIAAgACAAIAAgACAAIAAgACAAIAAgACAAIAAgACAAIAAgACAAXwBkAGEAeQAsAFwAbgAgACAAIAAgACAAIAAgACAAIAAgACAAIAAgACAAIAAgACAAIAAgACAAIAAgACAAIAAgACAAIAAgACAAIAAgACAAXwB0AGkAbQBlACwAXABuACAAIAAgACAAIAAgACAAIAAgACAAIAAgACAAIAAgACAAIAAgACAAIAAgACAAIAAgACAAIAAgACAAIAAgACAAIABfAHQAeg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bABlAG4ALAAgAEwARQBOACgAXwBEAFQARwApACwAXABuACAAIAAgACAAIAAgACAAIAAgACAAIAAgACAAIAAgACAAIAAgACAAIABfAGYAbQB0ACwAIABJAEYAUwAoAF8AbABlAG4AIAA9ACAAMQA0ACwAIAAxACwAIABcAG4AIAAgACAAIAAgACAAIAAgACAAIAAgACAAIAAgACAAIAAgACAAIAAgACAAIAAgACAAXwBsAGUAbgAgAD0AIAAxADIALAAgADIALABcAG4AIAAgACAAIAAgACAAIAAgACAAIAAgACAAIAAgACAAIAAgACAAIAAgACAAIAAgACAAXwBsAGUAbgAgAD0AIAA3ACwAIAAzACwAXABuACAAIAAgACAAIAAgACAAIAAgACAAIAAgACAAIAAgACAAIAAgACAAIAAgACAAIAAgAFQAUgBVAEUALAAgADAAXABuACAAIAAgACAAIAAgACAAIAAgACAAIAAgACAAIAAgACAAIAAgACAAIAApACwAXABuACAAIAAgACAAIAAgACAAIAAgACAAIAAgACAAIAAgACAAIAAgACAAIABJAEYAKABfAGYAbQB0ACAAPQAgADAALAAgAHsAIwBWAEEATABVAEUAIQAsACAAXAAiAFwAIgAsACAAXAAiAFwAIgAsACAAXAAiAFwAIgAsACAAXAAiAFwAIgB9ACwAXABuACAAIAAgACAAIAAgACAAIAAgACAAIAAgACAAIAAgACAAIAAgACAAIAAgACAAIAAgAEkARgBTACgAXABuACAAIAAgACAAIAAgACAAIAAgACAAIAAgACAAIAAgACAAIAAgACAAIAAgACAAIAAgACAAIAAgACAAXwBmAG0AdAAgAD0AIAAxACwAIABmAG4AUABhAHIAcwBlAEYAdQBsAGwAKABfAEQAVABHACkALABcAG4AIAAgACAAIAAgACAAIAAgACAAIAAgACAAIAAgACAAIAAgACAAIAAgACAAIAAgACAAIAAgACAAIABfAGYAbQB0ACAAPQAgADIALAAgAGYAbgBQAGEAcgBzAGUAUwBoAG8AcgB0ACgAXwBEAFQARwApACwAXABuACAAIAAgACAAIAAgACAAIAAgACAAIAAgACAAIAAgACAAIAAgACAAIAAgACAAIAAgACAAIAAgACAAXwBmAG0AdAAgAD0AIAAzACwAIABmAG4AUABhAHIAcwBlAFAAbABhAG4AKABfAEQAVABH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FAFgAV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OAEEATQBFAFwAbgBcAG4AUgBlAHQAdQByAG4AcwAgAG4AYQBtAGUAIABvAGYAIABhAG4AIABJAFMATwAgAGQAYQB5ACAAbwBmACAAdwBlAGUAawAgAG4AdQBtAGIAZQByACAAYQBzACAAdABlAHg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cAZQBlAGsARABhAHkAIAAgACAAIAAgACAAIAAgACAAIAAgACAAIAB8ACAAaQBuAHQAZQBnAGUAcgAgAFsAMQAuAC4ANwBdACAAfAAgAEkAUwBPACAAZABhAHkAIABvAGYAIAB3AGUAZQBrACAAbgB1AG0AYgBlAHIAXABuAFsAUwBoAG8AcgB0AF0AIAAgACAAIAAgACAAIAAgACAAIAAgACAAIAAgACAAIAB8ACAAcwB3AGkAdABjAGgAIAAgACAAIAAgACAAIAAgACAAfAAgAFIAZQB0AHUAcgBuACAAcwBoAG8AcgB0ACAAZgBvAHIAbQBhAHQAIABNAG8AbgAuAC4AUwB1AG4AXABuAFsASQBuAHQAZQByAG4AYQB0AGkAbwBuAGEAbABFAG4AZwBsAGkAcwBoAF0AIAB8ACAAcwB3AGkAdABjAGgAIAAgACAAIAAgACAAIAAgACAAfAAgAEkAbgB0AGUAcgBuAGEAdABpAG8AbgBhAGwAIABFAG4AZwBsAGkAcwBoACAAaQBuAHMAdABlAGEAZAAgAG8AZgAgAGwAbwBjAGEAbAAgAGwAYQBuAGcAdQBhAGcAZQAgAHMAZQB0ACAAaQBuACAARQB4AGMAZQBs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EAEEAWQBfAE4AQQBNAEUAIAA9ACAATABBAE0AQgBEAEEAKABJAFMATwBXAGUAZQBrAEQAYQB5ACwAIABbAFMAaABvAHIAdABdACwAIABbAEkAbgB0AGUAcgBuAGEAdABpAG8AbgBhAGwARQBuAGcAbABpAHMAaABdACwAXABuACAAIAAgACAASQBGAFMAKABcAG4AIAAgACAAIAAgACAAIAAgAEkAUwBPAFcAZQBlAGsARABhAHkAIAA9ACAAXAAiAFwAIgAsACAAXAAiAFwAIgAsAFwAbgAgACAAIAAgACAAIAAgACAATgBPAFQAKABJAFMATgBVAE0AQgBFAFIAKABJAFMATwBXAGUAZQBrAEQAYQB5ACkAKQAsACAAewAjAFYAQQBMAFUARQAhAH0ALABcAG4AIAAgACAAIAAgACAAIAAgAFQAUgBVAEUALAAgAEwARQBUACgAXABuACAAIAAgACAAIAAgACAAIAAgACAAIAAgAF8AdQBzAGUAUwBoAG8AcgB0ACwAIABOACgAUwBoAG8AcgB0ACkAIAA8AD4AIAAwACwAXABuACAAIAAgACAAIAAgACAAIAAgACAAIAAgAF8AdQBzAGUATABvAGMAYQBsAEwAYQBuAGcALAAgAE4AKABJAG4AdABlAHIAbgBhAHQAaQBvAG4AYQBsAEUAbgBnAGwAaQBzAGgAKQAgAD0AIAAwACwAXABuACAAIAAgACAAIAAgACAAIAAgACAAIAAgAF8AaQBzAG8ARABvAFcALAAgAE0ATwBEACgASQBOAFQAKABJAFMATwBXAGUAZQBrAEQAYQB5ACkAIAAtACAAMQAsACAANwApACAAKwAgADEALAAgAFwAbgAgACAAIAAgACAAIAAgACAAIAAgACAAIABJAEYAKABfAHUAcwBlAEwAbwBjAGEAbABMAGEAbgBnACwAXABuACAAIAAgACAAIAAgACAAIAAgACAAIAAgACAAIAAgACAATABFAFQAKABcAG4AIAAgACAAIAAgACAAIAAgACAAIAAgACAAIAAgACAAIAAgACAAIAAgAF8AeQAyAGsAcgBlAGYARABhAHkALAAgADMANgA1ADIANwAgACsAIABfAGkAcwBvAEQAbwBXACwAXABuACAAIAAgACAAIAAgACAAIAAgACAAIAAgACAAIAAgACAAIAAgACAAIABfAGYAbQB0ACwAIABJAEYAKABfAHUAcwBlAFMAaABvAHIAdAAsACAAXAAiAGQAZABkAFwAIgAsACAAXAAiAGQAZABkAGQAXAAiACkALABcAG4AIAAgACAAIAAgACAAIAAgACAAIAAgACAAIAAgACAAIAAgACAAIAAgAFQARQBYAFQAKABfAHkAMgBrAHIAZQBmAEQAYQB5ACwAIABfAGYAbQB0ACkAXABuACAAIAAgACAAIAAgACAAIAAgACAAIAAgACAAIAAgACAAKQAsAFwAbgAgACAAIAAgACAAIAAgACAAIAAgACAAIAAgACAAIAAgAEkARgAoAFwAbgAgACAAIAAgACAAIAAgACAAIAAgACAAIAAgACAAIAAgACAAIAAgACAAXwB1AHMAZQBTAGgAbwByAHQALABcAG4AIAAgACAAIAAgACAAIAAgACAAIAAgACAAIAAgACAAIAAgACAAIAAgAEMASABPAE8AUwBFACgAXwBpAHMAbwBEAG8AVwAsAFwAbgAgACAAIAAgACAAIAAgACAAIAAgACAAIAAgACAAIAAgACAAIAAgACAAIAAgACAAIABcACIATQBvAG4AXAAiACwAXABuACAAIAAgACAAIAAgACAAIAAgACAAIAAgACAAIAAgACAAIAAgACAAIAAgACAAIAAgAFwAIgBUAHUAZQBcACIALABcAG4AIAAgACAAIAAgACAAIAAgACAAIAAgACAAIAAgACAAIAAgACAAIAAgACAAIAAgACAAXAAiAFcAZQBkAFwAIgAsAFwAbgAgACAAIAAgACAAIAAgACAAIAAgACAAIAAgACAAIAAgACAAIAAgACAAIAAgACAAIABcACIAVABoAHUAXAAiACwAXABuACAAIAAgACAAIAAgACAAIAAgACAAIAAgACAAIAAgACAAIAAgACAAIAAgACAAIAAgAFwAIgBGAHIAaQBcACIALABcAG4AIAAgACAAIAAgACAAIAAgACAAIAAgACAAIAAgACAAIAAgACAAIAAgACAAIAAgACAAXAAiAFMAYQB0AFwAIgAsAFwAbgAgACAAIAAgACAAIAAgACAAIAAgACAAIAAgACAAIAAgACAAIAAgACAAIAAgACAAIABcACIAUwB1AG4AXAAiAFwAbgAgACAAIAAgACAAIAAgACAAIAAgACAAIAAgACAAIAAgACAAIAAgACAAKQAsAFwAbgAgACAAIAAgACAAIAAgACAAIAAgACAAIAAgACAAIAAgACAAIAAgACAAQwBIAE8ATwBTAEUAKABfAGkAcwBvAEQAbwBXACwAXABuACAAIAAgACAAIAAgACAAIAAgACAAIAAgACAAIAAgACAAIAAgACAAIAAgACAAIAAgAFwAIgBNAG8AbgBkAGEAeQBcACIALABcAG4AIAAgACAAIAAgACAAIAAgACAAIAAgACAAIAAgACAAIAAgACAAIAAgACAAIAAgACAAXAAiAFQAdQBlAHMAZABhAHkAXAAiACwAXABuACAAIAAgACAAIAAgACAAIAAgACAAIAAgACAAIAAgACAAIAAgACAAIAAgACAAIAAgAFwAIgBXAGUAZABuAGUAcwBkAGEAeQBcACIALABcAG4AIAAgACAAIAAgACAAIAAgACAAIAAgACAAIAAgACAAIAAgACAAIAAgACAAIAAgACAAXAAiAFQAaAB1AHIAcwBkAGEAeQBcACIALABcAG4AIAAgACAAIAAgACAAIAAgACAAIAAgACAAIAAgACAAIAAgACAAIAAgACAAIAAgACAAXAAiAEYAcgBpAGQAYQB5AFwAIgAsAFwAbgAgACAAIAAgACAAIAAgACAAIAAgACAAIAAgACAAIAAgACAAIAAgACAAIAAgACAAIABcACIAUwBhAHQAdQByAGQAYQB5AFwAIgAsAFwAbgAgACAAIAAgACAAIAAgACAAIAAgACAAIAAgACAAIAAgACAAIAAgACAAIAAgACAAIABcACIAUwB1AG4AZABhAHkAXAAi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OAFQASABfAE4AQQBNAEUAXABuAFwAbgBSAGUAdAB1AHIAbgBzACAAYQAgAG0AbwBuAHQAaAAgAGEAcwAgAHQAZQB4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QBvAG4AdABoACAAbgBh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AgACAAIAAgACAAIAAgACAAfAAgAGkAbgB0AGUAZwBlAHIAIABbADEALgAuADEAMgBdACAAfAAgAE0AbwBuAHQAaABcAG4AWwBTAGgAbwByAHQAXQAgACAAIAAgACAAIAAgACAAIAAgACAAIAAgACAAIAAgAHwAIABzAHcAaQB0AGMAaAAgACAAIAAgACAAIAAgACAAIAAgAHwAIABSAGUAdAB1AHIAbgAgAHMAaABvAHIAdAAgAGYAbwByAG0AYQB0ACAASgBhAG4ALgAuAEQAZQBjAFwAbgBbAEkAbgB0AGUAcgBuAGEAdABpAG8AbgBhAGwARQBuAGcAbABpAHMAaABdACAAfAAgAHMAdwBpAHQAYwBoACAAIAAgACAAIAAgACAAIAAgACAAfAAgAEkAbgB0AGUAcgBuAGEAdABpAG8AbgBhAGwAIABFAG4AZwBsAGkAcwBoACAAaQBuAHMAdABlAGEAZAAgAG8AZgAgAGwAbwBjAGEAbAAgAGwAYQBuAGcAdQBhAGcAZQAgAHMAZQB0ACAAaQBuACAARQB4AGMAZQBs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4AVABIAF8ATgBBAE0ARQAgAD0AIABMAEEATQBCAEQAQQAoAE0AbwBuAHQAaAAsACAAWwBTAGgAbwByAHQAXQAsACAAWwBJAG4AdABlAHIAbgBhAHQAaQBvAG4AYQBsAEUAbgBnAGwAaQBzAGgAXQAsAFwAbgAgACAAIAAgAEkARgBTACgAXABuACAAIAAgACAAIAAgACAAIABNAG8AbgB0AGgAIAA9ACAAXAAiAFwAIgAsACAAXAAiAFwAIgAsAFwAbgAgACAAIAAgACAAIAAgACAATgBPAFQAKABJAFMATgBVAE0AQgBFAFIAKABNAG8AbgB0AGgAKQApACwAIAAjAFYAQQBMAFUARQAhACwAXABuACAAIAAgACAAIAAgACAAIABUAFIAVQBFACwAIABMAEUAVAAoAFwAbgAgACAAIAAgACAAIAAgACAAIAAgACAAIABfAHUAcwBlAFMAaABvAHIAdAAsACAATgAoAFMAaABvAHIAdAApACAAPAA+ACAAMAAsAFwAbgAgACAAIAAgACAAIAAgACAAIAAgACAAIABfAHUAcwBlAEwAbwBjAGEAbABMAGEAbgBnACwAIABOACgASQBuAHQAZQByAG4AYQB0AGkAbwBuAGEAbABFAG4AZwBsAGkAcwBoACkAIAA9ACAAMAAsAFwAbgAgACAAIAAgACAAIAAgACAAIAAgACAAIABfAG0AbwBuAHQAaAAsACAASQBOAFQAKABNAG8AbgB0AGgAKQAsAFwAbgAgACAAIAAgACAAIAAgACAAIAAgACAAIABJAEYAKABfAHUAcwBlAEwAbwBjAGEAbABMAGEAbgBnACwAXABuACAAIAAgACAAIAAgACAAIAAgACAAIAAgACAAIAAgACAATABFAFQAKABcAG4AIAAgACAAIAAgACAAIAAgACAAIAAgACAAIAAgACAAIAAgACAAIAAgAF8AZABhAHkATwBmAE0AbwBuAHQAaAAsACAARABBAFQARQAoADIAMAAwADAALAAgAF8AbQBvAG4AdABoACwAIAAxACkALABcAG4AIAAgACAAIAAgACAAIAAgACAAIAAgACAAIAAgACAAIAAgACAAIAAgAF8AZgBtAHQALAAgAEkARgAoAF8AdQBzAGUAUwBoAG8AcgB0ACwAIABcACIATQBNAE0AXAAiACwAIABcACIATQBNAE0ATQBcACIAKQAsAFwAbgAgACAAIAAgACAAIAAgACAAIAAgACAAIAAgACAAIAAgACAAIAAgACAAVABFAFgAVAAoAF8AZABhAHkATwBmAE0AbwBuAHQAaAAsACAAXwBmAG0AdAApAFwAbgAgACAAIAAgACAAIAAgACAAIAAgACAAIAAgACAAIAAgACkALABcAG4AIAAgACAAIAAgACAAIAAgACAAIAAgACAAIAAgACAAIABJAEYAKABcAG4AIAAgACAAIAAgACAAIAAgACAAIAAgACAAIAAgACAAIAAgACAAIAAgAF8AdQBzAGUAUwBoAG8AcgB0ACwAXABuACAAIAAgACAAIAAgACAAIAAgACAAIAAgACAAIAAgACAAIAAgACAAIABJAE4ARABFAFgAKABcAG4AIAAgACAAIAAgACAAIAAgACAAIAAgACAAIAAgACAAIAAgACAAIAAgACAAIAAgACAAewBcAG4AIAAgACAAIAAgACAAIAAgACAAIAAgACAAIAAgACAAIAAgACAAIAAgACAAIAAgACAAIAAgACAAIABcACIASgBhAG4AXAAiADsAXABuACAAIAAgACAAIAAgACAAIAAgACAAIAAgACAAIAAgACAAIAAgACAAIAAgACAAIAAgACAAIAAgACAAXAAiAEYAZQBiAFwAIgA7AFwAbgAgACAAIAAgACAAIAAgACAAIAAgACAAIAAgACAAIAAgACAAIAAgACAAIAAgACAAIAAgACAAIAAgAFwAIgBNAGEAcgBcACIAOwBcAG4AIAAgACAAIAAgACAAIAAgACAAIAAgACAAIAAgACAAIAAgACAAIAAgACAAIAAgACAAIAAgACAAIABcACIAQQBwAHIAXAAiADsAXABuACAAIAAgACAAIAAgACAAIAAgACAAIAAgACAAIAAgACAAIAAgACAAIAAgACAAIAAgACAAIAAgACAAXAAiAE0AYQB5AFwAIgA7AFwAbgAgACAAIAAgACAAIAAgACAAIAAgACAAIAAgACAAIAAgACAAIAAgACAAIAAgACAAIAAgACAAIAAgAFwAIgBKAHUAbgBcACIAOwBcAG4AIAAgACAAIAAgACAAIAAgACAAIAAgACAAIAAgACAAIAAgACAAIAAgACAAIAAgACAAIAAgACAAIABcACIASgB1AGwAXAAiADsAXABuACAAIAAgACAAIAAgACAAIAAgACAAIAAgACAAIAAgACAAIAAgACAAIAAgACAAIAAgACAAIAAgACAAXAAiAEEAdQBnAFwAIgA7AFwAbgAgACAAIAAgACAAIAAgACAAIAAgACAAIAAgACAAIAAgACAAIAAgACAAIAAgACAAIAAgACAAIAAgAFwAIgBTAGUAcABcACIAOwBcAG4AIAAgACAAIAAgACAAIAAgACAAIAAgACAAIAAgACAAIAAgACAAIAAgACAAIAAgACAAIAAgACAAIABcACIATwBjAHQAXAAiADsAXABuACAAIAAgACAAIAAgACAAIAAgACAAIAAgACAAIAAgACAAIAAgACAAIAAgACAAIAAgACAAIAAgACAAXAAiAE4AbwB2AFwAIgA7AFwAbgAgACAAIAAgACAAIAAgACAAIAAgACAAIAAgACAAIAAgACAAIAAgACAAIAAgACAAIAAgACAAIAAgAFwAIgBEAGUAYwBcACIAXABuACAAIAAgACAAIAAgACAAIAAgACAAIAAgACAAIAAgACAAIAAgACAAIAAgACAAIAAgAH0ALABcAG4AIAAgACAAIAAgACAAIAAgACAAIAAgACAAIAAgACAAIAAgACAAIAAgACAAIAAgACAAXwBtAG8AbgB0AGgAXABuACAAIAAgACAAIAAgACAAIAAgACAAIAAgACAAIAAgACAAIAAgACAAIAApACwAXABuACAAIAAgACAAIAAgACAAIAAgACAAIAAgACAAIAAgACAAIAAgACAAIABJAE4ARABFAFgAKABcAG4AIAAgACAAIAAgACAAIAAgACAAIAAgACAAIAAgACAAIAAgACAAIAAgACAAIAAgACAAewBcAG4AIAAgACAAIAAgACAAIAAgACAAIAAgACAAIAAgACAAIAAgACAAIAAgACAAIAAgACAAIAAgACAAIABcACIASgBhAG4AdQBhAHIAeQBcACIAOwBcAG4AIAAgACAAIAAgACAAIAAgACAAIAAgACAAIAAgACAAIAAgACAAIAAgACAAIAAgACAAIAAgACAAIABcACIARgBlAGIAcgB1AGEAcgB5AFwAIgA7AFwAbgAgACAAIAAgACAAIAAgACAAIAAgACAAIAAgACAAIAAgACAAIAAgACAAIAAgACAAIAAgACAAIAAgAFwAIgBNAGEAcgBjAGgAXAAiADsAXABuACAAIAAgACAAIAAgACAAIAAgACAAIAAgACAAIAAgACAAIAAgACAAIAAgACAAIAAgACAAIAAgACAAXAAiAEEAcAByAGkAbABcACIAOwBcAG4AIAAgACAAIAAgACAAIAAgACAAIAAgACAAIAAgACAAIAAgACAAIAAgACAAIAAgACAAIAAgACAAIABcACIATQBhAHkAXAAiADsAXABuACAAIAAgACAAIAAgACAAIAAgACAAIAAgACAAIAAgACAAIAAgACAAIAAgACAAIAAgACAAIAAgACAAXAAiAEoAdQBuAGUAXAAiADsAXABuACAAIAAgACAAIAAgACAAIAAgACAAIAAgACAAIAAgACAAIAAgACAAIAAgACAAIAAgACAAIAAgACAAXAAiAEoAdQBsAHkAXAAiADsAXABuACAAIAAgACAAIAAgACAAIAAgACAAIAAgACAAIAAgACAAIAAgACAAIAAgACAAIAAgACAAIAAgACAAXAAiAEEAdQBnAHUAcwB0AFwAIgA7AFwAbgAgACAAIAAgACAAIAAgACAAIAAgACAAIAAgACAAIAAgACAAIAAgACAAIAAgACAAIAAgACAAIAAgAFwAIgBTAGUAcAB0AGUAbQBiAGUAcgBcACIAOwBcAG4AIAAgACAAIAAgACAAIAAgACAAIAAgACAAIAAgACAAIAAgACAAIAAgACAAIAAgACAAIAAgACAAIABcACIATwBjAHQAbwBiAGUAcgBcACIAOwBcAG4AIAAgACAAIAAgACAAIAAgACAAIAAgACAAIAAgACAAIAAgACAAIAAgACAAIAAgACAAIAAgACAAIABcACIATgBvAHYAZQBtAGIAZQByAFwAIgA7AFwAbgAgACAAIAAgACAAIAAgACAAIAAgACAAIAAgACAAIAAgACAAIAAgACAAIAAgACAAIAAgACAAIAAgAFwAIgBEAGUAYwBlAG0AYgBlAHIAXAAiAFwAbgAgACAAIAAgACAAIAAgACAAIAAgACAAIAAgACAAIAAgACAAIAAgACAAIAAgACAAIAB9ACwAXABuACAAIAAgACAAIAAgACAAIAAgACAAIAAgACAAIAAgACAAIAAgACAAIAAgACAAIAAgAF8AbQBvAG4AdABoAFwAbgAgACAAIAAgACAAIAAgACAAIAAgACAAIAAgACAAIAAgACAAIAAgACAAKQBcAG4AIAAgACAAIAAgACAAIAAgACAAIAAgACAAIAAgACAAIAApAFwAbgAgACAAIAAgACAAIAAgACAAIAAgACAAIAApAFwAbgAgACAAIAAgACAAIAAgACAAKQBcAG4AIAAgACAAIAApAFwAbgApADsAXABuAFwAbgBcAG4AXABuAFwAbgBcAG4AXABuAEYATwBSAE0AQQBUAF8AVABJAE0ARQBTAFAAQQBOAF8ASQBTAE8AIAA9ACAATABBAE0AQgBEAEEAKABUAGkAbQBlAFMAcABhAG4ALAAgAE0AbwBzAHQAUwBpAGcALAAgAEwAZQBhAHMAdABTAGkAZwAsACAATwBwAHQAaQBvAG4AcwAsAFwAbgAgACAAIAAgAEwARQBUACgAXABuACAAIAAgACAAIAAgACAAIABfAG0AYQB4AFAAcgBlAGMAaQBzAGkAbwBuACwAIAA5ACwAXABuACAAIAAgACAAIAAgACAAIABfAGQAZQBmAGEAdQBsAHQAUAByAGUAYwBpAHMAaQBvAG4ALAAgADAALABcAG4AIAAgACAAIAAgACAAIAAgAF8AbABvAHcAZQBzAHQAUwBpAGcALAAgADAALABcAG4AIAAgACAAIAAgACAAIAAgAF8AZgBpAHgAZQBkACwAIABJAEYARQBSAFIATwBSACgARgBJAE4ARAAoAFwAIgB+AFwAIgAsACAATwBwAHQAaQBvAG4AcwApACwAIAAwACkAIAA9ACAAMAAsAFwAbgAgACAAIAAgACAAIAAgACAAXwB0AHIAdQBuAGMAYQB0AGUALAAgAEkARgBFAFIAUgBPAFIAKABGAEkATgBEACgAXAAiADwAXAAiACwAIABPAHAAdABpAG8AbgBzACkALAAgADAAKQAgAD4AIAAwACwAXABuACAAIAAgACAAIAAgACAAIABfAHAAYQBkAEwAZQBhAGQAaQBuAGcALAAgAEkARgBFAFIAUgBPAFIAKABGAEkATgBEACgAXAAiAFAAXAAiACwAIABPAHAAdABpAG8AbgBzACkALAAgADAAKQAgAD4AIAAwACwAXABuACAAIAAgACAAIAAgACAAIABcAG4AIAAgACAAIAAgACAAIAAgAC8ALwAgAFAAcgBlAGMAaQBzAGkAbwBuACAAYQB0ACAAdwBoAGkAYwBoACAAdABvACAAcgBlAHMAbwBsAHYAZQAgAHQAaABlACAAVABpAG0AZQBTAHAAYQBuAFwAbgAgACAAIAAgACAAIAAgACAALwAvACAASQBmACAAZgBpAHgAZQBkACAAcwB0AHkAbABlACAAYQBuAGQAIABuAG8AdAAgAHAAcgBvAHYAaQBkAGUAZAAgAHQAaABlAG4AIABzAGUAdAAgAHQAbwAgAGQAZQBmAGEAdQBsAHQAIABwAHIAZQBjAGkAcwBpAG8AbgBcAG4AIAAgACAAIAAgACAAIAAgAF8AcgBQAHIAZQBjAGkAcwBpAG8AbgAsACAASQBGACgAXwBmAGkAeABlAGQAIAAqACAAKABMAGUAYQBzAHQAUwBpAGcAIAA9ACAAXAAiAFwAIgApACwAIABfAGQAZQBmAGEAdQBsAHQAUAByAGUAYwBpAHMAaQBvAG4ALAAgAEwAZQBhAHMAdABTAGkAZwApACwAXABuACAAIAAgACAAIAAgACAAIABfAHIAVABpAG0AZQBTAHAAYQBuACwAIABSAEUAUwBPAEwAVgBFAF8AVABJAE0ARQBTAFAAQQBOACgAVABpAG0AZQBTAHAAYQBuACwAIABfAHIAUAByAGUAYwBpAHMAaQBvAG4ALAAgAF8AdAByAHUAbgBjAGEAdABlACkALABcAG4AIAAgACAAIAAgACAAIAAgACAAIAAgACAAXABuACAAIAAgACAAIAAgACAAIAAvAC8AIABEAGkAcwBwAGwAYQB5ACAAYQB0ACAAcAByAGUAYwBpAHMAaQBvAG4ALAAgAGYAaQB4AGUAZAAgAHMAdAB5AGwAZQAgAHIAZQBtAGEAaQBuAHMAIAB0AGgAZQAgAHMAYQBtAGUAXABuACAAIAAgACAAIAAgACAAIAAvAC8AIABpAGYAIABmAGwAbwBhAHQAaQBuAGcAIABzAHQAeQBsAGUAIABhAGwAbABvAHcAIAB0AG8AIABmAGEAbABsACAAYgBhAGMAawAgAHQAbwAgAE0AbwBzAHQAUwBpAGcAXABuACAAIAAgACAAIAAgACAAIABfAHMAaABvAHcAUAByAGUAYwBpAHMAaQBvAG4ALAAgAEkARgAoAF8AZgBpAHgAZQBkACwAIABfAHIAUAByAGUAYwBpAHMAaQBvAG4ALABcAG4AIAAgACAAIAAgACAAIAAgACAAIAAgACAATABFAFQAKABcAG4AIAAgACAAIAAgACAAIAAgACAAIAAgACAAIAAgACAAIABfAGgAYQBzAFAAcgBlAGMAaQBzAGkAbwBuACwAIABUAEkATQBFAF8AUwBJAEcATgBJAEYASQBDAEEATgBDAEUAKABcAG4AIAAgACAAIAAgACAAIAAgACAAIAAgACAAIAAgACAAIAAgACAAIAAgAEkATgBEAEUAWAAoAF8AcgBUAGkAbQBlAFMAcABhAG4ALAAgADEALAAgADEAKQAsAFwAbgAgACAAIAAgACAAIAAgACAAIAAgACAAIAAgACAAIAAgACAAIAAgACAASQBOAEQARQBYACgAXwByAFQAaQBtAGUAUwBwAGEAbgAsACAAMQAsACAAMwApACwAXABuACAAIAAgACAAIAAgACAAIAAgACAAIAAgACAAIAAgACAAIAAgACAAIABJAE4ARABFAFgAKABfAHIAVABpAG0AZQBTAHAAYQBuACwAIAAxACwAIAA0ACkALABcAG4AIAAgACAAIAAgACAAIAAgACAAIAAgACAAIAAgACAAIAAgACAAIAAgAEkATgBEAEUAWAAoAF8AcgBUAGkAbQBlAFMAcABhAG4ALAAgADEALAAgADUAKQBcAG4AIAAgACAAIAAgACAAIAAgACAAIAAgACAAIAAgACAAIAApACwAXABuACAAIAAgACAAIAAgACAAIAAgACAAIAAgACAAIAAgACAATQBBAFgAKABJAEYAKABNAG8AcwB0AFMAaQBnACAAPQAgAFwAIgBcACIALAAgAC0AMwAsACAATQBvAHMAdABTAGkAZwApACwAIABNAEkATgAoAEkARgAoAF8AcgBQAHIAZQBjAGkAcwBpAG8AbgAgAD0AIABcACIAXAAiACwAIABfAG0AYQB4AFAAcgBlAGMAaQBzAGkAbwBuACwAIABfAHIAUAByAGUAYwBpAHMAaQBvAG4AKQAsACAAXwBoAGEAcwBQAHIAZQBjAGkAcwBpAG8AbgAsACAAXwBtAGEAeABQAHIAZQBjAGkAcwBpAG8AbgApACkAXABuACAAIAAgACAAIAAgACAAIAAgACAAIAAgACkAXABuACAAIAAgACAAIAAgACAAIAApACwAXABuAFwAbgAgACAAIAAgACAAIAAgACAALwAvACAASQBmACAAZgBsAG8AYQB0AGkAbgBnACAAcwB0AHkAbABlACwAIABhAGwAbABvAHcAIABoAGkAZwBoACAAZQBuAGQAIAB0AG8AIABmAGwAbwBhAHQAIABpAGYAIABNAG8AcwB0AFMAaQBnACAAbgBvAHQAIABwAHIAbwB2AGkAZABlAGQAXABuACAAIAAgACAAIAAgACAAIABfAGgAaQBnAGgALAAgAEkARgBTACgAXABuACAAIAAgACAAIAAgACAAIAAgACAAIAAgAF8AZgBpAHgAZQBkACwAIABJAEYAKABNAG8AcwB0AFMAaQBnACAAPQAgAFwAIgBcACIALAAgAC0AMwAsACAATQBvAHMAdABTAGkAZwApACwAXABuACAAIAAgACAAIAAgACAAIAAgACAAIAAgAE0AbwBzAHQAUwBpAGcAIAA8AD4AIABcACIAXAAiACwAIABNAG8AcwB0AFMAaQBnACwAXABuACAAIAAgACAAIAAgACAAIAAgACAAIAAgAFQAUgBVAEUALAAgAEwARQBUACgAXABuACAAIAAgACAAIAAgACAAIAAgACAAIAAgACAAIAAgACAAXwBmAGwAbwBhAHQALAAgAEkARgBTACgAXABuACAAIAAgACAAIAAgACAAIAAgACAAIAAgACAAIAAgACAAIAAgACAAIABJAE4ARABFAFgAKABfAHIAVABpAG0AZQBTAHAAYQBuACwAIAAxACwAIAAyACkAIAA+ACAAMAAsACAALQAzACwAXABuACAAIAAgACAAIAAgACAAIAAgACAAIAAgACAAIAAgACAAIAAgACAAIABJAE4ARABFAFgAKABfAHIAVABpAG0AZQBTAHAAYQBuACwAIAAxACwAIAAzACkAIAA+ACAAMAAsACAALQAyACwAXABuACAAIAAgACAAIAAgACAAIAAgACAAIAAgACAAIAAgACAAIAAgACAAIABJAE4ARABFAFgAKABfAHIAVABpAG0AZQBTAHAAYQBuACwAIAAxACwAIAA0ACkAIAA+ACAAMAAsACAALQAxACwAXABuACAAIAAgACAAIAAgACAAIAAgACAAIAAgACAAIAAgACAAIAAgACAAIABUAFIAVQBFACwAIAAwAFwAbgAgACAAIAAgACAAIAAgACAAIAAgACAAIAAgACAAIAAgACkALABcAG4AIAAgACAAIAAgACAAIAAgACAAIAAgACAAIAAgACAAIABNAEkATgAoAF8AZgBsAG8AYQB0ACwAIABfAHMAaABvAHcAUAByAGUAYwBpAHMAaQBvAG4ALAAgAF8AbABvAHcAZQBzAHQAUwBpAGcAKQBcAG4AIAAgACAAIAAgACAAIAAgACAAIAAgACAAKQBcAG4AIAAgACAAIAAgACAAIAAgACkALABcAG4AXABuACAAIAAgACAAIAAgACAAIAAvAC8AIABUAHIAYQBuAHMAbABhAHQAZQAgAGgAaQBnAGgAIABzAGkAZwBuAGkAZgBpAGMAYQBuAGMAZQAgAHQAbwAgAHIAZQBzAG8AbAB2AGUAZAAgAHQAaQBtAGUAcwBwAGEAbgAgAGMAbwBsAHUAbQBuACAAWwAyAC4ALgA1AF0AXABuACAAIAAgACAAIAAgACAAIABfAGwAZQBhAGQAQwBvAGwALAAgAF8AaABpAGcAaAAgACsAIAA1ACwAXABuACAAIAAgACAAIAAgACAAIAAvAC8AIABOAHUAbQBiAGUAcgAgAG8AZgAgAGMAbwBsAHUAbQBuAHMAIAB0AG8AIABkAGkAcwBwAGwAYQB5ACAAZgByAG8AbQAgAHIAZQBzAG8AbAB2AGUAZAAgAHQAaQBtAGUAcwBwAGEAbgAgAFsAMQAuAC4ANABdAFwAbgAgACAAIAAgACAAIAAgACAAXwBuACwAIABNAEkATgAoAF8AcwBoAG8AdwBQAHIAZQBjAGkAcwBpAG8AbgAsACAAMAApACAALQAgAF8AaABpAGcAaAAgACsAIAAxACwAXABuACAAIAAgACAAIAAgACAAIABcAG4AIAAgACAAIAAgACAAIAAgAC8ALwAgAEMAbwByAHIAZQBzAHAAbwBuAGQAaQBuAGcAIABkAGUAbABpAG0AcwBcAG4AIAAgACAAIAAgACAAIAAgAF8AcAByAGUAZgBpAHgALAAgAEMASABPAE8AUwBFAEMATwBMAFMAKABcAG4AIAAgACAAIAAgACAAIAAgACAAIAAgACAAewBcACIAXAAiACwAIABcACIAVABcACIALAAgAFwAIgBcACIALAAgAFwAIgBcACIAfQAsAFwAbgAgACAAIAAgACAAIAAgACAAIAAgACAAIABTAEUAUQBVAEUATgBDAEUAKAAxACwAIABfAG4ALAAgADIAIAAtACAATgAoAF8AbABlAGEAZABDAG8AbAAgAD0AIAAyACkAKQBcAG4AIAAgACAAIAAgACAAIAAgACkALABcAG4AIAAgACAAIAAgACAAIAAgAF8AcwB1AGYAZgBpAHgALAAgAEMASABPAE8AUwBFAEMATwBMAFMAKABcAG4AIAAgACAAIAAgACAAIAAgACAAIAAgACAAewBcACIARABcACIALAAgAFwAIgBIAFwAIgAsACAAXAAiAE0AXAAiACwAIABcACIAUwBcACIAfQAsAFwAbgAgACAAIAAgACAAIAAgACAAIAAgACAAIABTAEUAUQBVAEUATgBDAEUAKAAxACwAIABfAG4ALAAgAF8AbABlAGEAZABDAG8AbAAgAC0AIAAxACkAXABuACAAIAAgACAAIAAgACAAIAApACwAXABuACAAIAAgACAAIAAgACAAIABcAG4AIAAgACAAIAAgACAAIAAgAF8AbgB1AG0ARgBtAHQALAAgAEkARgAoAF8AcABhAGQATABlAGEAZABpAG4AZwAsACAAXAAiADAAMABcACIALAAgAFwAIgAwAFwAIgApACwAXABuACAAIAAgACAAIAAgACAAIABfAGwAYQBzAHQARgBtAHQALAAgAEkARgAoAF8AcwBoAG8AdwBQAHIAZQBjAGkAcwBpAG8AbgAgADwAPQAgADAALAAgAF8AbgB1AG0ARgBtAHQALABcAG4AIAAgACAAIAAgACAAIAAgACAAIAAgACAAXwBuAHUAbQBGAG0AdAAgACYAIABMAEUARgBUACgAXAAiAC4AMAAwADAAMAAwADAAMAAwADAAXAAiACwAIABfAHMAaABvAHcAUAByAGUAYwBpAHMAaQBvAG4AIAArACAAMQApAFwAbgAgACAAIAAgACAAIAAgACAAKQAsAFwAbgAgACAAIAAgACAAIAAgACAAXABuACAAIAAgACAAIAAgACAAIAAvAC8AIABHAGUAbgBlAHIAYQBsACAAZgBvAHIAbQBhAHQAdABlAHIAXABuACAAIAAgACAAIAAgACAAIABmAG4ARgBvAHIAbQBhAHQAMQAoAF8AcgBUAGkAbQBlAFMAcABhAG4ALABcAG4AIAAgACAAIAAgACAAIAAgACAAIAAgACAASABTAFQAQQBDAEsAKABcAG4AIAAgACAAIAAgACAAIAAgACAAIAAgACAAIAAgACAAIABfAGwAZQBhAGQAQwBvAGwALABcAG4AIAAgACAAIAAgACAAIAAgACAAIAAgACAAIAAgACAAIABfAG4ALABcAG4AIAAgACAAIAAgACAAIAAgACAAIAAgACAAIAAgACAAIABcACIAUABcACIALABcAG4AIAAgACAAIAAgACAAIAAgACAAIAAgACAAIAAgACAAIABfAG4AdQBtAEYAbQB0ACwAXABuACAAIAAgACAAIAAgACAAIAAgACAAIAAgACAAIAAgACAAXwBuAHUAbQBGAG0AdAAsAFwAbgAgACAAIAAgACAAIAAgACAAIAAgACAAIAAgACAAIAAgAF8AbABhAHMAdABGAG0AdAAsAFwAbgAgACAAIAAgACAAIAAgACAAIAAgACAAIAAgACAAIAAgAF8AcAByAGUAZgBpAHgALABcAG4AIAAgACAAIAAgACAAIAAgACAAIAAgACAAIAAgACAAIABfAHMAdQBmAGYAaQB4AFwAbgAgACAAIAAgACAAIAAgACAAIAAgACAAIAApAFwAbgAgACAAIAAgACAAIAAgACAAKQBcAG4AIAAgACAAIAApAFwAbgApADsAXABuAFwAbgBcAG4ARgBPAFIATQBBAFQAXwBUAEkATQBFAFMAUABBAE4AXwBFAFUAUgBPACAAPQAgAEwAQQBNAEIARABBACgAVABpAG0AZQBTAHAAYQBuACwAIABNAG8AcwB0AFMAaQBnACwAIABMAGUAYQBzAHQAUwBpAGcALAAgAE8AcAB0AGkAbwBuAHMALABcAG4AIAAgACAAIABMAEUAVAAoAFwAbgAgACAAIAAgACAAIAAgACAAXwBtAGEAeABQAHIAZQBjAGkAcwBpAG8AbgAsACAAOQAsAFwAbgAgACAAIAAgACAAIAAgACAAXwBkAGUAZgBhAHUAbAB0AFAAcgBlAGMAaQBzAGkAbwBuACwAIAAwACwAXABuACAAIAAgACAAIAAgACAAIABfAGwAbwB3AGUAcwB0AFMAaQBnACwAIAAtADIALABcAG4AIAAgACAAIAAgACAAIAAgAF8AZgBpAHgAZQBkACwAIABJAEYARQBSAFIATwBSACgARgBJAE4ARAAoAFwAIgB+AFwAIgAsACAATwBwAHQAaQBvAG4AcwApACwAIAAwACkAIAA9ACAAMAAsAFwAbgAgACAAIAAgACAAIAAgACAAXwB0AHIAdQBuAGMAYQB0AGUALAAgAEkARgBFAFIAUgBPAFIAKABGAEkATgBEACgAXAAiADwAXAAiACwAIABPAHAAdABpAG8AbgBzACkALAAgADAAKQAgAD4AIAAwACwAXABuACAAIAAgACAAIAAgACAAIABfAHMAaQBnAG4AUABvAHMAaQB0AGkAdgBlACwAIABJAEYARQBSAFIATwBSACgARgBJAE4ARAAoAFwAIgArAFwAIgAsACAATwBwAHQAaQBvAG4AcwApACwAIAAwACkAIAA+ACAAMAAsAFwAbgAgACAAIAAgACAAIAAgACAAXwBwAGEAZABMAGUAYQBkAGkAbgBnACwAIABJAEYARQBSAFIATwBSACgARgBJAE4ARAAoAFwAIgBQAFwAIgAsACAATwBwAHQAaQBvAG4AcwApACwAIAAwACkAIAA+ACAAMAAsAFwAbgAgACAAIAAgACAAIAAgACAAXABuACAAIAAgACAAIAAgACAAIAAvAC8AIABQAHIAZQBjAGkAcwBpAG8AbgAgAGEAdAAgAHcAaABpAGMAaAAgAHQAbwAgAHIAZQBzAG8AbAB2AGUAIAB0AGgAZQAgAFQAaQBtAGUAUwBwAGEAbgBcAG4AIAAgACAAIAAgACAAIAAgAC8ALwAgAEkAZgAgAGYAaQB4AGUAZAAgAHMAdAB5AGwAZQAgAGEAbgBkACAAbgBvAHQAIABwAHIAbwB2AGkAZABlAGQAIAB0AGgAZQBuACAAcwBlAHQAIAB0AG8AIABkAGUAZgBhAHUAbAB0ACAAcAByAGUAYwBpAHMAaQBvAG4AXABuACAAIAAgACAAIAAgACAAIABfAHIAUAByAGUAYwBpAHMAaQBvAG4ALAAgAEkARgAoAF8AZgBpAHgAZQBkACAAKgAgACgATABlAGEAcwB0AFMAaQBnACAAPQAgAFwAIgBcACIAKQAsACAAXwBkAGUAZgBhAHUAbAB0AFAAcgBlAGMAaQBzAGkAbwBuACwAIABMAGUAYQBzAHQAUwBpAGcAKQAsAFwAbgAgACAAIAAgACAAIAAgACAAXwByAFQAaQBtAGUAUwBwAGEAbgAsACAAUgBFAFMATwBMAFYARQBfAFQASQBNAEUAUwBQAEEATgAoAFQAaQBtAGUAUwBwAGEAbgAsACAAXwByAFAAcgBlAGMAaQBzAGkAbwBuACwAIABfAHQAcgB1AG4AYwBhAHQAZQApACwAXABuACAAIAAgACAAIAAgACAAIAAgACAAIAAgAFwAbgAgACAAIAAgACAAIAAgACAALwAvACAARABpAHMAcABsAGEAeQAgAGEAdAAgAHAAcgBlAGMAaQBzAGkAbwBuACwAIABmAGkAeABlAGQAIABzAHQAeQBsAGUAIAByAGUAbQBhAGkAbgBzACAAdABoAGUAIABzAGEAbQBlAFwAbgAgACAAIAAgACAAIAAgACAALwAvACAAaQBmACAAZgBsAG8AYQB0AGkAbgBnACAAcwB0AHkAbABlACAAYQBsAGwAbwB3ACAAdABvACAAZgBhAGwAbAAgAGIAYQBjAGsAIAB0AG8AIABNAG8AcwB0AFMAaQBnAFwAbgAgACAAIAAgACAAIAAgACAAXwBzAGgAbwB3AFAAcgBlAGMAaQBzAGkAbwBuACwAIABJAEYAKABfAGYAaQB4AGUAZAAsACAAXwByAFAAcgBlAGMAaQBzAGkAbwBuACwAXABuACAAIAAgACAAIAAgACAAIAAgACAAIAAgAEwARQBUACgAXABuACAAIAAgACAAIAAgACAAIAAgACAAIAAgACAAIAAgACAAXwBoAGEAcwBQAHIAZQBjAGkAcwBpAG8AbgAsACAAVABJAE0ARQBfAFMASQBHAE4ASQBGAEkAQwBBAE4AQwBFACgAXABuACAAIAAgACAAIAAgACAAIAAgACAAIAAgACAAIAAgACAAIAAgACAAIABJAE4ARABFAFgAKABfAHIAVABpAG0AZQBTAHAAYQBuACwAIAAxACwAIAAxACkALABcAG4AIAAgACAAIAAgACAAIAAgACAAIAAgACAAIAAgACAAIAAgACAAIAAgAEkATgBEAEUAWAAoAF8AcgBUAGkAbQBlAFMAcABhAG4ALAAgADEALAAgADMAKQAsAFwAbgAgACAAIAAgACAAIAAgACAAIAAgACAAIAAgACAAIAAgACAAIAAgACAASQBOAEQARQBYACgAXwByAFQAaQBtAGUAUwBwAGEAbgAsACAAMQAsACAANAApACwAXABuACAAIAAgACAAIAAgACAAIAAgACAAIAAgACAAIAAgACAAIAAgACAAIABJAE4ARABFAFgAKABfAHIAVABpAG0AZQBTAHAAYQBuACwAIAAxACwAIAA1ACkAXABuACAAIAAgACAAIAAgACAAIAAgACAAIAAgACAAIAAgACAAKQAsAFwAbgAgACAAIAAgACAAIAAgACAAIAAgACAAIAAgACAAIAAgAE0AQQBYACgASQBGACgATQBvAHMAdABTAGkAZwAgAD0AIABcACIAXAAiACwAIAAtADMALAAgAE0AbwBzAHQAUwBpAGcAKQAsACAATQBJAE4AKABJAEYAKABfAHIAUAByAGUAYwBpAHMAaQBvAG4AIAA9ACAAXAAiAFwAIgAsACAAXwBtAGEAeABQAHIAZQBjAGkAcwBpAG8AbgAsACAAXwByAFAAcgBlAGMAaQBzAGkAbwBuACkALAAgAF8AaABhAHMAUAByAGUAYwBpAHMAaQBvAG4ALAAgAF8AbQBhAHgAUAByAGUAYwBpAHMAaQBvAG4AKQApAFwAbgAgACAAIAAgACAAIAAgACAAIAAgACAAIAApAFwAbgAgACAAIAAgACAAIAAgACAAKQAsAFwAbgBcAG4AIAAgACAAIAAgACAAIAAgAC8ALwAgAFIAZQBzAG8AbAB2AGUAIABzAGkAZwBuAFwAbgAgACAAIAAgACAAIAAgACAAXwBzAGkAZwBuACwAIABJAEYAKABJAE4ARABFAFgAKABfAHIAVABpAG0AZQBTAHAAYQBuACwAIAAxACwAIAAxACkAIAA8ACAAMAAsAFwAbgAgACAAIAAgACAAIAAgACAAIAAgACAAIABVAE4ASQBDAEgAQQBSACgAOAA3ADIAMgApACwAXABuACAAIAAgACAAIAAgACAAIAAgACAAIAAgAEkARgAoAF8AcwBpAGcAbgBQAG8AcwBpAHQAaQB2AGUALAAgAFwAIgArAFwAIgAsACAAXAAiAFwAIgApAFwAbgAgACAAIAAgACAAIAAgACAAKQAsAFwAbgBcAG4AIAAgACAAIAAgACAAIAAgAC8ALwAgAEkAZgAgAGYAbABvAGEAdABpAG4AZwAgAHMAdAB5AGwAZQAsACAAYQBsAGwAbwB3ACAAaABpAGcAaAAgAGUAbgBkACAAdABvACAAZgBsAG8AYQB0ACAAaQBmACAATQBvAHMAdABTAGkAZwAgAG4AbwB0ACAAcAByAG8AdgBpAGQAZQBkAFwAbgAgACAAIAAgACAAIAAgACAAXwBoAGkAZwBoACwAIABJAEYAUwAoAFwAbgAgACAAIAAgACAAIAAgACAAIAAgACAAIABfAGYAaQB4AGUAZAAsACAASQBGACgATQBvAHMAdABTAGkAZwAgAD0AIABcACIAXAAiACwAIAAtADMALAAgAE0AbwBzAHQAUwBpAGcAKQAsAFwAbgAgACAAIAAgACAAIAAgACAAIAAgACAAIABNAG8AcwB0AFMAaQBnACAAPAA+ACAAXAAiAFwAIgAsACAATQBvAHMAdABTAGkAZwAsAFwAbgAgACAAIAAgACAAIAAgACAAIAAgACAAIABUAFIAVQBFACwAIABMAEUAVAAoAFwAbgAgACAAIAAgACAAIAAgACAAIAAgACAAIAAgACAAIAAgAF8AZgBsAG8AYQB0ACwAIABJAEYAUwAoAFwAbgAgACAAIAAgACAAIAAgACAAIAAgACAAIAAgACAAIAAgACAAIAAgACAASQBOAEQARQBYACgAXwByAFQAaQBtAGUAUwBwAGEAbgAsACAAMQAsACAAMgApACAAPgAgADAALAAgAC0AMwAsAFwAbgAgACAAIAAgACAAIAAgACAAIAAgACAAIAAgACAAIAAgACAAIAAgACAASQBOAEQARQBYACgAXwByAFQAaQBtAGUAUwBwAGEAbgAsACAAMQAsACAAMwApACAAPgAgADAALAAgAC0AMgAsAFwAbgAgACAAIAAgACAAIAAgACAAIAAgACAAIAAgACAAIAAgACAAIAAgACAASQBOAEQARQBYACgAXwByAFQAaQBtAGUAUwBwAGEAbgAsACAAMQAsACAANAApACAAPgAgADAALAAgAC0AMQAsAFwAbgAgACAAIAAgACAAIAAgACAAIAAgACAAIAAgACAAIAAgACAAIAAgACAAVABSAFUARQAsACAAMABcAG4AIAAgACAAIAAgACAAIAAgACAAIAAgACAAIAAgACAAIAApACwAXABuACAAIAAgACAAIAAgACAAIAAgACAAIAAgACAAIAAgACAATQBJAE4AKABfAGYAbABvAGEAdAAsACAAXwBzAGgAbwB3AFAAcgBlAGMAaQBzAGkAbwBuACwAIABfAGwAbwB3AGUAcwB0AFMAaQBnACkAXABuACAAIAAgACAAIAAgACAAIAAgACAAIAAgACkAXABuACAAIAAgACAAIAAgACAAIAApACwAXABuAFwAbgAgACAAIAAgACAAIAAgACAALwAvACAAVAByAGEAbgBzAGwAYQB0AGUAIABoAGkAZwBoACAAcwBpAGcAbgBpAGYAaQBjAGEAbgBjAGUAIAB0AG8AIAByAGUAcwBvAGwAdgBlAGQAIAB0AGkAbQBlAHMAcABhAG4AIABjAG8AbAB1AG0AbgAgAFsAMgAuAC4ANQBdAFwAbgAgACAAIAAgACAAIAAgACAAXwBsAGUAYQBkAEMAbwBsACwAIABfAGgAaQBnAGgAIAArACAANQAsAFwAbgAgACAAIAAgACAAIAAgACAALwAvACAATgB1AG0AYgBlAHIAIABvAGYAIABjAG8AbAB1AG0AbgBzACAAdABvACAAZABpAHMAcABsAGEAeQAgAGYAcgBvAG0AIAByAGUAcwBvAGwAdgBlAGQAIAB0AGkAbQBlAHMAcABhAG4AIABbADEALgAuADQAXQBcAG4AIAAgACAAIAAgACAAIAAgAF8AbgAsACAATQBJAE4AKABfAHMAaABvAHcAUAByAGUAYwBpAHMAaQBvAG4ALAAgADAAKQAgAC0AIABfAGgAaQBnAGgAIAArACAAMQAsAFwAbgAgACAAIAAgACAAIAAgACAAXABuACAAIAAgACAAIAAgACAAIAAvAC8AIABDAG8AcgByAGUAcwBwAG8AbgBkAGkAbgBnACAAZABlAGwAaQBtAHMAXABuACAAIAAgACAAIAAgACAAIABfAHAAcgBlAGYAaQB4ACwAIABUAEEASwBFACgAewBcACIAXAAiACwAIABcACIAXAAiACwAIABcACIAXAAiACwAIABcACIAXAAiAH0ALAAgADEALAAgAF8AbgApACwAIABcAG4AIAAgACAAIAAgACAAIAAgAF8AcwB1AGYAZgBpAHgALAAgAEMASABPAE8AUwBFAEMATwBMAFMAKABcAG4AIAAgACAAIAAgACAAIAAgACAAIAAgACAAewBcACIAZABcACIALAAgAFwAIgBoAFwAIgAsACAAXAAiACcAXAAiACwAIABcACIAXAAiAFwAIgBcACIAfQAsAFwAbgAgACAAIAAgACAAIAAgACAAIAAgACAAIABTAEUAUQBVAEUATgBDAEUAKAAxACwAIABfAG4ALAAgAF8AbABlAGEAZABDAG8AbAAgAC0AIAAxACkAXABuACAAIAAgACAAIAAgACAAIAApACwAXABuACAAIAAgACAAIAAgACAAIABcAG4AIAAgACAAIAAgACAAIAAgAF8AbABlAGEAZABGAG0AdAAsACAASQBGACgAXwBwAGEAZABMAGUAYQBkAGkAbgBnACwAIABcACIAMAAwAFwAIgAsACAAXAAiADAAXAAiACkALABcAG4AIAAgACAAIAAgACAAIAAgAF8AbQBpAGQARgBtAHQALAAgAFwAIgAwADAAXAAiACwAXABuACAAIAAgACAAIAAgACAAIABfAGwAYQBzAHQARgBtAHQALAAgAEkARgAoAF8AcwBoAG8AdwBQAHIAZQBjAGkAcwBpAG8AbgAgADwAIAAwACwAIABcACIAMAAwAFwAIgAsAFwAbgAgACAAIAAgACAAIAAgACAAIAAgACAAIABMAEUAVAAoAFwAbgAgACAAIAAgACAAIAAgACAAIAAgACAAIAAgACAAIAAgAF8AdQBzAGUAUwBlAGMARgBtAHQALAAgAEkARgAoAF8AbABlAGEAZABDAG8AbAAgAD0AIAA1ACwAIABfAGwAZQBhAGQARgBtAHQALAAgAF8AbQBpAGQARgBtAHQAKQAsAFwAbgAgACAAIAAgACAAIAAgACAAIAAgACAAIAAgACAAIAAgAEkARgAoAF8AcwBoAG8AdwBQAHIAZQBjAGkAcwBpAG8AbgAgAD0AIAAwACwAIABfAHUAcwBlAFMAZQBjAEYAbQB0ACwAXABuACAAIAAgACAAIAAgACAAIAAgACAAIAAgACAAIAAgACAAIAAgACAAIABfAHUAcwBlAFMAZQBjAEYAbQB0ACAAJgAgAEwARQBGAFQAKABcACIALgAwADAAMAAwADAAMAAwADAAMABcACIALAAgAF8AcwBoAG8AdwBQAHIAZQBjAGkAcwBpAG8AbgAgACsAIAAxACkAXABuACAAIAAgACAAIAAgACAAIAAgACAAIAAgACAAIAAgACAAKQBcAG4AIAAgACAAIAAgACAAIAAgACAAIAAgACAAKQBcAG4AIAAgACAAIAAgACAAIAAgACkALABcAG4AIAAgACAAIAAgACAAIAAgAFwAbgAgACAAIAAgACAAIAAgACAALwAvACAARwBlAG4AZQByAGEAbAAgAGYAbwByAG0AYQB0AHQAZQByAFwAbgAgACAAIAAgACAAIAAgACAAZgBuAEYAbwByAG0AYQB0ADEAKABfAHIAVABpAG0AZQBTAHAAYQBuACwAXABuACAAIAAgACAAIAAgACAAIAAgACAAIAAgAEgAUwBUAEEAQwBLACgAXABuACAAIAAgACAAIAAgACAAIAAgACAAIAAgACAAIAAgACAAXwBsAGUAYQBkAEMAbwBsACwAXABuACAAIAAgACAAIAAgACAAIAAgACAAIAAgACAAIAAgACAAXwBuACwAXABuACAAIAAgACAAIAAgACAAIAAgACAAIAAgACAAIAAgACAAXwBzAGkAZwBuACwAXABuACAAIAAgACAAIAAgACAAIAAgACAAIAAgACAAIAAgACAAXwBsAGUAYQBkAEYAbQB0ACwAXABuACAAIAAgACAAIAAgACAAIAAgACAAIAAgACAAIAAgACAAXwBtAGkAZABGAG0AdAAsAFwAbgAgACAAIAAgACAAIAAgACAAIAAgACAAIAAgACAAIAAgAF8AbABhAHMAdABGAG0AdAAsAFwAbgAgACAAIAAgACAAIAAgACAAIAAgACAAIAAgACAAIAAgAF8AcAByAGUAZgBpAHgALABcAG4AIAAgACAAIAAgACAAIAAgACAAIAAgACAAIAAgACAAIABfAHMAdQBmAGYAaQB4AFwAbgAgACAAIAAgACAAIAAgACAAIAAgACAAIAApAFwAbgAgACAAIAAgACAAIAAgACAAKQBcAG4AIAAgACAAIAApAFwAbgApADsAXABuAFwAbgBcAG4ARgBPAFIATQBBAFQAXwBUAEkATQBFAFMAUABBAE4AXwBMAEkAVABFAFIAQQBSAFkAIAA9ACAATABBAE0AQgBEAEEAKABUAGkAbQBlAFMAcABhAG4ALAAgAE0AbwBzAHQAUwBpAGcALAAgAEwAZQBhAHMAdABTAGkAZwAsACAATwBwAHQAaQBvAG4AcwAsAFwAbgAgACAAIAAgAEwARQBUACgAXABuACAAIAAgACAAIAAgACAAIABfAG0AYQB4AFAAcgBlAGMAaQBzAGkAbwBuACwAIAA5ACwAXABuACAAIAAgACAAIAAgACAAIABfAGQAZQBmAGEAdQBsAHQAUAByAGUAYwBpAHMAaQBvAG4ALAAgADAALABcAG4AIAAgACAAIAAgACAAIAAgAF8AbABvAHcAZQBzAHQAUwBpAGcALAAgADAALABcAG4AIAAgACAAIAAgACAAIAAgAF8AZgBpAHgAZQBkACwAIAAwACwAXABuACAAIAAgACAAIAAgACAAIABfAHQAcgB1AG4AYwBhAHQAZQAsACAAMQAsAFwAbgAgACAAIAAgACAAIAAgACAAXwBwAGEAZABMAGUAYQBkAGkAbgBnACwAIAAwACwAXABuACAAIAAgACAAIAAgACAAIABcAG4AIAAgACAAIAAgACAAIAAgAC8ALwAgAFAAcgBlAGMAaQBzAGkAbwBuACAAYQB0ACAAdwBoAGkAYwBoACAAdABvACAAcgBlAHMAbwBsAHYAZQAgAHQAaABlACAAVABpAG0AZQBTAHAAYQBuAFwAbgAgACAAIAAgACAAIAAgACAALwAvACAASQBmACAAZgBpAHgAZQBkACAAcwB0AHkAbABlACAAYQBuAGQAIABuAG8AdAAgAHAAcgBvAHYAaQBkAGUAZAAgAHQAaABlAG4AIABzAGUAdAAgAHQAbwAgAGQAZQBmAGEAdQBsAHQAIABwAHIAZQBjAGkAcwBpAG8AbgBcAG4AIAAgACAAIAAgACAAIAAgAF8AcgBQAHIAZQBjAGkAcwBpAG8AbgAsACAASQBGACgAXwBmAGkAeABlAGQAIAAqACAAKABMAGUAYQBzAHQAUwBpAGcAIAA9ACAAXAAiAFwAIgApACwAIABfAGQAZQBmAGEAdQBsAHQAUAByAGUAYwBpAHMAaQBvAG4ALAAgAEwAZQBhAHMAdABTAGkAZwApACwAXABuACAAIAAgACAAIAAgACAAIABfAHIAVABpAG0AZQBTAHAAYQBuACwAIABSAEUAUwBPAEwAVgBFAF8AVABJAE0ARQBTAFAAQQBOACgAVABpAG0AZQBTAHAAYQBuACwAIABfAHIAUAByAGUAYwBpAHMAaQBvAG4ALAAgAF8AdAByAHUAbgBjAGEAdABlACkALABcAG4AIAAgACAAIAAgACAAIAAgACAAIAAgACAAXABuACAAIAAgACAAIAAgACAAIAAvAC8AIABEAGkAcwBwAGwAYQB5ACAAYQB0ACAAcAByAGUAYwBpAHMAaQBvAG4ALAAgAGYAaQB4AGUAZAAgAHMAdAB5AGwAZQAgAHIAZQBtAGEAaQBuAHMAIAB0AGgAZQAgAHMAYQBtAGUAXABuACAAIAAgACAAIAAgACAAIAAvAC8AIABpAGYAIABmAGwAbwBhAHQAaQBuAGcAIABzAHQAeQBsAGUAIABhAGwAbABvAHcAIAB0AG8AIABmAGEAbABsACAAYgBhAGMAawAgAHQAbwAgAE0AbwBzAHQAUwBpAGcAXABuACAAIAAgACAAIAAgACAAIABfAHMAaABvAHcAUAByAGUAYwBpAHMAaQBvAG4ALAAgAEkARgAoAF8AZgBpAHgAZQBkACwAIABfAHIAUAByAGUAYwBpAHMAaQBvAG4ALABcAG4AIAAgACAAIAAgACAAIAAgACAAIAAgACAATABFAFQAKABcAG4AIAAgACAAIAAgACAAIAAgACAAIAAgACAAIAAgACAAIABfAGgAYQBzAFAAcgBlAGMAaQBzAGkAbwBuACwAIABUAEkATQBFAF8AUwBJAEcATgBJAEYASQBDAEEATgBDAEUAKABcAG4AIAAgACAAIAAgACAAIAAgACAAIAAgACAAIAAgACAAIAAgACAAIAAgAEkATgBEAEUAWAAoAF8AcgBUAGkAbQBlAFMAcABhAG4ALAAgADEALAAgADEAKQAsAFwAbgAgACAAIAAgACAAIAAgACAAIAAgACAAIAAgACAAIAAgACAAIAAgACAASQBOAEQARQBYACgAXwByAFQAaQBtAGUAUwBwAGEAbgAsACAAMQAsACAAMwApACwAXABuACAAIAAgACAAIAAgACAAIAAgACAAIAAgACAAIAAgACAAIAAgACAAIABJAE4ARABFAFgAKABfAHIAVABpAG0AZQBTAHAAYQBuACwAIAAxACwAIAA0ACkALABcAG4AIAAgACAAIAAgACAAIAAgACAAIAAgACAAIAAgACAAIAAgACAAIAAgAEkATgBEAEUAWAAoAF8AcgBUAGkAbQBlAFMAcABhAG4ALAAgADEALAAgADUAKQBcAG4AIAAgACAAIAAgACAAIAAgACAAIAAgACAAIAAgACAAIAApACwAXABuACAAIAAgACAAIAAgACAAIAAgACAAIAAgACAAIAAgACAATQBBAFgAKABJAEYAKABNAG8AcwB0AFMAaQBnACAAPQAgAFwAIgBcACIALAAgAC0AMwAsACAATQBvAHMAdABTAGkAZwApACwAIABNAEkATgAoAEkARgAoAF8AcgBQAHIAZQBjAGkAcwBpAG8AbgAgAD0AIABcACIAXAAiACwAIABfAG0AYQB4AFAAcgBlAGMAaQBzAGkAbwBuACwAIABfAHIAUAByAGUAYwBpAHMAaQBvAG4AKQAsACAAXwBoAGEAcwBQAHIAZQBjAGkAcwBpAG8AbgAsACAAXwBtAGEAeABQAHIAZQBjAGkAcwBpAG8AbgApACkAXABuACAAIAAgACAAIAAgACAAIAAgACAAIAAgACkAXABuACAAIAAgACAAIAAgACAAIAApACwAXABuAFwAbgAgACAAIAAgACAAIAAgACAALwAvACAASQBmACAAZgBsAG8AYQB0AGkAbgBnACAAcwB0AHkAbABlACwAIABhAGwAbABvAHcAIABoAGkAZwBoACAAZQBuAGQAIAB0AG8AIABmAGwAbwBhAHQAIABpAGYAIABNAG8AcwB0AFMAaQBnACAAbgBvAHQAIABwAHIAbwB2AGkAZABlAGQAXABuACAAIAAgACAAIAAgACAAIABfAGgAaQBnAGgALAAgAEkARgBTACgAXABuACAAIAAgACAAIAAgACAAIAAgACAAIAAgAF8AZgBpAHgAZQBkACwAIABJAEYAKABNAG8AcwB0AFMAaQBnACAAPQAgAFwAIgBcACIALAAgAC0AMwAsACAATQBvAHMAdABTAGkAZwApACwAXABuACAAIAAgACAAIAAgACAAIAAgACAAIAAgAE0AbwBzAHQAUwBpAGcAIAA8AD4AIABcACIAXAAiACwAIABNAG8AcwB0AFMAaQBnACwAXABuACAAIAAgACAAIAAgACAAIAAgACAAIAAgAFQAUgBVAEUALAAgAEwARQBUACgAXABuACAAIAAgACAAIAAgACAAIAAgACAAIAAgACAAIAAgACAAXwBmAGwAbwBhAHQALAAgAEkARgBTACgAXABuACAAIAAgACAAIAAgACAAIAAgACAAIAAgACAAIAAgACAAIAAgACAAIABJAE4ARABFAFgAKABfAHIAVABpAG0AZQBTAHAAYQBuACwAIAAxACwAIAAyACkAIAA+ACAAMAAsACAALQAzACwAXABuACAAIAAgACAAIAAgACAAIAAgACAAIAAgACAAIAAgACAAIAAgACAAIABJAE4ARABFAFgAKABfAHIAVABpAG0AZQBTAHAAYQBuACwAIAAxACwAIAAzACkAIAA+ACAAMAAsACAALQAyACwAXABuACAAIAAgACAAIAAgACAAIAAgACAAIAAgACAAIAAgACAAIAAgACAAIABJAE4ARABFAFgAKABfAHIAVABpAG0AZQBTAHAAYQBuACwAIAAxACwAIAA0ACkAIAA+ACAAMAAsACAALQAxACwAXABuACAAIAAgACAAIAAgACAAIAAgACAAIAAgACAAIAAgACAAIAAgACAAIABUAFIAVQBFACwAIAAwAFwAbgAgACAAIAAgACAAIAAgACAAIAAgACAAIAAgACAAIAAgACkALABcAG4AIAAgACAAIAAgACAAIAAgACAAIAAgACAAIAAgACAAIABNAEkATgAoAF8AZgBsAG8AYQB0ACwAIABfAHMAaABvAHcAUAByAGUAYwBpAHMAaQBvAG4ALAAgAF8AbABvAHcAZQBzAHQAUwBpAGcAKQBcAG4AIAAgACAAIAAgACAAIAAgACAAIAAgACAAKQBcAG4AIAAgACAAIAAgACAAIAAgACkALABcAG4AXABuACAAIAAgACAAIAAgACAAIAAvAC8AIABUAHIAYQBuAHMAbABhAHQAZQAgAGgAaQBnAGgAIABzAGkAZwBuAGkAZgBpAGMAYQBuAGMAZQAgAHQAbwAgAHIAZQBzAG8AbAB2AGUAZAAgAHQAaQBtAGUAcwBwAGEAbgAgAGMAbwBsAHUAbQBuACAAWwAyAC4ALgA1AF0AXABuACAAIAAgACAAIAAgACAAIABfAGwAZQBhAGQAQwBvAGwALAAgAF8AaABpAGcAaAAgACsAIAA1ACwAXABuACAAIAAgACAAIAAgACAAIAAvAC8AIABOAHUAbQBiAGUAcgAgAG8AZgAgAGMAbwBsAHUAbQBuAHMAIAB0AG8AIABkAGkAcwBwAGwAYQB5ACAAZgByAG8AbQAgAHIAZQBzAG8AbAB2AGUAZAAgAHQAaQBtAGUAcwBwAGEAbgAgAFsAMQAuAC4ANABdAFwAbgAgACAAIAAgACAAIAAgACAAXwBuACwAIABNAEkATgAoAF8AcwBoAG8AdwBQAHIAZQBjAGkAcwBpAG8AbgAsACAAMAApACAALQAgAF8AaABpAGcAaAAgACsAIAAxACwAXABuACAAIAAgACAAIAAgACAAIABcAG4AIAAgACAAIAAgACAAIAAgAC8ALwAgAEMAbwByAHIAZQBzAHAAbwBuAGQAaQBuAGcAIABkAGUAbABpAG0AcwBcAG4AIAAgACAAIAAgACAAIAAgAF8AcAByAGUAZgBpAHgALAAgAEMASABPAE8AUwBFAEMATwBMAFMAKABcAG4AIAAgACAAIAAgACAAIAAgACAAIAAgACAAewBcACIAXAAiACwAIABcACIAVABcACIALAAgAFwAIgBcACIALAAgAFwAIgBcACIAfQAsAFwAbgAgACAAIAAgACAAIAAgACAAIAAgACAAIABTAEUAUQBVAEUATgBDAEUAKAAxACwAIABfAG4ALAAgADIAIAAtACAATgAoAF8AbABlAGEAZABDAG8AbAAgAD0AIAAyACkAKQBcAG4AIAAgACAAIAAgACAAIAAgACkALABcAG4AIAAgACAAIAAgACAAIAAgAF8AcwB1AGYAZgBpAHgALAAgAEMASABPAE8AUwBFAEMATwBMAFMAKABcAG4AIAAgACAAIAAgACAAIAAgACAAIAAgACAAewBcACIAIABkAGEAeQBzAFwAIgAsACAAXAAiACAAaABvAHUAcgBzAFwAIgAsACAAXAAiACAAbQBpAG4AdQB0AGUAcwBcACIALAAgAFwAIgBzAGUAYwBvAG4AZABzAFwAIgB9ACwAXABuACAAIAAgACAAIAAgACAAIAAgACAAIAAgAFMARQBRAFUARQBOAEMARQAoADEALAAgAF8AbgAsACAAXwBsAGUAYQBkAEMAbwBsACAALQAgADEAKQBcAG4AIAAgACAAIAAgACAAIAAgACkALABcAG4AIAAgACAAIAAgACAAIAAgAFwAbgAgACAAIAAgACAAIAAgACAAXwBuAHUAbQBGAG0AdAAsACAASQBGACgAXwBwAGEAZABMAGUAYQBkAGkAbgBnACwAIABcACIAMAAwAFwAIgAsACAAXAAiADAAXAAiACkALABcAG4AIAAgACAAIAAgACAAIAAgAF8AbABhAHMAdABGAG0AdAAsACAASQBGACgAXwBzAGgAbwB3AFAAcgBlAGMAaQBzAGkAbwBuACAAPAA9ACAAMAAsACAAXwBuAHUAbQBGAG0AdAAsAFwAbgAgACAAIAAgACAAIAAgACAAIAAgACAAIABfAG4AdQBtAEYAbQB0ACAAJgAgAEwARQBGAFQAKABcACIALgAwADAAMAAwADAAMAAwADAAMABcACIALAAgAF8AcwBoAG8AdwBQAHIAZQBjAGkAcwBpAG8AbgAgACsAIAAxACkAXABuACAAIAAgACAAIAAgACAAIAApACwAXABuACAAIAAgACAAIAAgACAAIABcAG4AIAAgACAAIAAgACAAIAAgAC8ALwAgAEcAZQBuAGUAcgBhAGwAIABmAG8AcgBtAGEAdAB0AGUAcgBcAG4AIAAgACAAIAAgACAAIAAgAGYAbgBGAG8AcgBtAGEAdAAxACgAXwByAFQAaQBtAGUAUwBwAGEAbgAsAFwAbgAgACAAIAAgACAAIAAgACAAIAAgACAAIABIAFMAVABBAEMASwAoAFwAbgAgACAAIAAgACAAIAAgACAAIAAgACAAIAAgACAAIAAgAF8AbABlAGEAZABDAG8AbAAsAFwAbgAgACAAIAAgACAAIAAgACAAIAAgACAAIAAgACAAIAAgAF8AbgAsAFwAbgAgACAAIAAgACAAIAAgACAAIAAgACAAIAAgACAAIAAgAFwAIgBQAFwAIgAsAFwAbgAgACAAIAAgACAAIAAgACAAIAAgACAAIAAgACAAIAAgAF8AbgB1AG0ARgBtAHQALABcAG4AIAAgACAAIAAgACAAIAAgACAAIAAgACAAIAAgACAAIABfAG4AdQBtAEYAbQB0ACwAXABuACAAIAAgACAAIAAgACAAIAAgACAAIAAgACAAIAAgACAAXwBsAGEAcwB0AEYAbQB0ACwAXABuACAAIAAgACAAIAAgACAAIAAgACAAIAAgACAAIAAgACAAXwBwAHIAZQBmAGkAeAAsAFwAbgAgACAAIAAgACAAIAAgACAAIAAgACAAIAAgACAAIAAgAF8AcwB1AGYAZgBpAHgAXABuACAAIAAgACAAIAAgACAAIAAgACAAIAAgACkAXABuACAAIAAgACAAIAAgACAAIAApAFwAbgAgACAAIAAgACkAXABuACkAOwBcAG4AXABuAFwAbgBmAG4ARgBtAHQAUAByAG8AdgBpAGQAZQByAF8ARQAgAD0AIABMAEEATQBCAEQAQQAoAF8AcgBUAGkAbQBlAFMAcABhAG4ALAAgAF8AZgBpAHgAZQBkACwAIABfAG0AbwBzAHQAUwBpAGcALAAgAF8AcAByAGUAYwBpAHMAaQBvAG4ALAAgAF8AbwBwAHQAaQBvAG4AcwAsAFwAbgAgACAAIAAgAEwARQBUACgAXABuACAAIAAgACAAIAAgACAAIABfAHMAaQBnAG4AUABvAHMAaQB0AGkAdgBlACwAIABJAEYARQBSAFIATwBSACgARgBJAE4ARAAoAFwAIgArAFwAIgAsACAAXwBvAHAAdABpAG8AbgBzACkALAAgADAAKQAgAD4AIAAwACwAXABuACAAIAAgACAAIAAgACAAIABfAHAAYQBkAEwAZQBhAGQAaQBuAGcALAAgAEkARgBFAFIAUgBPAFIAKABGAEkATgBEACgAXAAiAFAAXAAiACwAIABfAG8AcAB0AGkAbwBuAHMAKQAsACAAMAApACAAPgAgADAALABcAG4AXABuACAAIAAgACAAIAAgACAAIABfAHMAaQBnAG4ALAAgAEkARgAoAEkATgBEAEUAWAAoAF8AcgBUAGkAbQBlAFMAcABhAG4ALAAgADEALAAgADEAKQAgADwAIAAwACwAXABuACAAIAAgACAAIAAgACAAIAAgACAAIAAgAFUATgBJAEMASABBAFIAKAA4ADcAMgAyACkALABcAG4AIAAgACAAIAAgACAAIAAgACAAIAAgACAASQBGACgAXwBzAGkAZwBuAFAAbwBzAGkAdABpAHYAZQAsACAAXAAiACsAXAAiACwAIABcACIAXAAiACkAXABuACAAIAAgACAAIAAgACAAIAApACwAXABuAFwAbgAgACAAIAAgACAAIAAgACAAXwBoAGkAZwBoACwAIABJAEYAUwAoAFwAbgAgACAAIAAgACAAIAAgACAAIAAgACAAIABfAGYAaQB4AGUAZAAsACAASQBGACgAXwBtAG8AcwB0AFMAaQBnACAAPQAgAFwAIgBcACIALAAgAC0AMwAsACAAXwBtAG8AcwB0AFMAaQBnACkALABcAG4AIAAgACAAIAAgACAAIAAgACAAIAAgACAAXwBtAG8AcwB0AFMAaQBnACAAPAA+ACAAXAAiAFwAIgAsACAAXwBtAG8AcwB0AFMAaQBnACwAXABuACAAIAAgACAAIAAgACAAIAAgACAAIAAgAFQAUgBVAEUALAAgAEwARQBUACgAXABuACAAIAAgACAAIAAgACAAIAAgACAAIAAgACAAIAAgACAAXwBmAGwAbwBhAHQALAAgAEkARgBTACgAXABuACAAIAAgACAAIAAgACAAIAAgACAAIAAgACAAIAAgACAAIAAgACAAIABJAE4ARABFAFgAKABfAHIAVABpAG0AZQBTAHAAYQBuACwAIAAxACwAIAAyACkAIAA+ACAAMAAsACAALQAzACwAXABuACAAIAAgACAAIAAgACAAIAAgACAAIAAgACAAIAAgACAAIAAgACAAIABJAE4ARABFAFgAKABfAHIAVABpAG0AZQBTAHAAYQBuACwAIAAxACwAIAAzACkAIAA+ACAAMAAsACAALQAyACwAXABuACAAIAAgACAAIAAgACAAIAAgACAAIAAgACAAIAAgACAAIAAgACAAIABJAE4ARABFAFgAKABfAHIAVABpAG0AZQBTAHAAYQBuACwAIAAxACwAIAA0ACkAIAA+ACAAMAAsACAALQAxACwAXABuACAAIAAgACAAIAAgACAAIAAgACAAIAAgACAAIAAgACAAIAAgACAAIABUAFIAVQBFACwAIAAwAFwAbgAgACAAIAAgACAAIAAgACAAIAAgACAAIAAgACAAIAAgACkALABcAG4AIAAgACAAIAAgACAAIAAgACAAIAAgACAAIAAgACAAIABNAEkATgAoAF8AZgBsAG8AYQB0ACwAIABfAHAAcgBlAGMAaQBzAGkAbwBuACwAIAAwACkAXABuACAAIAAgACAAIAAgACAAIAAgACAAIAAgACkAXABuACAAIAAgACAAIAAgACAAIAApACwAXABuAFwAbgAgACAAIAAgACAAIAAgACAAXwBsAGUAYQBkAEMAbwBsACwAIABfAGgAaQBnAGgAIAArACAANQAsAFwAbgAgACAAIAAgACAAIAAgACAAXwBuACwAIABNAEkATgAoAF8AcAByAGUAYwBpAHMAaQBvAG4ALAAgADAAKQAgAC0AIABfAGgAaQBnAGgAIAArACAAMQAsAFwAbgAgACAAIAAgACAAIAAgACAAXABuACAAIAAgACAAIAAgACAAIABfAGQAZQBsAGkAbQBzACwAIABDAEgATwBPAFMARQBDAE8ATABTACgAXABuACAAIAAgACAAIAAgACAAIAAgACAAIAAgAHsAXAAiAGQAXAAiACwAIABcACIAaABcACIALAAgAFwAIgAnAFwAIgAsACAAXAAiAFwAIgBcACIAXAAiAH0ALABcAG4AIAAgACAAIAAgACAAIAAgACAAIAAgACAAUwBFAFEAVQBFAE4AQwBFACgAMQAsACAAXwBuACwAIABfAGwAZQBhAGQAQwBvAGwAIAAtACAAMQApAFwAbgAgACAAIAAgACAAIAAgACAAKQAsAFwAbgAgACAAIAAgACAAIAAgACAAXABuACAAIAAgACAAIAAgACAAIABfAGwAZQBhAGQARgBtAHQALAAgAEkARgAoAF8AcABhAGQATABlAGEAZABpAG4AZwAsACAAXAAiADAAMABcACIALAAgAFwAIgAwAFwAIgApACwAXABuACAAIAAgACAAIAAgACAAIABfAG0AaQBkAEYAbQB0ACwAIABcACIAMAAwAFwAIgAsAFwAbgAgACAAIAAgACAAIAAgACAAXwBsAGEAcwB0AEYAbQB0ACwAIABJAEYAKABfAHAAcgBlAGMAaQBzAGkAbwBuACAAPAAgADAALAAgAFwAIgAwADAAXAAiACwAXABuACAAIAAgACAAIAAgACAAIAAgACAAIAAgAEwARQBUACgAXABuACAAIAAgACAAIAAgACAAIAAgACAAIAAgACAAIAAgACAAXwB1AHMAZQBTAGUAYwBGAG0AdAAsACAASQBGACgAXwBsAGUAYQBkAEMAbwBsACAAPQAgADUALAAgAF8AbABlAGEAZABGAG0AdAAsACAAXwBtAGkAZABGAG0AdAApACwAXABuACAAIAAgACAAIAAgACAAIAAgACAAIAAgACAAIAAgACAASQBGACgAXwBwAHIAZQBjAGkAcwBpAG8AbgAgAD0AIAAwACwAIABfAHUAcwBlAFMAZQBjAEYAbQB0ACwAXABuACAAIAAgACAAIAAgACAAIAAgACAAIAAgACAAIAAgACAAIAAgACAAIABfAHUAcwBlAFMAZQBjAEYAbQB0ACAAJgAgAEwARQBGAFQAKABcACIALgAwADAAMAAwADAAMAAwADAAMABcACIALAAgAF8AcAByAGUAYwBpAHMAaQBvAG4AIAArACAAMQApAFwAbgAgACAAIAAgACAAIAAgACAAIAAgACAAIAAgACAAIAAgACkAXABuACAAIAAgACAAIAAgACAAIAAgACAAIAAgACkAXABuACAAIAAgACAAIAAgACAAIAApACwAXABuACAAIAAgACAAIAAgACAAIABcAG4AIAAgACAAIAAgACAAIAAgAEgAUwBUAEEAQwBLACgAXABuACAAIAAgACAAIAAgACAAIAAgACAAIAAgAF8AbABlAGEAZABDAG8AbAAsAFwAbgAgACAAIAAgACAAIAAgACAAIAAgACAAIABfAG4ALABcAG4AIAAgACAAIAAgACAAIAAgACAAIAAgACAAXwBzAGkAZwBuACwAXABuACAAIAAgACAAIAAgACAAIAAgACAAIAAgAF8AbABlAGEAZABGAG0AdAAsAFwAbgAgACAAIAAgACAAIAAgACAAIAAgACAAIABfAG0AaQBkAEYAbQB0ACwAXABuACAAIAAgACAAIAAgACAAIAAgACAAIAAgAF8AbABhAHMAdABGAG0AdAAsAFwAbgAgACAAIAAgACAAIAAgACAAIAAgACAAIABfAGQAZQBsAGkAbQBzAFwAbgAgACAAIAAgACAAIAAgACAAKQBcAG4AIAAgACAAIAApAFwAbgApADsAXABuAFwAbgBcAG4AZgBuAEYAbQB0AFAAcgBvAHYAaQBkAGUAcgBfAEwAIAA9ACAATABBAE0AQgBEAEEAKABfAHIAVABpAG0AZQBTAHAAYQBuACwAIABfAGYAaQB4AGUAZAAsACAAXwBtAG8AcwB0AFMAaQBnACwAIABfAHAAcgBlAGMAaQBzAGkAbwBuACwAIABfAG8AcAB0AGkAbwBuAHMALABcAG4AIAAgACAAIABMAEUAVAAoAFwAbgAgACAAIAAgACAAIAAgACAAXwBzAGkAZwBuAFAAbwBzAGkAdABpAHYAZQAsACAASQBGAEUAUgBSAE8AUgAoAEYASQBOAEQAKABcACIAKwBcACIALAAgAF8AbwBwAHQAaQBvAG4AcwApACwAIAAwACkAIAA+ACAAMAAsAFwAbgAgACAAIAAgACAAIAAgACAAXABuACAAIAAgACAAIAAgACAAIABfAHMAaQBnAG4ALAAgAEkARgAoAEkATgBEAEUAWAAoAF8AcgBUAGkAbQBlAFMAcABhAG4ALAAgADEALAAgADEAKQAgADwAIAAwACwAXABuACAAIAAgACAAIAAgACAAIAAgACAAIAAgAFUATgBJAEMASABBAFIAKAA4ADcAMgAyACkAIAAmACAAXAAiACAAXAAiACwAXABuACAAIAAgACAAIAAgACAAIAAgACAAIAAgAEkARgAoAF8AcwBpAGcAbgBQAG8AcwBpAHQAaQB2AGUALAAgAFwAIgArACAAXAAiACwAIABcACIAXAAiACkAXABuACAAIAAgACAAIAAgACAAIAApACwAXABuAFwAbgAgACAAIAAgACAAIAAgACAAXwBoAGkAZwBoACwAIABJAEYAKABfAG0AbwBzAHQAUwBpAGcAIAA8AD4AIABcACIAXAAiACwAIABfAG0AbwBzAHQAUwBpAGcALABcAG4AIAAgACAAIAAgACAAIAAgACAAIAAgACAATABFAFQAKABcAG4AIAAgACAAIAAgACAAIAAgACAAIAAgACAAIAAgACAAIABfAGYAbABvAGEAdAAsACAASQBGAFMAKABcAG4AIAAgACAAIAAgACAAIAAgACAAIAAgACAAIAAgACAAIAAgACAAIAAgAEkATgBEAEUAWAAoAF8AcgBUAGkAbQBlAFMAcABhAG4ALAAgADEALAAgADIAKQAgAD4AIAAwACwAIAAtADMALABcAG4AIAAgACAAIAAgACAAIAAgACAAIAAgACAAIAAgACAAIAAgACAAIAAgAEkATgBEAEUAWAAoAF8AcgBUAGkAbQBlAFMAcABhAG4ALAAgADEALAAgADMAKQAgAD4AIAAwACwAIAAtADIALABcAG4AIAAgACAAIAAgACAAIAAgACAAIAAgACAAIAAgACAAIAAgACAAIAAgAEkATgBEAEUAWAAoAF8AcgBUAGkAbQBlAFMAcABhAG4ALAAgADEALAAgADQAKQAgAD4AIAAwACwAIAAtADEALABcAG4AIAAgACAAIAAgACAAIAAgACAAIAAgACAAIAAgACAAIAAgACAAIAAgAFQAUgBVAEUALAAgADAAXABuACAAIAAgACAAIAAgACAAIAAgACAAIAAgACAAIAAgACAAKQAsAFwAbgAgACAAIAAgACAAIAAgACAAIAAgACAAIAAgACAAIAAgAE0ASQBOACgAXwBmAGwAbwBhAHQALAAgAF8AcAByAGUAYwBpAHMAaQBvAG4ALAAgADAAKQBcAG4AIAAgACAAIAAgACAAIAAgACAAIAAgACAAKQBcAG4AIAAgACAAIAAgACAAIAAgACkALABcAG4AXABuACAAIAAgACAAIAAgACAAIABfAGwAZQBhAGQAQwBvAGwALAAgAF8AaABpAGcAaAAgACsAIAA1ACwAXABuACAAIAAgACAAIAAgACAAIABfAG4ALAAgAE0ASQBOACgAXwBwAHIAZQBjAGkAcwBpAG8AbgAsACAAMAApACAALQAgAF8AaABpAGcAaAAgACsAIAAxACwAXABuACAAIAAgACAAIAAgACAAIABcAG4AIAAgACAAIAAgACAAIAAgAF8AZABlAGwAaQBtAHMALAAgAEMASABPAE8AUwBFAEMATwBMAFMAKABcAG4AIAAgACAAIAAgACAAIAAgACAAIAAgACAAewBcACIAIABkAGEAeQBzACAAXAAiACwAIABcACIAIABoAG8AdQByAHMAIABcACIALAAgAFwAIgAgAG0AaQBuAHUAdABlAHMAIABcACIALAAgAFwAIgAgAHMAZQBjAG8AbgBkAHMAIABcACIAfQAsAFwAbgAgACAAIAAgACAAIAAgACAAIAAgACAAIABTAEUAUQBVAEUATgBDAEUAKAAxACwAIABfAG4ALAAgAF8AbABlAGEAZABDAG8AbAAgAC0AIAAxACkAXABuACAAIAAgACAAIAAgACAAIAApACwAXABuACAAIAAgACAAIAAgACAAIABcAG4AIAAgACAAIAAgACAAIAAgAF8AbgB1AG0ARgBtAHQALAAgAFwAIgAwAFwAIgAsAFwAbgAgACAAIAAgACAAIAAgACAAXwBsAGEAcwB0AEYAbQB0ACwAIABJAEYAKABfAHAAcgBlAGMAaQBzAGkAbwBuACAAPAA9ACAAMAAsACAAXwBuAHUAbQBGAG0AdAAsAFwAbgAgACAAIAAgACAAIAAgACAAIAAgACAAIABfAG4AdQBtAEYAbQB0ACAAJgAgAEwARQBGAFQAKABcACIALgAwADAAMAAwADAAMAAwADAAMABcACIALAAgAF8AcAByAGUAYwBpAHMAaQBvAG4AIAArACAAMQApAFwAbgAgACAAIAAgACAAIAAgACAAKQAsAFwAbgAgACAAIAAgACAAIAAgACAAXABuACAAIAAgACAAIAAgACAAIABIAFMAVABBAEMASwAoAFwAbgAgACAAIAAgACAAIAAgACAAIAAgACAAIABfAGwAZQBhAGQAQwBvAGwALABcAG4AIAAgACAAIAAgACAAIAAgACAAIAAgACAAXwBuACwAXABuACAAIAAgACAAIAAgACAAIAAgACAAIAAgAF8AcwBpAGcAbgAsAFwAbgAgACAAIAAgACAAIAAgACAAIAAgACAAIABfAG4AdQBtAEYAbQB0ACwAXABuACAAIAAgACAAIAAgACAAIAAgACAAIAAgAF8AbgB1AG0ARgBtAHQALABcAG4AIAAgACAAIAAgACAAIAAgACAAIAAgACAAXwBsAGEAcwB0AEYAbQB0ACwAXABuACAAIAAgACAAIAAgACAAIAAgACAAIAAgAF8AZABlAGwAaQBtAHMAXABuACAAIAAgACAAIAAgACAAIAApAFwAbgAgACAAIAAgACkAXABuACkAOwBcAG4AXABuAFwAbgBmAG4ARgBvAHIAbQBhAHQAMQAgAD0AIABMAEEATQBCAEQAQQAoAF8AcgBUAGkAbQBlAFMAcABhAG4ALAAgAF8AZgBtAHQAUAByAG8AdgBpAGQAZQByACwAXABuACAAIAAgACAATABFAFQAKABcAG4AIAAgACAAIAAgACAAIAAgAF8AbABlAGEAZABDAG8AbAAsACAASQBOAEQARQBYACgAXwBmAG0AdABQAHIAbwB2AGkAZABlAHIALAAgADEALAAgADEAKQAsAFwAbgAgACAAIAAgACAAIAAgACAAXwBuACwAIABJAE4ARABFAFgAKABfAGYAbQB0AFAAcgBvAHYAaQBkAGUAcgAsACAAMQAsACAAMgApACwAXABuACAAIAAgACAAIAAgACAAIABfAGQAZQBzAGkAZwBuAGEAdABvAHIALAAgAEkATgBEAEUAWAAoAF8AZgBtAHQAUAByAG8AdgBpAGQAZQByACwAIAAxACwAIAAzACkALABcAG4AIAAgACAAIAAgACAAIAAgAF8AbABlAGEAZABGAG0AdAAsACAASQBOAEQARQBYACgAXwBmAG0AdABQAHIAbwB2AGkAZABlAHIALAAgADEALAAgADQAKQAsAFwAbgAgACAAIAAgACAAIAAgACAAXwBtAGkAZABGAG0AdAAsACAASQBOAEQARQBYACgAXwBmAG0AdABQAHIAbwB2AGkAZABlAHIALAAgADEALAAgADUAKQAsAFwAbgAgACAAIAAgACAAIAAgACAAXwBsAGEAcwB0AEYAbQB0ACwAIABJAE4ARABFAFgAKABfAGYAbQB0AFAAcgBvAHYAaQBkAGUAcgAsACAAMQAsACAANgApACwAXABuACAAIAAgACAAIAAgACAAIABfAHAAcgBlAGYAaQB4ACwAIABDAEgATwBPAFMARQBDAE8ATABTACgAXwBmAG0AdABQAHIAbwB2AGkAZABlAHIALAAgAFMARQBRAFUARQBOAEMARQAoADEALAAgAF8AbgAsACAANwApACkALABcAG4AIAAgACAAIAAgACAAIAAgAF8AcwB1AGYAZgBpAHgALAAgAEMASABPAE8AUwBFAEMATwBMAFMAKABfAGYAbQB0AFAAcgBvAHYAaQBkAGUAcgAsACAAUwBFAFEAVQBFAE4AQwBFACgAMQAsACAAXwBuACwAIAA3ACAAKwAgAF8AbgApACkALABcAG4AIAAgACAAIAAgACAAIAAgAFwAbgAgACAAIAAgACAAIAAgACAAXwBsAGUAYQBkAEUAbABlAG0AZQBuAHQALAAgAEkARgBTACgAXABuACAAIAAgACAAIAAgACAAIAAgACAAIAAgAF8AbABlAGEAZABDAG8AbAAgAD0AIAAyACwAIABJAE4ARABFAFgAKABfAHIAVABpAG0AZQBTAHAAYQBuACwAIAAxACwAIAAyACkALABcAG4AIAAgACAAIAAgACAAIAAgACAAIAAgACAAXwBsAGUAYQBkAEMAbwBsACAAPQAgADMALAAgACgASQBOAEQARQBYACgAXwByAFQAaQBtAGUAUwBwAGEAbgAsACAAMQAsACAAMgApACAAKgAgADIANAApACAAKwAgAEkATgBEAEUAWAAoAF8AcgBUAGkAbQBlAFMAcABhAG4ALAAgADEALAAgADMAKQAsAFwAbgAgACAAIAAgACAAIAAgACAAIAAgACAAIABfAGwAZQBhAGQAQwBvAGwAIAA9ACAANAAsACAAKABJAE4ARABFAFgAKABfAHIAVABpAG0AZQBTAHAAYQBuACwAIAAxACwAIAAyACkAIAAqACAAMQA0ADQAMAApACAAKwAgACgASQBOAEQARQBYACgAXwByAFQAaQBtAGUAUwBwAGEAbgAsACAAMQAsACAAMwApACAAKgAgADYAMAApACAAKwAgAEkATgBEAEUAWAAoAF8AcgBUAGkAbQBlAFMAcABhAG4ALAAgADEALAAgADQAKQAsAFwAbgAgACAAIAAgACAAIAAgACAAIAAgACAAIABfAGwAZQBhAGQAQwBvAGwAIAA9ACAANQAsACAAKABJAE4ARABFAFgAKABfAHIAVABpAG0AZQBTAHAAYQBuACwAIAAxACwAIAAyACkAIAAqACAAOAA2ADQAMAAwACkAIAArACAAKABJAE4ARABFAFgAKABfAHIAVABpAG0AZQBTAHAAYQBuACwAIAAxACwAIAAzACkAIAAqACAAMwA2ADAAMAApACAAKwAgACgASQBOAEQARQBYACgAXwByAFQAaQBtAGUAUwBwAGEAbgAsACAAMQAsACAANAApACAAKgAgADYAMAApACAAKwAgAEkATgBEAEUAWAAoAF8AcgBUAGkAbQBlAFMAcABhAG4ALAAgADEALAAgADUAKQBcAG4AIAAgACAAIAAgACAAIAAgACkALABcAG4AIAAgACAAIAAgACAAIAAgACAAIAAgACAAXABuACAAIAAgACAAIAAgACAAIABfAGUAbABlAG0AZQBuAHQAcwAsACAASQBGACgAXwBuACAAPQAgADEALAAgAF8AbABlAGEAZABFAGwAZQBtAGUAbgB0ACwAXABuACAAIAAgACAAIAAgACAAIAAgACAAIAAgAEwARQBUACgAXABuACAAIAAgACAAIAAgACAAIAAgACAAIAAgACAAIAAgACAAXwBjAG8AbABzACwAIABTAEUAUQBVAEUATgBDAEUAKAAxACwAIABfAG4AIAAtACAAMQAsACAAXwBsAGUAYQBkAEMAbwBsACAAKwAgADEAKQAsAFwAbgAgACAAIAAgACAAIAAgACAAIAAgACAAIAAgACAAIAAgAEgAUwBUAEEAQwBLACgAXwBsAGUAYQBkAEUAbABlAG0AZQBuAHQALAAgAEMASABPAE8AUwBFAEMATwBMAFMAKABfAHIAVABpAG0AZQBTAHAAYQBuACwAIABfAGMAbwBsAHMAKQApAFwAbgAgACAAIAAgACAAIAAgACAAIAAgACAAIAApAFwAbgAgACAAIAAgACAAIAAgACAAKQAsAFwAbgBcAG4AIAAgACAAIAAgACAAIAAgAF8AZgBtAHQAcwAsACAASQBGAFMAKABcAG4AIAAgACAAIAAgACAAIAAgACAAIAAgACAAXwBuACAAPQAgADEALAAgAEgAUwBUAEEAQwBLACgAXwBsAGEAcwB0AEYAbQB0ACkALABcAG4AIAAgACAAIAAgACAAIAAgACAAIAAgACAAXwBuACAAPQAgADIALAAgAEgAUwBUAEEAQwBLACgAXwBsAGUAYQBkAEYAbQB0ACwAIABfAGwAYQBzAHQARgBtAHQAKQAsAFwAbgAgACAAIAAgACAAIAAgACAAIAAgACAAIABfAG4AIAA9ACAAMwAsACAASABTAFQAQQBDAEsAKABfAGwAZQBhAGQARgBtAHQALAAgAF8AbQBpAGQARgBtAHQALAAgAF8AbABhAHMAdABGAG0AdAApACwAXABuACAAIAAgACAAIAAgACAAIAAgACAAIAAgAF8AbgAgAD0AIAA0ACwAIABIAFMAVABBAEMASwAoAF8AbABlAGEAZABGAG0AdAAsACAAXwBtAGkAZABGAG0AdAAsACAAXwBtAGkAZABGAG0AdAAsACAAXwBsAGEAcwB0AEYAbQB0ACkALABcAG4AIAAgACAAIAAgACAAIAAgACAAIAAgACAAXwBuACAAPQAgADUALAAgAEgAUwBUAEEAQwBLACgAXwBsAGUAYQBkAEYAbQB0ACwAIABfAG0AaQBkAEYAbQB0ACwAIABfAG0AaQBkAEYAbQB0ACwAIABfAG0AaQBkAEYAbQB0ACwAIABfAGwAYQBzAHQARgBtAHQAKQBcAG4AIAAgACAAIAAgACAAIAAgACkALABcAG4AIAAgACAAIAAgACAAIAAgAFwAbgAgACAAIAAgACAAIAAgACAAQwBPAE4AQwBBAFQAKABfAGQAZQBzAGkAZwBuAGEAdABvAHIALAAgAF8AcAByAGUAZgBpAHgAIAAmACAAVABFAFgAVAAoAF8AZQBsAGUAbQBlAG4AdABzACwAIABfAGYAbQB0AHMAKQAgACYAIABfAHMAdQBmAGYAaQB4ACkAXABuACAAIAAgACAAKQBcAG4AKQA7AFwAbgBcAG4AXABuAFwAbgBmAG4ARgBvAHIAbQBhAHQAIAA9ACAATABBAE0AQgBEAEEAKABfAHIAVABpAG0AZQBTAHAAYQBuACwAIABfAGYAbQB0AFAAcgBvAHYAaQBkAGUAcgAsAFwAbgAgACAAIAAgAEwARQBUACgAXABuACAAIAAgACAAIAAgACAAIABfAGQAYQB5ACwAIABJAE4ARABFAFgAKABfAHIAVABpAG0AZQBTAHAAYQBuACwAIAAxACwAIAAyACkALABcAG4AIAAgACAAIAAgACAAIAAgAF8AaABvAHUAcgAsACAASQBOAEQARQBYACgAXwByAFQAaQBtAGUAUwBwAGEAbgAsACAAMQAsACAAMwApACwAXABuACAAIAAgACAAIAAgACAAIABfAG0AaQBuAHUAdABlACwAIABJAE4ARABFAFgAKABfAHIAVABpAG0AZQBTAHAAYQBuACwAIAAxACwAIAA0ACkALABcAG4AIAAgACAAIAAgACAAIAAgAF8AcwBlAGMAbwBuAGQALAAgAEkATgBEAEUAWAAoAF8AcgBUAGkAbQBlAFMAcABhAG4ALAAgADEALAAgADUAKQAsAFwAbgAgACAAIAAgACAAIAAgACAAXwBoAGkAZwBoACwAIABJAE4ARABFAFgAKABfAGYAbQB0AFAAcgBvAHYAaQBkAGUAcgAsACAAMQAsACAAMQApACwAXABuACAAIAAgACAAIAAgACAAIABfAGwAbwB3ACwAIABJAE4ARABFAFgAKABfAGYAbQB0AFAAcgBvAHYAaQBkAGUAcgAsACAAMQAsACAAMgApACwAXABuACAAIAAgACAAIAAgACAAIABfAHMAaQBnAG4ALAAgAEkATgBEAEUAWAAoAF8AZgBtAHQAUAByAG8AdgBpAGQAZQByACwAIAAxACwAIAAzACkALABcAG4AIAAgACAAIAAgACAAIAAgAF8AbABlAGEAZABGAG0AdAAsACAASQBOAEQARQBYACgAXwBmAG0AdABQAHIAbwB2AGkAZABlAHIALAAgADEALAAgADQAKQAsAFwAbgAgACAAIAAgACAAIAAgACAAXwBtAGkAZABGAG0AdAAsACAASQBOAEQARQBYACgAXwBmAG0AdABQAHIAbwB2AGkAZABlAHIALAAgADEALAAgADUAKQAsAFwAbgAgACAAIAAgACAAIAAgACAAXwBzAGUAYwBGAG0AdAAsACAASQBOAEQARQBYACgAXwBmAG0AdABQAHIAbwB2AGkAZABlAHIALAAgADEALAAgADYAKQAsAFwAbgAgACAAIAAgACAAIAAgACAAXwBkAE0AYQByAGsALAAgAEkATgBEAEUAWAAoAF8AZgBtAHQAUAByAG8AdgBpAGQAZQByACwAIAAxACwAIAA3ACkALABcAG4AIAAgACAAIAAgACAAIAAgAF8AaABNAGEAcgBrACwAIABJAE4ARABFAFgAKABfAGYAbQB0AFAAcgBvAHYAaQBkAGUAcgAsACAAMQAsACAAOAApACwAXABuACAAIAAgACAAIAAgACAAIABfAG0ATQBhAHIAawAsACAASQBOAEQARQBYACgAXwBmAG0AdABQAHIAbwB2AGkAZABlAHIALAAgADEALAAgADkAKQAsAFwAbgAgACAAIAAgACAAIAAgACAAXwBzAE0AYQByAGsALAAgAEkATgBEAEUAWAAoAF8AZgBtAHQAUAByAG8AdgBpAGQAZQByACwAIAAxACwAIAAxADAAKQAsAFwAbgAgACAAIAAgACAAIAAgACAASQBGAFMAKABcAG4AIAAgACAAIAAgACAAIAAgACAAIAAgACAAXwBoAGkAZwBoACAAPQAgAC0AMwAsACAASQBGAFMAKABcAG4AIAAgACAAIAAgACAAIAAgACAAIAAgACAAIAAgACAAIABfAGwAbwB3ACAAPgA9ACAAMAAsAFwAbgAgACAAIAAgACAAIAAgACAAIAAgACAAIAAgACAAIAAgACAAIAAgACAAQwBPAE4AQwBBAFQAKABcAG4AIAAgACAAIAAgACAAIAAgACAAIAAgACAAIAAgACAAIAAgACAAIAAgACAAIAAgACAAXwBzAGkAZwBuACwAXABuACAAIAAgACAAIAAgACAAIAAgACAAIAAgACAAIAAgACAAIAAgACAAIAAgACAAIAAgAFQARQBYAFQAKABfAGQAYQB5ACwAIABfAGwAZQBhAGQARgBtAHQAKQAsAFwAbgAgACAAIAAgACAAIAAgACAAIAAgACAAIAAgACAAIAAgACAAIAAgACAAIAAgACAAIABfAGQATQBhAHIAawAsAFwAbgAgACAAIAAgACAAIAAgACAAIAAgACAAIAAgACAAIAAgACAAIAAgACAAIAAgACAAIABUAEUAWABUACgAXwBoAG8AdQByACwAIABfAG0AaQBkAEYAbQB0ACkALABcAG4AIAAgACAAIAAgACAAIAAgACAAIAAgACAAIAAgACAAIAAgACAAIAAgACAAIAAgACAAXwBoAE0AYQByAGsALABcAG4AIAAgACAAIAAgACAAIAAgACAAIAAgACAAIAAgACAAIAAgACAAIAAgACAAIAAgACAAVABFAFgAVAAoAF8AbQBpAG4AdQB0AGUALAAgAF8AbQBpAGQARgBtAHQAKQAsAFwAbgAgACAAIAAgACAAIAAgACAAIAAgACAAIAAgACAAIAAgACAAIAAgACAAIAAgACAAIABfAG0ATQBhAHIAawAsAFwAbgAgACAAIAAgACAAIAAgACAAIAAgACAAIAAgACAAIAAgACAAIAAgACAAIAAgACAAIABUAEUAWABUACgAXwBzAGUAYwBvAG4AZAAsACAAXwBzAGUAYwBGAG0AdAApACwAXABuACAAIAAgACAAIAAgACAAIAAgACAAIAAgACAAIAAgACAAIAAgACAAIAAgACAAIAAgAF8AcwBNAGEAcgBrAFwAbgAgACAAIAAgACAAIAAgACAAIAAgACAAIAAgACAAIAAgACAAIAAgACAAKQAsAFwAbgAgACAAIAAgACAAIAAgACAAIAAgACAAIAAgACAAIAAgAF8AbABvAHcAIAA9ACAALQAxACwAXABuACAAIAAgACAAIAAgACAAIAAgACAAIAAgACAAIAAgACAAIAAgACAAIABDAE8ATgBDAEEAVAAoAFwAbgAgACAAIAAgACAAIAAgACAAIAAgACAAIAAgACAAIAAgACAAIAAgACAAIAAgACAAIABfAHMAaQBnAG4ALABcAG4AIAAgACAAIAAgACAAIAAgACAAIAAgACAAIAAgACAAIAAgACAAIAAgACAAIAAgACAAVABFAFgAVAAoAF8AZABhAHkALAAgAF8AbABlAGEAZABGAG0AdAApACwAXABuACAAIAAgACAAIAAgACAAIAAgACAAIAAgACAAIAAgACAAIAAgACAAIAAgACAAIAAgAF8AZABNAGEAcgBrACwAXABuACAAIAAgACAAIAAgACAAIAAgACAAIAAgACAAIAAgACAAIAAgACAAIAAgACAAIAAgAFQARQBYAFQAKABfAGgAbwB1AHIALAAgAF8AbQBpAGQARgBtAHQAKQAsAFwAbgAgACAAIAAgACAAIAAgACAAIAAgACAAIAAgACAAIAAgACAAIAAgACAAIAAgACAAIABfAGgATQBhAHIAawAsAFwAbgAgACAAIAAgACAAIAAgACAAIAAgACAAIAAgACAAIAAgACAAIAAgACAAIAAgACAAIABUAEUAWABUACgAXwBtAGkAbgB1AHQAZQAsACAAXwBtAGkAZABGAG0AdAApACwAXABuACAAIAAgACAAIAAgACAAIAAgACAAIAAgACAAIAAgACAAIAAgACAAIAAgACAAIAAgAF8AbQBNAGEAcgBrAFwAbgAgACAAIAAgACAAIAAgACAAIAAgACAAIAAgACAAIAAgACAAIAAgACAAKQAsAFwAbgAgACAAIAAgACAAIAAgACAAIAAgACAAIAAgACAAIAAgAF8AbABvAHcAIAA9ACAALQAyACwAXABuACAAIAAgACAAIAAgACAAIAAgACAAIAAgACAAIAAgACAAIAAgACAAIABDAE8ATgBDAEEAVAAoAFwAbgAgACAAIAAgACAAIAAgACAAIAAgACAAIAAgACAAIAAgACAAIAAgACAAIAAgACAAIABfAHMAaQBnAG4ALABcAG4AIAAgACAAIAAgACAAIAAgACAAIAAgACAAIAAgACAAIAAgACAAIAAgACAAIAAgACAAVABFAFgAVAAoAF8AZABhAHkALAAgAF8AbABlAGEAZABGAG0AdAApACwAXABuACAAIAAgACAAIAAgACAAIAAgACAAIAAgACAAIAAgACAAIAAgACAAIAAgACAAIAAgAF8AZABNAGEAcgBrACwAXABuACAAIAAgACAAIAAgACAAIAAgACAAIAAgACAAIAAgACAAIAAgACAAIAAgACAAIAAgAFQARQBYAFQAKABfAGgAbwB1AHIALAAgAF8AbQBpAGQARgBtAHQAKQAsAFwAbgAgACAAIAAgACAAIAAgACAAIAAgACAAIAAgACAAIAAgACAAIAAgACAAIAAgACAAIABfAGgATQBhAHIAawBcAG4AIAAgACAAIAAgACAAIAAgACAAIAAgACAAIAAgACAAIAAgACAAIAAgACkALABcAG4AIAAgACAAIAAgACAAIAAgACAAIAAgACAAIAAgACAAIABfAGwAbwB3ACAAPQAgAC0AMwAsAFwAbgAgACAAIAAgACAAIAAgACAAIAAgACAAIAAgACAAIAAgACAAIAAgACAAQwBPAE4AQwBBAFQAKABcAG4AIAAgACAAIAAgACAAIAAgACAAIAAgACAAIAAgACAAIAAgACAAIAAgACAAIAAgACAAXwBzAGkAZwBuACwAXABuACAAIAAgACAAIAAgACAAIAAgACAAIAAgACAAIAAgACAAIAAgACAAIAAgACAAIAAgAFQARQBYAFQAKABfAGQAYQB5ACwAIABfAGwAZQBhAGQARgBtAHQAKQAsAFwAbgAgACAAIAAgACAAIAAgACAAIAAgACAAIAAgACAAIAAgACAAIAAgACAAIAAgACAAIABfAGQATQBhAHIAawBcAG4AIAAgACAAIAAgACAAIAAgACAAIAAgACAAIAAgACAAIAAgACAAIAAgACkALABcAG4AIAAgACAAIAAgACAAIAAgACAAIAAgACAAIAAgACAAIABUAFIAVQBFACwAIABcACIAIwBUAEkATQBFAFMAUABBAE4AIQBcACIAXABuACAAIAAgACAAIAAgACAAIAAgACAAIAAgACkALABcAG4AIAAgACAAIAAgACAAIAAgACAAIAAgACAAXwBoAGkAZwBoACAAPQAgAC0AMgAsACAATABFAFQAKABcAG4AIAAgACAAIAAgACAAIAAgACAAIAAgACAAIAAgACAAIABfAGgAbwB1AHIAcwAsACAAKABfAGQAYQB5ACAAKgAgADIANAApACAAKwAgAF8AaABvAHUAcgAsAFwAbgAgACAAIAAgACAAIAAgACAAIAAgACAAIAAgACAAIAAgAEkARgBTACgAXABuACAAIAAgACAAIAAgACAAIAAgACAAIAAgACAAIAAgACAAIAAgACAAIABfAGwAbwB3ACAAPgA9ACAAMAAsAFwAbgAgACAAIAAgACAAIAAgACAAIAAgACAAIAAgACAAIAAgACAAIAAgACAAIAAgACAAIABDAE8ATgBDAEEAVAAoAFwAbgAgACAAIAAgACAAIAAgACAAIAAgACAAIAAgACAAIAAgACAAIAAgACAAIAAgACAAIAAgACAAIAAgAF8AcwBpAGcAbgAsAFwAbgAgACAAIAAgACAAIAAgACAAIAAgACAAIAAgACAAIAAgACAAIAAgACAAIAAgACAAIAAgACAAIAAgAFQARQBYAFQAKABfAGgAbwB1AHIALAAgAF8AbABlAGEAZABGAG0AdAApACwAXABuACAAIAAgACAAIAAgACAAIAAgACAAIAAgACAAIAAgACAAIAAgACAAIAAgACAAIAAgACAAIAAgACAAXwBoAE0AYQByAGsALABcAG4AIAAgACAAIAAgACAAIAAgACAAIAAgACAAIAAgACAAIAAgACAAIAAgACAAIAAgACAAIAAgACAAIABUAEUAWABUACgAXwBtAGkAbgB1AHQAZQAsACAAXwBtAGkAZABGAG0AdAApACwAXABuACAAIAAgACAAIAAgACAAIAAgACAAIAAgACAAIAAgACAAIAAgACAAIAAgACAAIAAgACAAIAAgACAAXwBtAE0AYQByAGsALABcAG4AIAAgACAAIAAgACAAIAAgACAAIAAgACAAIAAgACAAIAAgACAAIAAgACAAIAAgACAAIAAgACAAIABUAEUAWABUACgAXwBzAGUAYwBvAG4AZAAsACAAXwBzAGUAYwBGAG0AdAApACwAXABuACAAIAAgACAAIAAgACAAIAAgACAAIAAgACAAIAAgACAAIAAgACAAIAAgACAAIAAgACAAIAAgACAAXwBzAE0AYQByAGsAXABuACAAIAAgACAAIAAgACAAIAAgACAAIAAgACAAIAAgACAAIAAgACAAIAAgACAAIAAgACkALABcAG4AIAAgACAAIAAgACAAIAAgACAAIAAgACAAIAAgACAAIAAgACAAIAAgAF8AbABvAHcAIAA9ACAALQAxACwAXABuACAAIAAgACAAIAAgACAAIAAgACAAIAAgACAAIAAgACAAIAAgACAAIAAgACAAIAAgAEMATwBOAEMAQQBUACgAXABuACAAIAAgACAAIAAgACAAIAAgACAAIAAgACAAIAAgACAAIAAgACAAIAAgACAAIAAgACAAIAAgACAAXwBzAGkAZwBuACwAXABuACAAIAAgACAAIAAgACAAIAAgACAAIAAgACAAIAAgACAAIAAgACAAIAAgACAAIAAgACAAIAAgACAAVABFAFgAVAAoAF8AaABvAHUAcgAsACAAXwBsAGUAYQBkAEYAbQB0ACkALABcAG4AIAAgACAAIAAgACAAIAAgACAAIAAgACAAIAAgACAAIAAgACAAIAAgACAAIAAgACAAIAAgACAAIABfAGgATQBhAHIAawAsAFwAbgAgACAAIAAgACAAIAAgACAAIAAgACAAIAAgACAAIAAgACAAIAAgACAAIAAgACAAIAAgACAAIAAgAFQARQBYAFQAKABfAG0AaQBuAHUAdABlACwAIABfAG0AaQBkAEYAbQB0ACkALABcAG4AIAAgACAAIAAgACAAIAAgACAAIAAgACAAIAAgACAAIAAgACAAIAAgACAAIAAgACAAIAAgACAAIABfAG0ATQBhAHIAawBcAG4AIAAgACAAIAAgACAAIAAgACAAIAAgACAAIAAgACAAIAAgACAAIAAgACAAIAAgACAAKQAsAFwAbgAgACAAIAAgACAAIAAgACAAIAAgACAAIAAgACAAIAAgACAAIAAgACAAXwBsAG8AdwAgAD0AIAAtADIALABcAG4AIAAgACAAIAAgACAAIAAgACAAIAAgACAAIAAgACAAIAAgACAAIAAgACAAIAAgACAAQwBPAE4AQwBBAFQAKABcAG4AIAAgACAAIAAgACAAIAAgACAAIAAgACAAIAAgACAAIAAgACAAIAAgACAAIAAgACAAIAAgACAAIABfAHMAaQBnAG4ALABcAG4AIAAgACAAIAAgACAAIAAgACAAIAAgACAAIAAgACAAIAAgACAAIAAgACAAIAAgACAAIAAgACAAIABUAEUAWABUACgAXwBoAG8AdQByACwAIABfAGwAZQBhAGQARgBtAHQAKQAsAFwAbgAgACAAIAAgACAAIAAgACAAIAAgACAAIAAgACAAIAAgACAAIAAgACAAIAAgACAAIAAgACAAIAAgAF8AaABNAGEAcgBrAFwAbgAgACAAIAAgACAAIAAgACAAIAAgACAAIAAgACAAIAAgACAAIAAgACAAIAAgACAAIAApACwAXABuACAAIAAgACAAIAAgACAAIAAgACAAIAAgACAAIAAgACAAIAAgACAAIABUAFIAVQBFACwAIABcACIAIwBUAEkATQBFAFMAUABBAE4AIQBcACIAXABuACAAIAAgACAAIAAgACAAIAAgACAAIAAgACAAIAAgACAAKQBcAG4AIAAgACAAIAAgACAAIAAgACAAIAAgACAAKQAsAFwAbgAgACAAIAAgACAAIAAgACAAIAAgACAAIABfAGgAaQBnAGgAIAA9ACAALQAxACwAIABMAEUAVAAoAFwAbgAgACAAIAAgACAAIAAgACAAIAAgACAAIAAgACAAIAAgAF8AbQBpAG4AdQB0AGUAcwAsACAAKABfAGQAYQB5ACAAKgAgADEANAA0ADAAKQAgACsAIAAoAF8AaABvAHUAcgAgACoAIAA2ADAAKQAgACsAIABfAG0AaQBuAHUAdABlACwAXABuACAAIAAgACAAIAAgACAAIAAgACAAIAAgACAAIAAgACAASQBGAFMAKABcAG4AIAAgACAAIAAgACAAIAAgACAAIAAgACAAIAAgACAAIAAgACAAIAAgAF8AbABvAHcAIAA+AD0AIAAwACwAXABuACAAIAAgACAAIAAgACAAIAAgACAAIAAgACAAIAAgACAAIAAgACAAIAAgACAAIAAgAEMATwBOAEMAQQBUACgAXABuACAAIAAgACAAIAAgACAAIAAgACAAIAAgACAAIAAgACAAIAAgACAAIAAgACAAIAAgACAAIAAgACAAXwBzAGkAZwBuACwAXABuACAAIAAgACAAIAAgACAAIAAgACAAIAAgACAAIAAgACAAIAAgACAAIAAgACAAIAAgACAAIAAgACAAVABFAFgAVAAoAF8AbQBpAG4AdQB0AGUAcwAsACAAXwBsAGUAYQBkAEYAbQB0ACkALABcAG4AIAAgACAAIAAgACAAIAAgACAAIAAgACAAIAAgACAAIAAgACAAIAAgACAAIAAgACAAIAAgACAAIABfAG0ATQBhAHIAawAsAFwAbgAgACAAIAAgACAAIAAgACAAIAAgACAAIAAgACAAIAAgACAAIAAgACAAIAAgACAAIAAgACAAIAAgAFQARQBYAFQAKABfAHMAZQBjAG8AbgBkACwAIABfAHMAZQBjAEYAbQB0ACkALABcAG4AIAAgACAAIAAgACAAIAAgACAAIAAgACAAIAAgACAAIAAgACAAIAAgACAAIAAgACAAIAAgACAAIABfAHMATQBhAHIAawBcAG4AIAAgACAAIAAgACAAIAAgACAAIAAgACAAIAAgACAAIAAgACAAIAAgACAAIAAgACAAKQAsAFwAbgAgACAAIAAgACAAIAAgACAAIAAgACAAIAAgACAAIAAgACAAIAAgACAAXwBsAG8AdwAgAD0AIAAtADEALABcAG4AIAAgACAAIAAgACAAIAAgACAAIAAgACAAIAAgACAAIAAgACAAIAAgACAAIAAgACAAQwBPAE4AQwBBAFQAKABcAG4AIAAgACAAIAAgACAAIAAgACAAIAAgACAAIAAgACAAIAAgACAAIAAgACAAIAAgACAAIAAgACAAIABfAHMAaQBnAG4ALABcAG4AIAAgACAAIAAgACAAIAAgACAAIAAgACAAIAAgACAAIAAgACAAIAAgACAAIAAgACAAIAAgACAAIABUAEUAWABUACgAXwBtAGkAbgB1AHQAZQBzACwAIABfAGwAZQBhAGQARgBtAHQAKQAsAFwAbgAgACAAIAAgACAAIAAgACAAIAAgACAAIAAgACAAIAAgACAAIAAgACAAIAAgACAAIAAgACAAIAAgAF8AbQBNAGEAcgBrAFwAbgAgACAAIAAgACAAIAAgACAAIAAgACAAIAAgACAAIAAgACAAIAAgACAAIAAgACAAIAApACwAXABuACAAIAAgACAAIAAgACAAIAAgACAAIAAgACAAIAAgACAAIAAgACAAIABUAFIAVQBFACwAIABcACIAIwBUAEkATQBFAFMAUABBAE4AIQBcACIAXABuACAAIAAgACAAIAAgACAAIAAgACAAIAAgACAAIAAgACAAKQBcAG4AIAAgACAAIAAgACAAIAAgACAAIAAgACAAKQAsAFwAbgAgACAAIAAgACAAIAAgACAAIAAgACAAIABfAGgAaQBnAGgAIAA9ACAAMAAsACAATABFAFQAKABcAG4AIAAgACAAIAAgACAAIAAgACAAIAAgACAAIAAgACAAIABfAHMAZQBjAG8AbgBkAHMALAAgACgAXwBkAGEAeQAgACoAIAA4ADYANAAwADAAKQAgACsAIAAoAF8AaABvAHUAcgAgACoAIAAzADYAMAAwACkAIAArACAAKABfAG0AaQBuAHUAdABlACAAKgAgADYAMAApACAAKwAgAF8AcwBlAGMAbwBuAGQALABcAG4AIAAgACAAIAAgACAAIAAgACAAIAAgACAAIAAgACAAIABJAEYAKABfAGwAbwB3ACAAPgA9ACAAMAAsAFwAbgAgACAAIAAgACAAIAAgACAAIAAgACAAIAAgACAAIAAgACAAIAAgACAAQwBPAE4AQwBBAFQAKABcAG4AIAAgACAAIAAgACAAIAAgACAAIAAgACAAIAAgACAAIAAgACAAIAAgACAAIAAgACAAXwBzAGkAZwBuACwAXABuACAAIAAgACAAIAAgACAAIAAgACAAIAAgACAAIAAgACAAIAAgACAAIAAgACAAIAAgAFQARQBYAFQAKABfAHMAZQBjAG8AbgBkAHMAIAAsACAAXwBzAGUAYwBGAG0AdAApACwAXABuACAAIAAgACAAIAAgACAAIAAgACAAIAAgACAAIAAgACAAIAAgACAAIAAgACAAIAAgAF8AcwBNAGEAcgBrAFwAbgAgACAAIAAgACAAIAAgACAAIAAgACAAIAAgACAAIAAgACAAIAAgACAAKQAsAFwAbgAgACAAIAAgACAAIAAgACAAIAAgACAAIAAgACAAIAAgACAAIAAgACAAXAAiACMAVABJAE0ARQBTAFAAQQBOACEAXAAiAFwAbgAgACAAIAAgACAAIAAgACAAIAAgACAAIAAgACAAIAAgACkAXABuACAAIAAgACAAIAAgACAAIAAgACAAIAAgACkALABcAG4AIAAgACAAIAAgACAAIAAgACAAIAAgACAAVABSAFUARQAsACAAXAAiACMAVABJAE0ARQBTAFAAQQBOACEAXAAiAFwAbgAgACAAIAAgACAAIAAgACAAKQBcAG4AIAAgACAAIAApAFwAbgApADs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FQASQBNAEUAXABuAFwAbgBSAGUAdAB1AHIAbgBzACAAYQAgAHQAaQBtAGU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CAAIAAgACAAIAAgACAAIAAgACAAIAAgACAAfAAgAGQAZQBjAGkAbQBhAGwAIABbADAALgAuADEAXQAgAHwAIABUAGkAbQBlACAAbwBmACAAZABhAHkAIABhAHMAIABkAGUAYwBpAG0AYQBsACAAZgByAGEAYwB0AGkAbwBuACAAbwBmACAAYQAgAGQAYQB5AC4AXABuAFsATwBwAHQAaQBvAG4AcwBdACAAIAAgACAAIAAgACAAIAB8ACAAdABlAHgAdAAgACAAIAAgACAAIAAgACAAIAAgACAAfAAgAFMAdAByAGkAbgBnACAAdwBpAHQAaAAgAGUAbABlAG0AZQBuAHQAcwA6ACAAWwBCAF0AWwA8AF0AWwB+AF0AWwBTAGkAZwBuAGkAZgBpAGMAYQBuAGMAZQBdAFwAbgAgACAAIAAgACAAIAAgACAAIAAgACAAIAAgACAAIAAgACAAfAAgACAAIAAgACAAIAAgACAAIAAgACAAIAAgACAAIAAgAHwAIAAgAEIAIAA6ACAARABpAHMAcABsAGEAeQAgAGkAbgAgAGIAYQBzAGkAYwAgAGYAbwByAG0AYQB0ACAAZQBnACAAVAAwADAAMAAwAFwAbgAgACAAIAAgACAAIAAgACAAIAAgACAAIAAgACAAIAAgACAAfAAgACAAIAAgACAAIAAgACAAIAAgACAAIAAgACAAIAAgAHwAIAAgADwAIAA6ACAAUgBvAHUAbgBkACAAYgB5ACAAdAByAHUAbgBjAGEAdABpAG4AZwAgAGMAbwBtAHAAbwBuAGUAbgB0AHMALgAgAEQAZQBmAGEAdQBsAHQAIABpAHMAIAByAG8AdQBuAGQAaQBuAGcAIAB0AG8AIABuAGUAYQByAGUAcwB0AC4AXABuACAAIAAgACAAIAAgACAAIAAgACAAIAAgACAAIAAgACAAIAB8ACAAIAAgACAAIAAgACAAIAAgACAAIAAgACAAIAAgACAAfAAgACAAfgAgADoAIABGAGwAbwBhAHQAaQBuAGcAIABkAGkAcwBwAGwAYQB5ACAAcwB0AGEAcgB0AGkAbgBnACAAZgByAG8AbQAgAFMAaQBnAG4AaQBmAGkAYwBhAG4AYwBlACAAaQBmACAAcAByAG8AdgBpAGQAZQBkAFwAbgAgACAAIAAgACAAIAAgACAAIAAgACAAIAAgACAAIAAgACAAfAAgACAAIAAgACAAIAAgACAAIAAgACAAIAAgACAAIAAgAHwAIAAgAFMAaQBnAG4AaQBmAGkAYwBhAG4AYwBlACAAOgAgAGwAZQBhAHMAdAAgAHMAaQBnAG4AaQBmAGkAYwBhAG4AdAAgAGMAbwBtAHAAbwBuAGUAbgB0ACAAdwBoAGUAcgBlADoAXABuACAAIAAgACAAIAAgACAAIAAgACAAIAAgACAAIAAgACAAIAB8ACAAIAAgACAAIAAgACAAIAAgACAAIAAgACAAIAAgACAAfAAgACAAIAAgAE4AdQBsAGwAIAA6ACAARABlAGYAYQB1AGwAdABzACAAdABvACAAcwBlAGMAbwBuAGQAcwBcAG4AIAAgACAAIAAgACAAIAAgACAAIAAgACAAIAAgACAAIAAgAHwAIAAgACAAIAAgACAAIAAgACAAIAAgACAAIAAgACAAIAB8ACAAIAAgACAAIAAgACAASAAgADoAIABIAG8AdQByAFwAbgAgACAAIAAgACAAIAAgACAAIAAgACAAIAAgACAAIAAgACAAfAAgACAAIAAgACAAIAAgACAAIAAgACAAIAAgACAAIAAgAHwAIAAgACAAIAAgACAAIABNACAAOgAgAE0AaQBuAHUAdABlAFwAbgAgACAAIAAgACAAIAAgACAAIAAgACAAIAAgACAAIAAgACAAfAAgACAAIAAgACAAIAAgACAAIAAgACAAIAAgACAAIAAgAHwAIAAgACAAIAAgACAAIABTACAAOgAgAFMAZQBjAG8AbgBkAFwAbgAgACAAIAAgACAAIAAgACAAIAAgACAAIAAgACAAIAAgACAAfAAgACAAIAAgACAAIAAgACAAIAAgACAAIAAgACAAIAAgAHwAIAAgACAAIAAgACAAIABUACAAOgAgAE0AaQBsAGwAaQBzAGUAYwBvAG4AZAAgACgAVABpAGMAawBz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XABuAEYATwBSAE0AQQBUAF8ASQBTAE8AXwBUAEkATQBFACAAPQAgAEwAQQBNAEIARABBACgAVABpAG0AZQAsACAAWwBPAHAAdABpAG8AbgBzAF0ALABcAG4AIAAgACAAIABJAEYAKABUAGkAbQBlACAAPQAgAFwAIgBcACIALAAgAFwAIgBcACIALABcAG4AIAAgACAAIAAgACAAIAAgAEkARgAoAE4ATwBUACgASQBTAE4AVQBNAEIARQBSACgAVABpAG0AZQApACkALAAgAHsAIwBWAEEATABVAEUAIQB9ACwAXABuACAAIAAgACAAIAAgACAAIAAgACAAIAAgAEkARgAoACgAVABpAG0AZQAgADwAIAAwACkAIAArACAAKABUAGkAbQBlACAAPgAgADEAKQAsACAAewAjAE4AVQBNACEAfQAsAFwAbgAgACAAIAAgACAAIAAgACAAIAAgACAAIAAgACAAIAAgAEwARQBUACgAXABuACAAIAAgACAAIAAgACAAIAAgACAAIAAgACAAIAAgACAAIAAgACAAIABfAGIAYQBzAGkAYwAsACAASQBGACgATwBwAHQAaQBvAG4AcwAgAD0AIABcACIAXAAiACwAIABGAEEATABTAEUALABcAG4AIAAgACAAIAAgACAAIAAgACAAIAAgACAAIAAgACAAIAAgACAAIAAgACAAIAAgACAASQBGAEUAUgBSAE8AUgAoAFMARQBBAFIAQwBIACgAXAAiAEIAXAAiACwAIABPAHAAdABpAG8AbgBzACkALAAgADAAKQAgAD4AIAAwAFwAbgAgACAAIAAgACAAIAAgACAAIAAgACAAIAAgACAAIAAgACAAIAAgACAAKQAsAFwAbgAgACAAIAAgACAAIAAgACAAIAAgACAAIAAgACAAIAAgACAAIAAgACAAXwBmAGkAeABlAGQALAAgAEkARgAoAE8AcAB0AGkAbwBuAHMAIAA9ACAAXAAiAFwAIgAsACAAVABSAFUARQAsAFwAbgAgACAAIAAgACAAIAAgACAAIAAgACAAIAAgACAAIAAgACAAIAAgACAAIAAgACAAIABJAEYARQBSAFIATwBSACgARgBJAE4ARAAoAFwAIgB+AFwAIgAsACAATwBwAHQAaQBvAG4AcwApACwAIAAwACkAIAA9ACAAMABcAG4AIAAgACAAIAAgACAAIAAgACAAIAAgACAAIAAgACAAIAAgACAAIAAgACkALABcAG4AIAAgACAAIAAgACAAIAAgACAAIAAgACAAIAAgACAAIAAgACAAIAAgAF8AdAByAHUAbgBjAGEAdABlACwAIABJAEYAKABPAHAAdABpAG8AbgBzACAAPQAgAFwAIgBcACIALAAgAEYAQQBMAFMARQAsAFwAbgAgACAAIAAgACAAIAAgACAAIAAgACAAIAAgACAAIAAgACAAIAAgACAAIAAgACAAIABJAEYARQBSAFIATwBSACgARgBJAE4ARAAoAFwAIgA8AFwAIgAsACAATwBwAHQAaQBvAG4AcwApACwAIAAwACkAIAA+ACAAMABcAG4AIAAgACAAIAAgACAAIAAgACAAIAAgACAAIAAgACAAIAAgACAAIAAgACkALABcAG4AIAAgACAAIAAgACAAIAAgACAAIAAgACAAIAAgACAAIAAgACAAIAAgAF8AcAByAGUAYwBpAHMAaQBvAG4ALAAgAEwARQBUACgAXABuACAAIAAgACAAIAAgACAAIAAgACAAIAAgACAAIAAgACAAIAAgACAAIAAgACAAIAAgAF8AdAByAHkAUwBpAGcAQwBoAGEAcgAsACAAUwBFAEEAUgBDAEgAXwBOAFQASABfAEMASABBAFIAKABcACIASABNAFMAVABcACIALAAgAE8AcAB0AGkAbwBuAHMALAAgADEALAAgADEAKQAsAFwAbgAgACAAIAAgACAAIAAgACAAIAAgACAAIAAgACAAIAAgACAAIAAgACAAIAAgACAAIABJAEYAUwAoAFwAbgAgACAAIAAgACAAIAAgACAAIAAgACAAIAAgACAAIAAgACAAIAAgACAAIAAgACAAIAAgACAAIAAgAEkATgBEAEUAWAAoAF8AdAByAHkAUwBpAGcAQwBoAGEAcgAsACAAMQAsACAAMQApACAAPQAgADAALAAgAEkARgAoAF8AZgBpAHgAZQBkACwAIAA0ACwAIAAwACkALABcAG4AIAAgACAAIAAgACAAIAAgACAAIAAgACAAIAAgACAAIAAgACAAIAAgACAAIAAgACAAIAAgACAAIABJAE4ARABFAFgAKABfAHQAcgB5AFMAaQBnAEMAaABhAHIALAAgADEALAAgADIAKQAgAD0AIABcACIASABcACIALAAgADIALABcAG4AIAAgACAAIAAgACAAIAAgACAAIAAgACAAIAAgACAAIAAgACAAIAAgACAAIAAgACAAIAAgACAAIABJAE4ARABFAFgAKABfAHQAcgB5AFMAaQBnAEMAaABhAHIALAAgADEALAAgADIAKQAgAD0AIABcACIATQBcACIALAAgADMALABcAG4AIAAgACAAIAAgACAAIAAgACAAIAAgACAAIAAgACAAIAAgACAAIAAgACAAIAAgACAAIAAgACAAIABJAE4ARABFAFgAKABfAHQAcgB5AFMAaQBnAEMAaABhAHIALAAgADEALAAgADIAKQAgAD0AIABcACIAUwBcACIALAAgADQALABcAG4AIAAgACAAIAAgACAAIAAgACAAIAAgACAAIAAgACAAIAAgACAAIAAgACAAIAAgACAAIAAgACAAIABJAE4ARABFAFgAKABfAHQAcgB5AFMAaQBnAEMAaABhAHIALAAgADEALAAgADIAKQAgAD0AIABcACIAVABcACIALAAgADUAXABuACAAIAAgACAAIAAgACAAIAAgACAAIAAgACAAIAAgACAAIAAgACAAIAAgACAAIAAgACkAXABuACAAIAAgACAAIAAgACAAIAAgACAAIAAgACAAIAAgACAAIAAgACAAIAApACwAXABuACAAIAAgACAAIAAgACAAIAAgACAAIAAgACAAIAAgACAAIAAgACAAIABfAHUAcwBlAFAAcgBlAGMAaQBzAGkAbwBuACwAIABJAEYAKABfAGYAaQB4AGUAZAAsACAAXwBwAHIAZQBjAGkAcwBpAG8AbgAsACAAMAApACwAXABuACAAIAAgACAAIAAgACAAIAAgACAAIAAgACAAIAAgACAAIAAgACAAIABfAHIAVABpAG0AZQAsACAAUgBFAFMATwBMAFYARQBfAFQASQBNAEUAUwBQAEEATgAoAFQAaQBtAGUALAAgAF8AdQBzAGUAUAByAGUAYwBpAHMAaQBvAG4ALAAgAF8AdAByAHUAbgBjAGEAdABlACkALABcAG4AIAAgACAAIAAgACAAIAAgACAAIAAgACAAIAAgACAAIAAgACAAIAAgAF8AcwBoAG8AdwBQAHIAZQBjAGkAcwBpAG8AbgAsACAASQBGACgAXwBmAGkAeABlAGQALAAgAF8AcAByAGUAYwBpAHMAaQBvAG4ALAAgAE0AQQBYACgAXwBwAHIAZQBjAGkAcwBpAG8AbgAsACAASQBOAEQARQBYACgAXwByAFQAaQBtAGUALAAgADEALAAgADcAKQApACkALABcAG4AIAAgACAAIAAgACAAIAAgACAAIAAgACAAIAAgACAAIAAgACAAIAAgAF8AZABlAGwAaQBtACwAIABJAEYAKABfAGIAYQBzAGkAYwAsACAAXAAiAFwAIgAsACAAXAAiADoAXAAiACkALABcAG4AIAAgACAAIAAgACAAIAAgACAAIAAgACAAIAAgACAAIAAgACAAIAAgAEkARgBTACgAXABuACAAIAAgACAAIAAgACAAIAAgACAAIAAgACAAIAAgACAAIAAgACAAIAAgACAAIAAgAF8AcwBoAG8AdwBQAHIAZQBjAGkAcwBpAG8AbgAgAD0AIAA1ACwAXABuACAAIAAgACAAIAAgACAAIAAgACAAIAAgACAAIAAgACAAIAAgACAAIAAgACAAIAAgACAAIAAgACAAQwBPAE4AQwBBAFQAKABcAG4AIAAgACAAIAAgACAAIAAgACAAIAAgACAAIAAgACAAIAAgACAAIAAgACAAIAAgACAAIAAgACAAIAAgACAAIAAgAFwAIgBUAFwAIgAsACAAVABFAFgAVAAoAEkATgBEAEUAWAAoAF8AcgBUAGkAbQBlACwAIAAxACwAIAAzACkALAAgAFwAIgAwADAAXAAiACkALABcAG4AIAAgACAAIAAgACAAIAAgACAAIAAgACAAIAAgACAAIAAgACAAIAAgACAAIAAgACAAIAAgACAAIAAgACAAIAAgAF8AZABlAGwAaQBtACwAIABUAEUAWABUACgASQBOAEQARQBYACgAXwByAFQAaQBtAGUALAAgADEALAAgADQAKQAsACAAXAAiADAAMABcACIAKQAsAFwAbgAgACAAIAAgACAAIAAgACAAIAAgACAAIAAgACAAIAAgACAAIAAgACAAIAAgACAAIAAgACAAIAAgACAAIAAgACAAXwBkAGUAbABpAG0ALAAgAFQARQBYAFQAKABJAE4ARABFAFgAKABfAHIAVABpAG0AZQAsACAAMQAsACAANQApACwAIABcACIAMAAwAFwAIgApACwAXABuACAAIAAgACAAIAAgACAAIAAgACAAIAAgACAAIAAgACAAIAAgACAAIAAgACAAIAAgACAAIAAgACAAIAAgACAAIABcACIALgBcACIALAAgAFQARQBYAFQAKABJAE4ARABFAFgAKABfAHIAVABpAG0AZQAsACAAMQAsACAANgApACwAIABcACIAMAAwADAAXAAiACkAXABuACAAIAAgACAAIAAgACAAIAAgACAAIAAgACAAIAAgACAAIAAgACAAIAAgACAAIAAgACAAIAAgACAAKQAsAFwAbgAgACAAIAAgACAAIAAgACAAIAAgACAAIAAgACAAIAAgACAAIAAgACAAIAAgACAAIABfAHMAaABvAHcAUAByAGUAYwBpAHMAaQBvAG4AIAA9ACAANAAsAFwAbgAgACAAIAAgACAAIAAgACAAIAAgACAAIAAgACAAIAAgACAAIAAgACAAIAAgACAAIAAgACAAIAAgAEMATwBOAEMAQQBUACgAXABuACAAIAAgACAAIAAgACAAIAAgACAAIAAgACAAIAAgACAAIAAgACAAIAAgACAAIAAgACAAIAAgACAAIAAgACAAIABcACIAVABcACIALAAgAFQARQBYAFQAKABJAE4ARABFAFgAKABfAHIAVABpAG0AZQAsACAAMQAsACAAMwApACwAIABcACIAMAAwAFwAIgApACwAXABuACAAIAAgACAAIAAgACAAIAAgACAAIAAgACAAIAAgACAAIAAgACAAIAAgACAAIAAgACAAIAAgACAAIAAgACAAIABfAGQAZQBsAGkAbQAsACAAVABFAFgAVAAoAEkATgBEAEUAWAAoAF8AcgBUAGkAbQBlACwAIAAxACwAIAA0ACkALAAgAFwAIgAwADAAXAAiACkALABcAG4AIAAgACAAIAAgACAAIAAgACAAIAAgACAAIAAgACAAIAAgACAAIAAgACAAIAAgACAAIAAgACAAIAAgACAAIAAgAF8AZABlAGwAaQBtACwAIABUAEUAWABUACgASQBOAEQARQBYACgAXwByAFQAaQBtAGUALAAgADEALAAgADUAKQAsACAAXAAiADAAMABcACIAKQBcAG4AIAAgACAAIAAgACAAIAAgACAAIAAgACAAIAAgACAAIAAgACAAIAAgACAAIAAgACAAIAAgACAAIAApACwAXABuACAAIAAgACAAIAAgACAAIAAgACAAIAAgACAAIAAgACAAIAAgACAAIAAgACAAIAAgAF8AcwBoAG8AdwBQAHIAZQBjAGkAcwBpAG8AbgAgAD0AIAAzACwAXABuACAAIAAgACAAIAAgACAAIAAgACAAIAAgACAAIAAgACAAIAAgACAAIAAgACAAIAAgACAAIAAgACAAQwBPAE4AQwBBAFQAKABcAG4AIAAgACAAIAAgACAAIAAgACAAIAAgACAAIAAgACAAIAAgACAAIAAgACAAIAAgACAAIAAgACAAIAAgACAAIAAgAFwAIgBUAFwAIgAsACAAVABFAFgAVAAoAEkATgBEAEUAWAAoAF8AcgBUAGkAbQBlACwAIAAxACwAIAAzACkALAAgAFwAIgAwADAAXAAiACkALABcAG4AIAAgACAAIAAgACAAIAAgACAAIAAgACAAIAAgACAAIAAgACAAIAAgACAAIAAgACAAIAAgACAAIAAgACAAIAAgAF8AZABlAGwAaQBtACwAIABUAEUAWABUACgASQBOAEQARQBYACgAXwByAFQAaQBtAGUALAAgADEALAAgADQAKQAsACAAXAAiADAAMABcACIAKQBcAG4AIAAgACAAIAAgACAAIAAgACAAIAAgACAAIAAgACAAIAAgACAAIAAgACAAIAAgACAAIAAgACAAIAApACwAXABuACAAIAAgACAAIAAgACAAIAAgACAAIAAgACAAIAAgACAAIAAgACAAIAAgACAAIAAgAF8AcwBoAG8AdwBQAHIAZQBjAGkAcwBpAG8AbgAgAD0AIAAyACwAXABuACAAIAAgACAAIAAgACAAIAAgACAAIAAgACAAIAAgACAAIAAgACAAIAAgACAAIAAgACAAIAAgACAAQwBPAE4AQwBBAFQAKABcAG4AIAAgACAAIAAgACAAIAAgACAAIAAgACAAIAAgACAAIAAgACAAIAAgACAAIAAgACAAIAAgACAAIAAgACAAIAAgAFwAIgBUAFwAIgAsACAAVABFAFgAVAAoAEkATgBEAEUAWAAoAF8AcgBUAGkAbQBlACwAIAAxACwAIAAzACkALAAgAFwAIgAwADAAXAAiACkAXABuACAAIAAgACA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VABaAE8AXABuAFwAbgBSAGUAdAB1AHIAbgBzACAAYQAgAHQAaQBtAGUAIAB6AG8AbgBlACAAbwBmAGYAcwBlAHQ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oAbwBuAGUATwBmAGYAcwBlAHQAIAB8ACAAZABlAGMAaQBtAGEAbAAgACAAIAAgACAAIAAgACAAIAB8ACAAVABpAG0AZQAgAHoAbwBuAGUAIABvAGYAZgBzAGUAdAAgAGYAcgBvAG0AIABVAFQAQwAgAGEAcwAgAGQAZQBjAGkAbQBhAGwAIABmAHIAYQBjAHQAaQBvAG4AIABvAGYAIABhACAAZABhAHkALgBcAG4AIAAgACAAIAAgACAAIAAgACAAIAAgACAAIAAgACAAfAAgAFsALQAwAC4ANgAyADUALgAuADAALgA2ADIANQBdACAAfAAgAEEAcwBzAHUAbQBlAGQAIAB0AG8AIABiAGUAIABVAFQAQwAgAGkAZgAgAG8AbQBtAGkAdAB0AGUAZAAuACAAWwAtADEANQA6ADAAMAAuAC4AKwAxADUAOgAwADAAXQBcAG4AWwBPAHAAdABpAG8AbgBzAF0AIAAgACAAIAAgACAAfAAgAHQAZQB4AHQAIAAgACAAIAAgACAAIAAgACAAIAAgACAAfAAgAFMAdAByAGkAbgBnACAAdwBpAHQAaAAgAGUAbABlAG0AZQBuAHQAcwA6ACAAWwBCAF0AWwBaAF0AXABuACAAIAAgACAAIAAgACAAIAAgACAAIAAgACAAIAAgAHwAIAAgACAAIAAgACAAIAAgACAAIAAgACAAIAAgACAAIAAgAHwAIAAgAEIAIAA6ACAARABpAHMAcABsAGEAeQAgAGkAbgAgAGIAYQBzAGkAYwAgAGYAbwByAG0AYQB0ACAAZQBnACAAKwAwADAAMAAwAFwAbgAgACAAIAAgACAAIAAgACAAIAAgACAAIAAgACAAIAB8ACAAIAAgACAAIAAgACAAIAAgACAAIAAgACAAIAAgACAAIAB8ACAAIABaACAAOgAgAEQAaQBzAHAAbABhAHkAIAAnAFoAJwAgAGYAbwByACAAWgB1AGwAdQAgAHQAaQBtAGUAIAB6AG8AbgBlACAAKwAwADAAOgAw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VABaAE8AIAA9ACAATABBAE0AQgBEAEEAKABUAGkAbQBlAFoAbwBuAGUATwBmAGYAcwBlAHQALAAgAFsATwBwAHQAaQBvAG4AcwBdACwAXABuACAAIAAgACAASQBGACgAVABpAG0AZQBaAG8AbgBlAE8AZgBmAHMAZQB0ACAAPQAgAFwAIgBcACIALAAgAFwAIgBcACIALABcAG4AIAAgACAAIAAgACAAIAAgAEkARgAoAE4ATwBUACgASQBTAE4AVQBNAEIARQBSACgAVABpAG0AZQBaAG8AbgBlAE8AZgBmAHMAZQB0ACkAKQAsACAAewAjAFYAQQBMAFUARQAhAH0ALABcAG4AIAAgACAAIAAgACAAIAAgACAAIAAgACAATABFAFQAKABcAG4AIAAgACAAIAAgACAAIAAgACAAIAAgACAAIAAgACAAIABfAGIAYQBzAGkAYwAsACAAIABJAEYAKABPAHAAdABpAG8AbgBzACAAPQAgAFwAIgBcACIALAAgAEYAQQBMAFMARQAsAFwAbgAgACAAIAAgACAAIAAgACAAIAAgACAAIAAgACAAIAAgACAAIAAgACAASQBGAEUAUgBSAE8AUgAoAFMARQBBAFIAQwBIACgAXAAiAEIAXAAiACwAIABPAHAAdABpAG8AbgBzACkALAAgADAAKQAgAD4AIAAwAFwAbgAgACAAIAAgACAAIAAgACAAIAAgACAAIAAgACAAIAAgACkALABcAG4AIAAgACAAIAAgACAAIAAgACAAIAAgACAAIAAgACAAIABfAHoAdQBsAHUALAAgACAASQBGACgATwBwAHQAaQBvAG4AcwAgAD0AIABcACIAXAAiACwAIABGAEEATABTAEUALABcAG4AIAAgACAAIAAgACAAIAAgACAAIAAgACAAIAAgACAAIAAgACAAIAAgAEkARgBFAFIAUgBPAFIAKABTAEUAQQBSAEMASAAoAFwAIgBaAFwAIgAsACAATwBwAHQAaQBvAG4AcwApACwAIAAwACkAIAA+ACAAMABcAG4AIAAgACAAIAAgACAAIAAgACAAIAAgACAAIAAgACAAIAApACwAXABuACAAIAAgACAAIAAgACAAIAAgACAAIAAgACAAIAAgACAAXwB0AHoAbwAsACAAQQBCAFMAKABUAGkAbQBlAFoAbwBuAGUATwBmAGYAcwBlAHQAKQAsAFwAbgAgACAAIAAgACAAIAAgACAAIAAgACAAIAAgACAAIAAgAEkARgAoACgAXwB0AHoAbwAgAD0AIAAwACkAIAAqACAAXwB6AHUAbAB1ACwAIABcACIAWgBcACIALABcAG4AIAAgACAAIAAgACAAIAAgACAAIAAgACAAIAAgACAAIAAgACAAIAAgAEkARgAoAF8AdAB6AG8AIAA+ACAAMAAuADYAMgA1ACwAIAB7ACMATgBVAE0AIQB9ACwAXABuACAAIAAgACAAIAAgACAAIAAgACAAIAAgACAAIAAgACAAIAAgACAAIAAgACAAIAAgAEwARQBUACgAXABuACAAIAAgACAAIAAgACAAIAAgACAAIAAgACAAIAAgACAAIAAgACAAIAAgACAAIAAgACAAIAAgACAAXwBzAGkAZwBuACwAIABJAEYAKABUAGkAbQBlAFoAbwBuAGUATwBmAGYAcwBlAHQAIAA+AD0AIAAwACwAIABcACIAKwBcACIALAAgAFUATgBJAEMASABBAFIAKAA4ADcAMgAyACkAKQAsACAAXABuACAAIAAgACAAIAAgACAAIAAgACAAIAAgACAAIAAgACAAIAAgACAAIAAgACAAIAAgACAAIAAgACAAXwBkAGUAbABpAG0ALAAgAEkARgAoAF8AYgBhAHMAaQBjACwAIABcACIAXAAiACwAIABcACIAOgBcACIAKQAsAFwAbgAgACAAIAAgACAAIAAgACAAIAAgACAAIAAgACAAIAAgACAAIAAgACAAIAAgACAAIAAgACAAIAAgAF8AaABhAHMAUwBlAGMAbwBuAGQAcwAsACAATQBPAEQAKABJAE4AVAAoAF8AdAB6AG8AIAAqACAAOAA2ADQAMAAwACkALAAgADYAMAApACAAPgAgADAALABcAG4AIAAgACAAIAAgACAAIAAgACAAIAAgACAAIAAgACAAIAAgACAAIAAgACAAIAAgACAAIAAgACAAIABJAEYAKABfAGgAYQBzAFMAZQBjAG8AbgBkAHMALABcAG4AIAAgACAAIAAgACAAIAAgACAAIAAgACAAIAAgACAAIAAgACAAIAAgACAAIAAgACAAIAAgACAAIAAgACAAIAAgAEwARQBUACgAXABuACAAIAAgACAAIAAgACAAIAAgACAAIAAgACAAIAAgACAAIAAgACAAIAAgACAAIAAgACAAIAAgACAAIAAgACAAIAAgACAAIAAgAF8AcgBUAFoATwAsACAAUgBFAFMATwBMAFYARQBfAFQASQBNAEUAUwBQAEEATgAoAF8AdAB6AG8ALAAgADQALAAgADEAKQAsAFwAbgAgACAAIAAgACAAIAAgACAAIAAgACAAIAAgACAAIAAgACAAIAAgACAAIAAgACAAIAAgACAAIAAgACAAIAAgACAAIAAgACAAIABDAE8ATgBDAEEAVAAoAFwAbgAgACAAIAAgACAAIAAgACAAIAAgACAAIAAgACAAIAAgACAAIAAgACAAIAAgACAAIAAgACAAIAAgACAAIAAgACAAIAAgACAAIAAgACAAIAAgAF8AcwBpAGcAbgAsAFwAbgAgACAAIAAgACAAIAAgACAAIAAgACAAIAAgACAAIAAgACAAIAAgACAAIAAgACAAIAAgACAAIAAgACAAIAAgACAAIAAgACAAIAAgACAAIAAgAFQARQBYAFQAKABJAE4ARABFAFgAKABfAHIAVABaAE8ALAAgADEALAAgADMAKQAsACAAXAAiADAAMABcACIAKQAsAFwAbgAgACAAIAAgACAAIAAgACAAIAAgACAAIAAgACAAIAAgACAAIAAgACAAIAAgACAAIAAgACAAIAAgACAAIAAgACAAIAAgACAAIAAgACAAIAAgAF8AZABlAGwAaQBtACwAIABUAEUAWABUACgASQBOAEQARQBYACgAXwByAFQAWgBPACwAIAAxACwAIAA0ACkALAAgAFwAIgAwADAAXAAiACkALABcAG4AIAAgACAAIAAgACAAIAAgACAAIAAgACAAIAAgACAAIAAgACAAIAAgACAAIAAgACAAIAAgACAAIAAgACAAIAAgACAAIAAgACAAIAAgACAAIABfAGQAZQBsAGkAbQAsACAAVABFAFgAVAAoAEkATgBEAEUAWAAoAF8AcgBUAFoATwAsACAAMQAsACAANQApACwAIABcACIAMAAwAFwAIg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TABFAFQAKABcAG4AIAAgACAAIAAgACAAIAAgACAAIAAgACAAIAAgACAAIAAgACAAIAAgACAAIAAgACAAIAAgACAAIAAgACAAIAAgACAAIAAgACAAXwByAFQAWgBPACwAIABSAEUAUwBPAEwAVgBFAF8AVABJAE0ARQBTAFAAQQBOACgAXwB0AHoAbwAsACAAMwApACwAXABuACAAIAAgACAAIAAgACAAIAAgACAAIAAgACAAIAAgACAAIAAgACAAIAAgACAAIAAgACAAIAAgACAAIAAgACAAIAAgACAAIAAgAEMATwBOAEMAQQBUACgAXABuACAAIAAgACAAIAAgACAAIAAgACAAIAAgACAAIAAgACAAIAAgACAAIAAgACAAIAAgACAAIAAgACAAIAAgACAAIAAgACAAIAAgACAAIAAgACAAXwBzAGkAZwBuACwAXABuACAAIAAgACAAIAAgACAAIAAgACAAIAAgACAAIAAgACAAIAAgACAAIAAgACAAIAAgACAAIAAgACAAIAAgACAAIAAgACAAIAAgACAAIAAgACAAVABFAFgAVAAoAEkATgBEAEUAWAAoAF8AcgBUAFoATwAsACAAMQAsACAAMwApACwAIABcACIAMAAwAFwAIgApACwAXABuACAAIAAgACAAIAAgACAAIAAgACAAIAAgACAAIAAgACAAIAAgACAAIAAgACAAIAAgACAAIAAgACAAIAAgACAAIAAgACAAIAAgACAAIAAgACAAXwBkAGUAbABpAG0ALAAgAFQARQBYAFQAKABJAE4ARABFAFgAKABfAHIAVABaAE8ALAAgADEALAAgADQAKQAsACAAXAAiADAAMABcACI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WQBFAEEAUgBcAG4AXABuAFIAZQB0AHUAcgBuAHMAIABhACAAeQBlAGEAcgAgAGEAcwAgAHQAZQB4AHQAIABpAG4AIABJAFMATwAgAGYAbwByAG0AY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B8ACAATgBvAHQAZQAgAHQAaABhAHQAIAAxACAAQgBDACAAPQAgADAAIABDAEUALAAgADIAIABCAEMAIAA9ACAALQAxACAAQ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kARQBBAFIAIAA9ACAATABBAE0AQgBEAEEAKABZAGUAYQByAEMARQAsAFwAbgAgACAAIAAgAEkARgAoACgAWQBlAGEAcgBDAEUAIAA9ACAAXAAiAFwAIgApACwAIABcACIAXAAiACwAXABuACAAIAAgACAAIAAgACAAIABJAEYAKABOAE8AVAAoAEkAUwBOAFUATQBCAEUAUgAoAFkAZQBhAHIAQwBFACkAKQAsACAAewAjAFYAQQBMAFUARQAhAH0ALABcAG4AIAAgACAAIAAgACAAIAAgACAAIAAgACAASQBGACgATgBPAFQAKABJAFMAXwBJAE4AVABFAEcARQBSACgAWQBlAGEAcgBDAEUAKQApACwAIAB7ACMATgBVAE0AIQB9ACwAXABuACAAIAAgACAAIAAgACAAIAAgACAAIAAgACAAIAAgACAATABFAFQAKABcAG4AIAAgACAAIAAgACAAIAAgACAAIAAgACAAIAAgACAAIAAgACAAIAAgAF8AeQBlAGEAcgBGAG0AdAAsACAASQBGACgAKABZAGUAYQByAEMARQAgAD4APQAgADEAMAAwADAAKQAgACoAIAAoAFkAZQBhAHIAQwBFACAAPAA9ACAAOQA5ADkAOQApACwAXABuACAAIAAgACAAIAAgACAAIAAgACAAIAAgACAAIAAgACAAIAAgACAAIAAgACAAIAAgAFwAIgAwADAAMAAwADsAXAAiACAAJgAgAFUATgBJAEMASABBAFIAKAA4ADcAMgAyACkAIAAmACAAXAAiADAAMAAwADAAXAAiACwAXABuACAAIAAgACAAIAAgACAAIAAgACAAIAAgACAAIAAgACAAIAAgACAAIAAgACAAIAAgAFwAIgArADAAMAAwADAAOwBcACIAIAAmACAAVQBOAEkAQwBIAEEAUgAoADgANwAyADIAKQAgACYAIABcACIAMAAwADAAMABcACIAXABuACAAIAAgACAAIAAgACAAIAAgACAAIAAgACAAIAAgACAAIAAgACAAIAApACwAXABuACAAIAAgACAAIAAgACAAIAAgACAAIAAgACAAIAAgACAAIAAgACAAIABUAEUAWABUACgAWQBlAGEAcgBDAEUALAAgAF8AeQBlAGEAcgBGAG0Ad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EMAQQBMAEUATgBEAEEAUgBfAEQAQQBUAEUAXABuAFwAbgBSAGUAdAB1AHIAbgBzACAAYQAgAGMAYQBsAGUAbgBkAGEAcgAgAGQAYQB0AGU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E4AbwB0AGUAIAB0AGgAYQB0ACAAMQAgAEIAQwAgAD0AIAAwACAAQwBFACwAIAAyACAAQgBDACAAPQAgAC0AMQAgAEMARQBcAG4ATQBvAG4AdABoACAAIAAgACAAIAAgACAAIAAgACAAIAAgAHwAIABpAG4AdABlAGcAZQByACAAWwAxAC4ALgAxADIAXQAgAHwAXABuAEQAYQB5ACAAIAAgACAAIAAgACAAIAAgACAAIAAgACAAIAB8ACAAaQBuAHQAZQBnAGUAcgAgAFsAMQAuAC4AMwAxAF0AIAB8AFwAbgBbAEIAYQBzAGkAYwBdACAAIAAgACAAIAAgACAAIAAgACAAfAAgAHMAdwBpAHQAYwBoACAAIAAgACAAIAAgACAAIAAgACAAfAAgAEQAaQBzAHAAbABhAHkAIABpAG4AIABiAGEAcwBpAGMAIABmAG8AcgBtAGEAdAAgAGUAZwAgAHkAeQB5AHkATQBNAGQAZABcAG4AIAAgACAAIAAgACAAIAAgACAAIAAgACAAIAAgACAAIAAgAHwAIAAgACAAIAAgACAAIAAgACAAIAAgACAAIAAgACAAIAAgAHwAIABJAG4AdgBhAGwAaQBkACAAdwBoAGUAbgAgAEQAYQB5ACAAbgBvAHQAIABwAHIAbwB2AGkAZABlAGQAIABhAG4AZAAgAFkAZQBhAHIAQwBFACAAbwB1AHQAcwBpAGQAZQAgAG8AZgAgAHIAYQBuAGcAZQBcAG4AIAAgACAAIAAgACAAIAAgACAAIAAgACAAIAAgACAAIAAgAHwAIAAgACAAIAAgACAAIAAgACAAIAAgACAAIAAgACAAIAAgAHwAIAAtADkAOQA5ADkALgAuADkAOQA5ADkAIABkAHUAZQAgAHQAbwAgAGMAbwBsAGwAaQBzAGkAbwBuACAAdwBpAHQAaAAgAHkAeQB5AHkAZABkAGQAIABJAFMATwAgAGYAbwByAG0AYQB0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DAEEATABFAE4ARABBAFIAXwBEAEEAVABFACAAPQAgAEwAQQBNAEIARABBACgAWQBlAGEAcgBDAEUALAAgAE0AbwBuAHQAaAAsACAARABhAHkALAAgAFsAQgBhAHMAaQBjAF0ALAAgAFsASgB1AGwAaQBhAG4AQwBhAGwAZQBuAGQAYQByAF0ALABcAG4AIAAgACAAIABJAEYAKAAoAFkAZQBhAHIAQwBFACAAPQAgAFwAIgBcACIAKQAgACoAIAAoAE0AbwBuAHQAaAAgAD0AIABcACIAXAAiACkAIAAqACAAKABEAGEAeQAgAD0AIABcACIAXAAiACkALAAgAFwAIgBcACIALABcAG4AIAAgACAAIAAgACAAIAAgAEkARgAoAE4ATwBUACgASQBTAE4AVQBNAEIARQBSACgAWQBlAGEAcgBDAEUAKQApACwAIAB7ACMAVgBBAEwAVQBFACEAfQAsAFwAbgAgACAAIAAgACAAIAAgACAAIAAgACAAIABJAEYAKAAoACgATQBvAG4AdABoACAAPAA+ACAAXAAiAFwAIgApACAAKgAgAE4ATwBUACgASQBTAE4AVQBNAEIARQBSACgATQBvAG4AdABoACkAKQApACAAKwAgACgAKABEAGEAeQAgADwAPgAgAFwAIgBcACIAKQAgACoAIABOAE8AVAAoAEkAUwBOAFUATQBCAEUAUgAoAEQAYQB5ACkAKQApACwAIAB7ACMAVgBBAEwAVQBFACEAfQAsAFwAbgAgACAAIAAgACAAIAAgACAAIAAgACAAIAAgACAAIAAgAEkARgAoACgATQBvAG4AdABoACAAPQAgAFwAIgBcACIAKQAgACoAIABJAFMATgBVAE0AQgBFAFIAKABEAGEAeQApACwAIAB7ACMAVgBBAEwAVQBFACEAfQAsAFwAbgAgACAAIAAgACAAIAAgACAAIAAgACAAIAAgACAAIAAgACAAIAAgACAASQBGACgATQBvAG4AdABoACAAPQAgAFwAIgBcACIALAAgAEYATwBSAE0AQQBUAF8ASQBTAE8AXwBZAGUAYQByACgAWQBlAGEAcgBDAEUAKQAsAFwAbgAgACAAIAAgACAAIAAgACAAIAAgACAAIAAgACAAIAAgACAAIAAgACAAIAAgACAAIABJAEYAKABOAE8AVAAoAEkAUwBfAFYAQQBMAEkARABfAEQAQQBUAEUAKABZAGUAYQByAEMARQAsACAATQBvAG4AdABoACwAIABEAGEAeQAsACAASgB1AGwAaQBhAG4AQwBhAGwAZQBuAGQAYQByACkAKQAsACAAewAjAE4AVQBNACEAfQAsAFwAbgAgACAAIAAgACAAIAAgACAAIAAgACAAIAAgACAAIAAgACAAIAAgACAAIAAgACAAIAAgACAAIAAgAEwARQBUACgAXABuACAAIAAgACAAIAAgACAAIAAgACAAIAAgACAAIAAgACAAIAAgACAAIAAgACAAIAAgACAAIAAgACAAIAAgACAAIABfAGIAYQBzAGkAYwAsACAATgAoAEIAYQBzAGkAYwApACAAPAA+ACAAMAAsAFwAbgAgACAAIAAgACAAIAAgACAAIAAgACAAIAAgACAAIAAgACAAIAAgACAAIAAgACAAIAAgACAAIAAgACAAIAAgACAAXwBkAGUAbABpAG0ALAAgAEkARgAoAF8AYgBhAHMAaQBjACwAIABcACIAXAAiACwAIABcACIALQBcACIAKQAsAFwAbgAgACAAIAAgACAAIAAgACAAIAAgACAAIAAgACAAIAAgACAAIAAgACAAIAAgACAAIAAgACAAIAAgACAAIAAgACAASQBGACgARABhAHkAIAA9ACAAXAAiAFwAIgAsAFwAbgAgACAAIAAgACAAIAAgACAAIAAgACAAIAAgACAAIAAgACAAIAAgACAAIAAgACAAIAAgACAAIAAgACAAIAAgACAAIAAgACAAIABJAEYAKABfAGIAYQBzAGkAYwAgACoAIAAoAEEAQgBTACgAWQBlAGEAcgBDAEUAKQAgAD4AIAA5ADkAOQA5ACkALAAgAHsAIwBWAEEATABVAEUAIQB9ACwAXABuACAAIAAgACAAIAAgACAAIAAgACAAIAAgACAAIAAgACAAIAAgACAAIAAgACAAIAAgACAAIAAgACAAIAAgACAAIAAgACAAIAAgACAAIAAgACAAQwBPAE4AQwBBAFQAKABcAG4AIAAgACAAIAAgACAAIAAgACAAIAAgACAAIAAgACAAIAAgACAAIAAgACAAIAAgACAAIAAgACAAIAAgACAAIAAgACAAIAAgACAAIAAgACAAIAAgACAAIAAgAEYATwBSAE0AQQBUAF8ASQBTAE8AXwBZAGUAYQByACgAWQBlAGEAcgBDAEUAKQAsAFwAbgAgACAAIAAgACAAIAAgACAAIAAgACAAIAAgACAAIAAgACAAIAAgACAAIAAgACAAIAAgACAAIAAgACAAIAAgACAAIAAgACAAIAAgACAAIAAgACAAIAAgACAAXwBkAGUAbABpAG0ALAAgAFQARQBYAFQAKABNAG8AbgB0AGgALAAgAFwAIgAwADAAXAAi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DAE8ATgBDAEEAVAAoAFwAbgAgACAAIAAgACAAIAAgACAAIAAgACAAIAAgACAAIAAgACAAIAAgACAAIAAgACAAIAAgACAAIAAgACAAIAAgACAAIAAgACAAIAAgACAAIAAgAEYATwBSAE0AQQBUAF8ASQBTAE8AXwBZAGUAYQByACgAWQBlAGEAcgBDAEUAKQAsAFwAbgAgACAAIAAgACAAIAAgACAAIAAgACAAIAAgACAAIAAgACAAIAAgACAAIAAgACAAIAAgACAAIAAgACAAIAAgACAAIAAgACAAIAAgACAAIAAgAF8AZABlAGwAaQBtACwAIABUAEUAWABUACgATQBvAG4AdABoACwAIABcACIAMAAwAFwAIgApACwAXABuACAAIAAgACAAIAAgACAAIAAgACAAIAAgACAAIAAgACAAIAAgACAAIAAgACAAIAAgACAAIAAgACAAIAAgACAAIAAgACAAIAAgACAAIAAgACAAXwBkAGUAbABpAG0ALAAgAFQARQBYAFQAKABEAGEAeQAsACAAXAAiADAAMABcACI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TwBSAEQASQBOAEEATABfAEQAQQBUAEUAXABuAFwAbgBSAGUAdAB1AHIAbgBzACAAYQBuACAAbwByAGQAaQBuAGEAbAAgAGQAYQB0AGU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bwByAGQAaQBuAGEAbA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CAAfAAgAE4AbwB0AGUAIAB0AGgAYQB0ACAAMQAgAEIAQwAgAD0AIAAwACAAQwBFACwAIAAyACAAQgBDACAAPQAgAC0AMQAgAEMARQBcAG4ATwByAGQAaQBuAGEAbABEAGEAeQAgACAAIAAgACAAIAAgAHwAIABpAG4AdABlAGcAZQByACAAWwAxAC4ALgAzADYANgBdACAAfABcAG4AWwBCAGEAcwBpAGMAXQAgACAAIAAgACAAIAAgACAAIAAgAHwAIABzAHcAaQB0AGMAaAAgACAAIAAgACAAIAAgACAAIAAgACAAfAAgAEQAaQBzAHAAbABhAHkAIABpAG4AIABiAGEAcwBpAGMAIABmAG8AcgBtAGEAdAAgAGUAZwAgAHkAeQB5AHkAZABkAGQALgBcAG4AIAAgACAAIAAgACAAIAAgACAAIAAgACAAIAAgACAAIAAgAHwAIAAgACAAIAAgACAAIAAgACAAIAAgACAAIAAgACAAIAAgACAAfAAgAEkAbgB2AGEAbABpAGQAIAB3AGgAZQBuACAAWQBlAGEAcgBDAEUAIABvAHUAdABzAGkAZABlACAAbwBmACAAcgBhAG4AZwBlACAALQA5ADkAOQA5AC4ALgA5ADkAOQA5ACAAZAB1AGUAIAB0AG8AIABjAG8AbABsAGkAcwBpAG8AbgBcAG4AIAAgACAAIAAgACAAIAAgACAAIAAgACAAIAAgACAAIAAgAHwAIAAgACAAIAAgACAAIAAgACAAIAAgACAAIAAgACAAIAAgACAAfAAgAHcAaQB0AGgAIAB5AHkAeQB5AE0ATQBkAGQAIABJAFMATwAgAGYAbwByAG0AYQB0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TwBSAEQASQBOAEEATABfAEQAQQBUAEUAIAA9ACAATABBAE0AQgBEAEEAKABZAGUAYQByAEMARQAsACAATwByAGQAaQBuAGEAbABEAGEAeQAsACAAWwBCAGEAcwBpAGMAXQAsACAAWwBKAHUAbABpAGEAbgBDAGEAbABlAG4AZABhAHIAXQAsAFwAbgAgACAAIAAgAEkARgAoACgAWQBlAGEAcgBDAEUAIAA9ACAAXAAiAFwAIgApACAAKgAgACgATwByAGQAaQBuAGEAbABEAGEAeQAgAD0AIABcACIAXAAiACkALAAgAFwAIgBcACIALABcAG4AIAAgACAAIAAgACAAIAAgAEkARgAoAE4ATwBUACgASQBTAE4AVQBNAEIARQBSACgAWQBlAGEAcgBDAEUAKQApACwAIAB7ACMAVgBBAEwAVQBFACEAfQAsAFwAbgAgACAAIAAgACAAIAAgACAAIAAgACAAIABJAEYAKAAoAE8AcgBkAGkAbgBhAGwARABhAHkAIAA8AD4AIABcACIAXAAiACkAIAAqACAATgBPAFQAKABJAFMATgBVAE0AQgBFAFIAKABPAHIAZABpAG4AYQBsAEQAYQB5ACkAKQAsACAAewAjAFYAQQBMAFUARQAhAH0ALABcAG4AIAAgACAAIAAgACAAIAAgACAAIAAgACAAIAAgACAAIABJAEYAKABPAHIAZABpAG4AYQBsAEQAYQB5ACAAPQAgAFwAIgBcACIALAAgAEYATwBSAE0AQQBUAF8ASQBTAE8AXwBZAGUAYQByACgAWQBlAGEAcgBDAEUAKQAsAFwAbgAgACAAIAAgACAAIAAgACAAIAAgACAAIAAgACAAIAAgACAAIAAgACAATABFAFQAKABcAG4AIAAgACAAIAAgACAAIAAgACAAIAAgACAAIAAgACAAIAAgACAAIAAgACAAIAAgACAAXwBiAGEAcwBpAGMALAAgAE4AKABCAGEAcwBpAGMAKQAgADwAPgAgADAALABcAG4AIAAgACAAIAAgACAAIAAgACAAIAAgACAAIAAgACAAIAAgACAAIAAgACAAIAAgACAASQBGACgAXwBiAGEAcwBpAGMAIAAqACAAKABBAEIAUwAoAFkAZQBhAHIAQwBFACkAIAA+ACAAOQA5ADkAOQApACwAIAB7ACMAVgBBAEwAVQBFACEAfQAsAFwAbgAgACAAIAAgACAAIAAgACAAIAAgACAAIAAgACAAIAAgACAAIAAgACAAIAAgACAAIAAgACAAIAAgAEwARQBUACgAXABuACAAIAAgACAAIAAgACAAIAAgACAAIAAgACAAIAAgACAAIAAgACAAIAAgACAAIAAgACAAIAAgACAAIAAgACAAIABfAGQAZQBsAGkAbQAsACAASQBGACgAXwBiAGEAcwBpAGMALAAgAFwAIgBcACIALAAgAFwAIgAtAFwAIgApACwAXABuACAAIAAgACAAIAAgACAAIAAgACAAIAAgACAAIAAgACAAIAAgACAAIAAgACAAIAAgACAAIAAgACAAIAAgACAAIABJAEYAKABOAE8AVAAoAEkAUwBfAFYAQQBMAEkARABfAE8AUgBEAEkATgBBAEwAXwBEAEEAVABFACgAWQBlAGEAcgBDAEUALAAgAE8AcgBkAGkAbgBhAGwARABhAHkALAAgAEoAdQBsAGkAYQBuAEMAYQBsAGUAbgBkAGEAcgApACkALAAgAHsAIwBOAFUATQAhAH0ALABcAG4AIAAgACAAIAAgACAAIAAgACAAIAAgACAAIAAgACAAIAAgACAAIAAgACAAIAAgACAAIAAgACAAIAAgACAAIAAgACAAIAAgACAAQwBPAE4AQwBBAFQAKABcAG4AIAAgACAAIAAgACAAIAAgACAAIAAgACAAIAAgACAAIAAgACAAIAAgACAAIAAgACAAIAAgACAAIAAgACAAIAAgACAAIAAgACAAIAAgACAAIABGAE8AUgBNAEEAVABfAEkAUwBPAF8AWQBlAGEAcgAoAFkAZQBhAHIAQwBFACkALABcAG4AIAAgACAAIAAgACAAIAAgACAAIAAgACAAIAAgACAAIAAgACAAIAAgACAAIAAgACAAIAAgACAAIAAgACAAIAAgACAAIAAgACAAIAAgACAAIABfAGQAZQBsAGkAbQAsACAAVABFAFgAVAAoAE8AcgBkAGkAbgBhAGwARABhAHkALAAgAFwAIgAwADAAMABcACI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VwBFAEUASwBfAEQAQQBUAEUAXABuAFwAbgBSAGUAdAB1AHIAbgBzACAAYQAgAHcAZQBlAGsAIABkAGEAdA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HcAZQBlAGs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JAFMATwBXAGUAZQBrACAAIAAgACAAIAAgACAAIAAgACAAfAAgAGkAbgB0AGUAZwBlAHIAIABbADEALgAuADUAMwBdACAAfAAgAE4AbwB0AGUAIABtAG8AcwB0ACAAeQBlAGEAcgBzACAAaABhAHYAZQAgADUAMgAgAEkAUwBPACAAdwBlAGUAawBzAFwAbgBbAEkAUwBPAFcAZQBlAGsARABhAHkAXQAgACAAIAAgACAAfAAgAGkAbgB0AGUAZwBlAHIAIABbADEALgAuADcAXQAgACAAfAAgAEkAUwBPACAAZABhAHkAIABvAGYAIAB3AGUAZQBrACAATQBvAG4AZABhAHkALgAuAFMAdQBuAGQAYQB5AFwAbgBbAEIAYQBzAGkAYwBdACAAIAAgACAAIAAgACAAIAAgACAAfAAgAHMAdwBpAHQAYwBoACAAIAAgACAAIAAgACAAIAAgACAAfAAgAEQAaQBzAHAAbABhAHkAIABpAG4AIABiAGEAcwBpAGMAIABmAG8AcgBtAGEAdAAgAGUAZwAgAHkAeQB5AHkAVwB3AHcAZ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cARQBFAEsAXwBEAEEAVABFACAAPQAgAEwAQQBNAEIARABBACgAWQBlAGEAcgBDAEUALAAgAEkAUwBPAFcAZQBlAGsALAAgAFsASQBTAE8AVwBlAGUAawBEAGEAeQBdACwAIABbAEIAYQBzAGkAYwBdACwAIABbAEoAdQBsAGkAYQBuAEMAYQBsAGUAbgBkAGEAcgBdACwAXABuACAAIAAgACAASQBGACgAKABZAGUAYQByAEMARQAgAD0AIABcACIAXAAiACkAIAAqACAAKABJAFMATwBXAGUAZQBrACAAPQAgAFwAIgBcACIAKQAgACoAIAAoAEkAUwBPAFcAZQBlAGsARABhAHkAIAA9ACAAXAAiAFwAIgApACwAIABcACIAXAAiACwAXABuACAAIAAgACAAIAAgACAAIABJAEYAKABOAE8AVAAoAEkAUwBOAFUATQBCAEUAUgAoAFkAZQBhAHIAQwBFACkAKQAsACAAewAjAFYAQQBMAFUARQAhAH0ALABcAG4AIAAgACAAIAAgACAAIAAgACAAIAAgACAASQBGACgAKAAoAEkAUwBPAFcAZQBlAGsAIAA8AD4AIABcACIAXAAiACkAIAAqACAATgBPAFQAKABJAFMATgBVAE0AQgBFAFIAKABJAFMATwBXAGUAZQBrACkAKQApACAAKwAgACgAKABJAFMATwBXAGUAZQBrAEQAYQB5ACAAPAA+ACAAXAAiAFwAIgApACAAKgAgAE4ATwBUACgASQBTAE4AVQBNAEIARQBSACgASQBTAE8AVwBlAGUAawBEAGEAeQApACkAKQAsACAAewAjAFYAQQBMAFUARQAhAH0ALABcAG4AIAAgACAAIAAgACAAIAAgACAAIAAgACAAIAAgACAAIABJAEYAKAAoAEkAUwBPAFcAZQBlAGsAIAA9ACAAXAAiAFwAIgApACAAKgAgAEkAUwBOAFUATQBCAEUAUgAoAEkAUwBPAFcAZQBlAGsARABhAHkAKQAsACAAewAjAFYAQQBMAFUARQAhAH0ALABcAG4AIAAgACAAIAAgACAAIAAgACAAIAAgACAAIAAgACAAIAAgACAAIAAgAEwARQBUACgAXABuACAAIAAgACAAIAAgACAAIAAgACAAIAAgACAAIAAgACAAIAAgACAAIAAgACAAIAAgAF8AZABlAGwAaQBtACwAIABJAEYAKABOACgAQgBhAHMAaQBjACkAIAA9ACAAMAAsACAAXAAiAC0AXAAiACwAIABcACIAXAAiACkALABcAG4AIAAgACAAIAAgACAAIAAgACAAIAAgACAAIAAgACAAIAAgACAAIAAgACAAIAAgACAASQBGACgASQBTAE8AVwBlAGUAawAgAD0AIABcACIAXAAiACwAIABGAE8AUgBNAEEAVABfAEkAUwBPAF8AWQBlAGEAcgAoAFkAZQBhAHIAQwBFACkALABcAG4AIAAgACAAIAAgACAAIAAgACAAIAAgACAAIAAgACAAIAAgACAAIAAgACAAIAAgACAAIAAgACAAIABJAEYAKABOAE8AVAAoAEkAUwBfAFYAQQBMAEkARABfAFcARQBFAEsAXwBEAEEAVABFACgAWQBlAGEAcgBDAEUALAAgAEkAUwBPAFcAZQBlAGsALAAgAEkAUwBPAFcAZQBlAGsARABhAHkALAAgAEoAdQBsAGkAYQBuAEMAYQBsAGUAbgBkAGEAcgApACkALAAgAHsAIwBOAFUATQAhAH0ALABcAG4AIAAgACAAIAAgACAAIAAgACAAIAAgACAAIAAgACAAIAAgACAAIAAgACAAIAAgACAAIAAgACAAIAAgACAAIAAgAEkARgAoAEkAUwBPAFcAZQBlAGsARABhAHkAIAA9ACAAXAAiAFwAIgAsAFwAbgAgACAAIAAgACAAIAAgACAAIAAgACAAIAAgACAAIAAgACAAIAAgACAAIAAgACAAIAAgACAAIAAgACAAIAAgACAAIAAgACAAIABDAE8ATgBDAEEAVAAoAFwAbgAgACAAIAAgACAAIAAgACAAIAAgACAAIAAgACAAIAAgACAAIAAgACAAIAAgACAAIAAgACAAIAAgACAAIAAgACAAIAAgACAAIAAgACAAIAAgAEYATwBSAE0AQQBUAF8ASQBTAE8AXwBZAGUAYQByACgAWQBlAGEAcgBDAEUAKQAsAFwAbgAgACAAIAAgACAAIAAgACAAIAAgACAAIAAgACAAIAAgACAAIAAgACAAIAAgACAAIAAgACAAIAAgACAAIAAgACAAIAAgACAAIAAgACAAIAAgAF8AZABlAGwAaQBtACwAIABcACIAVwBcACIALAAgAFQARQBYAFQAKABJAFMATwBXAGUAZQBrACwAIABcACIAMAAwAFwAIgApAFwAbgAgACAAIAAgACAAIAAgACAAIAAgACAAIAAgACAAIAAgACAAIAAgACAAIAAgACAAIAAgACAAIAAgACAAIAAgACAAIAAgACAAIAApACwAXABuACAAIAAgACAAIAAgACAAIAAgACAAIAAgACAAIAAgACAAIAAgACAAIAAgACAAIAAgACAAIAAgACAAIAAgACAAIAAgACAAIAAgAEMATwBOAEMAQQBUACgAXABuACAAIAAgACAAIAAgACAAIAAgACAAIAAgACAAIAAgACAAIAAgACAAIAAgACAAIAAgACAAIAAgACAAIAAgACAAIAAgACAAIAAgACAAIAAgACAARgBPAFIATQBBAFQAXwBJAFMATwBfAFkAZQBhAHIAKABZAGUAYQByAEMARQApACwAXABuACAAIAAgACAAIAAgACAAIAAgACAAIAAgACAAIAAgACAAIAAgACAAIAAgACAAIAAgACAAIAAgACAAIAAgACAAIAAgACAAIAAgACAAIAAgACAAXwBkAGUAbABpAG0ALAAgAFwAIgBXAFwAIgAsACAAVABFAFgAVAAoAEkAUwBPAFcAZQBlAGsALAAgAFwAIgAwADAAXAAiACkALABcAG4AIAAgACAAIAAgACAAIAAgACAAIAAgACAAIAAgACAAIAAgACAAIAAgACAAIAAgACAAIAAgACAAIAAgACAAIAAgACAAIAAgACAAIAAgACAAIABfAGQAZQBsAGkAbQAsACAAVABFAFgAVAAoAEkAUwBPAFcAZQBlAGsARABhAHkALAAgAFwAIgAwAFwAI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EAEEAVABFAFwAbgBcAG4AUgBlAHQAdQByAG4AcwAgAGEAIABkAGEAdA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5AHAAZQAgACAAIAAgACAAIAAgACAAIAAgACAAIAAgAHwAIAB0AGUAeAB0ACAAIAAgACAAIAB8ACAAVAB5AHAAZQAgAG8AZgAgAGQAYQB0AGUAXABuACAAIAAgACAAIAAgACAAIAAgACAAIAAgACAAIAAgACAAIAB8ACAAIAAgACAAIAAgACAAIAAgACAAfAAgACAAQwAgAC0AIABjAGEAbABlAG4AZABhAHIAIABkAGEAdABlAFwAbgAgACAAIAAgACAAIAAgACAAIAAgACAAIAAgACAAIAAgACAAfAAgACAAIAAgACAAIAAgACAAIAAgAHwAIAAgAE8AIAAtACAAbwByAGQAaQBuAGEAbAAgAGQAYQB0AGUAXABuACAAIAAgACAAIAAgACAAIAAgACAAIAAgACAAIAAgACAAIAB8ACAAIAAgACAAIAAgACAAIAAgACAAfAAgACAAVwAgAC0AIAB3AGUAZQBrACAAZABhAHQAZQBcAG4AIAAgACAAIAAgACAAIAAgACAAIAAgACAAIAAgACAAIAAgAHwAIAAgACAAIAAgACAAIAAgACAAIAB8ACAAIABZACAALQAgAHkAZQBhAHIAIABvAG4AbAB5AFwAbgBZAGUAYQByAEMARQAgACAAIAAgACAAIAAgACAAIAAgACAAfAAgAGkAbgB0AGUAZwBlAHIAIAAgAHwAIABOAG8AdABlACAAdABoAGEAdAAgADEAIABCAEMAIAA9ACAAMAAgAEMARQAsACAAMgAgAEIAQwAgAD0AIAAtADEAIABDAEUAXABuAEQAYQB0AGUAUABhAHIAdAAyACAAIAAgACAAIAAgACAAIAB8ACAAaQBuAHQAZQBnAGUAcgAgACAAfAAgAFsAMQAuAC4AMQAyAF0AIABmAG8AcgAgAGMAYQBsAGUAbgBkAGEAcgAgAGQAYQB0AGUALAAgAFsAMQAuAC4ANQAzAF0AIABmAG8AcgAgAHcAZQBlAGsAIABkAGEAdABlAFwAbgBEAGEAdABlAFAAYQByAHQAMwAgACAAIAAgACAAIAAgACAAfAAgAGkAbgB0AGUAZwBlAHIAIAAgAHwAIABbADEALgAuADMAMQBdACAAZgBvAHIAIABjAGEAbABlAG4AZABhAHIAIABkAGEAdABlACwAIABbADEALgAuADMANgA2AF0AIABmAG8AcgAgAG8AcgBkAGkAbgBhAGwAIABkAGEAdABlAFwAbgBbAEIAYQBzAGkAYwBdACAAIAAgACAAIAAgACAAIAAgACAAfAAgAHMAdwBpAHQAYwBoACAAIAAgAHwAIABEAGkAcwBwAGwAYQB5ACAAaQBuACAAYgBhAHMAaQBjACAAZgBvAHIAbQBhAHQAIABlAGcAIAB5AHkAeQB5AE0ATQBkAGQAXABuAFsASgB1AGwAaQBhAG4AQwBhAGwAZQBuAGQAYQByAF0AIAB8ACAAcwB3AGkAdABjAGgAIAAgACAAfAAgAEMAYQBsAGMAdQBsAGEAdABlACAAZgBvAHIAIAB0AGgAZQAgAEoAdQBsAGkAYQBuACAAcAByAG8AbABlAHAAdABpAGMAIABjAGEAbABlAG4AZABhAHIALgAgAEQAZQBmAGEAdQBsAHQAIABpAHMAIABHAHIAZQBnAG8AcgBpAGEAbgBcAG4AIAAgACAAIAAgACAAIAAgACAAIAAgACAAIAAgACAAIAAgAHw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QAQQBUAEUAIAA9ACAATABBAE0AQgBEAEEAKABUAHkAcABlACwAIABZAGUAYQByAEMARQAsACAARABhAHQAZQBQAGEAcgB0ADIALAAgAEQAYQB0AGUAUABhAHIAdAAzACwAIABbAEIAYQBzAGkAYwBdACwAIABbAEoAdQBsAGkAYQBuAEMAYQBsAGUAbgBkAGEAcgBdACwAXABuACAAIAAgACAASQBGACgATgBPAFQAKABJAFMARQBSAFIATwBSACgAVAB5AHAAZQApACkAIAAqACAAKABZAGUAYQByAEMARQAgAD0AIABcACIAXAAiACkAIAAqACAAKABEAGEAdABlAFAAYQByAHQAMgAgAD0AIABcACIAXAAiACkAIAAqACAAKABEAGEAdABlAFAAYQByAHQAMwAgAD0AIABcACIAXAAiACkALAAgAFwAIgBcACIALABcAG4AIAAgACAAIAAgACAAIAAgAEkARgBTACgAXABuACAAIAAgACAAIAAgACAAIAAgACAAIAAgAFQAeQBwAGUAIAA9ACAAXAAiAEMAXAAiACwAIABGAE8AUgBNAEEAVABfAEkAUwBPAF8AQwBBAEwARQBOAEQAQQBSAF8ARABBAFQARQAoAFkAZQBhAHIAQwBFACwAIABEAGEAdABlAFAAYQByAHQAMgAsACAARABhAHQAZQBQAGEAcgB0ADMALAAgAEIAYQBzAGkAYwAsACAASgB1AGwAaQBhAG4AQwBhAGwAZQBuAGQAYQByACkALABcAG4AIAAgACAAIAAgACAAIAAgACAAIAAgACAAVAB5AHAAZQAgAD0AIABcACIATwBcACIALAAgAEYATwBSAE0AQQBUAF8ASQBTAE8AXwBPAFIARABJAE4AQQBMAF8ARABBAFQARQAoAFkAZQBhAHIAQwBFACwAIABEAGEAdABlAFAAYQByAHQAMwAsACAAQgBhAHMAaQBjACwAIABKAHUAbABpAGEAbgBDAGEAbABlAG4AZABhAHIAKQAsAFwAbgAgACAAIAAgACAAIAAgACAAIAAgACAAIABUAHkAcABlACAAPQAgAFwAIgBXAFwAIgAsACAARgBPAFIATQBBAFQAXwBJAFMATwBfAFcARQBFAEsAXwBEAEEAVABFACgAWQBlAGEAcgBDAEUALAAgAEQAYQB0AGUAUABhAHIAdAAyACwAIABEAGEAdABlAFAAYQByAHQAMwAsACAAQgBhAHMAaQBjACwAIABKAHUAbABpAGEAbgBDAGEAbABlAG4AZABhAHIAKQAsAFwAbgAgACAAIAAgACAAIAAgACAAIAAgACAAIABUAHkAcABlACAAPQAgAFwAIgBZAFwAIgAsACAARgBPAFIATQBBAFQAXwBJAFMATwBfAFkARQBBAFIAKABZAGUAYQByAEMARQApACwAXABuACAAIAAgACAAIAAgACAAIAAgACAAIAAgAFQAUgBVAEUALAAgAHsAIwBWAEEATABVAEUAIQB9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EAEEAVABFAFQASQBNAEUAXABuAFwAbgBSAGUAdAB1AHIAbgBzACAAYQAgAGQAYQB0AGUALAAgAHQAaQBtAGUAIABhAG4AZAAgAHQAaQBtAGUAIAB6AG8AbgBlACAAbwBmAGYAcwBlAHQ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AsACAAdABpAG0AZQAgAGEAbg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E4AbwB0AGUAIAB0AGgAYQB0ACAAMQAgAEIAQwAgAD0AIAAwACAAQwBFACwAIAAyACAAQgBDACAAPQAgAC0AMQAgAEMARQBcAG4ATQBvAG4AdABoACAAIAAgACAAIAAgACAAIAAgACAAIAAgAHwAIABpAG4AdABlAGcAZQByACAAWwAxAC4ALgAxADIAXQAgAHwAXABuAEQAYQB5ACAAIAAgACAAIAAgACAAIAAgACAAIAAgACAAIAB8ACAAaQBuAHQAZQBnAGUAcgAgAFsAMQAuAC4AMwAxAF0AIAB8AFwAbgBbAFQAaQBtAGUAXQAgACAAIAAgACAAIAAgACAAIAAgACAAfAAgAGQAZQBjAGkAbQBhAGwAIABbADAALgAuADEAXQAgACAAfAAgAFQAaQBtAGUAIABvAGYAIABkAGEAeQAgAGEAcwAgAGQAZQBjAGkAbQBhAGwAIABmAHIAYQBjAHQAaQBvAG4AIABvAGYAIABhACAAZABhAHkALgBcAG4AWwBUAGkAbQBlAFoAbwBuAGUATwBmAGYAcwBlAHQAXQAgAHwAIABkAGUAYwBpAG0AYQBsACAAIAAgACAAIAAgACAAIAAgAHwAIABUAGkAbQBlACAAegBvAG4AZQAgAG8AZgBmAHMAZQB0ACAAZgByAG8AbQAgAFUAVABDACAAYQBzACAAZABlAGMAaQBtAGEAbAAgAGYAcgBhAGMAdABpAG8AbgAgAG8AZgAgAGEAIABkAGEAeQAuAFwAbgAgACAAIAAgACAAIAAgACAAIAAgACAAIAAgACAAIAAgACAAfAAgAFsALQAwAC4ANgAyADUALgAuADAALgA2ADIANQBdACAAfAAgAEEAcwBzAHUAbQBlAGQAIAB0AG8AIABiAGUAIABVAFQAQwAgAGkAZgAgAG8AbQBtAGkAdAB0AGUAZAAuACAAWwAtADEANQA6ADAAMAAuAC4AKwAxADUAOgAwADAAXQBcAG4AWwBPAHAAdABpAG8AbgBzAF0AIAAgACAAIAAgACAAIAAgAHwAIAB0AGUAeAB0ACAAIAAgACAAIAAgACAAIAAgACAAIAAgAHwAIABTAHQAcgBpAG4AZwAgAHcAaQB0AGgAIABlAGwAZQBtAGUAbgB0AHMAOgAgAFsAQgBdAFsAPABdAFsAfgBdAFsAUwBpAGcAbgBpAGYAaQBjAGEAbgBjAGUAXQBbAFoAXQBcAG4AIAAgACAAIAAgACAAIAAgACAAIAAgACAAIAAgACAAIAAgAHwAIAAgACAAIAAgACAAIAAgACAAIAAgACAAIAAgACAAIAAgAHwAIAAgAEIAIAA6ACAARABpAHMAcABsAGEAeQAgAGkAbgAgAGIAYQBzAGkAYwAgAGYAbwByAG0AYQB0ACAAZQBnACAAVAAwADAAMAAwAFwAbgAgACAAIAAgACAAIAAgACAAIAAgACAAIAAgACAAIAAgACAAfAAgACAAIAAgACAAIAAgACAAIAAgACAAIAAgACAAIAAgACAAfAAgACAAPAAgADoAIABSAG8AdQBuAGQAIABiAHkAIAB0AHIAdQBuAGMAYQB0AGkAbgBnACAAYwBvAG0AcABvAG4AZQBuAHQAcwAuACAARABlAGYAYQB1AGwAdAAgAGkAcwAgAHIAbwB1AG4AZABpAG4AZwAgAHQAbwAgAG4AZQBhAHIAZQBzAHQALgBcAG4AIAAgACAAIAAgACAAIAAgACAAIAAgACAAIAAgACAAIAAgAHwAIAAgACAAIAAgACAAIAAgACAAIAAgACAAIAAgACAAIAAgAHwAIAAgAH4AIAA6ACAARgBsAG8AYQB0AGkAbgBnACAAZABpAHMAcABsAGEAeQAgAHMAdABhAHIAdABpAG4AZwAgAGYAcgBvAG0AIABTAGkAZwBuAGkAZgBpAGMAYQBuAGMAZQBcAG4AIAAgACAAIAAgACAAIAAgACAAIAAgACAAIAAgACAAIAAgAHwAIAAgACAAIAAgACAAIAAgACAAIAAgACAAIAAgACAAIAAgAHwAIAAgAFMAaQBnAG4AaQBmAGkAYwBhAG4AYwBlACAAOgAgAGwAZQBhAHMAdAAgAHMAaQBnAG4AaQBmAGkAYwBhAG4AdAAgAGMAbwBtAHAAbwBuAGUAbgB0ACAAdwBoAGUAcgBlADoAXABuACAAIAAgACAAIAAgACAAIAAgACAAIAAgACAAIAAgACAAIAB8ACAAIAAgACAAIAAgACAAIAAgACAAIAAgACAAIAAgACAAIAB8ACAAIAAgACAATgB1AGwAbAAgADoAIABEAGUAZgBhAHUAbAB0AHMAIAB0AG8AIABzAGUAYwBvAG4AZABzACAAaQBmACAAdABpAG0AZQAgAHAAcgBlAHMAZQBuAHQALAAgAG8AdABoAGUAcgB3AGkAcwBlACAAZABhAHkAXABuACAAIAAgACAAIAAgACAAIAAgACAAIAAgACAAIAAgACAAIAB8ACAAIAAgACAAIAAgACAAIAAgACAAIAAgACAAIAAgACAAIAB8ACAAIAAgACAAIAAgACAARAAgADoAIABEAGEAeQBcAG4AIAAgACAAIAAgACAAIAAgACAAIAAgACAAIAAgACAAIAAgAHwAIAAgACAAIAAgACAAIAAgACAAIAAgACAAIAAgACAAIAAgAHwAIAAgACAAIAAgACAAIABIACAAOgAgAEgAbwB1AHIAXABuACAAIAAgACAAIAAgACAAIAAgACAAIAAgACAAIAAgACAAIAB8ACAAIAAgACAAIAAgACAAIAAgACAAIAAgACAAIAAgACAAIAB8ACAAIAAgACAAIAAgACAATQAgADoAIABNAGkAbgB1AHQAZQBcAG4AIAAgACAAIAAgACAAIAAgACAAIAAgACAAIAAgACAAIAAgAHwAIAAgACAAIAAgACAAIAAgACAAIAAgACAAIAAgACAAIAAgAHwAIAAgACAAIAAgACAAIABTACAAOgAgAFMAZQBjAG8AbgBkAFwAbgAgACAAIAAgACAAIAAgACAAIAAgACAAIAAgACAAIAAgACAAfAAgACAAIAAgACAAIAAgACAAIAAgACAAIAAgACAAIAAgACAAfAAgACAAIAAgACAAIAAgAFQAIAA6ACAATQBpAGwAbABpAHMAZQBjAG8AbgBkACAAKABUAGkAYwBrAHMAKQBcAG4AIAAgACAAIAAgACAAIAAgACAAIAAgACAAIAAgACAAIAAgAHwAIAAgACAAIAAgACAAIAAgACAAIAAgACAAIAAgACAAIAAgAHwAIAAgAFoAIAA6ACAARABpAHMAcABsAGEAeQAgACcAWgAnACAAZgBvAHIAIABaAHUAbAB1ACAAdABpAG0AZQAgAHoAbwBuAGUAIAArADAAMAA6ADAAM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FwAbgBGAE8AUgBNAEEAVABfAEkAUwBPAF8ARABBAFQARQBUAEkATQBFACAAPQAgAEwAQQBNAEIARABBACgAWQBlAGEAcgBDAEUALAAgAE0AbwBuAHQAaAAsACAARABhAHkALAAgAFsAVABpAG0AZQBdACwAIABbAFQAaQBtAGUAWgBvAG4AZQBPAGYAZgBzAGUAdABdACwAIABbAE8AcAB0AGkAbwBuAHMAXQAsACAAWwBKAHUAbABpAGEAbgBDAGEAbABlAG4AZABhAHIAXQAsAFwAbgAgACAAIAAgAEkARgAoACgAWQBlAGEAcgBDAEUAIAA9ACAAXAAiAFwAIgApACAAKgAgACgATQBvAG4AdABoACAAPQAgAFwAIgBcACIAKQAgACoAIAAoAEQAYQB5ACAAPQAgAFwAIgBcACIAKQAgACoAIAAoAFQAaQBtAGUAIAA9ACAAXAAiAFwAIgApACwAIABcACIAXAAiACwAXABuACAAIAAgACAAIAAgACAAIABMAEUAVAAoAFwAbgAgACAAIAAgACAAIAAgACAAIAAgACAAIABfAGgAYQBzAEQAYQB0AGUALAAgAEkAUwBOAFUATQBCAEUAUgAoAFkAZQBhAHIAQwBFACkAIAAqACAASQBTAE4AVQBNAEIARQBSACgATQBvAG4AdABoACkAIAAqACAASQBTAE4AVQBNAEIARQBSACgARABhAHkAKQAsAFwAbgAgACAAIAAgACAAIAAgACAAIAAgACAAIABfAGgAYQBzAFQAaQBtAGUALAAgAEkAUwBOAFUATQBCAEUAUgAoAFQAaQBtAGUAKQAsAFwAbgAgACAAIAAgACAAIAAgACAAIAAgACAAIABJAEYAKABfAGgAYQBzAEQAYQB0AGUAIAArACAAXwBoAGEAcwBUAGkAbQBlACAAPQAgADAALAAgAHsAIwBWAEEATABVAEUAIQB9ACwAXABuACAAIAAgACAAIAAgACAAIAAgACAAIAAgACAAIAAgACAATABFAFQAKABcAG4AIAAgACAAIAAgACAAIAAgACAAIAAgACAAIAAgACAAIAAgACAAIAAgAF8AYgBhAHMAaQBjACwAIABJAEYARQBSAFIATwBSACgAUwBFAEEAUgBDAEgAKABcACIAQgBcACIALAAgAE8AcAB0AGkAbwBuAHMAKQAsACAAMAApACAAPgAgADAALABcAG4AIAAgACAAIAAgACAAIAAgACAAIAAgACAAIAAgACAAIAAgACAAIAAgAF8AZgBpAHgAZQBkACwAIABJAEYARQBSAFIATwBSACgARgBJAE4ARAAoAFwAIgB+AFwAIgAsACAATwBwAHQAaQBvAG4AcwApACwAIAAwACkAIAA9ACAAMAAsAFwAbgAgACAAIAAgACAAIAAgACAAIAAgACAAIAAgACAAIAAgACAAIAAgACAAXwB0AHIAdQBuAGMAYQB0AGUALAAgAEkARgBFAFIAUgBPAFIAKABGAEkATgBEACgAXAAiADwAXAAiACwAIABPAHAAdABpAG8AbgBzACkALAAgADAAKQAgAD4AIAAwACwAXABuACAAIAAgACAAIAAgACAAIAAgACAAIAAgACAAIAAgACAAIAAgACAAIABfAHQAcgB5AFMAaQBnAEMAaABhAHIALAAgAFMARQBBAFIAQwBIAF8ATgBUAEgAXwBDAEgAQQBSACgAXAAiAEQASABNAFMAVABcACIALAAgAE8AcAB0AGkAbwBuAHMALAAgADEALAAgADEAKQAsAFwAbgAgACAAIAAgACAAIAAgACAAIAAgACAAIAAgACAAIAAgACAAIAAgACAAXwBwAHIAZQBjAGkAcwBpAG8AbgAsACAASQBGAFMAKABcAG4AIAAgACAAIAAgACAAIAAgACAAIAAgACAAIAAgACAAIAAgACAAIAAgACAAIAAgACAASQBOAEQARQBYACgAXwB0AHIAeQBTAGkAZwBDAGgAYQByACwAIAAxACwAIAAxACkAIAA9ACAAMAAsACAASQBGACgAXwBmAGkAeABlAGQALAAgADQALAAgADAAKQAsAFwAbgAgACAAIAAgACAAIAAgACAAIAAgACAAIAAgACAAIAAgACAAIAAgACAAIAAgACAAIABJAE4ARABFAFgAKABfAHQAcgB5AFMAaQBnAEMAaABhAHIALAAgADEALAAgADIAKQAgAD0AIABcACIARABcACIALAAgADEALABcAG4AIAAgACAAIAAgACAAIAAgACAAIAAgACAAIAAgACAAIAAgACAAIAAgACAAIAAgACAASQBOAEQARQBYACgAXwB0AHIAeQBTAGkAZwBDAGgAYQByACwAIAAxACwAIAAyACkAIAA9ACAAXAAiAEgAXAAiACwAIAAyACwAXABuACAAIAAgACAAIAAgACAAIAAgACAAIAAgACAAIAAgACAAIAAgACAAIAAgACAAIAAgAEkATgBEAEUAWAAoAF8AdAByAHkAUwBpAGcAQwBoAGEAcgAsACAAMQAsACAAMgApACAAPQAgAFwAIgBNAFwAIgAsACAAMwAsAFwAbgAgACAAIAAgACAAIAAgACAAIAAgACAAIAAgACAAIAAgACAAIAAgACAAIAAgACAAIABJAE4ARABFAFgAKABfAHQAcgB5AFMAaQBnAEMAaABhAHIALAAgADEALAAgADIAKQAgAD0AIABcACIAUwBcACIALAAgADQALABcAG4AIAAgACAAIAAgACAAIAAgACAAIAAgACAAIAAgACAAIAAgACAAIAAgACAAIAAgACAASQBOAEQARQBYACgAXwB0AHIAeQBTAGkAZwBDAGgAYQByACwAIAAxACwAIAAyACkAIAA9ACAAXAAiAFQAXAAiACwAIAA1AFwAbgAgACAAIAAgACAAIAAgACAAIAAgACAAIAAgACAAIAAgACAAIAAgACAAKQAsAFwAbgAgACAAIAAgACAAIAAgACAAIAAgACAAIAAgACAAIAAgACAAIAAgACAAXwB1AHMAZQBQAHIAZQBjAGkAcwBpAG8AbgAsACAASQBGACgAXwBmAGkAeABlAGQALAAgAF8AcAByAGUAYwBpAHMAaQBvAG4ALAAgADAAKQAsAFwAbgAgACAAIAAgACAAIAAgACAAIAAgACAAIAAgACAAIAAgACAAIAAgACAAXABuACAAIAAgACAAIAAgACAAIAAgACAAIAAgACAAIAAgACAAIAAgACAAIABfAHQAaQBtAGUATwB1AHQATwBmAFIAYQBuAGcAZQAsACAAXwBoAGEAcwBUAGkAbQBlACAAKgAgACgAKABUAGkAbQBlACAAPAAgADAAKQAgACsAIAAoAFQAaQBtAGUAIAA+ACAAMQApACAAPgAgADAAKQAsAFwAbgAgACAAIAAgACAAIAAgACAAIAAgACAAIAAgACAAIAAgACAAIAAgACAAXwB0AGkAbQBlACwAIABJAEYAKABfAHQAaQBtAGUATwB1AHQATwBmAFIAYQBuAGcAZQAsACAAMAAsACAAVABpAG0AZQApACwAXABuACAAIAAgACAAIAAgACAAIAAgACAAIAAgACAAIAAgACAAIAAgACAAIABfAHIAZQBzAG8AbAB2AGUALAAgAEkARgBTACgAXABuACAAIAAgACAAIAAgACAAIAAgACAAIAAgACAAIAAgACAAIAAgACAAIAAgACAAIAAgAE4ATwBUACgAXwBoAGEAcwBEAGEAdABlACkALABcAG4AIAAgACAAIAAgACAAIAAgACAAIAAgACAAIAAgACAAIAAgACAAIAAgACAAIAAgACAAIAAgACAAIABIAFMAVABBAEMASwAoAFwAbgAgACAAIAAgACAAIAAgACAAIAAgACAAIAAgACAAIAAgACAAIAAgACAAIAAgACAAIAAgACAAIAAgACAAIAAgACAAXAAiAFwAIgAsAFwAbgAgACAAIAAgACAAIAAgACAAIAAgACAAIAAgACAAIAAgACAAIAAgACAAIAAgACAAIAAgACAAIAAgACAAIAAgACAAUgBPAFUATgBEAF8AVABJAE0ARQBTAFAAQQBOACgAXwB0AGkAbQBlACwAIABfAHUAcwBlAFAAcgBlAGMAaQBzAGkAbwBuACwAIABfAHQAcgB1AG4AYwBhAHQAZQApAFwAbgAgACAAIAAgACAAIAAgACAAIAAgACAAIAAgACAAIAAgACAAIAAgACAAIAAgACAAIAAgACAAIAAgACkALABcAG4AIAAgACAAIAAgACAAIAAgACAAIAAgACAAIAAgACAAIAAgACAAIAAgACAAIAAgACAATgBPAFQAKABJAFMAXwBWAEEATABJAEQAXwBEAEEAVABFACgAWQBlAGEAcgBDAEUALAAgAE0AbwBuAHQAaAAsACAARABhAHkALAAgAEoAdQBsAGkAYQBuAEMAYQBsAGUAbgBkAGEAcgApACkALABcAG4AIAAgACAAIAAgACAAIAAgACAAIAAgACAAIAAgACAAIAAgACAAIAAgACAAIAAgACAAIAAgACAAIABIAFMAVABBAEMASwAoAFwAbgAgACAAIAAgACAAIAAgACAAIAAgACAAIAAgACAAIAAgACAAIAAgACAAIAAgACAAIAAgACAAIAAgACAAIAAgACAAXAAiACMARABBAFQARQAhAFwAIgAsAFwAbgAgACAAIAAgACAAIAAgACAAIAAgACAAIAAgACAAIAAgACAAIAAgACAAIAAgACAAIAAgACAAIAAgACAAIAAgACAAUgBPAFUATgBEAF8AVABJAE0ARQBTAFAAQQBOACgAXwB0AGkAbQBlACwAIABfAHUAcwBlAFAAcgBlAGMAaQBzAGkAbwBuACwAIABfAHQAcgB1AG4AYwBhAHQAZQApAFwAbgAgACAAIAAgACAAIAAgACAAIAAgACAAIAAgACAAIAAgACAAIAAgACAAIAAgACAAIAAgACAAIAAgACkALABcAG4AIAAgACAAIAAgACAAIAAgACAAIAAgACAAIAAgACAAIAAgACAAIAAgACAAIAAgACAAVABSAFUARQAsACAAXABuACAAIAAgACAAIAAgACAAIAAgACAAIAAgACAAIAAgACAAIAAgACAAIAAgACAAIAAgACAAIAAgACAATABFAFQAKABcAG4AIAAgACAAIAAgACAAIAAgACAAIAAgACAAIAAgACAAIAAgACAAIAAgACAAIAAgACAAIAAgACAAIAAgACAAIAAgAF8AcgBEAGEAdABlACwAIABSAEUAUwBPAEwAVgBFAF8ARABBAFQARQAoAFkAZQBhAHIAQwBFACwAIABNAG8AbgB0AGgALAAgAEQAYQB5ACwAIABfAHQAaQBtAGUALAAgAF8AdQBzAGUAUAByAGUAYwBpAHMAaQBvAG4ALAAgAF8AdAByAHUAbgBjAGEAdABlACwAIABKAHUAbABpAGEAbgBDAGEAbABlAG4AZABhAHIAKQAsAFwAbgAgACAAIAAgACAAIAAgACAAIAAgACAAIAAgACAAIAAgACAAIAAgACAAIAAgACAAIAAgACAAIAAgACAAIAAgACAAXwBzAEQAYQB0AGUALAAgAEYATwBSAE0AQQBUAF8ASQBTAE8AXwBDAEEATABFAE4ARABBAFIAXwBEAEEAVABFACgAXABuACAAIAAgACAAIAAgACAAIAAgACAAIAAgACAAIAAgACAAIAAgACAAIAAgACAAIAAgACAAIAAgACAAIAAgACAAIAAgACAAIAAgAEkATgBEAEUAWAAoAF8AcgBEAGEAdABlACwAIAAxACwAIAAxACkALABcAG4AIAAgACAAIAAgACAAIAAgACAAIAAgACAAIAAgACAAIAAgACAAIAAgACAAIAAgACAAIAAgACAAIAAgACAAIAAgACAAIAAgACAASQBOAEQARQBYACgAXwByAEQAYQB0AGUALAAgADEALAAgADIAKQAsAFwAbgAgACAAIAAgACAAIAAgACAAIAAgACAAIAAgACAAIAAgACAAIAAgACAAIAAgACAAIAAgACAAIAAgACAAIAAgACAAIAAgACAAIABJAE4ARABFAFgAKABfAHIARABhAHQAZQAsACAAMQAsACAAMwApACwAXABuACAAIAAgACAAIAAgACAAIAAgACAAIAAgACAAIAAgACAAIAAgACAAIAAgACAAIAAgACAAIAAgACAAIAAgACAAIAAgACAAIAAgAF8AYgBhAHMAaQBjACwAXABuACAAIAAgACAAIAAgACAAIAAgACAAIAAgACAAIAAgACAAIAAgACAAIAAgACAAIAAgACAAIAAgACAAIAAgACAAIAAgACAAIAAgAEoAdQBsAGkAYQBuAEMAYQBsAGUAbgBkAGEAcgBcAG4AIAAgACAAIAAgACAAIAAgACAAIAAgACAAIAAgACAAIAAgACAAIAAgACAAIAAgACAAIAAgACAAIAAgACAAIAAgACkALABcAG4AIAAgACAAIAAgACAAIAAgACAAIAAgACAAIAAgACAAIAAgACAAIAAgACAAIAAgACAAIAAgACAAIAAgACAAIAAgAEgAUwBUAEEAQwBLACgAXABuACAAIAAgACAAIAAgACAAIAAgACAAIAAgACAAIAAgACAAIAAgACAAIAAgACAAIAAgACAAIAAgACAAIAAgACAAIAAgACAAIAAgAEkARgAoAEkAUwBFAFIAUgBPAFIAKABfAHMARABhAHQAZQApACwAXAAiACMARABBAFQARQAhAFwAIgAsACAAXwBzAEQAYQB0AGUAKQAsAFwAbgAgACAAIAAgACAAIAAgACAAIAAgACAAIAAgACAAIAAgACAAIAAgACAAIAAgACAAIAAgACAAIAAgACAAIAAgACAAIAAgACAAIABJAE4ARABFAFgAKABfAHIARABhAHQAZQAsACAAMQAsACAANAApAFwAbgAgACAAIAAgACAAIAAgACAAIAAgACAAIAAgACAAIAAgACAAIAAgACAAIAAgACAAIAAgACAAIAAgACAAIAAgACAAKQBcAG4AIAAgACAAIAAgACAAIAAgACAAIAAgACAAIAAgACAAIAAgACAAIAAgACAAIAAgACAAIAAgACAAIAApAFwAbgAgACAAIAAgACAAIAAgACAAIAAgACAAIAAgACAAIAAgACAAIAAgACAAKQAsAFwAbgAgACAAIAAgACAAIAAgACAAIAAgACAAIAAgACAAIAAgACAAIAAgACAAXwBzAEQAYQB0AGUALAAgAEkATgBEAEUAWAAoAF8AcgBlAHMAbwBsAHYAZQAsACAAMQAsACAAMQApACwAXABuACAAIAAgACAAIAAgACAAIAAgACAAIAAgACAAIAAgACAAIAAgACAAIABfAHMAVABpAG0AZQAsACAASQBGACgATgBPAFQAKABfAGgAYQBzAFQAaQBtAGUAKQAgACoAIAAoAF8AcAByAGUAYwBpAHMAaQBvAG4AIAA9ACAAMQApACAAKgAgAF8AZgBpAHgAZQBkACwAIABcACIAXAAiACwAXABuACAAIAAgACAAIAAgACAAIAAgACAAIAAgACAAIAAgACAAIAAgACAAIAAgACAAIAAgAEkARgAoAF8AdABpAG0AZQBPAHUAdABPAGYAUgBhAG4AZwBlACwAIABcACIAIwBUAEkATQBFACEAXAAiACwAXABuACAAIAAgACAAIAAgACAAIAAgACAAIAAgACAAIAAgACAAIAAgACAAIAAgACAAIAAgACAAIAAgACAASQBGAEUAUgBSAE8AUgAoAFwAbgAgACAAIAAgACAAIAAgACAAIAAgACAAIAAgACAAIAAgACAAIAAgACAAIAAgACAAIAAgACAAIAAgACAAIAAgACAARgBPAFIATQBBAFQAXwBJAFMATwBfAFQASQBNAEUAKABcAG4AIAAgACAAIAAgACAAIAAgACAAIAAgACAAIAAgACAAIAAgACAAIAAgACAAIAAgACAAIAAgACAAIAAgACAAIAAgACAAIAAgACAASQBGACgASQBOAEQARQBYACgAXwByAGUAcwBvAGwAdgBlACwAIAAxACwAIAAyACkAIAA9ACAAMQAsACAAMAAsACAASQBOAEQARQBYACgAXwByAGUAcwBvAGwAdgBlACwAIAAxACwAIAAyACkAKQAsAFwAbgAgACAAIAAgACAAIAAgACAAIAAgACAAIAAgACAAIAAgACAAIAAgACAAIAAgACAAIAAgACAAIAAgACAAIAAgACAAIAAgACAAIABPAHAAdABpAG8AbgBzAFwAbgAgACAAIAAgACAAIAAgACAAIAAgACAAIAAgACAAIAAgACAAIAAgACAAIAAgACAAIAAgACAAIAAgACAAIAAgACAAKQAsAFwAbgAgACAAIAAgACAAIAAgACAAIAAgACAAIAAgACAAIAAgACAAIAAgACAAIAAgACAAIAAgACAAIAAgACAAIAAgACAAXAAiACMAVABJAE0ARQAhAFwAIgBcAG4AIAAgACAAIAAgACAAIAAgACAAIAAgACAAIAAgACAAIAAgACAAIAAgACAAIAAgACAAIAAgACAAIAApAFwAbgAgACAAIAAgACAAIAAgACAAIAAgACAAIAAgACAAIAAgACAAIAAgACAAIAAgACAAIAApAFwAbgAgACAAIAAgACAAIAAgACAAIAAgACAAIAAgACAAIAAgACAAIAAgACAAKQAsAFwAbgAgACAAIAAgACAAIAAgACAAIAAgACAAIAAgACAAIAAgACAAIAAgACAAXwBzAFQAWgBPACwAIABJAEYARQBSAFIATwBSACgARgBPAFIATQBBAFQAXwBJAFMATwBfAFQAWgBPACgAVABpAG0AZQBaAG8AbgBlAE8AZgBmAHMAZQB0ACwAIABPAHAAdABpAG8AbgBzACkALAAgAFwAIgAjAFQAWgBPACEAXAAiACkALABcAG4AIAAgACAAIAAgACAAIAAgACAAIAAgACAAIAAgACAAIAAgACAAIAAgAEkARgAoAF8AaABhAHMAVABpAG0AZQAsAFwAbgAgACAAIAAgACAAIAAgACAAIAAgACAAIAAgACAAIAAgACAAIAAgACAAIAAgACAAIABDAE8ATgBDAEEAVAAoAF8AcwBEAGEAdABlACwAIABfAHMAVABpAG0AZQAsACAAXwBzAFQAWgBPACkALABcAG4AIAAgACAAIAAgACAAIAAgACAAIAAgACAAIAAgACAAIAAgACAAIAAgACAAIAAgACAASQBGACgAXwBzAFQAWgBPACAAPQAgAFwAIgBcACIALAAgAF8AcwBEAGEAdABlACwAXABuACAAIAAgACAAIAAgACAAIAAgACAAIAAgACAAIAAgACAAIAAgACAAIAAgACAAIAAgACAAIAAgACAAQwBPAE4AQwBBAFQAKABfAHMARABhAHQAZQAsACAAXAAiAFQAXAAiACwAIABfAHMAVABaAE8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FkARQBBAFIAXABuAFwAbgBSAGUAdAB1AHIAbgBzACAAYQAgAHkAZQBhAHIAIABmAG8AcgBtAGEAdAB0AGUAZAAgAGkAbgAgAGwAaQB0AGUAcgBhAHIAeQ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fAAgAGkAbgB0AGUAZwBlAHIAIAB8ACAATgBvAHQAZQAgAHQAaABhAHQAIAAxACAAQgBDACAAPQAgADAAIABDAEUALAAgADIAIABCAEMAIAA9ACAALQAxACAAQwBFAFwAbgBbAEEAbAB3AGEAeQBzAFMAaABvAHcARQByAGEAXQAgAHwAIABzAHcAaQB0AGMAaAAgACAAfAAgAEEAbAB3AGEAeQBzACAAYQBwAHAAbAB5ACAAQgBDAEUALwBDAEUAIABzAHUAZgBmAGkAeAAuACAASQBmACAAbgBvAHQAIAB1AHMAZQBkACwAIABvAG4AbAB5ACAAeQBlAGEAcgBzACAAbABlAHMAcwAgAHQAaABhAG4AIAAxADAAMAAwACAAcwBoAG8AdwAgAGEAbgAgAGUAcgBh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wASQBUAEUAUgBBAFIAWQBfAFkARQBBAFIAIAA9ACAATABBAE0AQgBEAEEAKABZAGUAYQByAEMARQAsACAAWwBBAGwAdwBhAHkAcwBTAGgAbwB3AEUAcgBhAF0ALABcAG4AIAAgACAAIABJAEYAKABZAGUAYQByAEMARQAgAD0AIABcACIAXAAiACwAIABcACIAXAAiACwAXABuACAAIAAgACAAIAAgACAAIABMAEUAVAAoAFwAbgAgACAAIAAgACAAIAAgACAAIAAgACAAIABfAHkAZQBhAHIAQwBFACwAIABJAE4AVAAoAFkAZQBhAHIAQwBFACkALABcAG4AIAAgACAAIAAgACAAIAAgACAAIAAgACAAXwBpAHMAQwBFACwAIABfAHkAZQBhAHIAQwBFACAAPgA9ACAAMQAsAFwAbgAgACAAIAAgACAAIAAgACAAIAAgACAAIABfAHkAZQBhAHIALAAgAEkARgAoAF8AaQBzAEMARQAsACAAXwB5AGUAYQByAEMARQAsACAAMQAgAC0AIABfAHkAZQBhAHIAQwBFACkALABcAG4AIAAgACAAIAAgACAAIAAgACAAIAAgACAAXwBzAHUAZgBmAGkAeAAsACAASQBGAFMAKABOAE8AVAAoAF8AaQBzAEMARQApACwAIABcACIAIABCAEMARQBcACIALABcAG4AIAAgACAAIAAgACAAIAAgACAAIAAgACAAIAAgACAAIABfAHkAZQBhAHIAQwBFACAAPAAgADEAMAAwADAALAAgAFwAIgAgAEMARQBcACIALABcAG4AIAAgACAAIAAgACAAIAAgACAAIAAgACAAIAAgACAAIABOACgAQQBsAHcAYQB5AHMAUwBoAG8AdwBFAHIAYQApACAAPAA+ACAAMAAsACAAXAAiACAAQwBFAFwAIgAsAFwAbgAgACAAIAAgACAAIAAgACAAIAAgACAAIAAgACAAIAAgAFQAUgBVAEUALAAgAFwAIgBcACIAXABuACAAIAAgACAAIAAgACAAIAAgACAAIAAgACkALABcAG4AIAAgACAAIAAgACAAIAAgACAAIAAgACAAXwB5AGUAYQByACAAJgAgAF8AcwB1AGYAZgBpAHg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EAEEAVABFAFwAbgBcAG4AUgBlAHQAdQByAG4AcwAgAGEAIABkAGEAdABlACAAZgBvAHIAbQBhAHQAdABlAGQAIABpAG4AIABsAGkAdABlAHIAYQByAHk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ABpAHQAZQByAGEAcgB5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IAAgACAAIAAgACAAfAAgAGkAbgB0AGUAZwBlAHIAIAAgACAAIAAgACAAIAAgACAAfAAgAE4AbwB0AGUAIAB0AGgAYQB0ACAAMQAgAEIAQwAgAD0AIAAwACAAQwBFACwAIAAyACAAQgBDACAAPQAgAC0AMQAgAEMARQBcAG4ATQBvAG4AdABoACAAIAAgACAAIAAgACAAIAAgACAAIAAgACAAIAAgACAAIAAgAHwAIABpAG4AdABlAGcAZQByACAAWwAxAC4ALgAxADIAXQAgAHwAXABuAEQAYQB5ACAAIAAgACAAIAAgACAAIAAgACAAIAAgACAAIAAgACAAIAAgACAAIAB8ACAAaQBuAHQAZQBnAGUAcgAgAFsAMQAuAC4AMwAxAF0AIAB8AFwAbgBbAFQAaQBtAGUAXQAgACAAIAAgACAAIAAgACAAIAAgACAAIAAgACAAIAAgACAAfAAgAGQAZQBjAGkAbQBhAGwAIABbADAALgAuADEAXQAgACAAfAAgAFQAaQBtAGUAIABvAGYAIABkAGEAeQAgAGEAcwAgAGQAZQBjAGkAbQBhAGwAIABmAHIAYQBjAHQAaQBvAG4AIABvAGYAIABhACAAZABhAHkALgBcAG4AWwBTAGgAbwByAHQAXQAgACAAIAAgACAAIAAgACAAIAAgACAAIAAgACAAIAAgAHwAIABzAHcAaQB0AGMAaAAgACAAIAAgACAAIAAgACAAIAAgAHwAIABSAGUAdAB1AHIAbgAgAHMAaABvAHIAdAAgAGYAbwByAG0AYQB0ACAASgBhAG4ALgAuAEQAZQBjAFwAbgBbAEkAbgB0AGUAcgBuAGEAdABpAG8AbgBhAGwARQBuAGcAbABpAHMAaABdACAAfAAgAHMAdwBpAHQAYwBoACAAIAAgACAAIAAgACAAIAAgACAAfAAgAFUAcwBlACAAdABoAGUAIABJAG4AdABlAHIAbgBhAHQAaQBvAG4AYQBsACAARQBuAGcAbABpAHMAaAAgAGkAbgBzAHQAZQBhAGQAIABvAGYAIABsAG8AYwBhAGwAIABsAGEAbgBnAHUAYQBnAGUAIABzAGUAdAAgAGkAbgAgAEUAeABjAGUAbABcAG4AWwBBAGwAdwBhAHkAcwBTAGgAbwB3AEUAcgBhAF0AIAAgACAAIAAgACAAIAAgAHwAIABzAHcAaQB0AGMAaAAgACAAIAAgACAAIAAgACAAIAAgAHwAIABBAGwAdwBhAHkAcwAgAGEAcABwAGwAeQAgAEIAQwBFAC8AQwBFACAAcwB1AGYAZgBpAHgALgAgAEkAZgAgAG4AbwB0ACAAdQBzAGUAZAAsACAAbwBuAGwAeQAgAHkAZQBhAHIAcwAgAGwAZQBzAHMAIAB0AGgAYQBuACAAMQAwADAAMABcAG4AIAAgACAAIAAgACAAIAAgACAAIAAgACAAIAAgACAAIAAgACAAIAAgACAAIAAgAHwAIAAgACAAIAAgACAAIAAgACAAIAAgACAAIAAgACAAIAAgAHwAIABzAGgAbwB3ACAAYQBuACAAZQByAGEALgBcAG4AWwBKAHUAbABpAGEAbgBDAGEAbABlAG4AZABhAHIAXQAgACAAIAAgACAAIA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cAG4ARgBPAFIATQBBAFQAXwBMAEkAVABFAFIAQQBSAFkAXwBEAEEAVABFACAAPQAgAEwAQQBNAEIARABBACgAWQBlAGEAcgBDAEUALAAgAE0AbwBuAHQAaAAsACAARABhAHkALAAgAFsAVABpAG0AZQBdACwAIABbAFMAaABvAHIAdABdACwAIABbAEkAbgB0AGUAcgBuAGEAdABpAG8AbgBhAGwARQBuAGcAbABpAHMAaABdACwAIABbAEEAbAB3AGEAeQBzAFMAaABvAHcARQByAGEAXQAsACAAWwBKAHUAbABpAGEAbgBDAGEAbABlAG4AZABhAHIAXQAsAFwAbgAgACAAIAAgAEkARgAoACgAWQBlAGEAcgBDAEUAIAA9ACAAXAAiAFwAIgApACAAKgAgACgATQBvAG4AdABoACAAPQAgAFwAIgBcACIAKQAgACoAIAAoAEQAYQB5ACAAPQAgAFwAIgBcACIAKQAsACAAXAAiAFwAIgAsAFwAbgAgACAAIAAgACAAIAAgACAASQBGACgATgBPAFQAKABJAFMATgBVAE0AQgBFAFIAKABNAG8AbgB0AGgAKQApACAAKwAgACgATgBPAFQAKABJAFMATgBVAE0AQgBFAFIAKABZAGUAYQByAEMARQApACkAIAAqACAATgBPAFQAKABJAFMATgBVAE0AQgBFAFIAKABEAGEAeQApACkAKQAsACAAewAjAFYAQQBMAFUARQAhAH0ALABcAG4AIAAgACAAIAAgACAAIAAgACAAIAAgACAATABFAFQAKABcAG4AIAAgACAAIAAgACAAIAAgACAAIAAgACAAIAAgACAAIABmAG4ARgBvAHIAbQBhAHQARABhAHQAZQAsACAATABBAE0AQgBEAEEAKABfAGMAYQByAHIAeQBEAGEAeQAsAFwAbgAgACAAIAAgACAAIAAgACAAIAAgACAAIAAgACAAIAAgACAAIAAgACAATABFAFQAKABcAG4AIAAgACAAIAAgACAAIAAgACAAIAAgACAAIAAgACAAIAAgACAAIAAgACAAIAAgACAAXwB5AGUAYQByAEMARQAsACAASQBGACgAWQBlAGEAcgBDAEUAIAA9ACAAXAAiAFwAIgAsACAAMgAwADAAMAAsACAAWQBlAGEAcgBDAEUAKQAsAFwAbgAgACAAIAAgACAAIAAgACAAIAAgACAAIAAgACAAIAAgACAAIAAgACAAIAAgACAAIABfAGQAYQB5ACwAIABJAEYAKABEAGEAeQAgAD0AIABcACIAXAAiACwAIAAxACwAIABJAE4AVAAoAEQAYQB5ACkAKQAsAFwAbgAgACAAIAAgACAAIAAgACAAIAAgACAAIAAgACAAIAAgACAAIAAgACAAIAAgACAAIABJAEYAKABOAE8AVAAoAEkAUwBfAFYAQQBMAEkARABfAEQAQQBUAEUAKABfAHkAZQBhAHIAQwBFACwAIABNAG8AbgB0AGgALAAgAF8AZABhAHkALAAgAEoAdQBsAGkAYQBuAEMAYQBsAGUAbgBkAGEAcgApACkALAAgAFwAIgAjAEQAQQBUAEUAIQBcACIALABcAG4AIAAgACAAIAAgACAAIAAgACAAIAAgACAAIAAgACAAIAAgACAAIAAgACAAIAAgACAAIAAgACAAIABMAEUAVAAoAFwAbgAgACAAIAAgACAAIAAgACAAIAAgACAAIAAgACAAIAAgACAAIAAgACAAIAAgACAAIAAgACAAIAAgACAAIAAgACAAXwByAEQAYQB0AGUALAAgAEkARgAoAF8AYwBhAHIAcgB5AEQAYQB5ACwAXABuACAAIAAgACAAIAAgACAAIAAgACAAIAAgACAAIAAgACAAIAAgACAAIAAgACAAIAAgACAAIAAgACAAIAAgACAAIAAgACAAIAAgAFIARQBTAE8ATABWAEUAXwBEAEEAVABFACgAXwB5AGUAYQByAEMARQAsACAATQBvAG4AdABoACwAIABfAGQAYQB5ACAAKwAgADEALAAgADAALAAgADAALAAgADAALAAgAEoAdQBsAGkAYQBuAEMAYQBsAGUAbgBkAGEAcgApACwAXABuACAAIAAgACAAIAAgACAAIAAgACAAIAAgACAAIAAgACAAIAAgACAAIAAgACAAIAAgACAAIAAgACAAIAAgACAAIAAgACAAIAAgAEgAUwBUAEEAQwBLACgAXwB5AGUAYQByAEMARQAsACAATQBvAG4AdABoACwAIABfAGQAYQB5ACkAXABuACAAIAAgACAAIAAgACAAIAAgACAAIAAgACAAIAAgACAAIAAgACAAIAAgACAAIAAgACAAIAAgACAAIAAgACAAIAApACwAXABuACAAIAAgACAAIAAgACAAIAAgACAAIAAgACAAIAAgACAAIAAgACAAIAAgACAAIAAgACAAIAAgACAAIAAgACAAIABfAHMATQBvAG4AdABoACwAIABNAE8ATgBUAEgAXwBOAEEATQBFACgASQBOAEQARQBYACgAXwByAEQAYQB0AGUALAAgADEALAAgADIAKQAsACAAUwBoAG8AcgB0ACwAIABJAG4AdABlAHIAbgBhAHQAaQBvAG4AYQBsAEUAbgBnAGwAaQBzAGgAKQAsAFwAbgAgACAAIAAgACAAIAAgACAAIAAgACAAIAAgACAAIAAgACAAIAAgACAAIAAgACAAIAAgACAAIAAgACAAIAAgACAAXwBzAEQAYQB5ACwAIABJAEYAKABJAFMATgBVAE0AQgBFAFIAKABEAGEAeQApACwAIABcACIAIABcACIAIAAmACAASQBOAEQARQBYACgAXwByAEQAYQB0AGUALAAgADEALAAgADMAKQAsACAAXAAiAFwAIgApACwAXABuACAAIAAgACAAIAAgACAAIAAgACAAIAAgACAAIAAgACAAIAAgACAAIAAgACAAIAAgACAAIAAgACAAIAAgACAAIABfAHMAWQBlAGEAcgAsACAASQBGACgASQBTAE4AVQBNAEIARQBSACgAWQBlAGEAcgBDAEUAKQAsACAAXAAiACwAIABcACIAIAAmACAARgBPAFIATQBBAFQAXwBMAEkAVABFAFIAQQBSAFkAXwBZAEUAQQBSACgASQBOAEQARQBYACgAXwByAEQAYQB0AGUALAAgADEALAAgADEAKQAsACAAQQBsAHcAYQB5AHMAUwBoAG8AdwBFAHIAYQApACwAIABcACIAXAAiACkALABcAG4AIAAgACAAIAAgACAAIAAgACAAIAAgACAAIAAgACAAIAAgACAAIAAgACAAIAAgACAAIAAgACAAIAAgACAAIAAgAEMATwBOAEMAQQBUACgAXwBzAE0AbwBuAHQAaAAsACAAXwBzAEQAYQB5ACwAIABfAHMAWQBlAGEAcgApAFwAbgAgACAAIAAgACAAIAAgACAAIAAgACAAIAAgACAAIAAgACAAIAAgACAAIAAgACAAIAAgACAAIAAgACkAXABuACAAIAAgACAAIAAgACAAIAAgACAAIAAgACAAIAAgACAAIAAgACAAIAAgACAAIAAgACkAXABuACAAIAAgACAAIAAgACAAIAAgACAAIAAgACAAIAAgACAAIAAgACAAIAApACAAIAAgACAAXABuACAAIAAgACAAIAAgACAAIAAgACAAIAAgACAAIAAgACAAKQAsAFwAbgBcAG4AIAAgACAAIAAgACAAIAAgACAAIAAgACAAIAAgACAAIABmAG4ARgBvAHIAbQBhAHQAVABpAG0AZQAsACAATABBAE0AQgBEAEEAKABcAG4AIAAgACAAIAAgACAAIAAgACAAIAAgACAAIAAgACAAIAAgACAAIAAgAEkARgAoAFQAaQBtAGUAIAA9ACAAXAAiAFwAIgAsACAAewBcACIAXAAiACwAIAAwAH0ALABcAG4AIAAgACAAIAAgACAAIAAgACAAIAAgACAAIAAgACAAIAAgACAAIAAgACAAIAAgACAASQBGACgATgBPAFQAKABJAFMATgBVAE0AQgBFAFIAKABUAGkAbQBlACkAKQAsACAAewBcACIAIAAjAFQASQBNAEUAIQBcACIALAAgADAAfQAsAFwAbgAgACAAIAAgACAAIAAgACAAIAAgACAAIAAgACAAIAAgACAAIAAgACAAIAAgACAAIAAgACAAIAAgAEkARgAoACgAVABpAG0AZQAgADwAIAAwACkAIAArACAAKABUAGkAbQBlACAAPgAgADEAKQAsACAAewBcACIAIAAjAFQASQBNAEUAIQBcACIALAAgADAAfQAsAFwAbgAgACAAIAAgACAAIAAgACAAIAAgACAAIAAgACAAIAAgACAAIAAgACAAIAAgACAAIAAgACAAIAAgACAAIAAgACAATABFAFQAKABcAG4AIAAgACAAIAAgACAAIAAgACAAIAAgACAAIAAgACAAIAAgACAAIAAgACAAIAAgACAAIAAgACAAIAAgACAAIAAgACAAIAAgACAAXwByAFQAaQBtAGUALAAgAFIATwBVAE4ARABfAFQASQBNAEUAUwBQAEEATgAoAFQAaQBtAGUALAAgADMALAAgADAAKQAsAFwAbgAgACAAIAAgACAAIAAgACAAIAAgACAAIAAgACAAIAAgACAAIAAgACAAIAAgACAAIAAgACAAIAAgACAAIAAgACAAIAAgACAAIABfAGMAYQByAHIAeQBEAGEAeQAsACAATgAoACgAXwByAFQAaQBtAGUAIAA9ACAAMQApACAAKgAgACgAVABpAG0AZQAgADwAIAAxACkAKQAsAFwAbgAgACAAIAAgACAAIAAgACAAIAAgACAAIAAgACAAIAAgACAAIAAgACAAIAAgACAAIAAgACAAIAAgACAAIAAgACAAIAAgACAAIABfAGYAbQB0ACwAIABJAEYAKABUAGkAbQBlACAAPQAgADEALAAgAFwAIgBbAEgAXQA6AG0AbQBcACIALAAgAFwAIgBoADoAbQBtACAAQQBNAC8AUABNAFwAIgApACwAXABuACAAIAAgACAAIAAgACAAIAAgACAAIAAgACAAIAAgACAAIAAgACAAIAAgACAAIAAgACAAIAAgACAAIAAgACAAIAAgACAAIAAgAEgAUwBUAEEAQwBLACgAXABuACAAIAAgACAAIAAgACAAIAAgACAAIAAgACAAIAAgACAAIAAgACAAIAAgACAAIAAgACAAIAAgACAAIAAgACAAIAAgACAAIAAgACAAIAAgACAAXAAiACwAIABcACIAIAAmACAAVABFAFgAVAAoAF8AcgBUAGkAbQBlACwAIABfAGYAbQB0ACkALABcAG4AIAAgACAAIAAgACAAIAAgACAAIAAgACAAIAAgACAAIAAgACAAIAAgACAAIAAgACAAIAAgACAAIAAgACAAIAAgACAAIAAgACAAIAAgACAAIABfAGMAYQByAHIAeQBEAGEAe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FwAbgAgACAAIAAgACAAIAAgACAAIAAgACAAIAAgACAAIAAgAF8AcgBUAGkAbQBlACwAIABmAG4ARgBvAHIAbQBhAHQAVABpAG0AZQAoACkALABcAG4AIAAgACAAIAAgACAAIAAgACAAIAAgACAAIAAgACAAIABfAHMARABhAHQAZQAsACAAZgBuAEYAbwByAG0AYQB0AEQAYQB0AGUAKABJAE4ARABFAFgAKABfAHIAVABpAG0AZQAsACAAMQAsACAAMgApACkALABcAG4AIAAgACAAIAAgACAAIAAgACAAIAAgACAAIAAgACAAIABDAE8ATgBDAEEAVAAoAF8AcwBEAGEAdABlACwAIABJAE4ARABFAFgAKABfAHIAVABpAG0AZQAsACAAMQAsACAAMQ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VAFMAXwBEAEEAVABFAFwAbgBcAG4AUgBlAHQAdQByAG4AcwAgAGEAIABkAGEAdABlACAAZgBvAHIAbQBhAHQAdABlAGQAIABpAG4AIAB0AGgAZQAgAFUAUw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VAFMAIABzAHQAeQBsAGU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VABpAG0AZQBdACAAIAAgACAAIAAgACAAIAAgACAAIAB8ACAAZABlAGMAaQBtAGEAbAAgAFsAMAAuAC4AMQApACAAIAB8ACAAVABpAG0AZQAgAG8AZgAgAGQAYQB5ACAAYQBzACAAZABlAGMAaQBtAGEAbAAgAGYAcgBhAGMAdABpAG8AbgAgAG8AZgAgAGEAIABkAGEAeQAuAFwAbgBbAE8AcAB0AGkAbwBuAHMAXQAgACAAIAAgACAAIAAgACAAfAAgAHQAZQB4AHQAIAAgACAAIAAgACAAIAAgACAAIAAgACAAfAAgAFMAdAByAGkAbgBnACAAdwBpAHQAaAAgAGUAbABlAG0AZQBuAHQAcwA6ACAAWwBTAGkAZwBuAGkAZgBpAGMAYQBuAGMAZQBdAFsARABhAHQAZQBTAGUAcABhAHIAYQB0AG8AcgBdAFsAVABpAG0AZQBTAGUAcABhAHIAYQB0AG8AcgBdAFsAPABdAFwAbgAgACAAIAAgACAAIAAgACAAIAAgACAAIAAgACAAIAAgACAAfAAgACAAIAAgACAAIAAgACAAIAAgACAAIAAgACAAIAAgACAAfAAgACAAIABTAGkAZwBuAGkAZgBpAGMAYQBuAGMAZQA6ACAAbABlAGEAcwB0ACAAcwBpAGcAbgBpAGYAaQBjAGEAbgB0ACAAYwBvAG0AcABvAG4AZQBuAHQAIAB3AGgAZQByAGUAOgBcAG4AIAAgACAAIAAgACAAIAAgACAAIAAgACAAIAAgACAAIAAgAHwAIAAgACAAIAAgACAAIAAgACAAIAAgACAAIAAgACAAIAAgAHwAIAAgACAAIABOAHUAbABsACAAOgAgAEQAZQBmAGEAdQBsAHQAcwAgAHQAbwAgAG0AaQBuAHUAdABlAHMAIABpAGYAIAB0AGkAbQBlACAAcAByAGUAcwBlAG4AdAAsACAAbwB0AGgAZQByAHcAaQBzAGUAIABkAGEAeQBcAG4AIAAgACAAIAAgACAAIAAgACAAIAAgACAAIAAgACAAIAAgAHwAIAAgACAAIAAgACAAIAAgACAAIAAgACAAIAAgACAAIAAgAHwAIAAgACAAIAAgACAAIABEACAAOgAgAEQAYQB5AFwAbgAgACAAIAAgACAAIAAgACAAIAAgACAAIAAgACAAIAAgACAAfAAgACAAIAAgACAAIAAgACAAIAAgACAAIAAgACAAIAAgACAAfAAgACAAIAAgACAAIAAgAEgAIAA6ACAASABvAHUAcgBcAG4AIAAgACAAIAAgACAAIAAgACAAIAAgACAAIAAgACAAIAAgAHwAIAAgACAAIAAgACAAIAAgACAAIAAgACAAIAAgACAAIAAgAHwAIAAgACAAIAAgACAAIABNACAAOgAgAE0AaQBuAHUAdABlAFwAbgAgACAAIAAgACAAIAAgACAAIAAgACAAIAAgACAAIAAgACAAfAAgACAAIAAgACAAIAAgACAAIAAgACAAIAAgACAAIAAgACAAfAAgACAAIAAgACAAIAAgAFMAIAA6ACAAUwBlAGMAbwBuAGQAXABuACAAIAAgACAAIAAgACAAIAAgACAAIAAgACAAIAAgACAAIAB8ACAAIAAgACAAIAAgACAAIAAgACAAIAAgACAAIAAgACAAIAB8ACAAIAAgACAAIAAgACAAVAAgADoAIABNAGkAbABsAGkAcwBlAGMAbwBuAGQAIAAoAFQAaQBjAGsAcwApAFwAbgAgACAAIAAgACAAIAAgACAAIAAgACAAIAAgACAAIAAgACAAfAAgACAAIAAgACAAIAAgACAAIAAgACAAIAAgACAAIAAgACAAfAAgACAARABhAHQAZQBTAGUAcABhAHIAYQB0AG8AcgA6ACAAQwBoAGEAcgBhAGMAdABlAHIAIAB0AG8AIABzAGUAcABhAHIAYQB0AGUAIABkAGEAdABlACAAYwBvAG0AcABvAG4AZQBuAHQAcwAuACAAWwAsAC4ALwAtAF8AXQBcAG4AIAAgACAAIAAgACAAIAAgACAAIAAgACAAIAAgACAAIAAgAHwAIAAgACAAIAAgACAAIAAgACAAIAAgACAAIAAgACAAIAAgAHwAIAAgAFQAaQBtAGUAUwBlAHAAYQByAGEAdABvAHIAOgAgAEMAaABhAHIAYQBjAHQAZQByACAAdABvACAAcwBlAHAAYQByAGEAdABlACAAdABpAG0AZQAgAGMAbwBtAHAAbwBuAGUAbgB0AHMALgAgAFsALAAuADoALQBfAF0AXABuACAAIAAgACAAIAAgACAAIAAgACAAIAAgACAAIAAgACAAIAB8ACAAIAAgACAAIAAgACAAIAAgACAAIAAgACAAIAAgACAAIAB8ACAAIAAgACAAIAAgACAAIAAgACAAIAAgACAAPAAgADoAIABSAG8AdQBuAGQAIABiAHkAIAB0AHIAdQBuAGMAYQB0AGkAbgBnACAAYwBvAG0AcABvAG4AZQBuAHQAcwAuACAARABlAGYAYQB1AGwAdAAgAGkAcwAgAHIAbwB1AG4AZABpAG4AZwAgAHQAbwAgAG4AZQBhAHIAZQBzAHQ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FwAbgBGAE8AUgBNAEEAVABfAFUAUwBfAEQAQQBUAEUAIAA9ACAATABBAE0AQgBEAEEAKABZAGUAYQByAEMARQAsACAATQBvAG4AdABoACwAIABEAGEAeQAsACAAWwBUAGkAbQBlAF0ALAAgAFsATwBwAHQAaQBvAG4AcwBdACwAIABbAEoAdQBsAGkAYQBuAEMAYQBsAGUAbgBkAGEAcgBdACwAXABuACAAIAAgACAASQBGACgAKABZAGUAYQByAEMARQAgAD0AIABcACIAXAAiACkAIAAqACAAKABNAG8AbgB0AGgAIAA9ACAAXAAiAFwAIgApACAAKgAgACgARABhAHkAIAA9ACAAXAAiAFwAIgApACwAIABcACIAXAAiACwAXABuACAAIAAgACAAIAAgACAAIABJAEYAKABOAE8AVAAoAEkAUwBOAFUATQBCAEUAUgAoAFkAZQBhAHIAQwBFACkAKQAgACsAIABOAE8AVAAoAEkAUwBOAFUATQBCAEUAUgAoAE0AbwBuAHQAaAApACkAIAArACAATgBPAFQAKABJAFMATgBVAE0AQgBFAFIAKABEAGEAeQApACkAIAArACAAKAAoAFQAaQBtAGUAIAA8AD4AIABcACIAXAAiACkAIAAqACAATgBPAFQAKABJAFMATgBVAE0AQgBFAFIAKABUAGkAbQBlACkAKQApACwAIAB7ACMAVgBBAEwAVQBFACEAfQAsAFwAbgAgACAAIAAgACAAIAAgACAAIAAgACAAIABMAEUAVAAoAFwAbgAgACAAIAAgACAAIAAgACAAIAAgACAAIAAgACAAIAAgAGYAbgBGAG8AcgBtAGEAdABEAGEAdABlACwAIABMAEEATQBCAEQAQQAoAF8AcwBlAHAAYQByAGEAdABvAHIALAAgAF8AYwBhAHIAcgB5AEQAYQB5ACwAXABuACAAIAAgACAAIAAgACAAIAAgACAAIAAgACAAIAAgACAAIAAgACAAIABJAEYAKABOAE8AVAAoAEkAUwBfAFYAQQBMAEkARABfAEQAQQBUAEUAKABZAGUAYQByAEMARQAsACAATQBvAG4AdABoACwAIABEAGEAeQAsACAASgB1AGwAaQBhAG4AQwBhAGwAZQBuAGQAYQByACkAKQAsACAAXAAiACMARABBAFQARQAhAFwAIgAsAFwAbgAgACAAIAAgACAAIAAgACAAIAAgACAAIAAgACAAIAAgACAAIAAgACAAIAAgACAAIABMAEUAVAAoAFwAbgAgACAAIAAgACAAIAAgACAAIAAgACAAIAAgACAAIAAgACAAIAAgACAAIAAgACAAIAAgACAAIAAgAF8AcgBEAGEAeQAsACAASQBOAFQAKABEAGEAeQApACwAXABuACAAIAAgACAAIAAgACAAIAAgACAAIAAgACAAIAAgACAAIAAgACAAIAAgACAAIAAgACAAIAAgACAAXwByAEQAYQB0AGUALAAgAEkARgAoAF8AYwBhAHIAcgB5AEQAYQB5ACwAXABuACAAIAAgACAAIAAgACAAIAAgACAAIAAgACAAIAAgACAAIAAgACAAIAAgACAAIAAgACAAIAAgACAAIAAgACAAIABSAEUAUwBPAEwAVgBFAF8ARABBAFQARQAoAFkAZQBhAHIAQwBFACwAIABNAG8AbgB0AGgALAAgAF8AcgBEAGEAeQAgACsAIAAxACwAIAAwACwAIAAwACwAIAAwACwAIABKAHUAbABpAGEAbgBDAGEAbABlAG4AZABhAHIAKQAsAFwAbgAgACAAIAAgACAAIAAgACAAIAAgACAAIAAgACAAIAAgACAAIAAgACAAIAAgACAAIAAgACAAIAAgACAAIAAgACAASABTAFQAQQBDAEsAKABZAGUAYQByAEMARQAsACAATQBvAG4AdABoACwAIABfAHIARABhAHkAKQBcAG4AIAAgACAAIAAgACAAIAAgACAAIAAgACAAIAAgACAAIAAgACAAIAAgACAAIAAgACAAIAAgACAAIAApACwAXABuACAAIAAgACAAIAAgACAAIAAgACAAIAAgACAAIAAgACAAIAAgACAAIAAgACAAIAAgACAAIAAgACAAXwBzAFkAZQBhAHIALAAgAFQARQBYAFQAKABJAE4ARABFAFgAKABfAHIARABhAHQAZQAsACAAMQAsACAAMQApACwAIABcACIAMAAwADAAMAA7AFwAIgAgACYAIABVAE4ASQBDAEgAQQBSACgAOAA3ADIAMgApACAAJgAgAFwAIgAwADAAMAAwADsAMAAwADAAMABcACIAKQAsAFwAbgAgACAAIAAgACAAIAAgACAAIAAgACAAIAAgACAAIAAgACAAIAAgACAAIAAgACAAIAAgACAAIAAgAF8AcwBNAG8AbgB0AGgALAAgAFQARQBYAFQAKABJAE4ARABFAFgAKABfAHIARABhAHQAZQAsACAAMQAsACAAMgApACwAIABcACIAMABcACIAKQAsAFwAbgAgACAAIAAgACAAIAAgACAAIAAgACAAIAAgACAAIAAgACAAIAAgACAAIAAgACAAIAAgACAAIAAgAF8AcwBEAGEAeQAsACAAVABFAFgAVAAoAEkATgBEAEUAWAAoAF8AcgBEAGEAdABlACwAIAAxACwAIAAzACkALAAgAFwAIgAwAFwAIgApACwAXABuACAAIAAgACAAIAAgACAAIAAgACAAIAAgACAAIAAgACAAIAAgACAAIAAgACAAIAAgACAAIAAgACAAQwBPAE4AQwBBAFQAKABfAHMATQBvAG4AdABoACwAIABfAHMAZQBwAGEAcgBhAHQAbwByACwAIABfAHMARABhAHkALAAgAF8AcwBlAHAAYQByAGEAdABvAHIALAAgAF8AcwBZAGUAYQByACkAXABuACAAIAAgACAAIAAgACAAIAAgACAAIAAgACAAIAAgACAAIAAgACAAIAAgACAAIAAgACkAXABuACAAIAAgACAAIAAgACAAIAAgACAAIAAgACAAIAAgACAAIAAgACAAIAApAFwAbgAgACAAIAAgACAAIAAgACAAIAAgACAAIAAgACAAIAAgACkALABcAG4AIAAgACAAIAAgACAAIAAgACAAIAAgACAAIAAgACAAIAAgACAAIAAgACAAIAAgACAAIAAgACAAIAAgACAAIAAgACAAIAAgACAAIAAgACAAIABcAG4AIAAgACAAIAAgACAAIAAgACAAIAAgACAAIAAgACAAIABmAG4ARgBvAHIAbQBhAHQAVABpAG0AZQAsACAATABBAE0AQgBEAEEAKABfAHAAcgBlAGMAaQBzAGkAbwBuACwAIABfAHQAcgB1AG4AYwBhAHQAZQAsACAAXwBzAGUAcABhAHIAYQB0AG8AcgAsAFwAbgAgACAAIAAgACAAIAAgACAAIAAgACAAIAAgACAAIAAgACAAIAAgACAASQBGACgAVABpAG0AZQAgAD0AIABcACIAXAAiACwAIAB7AFwAIgBcACIALAAgADAAfQAsAFwAbgAgACAAIAAgACAAIAAgACAAIAAgACAAIAAgACAAIAAgACAAIAAgACAAIAAgACAAIABJAEYAKABOAE8AVAAoAEkAUwBOAFUATQBCAEUAUgAoAFQAaQBtAGUAKQApACwAIAB7AFwAIgAjAFQASQBNAEUAIQBcACIALAAgADAAfQAsAFwAbgAgACAAIAAgACAAIAAgACAAIAAgACAAIAAgACAAIAAgACAAIAAgACAAIAAgACAAIAAgACAAIAAgAEkARgAoACgAVABpAG0AZQAgADwAIAAwACkAIAArACAAKABUAGkAbQBlACAAPgAgADEAKQAsACAAewBcACIAIAAjAFQASQBNAEUAIQBcACIALAAgADAAfQAsAFwAbgAgACAAIAAgACAAIAAgACAAIAAgACAAIAAgACAAIAAgACAAIAAgACAAIAAgACAAIAAgACAAIAAgACAAIAAgACAATABFAFQAKABcAG4AIAAgACAAIAAgACAAIAAgACAAIAAgACAAIAAgACAAIAAgACAAIAAgACAAIAAgACAAIAAgACAAIAAgACAAIAAgACAAIAAgACAAXwByAFQAaQBtAGUALAAgAFIATwBVAE4ARABfAFQASQBNAEUAUwBQAEEATgAoAFQAaQBtAGUALAAgAF8AcAByAGUAYwBpAHMAaQBvAG4ALAAgAF8AdAByAHUAbgBjAGEAdABlACkALABcAG4AIAAgACAAIAAgACAAIAAgACAAIAAgACAAIAAgACAAIAAgACAAIAAgACAAIAAgACAAIAAgACAAIAAgACAAIAAgACAAIAAgACAAXwBjAGEAcgByAHkARABhAHkALAAgAE4AKABfAHIAVABpAG0AZQAgAD0AIAAxACkALABcAG4AIAAgACAAIAAgACAAIAAgACAAIAAgACAAIAAgACAAIAAgACAAIAAgACAAIAAgACAAIAAgACAAIAAgACAAIAAgACAAIAAgACAAXwBmAG0AdAAsACAASQBGAFMAKABcAG4AIAAgACAAIAAgACAAIAAgACAAIAAgACAAIAAgACAAIAAgACAAIAAgACAAIAAgACAAIAAgACAAIAAgACAAIAAgACAAIAAgACAAIAAgACAAIABfAHAAcgBlAGMAaQBzAGkAbwBuACAAPQAgADEALAAgAFwAIgBcACIALABcAG4AIAAgACAAIAAgACAAIAAgACAAIAAgACAAIAAgACAAIAAgACAAIAAgACAAIAAgACAAIAAgACAAIAAgACAAIAAgACAAIAAgACAAIAAgACAAIABfAHAAcgBlAGMAaQBzAGkAbwBuACAAPQAgADIALAAgAFwAIgBoACAAQQBNAC8AUABNAFwAIgAsAFwAbgAgACAAIAAgACAAIAAgACAAIAAgACAAIAAgACAAIAAgACAAIAAgACAAIAAgACAAIAAgACAAIAAgACAAIAAgACAAIAAgACAAIAAgACAAIAAgAF8AcAByAGUAYwBpAHMAaQBvAG4AIAA9ACAAMwAsACAAXAAiAGgAXABcAFwAIgAgACYAIABfAHMAZQBwAGEAcgBhAHQAbwByACAAJgAgAFwAIgBtAG0AIABBAE0ALwBQAE0AXAAiACwAXABuACAAIAAgACAAIAAgACAAIAAgACAAIAAgACAAIAAgACAAIAAgACAAIAAgACAAIAAgACAAIAAgACAAIAAgACAAIAAgACAAIAAgACAAIAAgACAAXwBwAHIAZQBjAGkAcwBpAG8AbgAgAD0AIAA0ACwAIABcACIAaABcAFwAXAAiACAAJgAgAF8AcwBlAHAAYQByAGEAdABvAHIAIAAmACAAXAAiAG0AbQBcAFwAXAAiACAAJgAgAF8AcwBlAHAAYQByAGEAdABvAHIAIAAmACAAXAAiAHMAcwAgAEEATQAvAFAATQBcACIALABcAG4AIAAgACAAIAAgACAAIAAgACAAIAAgACAAIAAgACAAIAAgACAAIAAgACAAIAAgACAAIAAgACAAIAAgACAAIAAgACAAIAAgACAAIAAgACAAIABUAFIAVQBFACwAIABcACIAaABcAFwAXAAiACAAJgAgAF8AcwBlAHAAYQByAGEAdABvAHIAIAAmACAAXAAiAG0AbQBcAFwAXAAiACAAJgAgAF8AcwBlAHAAYQByAGEAdABvAHIAIAAmACAAXAAiAHMAcwAuADAAMAAwACAAQQBNAC8AUABNAFwAIgBcAG4AIAAgACAAIAAgACAAIAAgACAAIAAgACAAIAAgACAAIAAgACAAIAAgACAAIAAgACAAIAAgACAAIAAgACAAIAAgACAAIAAgACAAKQAsAFwAbgAgACAAIAAgACAAIAAgACAAIAAgACAAIAAgACAAIAAgACAAIAAgACAAIAAgACAAIAAgACAAIAAgACAAIAAgACAAIAAgACAAIABfAHMAVABpAG0AZQAsACAAVABFAFgAVAAoAF8AcgBUAGkAbQBlACwAIABfAGYAbQB0ACkALABcAG4AIAAgACAAIAAgACAAIAAgACAAIAAgACAAIAAgACAAIAAgACAAIAAgACAAIAAgACAAIAAgACAAIAAgACAAIAAgACAAIAAgACAASABTAFQAQQBDAEsAKABfAHMAVABpAG0AZQAsACAAXwBjAGEAcgByAHkARABhAH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fAGgAYQBzAFQAaQBtAGUALAAgAEkAUwBOAFUATQBCAEUAUgAoAFQAaQBtAGUAKQAsAFwAbgAgACAAIAAgACAAIAAgACAAIAAgACAAIAAgACAAIAAgAF8AdAByAHUAbgBjAGEAdABlACwAIABJAEYAKABPAHAAdABpAG8AbgBzACAAPQAgAFwAIgBcACIALAAgAEYAQQBMAFMARQAsAFwAbgAgACAAIAAgACAAIAAgACAAIAAgACAAIAAgACAAIAAgACAAIAAgACAASQBGAEUAUgBSAE8AUgAoAEYASQBOAEQAKABcACIAPABcACIALAAgAE8AcAB0AGkAbwBuAHMAKQAsACAAMAApACAAPgAgADAAXABuACAAIAAgACAAIAAgACAAIAAgACAAIAAgACAAIAAgACAAKQAsAFwAbgAgACAAIAAgACAAIAAgACAAIAAgACAAIAAgACAAIAAgAF8AdQBzAGUAUAByAGUAYwBpAHMAaQBvAG4ALAAgAEkARgAoAE4ATwBUACgAXwBoAGEAcwBUAGkAbQBlACkALAAgADEALABcAG4AIAAgACAAIAAgACAAIAAgACAAIAAgACAAIAAgACAAIAAgACAAIAAgAEwARQBUACgAXABuACAAIAAgACAAIAAgACAAIAAgACAAIAAgACAAIAAgACAAIAAgACAAIAAgACAAIAAgAF8AdAByAHkAUwBpAGcAQwBoAGEAcgAsACAAUwBFAEEAUgBDAEgAXwBOAFQASABfAEMASABBAFIAKABcACIARABIAE0AUwBUAFwAIgAsACAATwBwAHQAaQBvAG4AcwAsACAAMQAsACAAMQApACwAXABuACAAIAAgACAAIAAgACAAIAAgACAAIAAgACAAIAAgACAAIAAgACAAIAAgACAAIAAgAEkARgBTACgAXABuACAAIAAgACAAIAAgACAAIAAgACAAIAAgACAAIAAgACAAIAAgACAAIAAgACAAIAAgACAAIAAgACAASQBOAEQARQBYACgAXwB0AHIAeQBTAGkAZwBDAGgAYQByACwAIAAxACwAIAAxACkAIAA9ACAAMAAsACAAMwAsAFwAbgAgACAAIAAgACAAIAAgACAAIAAgACAAIAAgACAAIAAgACAAIAAgACAAIAAgACAAIAAgACAAIAAgAEkATgBEAEUAWAAoAF8AdAByAHkAUwBpAGcAQwBoAGEAcgAsACAAMQAsACAAMgApACAAPQAgAFwAIgBEAFwAIgAsACAAMQAsAFwAbgAgACAAIAAgACAAIAAgACAAIAAgACAAIAAgACAAIAAgACAAIAAgACAAIAAgACAAIAAgACAAIAAgAEkATgBEAEUAWAAoAF8AdAByAHkAUwBpAGcAQwBoAGEAcgAsACAAMQAsACAAMgApACAAPQAgAFwAIgBIAFwAIgAsACAAMgAsAFwAbgAgACAAIAAgACAAIAAgACAAIAAgACAAIAAgACAAIAAgACAAIAAgACAAIAAgACAAIAAgACAAIAAgAEkATgBEAEUAWAAoAF8AdAByAHkAUwBpAGcAQwBoAGEAcgAsACAAMQAsACAAMgApACAAPQAgAFwAIgBNAFwAIgAsACAAMwAsAFwAbgAgACAAIAAgACAAIAAgACAAIAAgACAAIAAgACAAIAAgACAAIAAgACAAIAAgACAAIAAgACAAIAAgAEkATgBEAEUAWAAoAF8AdAByAHkAUwBpAGcAQwBoAGEAcgAsACAAMQAsACAAMgApACAAPQAgAFwAIgBTAFwAIgAsACAANAAsAFwAbgAgACAAIAAgACAAIAAgACAAIAAgACAAIAAgACAAIAAgACAAIAAgACAAIAAgACAAIAAgACAAIAAgAEkATgBEAEUAWAAoAF8AdAByAHkAUwBpAGcAQwBoAGEAcgAsACAAMQAsACAAMgApACAAPQAgAFwAIgBUAFwAIgAsACAANQBcAG4AIAAgACAAIAAgACAAIAAgACAAIAAgACAAIAAgACAAIAAgACAAIAAgACAAIAAgACAAKQBcAG4AIAAgACAAIAAgACAAIAAgACAAIAAgACAAIAAgACAAIAAgACAAIAAgACkAXABuACAAIAAgACAAIAAgACAAIAAgACAAIAAgACAAIAAgACAAKQAsAFwAbgAgACAAIAAgACAAIAAgACAAIAAgACAAIAAgACAAIAAgAF8AdAByAHkARABhAHQAZQBTAGUAcABDAGgAYQByACwAIABTAEUAQQBSAEMASABfAE4AVABIAF8AQwBIAEEAUgAoAFwAIgAsAC4ALwAtAF8AXAAiACwAIABPAHAAdABpAG8AbgBzACwAIAAxACwAIAAxACkALABcAG4AIAAgACAAIAAgACAAIAAgACAAIAAgACAAIAAgACAAIABfAGQAYQB0AGUAUwBlAHAAYQByAGEAdABvAHIALAAgAEkARgAoAEkATgBEAEUAWAAoAF8AdAByAHkARABhAHQAZQBTAGUAcABDAGgAYQByACwAIAAxACwAIAAxACkAIAA9ACAAMAAsACAAXAAiAC8AXAAiACwAXABuACAAIAAgACAAIAAgACAAIAAgACAAIAAgACAAIAAgACAAIAAgACAAIABJAE4ARABFAFgAKABfAHQAcgB5AEQAYQB0AGUAUwBlAHAAQwBoAGEAcgAsACAAMQAsACAAMgApAFwAbgAgACAAIAAgACAAIAAgACAAIAAgACAAIAAgACAAIAAgACkALABcAG4AIAAgACAAIAAgACAAIAAgACAAIAAgACAAIAAgACAAIABfAHQAcgB5AFQAaQBtAGUAUwBlAHAAQwBoAGEAcgAsACAAUwBFAEEAUgBDAEgAXwBOAFQASABfAEMASABBAFIAKABcACIALAAuADoALQBfAFwAIgAsACAATwBwAHQAaQBvAG4AcwAsACAAMQAsACAAMQAsACAASQBOAEQARQBYACgAXwB0AHIAeQBEAGEAdABlAFMAZQBwAEMAaABhAHIALAAgADEALAAgADEAKQAgACsAIAAxACkALABcAG4AIAAgACAAIAAgACAAIAAgACAAIAAgACAAIAAgACAAIABfAHQAaQBtAGUAUwBlAHAAYQByAGEAdABvAHIALAAgAEkARgAoAEkATgBEAEUAWAAoAF8AdAByAHkAVABpAG0AZQBTAGUAcABDAGgAYQByACwAIAAxACwAIAAxACkAIAA9ACAAMAAsACAAXAAiADoAXAAiACwAXABuACAAIAAgACAAIAAgACAAIAAgACAAIAAgACAAIAAgACAAIAAgACAAIABJAE4ARABFAFgAKABfAHQAcgB5AFQAaQBtAGUAUwBlAHAAQwBoAGEAcgAsACAAMQAsACAAMgApAFwAbgAgACAAIAAgACAAIAAgACAAIAAgACAAIAAgACAAIAAgACkALABcAG4AIAAgACAAIAAgACAAIAAgACAAIAAgACAAIAAgACAAIABcAG4AIAAgACAAIAAgACAAIAAgACAAIAAgACAAIAAgACAAIABfAHIAVABpAG0AZQAsACAAZgBuAEYAbwByAG0AYQB0AFQAaQBtAGUAKABfAHUAcwBlAFAAcgBlAGMAaQBzAGkAbwBuACwAIABfAHQAcgB1AG4AYwBhAHQAZQAsACAAXwB0AGkAbQBlAFMAZQBwAGEAcgBhAHQAbwByACkALABcAG4AIAAgACAAIAAgACAAIAAgACAAIAAgACAAIAAgACAAIABfAHMARABhAHQAZQAsACAAZgBuAEYAbwByAG0AYQB0AEQAYQB0AGUAKABfAGQAYQB0AGUAUwBlAHAAYQByAGEAdABvAHIALAAgAEkATgBEAEUAWAAoAF8AcgBUAGkAbQBlACwAIAAxACwAIAAyACkAKQAsAFwAbgBcAG4AIAAgACAAIAAgACAAIAAgACAAIAAgACAAIAAgACAAIABJAEYAKABfAGgAYQBzAFQAaQBtAGUALABcAG4AIAAgACAAIAAgACAAIAAgACAAIAAgACAAIAAgACAAIAAgACAAIAAgAEMATwBOAEMAQQBUACgAXwBzAEQAYQB0AGUALAAgAFwAIgAgAFwAIgAsACAASQBOAEQARQBYACgAXwByAFQAaQBtAGUALAAgADEAIAAsADEAKQApACwAXABuACAAIAAgACAAIAAgACAAIAAgACAAIAAgACAAIAAgACAAIAAgACAAIABfAHMARABhAHQAZ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FwAbgBcAG4AUgBlAHQAdQByAG4AcwAgAGEAIABkAGEAdABlACAAZgBvAHIAbQBhAHQAdABlAGQAIABpAG4AIABVAFMAIABNAGkAbABpAHQAYQByAHkAIABtAGUAcwBzAGEAZwBlACAAdAByAGEAZgBmAGkAYw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QAVABH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IAAgACAAIAAgACAAIAAgACAAIAAgAHwAIABpAG4AdABlAGcAZQByACAAIAAgACAAIAAgACAAIAAgAHwAXABuACAAIAAgACAAIAAgACAAIAAgACAAIAAgACAAIAAgACAAIAB8ACAAWwAxADkANQAxAC4ALgAyADAANQAwAF0AIAAgACAAIAB8AFwAbgBNAG8AbgB0AGgAIAAgACAAIAAgACAAIAAgACAAIAAgACAAfAAgAGkAbgB0AGUAZwBlAHIAIABbADEALgAuADEAMgBdACAAfABcAG4ARABhAHkAIAAgACAAIAAgACAAIAAgACAAIAAgACAAIAAgAHwAIABpAG4AdABlAGcAZQByACAAWwAxAC4ALgAzADEAXQAgAHwAXABuAFQAaQBtAGUAIAAgACAAIAAgACAAIAAgACAAIAAgACAAIAB8ACAAZABlAGMAaQBtAGEAbAAgAFsAMAAuAC4AMQApACAAIAB8ACAAVABpAG0AZQAgAG8AZgAgAGQAYQB5ACAAYQBzACAAZABlAGMAaQBtAGEAbAAgAGYAcgBhAGMAdABpAG8AbgAgAG8AZgAgAGEAIABkAGEAeQAuAFwAbgBbAFQAaQBtAGUAWgBvAG4AZQBPAGYAZgBzAGUAdABdACAAfAAgAGQAZQBjAGkAbQBhAGwAIAAgACAAIAAgACAAIAAgACAAfAAgAFQAaQBtAGUAIAB6AG8AbgBlACAAbwBmAGYAcwBlAHQAIABmAHIAbwBtACAAVQBUAEMAIABhAHMAIABkAGUAYwBpAG0AYQBsACAAZgByAGEAYwB0AGkAbwBuACAAbwBmACAAYQAgAGQAYQB5AC4AXABuACAAIAAgACAAIAAgACAAIAAgACAAIAAgACAAIAAgACAAIAB8ACAAWwAtADAALgA2ADIANQAuAC4AMAAuADYAMgA1AF0AIAB8ACAAQQBzAHMAdQBtAGUAZAAgAHQAbwAgAGIAZQAgAFUAVABDACAAaQBmACAAbwBtAG0AaQB0AHQAZQBkAC4AIABbAC0AMQA1ADoAMAAwAC4ALgArADEANQA6ADAAMABdAFwAbgAgACAAIAAgACAAIAAgACAAIAAgACAAIAAgACAAIAAgACAAfAAgACAAIAAgACAAIAAgACAAIAAgACAAIAAgACAAIAAgACAAfAAgAFQAaQBtAGUAIAB3AGkAbABsACAAYgBlACAAYwBvAG4AdgBlAHIAdABlAGQAIABpAGYAIAB0AGgAZQAgAG8AZgBmAHMAZQB0ACAAZABvAGUAcwAgAG4AbwB0ACAAYQBsAGkAZwBuACAAdwBpAHQAaAAgAG0AaQBsAGkAdABhAHIAeQBcAG4AIAAgACAAIAAgACAAIAAgACAAIAAgACAAIAAgACAAIAAgAHwAIAAgACAAIAAgACAAIAAgACAAIAAgACAAIAAgACAAIAAgAHwAIAB0AGkAbQBlACAAegBvAG4AZQBzAC4AXABuAFsAUwBoAG8AcgB0AF0AIAAgACAAIAAgACAAIAAgACAAIAB8ACAAcwB3AGkAdABjAGgAIAAgACAAIAAgACAAIAAgACAAIAB8ACAAUwBoAG8AcgB0ACAAdABpAG0AZQAgAGYAbwByAG0AdAA6ACAAaABoAG0AbQAsACAAbwB0AGgAZQByAHcAaQBzAGUAOgAgAGgAaABtAG0Acw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0ASQBMAF8ARABUAEcAKAAyADAAMgAzACwAIAAyACwAIAAxADIALAAgADAALgA3ADUALAAgADYAMAAwACwAIAAxACkAXABuAFIAZQB0AHUAcgBuAHMAOgAgADEAMgAxADgAMAAwAEsARgBFAEIAMgAzAFwAbgBcAG4ARgBPAFIATQBBAFQAXwBNAEkATABfAEQAVABHACgAIAAsACAALAAgADEAMgAsACAAMAAuADIANQApAFwAbgBSAGUAdAB1AHIAbgBzADoAIAAxADIAMAA2ADAAMA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XABuAEYATwBSAE0AQQBUAF8ATQBJAEwAXwBEAFQARwAgAD0AIABMAEEATQBCAEQAQQAoAFkAZQBhAHIALAAgAE0AbwBuAHQAaAAsACAARABhAHkALAAgAFQAaQBtAGUALAAgAFsAVABpAG0AZQBaAG8AbgBlAE8AZgBmAHMAZQB0AF0ALAAgAFsAUwBoAG8AcgB0AF0ALABcAG4AIAAgACAAIABJAEYAKAAoAFkAZQBhAHIAIAA9ACAAXAAiAFwAIgApACAAKgAgACgATQBvAG4AdABoACAAPQAgAFwAIgBcACIAKQAgACoAIAAoAEQAYQB5ACAAPQAgAFwAIgBcACIAKQAgACoAIAAoAFQAaQBtAGUAIAA9ACAAXAAiAFwAIgApACwAIABcACIAXAAiACwAXABuACAAIAAgACAAIAAgACAAIABJAEYAKAAoAE4ATwBUACgASQBTAE4AVQBNAEIARQBSACgAWQBlAGEAcgApACkAIAAqACAAKABZAGUAYQByACAAPAA+ACAAXAAiAFwAIgApACkAIAArACAAKABOAE8AVAAoAEkAUwBOAFUATQBCAEUAUgAoAE0AbwBuAHQAaAApACkAIAAqACAAKABNAG8AbgB0AGgAIAA8AD4AIABcACIAXAAiACkAKQAgACsAIAAoAE4ATwBUACgASQBTAE4AVQBNAEIARQBSACgARABhAHkAKQApACAAKgAgACgARABhAHkAIAA8AD4AIABcACIAXAAiACkAKQAsACAAewAjAFYAQQBMAFUARQAhAH0ALABcAG4AIAAgACAAIAAgACAAIAAgACAAIAAgACAASQBGACgAKABNAG8AbgB0AGgAIAA8AD4AIABcACIAXAAiACkAIAAqACAATgBPAFQAKABJAFMAXwBWAEEATABJAEQAXwBEAEEAVABFACgAWQBlAGEAcgAsACAATQBvAG4AdABoACwAIABEAGEAeQAsACAAMAApACkALAAgAFwAIgAjAEQAQQBUAEUAIQBcACIALABcAG4AIAAgACAAIAAgACAAIAAgACAAIAAgACAAIAAgACAAIABMAEUAVAAoAFwAbgAgACAAIAAgACAAIAAgACAAIAAgACAAIAAgACAAIAAgACAAIAAgACAAXwB0AHoAbwAsACAATgAoAFQAaQBtAGUAWgBvAG4AZQBPAGYAZgBzAGUAdAApACwAXABuAFwAbgAgACAAIAAgACAAIAAgACAAIAAgACAAIAAgACAAIAAgACAAIAAgACAAZgBuAEYAbQB0AFQAaQBtAGUALAAgAEwAQQBNAEIARABBACgAXwB0AGkAbQBlACwAXABuACAAIAAgACAAIAAgACAAIAAgACAAIAAgACAAIAAgACAAIAAgACAAIAAgACAAIAAgAEwARQBUACgAXABuACAAIAAgACAAIAAgACAAIAAgACAAIAAgACAAIAAgACAAIAAgACAAIAAgACAAIAAgACAAIAAgACAAXwB0AGkAbQBlAEYAbQB0ACwAIABJAEYAKABOACgAUwBoAG8AcgB0ACkALAAgAFwAIgBIAEgAbQBtAFwAIgAsACAAXAAiAEgASABtAG0AcwBzAFwAIgApACwAXABuACAAIAAgACAAIAAgACAAIAAgACAAIAAgACAAIAAgACAAIAAgACAAIAAgACAAIAAgACAAIAAgACAAVABFAFgAVAAoAF8AdABpAG0AZQAsACAAXwB0AGkAbQBlAEYAbQB0ACkAXABuACAAIAAgACAAIAAgACAAIAAgACAAIAAgACAAIAAgACAAIAAgACAAIAAgACAAIAAgACkAXABuACAAIAAgACAAIAAgACAAIAAgACAAIAAgACAAIAAgACAAIAAgACAAIAApACwAXABuAFwAbgAgACAAIAAgACAAIAAgACAAIAAgACAAIAAgACAAIAAgACAAIAAgACAAZgBuAFIAZQBzAG8AbAB2AGUATQBpAGwAaQB0AGEAcgB5AFQAWgAsACAATABBAE0AQgBEAEEAKABcAG4AIAAgACAAIAAgACAAIAAgACAAIAAgACAAIAAgACAAIAAgACAAIAAgACAAIAAgACAASQBGAFMAKABcAG4AIAAgACAAIAAgACAAIAAgACAAIAAgACAAIAAgACAAIAAgACAAIAAgACAAIAAgACAAIAAgACAAIABUAGkAbQBlAFoAbwBuAGUATwBmAGYAcwBlAHQAIAA9ACAAXAAiAFwAIgAsACAASABTAFQAQQBDAEsAKABOACgAVABpAG0AZQApACwAIABcACIASgBcACIAKQAsAFwAbgAgACAAIAAgACAAIAAgACAAIAAgACAAIAAgACAAIAAgACAAIAAgACAAIAAgACAAIAAgACAAIAAgAF8AdAB6AG8AIAA+ACAAMAAuADUALAAgAEwARQBUACgAXABuACAAIAAgACAAIAAgACAAIAAgACAAIAAgACAAIAAgACAAIAAgACAAIAAgACAAIAAgACAAIAAgACAAIAAgACAAIABfAHMAaABpAGYAdABUAFoATwAsACAAXwB0AHoAbwAgAC0AIAAwAC4ANQAsAFwAbgAgACAAIAAgACAAIAAgACAAIAAgACAAIAAgACAAIAAgACAAIAAgACAAIAAgACAAIAAgACAAIAAgACAAIAAgACAAXwB0AGkAbQBlACwAIABOACgAVABpAG0AZQApACAALQAgAF8AcwBoAGkAZgB0AFQAWgBPACwAIAAgAFwAbgAgACAAIAAgACAAIAAgACAAIAAgACAAIAAgACAAIAAgACAAIAAgACAAIAAgACAAIAAgACAAIAAgACAAIAAgACAASABTAFQAQQBDAEsAKABfAHQAaQBtAGUALAAgAFwAIgBNAFwAIgApAFwAbgAgACAAIAAgACAAIAAgACAAIAAgACAAIAAgACAAIAAgACAAIAAgACAAIAAgACAAIAAgACAAIAAgACkALABcAG4AIAAgACAAIAAgACAAIAAgACAAIAAgACAAIAAgACAAIAAgACAAIAAgACAAIAAgACAAIAAgACAAIABfAHQAegBvACAAPAAgAC0AMAAuADUALAAgAEwARQBUACgAXABuACAAIAAgACAAIAAgACAAIAAgACAAIAAgACAAIAAgACAAIAAgACAAIAAgACAAIAAgACAAIAAgACAAIAAgACAAIABfAHMAaABpAGYAdABUAFoATwAsACAAXwB0AHoAbwAgACsAIAAwAC4ANQAsAFwAbgAgACAAIAAgACAAIAAgACAAIAAgACAAIAAgACAAIAAgACAAIAAgACAAIAAgACAAIAAgACAAIAAgACAAIAAgACAAXwB0AGkAbQBlACwAIABOACgAVABpAG0AZQApACAALQAgAF8AcwBoAGkAZgB0AFQAWgBPACwAIAAgAFwAbgAgACAAIAAgACAAIAAgACAAIAAgACAAIAAgACAAIAAgACAAIAAgACAAIAAgACAAIAAgACAAIAAgACAAIAAgACAASABTAFQAQQBDAEsAKABfAHQAaQBtAGUALAAgAFwAIgBZAFwAIgApAFwAbgAgACAAIAAgACAAIAAgACAAIAAgACAAIAAgACAAIAAgACAAIAAgACAAIAAgACAAIAAgACAAIAAgACkALABcAG4AIAAgACAAIAAgACAAIAAgACAAIAAgACAAIAAgACAAIAAgACAAIAAgACAAIAAgACAAIAAgACAAIABUAFIAVQBFACwAIABMAEUAVAAoAFwAbgAgACAAIAAgACAAIAAgACAAIAAgACAAIAAgACAAIAAgACAAIAAgACAAIAAgACAAIAAgACAAIAAgACAAIAAgACAAXwBtAGkAbABpAHQAYQByAHkAVABaAE8ALAAgAFMASQBHAE4AKABfAHQAegBvACkAIAAqACAATQBSAE8AVQBOAEQAKABBAEIAUwAoAF8AdAB6AG8AIAAqACAAMQA0ADQAMAApACwAIAA2ADAAKQAgAC8AIAAxADQANAAwACwAXABuACAAIAAgACAAIAAgACAAIAAgACAAIAAgACAAIAAgACAAIAAgACAAIAAgACAAIAAgACAAIAAgACAAIAAgACAAIABfAHMAaABpAGYAdABUAFoATwAsACAAXwB0AHoAbwAgAC0AIABfAG0AaQBsAGkAdABhAHIAeQBUAFoATwAsAFwAbgAgACAAIAAgACAAIAAgACAAIAAgACAAIAAgACAAIAAgACAAIAAgACAAIAAgACAAIAAgACAAIAAgACAAIAAgACAAXwB0AGkAbQBlACwAIABOACgAVABpAG0AZQApACAALQAgAF8AcwBoAGkAZgB0AFQAWgBPACwAXABuACAAIAAgACAAIAAgACAAIAAgACAAIAAgACAAIAAgACAAIAAgACAAIAAgACAAIAAgACAAIAAgACAAIAAgACAAIABfAGkAZAB4ACwAIABJAE4AVAAoAF8AbQBpAGwAaQB0AGEAcgB5AFQAWgBPACAAKgAgADIANAApACAAKwAgADEAMwAsAFwAbgAgACAAIAAgACAAIAAgACAAIAAgACAAIAAgACAAIAAgACAAIAAgACAAIAAgACAAIAAgACAAIAAgACAAIAAgACAAXwBtAGkAbABpAHQAYQByAHkAVABaACwAIABDAEgATwBPAFMARQAoAF8AaQBkAHgALAAgAFwAIgBZAFwAIgAsACAAXAAiAFgAXAAiACwAIABcACIAVwBcACIALAAgAFwAIgBWAFwAIgAsACAAXAAiAFUAXAAiACwAIABcACIAVABcACIALAAgAFwAIgBTAFwAIgAsACAAXAAiAFIAXAAiACwAIABcACIAUQBcACIALAAgAFwAIgBQAFwAIgAsACAAXAAiAE8AXAAiACwAIABcACIATgBcACIALAAgAFwAIgBaAFwAIgAsACAAXAAiAEEAXAAiACwAIABcACIAQgBcACIALAAgAFwAIgBDAFwAIgAsACAAXAAiAEQAXAAiACwAIABcACIARQBcACIALAAgAFwAIgBGAFwAIgAsACAAXAAiAEcAXAAiACwAIABcACIASABcACIALAAgAFwAIgBJAFwAIgAsACAAXAAiAEsAXAAiACwAIABcACIATABcACIALAAgAFwAIgBNAFwAIgApACwAXABuACAAIAAgACAAIAAgACAAIAAgACAAIAAgACAAIAAgACAAIAAgACAAIAAgACAAIAAgACAAIAAgACAAIAAgACAAIABIAFMAVABBAEMASwAoAF8AdABpAG0AZQAsACAAXwBtAGkAbABpAHQAYQByAHkAVABaACkAXABuACAAIAAgACAAIAAgACAAIAAgACAAIAAgACAAIAAgACAAIAAgACAAIAAgACAAIAAgACAAIAAgACAAKQBcAG4AIAAgACAAIAAgACAAIAAgACAAIAAgACAAIAAgACAAIAAgACAAIAAgACAAIAAgACAAKQBcAG4AIAAgACAAIAAgACAAIAAgACAAIAAgACAAIAAgACAAIAAgACAAIAAgACkALABcAG4AIAAgACAAIAAgACAAIAAgACAAIAAgACAAXABuACAAIAAgACAAIAAgACAAIAAgACAAIAAgACAAIAAgACAAIAAgACAAIABfAGQAYQB5ACwAIABJAE4AVAAoAEQAYQB5ACkALABcAG4AIAAgACAAIAAgACAAIAAgACAAIAAgACAAIAAgACAAIAAgACAAIAAgAF8AdQBzAGUAUAByAGUAYwBpAHMAaQBvAG4ALAAgADQAIAAtACAATgAoAFMAaABvAHIAdAApACwAXABuACAAIAAgACAAIAAgACAAIAAgACAAIAAgACAAIAAgACAAIAAgACAAIABfAG0AaQBsAGkAdABhAHIAeQBUAGkAbQBlACwAIABmAG4AUgBlAHMAbwBsAHYAZQBNAGkAbABpAHQAYQByAHkAVABaACgAKQAsAFwAbgAgACAAIAAgACAAIAAgACAAIAAgACAAIAAgACAAIAAgACAAIAAgACAAXwByAEQAYQB0AGUALAAgAEkARgAoAFkAZQBhAHIAIAA9ACAAXAAiAFwAIgAsAFwAbgAgACAAIAAgACAAIAAgACAAIAAgACAAIAAgACAAIAAgACAAIAAgACAAIAAgACAAIABSAEUAUwBPAEwAVgBFAF8ARABBAFQARQAoADIAMAAwADAALAAgADMALAAgAF8AZABhAHkALAAgAEkATgBEAEUAWAAoAF8AbQBpAGwAaQB0AGEAcgB5AFQAaQBtAGUALAAgADEALAAgADEAKQAsACAAXwB1AHMAZQBQAHIAZQBjAGkAcwBpAG8AbgApACwAXABuACAAIAAgACAAIAAgACAAIAAgACAAIAAgACAAIAAgACAAIAAgACAAIAAgACAAIAAgAFIARQBTAE8ATABWAEUAXwBEAEEAVABFACgAWQBlAGEAcgAsACAATQBvAG4AdABoACwAIABfAGQAYQB5ACwAIABJAE4ARABFAFgAKABfAG0AaQBsAGkAdABhAHIAeQBUAGkAbQBlACwAIAAxACwAIAAxACkALAAgAF8AdQBzAGUAUAByAGUAYwBpAHMAaQBvAG4AKQBcAG4AIAAgACAAIAAgACAAIAAgACAAIAAgACAAIAAgACAAIAAgACAAIAAgACkALABcAG4AIAAgACAAIAAgACAAIAAgACAAIAAgACAAIAAgACAAIAAgACAAIAAgAF8AcwBEAGEAeQAsACAAVABFAFgAVAAoAEkATgBEAEUAWAAoAF8AcgBEAGEAdABlACwAIAAzACkALAAgAFwAIgAwADAAXAAiACkALABcAG4AIAAgACAAIAAgACAAIAAgACAAIAAgACAAIAAgACAAIAAgACAAIAAgAEkARgAoAFkAZQBhAHIAIAA9ACAAXAAiAFwAIgAsAFwAbgAgACAAIAAgACAAIAAgACAAIAAgACAAIAAgACAAIAAgACAAIAAgACAAIAAgACAAIABDAE8ATgBDAEEAVAAoAF8AcwBEAGEAeQAsACAAZgBuAEYAbQB0AFQAaQBtAGUAKABJAE4ARABFAFgAKABfAHIARABhAHQAZQAsACAANAApACkALAAgAEkATgBEAEUAWAAoAF8AbQBpAGwAaQB0AGEAcgB5AFQAaQBtAGUALAAgADEALAAgADIAKQApACwAXABuACAAIAAgACAAIAAgACAAIAAgACAAIAAgACAAIAAgACAAIAAgACAAIAAgACAAIAAgAEkARgAoACgASQBOAEQARQBYACgAXwByAEQAYQB0AGUALAAgADEAKQAgADwAIAAxADkANQAxACkAIAArACAAKABJAE4ARABFAFgAKABfAHIARABhAHQAZQAsACAAMQApACAAPgAgADIAMAA1ADAAKQAsACAAXAAiACMAUgBBAE4ARwBFACEAXAAiACwAXABuACAAIAAgACAAIAAgACAAIAAgACAAIAAgACAAIAAgACAAIAAgACAAIAAgACAAIAAgACAAIAAgACAATABFAFQAKABcAG4AIAAgACAAIAAgACAAIAAgACAAIAAgACAAIAAgACAAIAAgACAAIAAgACAAIAAgACAAIAAgACAAIAAgACAAIAAgAF8AcwBUAGkAbQBlACwAIABmAG4ARgBtAHQAVABpAG0AZQAoAEkATgBEAEUAWAAoAF8AcgBEAGEAdABlACwAIAA0ACkAKQAsAFwAbgAgACAAIAAgACAAIAAgACAAIAAgACAAIAAgACAAIAAgACAAIAAgACAAIAAgACAAIAAgACAAIAAgACAAIAAgACAAXwBzAE0AbwBuAHQAaAAsACAAVQBQAFAARQBSACgATQBPAE4AVABIAF8ATgBBAE0ARQAoAEkATgBEAEUAWAAoAF8AcgBEAGEAdABlACwAIAAyACkALAAgADEALAAgADEAKQApACwAXABuACAAIAAgACAAIAAgACAAIAAgACAAIAAgACAAIAAgACAAIAAgACAAIAAgACAAIAAgACAAIAAgACAAIAAgACAAIABfAHMAWQBZACwAIABSAEkARwBIAFQAKABUAEUAWABUACgASQBOAEQARQBYACgAXwByAEQAYQB0AGUALAAgADEAKQAsACAAXAAiADAAMABcACIAKQAsACAAMgApACwAXABuACAAIAAgACAAIAAgACAAIAAgACAAIAAgACAAIAAgACAAIAAgACAAIAAgACAAIAAgACAAIAAgACAAIAAgACAAIABDAE8ATgBDAEEAVAAoAF8AcwBEAGEAeQAsACAAXwBzAFQAaQBtAGUALAAgAEkATgBEAEUAWAAoAF8AbQBpAGwAaQB0AGEAcgB5AFQAaQBtAGUALAAgADEALAAgADIAKQAsACAAXwBzAE0AbwBuAHQAaAAsACAAXwBzAFkAW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8ATgBWAEUAUgBTAEkATwBO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FAEQAQQBUAEUAXABuAFwAbgBSAGUAdAB1AHIAbgBzACAAYQBuACAARQB4AGMAZQBsACAARABhAHQAZQAvAFQAaQBtAGUAIABmAG8AcgAgAHQAaABlACAAcAByAG8AdgBpAGQAZQBkACAATQBvAGQAaQBmAGkAZQBkACAASgB1AGwAaQBhAG4AIABEAGEAdA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fAAgAEUAeABjAGUAbAAgAEQAYQB0AGUALwBUAGkAbQBlAC4AXABuACAAIAAgAHwAIABbADEALgAuADIAOQA1ADgANAA2ADYAKQAgACAAIAAgAHwAIAAxADkAMAAwAC0AMAAxAC0AMAAxAC4ALgA5ADkAOQA5AC0AMQAyAC0AMw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HwAIABkAGUAYwBpAG0AYQBsACAAIAAgACAAIAAgACAAIAAgACAAfAAgAE0AbwBkAGkAZgBpAGUAZAAgAEoAdQBsAGkAYQBuACAARABhAHQAZQBcAG4AIAAgACAAIAAgACAAIAAgAHwAIABbADEANQAwADEAOQAuAC4AMgA5ADcAMwA0ADgANAAp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FAEQAQQBUAEUAIAA9ACAATABBAE0AQgBEAEEAKABNAEoARABhAHQAZQAsAFwAbgAgACAAIAAgAEkARgAoAE0ASgBEAGEAdABlACAAPQAgAFwAIgBcACIALAAgAFwAIgBcACIALABcAG4AIAAgACAAIAAgACAAIAAgAEkARgAoAE4ATwBUACgASQBTAE4AVQBNAEIARQBSACgATQBKAEQAYQB0AGUAKQApACwAIAB7ACMAVgBBAEwAVQBFACEAfQAsAFwAbgAgACAAIAAgACAAIAAgACAAIAAgACAAIABJAEYAKAAoAE0ASgBEAGEAdABlACAAPAAgADEANQAwADEAOQApACAAKwAgACgATQBKAEQAYQB0AGUAIAA+AD0AIAAyADkANwAzADQAOAA0ACkALAAgAHsAIwBOAFUATQAhAH0ALAAgAFwAbgAgACAAIAAgACAAIAAgACAAIAAgACAAIAAgACAAIAAgAE0ASgBEAGEAdABlACAALQAgADEANQAwADEAOA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BAFQARQBfAFQATwBfAE0ASgBEAEEAVABFAFwAbgBcAG4AUgBlAHQAdQByAG4AcwAgAHQAaABlACAATQBvAGQAaQBmAGkAZQBkACAASgB1AGwAaQBhAG4AIABEAGEAdABlACAAZgBvAHIAIAB0AGgAZQAgAHAAcgBvAHYAaQBkAGUAZAAgAEUAeABjAGUAbAAgAEQAYQB0AGUALwBUAGkAbQ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IAB8ACAATQBvAGQAaQBmAGkAZQBkACAASgB1AGwAaQBhAG4AIABEAGEAdABlAC4AXABuACAAIAAgAHwAIABbADEANQAwADEAOQAuAC4AMgA5ADcAMwA0ADgANAAp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hAHQAZQAgAHwAIABkAGUAYwBpAG0AYQBsACAAIAAgACAAIAAgAHwAIABFAHgAYwBlAGwAIABEAGEAdABlAC8AVABpAG0AZQBcAG4AIAAgACAAIAAgACAAfAAgAFsAMQAuAC4AMgA5ADUAOAA0ADYANgApACAAfAAgADEAOQAwADAALQAwADEALQAwADEALgAuADkAOQA5ADkALQAxADIALQAzAD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RABBAFQARQBfAFQATwBfAE0ASgBEAEEAVABFACAAPQAgAEwAQQBNAEIARABBACgARQBEAGEAdABlACwAXABuACAAIAAgACAASQBGACgARQBEAGEAdABlACAAPQAgAFwAIgBcACIALAAgAFwAIgBcACIALAAgAFwAbgAgACAAIAAgACAAIAAgACAASQBGACgATgBPAFQAKABJAFMATgBVAE0AQgBFAFIAKABFAEQAYQB0AGUAKQApACwAIAB7ACMAVgBBAEwAVQBFACEAfQAsAFwAbgAgACAAIAAgACAAIAAgACAAIAAgACAAIABFAEQAYQB0AGUAIAArACAAMQA1ADAAMQA4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QQBUAEUAXwBUAE8AXwBFAEQAQQBUAEUAXABuAFwAbgBSAGUAdAB1AHIAbgBzACAAYQBuACAARQB4AGMAZQBsACAARABhAHQAZQAvAFQAaQBtAGUAIABmAG8AcgAgAHQAaABlACAAcAByAG8AdgBpAGQAZQBkACAAVQBTACAAZgBvAHIAbQBhAHQAIABkAGEAdABlACAAYQBuAGQ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GEAdABlACAAfAAgAHQAZQB4AHQAIAB8ACAARABhAHQAZQAgAGkAbgAgAFUAUwAgAGYAbwByAG0AYQB0ACAAaQBlAC4AIABNAE0ALwBkAGQALwB5AHkAeQB5ACAAaABoADoAbQBtADoAcw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XABuAFUAUwBEAEEAVABFAF8AVABPAF8ARQBEAEEAVABFACAAPQAgAEwAQQBNAEIARABBACgAVQBTAEQAYQB0AGUALABcAG4AIAAgACAAIABJAEYAKABVAFMARABhAHQAZQAgAD0AIABcACIAXAAiACwAIABcACIAXAAiACwAXABuACAAIAAgACAAIAAgACAAIABMAEUAVAAoAFwAbgAgACAAIAAgACAAIAAgACAAIAAgACAAIABfAFUAUwBEAGEAdABlACwAIABQAEEAUgBTAEUAXwBVAFMAXwBEAEEAVABFACgAVQBTAEQAYQB0AGUAKQAsAFwAbgAgACAAIAAgACAAIAAgACAAIAAgACAAIABfAHQAaQBtAGUALAAgAEkATgBEAEUAWAAoAF8AVQBTAEQAYQB0AGUALAAgADEALAAgADQAKQAsAFwAbgAgACAAIAAgACAAIAAgACAAIAAgACAAIABfAHkAZQBhAHIALAAgAEkATgBEAEUAWAAoAF8AVQBTAEQAYQB0AGUALAAgADEALAAgADEAKQAsAFwAbgAgACAAIAAgACAAIAAgACAAIAAgACAAIABfAGUARABhAHQAZQAsACAASQBGACgAXwB5AGUAYQByACAAPQAgAFwAIgBcACIALAAgADAALABcAG4AIAAgACAAIAAgACAAIAAgACAAIAAgACAAIAAgACAAIABEAEEAVABFACgAXwB5AGUAYQByACwAIABJAE4ARABFAFgAKABfAFUAUwBEAGEAdABlACwAIAAxACwAIAAyACkALAAgAEkATgBEAEUAWAAoAF8AVQBTAEQAYQB0AGUALAAgADEALAAgADMAKQApAFwAbgAgACAAIAAgACAAIAAgACAAIAAgACAAIAApACwAXABuACAAIAAgACAAIAAgACAAIAAgACAAIAAgAF8AZQBEAGEAdABlACAAKwAgAF8AdABpAG0AZ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BAFQARQBfAFQATwBfAFUAUwBEAEEAVABFAFwAbgBcAG4AUgBlAHQAdQByAG4AcwAgAGEAIABVAFMAIABmAG8AcgBtAGEAdAAgAGQAYQB0AGUAIABhAG4AZAAgAHQAaQBtAGUAIABmAG8AcgAgAHQAaABlACAAcAByAG8AdgBpAGQAZQBkACAARQB4AGMAZQBsACAARABhAHQAZQAvAF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VAFMAIABmAG8AcgBtAGEAd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YQB0AGUAIAAgACAAIAAgAHwAIABkAGUAYwBpAG0AYQBsACAAfAAgAEUAeABjAGUAbAAgAEQAYQB0AGUALwBUAGkAbQBlAC4AXABuAFsATwBwAHQAaQBvAG4AcwBdACAAfAAgAHQAZQB4AHQAIAAgACAAIAB8ACAAUwB0AHIAaQBuAGcAIAB3AGkAdABoACAAZQBsAGUAbQBlAG4AdABzADoAIABbAFMAaQBnAG4AaQBmAGkAYwBhAG4AYwBlAF0AWwBEAGEAdABlAFMAZQBwAGEAcgBhAHQAbwByAF0AWwBUAGkAbQBlAFMAZQBwAGEAcgBhAHQAbwByAF0AWwA8AF0AXABuACAAIAAgACAAIAAgACAAIAAgACAAfAAgACAAIAAgACAAIAAgACAAIAB8ACAAIAAgAFMAaQBnAG4AaQBmAGkAYwBhAG4AYwBlADoAIABsAGUAYQBzAHQAIABzAGkAZwBuAGkAZgBpAGMAYQBuAHQAIABjAG8AbQBwAG8AbgBlAG4AdAAgAHcAaABlAHIAZQA6AFwAbgAgACAAIAAgACAAIAAgACAAIAAgAHwAIAAgACAAIAAgACAAIAAgACAAfAAgACAAIAAgAE4AdQBsAGwAIAA6ACAARABlAGYAYQB1AGwAdABzACAAdABvACAAbQBpAG4AdQB0AGUAcwAgAGkAZgAgAHQAaQBtAGUAIABwAHIAZQBzAGUAbgB0ACwAIABvAHQAaABlAHIAdwBpAHMAZQAgAGQAYQB5AFwAbgAgACAAIAAgACAAIAAgACAAIAAgAHwAIAAgACAAIAAgACAAIAAgACAAfAAgACAAIAAgACAAIAAgAEQAIAA6ACAARABhAHkAXABuACAAIAAgACAAIAAgACAAIAAgACAAfAAgACAAIAAgACAAIAAgACAAIAB8ACAAIAAgACAAIAAgACAASAAgADoAIABIAG8AdQByAFwAbgAgACAAIAAgACAAIAAgACAAIAAgAHwAIAAgACAAIAAgACAAIAAgACAAfAAgACAAIAAgACAAIAAgAE0AIAA6ACAATQBpAG4AdQB0AGUAXABuACAAIAAgACAAIAAgACAAIAAgACAAfAAgACAAIAAgACAAIAAgACAAIAB8ACAAIAAgACAAIAAgACAAUwAgADoAIABTAGUAYwBvAG4AZABcAG4AIAAgACAAIAAgACAAIAAgACAAIAB8ACAAIAAgACAAIAAgACAAIAAgAHwAIAAgACAAIAAgACAAIABUACAAOgAgAE0AaQBsAGwAaQBzAGUAYwBvAG4AZAAgACgAVABpAGMAawBzACkAXABuACAAIAAgACAAIAAgACAAIAAgACAAfAAgACAAIAAgACAAIAAgACAAIAB8ACAAIABEAGEAdABlAFMAZQBwAGEAcgBhAHQAbwByADoAIABDAGgAYQByAGEAYwB0AGUAcgAgAHQAbwAgAHMAZQBwAGEAcgBhAHQAZQAgAGQAYQB0AGUAIABjAG8AbQBwAG8AbgBlAG4AdABzAC4AIABbACwALgAvAC0AXwBdAFwAbgAgACAAIAAgACAAIAAgACAAIAAgAHwAIAAgACAAIAAgACAAIAAgACAAfAAgACAAVABpAG0AZQBTAGUAcABhAHIAYQB0AG8AcgA6ACAAQwBoAGEAcgBhAGMAdABlAHIAIAB0AG8AIABzAGUAcABhAHIAYQB0AGUAIAB0AGkAbQBlACAAYwBvAG0AcABvAG4AZQBuAHQAcwAuACAAWwAsAC4AOgAtAF8AXQBcAG4AIAAgACAAIAAgACAAIAAgACAAIAB8ACAAIAAgACAAIAAgACAAIAAgAHwAIAAgACAAIAAgACAAIAAgACAAIAAgACAAIAA8ACAAOgAgAFIAbwB1AG4AZAAgAGIAeQAgAHQAcgB1AG4AYwBhAHQAaQBuAGcAIABjAG8AbQBwAG8AbgBlAG4AdABzAC4AIABEAGUAZgBhAHUAbAB0ACAAaQBzACAAcgBvAHUAbgBkAGkAbgBnACAAdABvACAAbgBlAGEAcgBlAHM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cAG4ALwAqAEUARABBAFQARQBfAFQATwBfAFUAUwBEAEEAVABFACAAPQAgAEwAQQBNAEIARABBACgARQBEAGEAdABlACwAIABbAE8AcAB0AGkAbwBuAHMAXQAsAFwAbgAgACAAIAAgAEkARgAoAEUARABhAHQAZQAgAD0AIABcACIAXAAiACwAIABcACIAXAAiACwAIABcAG4AIAAgACAAIAAgACAAIAAgAEkARgAoAE4ATwBUACgASQBTAE4AVQBNAEIARQBSACgARQBEAGEAdABlACkAKQAsACAAewAjAFYAQQBMAFUARQAhAH0ALABcAG4AIAAgACAAIAAgACAAIAAgACAAIAAgACAATABFAFQAKABcAG4AIAAgACAAIAAgACAAIAAgACAAIAAgACAAIAAgACAAIABfAHkAZQBhAHIAQwBFACwAIABZAEUAQQBSACgARQBEAGEAdABlACkALABcAG4AIAAgACAAIAAgACAAIAAgACAAIAAgACAAIAAgACAAIABfAG0AbwBuAHQAaAAsACAATQBPAE4AVABIACgARQBEAGEAdABlACkALABcAG4AIAAgACAAIAAgACAAIAAgACAAIAAgACAAIAAgACAAIABfAGQAYQB5ACwAIABEAEEAWQAoAEUARABhAHQAZQApACwAXABuACAAIAAgACAAIAAgACAAIAAgACAAIAAgACAAIAAgACAAXwB0AGkAbQBlACwAIABFAEQAYQB0AGUAIAAtACAASQBOAFQAKABFAEQAYQB0AGUAKQAsAFwAbgAgACAAIAAgACAAIAAgACAAIAAgACAAIAAgACAAIAAgAEYATwBSAE0AQQBUAF8AVQBTAF8ARABBAFQARQAoAF8AeQBlAGEAcgBDAEUALAAgAF8AbQBvAG4AdABoACwAIABfAGQAYQB5ACwAIABfAHQAaQBtAGUALAAgAE8AcAB0AGkAbwBuAHMALAAgADAAKQBcAG4AIAAgACAAIAAgACAAIAAgACAAIAAgACAAKQBcAG4AIAAgACAAIAAgACAAIAAgACkAXABuACAAIAAgACAAKQBcAG4AKQA7AFwAbgBcAG4AXABuAFwAbgBcAG4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kAUwBPAEQAQQBUAEUAVABJAE0ARQBcAG4AXABuAFIAZQB0AHUAcgBuAHMAIABJAFMATwAgAGYAbwByAG0AYQB0ACAAZABhAHQAZQAsACAAdABpAG0AZQAgAGEAbgBkACAAdABpAG0AZQAgAHoAbwBuAGUAIABvAGYAZgBzAGUAdAAgAGYAcgBvAG0AIABhACAATQBvAGQAaQBmAGkAZQBkACAASgB1AGwAaQBhAG4AIABEAGEAd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kAGEAdABlACwAIAB0AGkAbQBlACAAYQBuAGQAIAB0AGkAbQBlACAAegBvAG4AZQAgAG8AZgBmAHMAZQB0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IAAgAHwAIABkAGUAYwBpAG0AYQBsACAAIAAgACAAIAAgACAAIAAgAHwAIABNAG8AZABpAGYAaQBlAGQAIABKAHUAbABpAGEAbgAgAEQAYQB0AGUAXABuAFsAVABpAG0AZQBaAG8AbgBlAE8AZgBmAHMAZQB0AF0AIAAgACAAfAAgAGQAZQBjAGkAbQBhAGwAIAAgACAAIAAgACAAIAAgACAAfAAgAFQAaQBtAGUAIAB6AG8AbgBlACAAbwBmAGYAcwBlAHQAIABmAHIAbwBtACAAVQBUAEMAIABhAHMAIABkAGUAYwBpAG0AYQBsACAAZgByAGEAYwB0AGkAbwBuACAAbwBmACAAYQAgAGQAYQB5AC4AXABuACAAIAAgACAAIAAgACAAIAAgACAAIAAgACAAIAAgACAAIAAgACAAfAAgAFsALQAwAC4ANgAyADUALgAuADAALgA2ADIANQBdACAAfAAgAC0AMQA1ADoAMAAwAC4ALgArADEANQA6ADAAMABcAG4AXABuAFsAVABv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CAAIAB8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JAFMATwBEAEEAVABFACAAPQAgAEwAQQBNAEIARABBACgATQBKAEQAYQB0AGUALAAgAFsAVABpAG0AZQBaAG8AbgBlAE8AZgBmAHMAZQB0AF0ALAAgAFsATwBwAHQAaQBvAG4AcwBdACwAIABbAFQAbwBKAHUAbABpAGEAbgBDAGEAbABlAG4AZABhAHIAXQAsAFwAbgAgACAAIAAgAEwARQBUACgAXABuACAAIAAgACAAIAAgACAAIABfAHIARABhAHQAZQAsACAATQBKAEQAQQBUAEUAXwBUAE8AXwBDAEEATABFAE4ARABBAFIAXwBEAEEAVABFACgATQBKAEQAYQB0AGUALAAgAF8AcAByAGUAYwBpAHMAaQBvAG4ALAAgAF8AdAByAHUAbgBjAGEAdABlACwAIABUAG8ASgB1AGwAaQBhAG4AQwBhAGwAZQBuAGQAYQByACkALABcAG4AIAAgACAAIAAgACAAIAAgAEYATwBSAE0AQQBUAF8ASQBTAE8AXwBEAEEAVABFAFQASQBNAEUAKABcAG4AIAAgACAAIAAgACAAIAAgACAAIAAgACAASQBOAEQARQBYACgAXwByAEQAYQB0AGUALAAgADEALAAgADEAKQAsAFwAbgAgACAAIAAgACAAIAAgACAAIAAgACAAIABJAE4ARABFAFgAKABfAHIARABhAHQAZQAsACAAMQAsACAAMgApACwAXABuACAAIAAgACAAIAAgACAAIAAgACAAIAAgAEkATgBEAEUAWAAoAF8AcgBEAGEAdABlACwAIAAxACwAIAAzACkALABcAG4AIAAgACAAIAAgACAAIAAgACAAIAAgACAASQBOAEQARQBYACgAXwByAEQAYQB0AGUALAAgADEALAAgADQAKQAsAFwAbgAgACAAIAAgACAAIAAgACAAIAAgACAAIABUAGkAbQBlAFoAbwBuAGUATwBmAGYAcwBlAHQALABcAG4AIAAgACAAIAAgACAAIAAgACAAIAAgACAAUAByAGUAYwBpAHMAaQBvAG4ALABcAG4AIAAgACAAIAAgACAAIAAgACAAIAAgACAATgBvAFoAdQBsAHUALABcAG4AIAAgACAAIAAgACAAIAAgACAAIAAgACAAVABvAEoAdQBsAGkAYQBuAEMAYQBsAGUAbgBkAGEAcgBcAG4AIAAgACAAIAAgACAAIAAgACkAXABuACAAIAAgACAAKQBcAG4AKQA7AFwAbgBcAG4AXABuAFwAbgBcAG4AXABuAFwAbgBcAG4AXABuAFwAbgBcAG4AXABuAFwAbgBcAG4AXABuAFwAbgBcAG4AXABuAFwAbgBcAG4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QQBUAEUAVABJAE0ARQBfAFQATwBfAE0ASgBEAEEAVABFAFwAbgBcAG4AUgBlAHQAdQByAG4AcwAgAHQAaABlACAATQBvAGQAaQBmAGkAZQBkACAASgB1AGwAaQBhAG4AIABEAGEAdABlACAAYQBuAGQAIAB0AGkAbQBlACAAegBvAG4AZQAgAG8AZgBmAHMAZQB0ACAAZgBvAHIAIABhACAAZABhAHQAZQAgAGEAbgBkACAAdABpAG0AZQAgAHAAcgBvAHYAaQBkAGUAZ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TQBvAGQAaQBmAGkAZQBkACAASgB1AGwAaQBhAG4AIABEAGEAdABlAFwAbgAgADIAIAB8ACAAZABlAGMAaQBtAGEAbAAgACAAIAAgACAAIAAgACAAIAB8ACAAVABpAG0AZQAgAHoAbwBuAGUAIABvAGYAZgBzAGUAdAAgAGYAcgBvAG0AIABVAFQAQwAgAGEAcwAgAGQAZQBjAGkAbQBhAGwAIABmAHIAYQBjAHQAaQBvAG4AIABvAGYAIABhACAAZABhAHkALgBcAG4AIAAgACAAfAAgAFsALQAwAC4ANgAyADUALgAuADAALgA2ADIANQBdACAAfAAgAC0AMQA1ADoAMAAwAC4ALgArADEANQA6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VABpAG0AZQAgACAAIAAgACAAIAAgACAAIAAgAHwAIAB0AGUAeAB0ACAAIAAgAHwAIABJAFMATwAgAGYAbwByAG0AYQB0AHQAZQBkACAAZABhAHQAZQAsACAAdABpAG0AZQAgAGEAbgBkACAAdABpAG0AZQAgAHoAbwBuAGUAIABvAGYAZgBzAGUAdAAuAFwAbgBbAEYAcgBvAG0ASgB1AGwAaQBhAG4AQwBhAGwAZQBuAGQAYQByAF0AIAB8ACAAcwB3AGkAdABjAGgAIAB8ACAAQwBhAGwAYwB1AGwAYQB0AGUAIABmAHIAbwBtACAAdABoAGUAIABKAHUAbABpAGEAbgAgAHAAcgBvAGwAZQBwAHQAaQBjACAAYwBhAGwAZQBuAGQAYQByAC4AIABEAGUAZgBhAHUAbAB0ACAAaQBzACAARwByAGUAZwBvAHIAaQBhAG4AXABuACAAIAAgACAAIAAgACAAIAAgACAAIAAgACAAIAAgACAAIAAgACAAIAAgAHw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EQAQQBUAEUAVABJAE0ARQBfAFQATwBfAE0ASgBEAEEAVABFACAAPQAgAEwAQQBNAEIARABBACgASQBTAE8ARABhAHQAZQBUAGkAbQBlACwAIABbAEYAcgBvAG0ASgB1AGwAaQBhAG4AQwBhAGwAZQBuAGQAYQByAF0ALABcAG4AIAAgACAAIABJAEYAKABJAFMATwBEAGEAdABlAFQAaQBtAGUAIAA9ACAAXAAiAFwAIgAsACAAewBcACIAXAAiACwAIABcACIAXAAiAH0ALABcAG4AIAAgACAAIAAgACAAIAAgAEwARQBUACgAXABuACAAIAAgACAAIAAgACAAIAAgACAAIAAgAF8AaQBzAG8ARABhAHQAZQBUAGkAbQBlACwAIABQAEEAUgBTAEUAXwBJAFMATwBfAEQAQQBUAEUAVABJAE0ARQAoAEkAUwBPAEQAYQB0AGUAVABpAG0AZQAsACAAMAAsACAARgByAG8AbQBKAHUAbABpAGEAbgBDAGEAbABlAG4AZABhAHIAKQAsAFwAbgAgACAAIAAgACAAIAAgACAAIAAgACAAIABJAEYAKABJAFMARQBSAFIATwBSACgASQBOAEQARQBYACgAXwBpAHMAbwBEAGEAdABlAFQAaQBtAGUALAAgADEALAAgADEAKQApACwAIABIAFMAVABBAEMASwAoAEkATgBEAEUAWAAoAF8AaQBzAG8ARABhAHQAZQBUAGkAbQBlACwAIAAxACwAIAAxACkALAAgAFwAIgBcACIAKQAsAFwAbgAgACAAIAAgACAAIAAgACAAIAAgACAAIAAgACAAIAAgAEkARgAoAEkATgBEAEUAWAAoAF8AaQBzAG8ARABhAHQAZQBUAGkAbQBlACwAIAAxACwAIAAxACkAIAA9ACAAXAAiAFQAXAAiACwAIABIAFMAVABBAEMASwAoAHsAIwBOAC8AQQB9ACwAIABcACIAXAAiACkALABcAG4AIAAgACAAIAAgACAAIAAgACAAIAAgACAAIAAgACAAIAAgACAAIAAgAEwARQBUACgAXABuACAAIAAgACAAIAAgACAAIAAgACAAIAAgACAAIAAgACAAIAAgACAAIAAgACAAIAAgAF8ATQBKAEQAYQB0AGUALAAgAEkARgBTACgAXABuACAAIAAgACAAIAAgACAAIAAgACAAIAAgACAAIAAgACAAIAAgACAAIAAgACAAIAAgACAAIAAgACAASQBOAEQARQBYACgAXwBpAHMAbwBEAGEAdABlAFQAaQBtAGUALAAgADEALAAgADEAKQAgAD0AIABcACIARABcACIALABcAG4AIAAgACAAIAAgACAAIAAgACAAIAAgACAAIAAgACAAIAAgACAAIAAgACAAIAAgACAAIAAgACAAIAAgACAAIAAgAE0ATwBEAEkARgBJAEUARABfAEoAVQBMAEkAQQBOAF8ARABBAFQARQAoAFwAbgAgACAAIAAgACAAIAAgACAAIAAgACAAIAAgACAAIAAgACAAIAAgACAAIAAgACAAIAAgACAAIAAgACAAIAAgACAAIAAgACAAIABJAE4ARABFAFgAKABfAGkAcwBvAEQAYQB0AGUAVABpAG0AZQAsACAAMQAsACAAMgApACwAXABuACAAIAAgACAAIAAgACAAIAAgACAAIAAgACAAIAAgACAAIAAgACAAIAAgACAAIAAgACAAIAAgACAAIAAgACAAIAAgACAAIAAgAEkATgBEAEUAWAAoAF8AaQBzAG8ARABhAHQAZQBUAGkAbQBlACwAIAAxACwAIAAzACkALABcAG4AIAAgACAAIAAgACAAIAAgACAAIAAgACAAIAAgACAAIAAgACAAIAAgACAAIAAgACAAIAAgACAAIAAgACAAIAAgACAAIAAgACAASQBOAEQARQBYACgAXwBpAHMAbwBEAGEAdABlAFQAaQBtAGUALAAgADEALAAgADQAKQAsAFwAbgAgACAAIAAgACAAIAAgACAAIAAgACAAIAAgACAAIAAgACAAIAAgACAAIAAgACAAIAAgACAAIAAgACAAIAAgACAAIAAgACAAIABJAE4ARABFAFgAKABfAGkAcwBvAEQAYQB0AGUAVABpAG0AZQAsACAAMQAsACAANQApACwAXABuACAAIAAgACAAIAAgACAAIAAgACAAIAAgACAAIAAgACAAIAAgACAAIAAgACAAIAAgACAAIAAgACAAIAAgACAAIAAgACAAIAAgAEYAcgBvAG0ASgB1AGwAaQBhAG4AQwBhAGwAZQBuAGQAYQByAFwAbgAgACAAIAAgACAAIAAgACAAIAAgACAAIAAgACAAIAAgACAAIAAgACAAIAAgACAAIAAgACAAIAAgACAAIAAgACAAKQAsAFwAbgAgACAAIAAgACAAIAAgACAAIAAgACAAIAAgACAAIAAgACAAIAAgACAAIAAgACAAIAAgACAAIAAgAEkATgBEAEUAWAAoAF8AaQBzAG8ARABhAHQAZQBUAGkAbQBlACwAIAAxACwAIAAxACkAIAA9ACAAXAAiAE8AXAAiACwAXABuACAAIAAgACAAIAAgACAAIAAgACAAIAAgACAAIAAgACAAIAAgACAAIAAgACAAIAAgACAAIAAgACAAIAAgACAAIABPAFIARABJAE4AQQBMAF8ARABBAFQARQBfAFQATwBfAE0ASgBEAEEAVABFACgAXABuACAAIAAgACAAIAAgACAAIAAgACAAIAAgACAAIAAgACAAIAAgACAAIAAgACAAIAAgACAAIAAgACAAIAAgACAAIAAgACAAIAAgAEkATgBEAEUAWAAoAF8AaQBzAG8ARABhAHQAZQBUAGkAbQBlACwAIAAxACwAIAAyACkALABcAG4AIAAgACAAIAAgACAAIAAgACAAIAAgACAAIAAgACAAIAAgACAAIAAgACAAIAAgACAAIAAgACAAIAAgACAAIAAgACAAIAAgACAASQBOAEQARQBYACgAXwBpAHMAbwBEAGEAdABlAFQAaQBtAGUALAAgADEALAAgADQAKQAsAFwAbgAgACAAIAAgACAAIAAgACAAIAAgACAAIAAgACAAIAAgACAAIAAgACAAIAAgACAAIAAgACAAIAAgACAAIAAgACAAIAAgACAAIABJAE4ARABFAFgAKABfAGkAcwBvAEQAYQB0AGUAVABpAG0AZQAsACAAMQAsACAANQApACwAXABuACAAIAAgACAAIAAgACAAIAAgACAAIAAgACAAIAAgACAAIAAgACAAIAAgACAAIAAgACAAIAAgACAAIAAgACAAIAAgACAAIAAgAEYAcgBvAG0ASgB1AGwAaQBhAG4AQwBhAGwAZQBuAGQAYQByAFwAbgAgACAAIAAgACAAIAAgACAAIAAgACAAIAAgACAAIAAgACAAIAAgACAAIAAgACAAIAAgACAAIAAgACAAIAAgACAAKQAsAFwAbgAgACAAIAAgACAAIAAgACAAIAAgACAAIAAgACAAIAAgACAAIAAgACAAIAAgACAAIAAgACAAIAAgAEkATgBEAEUAWAAoAF8AaQBzAG8ARABhAHQAZQBUAGkAbQBlACwAIAAxACwAIAAxACkAIAA9ACAAXAAiAFcAXAAiACwAXABuACAAIAAgACAAIAAgACAAIAAgACAAIAAgACAAIAAgACAAIAAgACAAIAAgACAAIAAgACAAIAAgACAAIAAgACAAIABXAEUARQBLAF8ARABBAFQARQBfAFQATwBfAE0ASgBEAEEAVABFACgAXABuACAAIAAgACAAIAAgACAAIAAgACAAIAAgACAAIAAgACAAIAAgACAAIAAgACAAIAAgACAAIAAgACAAIAAgACAAIAAgACAAIAAgAEkATgBEAEUAWAAoAF8AaQBzAG8ARABhAHQAZQBUAGkAbQBlACwAIAAxACwAIAAyACkALABcAG4AIAAgACAAIAAgACAAIAAgACAAIAAgACAAIAAgACAAIAAgACAAIAAgACAAIAAgACAAIAAgACAAIAAgACAAIAAgACAAIAAgACAASQBOAEQARQBYACgAXwBpAHMAbwBEAGEAdABlAFQAaQBtAGUALAAgADEALAAgADMAKQAsAFwAbgAgACAAIAAgACAAIAAgACAAIAAgACAAIAAgACAAIAAgACAAIAAgACAAIAAgACAAIAAgACAAIAAgACAAIAAgACAAIAAgACAAIABJAE4ARABFAFgAKABfAGkAcwBvAEQAYQB0AGUAVABpAG0AZQAsACAAMQAsACAANAApACwAXABuACAAIAAgACAAIAAgACAAIAAgACAAIAAgACAAIAAgACAAIAAgACAAIAAgACAAIAAgACAAIAAgACAAIAAgACAAIAAgACAAIAAgAEkATgBEAEUAWAAoAF8AaQBzAG8ARABhAHQAZQBUAGkAbQBlACwAIAAxACwAIAA1ACkALABcAG4AIAAgACAAIAAgACAAIAAgACAAIAAgACAAIAAgACAAIAAgACAAIAAgACAAIAAgACAAIAAgACAAIAAgACAAIAAgACAAIAAgACAARgByAG8AbQBKAHUAbABpAGEAbgBDAGEAbABlAG4AZABhAHIAXABuACAAIAAgACAAIAAgACAAIAAgACAAIAAgACAAIAAgACAAIAAgACAAIAAgACAAIAAgACAAIAAgACAAIAAgACAAIAApAFwAbgAgACAAIAAgACAAIAAgACAAIAAgACAAIAAgACAAIAAgACAAIAAgACAAIAAgACAAIAApACwAXABuACAAIAAgACAAIAAgACAAIAAgACAAIAAgACAAIAAgACAAIAAgACAAIAAgACAAIAAgAEgAUwBUAEEAQwBLACgAXABuACAAIAAgACAAIAAgACAAIAAgACAAIAAgACAAIAAgACAAIAAgACAAIAAgACAAIAAgACAAIAAgACAAXwBNAEoARABhAHQAZQAsAFwAbgAgACAAIAAgACAAIAAgACAAIAAgACAAIAAgACAAIAAgACAAIAAgACAAIAAgACAAIAAgACAAIAAgAEkATgBEAEUAWAAoAF8AaQBzAG8ARABhAHQAZQBUAGkAbQBlACwAIAAxACwAIAA2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EEAVABFAFQASQBNAEUAXwBUAE8AXwBFAEQAQQBUAEUAXABuAFwAbgBSAGUAdAB1AHIAbgBzACAAYQBuACAARQB4AGMAZQBsACAARABhAHQAZQAvAFQAaQBtAGUAIABmAG8AcgAgAGEAIABkAGEAdABlACAAYQBuAGQAIAB0AGkAbQBlACAAcAByAG8AdgBpAGQAZQBkACAAaQBuACAASQBTAE8AIABmAG8AcgBtAGEAdAAuAFwAbgBOAG8AdABlACAARQB4AGMAZQBsACAARABhAHQAZQAvAFQAaQBtAGUAIAB1AHMAZQBzACAAdABoAGUAIABHAHIAZQBnAG8AcgBpAGE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HwAIABFAHgAYwBlAGwAIABEAGEAdABlAC8AVABpAG0AZQAuAFwAbgAgACAAIAB8ACAAWwAxAC4ALgAyADkANQA4ADQANgA2ACkAIAAgACAAIAB8ACAAMQA5ADAAMAAtADAAMQAtADAAMQAuAC4AOQA5ADkAOQAtADEAMgAtADMAMQBcAG4AIAAyACAAfAAgAGQAZQBjAGkAbQBhAGwAIAAgACAAIAAgACAAIAAgACAAfAAgAFQAaQBtAGUAIAB6AG8AbgBlACAAbwBmAGYAcwBlAHQAIABmAHIAbwBtACAAVQBUAEMAIABhAHMAIABkAGUAYwBpAG0AYQBsACAAZgByAGEAYwB0AGkAbwBuACAAbwBmACAAYQAgAGQAYQB5AC4AXABuACAAIAAgAHwAIABbAC0AMAAuADYAMgA1AC4ALgAwAC4ANgAyADUAXQAgAHwAIAAtADEANQA6ADAAMAAuAC4AKwAxADUAOg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FQAaQBtAGUAIAAgACAAIAAgACAAIAAgACAAIAAgACAAIAB8ACAAdABlAHgAdAAgACAAIAB8ACAASQBTAE8AIABmAG8AcgBtAGEAdAB0AGUAZAAgAGQAYQB0AGUALAAgAHQAaQBtAGUAIABhAG4AZAAgAHQAaQBtAGUAIAB6AG8AbgBlACAAbwBmAGYAcwBlAHQALgAgAEkAZgAgAHQAaQBtAGUAIABpAHMAIABvAG0AbQBpAHQAdABlAGQALABcAG4AIAAgACAAIAAgACAAIAAgACAAIAAgACAAIAAgACAAIAAgACAAIAAgACAAIAAgACAAfAAgACAAIAAgACAAIAAgACAAfAAgAGEAcwBzAHUAbQBlAGQAIAB0AG8AIABiAGUAIABhAHQAIAAwADAAOgAwADAALgBcAG4AWwBGAHIAbwBtAEoAdQBsAGkAYQBuAEMAYQBsAGUAbgBkAGEAcgBdACAAIAAgACAAfAAgAHMAdwBpAHQAYwBoACAAfAAgAEMAYQBsAGMAdQBsAGEAdABlACAAZgByAG8AbQAgAHQAaABlACAASgB1AGwAaQBhAG4AIABwAHIAbwBsAGUAcAB0AGkAYwAgAGMAYQBsAGUAbgBkAGEAcgAuACAARABlAGYAYQB1AGwAdAAgAGkAcwAgAEcAcgBlAGcAbwByAGkAYQBuAFwAbgAgACAAIAAgACAAIAAgACAAIAAgACAAIAAgACAAIAAgACAAIAAgACAAIAAgACAAIAB8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RABBAFQARQBUAEkATQBFAF8AVABPAF8ARQBEAEEAVABFACAAPQAgAEwAQQBNAEIARABBACgASQBTAE8ARABhAHQAZQBUAGkAbQBlACwAIABbAEYAcgBvAG0ASgB1AGwAaQBhAG4AQwBhAGwAZQBuAGQAYQByAF0ALABcAG4AIAAgACAAIABJAEYAKABJAFMATwBEAGEAdABlAFQAaQBtAGUAIAA9ACAAXAAiAFwAIgAsACAAXAAiAFwAIgAsAFwAbgAgACAAIAAgACAAIAAgACAATABFAFQAKABcAG4AIAAgACAAIAAgACAAIAAgACAAIAAgACAAXwBqAHUAbABpAGEAbgBDAGEAbABlAG4AZABhAHIALAAgAE4AKABGAHIAbwBtAEoAdQBsAGkAYQBuAEMAYQBsAGUAbgBkAGEAcgApACAAPAA+ACAAMAAsAFwAbgAgACAAIAAgACAAIAAgACAAIAAgACAAIABfAGkAcwBvAEQAYQB0AGUAVABpAG0AZQAsACAAUABBAFIAUwBFAF8ASQBTAE8AXwBEAEEAVABFAFQASQBNAEUAKABJAFMATwBEAGEAdABlAFQAaQBtAGUALAAgAF8AagB1AGwAaQBhAG4AQwBhAGwAZQBuAGQAYQByACkALABcAG4AIAAgACAAIAAgACAAIAAgACAAIAAgACAASQBGACgASQBTAEUAUgBSAE8AUgAoAEkATgBEAEUAWAAoAF8AaQBzAG8ARABhAHQAZQBUAGkAbQBlACwAIAAxACwAIAAxACkAKQAsACAASABTAFQAQQBDAEsAKABJAE4ARABFAFgAKABfAGkAcwBvAEQAYQB0AGUAVABpAG0AZQAsACAAMQAsACAAMQApACwAIABcACIAXAAiACkALABcAG4AIAAgACAAIAAgACAAIAAgACAAIAAgACAAIAAgACAAIABMAEUAVAAoAFwAbgAgACAAIAAgACAAIAAgACAAIAAgACAAIAAgACAAIAAgACAAIAAgACAAXwBnAEQAYQB0AGUALAAgAEkARgAoAF8AagB1AGwAaQBhAG4AQwBhAGwAZQBuAGQAYQByACwAXABuACAAIAAgACAAIAAgACAAIAAgACAAIAAgACAAIAAgACAAIAAgACAAIAAgACAAIAAgAEoAVQBMAEkAQQBOAF8AVABPAF8ARwBSAEUARwBPAFIASQBBAE4AKABcAG4AIAAgACAAIAAgACAAIAAgACAAIAAgACAAIAAgACAAIAAgACAAIAAgACAAIAAgACAAIAAgACAAIABJAE4ARABFAFgAKABfAGkAcwBvAEQAYQB0AGUAVABpAG0AZQAsACAAMQAsACAAMQApACwAXABuACAAIAAgACAAIAAgACAAIAAgACAAIAAgACAAIAAgACAAIAAgACAAIAAgACAAIAAgACAAIAAgACAASQBOAEQARQBYACgAXwBpAHMAbwBEAGEAdABlAFQAaQBtAGUALAAgADEALAAgADIAKQAsAFwAbgAgACAAIAAgACAAIAAgACAAIAAgACAAIAAgACAAIAAgACAAIAAgACAAIAAgACAAIAAgACAAIAAgAEkATgBEAEUAWAAoAF8AaQBzAG8ARABhAHQAZQBUAGkAbQBlACwAIAAxACwAIAAzACkAXABuACAAIAAgACAAIAAgACAAIAAgACAAIAAgACAAIAAgACAAIAAgACAAIAAgACAAIAAgACkALABcAG4AIAAgACAAIAAgACAAIAAgACAAIAAgACAAIAAgACAAIAAgACAAIAAgACAAIAAgACAAQwBIAE8ATwBTAEUAQwBPAEwAUwAoAF8AaQBzAG8ARABhAHQAZQBUAGkAbQBlACwAIAAyACwAIAAzACwAIAA0ACkAXABuACAAIAAgACAAIAAgACAAIAAgACAAIAAgACAAIAAgACAAIAAgACAAIAApACwAXABuACAAIAAgACAAIAAgACAAIAAgACAAIAAgACAAIAAgACAAIAAgACAAIABfAGUARABhAHQAZQAsACAARABBAFQARQAoAFwAbgAgACAAIAAgACAAIAAgACAAIAAgACAAIAAgACAAIAAgACAAIAAgACAAIAAgACAAIABJAE4ARABFAFgAKABfAGcARABhAHQAZQAsACAAMQAsACAAMQApACwAXABuACAAIAAgACAAIAAgACAAIAAgACAAIAAgACAAIAAgACAAIAAgACAAIAAgACAAIAAgAEkATgBEAEUAWAAoAF8AZwBEAGEAdABlACwAIAAxACwAIAAyACkALABcAG4AIAAgACAAIAAgACAAIAAgACAAIAAgACAAIAAgACAAIAAgACAAIAAgACAAIAAgACAASQBOAEQARQBYACgAXwBnAEQAYQB0AGUALAAgADEALAAgADMAKQBcAG4AIAAgACAAIAAgACAAIAAgACAAIAAgACAAIAAgACAAIAAgACAAIAAgACkALABcAG4AIAAgACAAIAAgACAAIAAgACAAIAAgACAAIAAgACAAIAAgACAAIAAgAF8AZQBEAGEAdABlAFQAaQBtAGUALAAgAF8AZQBEAGEAdABlACAAKwAgAEkATgBEAEUAWAAoAF8AaQBzAG8ARABhAHQAZQAsACAAMQAsACAANAApACwAXABuACAAIAAgACAAIAAgACAAIAAgACAAIAAgACAAIAAgACAAIAAgACAAIABJAEYAKABfAHIAZQB0AHUAcgBuAFQAWgBPACwAXABuACAAIAAgACAAIAAgACAAIAAgACAAIAAgACAAIAAgACAAIAAgACAAIAAgACAAIAAgAEgAUwBUAEEAQwBLACgAXABuACAAIAAgACAAIAAgACAAIAAgACAAIAAgACAAIAAgACAAIAAgACAAIAAgACAAIAAgACAAIAAgACAAXwBlAEQAYQB0AGUAVABpAG0AZQAsAFwAbgAgACAAIAAgACAAIAAgACAAIAAgACAAIAAgACAAIAAgACAAIAAgACAAIAAgACAAIAAgACAAIAAgAEkATgBEAEUAWAAoAF8AaQBzAG8ARABhAHQAZQAsACAAMQAsACAANQApAFwAbgAgACAAIAAgACAAIAAgACAAIAAgACAAIAAgACAAIAAgACAAIAAgACAAIAAgACAAIAApACwAXABuACAAIAAgACAAIAAgACAAIAAgACAAIAAgACAAIAAgACAAIAAgACAAIAAgACAAIAAgACAAXwBlAEQAYQB0AGUAVABpAG0AZQBcAG4AIAAgACAAIAAgACAAIAAgACAAIAAgACAAIAAgACAAIAAgACAAIAAgACkAXABuACAAIAAgACAAIAAgACAAIAAgACAAIAAgACAAIAAgACAAKQBcAG4AIAAgACAAIAAgACAAIAAgACAAIAAgACAAKQBcAG4AIAAgACAAIAAgACAAIAAgACkAXABuACAAIAAgACAAKQBcAG4AKQA7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QQBUAEUAXwBUAE8AXwBJAFMATwBEAEEAVABFAFwAbgBcAG4AUgBlAHQAdQByAG4AcwAgAEkAUwBPACAAZgBvAHIAbQBhAHQAIABkAGEAdABlACwAIAB0AGkAbQBlACAAYQBuAGQAIAB0AGkAbQBlACAAegBvAG4AZQAgAG8AZgBmAHMAZQB0ACAAZgByAG8AbQAgAGEAbgAgAEUAeABjAGUAbAAgAEQAYQB0AGUALwBU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YQB0AGUAIAAgACAAIAAgACAAIAAgACAAIAAgACAAIAAgAHwAIABkAGUAYwBpAG0AYQBsACAAIAAgACAAIAB8ACAARQB4AGMAZQBsACAARABhAHQAZQAvAFQAaQBtAGUALgBcAG4AWwBUAGkAbQBlAFoAbwBuAGUATwBmAGYAcwBlAHQAXQAgACAAIAB8ACAAZABlAGMAaQBtAGEAbAAgACAAIAAgACAAfAAgAFQAaQBtAGUAIAB6AG8AbgBlACAAbwBmAGYAcwBlAHQAIABpAG4AIABtAGkAbgB1AHQAZQBzACAAZgByAG8AbQAgAFUAVABDAC4AXABuACAAIAAgACAAIAAgACAAIAAgACAAIAAgACAAIAAgACAAIAAgACAAfAAgAFsALQA5ADAAMAAuAC4AOQAwADAAXQAgAHwAIABBAHMAcwB1AG0AZQBkACAAdABvACAAYgBlACAAVQBUAEMAIABpAGYAIABvAG0AbQBpAHQAdABlAGQALgBcAG4AWwBQAHIAZQBjAGkAcwBpAG8AbgBdACAAIAAgACAAIAAgACAAIAB8ACAAaQBuAHQAZQBnAGUAcgAgACAAIAAgACAAfAAgAFMAZQBsAGUAYwB0ACAAcAByAGUAYwBpAHMAaQBvAG4AIABsAGUAdgBlAGwALAAgAGQAZQBmAGEAdQBsAHQAIABpAHMAIAAzAFwAbgAgACAAIAAgACAAIAAgACAAIAAgACAAIAAgACAAIAAgACAAIAAgAHwAIAAgACAAIAAgACAAIAAgACAAIAAgACAAIAB8ACAAIAAgADAAIAAtACAARgBsAG8AYQB0AHMAIABmAHIAbwBtACAAbQBpAG4AdQB0AGUAIAB0AG8AIABtAGkAbABsAGkAcwBlAGMAbwBuAGQAXABuACAAIAAgACAAIAAgACAAIAAgACAAIAAgACAAIAAgACAAIAAgACAAfAAgACAAIAAgACAAIAAgACAAIAAgACAAIAAgAHwAIAAgACAAMQAgAC0AIABEAGEAeQBcAG4AIAAgACAAIAAgACAAIAAgACAAIAAgACAAIAAgACAAIAAgACAAIAB8ACAAIAAgACAAIAAgACAAIAAgACAAIAAgACAAfAAgACAAIAAyACAALQAgAEgAbwB1AHIAXABuACAAIAAgACAAIAAgACAAIAAgACAAIAAgACAAIAAgACAAIAAgACAAfAAgACAAIAAgACAAIAAgACAAIAAgACAAIAAgAHwAIAAgACAAMwAgAC0AIABNAGkAbgB1AHQAZQBcAG4AIAAgACAAIAAgACAAIAAgACAAIAAgACAAIAAgACAAIAAgACAAIAB8ACAAIAAgACAAIAAgACAAIAAgACAAIAAgACAAfAAgACAAIAA0ACAALQAgAFMAZQBjAG8AbgBkAFwAbgAgACAAIAAgACAAIAAgACAAIAAgACAAIAAgACAAIAAgACAAIAAgAHwAIAAgACAAIAAgACAAIAAgACAAIAAgACAAIAB8ACAAIAAgADUAIAAtACAATQBpAGwAbABpAHMAZQBjAG8AbgBkAFwAbgBbAE4AbwBaAHUAbAB1AF0AIAAgACAAIAAgACAAIAAgACAAIAAgAHwAIABzAHcAaQB0AGMAaAAgACAAIAAgACAAIAB8ACAAVQBzAGUAIAArADAAMAA6ADAAMAAgAGkAbgBzAHQAZQBhAGQAIABvAGYAIABaACAAZgBvAHIAIABVAFQAQwAgAHQAaQBtAGUAIAB6AG8AbgBlAC4AXABuAFsAVABvAEoAdQBsAGkAYQBuAEMAYQBsAGUAbgBkAGEAcgBdACAAfAAgAHMAdwBpAHQAYwBoACAAIAAgACAAIAAgAHwAIABDAGEAbABjAHUAbABhAHQAZQAgAGkAbgAgAHQAaABlACAASgB1AGwAaQBhAG4AIABwAHIAbwBsAGUAcAB0AGkAYwAgAGMAYQBsAGUAbgBkAGEAcgAuACAARABlAGYAYQB1AGwAdAAgAGkAcwAgAEcAcgBlAGcAbwByAGkAYQBuAFwAbgAgACAAIAAgACAAIAAgACAAIAAgACAAIAAgACAAIAAgACAAIAAgAHw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EQAQQBUAEUAXwBUAE8AXwBJAFMATwBEAEEAVABFACAAPQAgAEwAQQBNAEIARABBACgARQBEAGEAdABlACwAIABbAFQAaQBtAGUAWgBvAG4AZQBPAGYAZgBzAGUAdABdACwAIABbAFAAcgBlAGMAaQBzAGkAbwBuAF0ALAAgAFsATgBvAFoAdQBsAHUAXQAsACAAWwBUAG8ASgB1AGwAaQBhAG4AQwBhAGwAZQBuAGQAYQByAF0ALABcAG4AIAAgACAAIABJAEYAKABFAEQAYQB0AGUAIAA9ACAAXAAiAFwAIgAsACAAXAAiAFwAIgAsACAAXABuACAAIAAgACAAIAAgACAAIABJAEYAKABOAE8AVAAoAEkAUwBOAFUATQBCAEUAUgAoAEUARABhAHQAZQApACkALAAgAHsAIwBWAEEATABVAEUAIQB9ACwAXABuACAAIAAgACAAIAAgACAAIAAgACAAIAAgAEwARQBUACgAXABuACAAIAAgACAAIAAgACAAIAAgACAAIAAgACAAIAAgACAAXwB5AGUAYQByAEMARQAsACAAWQBFAEEAUgAoAEUARABhAHQAZQApACwAXABuACAAIAAgACAAIAAgACAAIAAgACAAIAAgACAAIAAgACAAXwBtAG8AbgB0AGgALAAgAE0ATwBOAFQASAAoAEUARABhAHQAZQApACwAXABuACAAIAAgACAAIAAgACAAIAAgACAAIAAgACAAIAAgACAAXwBkAGEAeQAsACAARABBAFkAKABFAEQAYQB0AGUAKQAsAFwAbgAgACAAIAAgACAAIAAgACAAIAAgACAAIAAgACAAIAAgAF8AcgBEAGEAdABlACwAIABJAEYAKABOACgAVABvAEoAdQBsAGkAYQBuAEMAYQBsAGUAbgBkAGEAcgApACAAPQAgADAALABcAG4AIAAgACAAIAAgACAAIAAgACAAIAAgACAAIAAgACAAIAAgACAAIAAgAEgAUwBUAEEAQwBLACgAXwB5AGUAYQByAEMARQAsACAAXwBtAG8AbgB0AGgALAAgAF8AZABhAHkAKQAsAFwAbgAgACAAIAAgACAAIAAgACAAIAAgACAAIAAgACAAIAAgACAAIAAgACAARwBSAEUARwBPAFIASQBBAE4AXwBUAE8AXwBKAFUATABJAEEATgAoAF8AeQBlAGEAcgBDAEUALAAgAF8AbQBvAG4AdABoACwAIABfAGQAYQB5ACkAXABuACAAIAAgACAAIAAgACAAIAAgACAAIAAgACAAIAAgACAAKQAsAFwAbgAgACAAIAAgACAAIAAgACAAIAAgACAAIAAgACAAIAAgAF8AdABpAG0AZQAsACAARQBEAGEAdABlACAALQAgAEkATgBUACgARQBEAGEAdABlACkALABcAG4AIAAgACAAIAAgACAAIAAgACAAIAAgACAAIAAgACAAIABGAE8AUgBNAEEAVABfAEkAUwBPAF8ARABBAFQARQAoAFwAbgAgACAAIAAgACAAIAAgACAAIAAgACAAIAAgACAAIAAgACAAIAAgACAASQBOAEQARQBYACgAXwByAEQAYQB0AGUALAAgADEALAAgADEAKQAsAFwAbgAgACAAIAAgACAAIAAgACAAIAAgACAAIAAgACAAIAAgACAAIAAgACAASQBOAEQARQBYACgAXwByAEQAYQB0AGUALAAgADEALAAgADIAKQAsAFwAbgAgACAAIAAgACAAIAAgACAAIAAgACAAIAAgACAAIAAgACAAIAAgACAASQBOAEQARQBYACgAXwByAEQAYQB0AGUALAAgADEALAAgADMAKQAsAFwAbgAgACAAIAAgACAAIAAgACAAIAAgACAAIAAgACAAIAAgACAAIAAgACAAXwB0AGkAbQBlACwAXABuACAAIAAgACAAIAAgACAAIAAgACAAIAAgACAAIAAgACAAIAAgACAAIABUAGkAbQBlAFoAbwBuAGUATwBmAGYAcwBlAHQALABcAG4AIAAgACAAIAAgACAAIAAgACAAIAAgACAAIAAgACAAIAAgACAAIAAgAFAAcgBlAGMAaQBzAGkAbwBuACwAXABuACAAIAAgACAAIAAgACAAIAAgACAAIAAgACAAIAAgACAAIAAgACAAIABOAG8AWgB1AGwAdQAsAFwAbgAgACAAIAAgACAAIAAgACAAIAAgACAAIAAgACAAIAAgACAAIAAgACAAVABvAEoAdQBsAGkAYQBuAEMAYQBsAGUAbgBkAGEAcgBcAG4AIAAgACAAIAAgACAAIAAgACAAIAAgACAAIAAgACAAIAApAFwAbgAgACAAIAAgACAAIAAgACAAIAAgACAAIAApAFwAbgAgACAAIAAgACAAIAAgACAAKQBcAG4AIAAgACAAIAApAFwAbgApADsAXABuAFwAbg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MAE8AQwBBAEwAXwBUAE8AXwBJAFMATwBEAEEAVABFAFwAbgBcAG4AUgBlAHQAdQByAG4AcwAgAEkAUwBPACAAZgBvAHIAbQBhAHQAIABkAGEAdABlACwAIAB0AGkAbQBlACAAYQBuAGQAIAB0AGkAbQBlACAAegBvAG4AZQAgAG8AZgBmAHMAZQB0ACAAZgBvAHIAIAB0AGgAZQAgAHAAcgBvAHYAaQBkAGUAZAAgAEoAdQBsAGkAYQBuACAARABhAHkAIABOAHUAbQBiAGUAcgAgAGEAbgBkACAAbABvAGMAYQBs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oARABOACAAIAAgACAAIAAgACAAIAAgACAAIAB8ACAAaQBuAHQAZQBnAGUAcgAgACAAIAAgACAAfAAgAEwAbwBjAGEAbAAgAEoAdQBsAGkAYQBuACAARABhAHkAIABOAHUAbQBiAGUAcgAuAFwAbgBMAG8AYwBhAGwAVABpAG0AZQAgACAAIAAgACAAIAAgACAAIAAgAHwAIABkAGUAYwBpAG0AYQBsACAAIAAgACAAIAB8ACAATABvAGMAYQBsACAAdABpAG0AZQAgAG8AZgAgAGQAYQB5ACAAYQBzACAAZABlAGMAaQBtAGEAbAAgAGYAcgBhAGMAdABpAG8AbgAgAG8AZgAgAGEAIABkAGEAeQAgAG8AcgAgAEUAeABjAGUAbAAgAFQAaQBtAGUAIABkAGEAdABhACAAdAB5AHAAZQAuAFwAbgBbAFQAaQBtAGUAWgBvAG4AZQBPAGYAZgBzAGUAdABdACAAIAAgAHwAIABkAGUAYwBpAG0AYQBsACAAIAAgACAAIAB8ACAAVABpAG0AZQAgAHoAbwBuAGUAIABvAGYAZgBzAGUAdAAgAGkAbgAgAG0AaQBuAHUAdABlAHMAIABmAHIAbwBtACAAVQBUAEMALgBcAG4AIAAgACAAIAAgACAAIAAgACAAIAAgACAAIAAgACAAIAAgACAAIAB8ACAAWwAtADkAMAAwAC4ALgA5ADAAMABdACAAfAAgAEEAcwBzAHUAbQBlAGQAIAB0AG8AIABiAGUAIABVAFQAQwAgAGkAZgAgAG8AbQBtAGkAdAB0AGUAZAAuAFwAbgBbAFAAcgBlAGMAaQBzAGkAbwBuAF0AIAAgACAAIAAgACAAIAAgAHwAIABpAG4AdABlAGcAZQByACAAIAAgACAAIAB8ACAAUwBlAGwAZQBjAHQAIABwAHIAZQBjAGkAcwBpAG8AbgAgAGwAZQB2AGUAbAAsACAAZABlAGYAYQB1AGwAdAAgAGkAcwAgADMAXABuACAAIAAgACAAIAAgACAAIAAgACAAIAAgACAAIAAgACAAIAAgACAAfAAgACAAIAAgACAAIAAgACAAIAAgACAAIAAgAHwAIAAgACAAMAAgAC0AIABGAGwAbwBhAHQAcwAgAGYAcgBvAG0AIABtAGkAbgB1AHQAZQAgAHQAbwAgAG0AaQBsAGwAaQBzAGUAYwBvAG4AZABcAG4AIAAgACAAIAAgACAAIAAgACAAIAAgACAAIAAgACAAIAAgACAAIAB8ACAAIAAgACAAIAAgACAAIAAgACAAIAAgACAAfAAgACAAIAAxACAALQAgAEQAYQB5AFwAbgAgACAAIAAgACAAIAAgACAAIAAgACAAIAAgACAAIAAgACAAIAAgAHwAIAAgACAAIAAgACAAIAAgACAAIAAgACAAIAB8ACAAIAAgADIAIAAtACAASABvAHUAcgBcAG4AIAAgACAAIAAgACAAIAAgACAAIAAgACAAIAAgACAAIAAgACAAIAB8ACAAIAAgACAAIAAgACAAIAAgACAAIAAgACAAfAAgACAAIAAzACAALQAgAE0AaQBuAHUAdABlAFwAbgAgACAAIAAgACAAIAAgACAAIAAgACAAIAAgACAAIAAgACAAIAAgAHwAIAAgACAAIAAgACAAIAAgACAAIAAgACAAIAB8ACAAIAAgADQAIAAtACAAUwBlAGMAbwBuAGQAXABuACAAIAAgACAAIAAgACAAIAAgACAAIAAgACAAIAAgACAAIAAgACAAfAAgACAAIAAgACAAIAAgACAAIAAgACAAIAAgAHwAIAAgACAANQAgAC0AIABNAGkAbABsAGkAcwBlAGMAbwBuAGQAXABuAFsATgBvAFoAdQBsAHUAXQAgACAAIAAgACAAIAAgACAAIAAgACAAfAAgAHMAdwBpAHQAYwBoACAAIAAgACAAIAAgAHwAIABVAHMAZQAgACsAMAAwADoAMAAwACAAaQBuAHMAdABlAGEAZAAgAG8AZgAgAFoAIABmAG8AcgAgAFUAVABDACAAdABpAG0AZQAgAHoAbwBuAGUALgBcAG4AWwBUAG8ASgB1AGwAaQBhAG4AQwBhAGwAZQBuAGQAYQByAF0AIAB8ACAAcwB3AGkAdABjAGgAIAAgACAAIAAgACAAfAAgAEMAYQBsAGMAdQBsAGEAdABlACAAaQBuACAAdABoAGUAIABKAHUAbABpAGEAbgAgAHAAcgBvAGwAZQBwAHQAaQBjACAAYwBhAGwAZQBuAGQAYQByAC4AIABEAGUAZgBhAHUAbAB0ACAAaQBzACAARwByAGUAZwBvAHIAaQBhAG4AXABuACAAIAAgACAAIAAgACAAIAAgACAAIAAgACAAIAAgACAAIAAgACAAf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TABPAEMAQQBMAF8AVABPAF8ASQBTAE8ARABBAFQARQAgAD0AIABMAEEATQBCAEQAQQAoAEwAbwBjAGEAbABKAEQATgAsACAATABvAGMAYQBsAFQAaQBtAGUALAAgAFsAVABpAG0AZQBaAG8AbgBlAE8AZgBmAHMAZQB0AF0ALAAgAFsAUAByAGUAYwBpAHMAaQBvAG4AXQAsACAAWwBOAG8AWgB1AGwAdQBdACwAIABbAFQAbwBKAHUAbABpAGEAbgBDAGEAbABlAG4AZABhAHIAXQAsAFwAbgAgACAAIAAgAEwARQBUACgAXABuACAAIAAgACAAIAAgACAAIABfAGoAZABhAHQAZQAsACAASgBEAE4AXwBMAE8AQwBBAEwAXwBUAE8AXwBKAEQAQQBUAEUAKABMAG8AYwBhAGwASgBEAE4ALAAgAEwAbwBjAGEAbABUAGkAbQBlACwAIABOACgAVABpAG0AZQBaAG8AbgBlAE8AZgBmAHMAZQB0ACkAKQAsAFwAbgAgACAAIAAgACAAIAAgACAASgBEAEEAVABFAF8AVABPAF8ASQBTAE8ARABBAFQARQAoAF8AagBkAGEAdABlACwAIABUAGkAbQBlAFoAbwBuAGUATwBmAGYAcwBlAHQALAAgAFAAcgBlAGMAaQBzAGkAbwBuACwAIABOAG8AWgB1AGwAdQAsACAAVABvAEoAdQBsAGkAYQBuAEMAYQBsAGUAbgBkAGEAcgApAFwAbgAgACAAIAAgACkAXABuACkAOwBcAG4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BAFQARQBfAFQATwBfAE0ASgBEAEEAVABFAFwAbgBcAG4AUgBlAHQAdQByAG4AcwAgAHQAaABlACAATQBvAGQAaQBmAGkAZQBkACAASgB1AGwAaQBhAG4AIABEAGEAdABlACAAZgBvAHIAIAB0AGgAZQAgAGcAaQB2AGUAbgAgAEUAeABjAGUAbAAgAEQAYQB0AGUALwBUAGkAbQBlAC4AXABuAE4AbwB0AGUAIABFAHgAYwBlAGwAIABEAGEAdABlAC8AVABpAG0AZQAgAGkAcwAgAGkAbg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hAHQAZQAgAHwAIABkAGUAYwBpAG0AYQBsACAAfAAgAEUAeABjAGUAbAAgAEQAYQB0AGUALwBUAGk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RABBAFQARQBfAFQATwBfAE0ASgBEAEEAVABFACAAPQAgAEwAQQBNAEIARABBACgARQBEAGEAdABlACwAXABuACAAIAAgACAASQBGACgARQBEAGEAdABlACAAPQAgAFwAIgBcACIALAAgAFwAIgBcACIALAAgAFwAbgAgACAAIAAgACAAIAAgACAASQBGACgATgBPAFQAKABJAFMATgBVAE0AQgBFAFIAKABFAEQAYQB0AGUAKQApACwAIAB7ACMAVgBBAEwAVQBFACEAfQAsAFwAbgAgACAAIAAgACAAIAAgACAAIAAgACAAIABMAEUAVAAoAFwAbgAgACAAIAAgACAAIAAgACAAIAAgACAAIAAgACAAIAAgAF8AeQBlAGEAcgBDAEUALAAgAFkARQBBAFIAKABFAEQAYQB0AGUAKQAsAFwAbgAgACAAIAAgACAAIAAgACAAIAAgACAAIAAgACAAIAAgAF8AbQBvAG4AdABoACwAIABNAE8ATgBUAEgAKABFAEQAYQB0AGUAKQAsAFwAbgAgACAAIAAgACAAIAAgACAAIAAgACAAIAAgACAAIAAgAF8AZABhAHkALAAgAEQAQQBZACgARQBEAGEAdABlACkALABcAG4AIAAgACAAIAAgACAAIAAgACAAIAAgACAAIAAgACAAIABfAHQAaQBtAGUALAAgAEUARABhAHQAZQAgAC0AIABJAE4AVAAoAEUARABhAHQAZQApACwAXABuACAAIAAgACAAIAAgACAAIAAgACAAIAAgACAAIAAgACAATQBPAEQASQBGAEkARQBEAF8ASgBVAEwASQBBAE4AXwBEAEEAVABFACgAXwB5AGUAYQByAEMARQAsACAAXwBtAG8AbgB0AGgALAAgAF8AZABhAHkALAAgAF8AdABpAG0AZQAsACAAMAApAFwAbgAgACAAIAAgACAAIAAgACAAIAAgACAAIAApAFwAbgAgACAAIAAgACAAIAAgACAAKQBcAG4AIAAgACAAIAApAFwAbgApADsAXABuAFwAbg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EAEEAVABFAF8AVABPAF8ASgBEAE4AXwBMAE8AQwBBAEwAXABuAFwAbgBSAGUAdAB1AHIAbgBzACAAdABoAGUAIABKAHUAbABpAGEAbgAgAEQAYQB5ACAATgB1AG0AYgBlAHIAIABhAG4AZAAgAGwAbwBjAGEAbAAgAHQAaQBtAGUAIABmAG8AcgAgAHQAaABlACAAcAByAG8AdgBpAGQAZQBkACAARQB4AGMAZQBsACAARABhAHQAZQAvAF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wAbwBjAGEAbAAgAEoAdQBsAGkAYQBuACAARABhAHkAIABOAHUAbQBiAGUAcgBcAG4AIAAyACAAfAAgAGQAZQBjAGkAbQBhAGwAIABbADAALgAuADEAKQAgAHwAIABMAG8AYwBhAGwAIAB0AGkAbQBlACAAbwBmACAAZABhAHkALgAgAEQAZQBjAGkAbQBhAGwAIABmAHIAYQBjAHQAaQBvAG4AIABvAGYAIABhACAAZABhAHkALAAgAGkAbQBwAGwAaQBjAGkAdABsAHkAIABjAG8AbgB2AGUAcgB0AHMAIAB0AG8AIABFAHgAYwBlAGwAIABEAGEAdABlAC8AVABpAG0AZ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hAHQAZQAgAHwAIABkAGUAYwBpAG0AYQBsACAAfAAgAEUAeABjAGUAbAAgAEQAYQB0AGUALwBUAGk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RABBAFQARQBfAFQATwBfAEoARABOAF8ATABPAEMAQQBMACAAPQAgAEwAQQBNAEIARABBACgARQBEAGEAdABlACwAXABuACAAIAAgACAASQBGACgARQBEAGEAdABlACAAPQAgAFwAIgBcACIALAAgAHsAXAAiAFwAIgAsACAAXAAiAFwAIgB9ACwAIABcAG4AIAAgACAAIAAgACAAIAAgAEkARgAoAE4ATwBUACgASQBTAE4AVQBNAEIARQBSACgARQBEAGEAdABlACkAKQAsACAAewAjAFYAQQBMAFUARQAhACwAIAAjAFYAQQBMAFUARQAhAH0ALAAgAFwAbgAgACAAIAAgACAAIAAgACAAIAAgACAAIABMAEUAVAAoAFwAbgAgACAAIAAgACAAIAAgACAAIAAgACAAIAAgACAAIAAgAF8AeQBlAGEAcgBDAEUALAAgAFkARQBBAFIAKABFAEQAYQB0AGUAKQAsAFwAbgAgACAAIAAgACAAIAAgACAAIAAgACAAIAAgACAAIAAgAF8AbQBvAG4AdABoACwAIABNAE8ATgBUAEgAKABFAEQAYQB0AGUAKQAsAFwAbgAgACAAIAAgACAAIAAgACAAIAAgACAAIAAgACAAIAAgAF8AZABhAHkALAAgAEQAQQBZACgARQBEAGEAdABlACkALABcAG4AIAAgACAAIAAgACAAIAAgACAAIAAgACAAIAAgACAAIABfAHQAaQBtAGUALAAgAEUARABhAHQAZQAgAC0AIABJAE4AVAAoAEUARABhAHQAZQApACwAXABuACAAIAAgACAAIAAgACAAIAAgACAAIAAgACAAIAAgACAAXwBqAGQAbgAsACAASgBVAEwASQBBAE4AXwBEAEEAWQBfAE4AVQBNAEIARQBSACgAXwB5AGUAYQByAEMARQAsACAAXwBtAG8AbgB0AGgALAAgAF8AZABhAHkAKQAsAFwAbgAgACAAIAAgACAAIAAgACAAIAAgACAAIAAgACAAIAAgAEgAUwBUAEEAQwBLACgAXwBqAGQAbgAsACAAXwB0AGkAbQBlACkAXABuACAAIAAgACAAIAAgACAAIAAgACAAIAAgACkAXABuACAAIAAgACAAIAAgACAAIAApAFwAbgAgACAAIAAgACkAXABuACkAOwBcAG4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FAEQAQQBUAEUAXABuAFwAbgBSAGUAdAB1AHIAbgBzACAAYQBuACAARQB4AGMAZQBsACAARABhAHQAZQAvAFQAaQBtAGUAIABmAG8AcgAgAHQAaABlACAAcAByAG8AdgBpAGQAZQBkACAASgB1AGwAaQBhAG4AIABEAGEAd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HwAIABkAGUAYwBpAG0AYQBsACAAIAAgACAAIAB8ACAASgB1AGwAaQBhAG4AIABEAGEAdABlAFwAbgBUAGkAbQBlAFoAbwBuAGUATwBmAGYAcwBlAHQAIAB8ACAAZABlAGMAaQBtAGEAbAAgACAAIAAgACAAfAAgAFQAaQBtAGUAIAB6AG8AbgBlACAAbwBmAGYAcwBlAHQAIABpAG4AIABtAGkAbgB1AHQAZQBzACAAZgByAG8AbQAgAFUAVABDAC4AXABuACAAIAAgACAAIAAgACAAIAAgACAAIAAgACAAIAAgAHwAIABbAC0AOQAwADAALgAuADkAMAAwAF0AIAB8ACAAQQBzAHMAdQBtAGUAZAAgAHQAbwAgAGIAZQAgAFUAVABDACAAaQBmACAAbwBtAG0AaQB0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UARABBAFQARQAgAD0AIABMAEEATQBCAEQAQQAoAEoARABhAHQAZQAsACAAVABpAG0AZQBaAG8AbgBlAE8AZgBmAHMAZQB0ACwAXABuACAAIAAgACAASQBGACgASgBEAGEAdABlACAAPQAgAFwAIgBcACIALAAgAFwAIgBcACIALABcAG4AIAAgACAAIAAgACAAIAAgAEkARgAoAE4ATwBUACgASQBTAE4AVQBNAEIARQBSACgASgBEAGEAdABlACkAKQAsACAAewAjAFYAQQBMAFUARQAhAH0ALABcAG4AIAAgACAAIAAgACAAIAAgACAAIAAgACAATABFAFQAKABcAG4AIAAgACAAIAAgACAAIAAgACAAIAAgACAAIAAgACAAIABfAGoAZABuAEwAbwBjAGEAbAAsACAASgBEAEEAVABFAF8AVABPAF8ASgBEAE4AXwBMAE8AQwBBAEwAKABKAEQAYQB0AGUALAAgAE4AKABUAGkAbQBlAFoAbwBuAGUATwBmAGYAcwBlAHQAKQApACwAXABuACAAIAAgACAAIAAgACAAIAAgACAAIAAgACAAIAAgACAASgBEAE4AXwBMAE8AQwBBAEwAXwBUAE8AXwBFAEQAQQBUAEUAKABJAE4ARABFAFgAKABfAGoAZABuAEwAbwBjAGEAbAAsACAAMQAsACAAMQApACwAIABJAE4ARABFAFgAKABfAGoAZABuAEwAbwBjAGEAbAAsACAAMQAsACAAMgApACkAXABuACAAIAAgACAAIAAgACAAIAAgACAAIAAgACkAXABuACAAIAAgACAAIAAgACAAIAApAFwAbgAgACAAIAAgACkAXABuACkAOw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TgBEACAAQwBBAEwARQBOAEQAQQBS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IgB9AF0ALAAiAHAAcgBvAGoAZQBjAHQATgBhAG0AZQBzACIAOgBbACIAVABlAHMAdAAiACwAIgBDAEEATABFAE4ARABBAFIALgBOAFUATABMAEkARgBZACIALAAiAEMAQQBMAEUATgBEAEEAUgAuAEkAUwBfAEUATQBQAFQAWQAiACwAIgBDAEEATABFAE4ARABBAFIALgBJAFMAXwBOAE8ATgBfAE4AVQBNAEUAUgBJAEMAIgAsACIAQwBBAEwARQBOAEQAQQBSAC4ASQBTAF8ATgBPAE4AXwBaAEUAUgBPACIALAAiAEMAQQBMAEUATgBEAEEAUgAuAEkAUwBfAE4ATwBOAF8ATgBFAEcAQQBUAEkAVgBFACIALAAiAEMAQQBMAEUATgBEAEEAUgAuAEkAUwBfAEkATgBUAEUARwBFAFIAIgAsACIAQwBBAEwARQBOAEQAQQBSAC4ARABFAEMASQBNAEEATABTACIALAAiAEMAQQBMAEUATgBEAEEAUgAuAFYAQQBMAEkARABBAFQARQBfAEMASABBAFIAUwBFAFQAIgAsACIAQwBBAEwARQBOAEQAQQBSAC4AUgBFAFAATABBAEMARQBfAEMASABBAFIAUwAiACwAIgBDAEEATABFAE4ARABBAFIALgBGAEkATgBEAF8ATgBUAEgAXwBDAEgAQQBSACIALAAiAEMAQQBMAEUATgBEAEEAUgAuAFMARQBBAFIAQwBIAF8ATgBUAEgAXwBDAEgAQQBSACIALAAiAEMAQQBMAEUATgBEAEEAUgAuAFMAUABMAEkAVABfAEIAWQBfAEMASABBAFIAUwAiACwAIgBDAEEATABFAE4ARABBAFIALgBTAFAATABJAFQAXwBCAFkAXwBDAEgAQQBSAFMAXwBDAEkAIgAsACIAQwBBAEwARQBOAEQAQQBSAC4AUwBQAEwASQBUAF8AQQBSAE8AVQBOAEQAXwBDAEgAQQBSAFMAIgAsACIAQwBBAEwARQBOAEQAQQBSAC4AUwBQAEwASQBUAF8AQQBSAE8AVQBOAEQAXwBDAEgAQQBSAFMAXwBDAEkAIgAsACIAQwBBAEwARQBOAEQAQQBSAC4ASQBTAF8AVgBBAEwASQBEAF8AVABJAE0ARQBTAFAAQQBOACIALAAiAEMAQQBMAEUATgBEAEEAUgAuAFYAQQBMAEkARABBAFQARQBfAFQASQBNAEUAUwBQAEEATgAiACwAIgBDAEEATABFAE4ARABBAFIALgBUAEkATQBFAFMAUABBAE4AXwBMAE8AVwBfAE8AUgBEAEUAUgAiACwAIgBDAEEATABFAE4ARABBAFIALgBUAEkATQBFAFMAUABBAE4AXwBIAEkARwBIAF8ATwBSAEQARQBSACIALAAiAEMAQQBMAEUATgBEAEEAUgAuAFQASQBNAEUAUwBQAEEATgAiACwAIgBDAEEATABFAE4ARABBAFIALgBSAE8AVQBOAEQAXwBUAEkATQBFAFMAUABBAE4AIgAsACIAQwBBAEwARQBOAEQAQQBSAC4AUgBFAFMATwBMAFYARQBfAFQASQBNAEUAUwBQAEEATgAiACwAIgBDAEEATABFAE4ARABBAFIALgBQAEEAUgBTAEUAXwBUAEkATQBFAFMAUABBAE4AIgAsACIAQwBBAEwARQBOAEQAQQBSAC4ARgBPAFIATQBBAFQAXwBUAEkATQBFAFMAUABBAE4AIgAsACIAQwBBAEwARQBOAEQAQQBSAC4ARgBPAFIATQBBAFQAXwBUAEkATQBFAFMAUABBAE4AXwBTAFQAQQBOAEQAQQBSAEQAIgAsACIAQwBBAEwARQBOAEQAQQBSAC4AWQBFAEEAUgBfAEMATwBNAE0ATwBOAF8ARQBSAEEAIgAsACIAQwBBAEwARQBOAEQAQQBSAC4ASQBTAF8ATABFAEEAUABfAFkARQBBAFIAIgAsACIAQwBBAEwARQBOAEQAQQBSAC4ASQBTAF8AVgBBAEwASQBEAF8ARABBAFQARQAiACwAIgBDAEEATABFAE4ARABBAFIALgBEAEEAWQBTAF8ASQBOAF8AWQBFAEEAUgAiACwAIgBDAEEATABFAE4ARABBAFIALgBEAEEAWQBTAF8ASQBOAF8ATQBPAE4AVABIACIALAAiAEMAQQBMAEUATgBEAEEAUgAuAEoAVQBMAEkAQQBOAF8ARABBAFkAXwBOAFUATQBCAEUAUgAiACwAIgBDAEEATABFAE4ARABBAFIALgBNAE8ARABJAEYASQBFAEQAXwBKAFUATABJAEEATgBfAEQAQQBZAF8ATgBVAE0AQgBFAFIAIgAsACIAQwBBAEwARQBOAEQAQQBSAC4ASgBEAE4AXwBUAE8AXwBNAE8ARABJAEYASQBFAEQAIgAsACIAQwBBAEwARQBOAEQAQQBSAC4ATQBPAEQASQBGAEkARQBEAF8AVABPAF8ASgBEAE4AIgAsACIAQwBBAEwARQBOAEQAQQBSAC4ASgBEAE4AXwBUAE8AXwBDAEEATABFAE4ARABBAFIAXwBEAEEAVABFACIALAAiAEMAQQBMAEUATgBEAEEAUgAuAE0ASgBEAE4AXwBUAE8AXwBDAEEATABFAE4ARABBAFIAXwBEAEEAVABFACIALAAiAEMAQQBMAEUATgBEAEEAUgAuAEcAUgBFAEcATwBSAEkAQQBOAF8AVABPAF8ASgBVAEwASQBBAE4AIgAsACIAQwBBAEwARQBOAEQAQQBSAC4ASgBVAEwASQBBAE4AXwBUAE8AXwBHAFIARQBHAE8AUgBJAEEATgAiACwAIgBDAEEATABFAE4ARABBAFIALgBTAEUAQwBVAEwAQQBSAF8ARABJAEYARgBFAFIARQBOAEMARQAiACwAIgBDAEEATABFAE4ARABBAFIALgBJAFMAXwBWAEEATABJAEQAXwBUAEkATQBFAF8ATwBGAF8ARABBAFkAIgAsACIAQwBBAEwARQBOAEQAQQBSAC4ASgBVAEwASQBBAE4AXwBEAEEAVABFACIALAAiAEMAQQBMAEUATgBEAEEAUgAuAE0ATwBEAEkARgBJAEUARABfAEoAVQBMAEkAQQBOAF8ARABBAFQARQAiACwAIgBDAEEATABFAE4ARABBAFIALgBKAEQAQQBUAEUAXwBUAE8AXwBNAE8ARABJAEYASQBFAEQAIgAsACIAQwBBAEwARQBOAEQAQQBSAC4ATQBPAEQASQBGAEkARQBEAF8AVABPAF8ASgBEAEEAVABFACIALAAiAEMAQQBMAEUATgBEAEEAUgAuAEoARABBAFQARQBfAFQATwBfAEMAQQBMAEUATgBEAEEAUgBfAEQAQQBUAEUAIgAsACIAQwBBAEwARQBOAEQAQQBSAC4ATQBKAEQAQQBUAEUAXwBUAE8AXwBDAEEATABFAE4ARABBAFIAXwBEAEEAVABFACIALAAiAEMAQQBMAEUATgBEAEEAUgAuAFIARQBTAE8ATABWAEUAXwBNAEoARABBAFQARQAiACwAIgBDAEEATABFAE4ARABBAFIALgBNAEoARABBAFQARQBfAEEARABEAEkAVABJAE8ATgAiACwAIgBDAEEATABFAE4ARABBAFIALgBJAFMAXwBWAEEATABJAEQAXwBPAFIARABJAE4AQQBMAF8ARABBAFQARQAiACwAIgBDAEEATABFAE4ARABBAFIALgBPAFIARABJAE4AQQBMAF8ARABBAFQARQBfAFQATwBfAE0ASgBEAEEAVABFACIALAAiAEMAQQBMAEUATgBEAEEAUgAuAE0ASgBEAEEAVABFAF8AVABPAF8ATwBSAEQASQBOAEEATABfAEQAQQBUAEUAIgAsACIAQwBBAEwARQBOAEQAQQBSAC4ARABBAFkAXwBPAEYAXwBXAEUARQBLACIALAAiAEMAQQBMAEUATgBEAEEAUgAuAEMATwBOAFYARQBSAFQAXwBXAEUARQBLAEQAQQBZAF8ATgBVAE0AQgBFAFIAIgAsACIAQwBBAEwARQBOAEQAQQBSAC4AVwBFAEUASwBEAEEAWQBfAE8ARgBfAE0ATwBOAFQASAAiACwAIgBDAEEATABFAE4ARABBAFIALgBJAFMAXwBWAEEATABJAEQAXwBXAEUARQBLAF8ARABBAFQARQAiACwAIgBDAEEATABFAE4ARABBAFIALgBXAEUARQBLAFMAXwBJAE4AXwBZAEUAQQBSACIALAAiAEMAQQBMAEUATgBEAEEAUgAuAFcARQBFAEsAXwBEAEEAVABFAF8AVABPAF8ATQBKAEQAQQBUAEUAIgAsACIAQwBBAEwARQBOAEQAQQBSAC4ATQBKAEQAQQBUAEUAXwBUAE8AXwBXAEUARQBLAF8ARABBAFQARQAiACwAIgBDAEEATABFAE4ARABBAFIALgBXAEUARQBLAF8ATgBVAE0AQgBFAFIAIgAsACIAQwBBAEwARQBOAEQAQQBSAC4ARABBAFkAUwBfAEkATgBfAFEAVQBBAFIAVABFAFIAIgAsACIAQwBBAEwARQBOAEQAQQBSAC4AUQBVAEEAUgBUAEUAUgBfAEQAQQBUAEUAXwBUAE8AXwBNAEoARABBAFQARQAiACwAIgBDAEEATABFAE4ARABBAFIALgBNAEoARABBAFQARQBfAFQATwBfAFEAVQBBAFIAVABFAFIAXwBEAEEAVABFACIALAAiAEMAQQBMAEUATgBEAEEAUgAuAEQARQBMAFQAQQBfAEgATwBVAFIAUwAiACwAIgBDAEEATABFAE4ARABBAFIALgBEAEUATABUAEEAXwBNAEkATgBVAFQARQBTACIALAAiAEMAQQBMAEUATgBEAEEAUgAuAEQARQBMAFQAQQBfAFMARQBDAE8ATgBEAFMAIgAsACIAQwBBAEwARQBOAEQAQQBSAC4ARABFAEwAVABBAF8ARABIAE0AUwAiACwAIgBDAEEATABFAE4ARABBAFIALgBEAEUATABUAEEAXwBUAEkATQBFAFMAUABBAE4AIgAsACIAQwBBAEwARQBOAEQAQQBSAC4ARABFAEwAVABBAF8AVwBFAEUASwBTACIALAAiAEMAQQBMAEUATgBEAEEAUgAuAEQARQBMAFQAQQBfAE0ATwBOAFQASABTACIALAAiAEMAQQBMAEUATgBEAEEAUgAuAEQARQBMAFQAQQBfAFEAVQBBAFIAVABFAFIAUwAiACwAIgBDAEEATABFAE4ARABBAFIALgBEAEUATABUAEEAXwBZAEUAQQBSAFMAIgAsACIAQwBBAEwARQBOAEQAQQBSAC4ARABFAEwAVABBAF8AVwBFAEUASwBfAEQAQQBZAFMAIgAsACIAQwBBAEwARQBOAEQAQQBSAC4ARABFAEwAVABBAF8AWQBFAEEAUgBfAFcARQBFAEsAXwBEAEEAWQBTACIALAAiAEMAQQBMAEUATgBEAEEAUgAuAEQARQBMAFQAQQBfAE0ATwBOAFQASABfAEQAQQBZAFMAIgAsACIAQwBBAEwARQBOAEQAQQBSAC4ARABFAEwAVABBAF8AUQBVAEEAUgBUAEUAUgBfAEQAQQBZAFMAIgAsACIAQwBBAEwARQBOAEQAQQBSAC4ARABFAEwAVABBAF8ASQBOAFQARQBSAFYAQQBMACIALAAiAEMAQQBMAEUATgBEAEEAUgAuAEUAWABUAEUATgBUAF8ATwBGAF8ARABBAFkAUwAiACwAIgBDAEEATABFAE4ARABBAFIALgBFAFgAVABFAE4AVABfAE8ARgBfAFcARQBFAEsAUwAiACwAIgBDAEEATABFAE4ARABBAFIALgBFAFgAVABFAE4AVABfAE8ARgBfAE0ATwBOAFQASABTACIALAAiAEMAQQBMAEUATgBEAEEAUgAuAEUAWABUAEUATgBUAF8ATwBGAF8AUQBVAEEAUgBUAEUAUgBTACIALAAiAEMAQQBMAEUATgBEAEEAUgAuAEUAWABUAEUATgBUAF8ATwBGAF8AWQBFAEEAUgBTACIALAAiAEMAQQBMAEUATgBEAEEAUgAuAFAAQQBSAFMARQBfAFcARQBFAEsARABBAFkAIgAsACIAQwBBAEwARQBOAEQAQQBSAC4AUABBAFIAUwBFAF8ATQBPAE4AVABIACIALAAiAEMAQQBMAEUATgBEAEEAUgAuAFAAQQBSAFMARQBfAEkAUwBPAF8AVABJAE0ARQAiACwAIgBDAEEATABFAE4ARABBAFIALgBQAEEAUgBTAEUAXwBJAFMATwBfAFQAWgBPACIALAAiAEMAQQBMAEUATgBEAEEAUgAuAFAAQQBSAFMARQBfAEkAUwBPAF8AQwBBAEwARQBOAEQAQQBSAF8ARABBAFQARQAiACwAIgBDAEEATABFAE4ARABBAFIALgBQAEEAUgBTAEUAXwBJAFMATwBfAE8AUgBEAEkATgBBAEwAXwBEAEEAVABFACIALAAiAEMAQQBMAEUATgBEAEEAUgAuAFAAQQBSAFMARQBfAEkAUwBPAF8AVwBFAEUASwBfAEQAQQBUAEUAIgAsACIAQwBBAEwARQBOAEQAQQBSAC4AUABBAFIAUwBFAF8ASQBTAE8AXwBEAEEAVABFACIALAAiAEMAQQBMAEUATgBEAEEAUgAuAFAAQQBSAFMARQBfAEkAUwBPAF8ARABBAFQARQBUAEkATQBFACIALAAiAEMAQQBMAEUATgBEAEEAUgAuAFAAQQBSAFMARQBfAEwASQBUAEUAUgBBAFIAWQBfAFkARQBBAFIAIgAsACIAQwBBAEwARQBOAEQAQQBSAC4AUABBAFIAUwBFAF8ATABJAFQARQBSAEEAUgBZAF8ARABBAFQARQAiACwAIgBDAEEATABFAE4ARABBAFIALgBQAEEAUgBTAEUAXwBVAFMAXwBEAEEAVABFACIALAAiAEMAQQBMAEUATgBEAEEAUgAuAFAAQQBSAFMARQBfAE0ASQBMAF8ARABUAEcAIgAsACIAQwBBAEwARQBOAEQAQQBSAC4AVwBFAEUASwBEAEEAWQBfAE4AQQBNAEUAIgAsACIAQwBBAEwARQBOAEQAQQBSAC4ATQBPAE4AVABIAF8ATgBBAE0ARQAiACwAIgBDAEEATABFAE4ARABBAFIALgBGAE8AUgBNAEEAVABfAFQASQBNAEUAUwBQAEEATgBfAEkAUwBPACIALAAiAEMAQQBMAEUATgBEAEEAUgAuAEYATwBSAE0AQQBUAF8AVABJAE0ARQBTAFAAQQBOAF8ARQBVAFIATwAiACwAIgBDAEEATABFAE4ARABBAFIALgBGAE8AUgBNAEEAVABfAFQASQBNAEUAUwBQAEEATgBfAEwASQBUAEUAUgBBAFIAWQAiACwAIgBDAEEATABFAE4ARABBAFIALgBmAG4ARgBtAHQAUAByAG8AdgBpAGQAZQByAF8ARQAiACwAIgBDAEEATABFAE4ARABBAFIALgBmAG4ARgBtAHQAUAByAG8AdgBpAGQAZQByAF8ATAAiACwAIgBDAEEATABFAE4ARABBAFIALgBmAG4ARgBvAHIAbQBhAHQAMQAiACwAIgBDAEEATABFAE4ARABBAFIALgBmAG4ARgBvAHIAbQBhAHQAIgAsACIAQwBBAEwARQBOAEQAQQBSAC4ARgBPAFIATQBBAFQAXwBJAFMATwBfAFQAWgBPACIALAAiAEMAQQBMAEUATgBEAEEAUgAuAEYATwBSAE0AQQBUAF8ASQBTAE8AXwBZAEUAQQBSACIALAAiAEMAQQBMAEUATgBEAEEAUgAuAEYATwBSAE0AQQBUAF8ASQBTAE8AXwBDAEEATABFAE4ARABBAFIAXwBEAEEAVABFACIALAAiAEMAQQBMAEUATgBEAEEAUgAuAEYATwBSAE0AQQBUAF8ASQBTAE8AXwBPAFIARABJAE4AQQBMAF8ARABBAFQARQAiACwAIgBDAEEATABFAE4ARABBAFIALgBGAE8AUgBNAEEAVABfAEkAUwBPAF8AVwBFAEUASwBfAEQAQQBUAEUAIgAsACIAQwBBAEwARQBOAEQAQQBSAC4ARgBPAFIATQBBAFQAXwBJAFMATwBfAEQAQQBUAEUAIgAsACIAQwBBAEwARQBOAEQAQQBSAC4ARgBPAFIATQBBAFQAXwBMAEkAVABFAFIAQQBSAFkAXwBZAEUAQQBSACIALAAiAEMAQQBMAEUATgBEAEEAUgAuAE0ASgBEAEEAVABFAF8AVABPAF8ARQBEAEEAVABFACIALAAiAEMAQQBMAEUATgBEAEEAUgAuAEUARABBAFQARQBfAFQATwBfAE0ASgBEAEEAVABFACIALAAiAEMAQQBMAEUATgBEAEEAUgAuAE0ASgBEAEEAVABFAF8AVABPAF8ASQBTAE8ARABBAFQARQAiACwAIgBDAEEATABFAE4ARABBAFIALgBJAFMATwBEAEEAVABFAFQASQBNAEUAXwBUAE8AXwBNAEoARABBAFQARQAiACwAIgBDAEEATABFAE4ARABBAFIALgBJAFMATwBEAEEAVABFAFQASQBNAEUAXwBUAE8AXwBFAEQAQQBUAEUAIgAsACIAQwBBAEwARQBOAEQAQQBSAC4ARQBEAEEAVABFAF8AVABPAF8ASQBTAE8ARABBAFQARQAiACwAIgBDAEEATABFAE4ARABBAFIALgBKAEQATgBfAEwATwBDAEEATABfAFQATwBfAEkAUwBPAEQAQQBUAEUAIgAsACIAQwBBAEwARQBOAEQAQQBSAC4ARQBEAEEAVABFAF8AVABPAF8ASgBEAE4AXwBMAE8AQwBBAEwAIgAsACIAQwBBAEwARQBOAEQAQQBSAC4ASgBEAEEAVABFAF8AVABPAF8ARQBEAEEAVABF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CALENDAR_GENERAL</vt:lpstr>
      <vt:lpstr>CALENDAR_TIMESPAN</vt:lpstr>
      <vt:lpstr>CALENDAR_DATES</vt:lpstr>
      <vt:lpstr>CALENDAR_LOGICAL</vt:lpstr>
      <vt:lpstr>CALENDAR_DATETIME</vt:lpstr>
      <vt:lpstr>CALENDAR_ORDINAL</vt:lpstr>
      <vt:lpstr>CALENDAR_WEEKS</vt:lpstr>
      <vt:lpstr>CALENDAR_QUARTERS</vt:lpstr>
      <vt:lpstr>CALENDAR_DELTAS</vt:lpstr>
      <vt:lpstr>CALENDAR_EXTENTS</vt:lpstr>
      <vt:lpstr>CALENDAR_TEXT</vt:lpstr>
      <vt:lpstr>Sheet1</vt:lpstr>
      <vt:lpstr>CALENDAR_CONVERSION_ISO</vt:lpstr>
      <vt:lpstr>CALENDAR_CONVERSION_EDATE</vt:lpstr>
      <vt:lpstr>CALENDAR_CONVERSION_USDATE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2023-07-21T07:23:49Z</dcterms:modified>
</cp:coreProperties>
</file>