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OVID-19\Questionnaires\"/>
    </mc:Choice>
  </mc:AlternateContent>
  <bookViews>
    <workbookView xWindow="0" yWindow="0" windowWidth="20490" windowHeight="7755"/>
  </bookViews>
  <sheets>
    <sheet name="METADATA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101" i="1" l="1"/>
  <c r="CR101" i="1" s="1"/>
  <c r="CP101" i="1"/>
  <c r="CO101" i="1"/>
  <c r="CN101" i="1"/>
  <c r="CM101" i="1"/>
  <c r="CL101" i="1"/>
  <c r="CK101" i="1"/>
  <c r="CQ100" i="1"/>
  <c r="CR100" i="1" s="1"/>
  <c r="CP100" i="1"/>
  <c r="CO100" i="1"/>
  <c r="CN100" i="1"/>
  <c r="CM100" i="1"/>
  <c r="CL100" i="1"/>
  <c r="CK100" i="1"/>
  <c r="CQ99" i="1"/>
  <c r="CR99" i="1" s="1"/>
  <c r="CP99" i="1"/>
  <c r="CO99" i="1"/>
  <c r="CN99" i="1"/>
  <c r="CM99" i="1"/>
  <c r="CL99" i="1"/>
  <c r="CK99" i="1"/>
  <c r="CQ98" i="1"/>
  <c r="CR98" i="1" s="1"/>
  <c r="CP98" i="1"/>
  <c r="CO98" i="1"/>
  <c r="CN98" i="1"/>
  <c r="CM98" i="1"/>
  <c r="CL98" i="1"/>
  <c r="CK98" i="1"/>
  <c r="CQ97" i="1"/>
  <c r="CR97" i="1" s="1"/>
  <c r="CP97" i="1"/>
  <c r="CO97" i="1"/>
  <c r="CN97" i="1"/>
  <c r="CM97" i="1"/>
  <c r="CL97" i="1"/>
  <c r="CK97" i="1"/>
  <c r="CQ96" i="1"/>
  <c r="CR96" i="1" s="1"/>
  <c r="CP96" i="1"/>
  <c r="CO96" i="1"/>
  <c r="CN96" i="1"/>
  <c r="CM96" i="1"/>
  <c r="CL96" i="1"/>
  <c r="CK96" i="1"/>
  <c r="CQ95" i="1"/>
  <c r="CR95" i="1" s="1"/>
  <c r="CP95" i="1"/>
  <c r="CO95" i="1"/>
  <c r="CN95" i="1"/>
  <c r="CM95" i="1"/>
  <c r="CL95" i="1"/>
  <c r="CK95" i="1"/>
  <c r="CQ94" i="1"/>
  <c r="CR94" i="1" s="1"/>
  <c r="CP94" i="1"/>
  <c r="CO94" i="1"/>
  <c r="CN94" i="1"/>
  <c r="CM94" i="1"/>
  <c r="CL94" i="1"/>
  <c r="CK94" i="1"/>
  <c r="CQ93" i="1"/>
  <c r="CR93" i="1" s="1"/>
  <c r="CP93" i="1"/>
  <c r="CO93" i="1"/>
  <c r="CN93" i="1"/>
  <c r="CM93" i="1"/>
  <c r="CL93" i="1"/>
  <c r="CK93" i="1"/>
  <c r="CQ92" i="1"/>
  <c r="CR92" i="1" s="1"/>
  <c r="CP92" i="1"/>
  <c r="CO92" i="1"/>
  <c r="CN92" i="1"/>
  <c r="CM92" i="1"/>
  <c r="CL92" i="1"/>
  <c r="CK92" i="1"/>
  <c r="CQ91" i="1"/>
  <c r="CR91" i="1" s="1"/>
  <c r="CP91" i="1"/>
  <c r="CO91" i="1"/>
  <c r="CN91" i="1"/>
  <c r="CM91" i="1"/>
  <c r="CL91" i="1"/>
  <c r="CK91" i="1"/>
  <c r="CQ90" i="1"/>
  <c r="CR90" i="1" s="1"/>
  <c r="CP90" i="1"/>
  <c r="CO90" i="1"/>
  <c r="CN90" i="1"/>
  <c r="CM90" i="1"/>
  <c r="CL90" i="1"/>
  <c r="CK90" i="1"/>
  <c r="CQ89" i="1"/>
  <c r="CR89" i="1" s="1"/>
  <c r="CP89" i="1"/>
  <c r="CO89" i="1"/>
  <c r="CN89" i="1"/>
  <c r="CM89" i="1"/>
  <c r="CL89" i="1"/>
  <c r="CK89" i="1"/>
  <c r="CQ88" i="1"/>
  <c r="CR88" i="1" s="1"/>
  <c r="CP88" i="1"/>
  <c r="CO88" i="1"/>
  <c r="CN88" i="1"/>
  <c r="CM88" i="1"/>
  <c r="CL88" i="1"/>
  <c r="CK88" i="1"/>
  <c r="CQ87" i="1"/>
  <c r="CR87" i="1" s="1"/>
  <c r="CP87" i="1"/>
  <c r="CO87" i="1"/>
  <c r="CN87" i="1"/>
  <c r="CM87" i="1"/>
  <c r="CL87" i="1"/>
  <c r="CK87" i="1"/>
  <c r="CQ86" i="1"/>
  <c r="CR86" i="1" s="1"/>
  <c r="CP86" i="1"/>
  <c r="CO86" i="1"/>
  <c r="CN86" i="1"/>
  <c r="CM86" i="1"/>
  <c r="CL86" i="1"/>
  <c r="CK86" i="1"/>
  <c r="CQ85" i="1"/>
  <c r="CR85" i="1" s="1"/>
  <c r="CP85" i="1"/>
  <c r="CO85" i="1"/>
  <c r="CN85" i="1"/>
  <c r="CM85" i="1"/>
  <c r="CL85" i="1"/>
  <c r="CK85" i="1"/>
  <c r="CQ84" i="1"/>
  <c r="CR84" i="1" s="1"/>
  <c r="CP84" i="1"/>
  <c r="CO84" i="1"/>
  <c r="CN84" i="1"/>
  <c r="CM84" i="1"/>
  <c r="CL84" i="1"/>
  <c r="CK84" i="1"/>
  <c r="CQ83" i="1"/>
  <c r="CR83" i="1" s="1"/>
  <c r="CP83" i="1"/>
  <c r="CO83" i="1"/>
  <c r="CN83" i="1"/>
  <c r="CM83" i="1"/>
  <c r="CL83" i="1"/>
  <c r="CK83" i="1"/>
  <c r="CQ82" i="1"/>
  <c r="CR82" i="1" s="1"/>
  <c r="CP82" i="1"/>
  <c r="CO82" i="1"/>
  <c r="CN82" i="1"/>
  <c r="CM82" i="1"/>
  <c r="CL82" i="1"/>
  <c r="CK82" i="1"/>
  <c r="CQ81" i="1"/>
  <c r="CR81" i="1" s="1"/>
  <c r="CP81" i="1"/>
  <c r="CO81" i="1"/>
  <c r="CN81" i="1"/>
  <c r="CM81" i="1"/>
  <c r="CL81" i="1"/>
  <c r="CK81" i="1"/>
  <c r="CQ80" i="1"/>
  <c r="CR80" i="1" s="1"/>
  <c r="CP80" i="1"/>
  <c r="CO80" i="1"/>
  <c r="CN80" i="1"/>
  <c r="CM80" i="1"/>
  <c r="CL80" i="1"/>
  <c r="CK80" i="1"/>
  <c r="CQ79" i="1"/>
  <c r="CR79" i="1" s="1"/>
  <c r="CP79" i="1"/>
  <c r="CO79" i="1"/>
  <c r="CN79" i="1"/>
  <c r="CM79" i="1"/>
  <c r="CL79" i="1"/>
  <c r="CK79" i="1"/>
  <c r="CQ78" i="1"/>
  <c r="CR78" i="1" s="1"/>
  <c r="CP78" i="1"/>
  <c r="CO78" i="1"/>
  <c r="CN78" i="1"/>
  <c r="CM78" i="1"/>
  <c r="CL78" i="1"/>
  <c r="CK78" i="1"/>
  <c r="CQ77" i="1"/>
  <c r="CR77" i="1" s="1"/>
  <c r="CP77" i="1"/>
  <c r="CO77" i="1"/>
  <c r="CN77" i="1"/>
  <c r="CM77" i="1"/>
  <c r="CL77" i="1"/>
  <c r="CK77" i="1"/>
  <c r="CQ76" i="1"/>
  <c r="CR76" i="1" s="1"/>
  <c r="CP76" i="1"/>
  <c r="CO76" i="1"/>
  <c r="CN76" i="1"/>
  <c r="CM76" i="1"/>
  <c r="CL76" i="1"/>
  <c r="CK76" i="1"/>
  <c r="CQ75" i="1"/>
  <c r="CR75" i="1" s="1"/>
  <c r="CP75" i="1"/>
  <c r="CO75" i="1"/>
  <c r="CN75" i="1"/>
  <c r="CM75" i="1"/>
  <c r="CL75" i="1"/>
  <c r="CK75" i="1"/>
  <c r="CQ74" i="1"/>
  <c r="CR74" i="1" s="1"/>
  <c r="CP74" i="1"/>
  <c r="CO74" i="1"/>
  <c r="CN74" i="1"/>
  <c r="CM74" i="1"/>
  <c r="CL74" i="1"/>
  <c r="CK74" i="1"/>
  <c r="CQ73" i="1"/>
  <c r="CR73" i="1" s="1"/>
  <c r="CP73" i="1"/>
  <c r="CO73" i="1"/>
  <c r="CN73" i="1"/>
  <c r="CM73" i="1"/>
  <c r="CL73" i="1"/>
  <c r="CK73" i="1"/>
  <c r="CQ72" i="1"/>
  <c r="CR72" i="1" s="1"/>
  <c r="CP72" i="1"/>
  <c r="CO72" i="1"/>
  <c r="CN72" i="1"/>
  <c r="CM72" i="1"/>
  <c r="CL72" i="1"/>
  <c r="CK72" i="1"/>
  <c r="CQ71" i="1"/>
  <c r="CR71" i="1" s="1"/>
  <c r="CP71" i="1"/>
  <c r="CO71" i="1"/>
  <c r="CN71" i="1"/>
  <c r="CM71" i="1"/>
  <c r="CL71" i="1"/>
  <c r="CK71" i="1"/>
  <c r="CQ70" i="1"/>
  <c r="CR70" i="1" s="1"/>
  <c r="CP70" i="1"/>
  <c r="CO70" i="1"/>
  <c r="CN70" i="1"/>
  <c r="CM70" i="1"/>
  <c r="CL70" i="1"/>
  <c r="CK70" i="1"/>
  <c r="CQ69" i="1"/>
  <c r="CR69" i="1" s="1"/>
  <c r="CP69" i="1"/>
  <c r="CO69" i="1"/>
  <c r="CN69" i="1"/>
  <c r="CM69" i="1"/>
  <c r="CL69" i="1"/>
  <c r="CK69" i="1"/>
  <c r="CR68" i="1"/>
  <c r="CQ68" i="1"/>
  <c r="CP68" i="1"/>
  <c r="CO68" i="1"/>
  <c r="CN68" i="1"/>
  <c r="CM68" i="1"/>
  <c r="CL68" i="1"/>
  <c r="CK68" i="1"/>
  <c r="CR67" i="1"/>
  <c r="CQ67" i="1"/>
  <c r="CP67" i="1"/>
  <c r="CO67" i="1"/>
  <c r="CN67" i="1"/>
  <c r="CM67" i="1"/>
  <c r="CL67" i="1"/>
  <c r="CK67" i="1"/>
  <c r="CR66" i="1"/>
  <c r="CQ66" i="1"/>
  <c r="CP66" i="1"/>
  <c r="CO66" i="1"/>
  <c r="CN66" i="1"/>
  <c r="CM66" i="1"/>
  <c r="CL66" i="1"/>
  <c r="CK66" i="1"/>
  <c r="CI66" i="1"/>
  <c r="CH66" i="1"/>
  <c r="BW66" i="1"/>
  <c r="BV66" i="1"/>
  <c r="BU66" i="1"/>
  <c r="BP66" i="1"/>
  <c r="CQ65" i="1"/>
  <c r="CR65" i="1" s="1"/>
  <c r="CP65" i="1"/>
  <c r="CO65" i="1"/>
  <c r="CN65" i="1"/>
  <c r="CM65" i="1"/>
  <c r="CL65" i="1"/>
  <c r="CK65" i="1"/>
  <c r="CI65" i="1"/>
  <c r="CH65" i="1"/>
  <c r="BW65" i="1"/>
  <c r="BV65" i="1"/>
  <c r="BU65" i="1"/>
  <c r="BP65" i="1"/>
  <c r="CR64" i="1"/>
  <c r="CQ64" i="1"/>
  <c r="CP64" i="1"/>
  <c r="CO64" i="1"/>
  <c r="CN64" i="1"/>
  <c r="CM64" i="1"/>
  <c r="CL64" i="1"/>
  <c r="CK64" i="1"/>
  <c r="CI64" i="1"/>
  <c r="CH64" i="1"/>
  <c r="BW64" i="1"/>
  <c r="BV64" i="1"/>
  <c r="BU64" i="1"/>
  <c r="BP64" i="1"/>
  <c r="CQ63" i="1"/>
  <c r="CR63" i="1" s="1"/>
  <c r="CP63" i="1"/>
  <c r="CO63" i="1"/>
  <c r="CN63" i="1"/>
  <c r="CM63" i="1"/>
  <c r="CL63" i="1"/>
  <c r="CK63" i="1"/>
  <c r="CQ62" i="1"/>
  <c r="CR62" i="1" s="1"/>
  <c r="CP62" i="1"/>
  <c r="CO62" i="1"/>
  <c r="CN62" i="1"/>
  <c r="CM62" i="1"/>
  <c r="CL62" i="1"/>
  <c r="CK62" i="1"/>
  <c r="CQ61" i="1"/>
  <c r="CR61" i="1" s="1"/>
  <c r="CP61" i="1"/>
  <c r="CO61" i="1"/>
  <c r="CN61" i="1"/>
  <c r="CM61" i="1"/>
  <c r="CL61" i="1"/>
  <c r="CK61" i="1"/>
  <c r="CI61" i="1"/>
  <c r="CH61" i="1"/>
  <c r="BW61" i="1"/>
  <c r="BV61" i="1"/>
  <c r="BU61" i="1"/>
  <c r="BP61" i="1"/>
  <c r="CR60" i="1"/>
  <c r="CQ60" i="1"/>
  <c r="CP60" i="1"/>
  <c r="CO60" i="1"/>
  <c r="CN60" i="1"/>
  <c r="CM60" i="1"/>
  <c r="CL60" i="1"/>
  <c r="CK60" i="1"/>
  <c r="CI60" i="1"/>
  <c r="CH60" i="1"/>
  <c r="BW60" i="1"/>
  <c r="BV60" i="1"/>
  <c r="BU60" i="1"/>
  <c r="BP60" i="1"/>
  <c r="CQ59" i="1"/>
  <c r="CR59" i="1" s="1"/>
  <c r="CP59" i="1"/>
  <c r="CO59" i="1"/>
  <c r="CN59" i="1"/>
  <c r="CM59" i="1"/>
  <c r="CL59" i="1"/>
  <c r="CK59" i="1"/>
  <c r="CI59" i="1"/>
  <c r="CH59" i="1"/>
  <c r="BW59" i="1"/>
  <c r="BV59" i="1"/>
  <c r="BU59" i="1"/>
  <c r="BP59" i="1"/>
  <c r="CR58" i="1"/>
  <c r="CQ58" i="1"/>
  <c r="CP58" i="1"/>
  <c r="CO58" i="1"/>
  <c r="CN58" i="1"/>
  <c r="CM58" i="1"/>
  <c r="CL58" i="1"/>
  <c r="CK58" i="1"/>
  <c r="CR57" i="1"/>
  <c r="CQ57" i="1"/>
  <c r="CP57" i="1"/>
  <c r="CO57" i="1"/>
  <c r="CN57" i="1"/>
  <c r="CM57" i="1"/>
  <c r="CL57" i="1"/>
  <c r="CK57" i="1"/>
  <c r="CR56" i="1"/>
  <c r="CQ56" i="1"/>
  <c r="CP56" i="1"/>
  <c r="CO56" i="1"/>
  <c r="CN56" i="1"/>
  <c r="CM56" i="1"/>
  <c r="CL56" i="1"/>
  <c r="CK56" i="1"/>
  <c r="CI56" i="1"/>
  <c r="CH56" i="1"/>
  <c r="BW56" i="1"/>
  <c r="BV56" i="1"/>
  <c r="BU56" i="1"/>
  <c r="BP56" i="1"/>
  <c r="CQ55" i="1"/>
  <c r="CR55" i="1" s="1"/>
  <c r="CP55" i="1"/>
  <c r="CO55" i="1"/>
  <c r="CN55" i="1"/>
  <c r="CM55" i="1"/>
  <c r="CL55" i="1"/>
  <c r="CK55" i="1"/>
  <c r="CI55" i="1"/>
  <c r="CH55" i="1"/>
  <c r="BW55" i="1"/>
  <c r="BV55" i="1"/>
  <c r="BU55" i="1"/>
  <c r="BP55" i="1"/>
  <c r="CR54" i="1"/>
  <c r="CQ54" i="1"/>
  <c r="CP54" i="1"/>
  <c r="CO54" i="1"/>
  <c r="CN54" i="1"/>
  <c r="CM54" i="1"/>
  <c r="CL54" i="1"/>
  <c r="CK54" i="1"/>
  <c r="CI54" i="1"/>
  <c r="CH54" i="1"/>
  <c r="BW54" i="1"/>
  <c r="BV54" i="1"/>
  <c r="BU54" i="1"/>
  <c r="BP54" i="1"/>
  <c r="CQ53" i="1"/>
  <c r="CR53" i="1" s="1"/>
  <c r="CP53" i="1"/>
  <c r="CO53" i="1"/>
  <c r="CN53" i="1"/>
  <c r="CM53" i="1"/>
  <c r="CL53" i="1"/>
  <c r="CK53" i="1"/>
  <c r="CQ52" i="1"/>
  <c r="CR52" i="1" s="1"/>
  <c r="CP52" i="1"/>
  <c r="CO52" i="1"/>
  <c r="CN52" i="1"/>
  <c r="CM52" i="1"/>
  <c r="CL52" i="1"/>
  <c r="CK52" i="1"/>
  <c r="CQ51" i="1"/>
  <c r="CR51" i="1" s="1"/>
  <c r="CP51" i="1"/>
  <c r="CO51" i="1"/>
  <c r="CN51" i="1"/>
  <c r="CM51" i="1"/>
  <c r="CL51" i="1"/>
  <c r="CK51" i="1"/>
  <c r="CI51" i="1"/>
  <c r="CH51" i="1"/>
  <c r="BW51" i="1"/>
  <c r="BV51" i="1"/>
  <c r="BU51" i="1"/>
  <c r="BP51" i="1"/>
  <c r="CR50" i="1"/>
  <c r="CQ50" i="1"/>
  <c r="CP50" i="1"/>
  <c r="CO50" i="1"/>
  <c r="CN50" i="1"/>
  <c r="CM50" i="1"/>
  <c r="CL50" i="1"/>
  <c r="CK50" i="1"/>
  <c r="CI50" i="1"/>
  <c r="CH50" i="1"/>
  <c r="BW50" i="1"/>
  <c r="BV50" i="1"/>
  <c r="BU50" i="1"/>
  <c r="BP50" i="1"/>
  <c r="CQ49" i="1"/>
  <c r="CR49" i="1" s="1"/>
  <c r="CP49" i="1"/>
  <c r="CO49" i="1"/>
  <c r="CN49" i="1"/>
  <c r="CM49" i="1"/>
  <c r="CL49" i="1"/>
  <c r="CK49" i="1"/>
  <c r="CI49" i="1"/>
  <c r="CH49" i="1"/>
  <c r="BW49" i="1"/>
  <c r="BV49" i="1"/>
  <c r="BU49" i="1"/>
  <c r="BP49" i="1"/>
  <c r="CR48" i="1"/>
  <c r="CQ48" i="1"/>
  <c r="CP48" i="1"/>
  <c r="CO48" i="1"/>
  <c r="CN48" i="1"/>
  <c r="CM48" i="1"/>
  <c r="CL48" i="1"/>
  <c r="CK48" i="1"/>
  <c r="CI48" i="1"/>
  <c r="CH48" i="1"/>
  <c r="BW48" i="1"/>
  <c r="BV48" i="1"/>
  <c r="BU48" i="1"/>
  <c r="BP48" i="1"/>
  <c r="CR47" i="1"/>
  <c r="CQ47" i="1"/>
  <c r="CP47" i="1"/>
  <c r="CO47" i="1"/>
  <c r="CN47" i="1"/>
  <c r="CM47" i="1"/>
  <c r="CL47" i="1"/>
  <c r="CK47" i="1"/>
  <c r="CI47" i="1"/>
  <c r="CH47" i="1"/>
  <c r="BW47" i="1"/>
  <c r="BV47" i="1"/>
  <c r="BU47" i="1"/>
  <c r="BP47" i="1"/>
  <c r="CQ46" i="1"/>
  <c r="CP46" i="1"/>
  <c r="CR46" i="1" s="1"/>
  <c r="CO46" i="1"/>
  <c r="CN46" i="1"/>
  <c r="CM46" i="1"/>
  <c r="CL46" i="1"/>
  <c r="CK46" i="1"/>
  <c r="CI46" i="1"/>
  <c r="CH46" i="1"/>
  <c r="BW46" i="1"/>
  <c r="BV46" i="1"/>
  <c r="BU46" i="1"/>
  <c r="BP46" i="1"/>
  <c r="BI46" i="1"/>
  <c r="BH46" i="1"/>
  <c r="BG46" i="1"/>
  <c r="BJ46" i="1" s="1"/>
  <c r="BE46" i="1"/>
  <c r="BD46" i="1"/>
  <c r="BC46" i="1"/>
  <c r="BB46" i="1"/>
  <c r="BF46" i="1" s="1"/>
  <c r="BA46" i="1"/>
  <c r="AZ46" i="1"/>
  <c r="AX46" i="1"/>
  <c r="AW46" i="1"/>
  <c r="AY46" i="1" s="1"/>
  <c r="AV46" i="1"/>
  <c r="AU46" i="1"/>
  <c r="AT46" i="1"/>
  <c r="AS46" i="1"/>
  <c r="AA46" i="1"/>
  <c r="Y46" i="1"/>
  <c r="T46" i="1"/>
  <c r="S46" i="1"/>
  <c r="U46" i="1" s="1"/>
  <c r="Q46" i="1"/>
  <c r="P46" i="1"/>
  <c r="R46" i="1" s="1"/>
  <c r="N46" i="1"/>
  <c r="BN46" i="1" s="1"/>
  <c r="M46" i="1"/>
  <c r="L46" i="1"/>
  <c r="K46" i="1"/>
  <c r="J46" i="1"/>
  <c r="I46" i="1"/>
  <c r="H46" i="1"/>
  <c r="F46" i="1"/>
  <c r="C46" i="1"/>
  <c r="D46" i="1" s="1"/>
  <c r="B46" i="1"/>
  <c r="CQ45" i="1"/>
  <c r="CR45" i="1" s="1"/>
  <c r="CP45" i="1"/>
  <c r="CO45" i="1"/>
  <c r="CN45" i="1"/>
  <c r="CM45" i="1"/>
  <c r="CL45" i="1"/>
  <c r="CK45" i="1"/>
  <c r="BI45" i="1"/>
  <c r="BH45" i="1"/>
  <c r="BG45" i="1"/>
  <c r="BJ45" i="1" s="1"/>
  <c r="BD45" i="1"/>
  <c r="BC45" i="1"/>
  <c r="BE45" i="1" s="1"/>
  <c r="BB45" i="1"/>
  <c r="BA45" i="1"/>
  <c r="AZ45" i="1"/>
  <c r="AX45" i="1"/>
  <c r="AW45" i="1"/>
  <c r="AY45" i="1" s="1"/>
  <c r="AV45" i="1"/>
  <c r="AU45" i="1"/>
  <c r="AT45" i="1"/>
  <c r="AS45" i="1"/>
  <c r="AA45" i="1"/>
  <c r="Y45" i="1"/>
  <c r="T45" i="1"/>
  <c r="S45" i="1"/>
  <c r="U45" i="1" s="1"/>
  <c r="R45" i="1"/>
  <c r="Q45" i="1"/>
  <c r="P45" i="1"/>
  <c r="M45" i="1"/>
  <c r="N45" i="1" s="1"/>
  <c r="BN45" i="1" s="1"/>
  <c r="L45" i="1"/>
  <c r="K45" i="1"/>
  <c r="J45" i="1"/>
  <c r="I45" i="1"/>
  <c r="H45" i="1"/>
  <c r="F45" i="1"/>
  <c r="C45" i="1"/>
  <c r="D45" i="1" s="1"/>
  <c r="B45" i="1"/>
  <c r="CQ44" i="1"/>
  <c r="CP44" i="1"/>
  <c r="CR44" i="1" s="1"/>
  <c r="CO44" i="1"/>
  <c r="CN44" i="1"/>
  <c r="CM44" i="1"/>
  <c r="CL44" i="1"/>
  <c r="CK44" i="1"/>
  <c r="BI44" i="1"/>
  <c r="BH44" i="1"/>
  <c r="BG44" i="1"/>
  <c r="BJ44" i="1" s="1"/>
  <c r="BD44" i="1"/>
  <c r="BC44" i="1"/>
  <c r="BE44" i="1" s="1"/>
  <c r="BB44" i="1"/>
  <c r="BA44" i="1"/>
  <c r="AZ44" i="1"/>
  <c r="AY44" i="1"/>
  <c r="AX44" i="1"/>
  <c r="AW44" i="1"/>
  <c r="AV44" i="1"/>
  <c r="AU44" i="1"/>
  <c r="AT44" i="1"/>
  <c r="AS44" i="1"/>
  <c r="AA44" i="1"/>
  <c r="Y44" i="1"/>
  <c r="U44" i="1"/>
  <c r="T44" i="1"/>
  <c r="S44" i="1"/>
  <c r="Q44" i="1"/>
  <c r="P44" i="1"/>
  <c r="R44" i="1" s="1"/>
  <c r="V44" i="1" s="1"/>
  <c r="M44" i="1"/>
  <c r="L44" i="1"/>
  <c r="K44" i="1"/>
  <c r="J44" i="1"/>
  <c r="I44" i="1"/>
  <c r="H44" i="1"/>
  <c r="N44" i="1" s="1"/>
  <c r="F44" i="1"/>
  <c r="C44" i="1"/>
  <c r="BL44" i="1" s="1"/>
  <c r="B44" i="1"/>
  <c r="D44" i="1" s="1"/>
  <c r="CQ43" i="1"/>
  <c r="CP43" i="1"/>
  <c r="CR43" i="1" s="1"/>
  <c r="CO43" i="1"/>
  <c r="CN43" i="1"/>
  <c r="CM43" i="1"/>
  <c r="CL43" i="1"/>
  <c r="CK43" i="1"/>
  <c r="CI43" i="1"/>
  <c r="CH43" i="1"/>
  <c r="BW43" i="1"/>
  <c r="BV43" i="1"/>
  <c r="BU43" i="1"/>
  <c r="BP43" i="1"/>
  <c r="BI43" i="1"/>
  <c r="BH43" i="1"/>
  <c r="BG43" i="1"/>
  <c r="BJ43" i="1" s="1"/>
  <c r="BD43" i="1"/>
  <c r="BE43" i="1" s="1"/>
  <c r="BC43" i="1"/>
  <c r="BB43" i="1"/>
  <c r="BA43" i="1"/>
  <c r="AZ43" i="1"/>
  <c r="AX43" i="1"/>
  <c r="AW43" i="1"/>
  <c r="AY43" i="1" s="1"/>
  <c r="AV43" i="1"/>
  <c r="AU43" i="1"/>
  <c r="AT43" i="1"/>
  <c r="AS43" i="1"/>
  <c r="AA43" i="1"/>
  <c r="Y43" i="1"/>
  <c r="T43" i="1"/>
  <c r="S43" i="1"/>
  <c r="U43" i="1" s="1"/>
  <c r="R43" i="1"/>
  <c r="V43" i="1" s="1"/>
  <c r="Q43" i="1"/>
  <c r="P43" i="1"/>
  <c r="M43" i="1"/>
  <c r="N43" i="1" s="1"/>
  <c r="L43" i="1"/>
  <c r="K43" i="1"/>
  <c r="J43" i="1"/>
  <c r="I43" i="1"/>
  <c r="H43" i="1"/>
  <c r="F43" i="1"/>
  <c r="C43" i="1"/>
  <c r="D43" i="1" s="1"/>
  <c r="B43" i="1"/>
  <c r="CQ42" i="1"/>
  <c r="CR42" i="1" s="1"/>
  <c r="CP42" i="1"/>
  <c r="CO42" i="1"/>
  <c r="CN42" i="1"/>
  <c r="CM42" i="1"/>
  <c r="CL42" i="1"/>
  <c r="CK42" i="1"/>
  <c r="CI42" i="1"/>
  <c r="CH42" i="1"/>
  <c r="BW42" i="1"/>
  <c r="BV42" i="1"/>
  <c r="BU42" i="1"/>
  <c r="BP42" i="1"/>
  <c r="BI42" i="1"/>
  <c r="BJ42" i="1" s="1"/>
  <c r="BH42" i="1"/>
  <c r="BG42" i="1"/>
  <c r="BE42" i="1"/>
  <c r="BD42" i="1"/>
  <c r="BC42" i="1"/>
  <c r="BB42" i="1"/>
  <c r="BF42" i="1" s="1"/>
  <c r="BA42" i="1"/>
  <c r="AZ42" i="1"/>
  <c r="AX42" i="1"/>
  <c r="AW42" i="1"/>
  <c r="AY42" i="1" s="1"/>
  <c r="AV42" i="1"/>
  <c r="AU42" i="1"/>
  <c r="AT42" i="1"/>
  <c r="AS42" i="1"/>
  <c r="AA42" i="1"/>
  <c r="Y42" i="1"/>
  <c r="T42" i="1"/>
  <c r="S42" i="1"/>
  <c r="U42" i="1" s="1"/>
  <c r="Q42" i="1"/>
  <c r="P42" i="1"/>
  <c r="R42" i="1" s="1"/>
  <c r="V42" i="1" s="1"/>
  <c r="N42" i="1"/>
  <c r="M42" i="1"/>
  <c r="L42" i="1"/>
  <c r="K42" i="1"/>
  <c r="J42" i="1"/>
  <c r="I42" i="1"/>
  <c r="H42" i="1"/>
  <c r="F42" i="1"/>
  <c r="D42" i="1"/>
  <c r="C42" i="1"/>
  <c r="BL42" i="1" s="1"/>
  <c r="B42" i="1"/>
  <c r="CQ41" i="1"/>
  <c r="CP41" i="1"/>
  <c r="CO41" i="1"/>
  <c r="CN41" i="1"/>
  <c r="CM41" i="1"/>
  <c r="CL41" i="1"/>
  <c r="CK41" i="1"/>
  <c r="CI41" i="1"/>
  <c r="CH41" i="1"/>
  <c r="BW41" i="1"/>
  <c r="BV41" i="1"/>
  <c r="BU41" i="1"/>
  <c r="BP41" i="1"/>
  <c r="BJ41" i="1"/>
  <c r="BI41" i="1"/>
  <c r="BH41" i="1"/>
  <c r="BG41" i="1"/>
  <c r="BD41" i="1"/>
  <c r="BC41" i="1"/>
  <c r="BE41" i="1" s="1"/>
  <c r="BB41" i="1"/>
  <c r="BF41" i="1" s="1"/>
  <c r="BA41" i="1"/>
  <c r="AZ41" i="1"/>
  <c r="AX41" i="1"/>
  <c r="AW41" i="1"/>
  <c r="AY41" i="1" s="1"/>
  <c r="AV41" i="1"/>
  <c r="AU41" i="1"/>
  <c r="AT41" i="1"/>
  <c r="AS41" i="1"/>
  <c r="AA41" i="1"/>
  <c r="Y41" i="1"/>
  <c r="T41" i="1"/>
  <c r="S41" i="1"/>
  <c r="Q41" i="1"/>
  <c r="P41" i="1"/>
  <c r="R41" i="1" s="1"/>
  <c r="M41" i="1"/>
  <c r="L41" i="1"/>
  <c r="K41" i="1"/>
  <c r="J41" i="1"/>
  <c r="I41" i="1"/>
  <c r="H41" i="1"/>
  <c r="N41" i="1" s="1"/>
  <c r="BN41" i="1" s="1"/>
  <c r="F41" i="1"/>
  <c r="D41" i="1"/>
  <c r="C41" i="1"/>
  <c r="BL41" i="1" s="1"/>
  <c r="B41" i="1"/>
  <c r="CQ40" i="1"/>
  <c r="CR40" i="1" s="1"/>
  <c r="CP40" i="1"/>
  <c r="CO40" i="1"/>
  <c r="CN40" i="1"/>
  <c r="CM40" i="1"/>
  <c r="CL40" i="1"/>
  <c r="CK40" i="1"/>
  <c r="BI40" i="1"/>
  <c r="BH40" i="1"/>
  <c r="BJ40" i="1" s="1"/>
  <c r="BG40" i="1"/>
  <c r="BD40" i="1"/>
  <c r="BE40" i="1" s="1"/>
  <c r="BC40" i="1"/>
  <c r="BB40" i="1"/>
  <c r="BA40" i="1"/>
  <c r="AZ40" i="1"/>
  <c r="AX40" i="1"/>
  <c r="AW40" i="1"/>
  <c r="AY40" i="1" s="1"/>
  <c r="AV40" i="1"/>
  <c r="AU40" i="1"/>
  <c r="AT40" i="1"/>
  <c r="AS40" i="1"/>
  <c r="AA40" i="1"/>
  <c r="Y40" i="1"/>
  <c r="T40" i="1"/>
  <c r="S40" i="1"/>
  <c r="U40" i="1" s="1"/>
  <c r="Q40" i="1"/>
  <c r="P40" i="1"/>
  <c r="R40" i="1" s="1"/>
  <c r="V40" i="1" s="1"/>
  <c r="M40" i="1"/>
  <c r="N40" i="1" s="1"/>
  <c r="BN40" i="1" s="1"/>
  <c r="L40" i="1"/>
  <c r="K40" i="1"/>
  <c r="J40" i="1"/>
  <c r="I40" i="1"/>
  <c r="H40" i="1"/>
  <c r="F40" i="1"/>
  <c r="C40" i="1"/>
  <c r="BL40" i="1" s="1"/>
  <c r="B40" i="1"/>
  <c r="CQ39" i="1"/>
  <c r="CP39" i="1"/>
  <c r="CR39" i="1" s="1"/>
  <c r="CO39" i="1"/>
  <c r="CN39" i="1"/>
  <c r="CM39" i="1"/>
  <c r="CL39" i="1"/>
  <c r="CK39" i="1"/>
  <c r="BI39" i="1"/>
  <c r="BH39" i="1"/>
  <c r="BG39" i="1"/>
  <c r="BJ39" i="1" s="1"/>
  <c r="BD39" i="1"/>
  <c r="BC39" i="1"/>
  <c r="BE39" i="1" s="1"/>
  <c r="BB39" i="1"/>
  <c r="BA39" i="1"/>
  <c r="AZ39" i="1"/>
  <c r="AY39" i="1"/>
  <c r="AX39" i="1"/>
  <c r="AW39" i="1"/>
  <c r="AV39" i="1"/>
  <c r="AU39" i="1"/>
  <c r="AT39" i="1"/>
  <c r="AS39" i="1"/>
  <c r="AA39" i="1"/>
  <c r="Y39" i="1"/>
  <c r="U39" i="1"/>
  <c r="T39" i="1"/>
  <c r="S39" i="1"/>
  <c r="Q39" i="1"/>
  <c r="P39" i="1"/>
  <c r="R39" i="1" s="1"/>
  <c r="V39" i="1" s="1"/>
  <c r="M39" i="1"/>
  <c r="L39" i="1"/>
  <c r="K39" i="1"/>
  <c r="J39" i="1"/>
  <c r="I39" i="1"/>
  <c r="H39" i="1"/>
  <c r="N39" i="1" s="1"/>
  <c r="BN39" i="1" s="1"/>
  <c r="F39" i="1"/>
  <c r="C39" i="1"/>
  <c r="BL39" i="1" s="1"/>
  <c r="B39" i="1"/>
  <c r="D39" i="1" s="1"/>
  <c r="CQ38" i="1"/>
  <c r="CR38" i="1" s="1"/>
  <c r="CP38" i="1"/>
  <c r="CO38" i="1"/>
  <c r="CN38" i="1"/>
  <c r="CM38" i="1"/>
  <c r="CL38" i="1"/>
  <c r="CK38" i="1"/>
  <c r="CI38" i="1"/>
  <c r="CH38" i="1"/>
  <c r="BW38" i="1"/>
  <c r="BV38" i="1"/>
  <c r="BU38" i="1"/>
  <c r="BP38" i="1"/>
  <c r="BI38" i="1"/>
  <c r="BH38" i="1"/>
  <c r="BJ38" i="1" s="1"/>
  <c r="BG38" i="1"/>
  <c r="BD38" i="1"/>
  <c r="BE38" i="1" s="1"/>
  <c r="BC38" i="1"/>
  <c r="BB38" i="1"/>
  <c r="BA38" i="1"/>
  <c r="AZ38" i="1"/>
  <c r="AX38" i="1"/>
  <c r="AW38" i="1"/>
  <c r="AY38" i="1" s="1"/>
  <c r="AV38" i="1"/>
  <c r="AU38" i="1"/>
  <c r="AT38" i="1"/>
  <c r="AS38" i="1"/>
  <c r="AA38" i="1"/>
  <c r="Y38" i="1"/>
  <c r="T38" i="1"/>
  <c r="S38" i="1"/>
  <c r="U38" i="1" s="1"/>
  <c r="R38" i="1"/>
  <c r="Q38" i="1"/>
  <c r="P38" i="1"/>
  <c r="M38" i="1"/>
  <c r="N38" i="1" s="1"/>
  <c r="BN38" i="1" s="1"/>
  <c r="L38" i="1"/>
  <c r="K38" i="1"/>
  <c r="J38" i="1"/>
  <c r="I38" i="1"/>
  <c r="H38" i="1"/>
  <c r="F38" i="1"/>
  <c r="C38" i="1"/>
  <c r="BL38" i="1" s="1"/>
  <c r="B38" i="1"/>
  <c r="CQ37" i="1"/>
  <c r="CR37" i="1" s="1"/>
  <c r="CP37" i="1"/>
  <c r="CO37" i="1"/>
  <c r="CN37" i="1"/>
  <c r="CM37" i="1"/>
  <c r="CL37" i="1"/>
  <c r="CK37" i="1"/>
  <c r="CI37" i="1"/>
  <c r="CH37" i="1"/>
  <c r="BW37" i="1"/>
  <c r="BV37" i="1"/>
  <c r="BU37" i="1"/>
  <c r="BP37" i="1"/>
  <c r="BI37" i="1"/>
  <c r="BH37" i="1"/>
  <c r="BG37" i="1"/>
  <c r="BJ37" i="1" s="1"/>
  <c r="BE37" i="1"/>
  <c r="BD37" i="1"/>
  <c r="BC37" i="1"/>
  <c r="BB37" i="1"/>
  <c r="BF37" i="1" s="1"/>
  <c r="BA37" i="1"/>
  <c r="AZ37" i="1"/>
  <c r="AX37" i="1"/>
  <c r="AW37" i="1"/>
  <c r="AY37" i="1" s="1"/>
  <c r="AV37" i="1"/>
  <c r="AU37" i="1"/>
  <c r="AT37" i="1"/>
  <c r="AS37" i="1"/>
  <c r="AA37" i="1"/>
  <c r="Y37" i="1"/>
  <c r="T37" i="1"/>
  <c r="S37" i="1"/>
  <c r="U37" i="1" s="1"/>
  <c r="Q37" i="1"/>
  <c r="P37" i="1"/>
  <c r="R37" i="1" s="1"/>
  <c r="V37" i="1" s="1"/>
  <c r="N37" i="1"/>
  <c r="BN37" i="1" s="1"/>
  <c r="M37" i="1"/>
  <c r="L37" i="1"/>
  <c r="K37" i="1"/>
  <c r="J37" i="1"/>
  <c r="I37" i="1"/>
  <c r="H37" i="1"/>
  <c r="F37" i="1"/>
  <c r="D37" i="1"/>
  <c r="BM37" i="1" s="1"/>
  <c r="C37" i="1"/>
  <c r="BL37" i="1" s="1"/>
  <c r="B37" i="1"/>
  <c r="CQ36" i="1"/>
  <c r="CR36" i="1" s="1"/>
  <c r="CP36" i="1"/>
  <c r="CO36" i="1"/>
  <c r="CN36" i="1"/>
  <c r="CM36" i="1"/>
  <c r="CL36" i="1"/>
  <c r="CK36" i="1"/>
  <c r="CI36" i="1"/>
  <c r="CH36" i="1"/>
  <c r="BW36" i="1"/>
  <c r="BV36" i="1"/>
  <c r="BU36" i="1"/>
  <c r="BP36" i="1"/>
  <c r="BJ36" i="1"/>
  <c r="BI36" i="1"/>
  <c r="BH36" i="1"/>
  <c r="BG36" i="1"/>
  <c r="BD36" i="1"/>
  <c r="BC36" i="1"/>
  <c r="BE36" i="1" s="1"/>
  <c r="BB36" i="1"/>
  <c r="BF36" i="1" s="1"/>
  <c r="BA36" i="1"/>
  <c r="AZ36" i="1"/>
  <c r="AX36" i="1"/>
  <c r="AW36" i="1"/>
  <c r="AY36" i="1" s="1"/>
  <c r="AV36" i="1"/>
  <c r="AU36" i="1"/>
  <c r="AT36" i="1"/>
  <c r="AS36" i="1"/>
  <c r="AA36" i="1"/>
  <c r="Y36" i="1"/>
  <c r="T36" i="1"/>
  <c r="S36" i="1"/>
  <c r="U36" i="1" s="1"/>
  <c r="Q36" i="1"/>
  <c r="P36" i="1"/>
  <c r="R36" i="1" s="1"/>
  <c r="V36" i="1" s="1"/>
  <c r="M36" i="1"/>
  <c r="L36" i="1"/>
  <c r="K36" i="1"/>
  <c r="J36" i="1"/>
  <c r="I36" i="1"/>
  <c r="H36" i="1"/>
  <c r="N36" i="1" s="1"/>
  <c r="BN36" i="1" s="1"/>
  <c r="F36" i="1"/>
  <c r="C36" i="1"/>
  <c r="BL36" i="1" s="1"/>
  <c r="B36" i="1"/>
  <c r="D36" i="1" s="1"/>
  <c r="CR35" i="1"/>
  <c r="CQ35" i="1"/>
  <c r="CP35" i="1"/>
  <c r="CO35" i="1"/>
  <c r="CN35" i="1"/>
  <c r="CM35" i="1"/>
  <c r="CL35" i="1"/>
  <c r="CK35" i="1"/>
  <c r="CI35" i="1"/>
  <c r="CH35" i="1"/>
  <c r="BW35" i="1"/>
  <c r="BV35" i="1"/>
  <c r="BU35" i="1"/>
  <c r="BP35" i="1"/>
  <c r="BI35" i="1"/>
  <c r="BH35" i="1"/>
  <c r="BG35" i="1"/>
  <c r="BJ35" i="1" s="1"/>
  <c r="BD35" i="1"/>
  <c r="BC35" i="1"/>
  <c r="BE35" i="1" s="1"/>
  <c r="BB35" i="1"/>
  <c r="BA35" i="1"/>
  <c r="AZ35" i="1"/>
  <c r="AY35" i="1"/>
  <c r="AX35" i="1"/>
  <c r="AW35" i="1"/>
  <c r="AV35" i="1"/>
  <c r="AU35" i="1"/>
  <c r="AT35" i="1"/>
  <c r="AS35" i="1"/>
  <c r="AA35" i="1"/>
  <c r="Y35" i="1"/>
  <c r="T35" i="1"/>
  <c r="S35" i="1"/>
  <c r="U35" i="1" s="1"/>
  <c r="Q35" i="1"/>
  <c r="P35" i="1"/>
  <c r="R35" i="1" s="1"/>
  <c r="V35" i="1" s="1"/>
  <c r="M35" i="1"/>
  <c r="L35" i="1"/>
  <c r="K35" i="1"/>
  <c r="J35" i="1"/>
  <c r="I35" i="1"/>
  <c r="H35" i="1"/>
  <c r="N35" i="1" s="1"/>
  <c r="BN35" i="1" s="1"/>
  <c r="F35" i="1"/>
  <c r="C35" i="1"/>
  <c r="BL35" i="1" s="1"/>
  <c r="B35" i="1"/>
  <c r="D35" i="1" s="1"/>
  <c r="CQ34" i="1"/>
  <c r="CR34" i="1" s="1"/>
  <c r="CP34" i="1"/>
  <c r="CO34" i="1"/>
  <c r="CN34" i="1"/>
  <c r="CM34" i="1"/>
  <c r="CL34" i="1"/>
  <c r="CK34" i="1"/>
  <c r="CI34" i="1"/>
  <c r="CH34" i="1"/>
  <c r="BW34" i="1"/>
  <c r="BV34" i="1"/>
  <c r="BU34" i="1"/>
  <c r="BP34" i="1"/>
  <c r="BI34" i="1"/>
  <c r="BH34" i="1"/>
  <c r="BJ34" i="1" s="1"/>
  <c r="BG34" i="1"/>
  <c r="BD34" i="1"/>
  <c r="BE34" i="1" s="1"/>
  <c r="BC34" i="1"/>
  <c r="BB34" i="1"/>
  <c r="BF34" i="1" s="1"/>
  <c r="BA34" i="1"/>
  <c r="AZ34" i="1"/>
  <c r="AX34" i="1"/>
  <c r="AW34" i="1"/>
  <c r="AY34" i="1" s="1"/>
  <c r="AV34" i="1"/>
  <c r="AU34" i="1"/>
  <c r="AT34" i="1"/>
  <c r="AS34" i="1"/>
  <c r="AA34" i="1"/>
  <c r="Y34" i="1"/>
  <c r="T34" i="1"/>
  <c r="S34" i="1"/>
  <c r="U34" i="1" s="1"/>
  <c r="Q34" i="1"/>
  <c r="P34" i="1"/>
  <c r="R34" i="1" s="1"/>
  <c r="M34" i="1"/>
  <c r="N34" i="1" s="1"/>
  <c r="L34" i="1"/>
  <c r="K34" i="1"/>
  <c r="J34" i="1"/>
  <c r="I34" i="1"/>
  <c r="H34" i="1"/>
  <c r="F34" i="1"/>
  <c r="C34" i="1"/>
  <c r="BL34" i="1" s="1"/>
  <c r="B34" i="1"/>
  <c r="CQ33" i="1"/>
  <c r="CR33" i="1" s="1"/>
  <c r="CP33" i="1"/>
  <c r="CO33" i="1"/>
  <c r="CN33" i="1"/>
  <c r="CM33" i="1"/>
  <c r="CL33" i="1"/>
  <c r="CK33" i="1"/>
  <c r="CI33" i="1"/>
  <c r="CH33" i="1"/>
  <c r="BW33" i="1"/>
  <c r="BV33" i="1"/>
  <c r="BU33" i="1"/>
  <c r="BP33" i="1"/>
  <c r="BI33" i="1"/>
  <c r="BH33" i="1"/>
  <c r="BG33" i="1"/>
  <c r="BJ33" i="1" s="1"/>
  <c r="BE33" i="1"/>
  <c r="BD33" i="1"/>
  <c r="BC33" i="1"/>
  <c r="BB33" i="1"/>
  <c r="BF33" i="1" s="1"/>
  <c r="BA33" i="1"/>
  <c r="AZ33" i="1"/>
  <c r="AX33" i="1"/>
  <c r="AW33" i="1"/>
  <c r="AY33" i="1" s="1"/>
  <c r="AV33" i="1"/>
  <c r="AU33" i="1"/>
  <c r="AT33" i="1"/>
  <c r="AS33" i="1"/>
  <c r="AA33" i="1"/>
  <c r="Y33" i="1"/>
  <c r="T33" i="1"/>
  <c r="S33" i="1"/>
  <c r="U33" i="1" s="1"/>
  <c r="Q33" i="1"/>
  <c r="P33" i="1"/>
  <c r="R33" i="1" s="1"/>
  <c r="N33" i="1"/>
  <c r="BN33" i="1" s="1"/>
  <c r="M33" i="1"/>
  <c r="L33" i="1"/>
  <c r="K33" i="1"/>
  <c r="J33" i="1"/>
  <c r="I33" i="1"/>
  <c r="H33" i="1"/>
  <c r="F33" i="1"/>
  <c r="D33" i="1"/>
  <c r="BM33" i="1" s="1"/>
  <c r="C33" i="1"/>
  <c r="BL33" i="1" s="1"/>
  <c r="B33" i="1"/>
  <c r="CR32" i="1"/>
  <c r="CQ32" i="1"/>
  <c r="CP32" i="1"/>
  <c r="CO32" i="1"/>
  <c r="CN32" i="1"/>
  <c r="CM32" i="1"/>
  <c r="CL32" i="1"/>
  <c r="CK32" i="1"/>
  <c r="BI32" i="1"/>
  <c r="BH32" i="1"/>
  <c r="BG32" i="1"/>
  <c r="BJ32" i="1" s="1"/>
  <c r="BD32" i="1"/>
  <c r="BE32" i="1" s="1"/>
  <c r="BC32" i="1"/>
  <c r="BB32" i="1"/>
  <c r="BA32" i="1"/>
  <c r="AZ32" i="1"/>
  <c r="AX32" i="1"/>
  <c r="AW32" i="1"/>
  <c r="AY32" i="1" s="1"/>
  <c r="AV32" i="1"/>
  <c r="AU32" i="1"/>
  <c r="AT32" i="1"/>
  <c r="AS32" i="1"/>
  <c r="AA32" i="1"/>
  <c r="Y32" i="1"/>
  <c r="T32" i="1"/>
  <c r="S32" i="1"/>
  <c r="U32" i="1" s="1"/>
  <c r="R32" i="1"/>
  <c r="V32" i="1" s="1"/>
  <c r="Q32" i="1"/>
  <c r="P32" i="1"/>
  <c r="M32" i="1"/>
  <c r="N32" i="1" s="1"/>
  <c r="BN32" i="1" s="1"/>
  <c r="L32" i="1"/>
  <c r="K32" i="1"/>
  <c r="J32" i="1"/>
  <c r="I32" i="1"/>
  <c r="H32" i="1"/>
  <c r="F32" i="1"/>
  <c r="C32" i="1"/>
  <c r="BL32" i="1" s="1"/>
  <c r="B32" i="1"/>
  <c r="CQ31" i="1"/>
  <c r="CR31" i="1" s="1"/>
  <c r="CP31" i="1"/>
  <c r="CO31" i="1"/>
  <c r="CN31" i="1"/>
  <c r="CM31" i="1"/>
  <c r="CL31" i="1"/>
  <c r="CK31" i="1"/>
  <c r="BI31" i="1"/>
  <c r="BH31" i="1"/>
  <c r="BG31" i="1"/>
  <c r="BJ31" i="1" s="1"/>
  <c r="BD31" i="1"/>
  <c r="BC31" i="1"/>
  <c r="BE31" i="1" s="1"/>
  <c r="BB31" i="1"/>
  <c r="BF31" i="1" s="1"/>
  <c r="BA31" i="1"/>
  <c r="AZ31" i="1"/>
  <c r="AY31" i="1"/>
  <c r="AX31" i="1"/>
  <c r="AW31" i="1"/>
  <c r="AV31" i="1"/>
  <c r="AU31" i="1"/>
  <c r="AT31" i="1"/>
  <c r="AS31" i="1"/>
  <c r="AA31" i="1"/>
  <c r="Y31" i="1"/>
  <c r="U31" i="1"/>
  <c r="T31" i="1"/>
  <c r="S31" i="1"/>
  <c r="Q31" i="1"/>
  <c r="R31" i="1" s="1"/>
  <c r="V31" i="1" s="1"/>
  <c r="P31" i="1"/>
  <c r="M31" i="1"/>
  <c r="L31" i="1"/>
  <c r="K31" i="1"/>
  <c r="J31" i="1"/>
  <c r="I31" i="1"/>
  <c r="H31" i="1"/>
  <c r="N31" i="1" s="1"/>
  <c r="F31" i="1"/>
  <c r="C31" i="1"/>
  <c r="BL31" i="1" s="1"/>
  <c r="B31" i="1"/>
  <c r="D31" i="1" s="1"/>
  <c r="CQ30" i="1"/>
  <c r="CR30" i="1" s="1"/>
  <c r="CP30" i="1"/>
  <c r="CO30" i="1"/>
  <c r="CN30" i="1"/>
  <c r="CM30" i="1"/>
  <c r="CL30" i="1"/>
  <c r="CK30" i="1"/>
  <c r="CI30" i="1"/>
  <c r="CH30" i="1"/>
  <c r="BW30" i="1"/>
  <c r="BV30" i="1"/>
  <c r="BU30" i="1"/>
  <c r="BP30" i="1"/>
  <c r="BI30" i="1"/>
  <c r="BH30" i="1"/>
  <c r="BJ30" i="1" s="1"/>
  <c r="BG30" i="1"/>
  <c r="BE30" i="1"/>
  <c r="BD30" i="1"/>
  <c r="BC30" i="1"/>
  <c r="BB30" i="1"/>
  <c r="BF30" i="1" s="1"/>
  <c r="BA30" i="1"/>
  <c r="AZ30" i="1"/>
  <c r="AX30" i="1"/>
  <c r="AW30" i="1"/>
  <c r="AY30" i="1" s="1"/>
  <c r="AV30" i="1"/>
  <c r="AU30" i="1"/>
  <c r="AT30" i="1"/>
  <c r="AS30" i="1"/>
  <c r="AA30" i="1"/>
  <c r="Y30" i="1"/>
  <c r="T30" i="1"/>
  <c r="S30" i="1"/>
  <c r="U30" i="1" s="1"/>
  <c r="R30" i="1"/>
  <c r="Q30" i="1"/>
  <c r="P30" i="1"/>
  <c r="M30" i="1"/>
  <c r="N30" i="1" s="1"/>
  <c r="BN30" i="1" s="1"/>
  <c r="L30" i="1"/>
  <c r="K30" i="1"/>
  <c r="J30" i="1"/>
  <c r="I30" i="1"/>
  <c r="H30" i="1"/>
  <c r="F30" i="1"/>
  <c r="C30" i="1"/>
  <c r="BL30" i="1" s="1"/>
  <c r="B30" i="1"/>
  <c r="CQ29" i="1"/>
  <c r="CR29" i="1" s="1"/>
  <c r="CP29" i="1"/>
  <c r="CO29" i="1"/>
  <c r="CN29" i="1"/>
  <c r="CM29" i="1"/>
  <c r="CL29" i="1"/>
  <c r="CK29" i="1"/>
  <c r="CI29" i="1"/>
  <c r="CH29" i="1"/>
  <c r="BW29" i="1"/>
  <c r="BV29" i="1"/>
  <c r="BU29" i="1"/>
  <c r="BP29" i="1"/>
  <c r="BI29" i="1"/>
  <c r="BJ29" i="1" s="1"/>
  <c r="BH29" i="1"/>
  <c r="BG29" i="1"/>
  <c r="BE29" i="1"/>
  <c r="BD29" i="1"/>
  <c r="BC29" i="1"/>
  <c r="BB29" i="1"/>
  <c r="BF29" i="1" s="1"/>
  <c r="BA29" i="1"/>
  <c r="AZ29" i="1"/>
  <c r="AX29" i="1"/>
  <c r="AW29" i="1"/>
  <c r="AY29" i="1" s="1"/>
  <c r="AV29" i="1"/>
  <c r="AU29" i="1"/>
  <c r="AT29" i="1"/>
  <c r="AS29" i="1"/>
  <c r="AA29" i="1"/>
  <c r="Y29" i="1"/>
  <c r="T29" i="1"/>
  <c r="S29" i="1"/>
  <c r="U29" i="1" s="1"/>
  <c r="Q29" i="1"/>
  <c r="P29" i="1"/>
  <c r="R29" i="1" s="1"/>
  <c r="N29" i="1"/>
  <c r="BN29" i="1" s="1"/>
  <c r="M29" i="1"/>
  <c r="L29" i="1"/>
  <c r="K29" i="1"/>
  <c r="J29" i="1"/>
  <c r="I29" i="1"/>
  <c r="H29" i="1"/>
  <c r="F29" i="1"/>
  <c r="D29" i="1"/>
  <c r="BM29" i="1" s="1"/>
  <c r="C29" i="1"/>
  <c r="BL29" i="1" s="1"/>
  <c r="B29" i="1"/>
  <c r="CQ28" i="1"/>
  <c r="CR28" i="1" s="1"/>
  <c r="CP28" i="1"/>
  <c r="CO28" i="1"/>
  <c r="CN28" i="1"/>
  <c r="CM28" i="1"/>
  <c r="CL28" i="1"/>
  <c r="CK28" i="1"/>
  <c r="CI28" i="1"/>
  <c r="CH28" i="1"/>
  <c r="BW28" i="1"/>
  <c r="BV28" i="1"/>
  <c r="BU28" i="1"/>
  <c r="BP28" i="1"/>
  <c r="BJ28" i="1"/>
  <c r="BI28" i="1"/>
  <c r="BH28" i="1"/>
  <c r="BG28" i="1"/>
  <c r="BD28" i="1"/>
  <c r="BC28" i="1"/>
  <c r="BE28" i="1" s="1"/>
  <c r="BB28" i="1"/>
  <c r="BA28" i="1"/>
  <c r="AZ28" i="1"/>
  <c r="AX28" i="1"/>
  <c r="AY28" i="1" s="1"/>
  <c r="AW28" i="1"/>
  <c r="AV28" i="1"/>
  <c r="AU28" i="1"/>
  <c r="AT28" i="1"/>
  <c r="AS28" i="1"/>
  <c r="AA28" i="1"/>
  <c r="Y28" i="1"/>
  <c r="T28" i="1"/>
  <c r="S28" i="1"/>
  <c r="U28" i="1" s="1"/>
  <c r="Q28" i="1"/>
  <c r="P28" i="1"/>
  <c r="R28" i="1" s="1"/>
  <c r="V28" i="1" s="1"/>
  <c r="M28" i="1"/>
  <c r="L28" i="1"/>
  <c r="K28" i="1"/>
  <c r="J28" i="1"/>
  <c r="I28" i="1"/>
  <c r="H28" i="1"/>
  <c r="N28" i="1" s="1"/>
  <c r="BN28" i="1" s="1"/>
  <c r="F28" i="1"/>
  <c r="C28" i="1"/>
  <c r="BL28" i="1" s="1"/>
  <c r="B28" i="1"/>
  <c r="D28" i="1" s="1"/>
  <c r="CR27" i="1"/>
  <c r="CQ27" i="1"/>
  <c r="CP27" i="1"/>
  <c r="CO27" i="1"/>
  <c r="CN27" i="1"/>
  <c r="CM27" i="1"/>
  <c r="CL27" i="1"/>
  <c r="CK27" i="1"/>
  <c r="CI27" i="1"/>
  <c r="CH27" i="1"/>
  <c r="BW27" i="1"/>
  <c r="BV27" i="1"/>
  <c r="BU27" i="1"/>
  <c r="BP27" i="1"/>
  <c r="BI27" i="1"/>
  <c r="BH27" i="1"/>
  <c r="BG27" i="1"/>
  <c r="BJ27" i="1" s="1"/>
  <c r="BD27" i="1"/>
  <c r="BC27" i="1"/>
  <c r="BE27" i="1" s="1"/>
  <c r="BB27" i="1"/>
  <c r="BF27" i="1" s="1"/>
  <c r="BA27" i="1"/>
  <c r="AZ27" i="1"/>
  <c r="AY27" i="1"/>
  <c r="AX27" i="1"/>
  <c r="AW27" i="1"/>
  <c r="AV27" i="1"/>
  <c r="AU27" i="1"/>
  <c r="AT27" i="1"/>
  <c r="AS27" i="1"/>
  <c r="AA27" i="1"/>
  <c r="Y27" i="1"/>
  <c r="T27" i="1"/>
  <c r="S27" i="1"/>
  <c r="U27" i="1" s="1"/>
  <c r="Q27" i="1"/>
  <c r="R27" i="1" s="1"/>
  <c r="V27" i="1" s="1"/>
  <c r="P27" i="1"/>
  <c r="M27" i="1"/>
  <c r="L27" i="1"/>
  <c r="K27" i="1"/>
  <c r="J27" i="1"/>
  <c r="I27" i="1"/>
  <c r="H27" i="1"/>
  <c r="N27" i="1" s="1"/>
  <c r="BN27" i="1" s="1"/>
  <c r="F27" i="1"/>
  <c r="C27" i="1"/>
  <c r="BL27" i="1" s="1"/>
  <c r="B27" i="1"/>
  <c r="D27" i="1" s="1"/>
  <c r="CQ26" i="1"/>
  <c r="CR26" i="1" s="1"/>
  <c r="CP26" i="1"/>
  <c r="CO26" i="1"/>
  <c r="CN26" i="1"/>
  <c r="CM26" i="1"/>
  <c r="CL26" i="1"/>
  <c r="CK26" i="1"/>
  <c r="CI26" i="1"/>
  <c r="CH26" i="1"/>
  <c r="BW26" i="1"/>
  <c r="BV26" i="1"/>
  <c r="BU26" i="1"/>
  <c r="BP26" i="1"/>
  <c r="BI26" i="1"/>
  <c r="BH26" i="1"/>
  <c r="BG26" i="1"/>
  <c r="BJ26" i="1" s="1"/>
  <c r="BD26" i="1"/>
  <c r="BE26" i="1" s="1"/>
  <c r="BC26" i="1"/>
  <c r="BB26" i="1"/>
  <c r="BF26" i="1" s="1"/>
  <c r="BA26" i="1"/>
  <c r="AZ26" i="1"/>
  <c r="AX26" i="1"/>
  <c r="AW26" i="1"/>
  <c r="AY26" i="1" s="1"/>
  <c r="AV26" i="1"/>
  <c r="AU26" i="1"/>
  <c r="AT26" i="1"/>
  <c r="AS26" i="1"/>
  <c r="AA26" i="1"/>
  <c r="Y26" i="1"/>
  <c r="T26" i="1"/>
  <c r="S26" i="1"/>
  <c r="U26" i="1" s="1"/>
  <c r="R26" i="1"/>
  <c r="V26" i="1" s="1"/>
  <c r="Q26" i="1"/>
  <c r="P26" i="1"/>
  <c r="M26" i="1"/>
  <c r="N26" i="1" s="1"/>
  <c r="L26" i="1"/>
  <c r="K26" i="1"/>
  <c r="J26" i="1"/>
  <c r="I26" i="1"/>
  <c r="H26" i="1"/>
  <c r="F26" i="1"/>
  <c r="C26" i="1"/>
  <c r="BL26" i="1" s="1"/>
  <c r="B26" i="1"/>
  <c r="CQ25" i="1"/>
  <c r="CR25" i="1" s="1"/>
  <c r="CP25" i="1"/>
  <c r="CO25" i="1"/>
  <c r="CN25" i="1"/>
  <c r="CM25" i="1"/>
  <c r="CL25" i="1"/>
  <c r="CK25" i="1"/>
  <c r="CI25" i="1"/>
  <c r="CH25" i="1"/>
  <c r="BW25" i="1"/>
  <c r="BV25" i="1"/>
  <c r="BU25" i="1"/>
  <c r="BP25" i="1"/>
  <c r="BI25" i="1"/>
  <c r="BJ25" i="1" s="1"/>
  <c r="BH25" i="1"/>
  <c r="BG25" i="1"/>
  <c r="BE25" i="1"/>
  <c r="BD25" i="1"/>
  <c r="BC25" i="1"/>
  <c r="BB25" i="1"/>
  <c r="BF25" i="1" s="1"/>
  <c r="BA25" i="1"/>
  <c r="AZ25" i="1"/>
  <c r="AX25" i="1"/>
  <c r="AW25" i="1"/>
  <c r="AY25" i="1" s="1"/>
  <c r="AV25" i="1"/>
  <c r="AU25" i="1"/>
  <c r="AT25" i="1"/>
  <c r="AS25" i="1"/>
  <c r="AA25" i="1"/>
  <c r="Y25" i="1"/>
  <c r="T25" i="1"/>
  <c r="S25" i="1"/>
  <c r="U25" i="1" s="1"/>
  <c r="Q25" i="1"/>
  <c r="P25" i="1"/>
  <c r="R25" i="1" s="1"/>
  <c r="N25" i="1"/>
  <c r="BN25" i="1" s="1"/>
  <c r="M25" i="1"/>
  <c r="L25" i="1"/>
  <c r="K25" i="1"/>
  <c r="J25" i="1"/>
  <c r="I25" i="1"/>
  <c r="H25" i="1"/>
  <c r="F25" i="1"/>
  <c r="D25" i="1"/>
  <c r="BM25" i="1" s="1"/>
  <c r="C25" i="1"/>
  <c r="BL25" i="1" s="1"/>
  <c r="B25" i="1"/>
  <c r="CR24" i="1"/>
  <c r="CQ24" i="1"/>
  <c r="CP24" i="1"/>
  <c r="CO24" i="1"/>
  <c r="CN24" i="1"/>
  <c r="CM24" i="1"/>
  <c r="CL24" i="1"/>
  <c r="CK24" i="1"/>
  <c r="BI24" i="1"/>
  <c r="BH24" i="1"/>
  <c r="BG24" i="1"/>
  <c r="BJ24" i="1" s="1"/>
  <c r="BE24" i="1"/>
  <c r="BD24" i="1"/>
  <c r="BC24" i="1"/>
  <c r="BB24" i="1"/>
  <c r="BA24" i="1"/>
  <c r="AZ24" i="1"/>
  <c r="AX24" i="1"/>
  <c r="AW24" i="1"/>
  <c r="AY24" i="1" s="1"/>
  <c r="AV24" i="1"/>
  <c r="AU24" i="1"/>
  <c r="AT24" i="1"/>
  <c r="AS24" i="1"/>
  <c r="AA24" i="1"/>
  <c r="Y24" i="1"/>
  <c r="T24" i="1"/>
  <c r="S24" i="1"/>
  <c r="U24" i="1" s="1"/>
  <c r="V24" i="1" s="1"/>
  <c r="R24" i="1"/>
  <c r="Q24" i="1"/>
  <c r="P24" i="1"/>
  <c r="M24" i="1"/>
  <c r="N24" i="1" s="1"/>
  <c r="BN24" i="1" s="1"/>
  <c r="L24" i="1"/>
  <c r="K24" i="1"/>
  <c r="J24" i="1"/>
  <c r="I24" i="1"/>
  <c r="H24" i="1"/>
  <c r="F24" i="1"/>
  <c r="C24" i="1"/>
  <c r="BL24" i="1" s="1"/>
  <c r="B24" i="1"/>
  <c r="CQ23" i="1"/>
  <c r="CP23" i="1"/>
  <c r="CO23" i="1"/>
  <c r="CN23" i="1"/>
  <c r="CM23" i="1"/>
  <c r="CL23" i="1"/>
  <c r="CK23" i="1"/>
  <c r="BI23" i="1"/>
  <c r="BH23" i="1"/>
  <c r="BG23" i="1"/>
  <c r="BJ23" i="1" s="1"/>
  <c r="BE23" i="1"/>
  <c r="BD23" i="1"/>
  <c r="BC23" i="1"/>
  <c r="BB23" i="1"/>
  <c r="BF23" i="1" s="1"/>
  <c r="BA23" i="1"/>
  <c r="AZ23" i="1"/>
  <c r="AX23" i="1"/>
  <c r="AW23" i="1"/>
  <c r="AY23" i="1" s="1"/>
  <c r="AV23" i="1"/>
  <c r="AU23" i="1"/>
  <c r="AT23" i="1"/>
  <c r="AS23" i="1"/>
  <c r="AA23" i="1"/>
  <c r="Y23" i="1"/>
  <c r="T23" i="1"/>
  <c r="S23" i="1"/>
  <c r="U23" i="1" s="1"/>
  <c r="Q23" i="1"/>
  <c r="P23" i="1"/>
  <c r="R23" i="1" s="1"/>
  <c r="N23" i="1"/>
  <c r="M23" i="1"/>
  <c r="L23" i="1"/>
  <c r="K23" i="1"/>
  <c r="J23" i="1"/>
  <c r="I23" i="1"/>
  <c r="H23" i="1"/>
  <c r="F23" i="1"/>
  <c r="D23" i="1"/>
  <c r="BM23" i="1" s="1"/>
  <c r="C23" i="1"/>
  <c r="BL23" i="1" s="1"/>
  <c r="B23" i="1"/>
  <c r="CR22" i="1"/>
  <c r="CQ22" i="1"/>
  <c r="CP22" i="1"/>
  <c r="CO22" i="1"/>
  <c r="CN22" i="1"/>
  <c r="CM22" i="1"/>
  <c r="CL22" i="1"/>
  <c r="CK22" i="1"/>
  <c r="CI22" i="1"/>
  <c r="CH22" i="1"/>
  <c r="BW22" i="1"/>
  <c r="BV22" i="1"/>
  <c r="BU22" i="1"/>
  <c r="BP22" i="1"/>
  <c r="BI22" i="1"/>
  <c r="BH22" i="1"/>
  <c r="BG22" i="1"/>
  <c r="BJ22" i="1" s="1"/>
  <c r="BE22" i="1"/>
  <c r="BD22" i="1"/>
  <c r="BC22" i="1"/>
  <c r="BB22" i="1"/>
  <c r="BF22" i="1" s="1"/>
  <c r="BA22" i="1"/>
  <c r="AZ22" i="1"/>
  <c r="AX22" i="1"/>
  <c r="AW22" i="1"/>
  <c r="AY22" i="1" s="1"/>
  <c r="AV22" i="1"/>
  <c r="AU22" i="1"/>
  <c r="AT22" i="1"/>
  <c r="AS22" i="1"/>
  <c r="AA22" i="1"/>
  <c r="Y22" i="1"/>
  <c r="T22" i="1"/>
  <c r="S22" i="1"/>
  <c r="U22" i="1" s="1"/>
  <c r="Q22" i="1"/>
  <c r="P22" i="1"/>
  <c r="R22" i="1" s="1"/>
  <c r="V22" i="1" s="1"/>
  <c r="M22" i="1"/>
  <c r="N22" i="1" s="1"/>
  <c r="L22" i="1"/>
  <c r="K22" i="1"/>
  <c r="J22" i="1"/>
  <c r="I22" i="1"/>
  <c r="H22" i="1"/>
  <c r="F22" i="1"/>
  <c r="C22" i="1"/>
  <c r="BL22" i="1" s="1"/>
  <c r="B22" i="1"/>
  <c r="CR21" i="1"/>
  <c r="CQ21" i="1"/>
  <c r="CP21" i="1"/>
  <c r="CO21" i="1"/>
  <c r="CN21" i="1"/>
  <c r="CM21" i="1"/>
  <c r="CL21" i="1"/>
  <c r="CK21" i="1"/>
  <c r="CI21" i="1"/>
  <c r="CH21" i="1"/>
  <c r="BW21" i="1"/>
  <c r="BV21" i="1"/>
  <c r="BU21" i="1"/>
  <c r="BP21" i="1"/>
  <c r="BI21" i="1"/>
  <c r="BH21" i="1"/>
  <c r="BG21" i="1"/>
  <c r="BJ21" i="1" s="1"/>
  <c r="BE21" i="1"/>
  <c r="BD21" i="1"/>
  <c r="BC21" i="1"/>
  <c r="BB21" i="1"/>
  <c r="BF21" i="1" s="1"/>
  <c r="BA21" i="1"/>
  <c r="AZ21" i="1"/>
  <c r="AX21" i="1"/>
  <c r="AW21" i="1"/>
  <c r="AY21" i="1" s="1"/>
  <c r="AV21" i="1"/>
  <c r="AU21" i="1"/>
  <c r="AT21" i="1"/>
  <c r="AS21" i="1"/>
  <c r="AA21" i="1"/>
  <c r="Y21" i="1"/>
  <c r="T21" i="1"/>
  <c r="S21" i="1"/>
  <c r="U21" i="1" s="1"/>
  <c r="Q21" i="1"/>
  <c r="P21" i="1"/>
  <c r="R21" i="1" s="1"/>
  <c r="V21" i="1" s="1"/>
  <c r="M21" i="1"/>
  <c r="L21" i="1"/>
  <c r="K21" i="1"/>
  <c r="J21" i="1"/>
  <c r="I21" i="1"/>
  <c r="H21" i="1"/>
  <c r="N21" i="1" s="1"/>
  <c r="BN21" i="1" s="1"/>
  <c r="F21" i="1"/>
  <c r="C21" i="1"/>
  <c r="BL21" i="1" s="1"/>
  <c r="B21" i="1"/>
  <c r="CQ20" i="1"/>
  <c r="CR20" i="1" s="1"/>
  <c r="CP20" i="1"/>
  <c r="CO20" i="1"/>
  <c r="CN20" i="1"/>
  <c r="CM20" i="1"/>
  <c r="CL20" i="1"/>
  <c r="CK20" i="1"/>
  <c r="CI20" i="1"/>
  <c r="CH20" i="1"/>
  <c r="BW20" i="1"/>
  <c r="BV20" i="1"/>
  <c r="BU20" i="1"/>
  <c r="BP20" i="1"/>
  <c r="BI20" i="1"/>
  <c r="BH20" i="1"/>
  <c r="BJ20" i="1" s="1"/>
  <c r="BG20" i="1"/>
  <c r="BE20" i="1"/>
  <c r="BD20" i="1"/>
  <c r="BC20" i="1"/>
  <c r="BB20" i="1"/>
  <c r="BF20" i="1" s="1"/>
  <c r="BA20" i="1"/>
  <c r="AZ20" i="1"/>
  <c r="AX20" i="1"/>
  <c r="AW20" i="1"/>
  <c r="AY20" i="1" s="1"/>
  <c r="AV20" i="1"/>
  <c r="AU20" i="1"/>
  <c r="AT20" i="1"/>
  <c r="AS20" i="1"/>
  <c r="AA20" i="1"/>
  <c r="Y20" i="1"/>
  <c r="T20" i="1"/>
  <c r="S20" i="1"/>
  <c r="U20" i="1" s="1"/>
  <c r="Q20" i="1"/>
  <c r="P20" i="1"/>
  <c r="R20" i="1" s="1"/>
  <c r="V20" i="1" s="1"/>
  <c r="M20" i="1"/>
  <c r="N20" i="1" s="1"/>
  <c r="BN20" i="1" s="1"/>
  <c r="L20" i="1"/>
  <c r="K20" i="1"/>
  <c r="J20" i="1"/>
  <c r="I20" i="1"/>
  <c r="H20" i="1"/>
  <c r="F20" i="1"/>
  <c r="C20" i="1"/>
  <c r="D20" i="1" s="1"/>
  <c r="B20" i="1"/>
  <c r="CQ19" i="1"/>
  <c r="CR19" i="1" s="1"/>
  <c r="CP19" i="1"/>
  <c r="CO19" i="1"/>
  <c r="CN19" i="1"/>
  <c r="CM19" i="1"/>
  <c r="CL19" i="1"/>
  <c r="CK19" i="1"/>
  <c r="CI19" i="1"/>
  <c r="CH19" i="1"/>
  <c r="BW19" i="1"/>
  <c r="BV19" i="1"/>
  <c r="BU19" i="1"/>
  <c r="BP19" i="1"/>
  <c r="BI19" i="1"/>
  <c r="BJ19" i="1" s="1"/>
  <c r="BH19" i="1"/>
  <c r="BG19" i="1"/>
  <c r="BE19" i="1"/>
  <c r="BD19" i="1"/>
  <c r="BC19" i="1"/>
  <c r="BB19" i="1"/>
  <c r="BF19" i="1" s="1"/>
  <c r="BA19" i="1"/>
  <c r="AZ19" i="1"/>
  <c r="AX19" i="1"/>
  <c r="AW19" i="1"/>
  <c r="AY19" i="1" s="1"/>
  <c r="AV19" i="1"/>
  <c r="AU19" i="1"/>
  <c r="AT19" i="1"/>
  <c r="AS19" i="1"/>
  <c r="AA19" i="1"/>
  <c r="Y19" i="1"/>
  <c r="T19" i="1"/>
  <c r="S19" i="1"/>
  <c r="U19" i="1" s="1"/>
  <c r="Q19" i="1"/>
  <c r="P19" i="1"/>
  <c r="R19" i="1" s="1"/>
  <c r="V19" i="1" s="1"/>
  <c r="M19" i="1"/>
  <c r="N19" i="1" s="1"/>
  <c r="BN19" i="1" s="1"/>
  <c r="L19" i="1"/>
  <c r="K19" i="1"/>
  <c r="J19" i="1"/>
  <c r="I19" i="1"/>
  <c r="H19" i="1"/>
  <c r="F19" i="1"/>
  <c r="C19" i="1"/>
  <c r="D19" i="1" s="1"/>
  <c r="B19" i="1"/>
  <c r="CR18" i="1"/>
  <c r="CQ18" i="1"/>
  <c r="CP18" i="1"/>
  <c r="CO18" i="1"/>
  <c r="CN18" i="1"/>
  <c r="CM18" i="1"/>
  <c r="CL18" i="1"/>
  <c r="CK18" i="1"/>
  <c r="CI18" i="1"/>
  <c r="CH18" i="1"/>
  <c r="BW18" i="1"/>
  <c r="BV18" i="1"/>
  <c r="BU18" i="1"/>
  <c r="BP18" i="1"/>
  <c r="BI18" i="1"/>
  <c r="BH18" i="1"/>
  <c r="BG18" i="1"/>
  <c r="BJ18" i="1" s="1"/>
  <c r="BD18" i="1"/>
  <c r="BC18" i="1"/>
  <c r="BE18" i="1" s="1"/>
  <c r="BB18" i="1"/>
  <c r="BF18" i="1" s="1"/>
  <c r="BA18" i="1"/>
  <c r="AZ18" i="1"/>
  <c r="AX18" i="1"/>
  <c r="AW18" i="1"/>
  <c r="AY18" i="1" s="1"/>
  <c r="AV18" i="1"/>
  <c r="AU18" i="1"/>
  <c r="AT18" i="1"/>
  <c r="AS18" i="1"/>
  <c r="AA18" i="1"/>
  <c r="Y18" i="1"/>
  <c r="T18" i="1"/>
  <c r="S18" i="1"/>
  <c r="U18" i="1" s="1"/>
  <c r="Q18" i="1"/>
  <c r="P18" i="1"/>
  <c r="R18" i="1" s="1"/>
  <c r="M18" i="1"/>
  <c r="L18" i="1"/>
  <c r="K18" i="1"/>
  <c r="J18" i="1"/>
  <c r="I18" i="1"/>
  <c r="H18" i="1"/>
  <c r="N18" i="1" s="1"/>
  <c r="BN18" i="1" s="1"/>
  <c r="F18" i="1"/>
  <c r="C18" i="1"/>
  <c r="BL18" i="1" s="1"/>
  <c r="B18" i="1"/>
  <c r="D18" i="1" s="1"/>
  <c r="CQ17" i="1"/>
  <c r="CR17" i="1" s="1"/>
  <c r="CP17" i="1"/>
  <c r="CO17" i="1"/>
  <c r="CN17" i="1"/>
  <c r="CM17" i="1"/>
  <c r="CL17" i="1"/>
  <c r="CK17" i="1"/>
  <c r="CI17" i="1"/>
  <c r="CH17" i="1"/>
  <c r="BW17" i="1"/>
  <c r="BV17" i="1"/>
  <c r="BU17" i="1"/>
  <c r="BP17" i="1"/>
  <c r="BI17" i="1"/>
  <c r="BH17" i="1"/>
  <c r="BG17" i="1"/>
  <c r="BJ17" i="1" s="1"/>
  <c r="BD17" i="1"/>
  <c r="BC17" i="1"/>
  <c r="BE17" i="1" s="1"/>
  <c r="BB17" i="1"/>
  <c r="BF17" i="1" s="1"/>
  <c r="BA17" i="1"/>
  <c r="AZ17" i="1"/>
  <c r="AX17" i="1"/>
  <c r="AW17" i="1"/>
  <c r="AY17" i="1" s="1"/>
  <c r="AV17" i="1"/>
  <c r="AU17" i="1"/>
  <c r="AT17" i="1"/>
  <c r="AS17" i="1"/>
  <c r="AA17" i="1"/>
  <c r="Y17" i="1"/>
  <c r="T17" i="1"/>
  <c r="S17" i="1"/>
  <c r="U17" i="1" s="1"/>
  <c r="Q17" i="1"/>
  <c r="P17" i="1"/>
  <c r="R17" i="1" s="1"/>
  <c r="V17" i="1" s="1"/>
  <c r="M17" i="1"/>
  <c r="N17" i="1" s="1"/>
  <c r="L17" i="1"/>
  <c r="K17" i="1"/>
  <c r="J17" i="1"/>
  <c r="I17" i="1"/>
  <c r="H17" i="1"/>
  <c r="F17" i="1"/>
  <c r="C17" i="1"/>
  <c r="BL17" i="1" s="1"/>
  <c r="B17" i="1"/>
  <c r="CR16" i="1"/>
  <c r="CQ16" i="1"/>
  <c r="CP16" i="1"/>
  <c r="CO16" i="1"/>
  <c r="CN16" i="1"/>
  <c r="CM16" i="1"/>
  <c r="CL16" i="1"/>
  <c r="CK16" i="1"/>
  <c r="CI16" i="1"/>
  <c r="CH16" i="1"/>
  <c r="BW16" i="1"/>
  <c r="BV16" i="1"/>
  <c r="BU16" i="1"/>
  <c r="BP16" i="1"/>
  <c r="BI16" i="1"/>
  <c r="BH16" i="1"/>
  <c r="BG16" i="1"/>
  <c r="BJ16" i="1" s="1"/>
  <c r="BE16" i="1"/>
  <c r="BD16" i="1"/>
  <c r="BC16" i="1"/>
  <c r="BB16" i="1"/>
  <c r="BF16" i="1" s="1"/>
  <c r="BA16" i="1"/>
  <c r="AZ16" i="1"/>
  <c r="AX16" i="1"/>
  <c r="AW16" i="1"/>
  <c r="AY16" i="1" s="1"/>
  <c r="AV16" i="1"/>
  <c r="AU16" i="1"/>
  <c r="AT16" i="1"/>
  <c r="AS16" i="1"/>
  <c r="AM16" i="1"/>
  <c r="AE16" i="1"/>
  <c r="AC16" i="1"/>
  <c r="AH16" i="1" s="1"/>
  <c r="AA16" i="1"/>
  <c r="Y16" i="1"/>
  <c r="U16" i="1"/>
  <c r="T16" i="1"/>
  <c r="S16" i="1"/>
  <c r="Q16" i="1"/>
  <c r="P16" i="1"/>
  <c r="R16" i="1" s="1"/>
  <c r="V16" i="1" s="1"/>
  <c r="M16" i="1"/>
  <c r="L16" i="1"/>
  <c r="K16" i="1"/>
  <c r="J16" i="1"/>
  <c r="I16" i="1"/>
  <c r="H16" i="1"/>
  <c r="N16" i="1" s="1"/>
  <c r="BN16" i="1" s="1"/>
  <c r="F16" i="1"/>
  <c r="C16" i="1"/>
  <c r="BL16" i="1" s="1"/>
  <c r="B16" i="1"/>
  <c r="D16" i="1" s="1"/>
  <c r="CR15" i="1"/>
  <c r="CQ15" i="1"/>
  <c r="CP15" i="1"/>
  <c r="CO15" i="1"/>
  <c r="CN15" i="1"/>
  <c r="CM15" i="1"/>
  <c r="CL15" i="1"/>
  <c r="CK15" i="1"/>
  <c r="CI15" i="1"/>
  <c r="CH15" i="1"/>
  <c r="BW15" i="1"/>
  <c r="BV15" i="1"/>
  <c r="BU15" i="1"/>
  <c r="BP15" i="1"/>
  <c r="BI15" i="1"/>
  <c r="BH15" i="1"/>
  <c r="BG15" i="1"/>
  <c r="BJ15" i="1" s="1"/>
  <c r="BD15" i="1"/>
  <c r="BE15" i="1" s="1"/>
  <c r="BC15" i="1"/>
  <c r="BB15" i="1"/>
  <c r="BF15" i="1" s="1"/>
  <c r="BA15" i="1"/>
  <c r="AZ15" i="1"/>
  <c r="AX15" i="1"/>
  <c r="AW15" i="1"/>
  <c r="AY15" i="1" s="1"/>
  <c r="AV15" i="1"/>
  <c r="AU15" i="1"/>
  <c r="AT15" i="1"/>
  <c r="AS15" i="1"/>
  <c r="AA15" i="1"/>
  <c r="Y15" i="1"/>
  <c r="T15" i="1"/>
  <c r="U15" i="1" s="1"/>
  <c r="S15" i="1"/>
  <c r="Q15" i="1"/>
  <c r="P15" i="1"/>
  <c r="R15" i="1" s="1"/>
  <c r="M15" i="1"/>
  <c r="L15" i="1"/>
  <c r="K15" i="1"/>
  <c r="J15" i="1"/>
  <c r="I15" i="1"/>
  <c r="H15" i="1"/>
  <c r="N15" i="1" s="1"/>
  <c r="BN15" i="1" s="1"/>
  <c r="F15" i="1"/>
  <c r="C15" i="1"/>
  <c r="BL15" i="1" s="1"/>
  <c r="B15" i="1"/>
  <c r="D15" i="1" s="1"/>
  <c r="CR14" i="1"/>
  <c r="CQ14" i="1"/>
  <c r="CP14" i="1"/>
  <c r="CO14" i="1"/>
  <c r="CN14" i="1"/>
  <c r="CM14" i="1"/>
  <c r="CL14" i="1"/>
  <c r="CK14" i="1"/>
  <c r="CI14" i="1"/>
  <c r="CH14" i="1"/>
  <c r="BW14" i="1"/>
  <c r="BV14" i="1"/>
  <c r="BU14" i="1"/>
  <c r="BP14" i="1"/>
  <c r="BI14" i="1"/>
  <c r="BH14" i="1"/>
  <c r="BG14" i="1"/>
  <c r="BJ14" i="1" s="1"/>
  <c r="BD14" i="1"/>
  <c r="BC14" i="1"/>
  <c r="BE14" i="1" s="1"/>
  <c r="BB14" i="1"/>
  <c r="BF14" i="1" s="1"/>
  <c r="BA14" i="1"/>
  <c r="AZ14" i="1"/>
  <c r="AY14" i="1"/>
  <c r="AX14" i="1"/>
  <c r="AW14" i="1"/>
  <c r="AV14" i="1"/>
  <c r="AU14" i="1"/>
  <c r="BL14" i="1" s="1"/>
  <c r="AT14" i="1"/>
  <c r="AS14" i="1"/>
  <c r="AA14" i="1"/>
  <c r="Y14" i="1"/>
  <c r="T14" i="1"/>
  <c r="S14" i="1"/>
  <c r="U14" i="1" s="1"/>
  <c r="Q14" i="1"/>
  <c r="P14" i="1"/>
  <c r="R14" i="1" s="1"/>
  <c r="N14" i="1"/>
  <c r="BN14" i="1" s="1"/>
  <c r="M14" i="1"/>
  <c r="L14" i="1"/>
  <c r="K14" i="1"/>
  <c r="J14" i="1"/>
  <c r="I14" i="1"/>
  <c r="H14" i="1"/>
  <c r="F14" i="1"/>
  <c r="D14" i="1"/>
  <c r="Z14" i="1" s="1"/>
  <c r="X14" i="1" s="1"/>
  <c r="C14" i="1"/>
  <c r="B14" i="1"/>
  <c r="CQ13" i="1"/>
  <c r="CR13" i="1" s="1"/>
  <c r="CP13" i="1"/>
  <c r="CO13" i="1"/>
  <c r="CN13" i="1"/>
  <c r="CM13" i="1"/>
  <c r="CL13" i="1"/>
  <c r="CK13" i="1"/>
  <c r="BI13" i="1"/>
  <c r="BH13" i="1"/>
  <c r="BG13" i="1"/>
  <c r="BJ13" i="1" s="1"/>
  <c r="BD13" i="1"/>
  <c r="BE13" i="1" s="1"/>
  <c r="BC13" i="1"/>
  <c r="BB13" i="1"/>
  <c r="BA13" i="1"/>
  <c r="AZ13" i="1"/>
  <c r="AX13" i="1"/>
  <c r="AW13" i="1"/>
  <c r="AY13" i="1" s="1"/>
  <c r="AV13" i="1"/>
  <c r="AU13" i="1"/>
  <c r="AT13" i="1"/>
  <c r="AS13" i="1"/>
  <c r="AA13" i="1"/>
  <c r="Y13" i="1"/>
  <c r="T13" i="1"/>
  <c r="U13" i="1" s="1"/>
  <c r="S13" i="1"/>
  <c r="Q13" i="1"/>
  <c r="P13" i="1"/>
  <c r="R13" i="1" s="1"/>
  <c r="V13" i="1" s="1"/>
  <c r="M13" i="1"/>
  <c r="L13" i="1"/>
  <c r="K13" i="1"/>
  <c r="J13" i="1"/>
  <c r="I13" i="1"/>
  <c r="H13" i="1"/>
  <c r="N13" i="1" s="1"/>
  <c r="F13" i="1"/>
  <c r="C13" i="1"/>
  <c r="BL13" i="1" s="1"/>
  <c r="B13" i="1"/>
  <c r="D13" i="1" s="1"/>
  <c r="CR12" i="1"/>
  <c r="CQ12" i="1"/>
  <c r="CP12" i="1"/>
  <c r="CO12" i="1"/>
  <c r="CN12" i="1"/>
  <c r="CM12" i="1"/>
  <c r="CL12" i="1"/>
  <c r="CK12" i="1"/>
  <c r="BI12" i="1"/>
  <c r="BH12" i="1"/>
  <c r="BG12" i="1"/>
  <c r="BE12" i="1"/>
  <c r="BD12" i="1"/>
  <c r="BC12" i="1"/>
  <c r="BB12" i="1"/>
  <c r="BA12" i="1"/>
  <c r="AZ12" i="1"/>
  <c r="AX12" i="1"/>
  <c r="AW12" i="1"/>
  <c r="AY12" i="1" s="1"/>
  <c r="AV12" i="1"/>
  <c r="AU12" i="1"/>
  <c r="AT12" i="1"/>
  <c r="AS12" i="1"/>
  <c r="AA12" i="1"/>
  <c r="Y12" i="1"/>
  <c r="U12" i="1"/>
  <c r="T12" i="1"/>
  <c r="S12" i="1"/>
  <c r="Q12" i="1"/>
  <c r="R12" i="1" s="1"/>
  <c r="V12" i="1" s="1"/>
  <c r="P12" i="1"/>
  <c r="M12" i="1"/>
  <c r="L12" i="1"/>
  <c r="K12" i="1"/>
  <c r="J12" i="1"/>
  <c r="I12" i="1"/>
  <c r="H12" i="1"/>
  <c r="N12" i="1" s="1"/>
  <c r="F12" i="1"/>
  <c r="C12" i="1"/>
  <c r="BL12" i="1" s="1"/>
  <c r="B12" i="1"/>
  <c r="D12" i="1" s="1"/>
  <c r="BM12" i="1" s="1"/>
  <c r="CQ11" i="1"/>
  <c r="CR11" i="1" s="1"/>
  <c r="CP11" i="1"/>
  <c r="CO11" i="1"/>
  <c r="CN11" i="1"/>
  <c r="CM11" i="1"/>
  <c r="CL11" i="1"/>
  <c r="CK11" i="1"/>
  <c r="CI11" i="1"/>
  <c r="CH11" i="1"/>
  <c r="BW11" i="1"/>
  <c r="BV11" i="1"/>
  <c r="BU11" i="1"/>
  <c r="BP11" i="1"/>
  <c r="BI11" i="1"/>
  <c r="BH11" i="1"/>
  <c r="BG11" i="1"/>
  <c r="BD11" i="1"/>
  <c r="BE11" i="1" s="1"/>
  <c r="BC11" i="1"/>
  <c r="BB11" i="1"/>
  <c r="BA11" i="1"/>
  <c r="AZ11" i="1"/>
  <c r="AX11" i="1"/>
  <c r="AW11" i="1"/>
  <c r="AY11" i="1" s="1"/>
  <c r="AV11" i="1"/>
  <c r="AU11" i="1"/>
  <c r="AT11" i="1"/>
  <c r="AS11" i="1"/>
  <c r="AA11" i="1"/>
  <c r="Y11" i="1"/>
  <c r="T11" i="1"/>
  <c r="S11" i="1"/>
  <c r="U11" i="1" s="1"/>
  <c r="Q11" i="1"/>
  <c r="P11" i="1"/>
  <c r="R11" i="1" s="1"/>
  <c r="V11" i="1" s="1"/>
  <c r="M11" i="1"/>
  <c r="N11" i="1" s="1"/>
  <c r="L11" i="1"/>
  <c r="K11" i="1"/>
  <c r="J11" i="1"/>
  <c r="I11" i="1"/>
  <c r="H11" i="1"/>
  <c r="F11" i="1"/>
  <c r="C11" i="1"/>
  <c r="BL11" i="1" s="1"/>
  <c r="B11" i="1"/>
  <c r="CQ10" i="1"/>
  <c r="CP10" i="1"/>
  <c r="CR10" i="1" s="1"/>
  <c r="CO10" i="1"/>
  <c r="CN10" i="1"/>
  <c r="CM10" i="1"/>
  <c r="CL10" i="1"/>
  <c r="CK10" i="1"/>
  <c r="CI10" i="1"/>
  <c r="CH10" i="1"/>
  <c r="BW10" i="1"/>
  <c r="BV10" i="1"/>
  <c r="BU10" i="1"/>
  <c r="BP10" i="1"/>
  <c r="BI10" i="1"/>
  <c r="BH10" i="1"/>
  <c r="BG10" i="1"/>
  <c r="BJ10" i="1" s="1"/>
  <c r="BE10" i="1"/>
  <c r="BD10" i="1"/>
  <c r="BC10" i="1"/>
  <c r="BB10" i="1"/>
  <c r="BF10" i="1" s="1"/>
  <c r="BA10" i="1"/>
  <c r="AZ10" i="1"/>
  <c r="AX10" i="1"/>
  <c r="AW10" i="1"/>
  <c r="AY10" i="1" s="1"/>
  <c r="AV10" i="1"/>
  <c r="AU10" i="1"/>
  <c r="AT10" i="1"/>
  <c r="AS10" i="1"/>
  <c r="AA10" i="1"/>
  <c r="Y10" i="1"/>
  <c r="U10" i="1"/>
  <c r="T10" i="1"/>
  <c r="S10" i="1"/>
  <c r="Q10" i="1"/>
  <c r="P10" i="1"/>
  <c r="R10" i="1" s="1"/>
  <c r="V10" i="1" s="1"/>
  <c r="M10" i="1"/>
  <c r="L10" i="1"/>
  <c r="K10" i="1"/>
  <c r="J10" i="1"/>
  <c r="I10" i="1"/>
  <c r="H10" i="1"/>
  <c r="N10" i="1" s="1"/>
  <c r="BN10" i="1" s="1"/>
  <c r="F10" i="1"/>
  <c r="C10" i="1"/>
  <c r="BL10" i="1" s="1"/>
  <c r="B10" i="1"/>
  <c r="D10" i="1" s="1"/>
  <c r="CQ9" i="1"/>
  <c r="CR9" i="1" s="1"/>
  <c r="CP9" i="1"/>
  <c r="CO9" i="1"/>
  <c r="CN9" i="1"/>
  <c r="CM9" i="1"/>
  <c r="CL9" i="1"/>
  <c r="CK9" i="1"/>
  <c r="CI9" i="1"/>
  <c r="CH9" i="1"/>
  <c r="BW9" i="1"/>
  <c r="BV9" i="1"/>
  <c r="BU9" i="1"/>
  <c r="BP9" i="1"/>
  <c r="BQ9" i="1" s="1"/>
  <c r="BI9" i="1"/>
  <c r="BH9" i="1"/>
  <c r="BG9" i="1"/>
  <c r="BJ9" i="1" s="1"/>
  <c r="BD9" i="1"/>
  <c r="BE9" i="1" s="1"/>
  <c r="BC9" i="1"/>
  <c r="BB9" i="1"/>
  <c r="BA9" i="1"/>
  <c r="AZ9" i="1"/>
  <c r="AX9" i="1"/>
  <c r="AW9" i="1"/>
  <c r="AY9" i="1" s="1"/>
  <c r="AV9" i="1"/>
  <c r="AU9" i="1"/>
  <c r="AT9" i="1"/>
  <c r="AS9" i="1"/>
  <c r="AA9" i="1"/>
  <c r="Y9" i="1"/>
  <c r="T9" i="1"/>
  <c r="S9" i="1"/>
  <c r="U9" i="1" s="1"/>
  <c r="Q9" i="1"/>
  <c r="P9" i="1"/>
  <c r="R9" i="1" s="1"/>
  <c r="V9" i="1" s="1"/>
  <c r="M9" i="1"/>
  <c r="L9" i="1"/>
  <c r="K9" i="1"/>
  <c r="J9" i="1"/>
  <c r="I9" i="1"/>
  <c r="H9" i="1"/>
  <c r="N9" i="1" s="1"/>
  <c r="BN9" i="1" s="1"/>
  <c r="F9" i="1"/>
  <c r="C9" i="1"/>
  <c r="BL9" i="1" s="1"/>
  <c r="B9" i="1"/>
  <c r="D9" i="1" s="1"/>
  <c r="CQ8" i="1"/>
  <c r="CR8" i="1" s="1"/>
  <c r="CP8" i="1"/>
  <c r="CO8" i="1"/>
  <c r="CN8" i="1"/>
  <c r="CM8" i="1"/>
  <c r="CL8" i="1"/>
  <c r="CK8" i="1"/>
  <c r="BJ8" i="1"/>
  <c r="BI8" i="1"/>
  <c r="BH8" i="1"/>
  <c r="BG8" i="1"/>
  <c r="BD8" i="1"/>
  <c r="BC8" i="1"/>
  <c r="BE8" i="1" s="1"/>
  <c r="BB8" i="1"/>
  <c r="BA8" i="1"/>
  <c r="AZ8" i="1"/>
  <c r="AX8" i="1"/>
  <c r="AY8" i="1" s="1"/>
  <c r="AW8" i="1"/>
  <c r="AV8" i="1"/>
  <c r="AU8" i="1"/>
  <c r="AT8" i="1"/>
  <c r="AS8" i="1"/>
  <c r="AA8" i="1"/>
  <c r="Y8" i="1"/>
  <c r="T8" i="1"/>
  <c r="S8" i="1"/>
  <c r="U8" i="1" s="1"/>
  <c r="Q8" i="1"/>
  <c r="P8" i="1"/>
  <c r="R8" i="1" s="1"/>
  <c r="V8" i="1" s="1"/>
  <c r="M8" i="1"/>
  <c r="N8" i="1" s="1"/>
  <c r="BN8" i="1" s="1"/>
  <c r="L8" i="1"/>
  <c r="K8" i="1"/>
  <c r="J8" i="1"/>
  <c r="I8" i="1"/>
  <c r="H8" i="1"/>
  <c r="F8" i="1"/>
  <c r="C8" i="1"/>
  <c r="BL8" i="1" s="1"/>
  <c r="B8" i="1"/>
  <c r="CQ7" i="1"/>
  <c r="CP7" i="1"/>
  <c r="CR7" i="1" s="1"/>
  <c r="CO7" i="1"/>
  <c r="CN7" i="1"/>
  <c r="CM7" i="1"/>
  <c r="CL7" i="1"/>
  <c r="CK7" i="1"/>
  <c r="BI7" i="1"/>
  <c r="BH7" i="1"/>
  <c r="BG7" i="1"/>
  <c r="BJ7" i="1" s="1"/>
  <c r="BD7" i="1"/>
  <c r="BC7" i="1"/>
  <c r="BE7" i="1" s="1"/>
  <c r="BB7" i="1"/>
  <c r="BA7" i="1"/>
  <c r="AZ7" i="1"/>
  <c r="AY7" i="1"/>
  <c r="AX7" i="1"/>
  <c r="AW7" i="1"/>
  <c r="AV7" i="1"/>
  <c r="AU7" i="1"/>
  <c r="AT7" i="1"/>
  <c r="AS7" i="1"/>
  <c r="AA7" i="1"/>
  <c r="Y7" i="1"/>
  <c r="T7" i="1"/>
  <c r="S7" i="1"/>
  <c r="U7" i="1" s="1"/>
  <c r="Q7" i="1"/>
  <c r="P7" i="1"/>
  <c r="R7" i="1" s="1"/>
  <c r="N7" i="1"/>
  <c r="M7" i="1"/>
  <c r="L7" i="1"/>
  <c r="K7" i="1"/>
  <c r="J7" i="1"/>
  <c r="I7" i="1"/>
  <c r="H7" i="1"/>
  <c r="F7" i="1"/>
  <c r="D7" i="1"/>
  <c r="BM7" i="1" s="1"/>
  <c r="C7" i="1"/>
  <c r="BL7" i="1" s="1"/>
  <c r="B7" i="1"/>
  <c r="CX6" i="1"/>
  <c r="CV6" i="1"/>
  <c r="CU6" i="1"/>
  <c r="CQ6" i="1"/>
  <c r="CR6" i="1" s="1"/>
  <c r="CP6" i="1"/>
  <c r="CO6" i="1"/>
  <c r="CN6" i="1"/>
  <c r="CM6" i="1"/>
  <c r="CL6" i="1"/>
  <c r="CK6" i="1"/>
  <c r="CI6" i="1"/>
  <c r="CH6" i="1"/>
  <c r="BW6" i="1"/>
  <c r="BV6" i="1"/>
  <c r="BU6" i="1"/>
  <c r="BP6" i="1"/>
  <c r="BQ6" i="1" s="1"/>
  <c r="BJ6" i="1"/>
  <c r="BI6" i="1"/>
  <c r="BH6" i="1"/>
  <c r="BG6" i="1"/>
  <c r="BD6" i="1"/>
  <c r="BE6" i="1" s="1"/>
  <c r="BC6" i="1"/>
  <c r="BB6" i="1"/>
  <c r="BF6" i="1" s="1"/>
  <c r="BA6" i="1"/>
  <c r="AZ6" i="1"/>
  <c r="AX6" i="1"/>
  <c r="AW6" i="1"/>
  <c r="AY6" i="1" s="1"/>
  <c r="AV6" i="1"/>
  <c r="AU6" i="1"/>
  <c r="AT6" i="1"/>
  <c r="AS6" i="1"/>
  <c r="AA6" i="1"/>
  <c r="Y6" i="1"/>
  <c r="T6" i="1"/>
  <c r="S6" i="1"/>
  <c r="U6" i="1" s="1"/>
  <c r="R6" i="1"/>
  <c r="V6" i="1" s="1"/>
  <c r="Q6" i="1"/>
  <c r="P6" i="1"/>
  <c r="M6" i="1"/>
  <c r="N6" i="1" s="1"/>
  <c r="BN6" i="1" s="1"/>
  <c r="L6" i="1"/>
  <c r="K6" i="1"/>
  <c r="J6" i="1"/>
  <c r="I6" i="1"/>
  <c r="H6" i="1"/>
  <c r="F6" i="1"/>
  <c r="C6" i="1"/>
  <c r="BL6" i="1" s="1"/>
  <c r="B6" i="1"/>
  <c r="CR5" i="1"/>
  <c r="CQ5" i="1"/>
  <c r="CP5" i="1"/>
  <c r="CO5" i="1"/>
  <c r="CN5" i="1"/>
  <c r="CM5" i="1"/>
  <c r="CL5" i="1"/>
  <c r="CK5" i="1"/>
  <c r="CI5" i="1"/>
  <c r="CH5" i="1"/>
  <c r="BW5" i="1"/>
  <c r="BV5" i="1"/>
  <c r="BU5" i="1"/>
  <c r="BP5" i="1"/>
  <c r="BT5" i="1" s="1"/>
  <c r="BI5" i="1"/>
  <c r="BH5" i="1"/>
  <c r="BG5" i="1"/>
  <c r="BJ5" i="1" s="1"/>
  <c r="BE5" i="1"/>
  <c r="BD5" i="1"/>
  <c r="BC5" i="1"/>
  <c r="BB5" i="1"/>
  <c r="BF5" i="1" s="1"/>
  <c r="BA5" i="1"/>
  <c r="AZ5" i="1"/>
  <c r="AX5" i="1"/>
  <c r="AW5" i="1"/>
  <c r="AY5" i="1" s="1"/>
  <c r="AV5" i="1"/>
  <c r="AU5" i="1"/>
  <c r="AT5" i="1"/>
  <c r="AS5" i="1"/>
  <c r="AA5" i="1"/>
  <c r="Y5" i="1"/>
  <c r="U5" i="1"/>
  <c r="T5" i="1"/>
  <c r="S5" i="1"/>
  <c r="Q5" i="1"/>
  <c r="P5" i="1"/>
  <c r="R5" i="1" s="1"/>
  <c r="V5" i="1" s="1"/>
  <c r="M5" i="1"/>
  <c r="L5" i="1"/>
  <c r="K5" i="1"/>
  <c r="J5" i="1"/>
  <c r="I5" i="1"/>
  <c r="H5" i="1"/>
  <c r="N5" i="1" s="1"/>
  <c r="BN5" i="1" s="1"/>
  <c r="F5" i="1"/>
  <c r="C5" i="1"/>
  <c r="BL5" i="1" s="1"/>
  <c r="B5" i="1"/>
  <c r="D5" i="1" s="1"/>
  <c r="CQ4" i="1"/>
  <c r="CR4" i="1" s="1"/>
  <c r="CP4" i="1"/>
  <c r="CO4" i="1"/>
  <c r="CN4" i="1"/>
  <c r="CM4" i="1"/>
  <c r="CL4" i="1"/>
  <c r="CK4" i="1"/>
  <c r="CI4" i="1"/>
  <c r="CH4" i="1"/>
  <c r="BW4" i="1"/>
  <c r="BV4" i="1"/>
  <c r="BU4" i="1"/>
  <c r="BP4" i="1"/>
  <c r="BQ4" i="1" s="1"/>
  <c r="BI4" i="1"/>
  <c r="BH4" i="1"/>
  <c r="BJ4" i="1" s="1"/>
  <c r="BG4" i="1"/>
  <c r="BD4" i="1"/>
  <c r="BE4" i="1" s="1"/>
  <c r="BC4" i="1"/>
  <c r="BB4" i="1"/>
  <c r="BA4" i="1"/>
  <c r="AZ4" i="1"/>
  <c r="AX4" i="1"/>
  <c r="AW4" i="1"/>
  <c r="AY4" i="1" s="1"/>
  <c r="AV4" i="1"/>
  <c r="AU4" i="1"/>
  <c r="AT4" i="1"/>
  <c r="AS4" i="1"/>
  <c r="AA4" i="1"/>
  <c r="Y4" i="1"/>
  <c r="T4" i="1"/>
  <c r="S4" i="1"/>
  <c r="U4" i="1" s="1"/>
  <c r="Q4" i="1"/>
  <c r="P4" i="1"/>
  <c r="R4" i="1" s="1"/>
  <c r="V4" i="1" s="1"/>
  <c r="M4" i="1"/>
  <c r="L4" i="1"/>
  <c r="K4" i="1"/>
  <c r="J4" i="1"/>
  <c r="I4" i="1"/>
  <c r="H4" i="1"/>
  <c r="N4" i="1" s="1"/>
  <c r="BN4" i="1" s="1"/>
  <c r="F4" i="1"/>
  <c r="C4" i="1"/>
  <c r="BL4" i="1" s="1"/>
  <c r="B4" i="1"/>
  <c r="D4" i="1" s="1"/>
  <c r="CR3" i="1"/>
  <c r="CQ3" i="1"/>
  <c r="CP3" i="1"/>
  <c r="CO3" i="1"/>
  <c r="CN3" i="1"/>
  <c r="CM3" i="1"/>
  <c r="CL3" i="1"/>
  <c r="CK3" i="1"/>
  <c r="CI3" i="1"/>
  <c r="CH3" i="1"/>
  <c r="CB3" i="1"/>
  <c r="CB4" i="1" s="1"/>
  <c r="CB5" i="1" s="1"/>
  <c r="CB6" i="1" s="1"/>
  <c r="CB7" i="1" s="1"/>
  <c r="CB8" i="1" s="1"/>
  <c r="CB9" i="1" s="1"/>
  <c r="CB10" i="1" s="1"/>
  <c r="CB11" i="1" s="1"/>
  <c r="CB12" i="1" s="1"/>
  <c r="CB13" i="1" s="1"/>
  <c r="CB14" i="1" s="1"/>
  <c r="CB15" i="1" s="1"/>
  <c r="CA3" i="1"/>
  <c r="CA4" i="1" s="1"/>
  <c r="CA5" i="1" s="1"/>
  <c r="CA6" i="1" s="1"/>
  <c r="CA7" i="1" s="1"/>
  <c r="CA8" i="1" s="1"/>
  <c r="CA9" i="1" s="1"/>
  <c r="CA10" i="1" s="1"/>
  <c r="CA11" i="1" s="1"/>
  <c r="CA12" i="1" s="1"/>
  <c r="CA13" i="1" s="1"/>
  <c r="CA14" i="1" s="1"/>
  <c r="CA15" i="1" s="1"/>
  <c r="BZ3" i="1"/>
  <c r="BY3" i="1"/>
  <c r="BY4" i="1" s="1"/>
  <c r="BY5" i="1" s="1"/>
  <c r="BY6" i="1" s="1"/>
  <c r="BY7" i="1" s="1"/>
  <c r="BY8" i="1" s="1"/>
  <c r="BY9" i="1" s="1"/>
  <c r="BY10" i="1" s="1"/>
  <c r="BY11" i="1" s="1"/>
  <c r="BY12" i="1" s="1"/>
  <c r="BY13" i="1" s="1"/>
  <c r="BY14" i="1" s="1"/>
  <c r="BY15" i="1" s="1"/>
  <c r="BW3" i="1"/>
  <c r="BV3" i="1"/>
  <c r="BU3" i="1"/>
  <c r="BQ3" i="1"/>
  <c r="BP3" i="1"/>
  <c r="BT3" i="1" s="1"/>
  <c r="BI3" i="1"/>
  <c r="BH3" i="1"/>
  <c r="BG3" i="1"/>
  <c r="BJ3" i="1" s="1"/>
  <c r="BD3" i="1"/>
  <c r="BC3" i="1"/>
  <c r="BE3" i="1" s="1"/>
  <c r="BB3" i="1"/>
  <c r="BF3" i="1" s="1"/>
  <c r="BA3" i="1"/>
  <c r="AZ3" i="1"/>
  <c r="AY3" i="1"/>
  <c r="AX3" i="1"/>
  <c r="AW3" i="1"/>
  <c r="AV3" i="1"/>
  <c r="AU3" i="1"/>
  <c r="AT3" i="1"/>
  <c r="AS3" i="1"/>
  <c r="AA3" i="1"/>
  <c r="Y3" i="1"/>
  <c r="T3" i="1"/>
  <c r="S3" i="1"/>
  <c r="U3" i="1" s="1"/>
  <c r="Q3" i="1"/>
  <c r="P3" i="1"/>
  <c r="R3" i="1" s="1"/>
  <c r="V3" i="1" s="1"/>
  <c r="N3" i="1"/>
  <c r="BN3" i="1" s="1"/>
  <c r="M3" i="1"/>
  <c r="L3" i="1"/>
  <c r="K3" i="1"/>
  <c r="J3" i="1"/>
  <c r="I3" i="1"/>
  <c r="H3" i="1"/>
  <c r="F3" i="1"/>
  <c r="D3" i="1"/>
  <c r="C3" i="1"/>
  <c r="BL3" i="1" s="1"/>
  <c r="B3" i="1"/>
  <c r="CR2" i="1"/>
  <c r="CQ2" i="1"/>
  <c r="CP2" i="1"/>
  <c r="CO2" i="1"/>
  <c r="CN2" i="1"/>
  <c r="CM2" i="1"/>
  <c r="CL2" i="1"/>
  <c r="BS11" i="1" s="1"/>
  <c r="CK2" i="1"/>
  <c r="CB2" i="1"/>
  <c r="CA2" i="1"/>
  <c r="BY2" i="1"/>
  <c r="BI2" i="1"/>
  <c r="BH2" i="1"/>
  <c r="BJ2" i="1" s="1"/>
  <c r="BG2" i="1"/>
  <c r="BD2" i="1"/>
  <c r="BE2" i="1" s="1"/>
  <c r="BC2" i="1"/>
  <c r="BB2" i="1"/>
  <c r="BA2" i="1"/>
  <c r="AZ2" i="1"/>
  <c r="AX2" i="1"/>
  <c r="AW2" i="1"/>
  <c r="AV2" i="1"/>
  <c r="AU2" i="1"/>
  <c r="AT2" i="1"/>
  <c r="AS2" i="1"/>
  <c r="AC2" i="1" a="1"/>
  <c r="AC2" i="1" s="1"/>
  <c r="AA2" i="1"/>
  <c r="Y2" i="1"/>
  <c r="T2" i="1"/>
  <c r="S2" i="1"/>
  <c r="R2" i="1"/>
  <c r="Q2" i="1"/>
  <c r="P2" i="1"/>
  <c r="M2" i="1"/>
  <c r="L2" i="1"/>
  <c r="K2" i="1"/>
  <c r="J2" i="1"/>
  <c r="I2" i="1"/>
  <c r="H2" i="1"/>
  <c r="F2" i="1"/>
  <c r="C2" i="1"/>
  <c r="B2" i="1"/>
  <c r="AC15" i="1" l="1"/>
  <c r="BF2" i="1"/>
  <c r="C48" i="1"/>
  <c r="C47" i="1"/>
  <c r="CU4" i="1" s="1"/>
  <c r="BL2" i="1"/>
  <c r="M48" i="1"/>
  <c r="M47" i="1"/>
  <c r="R48" i="1"/>
  <c r="BM3" i="1"/>
  <c r="Z3" i="1"/>
  <c r="V7" i="1"/>
  <c r="BF9" i="1"/>
  <c r="Z5" i="1"/>
  <c r="X5" i="1" s="1"/>
  <c r="BM5" i="1"/>
  <c r="Z9" i="1"/>
  <c r="BM9" i="1"/>
  <c r="S48" i="1"/>
  <c r="S47" i="1"/>
  <c r="F48" i="1"/>
  <c r="F47" i="1"/>
  <c r="P48" i="1"/>
  <c r="P47" i="1"/>
  <c r="T48" i="1"/>
  <c r="T47" i="1"/>
  <c r="Y48" i="1"/>
  <c r="Y47" i="1"/>
  <c r="BZ4" i="1"/>
  <c r="BZ5" i="1" s="1"/>
  <c r="BZ6" i="1" s="1"/>
  <c r="BZ7" i="1" s="1"/>
  <c r="BZ8" i="1" s="1"/>
  <c r="BZ9" i="1" s="1"/>
  <c r="BZ10" i="1" s="1"/>
  <c r="BZ11" i="1" s="1"/>
  <c r="BZ12" i="1" s="1"/>
  <c r="BZ13" i="1" s="1"/>
  <c r="BZ14" i="1" s="1"/>
  <c r="BZ15" i="1" s="1"/>
  <c r="BZ2" i="1"/>
  <c r="BF4" i="1"/>
  <c r="X9" i="1"/>
  <c r="BT10" i="1"/>
  <c r="I48" i="1"/>
  <c r="I47" i="1"/>
  <c r="AA48" i="1"/>
  <c r="AA47" i="1"/>
  <c r="D2" i="1"/>
  <c r="J48" i="1"/>
  <c r="J47" i="1"/>
  <c r="N2" i="1"/>
  <c r="K48" i="1"/>
  <c r="K47" i="1"/>
  <c r="B48" i="1"/>
  <c r="B47" i="1"/>
  <c r="D47" i="1" s="1"/>
  <c r="H48" i="1"/>
  <c r="H47" i="1"/>
  <c r="L48" i="1"/>
  <c r="L47" i="1"/>
  <c r="Q48" i="1"/>
  <c r="Q47" i="1"/>
  <c r="U2" i="1"/>
  <c r="AY2" i="1"/>
  <c r="X3" i="1"/>
  <c r="Z4" i="1"/>
  <c r="X4" i="1" s="1"/>
  <c r="BM4" i="1"/>
  <c r="BN7" i="1"/>
  <c r="BF7" i="1"/>
  <c r="BF8" i="1"/>
  <c r="Z10" i="1"/>
  <c r="X10" i="1" s="1"/>
  <c r="BM10" i="1"/>
  <c r="BS3" i="1"/>
  <c r="BT4" i="1"/>
  <c r="BQ5" i="1"/>
  <c r="BR6" i="1"/>
  <c r="Z7" i="1"/>
  <c r="X7" i="1" s="1"/>
  <c r="BT9" i="1"/>
  <c r="BQ10" i="1"/>
  <c r="BM13" i="1"/>
  <c r="Z13" i="1"/>
  <c r="V15" i="1"/>
  <c r="BQ17" i="1"/>
  <c r="BM20" i="1"/>
  <c r="Z20" i="1"/>
  <c r="X20" i="1" s="1"/>
  <c r="BR21" i="1"/>
  <c r="BT22" i="1"/>
  <c r="BS43" i="1"/>
  <c r="BS46" i="1"/>
  <c r="BR43" i="1"/>
  <c r="BS42" i="1"/>
  <c r="BR66" i="1"/>
  <c r="BR64" i="1"/>
  <c r="BR60" i="1"/>
  <c r="BR56" i="1"/>
  <c r="BR54" i="1"/>
  <c r="BR50" i="1"/>
  <c r="BR48" i="1"/>
  <c r="BR47" i="1"/>
  <c r="BQ43" i="1"/>
  <c r="BQ66" i="1"/>
  <c r="BS65" i="1"/>
  <c r="BQ64" i="1"/>
  <c r="BQ60" i="1"/>
  <c r="BS59" i="1"/>
  <c r="BQ56" i="1"/>
  <c r="BS55" i="1"/>
  <c r="BQ54" i="1"/>
  <c r="BS51" i="1"/>
  <c r="BQ50" i="1"/>
  <c r="BS49" i="1"/>
  <c r="BQ48" i="1"/>
  <c r="BQ47" i="1"/>
  <c r="BQ46" i="1"/>
  <c r="BR38" i="1"/>
  <c r="BS37" i="1"/>
  <c r="BQ35" i="1"/>
  <c r="BR34" i="1"/>
  <c r="BS33" i="1"/>
  <c r="BR30" i="1"/>
  <c r="BS29" i="1"/>
  <c r="BQ27" i="1"/>
  <c r="BR26" i="1"/>
  <c r="BS25" i="1"/>
  <c r="BS35" i="1"/>
  <c r="BS27" i="1"/>
  <c r="BS38" i="1"/>
  <c r="BR35" i="1"/>
  <c r="BS30" i="1"/>
  <c r="BR27" i="1"/>
  <c r="BS26" i="1"/>
  <c r="BQ22" i="1"/>
  <c r="BS20" i="1"/>
  <c r="BQ18" i="1"/>
  <c r="BR17" i="1"/>
  <c r="BS16" i="1"/>
  <c r="BR15" i="1"/>
  <c r="BQ14" i="1"/>
  <c r="BQ21" i="1"/>
  <c r="BS19" i="1"/>
  <c r="BQ15" i="1"/>
  <c r="BS18" i="1"/>
  <c r="BQ16" i="1"/>
  <c r="BS14" i="1"/>
  <c r="BS21" i="1"/>
  <c r="BS15" i="1"/>
  <c r="BR14" i="1"/>
  <c r="BR5" i="1"/>
  <c r="BS6" i="1"/>
  <c r="BR10" i="1"/>
  <c r="BF11" i="1"/>
  <c r="BJ11" i="1"/>
  <c r="BN11" i="1" s="1"/>
  <c r="X13" i="1"/>
  <c r="BT14" i="1"/>
  <c r="BT15" i="1"/>
  <c r="BR16" i="1"/>
  <c r="Z18" i="1"/>
  <c r="X18" i="1" s="1"/>
  <c r="BM18" i="1"/>
  <c r="BM19" i="1"/>
  <c r="Z19" i="1"/>
  <c r="X19" i="1" s="1"/>
  <c r="BR20" i="1"/>
  <c r="V23" i="1"/>
  <c r="BR4" i="1"/>
  <c r="BS5" i="1"/>
  <c r="BT6" i="1"/>
  <c r="BR9" i="1"/>
  <c r="BS10" i="1"/>
  <c r="BQ11" i="1"/>
  <c r="Z12" i="1"/>
  <c r="X12" i="1" s="1"/>
  <c r="V18" i="1"/>
  <c r="BT18" i="1"/>
  <c r="BT19" i="1"/>
  <c r="BN22" i="1"/>
  <c r="BR3" i="1"/>
  <c r="BS4" i="1"/>
  <c r="D6" i="1"/>
  <c r="D8" i="1"/>
  <c r="BS9" i="1"/>
  <c r="D11" i="1"/>
  <c r="BR11" i="1"/>
  <c r="BF12" i="1"/>
  <c r="BJ12" i="1"/>
  <c r="BN12" i="1" s="1"/>
  <c r="BN13" i="1"/>
  <c r="BF13" i="1"/>
  <c r="V14" i="1"/>
  <c r="BM15" i="1"/>
  <c r="Z15" i="1"/>
  <c r="X15" i="1" s="1"/>
  <c r="Z16" i="1"/>
  <c r="X16" i="1" s="1"/>
  <c r="BM16" i="1"/>
  <c r="BN17" i="1"/>
  <c r="BM14" i="1"/>
  <c r="AJ16" i="1"/>
  <c r="AN16" i="1"/>
  <c r="AO16" i="1" s="1"/>
  <c r="BT16" i="1"/>
  <c r="D17" i="1"/>
  <c r="BS17" i="1"/>
  <c r="BR18" i="1"/>
  <c r="BL19" i="1"/>
  <c r="BQ19" i="1"/>
  <c r="BT20" i="1"/>
  <c r="D21" i="1"/>
  <c r="BR22" i="1"/>
  <c r="Z23" i="1"/>
  <c r="X23" i="1" s="1"/>
  <c r="CR23" i="1"/>
  <c r="BS61" i="1" s="1"/>
  <c r="BR25" i="1"/>
  <c r="Z27" i="1"/>
  <c r="X27" i="1" s="1"/>
  <c r="BM27" i="1"/>
  <c r="BM28" i="1"/>
  <c r="Z28" i="1"/>
  <c r="X28" i="1" s="1"/>
  <c r="Z31" i="1"/>
  <c r="X31" i="1" s="1"/>
  <c r="BM31" i="1"/>
  <c r="BR33" i="1"/>
  <c r="BT11" i="1"/>
  <c r="AJ15" i="1"/>
  <c r="AN15" i="1"/>
  <c r="AG16" i="1"/>
  <c r="AI16" i="1" s="1"/>
  <c r="AK16" i="1"/>
  <c r="BT17" i="1"/>
  <c r="BR19" i="1"/>
  <c r="BL20" i="1"/>
  <c r="BQ20" i="1"/>
  <c r="BT21" i="1"/>
  <c r="D22" i="1"/>
  <c r="BS22" i="1"/>
  <c r="BF24" i="1"/>
  <c r="BN26" i="1"/>
  <c r="BN34" i="1"/>
  <c r="BT35" i="1"/>
  <c r="BT36" i="1"/>
  <c r="BQ38" i="1"/>
  <c r="AG15" i="1"/>
  <c r="AD16" i="1"/>
  <c r="AF16" i="1" s="1"/>
  <c r="BN23" i="1"/>
  <c r="BT27" i="1"/>
  <c r="BT28" i="1"/>
  <c r="V29" i="1"/>
  <c r="BF32" i="1"/>
  <c r="V34" i="1"/>
  <c r="BQ34" i="1"/>
  <c r="BR37" i="1"/>
  <c r="V38" i="1"/>
  <c r="Z39" i="1"/>
  <c r="X39" i="1" s="1"/>
  <c r="BM39" i="1"/>
  <c r="D24" i="1"/>
  <c r="V25" i="1"/>
  <c r="BQ26" i="1"/>
  <c r="BF28" i="1"/>
  <c r="BR29" i="1"/>
  <c r="V30" i="1"/>
  <c r="BQ30" i="1"/>
  <c r="BN31" i="1"/>
  <c r="V33" i="1"/>
  <c r="Z35" i="1"/>
  <c r="X35" i="1" s="1"/>
  <c r="BM35" i="1"/>
  <c r="BF35" i="1"/>
  <c r="BM36" i="1"/>
  <c r="Z36" i="1"/>
  <c r="X36" i="1" s="1"/>
  <c r="BF38" i="1"/>
  <c r="BF39" i="1"/>
  <c r="BF40" i="1"/>
  <c r="BT25" i="1"/>
  <c r="D26" i="1"/>
  <c r="BQ28" i="1"/>
  <c r="BT29" i="1"/>
  <c r="D30" i="1"/>
  <c r="D32" i="1"/>
  <c r="BT33" i="1"/>
  <c r="D34" i="1"/>
  <c r="BS34" i="1"/>
  <c r="BQ36" i="1"/>
  <c r="BT37" i="1"/>
  <c r="D38" i="1"/>
  <c r="D40" i="1"/>
  <c r="V41" i="1"/>
  <c r="BT42" i="1"/>
  <c r="BM44" i="1"/>
  <c r="Z44" i="1"/>
  <c r="X44" i="1" s="1"/>
  <c r="BM46" i="1"/>
  <c r="Z46" i="1"/>
  <c r="X46" i="1" s="1"/>
  <c r="BT50" i="1"/>
  <c r="BT56" i="1"/>
  <c r="BT64" i="1"/>
  <c r="Z25" i="1"/>
  <c r="X25" i="1" s="1"/>
  <c r="BQ25" i="1"/>
  <c r="BT26" i="1"/>
  <c r="BR28" i="1"/>
  <c r="Z29" i="1"/>
  <c r="X29" i="1" s="1"/>
  <c r="BQ29" i="1"/>
  <c r="BT30" i="1"/>
  <c r="Z33" i="1"/>
  <c r="X33" i="1" s="1"/>
  <c r="BQ33" i="1"/>
  <c r="BT34" i="1"/>
  <c r="BR36" i="1"/>
  <c r="Z37" i="1"/>
  <c r="X37" i="1" s="1"/>
  <c r="BQ37" i="1"/>
  <c r="BT38" i="1"/>
  <c r="BN43" i="1"/>
  <c r="BF43" i="1"/>
  <c r="BF44" i="1"/>
  <c r="V45" i="1"/>
  <c r="V46" i="1"/>
  <c r="BT48" i="1"/>
  <c r="BT54" i="1"/>
  <c r="BR61" i="1"/>
  <c r="BS28" i="1"/>
  <c r="BS36" i="1"/>
  <c r="U41" i="1"/>
  <c r="BQ41" i="1"/>
  <c r="BS41" i="1"/>
  <c r="BR41" i="1"/>
  <c r="BM42" i="1"/>
  <c r="Z42" i="1"/>
  <c r="X42" i="1" s="1"/>
  <c r="BN42" i="1"/>
  <c r="BM43" i="1"/>
  <c r="Z43" i="1"/>
  <c r="X43" i="1" s="1"/>
  <c r="BF45" i="1"/>
  <c r="BT46" i="1"/>
  <c r="BR51" i="1"/>
  <c r="BR59" i="1"/>
  <c r="BR65" i="1"/>
  <c r="Z41" i="1"/>
  <c r="X41" i="1" s="1"/>
  <c r="BM41" i="1"/>
  <c r="BT41" i="1"/>
  <c r="CR41" i="1"/>
  <c r="BT43" i="1"/>
  <c r="BN44" i="1"/>
  <c r="BM45" i="1"/>
  <c r="Z45" i="1"/>
  <c r="X45" i="1" s="1"/>
  <c r="BT47" i="1"/>
  <c r="BR49" i="1"/>
  <c r="BR55" i="1"/>
  <c r="BT60" i="1"/>
  <c r="BT66" i="1"/>
  <c r="BQ42" i="1"/>
  <c r="BL46" i="1"/>
  <c r="BR42" i="1"/>
  <c r="BL43" i="1"/>
  <c r="BL45" i="1"/>
  <c r="BR46" i="1"/>
  <c r="BT49" i="1"/>
  <c r="BT51" i="1"/>
  <c r="BT55" i="1"/>
  <c r="BT59" i="1"/>
  <c r="BT61" i="1"/>
  <c r="BT65" i="1"/>
  <c r="BS47" i="1"/>
  <c r="BS48" i="1"/>
  <c r="BQ49" i="1"/>
  <c r="BS50" i="1"/>
  <c r="BQ51" i="1"/>
  <c r="BS54" i="1"/>
  <c r="BQ55" i="1"/>
  <c r="BS56" i="1"/>
  <c r="BQ59" i="1"/>
  <c r="BS60" i="1"/>
  <c r="BQ61" i="1"/>
  <c r="BS64" i="1"/>
  <c r="BQ65" i="1"/>
  <c r="BS66" i="1"/>
  <c r="AK15" i="1" l="1"/>
  <c r="AL15" i="1" s="1"/>
  <c r="AM15" i="1"/>
  <c r="AO15" i="1" s="1"/>
  <c r="AH15" i="1"/>
  <c r="AI15" i="1" s="1"/>
  <c r="AC14" i="1"/>
  <c r="AE15" i="1"/>
  <c r="AD15" i="1"/>
  <c r="AF15" i="1" s="1"/>
  <c r="BM21" i="1"/>
  <c r="Z21" i="1"/>
  <c r="X21" i="1" s="1"/>
  <c r="Z6" i="1"/>
  <c r="X6" i="1" s="1"/>
  <c r="BM6" i="1"/>
  <c r="U48" i="1"/>
  <c r="BV69" i="1"/>
  <c r="CW4" i="1"/>
  <c r="R47" i="1"/>
  <c r="V47" i="1" s="1"/>
  <c r="U47" i="1"/>
  <c r="V2" i="1"/>
  <c r="V48" i="1" s="1"/>
  <c r="BM32" i="1"/>
  <c r="Z32" i="1"/>
  <c r="X32" i="1" s="1"/>
  <c r="BM26" i="1"/>
  <c r="Z26" i="1"/>
  <c r="X26" i="1" s="1"/>
  <c r="AL16" i="1"/>
  <c r="AP16" i="1" s="1"/>
  <c r="Z11" i="1"/>
  <c r="X11" i="1" s="1"/>
  <c r="BM11" i="1"/>
  <c r="N47" i="1"/>
  <c r="CW6" i="1"/>
  <c r="BM40" i="1"/>
  <c r="Z40" i="1"/>
  <c r="X40" i="1" s="1"/>
  <c r="BM30" i="1"/>
  <c r="Z30" i="1"/>
  <c r="X30" i="1" s="1"/>
  <c r="BM17" i="1"/>
  <c r="Z17" i="1"/>
  <c r="X17" i="1" s="1"/>
  <c r="D48" i="1"/>
  <c r="Z48" i="1" s="1"/>
  <c r="Z2" i="1"/>
  <c r="X2" i="1" s="1"/>
  <c r="BM2" i="1"/>
  <c r="BM38" i="1"/>
  <c r="Z38" i="1"/>
  <c r="X38" i="1" s="1"/>
  <c r="BM34" i="1"/>
  <c r="Z34" i="1"/>
  <c r="X34" i="1" s="1"/>
  <c r="BM24" i="1"/>
  <c r="Z24" i="1"/>
  <c r="X24" i="1" s="1"/>
  <c r="Z22" i="1"/>
  <c r="X22" i="1" s="1"/>
  <c r="BM22" i="1"/>
  <c r="Z8" i="1"/>
  <c r="X8" i="1" s="1"/>
  <c r="BM8" i="1"/>
  <c r="BU69" i="1"/>
  <c r="Z47" i="1"/>
  <c r="X47" i="1" s="1"/>
  <c r="CT8" i="1"/>
  <c r="CT2" i="1" s="1"/>
  <c r="N48" i="1"/>
  <c r="BN2" i="1"/>
  <c r="AP15" i="1" l="1"/>
  <c r="AK14" i="1"/>
  <c r="AG14" i="1"/>
  <c r="AI14" i="1" s="1"/>
  <c r="AD14" i="1"/>
  <c r="AH14" i="1"/>
  <c r="AE14" i="1"/>
  <c r="AJ14" i="1"/>
  <c r="AL14" i="1" s="1"/>
  <c r="AN14" i="1"/>
  <c r="AC13" i="1"/>
  <c r="AM14" i="1"/>
  <c r="AO14" i="1" s="1"/>
  <c r="CV4" i="1"/>
  <c r="BW69" i="1"/>
  <c r="CX4" i="1"/>
  <c r="X48" i="1"/>
  <c r="AF14" i="1" l="1"/>
  <c r="AP14" i="1"/>
  <c r="AH13" i="1"/>
  <c r="AN13" i="1"/>
  <c r="AE13" i="1"/>
  <c r="AG13" i="1"/>
  <c r="AM13" i="1"/>
  <c r="AO13" i="1" s="1"/>
  <c r="AD13" i="1"/>
  <c r="AF13" i="1" s="1"/>
  <c r="AJ13" i="1"/>
  <c r="AL13" i="1" s="1"/>
  <c r="AK13" i="1"/>
  <c r="AC12" i="1"/>
  <c r="AD12" i="1" l="1"/>
  <c r="AJ12" i="1"/>
  <c r="AK12" i="1"/>
  <c r="AC11" i="1"/>
  <c r="AG12" i="1"/>
  <c r="AI12" i="1" s="1"/>
  <c r="AM12" i="1"/>
  <c r="AO12" i="1" s="1"/>
  <c r="AH12" i="1"/>
  <c r="AN12" i="1"/>
  <c r="AE12" i="1"/>
  <c r="AI13" i="1"/>
  <c r="AP13" i="1"/>
  <c r="AM11" i="1" l="1"/>
  <c r="AE11" i="1"/>
  <c r="AH11" i="1"/>
  <c r="AD11" i="1"/>
  <c r="AF11" i="1" s="1"/>
  <c r="AN11" i="1"/>
  <c r="AG11" i="1"/>
  <c r="AI11" i="1" s="1"/>
  <c r="AC10" i="1"/>
  <c r="AJ11" i="1"/>
  <c r="AK11" i="1"/>
  <c r="AL12" i="1"/>
  <c r="AP12" i="1" s="1"/>
  <c r="AF12" i="1"/>
  <c r="AL11" i="1" l="1"/>
  <c r="AN10" i="1"/>
  <c r="AH10" i="1"/>
  <c r="AG10" i="1"/>
  <c r="AJ10" i="1"/>
  <c r="AD10" i="1"/>
  <c r="AF10" i="1" s="1"/>
  <c r="AM10" i="1"/>
  <c r="AO10" i="1" s="1"/>
  <c r="AC9" i="1"/>
  <c r="AE10" i="1"/>
  <c r="AK10" i="1"/>
  <c r="AO11" i="1"/>
  <c r="AE9" i="1" l="1"/>
  <c r="AK9" i="1"/>
  <c r="AC8" i="1"/>
  <c r="AG9" i="1"/>
  <c r="AH9" i="1"/>
  <c r="AN9" i="1"/>
  <c r="AM9" i="1"/>
  <c r="AD9" i="1"/>
  <c r="AF9" i="1" s="1"/>
  <c r="AJ9" i="1"/>
  <c r="AL9" i="1" s="1"/>
  <c r="AI10" i="1"/>
  <c r="AL10" i="1"/>
  <c r="AP10" i="1" s="1"/>
  <c r="AP11" i="1"/>
  <c r="AI9" i="1" l="1"/>
  <c r="AO9" i="1"/>
  <c r="AP9" i="1" s="1"/>
  <c r="AJ8" i="1"/>
  <c r="AH8" i="1"/>
  <c r="AK8" i="1"/>
  <c r="AC7" i="1"/>
  <c r="AD8" i="1"/>
  <c r="AG8" i="1"/>
  <c r="AI8" i="1" s="1"/>
  <c r="AM8" i="1"/>
  <c r="AO8" i="1" s="1"/>
  <c r="AN8" i="1"/>
  <c r="AE8" i="1"/>
  <c r="AF8" i="1" l="1"/>
  <c r="AL8" i="1"/>
  <c r="AP8" i="1" s="1"/>
  <c r="AK7" i="1"/>
  <c r="AM7" i="1"/>
  <c r="AD7" i="1"/>
  <c r="AN7" i="1"/>
  <c r="AC6" i="1"/>
  <c r="AJ7" i="1"/>
  <c r="AL7" i="1" s="1"/>
  <c r="AH7" i="1"/>
  <c r="AG7" i="1"/>
  <c r="AI7" i="1" s="1"/>
  <c r="AE7" i="1"/>
  <c r="AO7" i="1" l="1"/>
  <c r="AJ6" i="1"/>
  <c r="AL6" i="1" s="1"/>
  <c r="AD6" i="1"/>
  <c r="AK6" i="1"/>
  <c r="AM6" i="1"/>
  <c r="AC5" i="1"/>
  <c r="AG6" i="1"/>
  <c r="AE6" i="1"/>
  <c r="AN6" i="1"/>
  <c r="AH6" i="1"/>
  <c r="AP7" i="1"/>
  <c r="AF7" i="1"/>
  <c r="AI6" i="1" l="1"/>
  <c r="AF6" i="1"/>
  <c r="AJ5" i="1"/>
  <c r="AD5" i="1"/>
  <c r="AF5" i="1" s="1"/>
  <c r="AM5" i="1"/>
  <c r="AO5" i="1" s="1"/>
  <c r="AC4" i="1"/>
  <c r="AE5" i="1"/>
  <c r="AK5" i="1"/>
  <c r="AN5" i="1"/>
  <c r="AH5" i="1"/>
  <c r="AG5" i="1"/>
  <c r="AI5" i="1" s="1"/>
  <c r="AO6" i="1"/>
  <c r="AP6" i="1" s="1"/>
  <c r="AL5" i="1" l="1"/>
  <c r="AP5" i="1" s="1"/>
  <c r="AE4" i="1"/>
  <c r="AK4" i="1"/>
  <c r="AH4" i="1"/>
  <c r="AN4" i="1"/>
  <c r="AM4" i="1"/>
  <c r="AO4" i="1" s="1"/>
  <c r="AP4" i="1" s="1"/>
  <c r="AD4" i="1"/>
  <c r="AF4" i="1" s="1"/>
  <c r="AJ4" i="1"/>
  <c r="AL4" i="1" s="1"/>
  <c r="AC3" i="1"/>
  <c r="AG4" i="1"/>
  <c r="AI4" i="1" s="1"/>
  <c r="AG3" i="1" l="1"/>
  <c r="AM3" i="1"/>
  <c r="AN3" i="1"/>
  <c r="AH3" i="1"/>
  <c r="AJ3" i="1"/>
  <c r="AD3" i="1"/>
  <c r="AE3" i="1"/>
  <c r="AK3" i="1"/>
  <c r="AO3" i="1" l="1"/>
  <c r="AF3" i="1"/>
  <c r="AL3" i="1"/>
  <c r="AP3" i="1" s="1"/>
</calcChain>
</file>

<file path=xl/sharedStrings.xml><?xml version="1.0" encoding="utf-8"?>
<sst xmlns="http://schemas.openxmlformats.org/spreadsheetml/2006/main" count="255" uniqueCount="127">
  <si>
    <t>LOCATION</t>
  </si>
  <si>
    <t>PERSON A</t>
  </si>
  <si>
    <t>CLEARED</t>
  </si>
  <si>
    <t>ACTIVE</t>
  </si>
  <si>
    <t>PERSON B</t>
  </si>
  <si>
    <t>PERSON B, SIGNS, SYMPTOMS</t>
  </si>
  <si>
    <t>RAW ACTIVE S&amp;S</t>
  </si>
  <si>
    <t>PENDING S&amp;S</t>
  </si>
  <si>
    <t>negative S&amp;S</t>
  </si>
  <si>
    <t>not tested S&amp;S</t>
  </si>
  <si>
    <t>cleared?</t>
  </si>
  <si>
    <t>ACTIVE S&amp;S</t>
  </si>
  <si>
    <t>PERSON B EXPOSURE</t>
  </si>
  <si>
    <t>CLEARED?</t>
  </si>
  <si>
    <t>ACTIVE, EXPOSED</t>
  </si>
  <si>
    <t>exposed, w/symptoms</t>
  </si>
  <si>
    <t>exposed, w/symp, cleared</t>
  </si>
  <si>
    <t>exposed w/symp, active</t>
  </si>
  <si>
    <t>EXPOSED, NO S&amp;S</t>
  </si>
  <si>
    <t>staff tested</t>
  </si>
  <si>
    <t>staff tested, neg</t>
  </si>
  <si>
    <t>staff tested, pos</t>
  </si>
  <si>
    <t>staff tested, pending, active</t>
  </si>
  <si>
    <t>POSITIVE</t>
  </si>
  <si>
    <t>ACTIVE POSITIVE</t>
  </si>
  <si>
    <t>RESIDENT BY-LOCATION</t>
  </si>
  <si>
    <t>RES, POS</t>
  </si>
  <si>
    <t>RES, POS, CLEARED</t>
  </si>
  <si>
    <t>RES, POS, ACTIVE</t>
  </si>
  <si>
    <t>RES, PEND</t>
  </si>
  <si>
    <t>RES, PEND, CLEAR</t>
  </si>
  <si>
    <t>RES, PEND, ACTIVE</t>
  </si>
  <si>
    <t>RESIDENT NEGATIVE</t>
  </si>
  <si>
    <t>RESIDENT NO TEST</t>
  </si>
  <si>
    <t>ACTIVE EXPOSED</t>
  </si>
  <si>
    <t>EXPO, w/SYMP</t>
  </si>
  <si>
    <t>RES, EXPO, CLEAR</t>
  </si>
  <si>
    <t>EXPO, SYMP, ACTIVE</t>
  </si>
  <si>
    <t>RES, EXPOSED, UNIQUE, ACTIVE</t>
  </si>
  <si>
    <t>positive w/symp</t>
  </si>
  <si>
    <t>RES, S/S, ACTIVE</t>
  </si>
  <si>
    <t>PREV POS, CLEAR</t>
  </si>
  <si>
    <t>ALL POS</t>
  </si>
  <si>
    <t>ALL, S/S, ACTIVE</t>
  </si>
  <si>
    <t>LOC</t>
  </si>
  <si>
    <t>RES</t>
  </si>
  <si>
    <t>STAFF</t>
  </si>
  <si>
    <t>DAY</t>
  </si>
  <si>
    <t>N95</t>
  </si>
  <si>
    <t>SURG</t>
  </si>
  <si>
    <t>GOWNS</t>
  </si>
  <si>
    <t>CAPS</t>
  </si>
  <si>
    <t>COVERS</t>
  </si>
  <si>
    <t>GLASSES</t>
  </si>
  <si>
    <t>SHIELDS</t>
  </si>
  <si>
    <t>PPE LEVEL</t>
  </si>
  <si>
    <t>NAME</t>
  </si>
  <si>
    <t>LOC.</t>
  </si>
  <si>
    <t>TESTING STATUS</t>
  </si>
  <si>
    <t>S/S?</t>
  </si>
  <si>
    <t>HOSPITALIZED?</t>
  </si>
  <si>
    <t>PNEUMONIA?</t>
  </si>
  <si>
    <t>STATUS CODING</t>
  </si>
  <si>
    <r>
      <rPr>
        <b/>
        <u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 xml:space="preserve">GRAPH REFLECTS </t>
    </r>
    <r>
      <rPr>
        <u/>
        <sz val="12"/>
        <color theme="1"/>
        <rFont val="Calibri"/>
        <family val="2"/>
        <scheme val="minor"/>
      </rPr>
      <t>COMBINED</t>
    </r>
    <r>
      <rPr>
        <sz val="12"/>
        <color theme="1"/>
        <rFont val="Calibri"/>
        <family val="2"/>
        <scheme val="minor"/>
      </rPr>
      <t xml:space="preserve"> RESIDENT &amp; STAFF DATA FOR RESIDENTIAL LOCATIONS.</t>
    </r>
  </si>
  <si>
    <t>Acorn</t>
  </si>
  <si>
    <t>C</t>
  </si>
  <si>
    <t>P</t>
  </si>
  <si>
    <t>PN</t>
  </si>
  <si>
    <t>H</t>
  </si>
  <si>
    <t>S</t>
  </si>
  <si>
    <t>Ashwood</t>
  </si>
  <si>
    <t>AGENCY TOTALS (ALL RES &amp; STAFF):</t>
  </si>
  <si>
    <t>PREV. POS, CLEARED</t>
  </si>
  <si>
    <t>POSITIVE, UNCLEAR.</t>
  </si>
  <si>
    <t>PENDING TESTS</t>
  </si>
  <si>
    <t>SIGNS &amp; SYMP.</t>
  </si>
  <si>
    <t>Aspen</t>
  </si>
  <si>
    <t xml:space="preserve">Balsam </t>
  </si>
  <si>
    <t>STAFF CLEARANCE STATISTICS:</t>
  </si>
  <si>
    <t>TOTAL CLEARED</t>
  </si>
  <si>
    <t>AVG DAYS TO CLEAR</t>
  </si>
  <si>
    <t>AVG DAYS TO UPDATE</t>
  </si>
  <si>
    <t>PENDING CLEARANCE</t>
  </si>
  <si>
    <t>Barefoot</t>
  </si>
  <si>
    <t>Beechnut</t>
  </si>
  <si>
    <t>Benson</t>
  </si>
  <si>
    <t>Berman</t>
  </si>
  <si>
    <t>Birch</t>
  </si>
  <si>
    <t>Briarwood</t>
  </si>
  <si>
    <t>Cedar</t>
  </si>
  <si>
    <t>Chestnut</t>
  </si>
  <si>
    <t>Cypress</t>
  </si>
  <si>
    <t>Eichenauer</t>
  </si>
  <si>
    <t>Elm</t>
  </si>
  <si>
    <t>Evergreen</t>
  </si>
  <si>
    <t>Forman</t>
  </si>
  <si>
    <t>Four Seasons</t>
  </si>
  <si>
    <t>Granite</t>
  </si>
  <si>
    <t>Hamilton</t>
  </si>
  <si>
    <t>Harvest</t>
  </si>
  <si>
    <t>Main</t>
  </si>
  <si>
    <t>Mulberry</t>
  </si>
  <si>
    <t>Oak</t>
  </si>
  <si>
    <t>Otis Armstrong</t>
  </si>
  <si>
    <t>Parsley</t>
  </si>
  <si>
    <t>Pine</t>
  </si>
  <si>
    <t>Railroad</t>
  </si>
  <si>
    <t>Rapp R</t>
  </si>
  <si>
    <t>Rapp West</t>
  </si>
  <si>
    <t>Redwood</t>
  </si>
  <si>
    <t xml:space="preserve">Rosemary </t>
  </si>
  <si>
    <t>Sage</t>
  </si>
  <si>
    <t>Slate</t>
  </si>
  <si>
    <t>Smith</t>
  </si>
  <si>
    <t>Spruce</t>
  </si>
  <si>
    <t>Stonewall</t>
  </si>
  <si>
    <t>Sunset North</t>
  </si>
  <si>
    <t xml:space="preserve">Sunset South </t>
  </si>
  <si>
    <t>Sweet Hill</t>
  </si>
  <si>
    <t>Thyme</t>
  </si>
  <si>
    <t>Tulip</t>
  </si>
  <si>
    <t>Vista</t>
  </si>
  <si>
    <t>Wawanda</t>
  </si>
  <si>
    <t>Willow</t>
  </si>
  <si>
    <t>Other Sites</t>
  </si>
  <si>
    <t>Residences</t>
  </si>
  <si>
    <t>Operations &amp; Support     (All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</si>
</sst>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4" fontId="0" fillId="0" borderId="0" xfId="0" applyNumberFormat="1"/>
    <xf numFmtId="1" fontId="0" fillId="4" borderId="0" xfId="0" applyNumberFormat="1" applyFill="1"/>
    <xf numFmtId="0" fontId="0" fillId="4" borderId="0" xfId="0" applyFill="1"/>
    <xf numFmtId="164" fontId="0" fillId="0" borderId="0" xfId="0" applyNumberFormat="1" applyFill="1"/>
    <xf numFmtId="164" fontId="0" fillId="4" borderId="0" xfId="0" applyNumberFormat="1" applyFill="1"/>
    <xf numFmtId="1" fontId="3" fillId="5" borderId="1" xfId="0" applyNumberFormat="1" applyFont="1" applyFill="1" applyBorder="1" applyAlignment="1">
      <alignment horizontal="center" vertical="center" wrapText="1" readingOrder="1"/>
    </xf>
    <xf numFmtId="1" fontId="4" fillId="5" borderId="2" xfId="0" applyNumberFormat="1" applyFont="1" applyFill="1" applyBorder="1" applyAlignment="1">
      <alignment horizontal="center" vertical="center" wrapText="1" readingOrder="1"/>
    </xf>
    <xf numFmtId="1" fontId="4" fillId="5" borderId="3" xfId="0" applyNumberFormat="1" applyFont="1" applyFill="1" applyBorder="1" applyAlignment="1">
      <alignment horizontal="center" vertical="center" wrapText="1" readingOrder="1"/>
    </xf>
    <xf numFmtId="1" fontId="4" fillId="5" borderId="4" xfId="0" applyNumberFormat="1" applyFont="1" applyFill="1" applyBorder="1" applyAlignment="1">
      <alignment horizontal="center" vertical="center" wrapText="1" readingOrder="1"/>
    </xf>
    <xf numFmtId="1" fontId="4" fillId="5" borderId="5" xfId="0" applyNumberFormat="1" applyFont="1" applyFill="1" applyBorder="1" applyAlignment="1">
      <alignment horizontal="center" vertical="center" wrapText="1" readingOrder="1"/>
    </xf>
    <xf numFmtId="1" fontId="4" fillId="5" borderId="6" xfId="0" applyNumberFormat="1" applyFont="1" applyFill="1" applyBorder="1" applyAlignment="1">
      <alignment horizontal="center" vertical="center" wrapText="1" readingOrder="1"/>
    </xf>
    <xf numFmtId="165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" fontId="5" fillId="5" borderId="0" xfId="0" applyNumberFormat="1" applyFont="1" applyFill="1" applyAlignment="1">
      <alignment horizontal="center" vertical="center"/>
    </xf>
    <xf numFmtId="1" fontId="3" fillId="5" borderId="1" xfId="0" applyNumberFormat="1" applyFont="1" applyFill="1" applyBorder="1" applyAlignment="1">
      <alignment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4" borderId="0" xfId="0" applyFont="1" applyFill="1" applyBorder="1" applyAlignment="1">
      <alignment horizontal="center" vertical="center" wrapText="1" readingOrder="1"/>
    </xf>
    <xf numFmtId="0" fontId="7" fillId="6" borderId="0" xfId="0" applyFon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  <xf numFmtId="1" fontId="3" fillId="5" borderId="10" xfId="0" applyNumberFormat="1" applyFont="1" applyFill="1" applyBorder="1" applyAlignment="1">
      <alignment horizontal="center" vertical="center" wrapText="1" readingOrder="1"/>
    </xf>
    <xf numFmtId="1" fontId="4" fillId="5" borderId="10" xfId="0" applyNumberFormat="1" applyFont="1" applyFill="1" applyBorder="1" applyAlignment="1">
      <alignment horizontal="center" vertical="center" wrapText="1" readingOrder="1"/>
    </xf>
    <xf numFmtId="1" fontId="4" fillId="5" borderId="11" xfId="0" applyNumberFormat="1" applyFont="1" applyFill="1" applyBorder="1" applyAlignment="1">
      <alignment horizontal="center" vertical="center" wrapText="1" readingOrder="1"/>
    </xf>
    <xf numFmtId="1" fontId="4" fillId="5" borderId="12" xfId="0" applyNumberFormat="1" applyFont="1" applyFill="1" applyBorder="1" applyAlignment="1">
      <alignment horizontal="center" vertical="center" wrapText="1" readingOrder="1"/>
    </xf>
    <xf numFmtId="165" fontId="7" fillId="7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1" fontId="3" fillId="5" borderId="10" xfId="0" applyNumberFormat="1" applyFont="1" applyFill="1" applyBorder="1" applyAlignment="1">
      <alignment vertical="center" wrapText="1" readingOrder="1"/>
    </xf>
    <xf numFmtId="0" fontId="0" fillId="0" borderId="0" xfId="0" applyAlignment="1">
      <alignment horizontal="left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/>
    </xf>
    <xf numFmtId="9" fontId="10" fillId="6" borderId="0" xfId="0" applyNumberFormat="1" applyFont="1" applyFill="1" applyAlignment="1">
      <alignment horizontal="center" vertical="center" readingOrder="1"/>
    </xf>
    <xf numFmtId="164" fontId="0" fillId="5" borderId="0" xfId="0" applyNumberFormat="1" applyFill="1"/>
    <xf numFmtId="1" fontId="11" fillId="2" borderId="13" xfId="0" applyNumberFormat="1" applyFont="1" applyFill="1" applyBorder="1" applyAlignment="1">
      <alignment horizontal="left"/>
    </xf>
    <xf numFmtId="1" fontId="7" fillId="6" borderId="0" xfId="0" applyNumberFormat="1" applyFont="1" applyFill="1" applyBorder="1" applyAlignment="1">
      <alignment horizontal="center"/>
    </xf>
    <xf numFmtId="1" fontId="7" fillId="6" borderId="14" xfId="0" applyNumberFormat="1" applyFont="1" applyFill="1" applyBorder="1" applyAlignment="1">
      <alignment horizontal="center"/>
    </xf>
    <xf numFmtId="1" fontId="7" fillId="6" borderId="15" xfId="0" applyNumberFormat="1" applyFont="1" applyFill="1" applyBorder="1" applyAlignment="1">
      <alignment horizontal="center"/>
    </xf>
    <xf numFmtId="165" fontId="7" fillId="3" borderId="0" xfId="0" applyNumberFormat="1" applyFont="1" applyFill="1" applyAlignment="1">
      <alignment horizontal="center"/>
    </xf>
    <xf numFmtId="1" fontId="11" fillId="2" borderId="13" xfId="0" applyNumberFormat="1" applyFont="1" applyFill="1" applyBorder="1" applyAlignment="1">
      <alignment vertical="center"/>
    </xf>
    <xf numFmtId="1" fontId="11" fillId="6" borderId="1" xfId="0" applyNumberFormat="1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right" vertical="center" wrapText="1" readingOrder="1"/>
    </xf>
    <xf numFmtId="9" fontId="1" fillId="8" borderId="16" xfId="0" applyNumberFormat="1" applyFont="1" applyFill="1" applyBorder="1" applyAlignment="1">
      <alignment horizontal="center" vertical="center" readingOrder="1"/>
    </xf>
    <xf numFmtId="9" fontId="1" fillId="9" borderId="16" xfId="0" applyNumberFormat="1" applyFont="1" applyFill="1" applyBorder="1" applyAlignment="1">
      <alignment horizontal="center" vertical="center" readingOrder="1"/>
    </xf>
    <xf numFmtId="9" fontId="1" fillId="10" borderId="16" xfId="0" applyNumberFormat="1" applyFont="1" applyFill="1" applyBorder="1" applyAlignment="1">
      <alignment horizontal="center" vertical="center" readingOrder="1"/>
    </xf>
    <xf numFmtId="9" fontId="2" fillId="11" borderId="16" xfId="0" applyNumberFormat="1" applyFont="1" applyFill="1" applyBorder="1" applyAlignment="1">
      <alignment horizontal="center" vertical="center" readingOrder="1"/>
    </xf>
    <xf numFmtId="165" fontId="7" fillId="5" borderId="0" xfId="0" applyNumberFormat="1" applyFont="1" applyFill="1" applyAlignment="1">
      <alignment horizontal="center"/>
    </xf>
    <xf numFmtId="1" fontId="11" fillId="6" borderId="17" xfId="0" applyNumberFormat="1" applyFont="1" applyFill="1" applyBorder="1" applyAlignment="1">
      <alignment horizontal="center" vertical="center"/>
    </xf>
    <xf numFmtId="9" fontId="5" fillId="6" borderId="10" xfId="0" applyNumberFormat="1" applyFont="1" applyFill="1" applyBorder="1" applyAlignment="1">
      <alignment horizontal="right" vertical="center" wrapText="1" readingOrder="1"/>
    </xf>
    <xf numFmtId="0" fontId="0" fillId="6" borderId="1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right" vertical="center" wrapText="1"/>
    </xf>
    <xf numFmtId="9" fontId="12" fillId="5" borderId="16" xfId="0" applyNumberFormat="1" applyFont="1" applyFill="1" applyBorder="1" applyAlignment="1">
      <alignment horizontal="center" vertical="center" wrapText="1" readingOrder="1"/>
    </xf>
    <xf numFmtId="1" fontId="12" fillId="5" borderId="16" xfId="0" applyNumberFormat="1" applyFont="1" applyFill="1" applyBorder="1" applyAlignment="1">
      <alignment horizontal="center" vertical="center" wrapText="1" readingOrder="1"/>
    </xf>
    <xf numFmtId="1" fontId="2" fillId="5" borderId="16" xfId="0" applyNumberFormat="1" applyFont="1" applyFill="1" applyBorder="1" applyAlignment="1">
      <alignment horizontal="center" readingOrder="1"/>
    </xf>
    <xf numFmtId="0" fontId="2" fillId="5" borderId="16" xfId="0" applyFont="1" applyFill="1" applyBorder="1" applyAlignment="1">
      <alignment horizontal="center"/>
    </xf>
    <xf numFmtId="1" fontId="11" fillId="6" borderId="10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right" vertical="center" wrapText="1"/>
    </xf>
    <xf numFmtId="9" fontId="0" fillId="0" borderId="18" xfId="0" applyNumberFormat="1" applyBorder="1" applyAlignment="1">
      <alignment horizontal="center" readingOrder="1"/>
    </xf>
    <xf numFmtId="1" fontId="0" fillId="0" borderId="18" xfId="0" applyNumberFormat="1" applyBorder="1" applyAlignment="1">
      <alignment horizontal="center" readingOrder="1"/>
    </xf>
    <xf numFmtId="0" fontId="0" fillId="6" borderId="10" xfId="0" applyFill="1" applyBorder="1" applyAlignment="1">
      <alignment horizontal="center"/>
    </xf>
    <xf numFmtId="9" fontId="0" fillId="0" borderId="0" xfId="0" applyNumberFormat="1" applyAlignment="1">
      <alignment horizontal="center" readingOrder="1"/>
    </xf>
    <xf numFmtId="1" fontId="0" fillId="0" borderId="0" xfId="0" applyNumberFormat="1" applyAlignment="1">
      <alignment horizontal="center" readingOrder="1"/>
    </xf>
    <xf numFmtId="1" fontId="11" fillId="2" borderId="2" xfId="0" applyNumberFormat="1" applyFont="1" applyFill="1" applyBorder="1" applyAlignment="1">
      <alignment horizontal="left"/>
    </xf>
    <xf numFmtId="1" fontId="7" fillId="6" borderId="3" xfId="0" applyNumberFormat="1" applyFont="1" applyFill="1" applyBorder="1" applyAlignment="1">
      <alignment horizontal="center"/>
    </xf>
    <xf numFmtId="1" fontId="7" fillId="6" borderId="5" xfId="0" applyNumberFormat="1" applyFont="1" applyFill="1" applyBorder="1" applyAlignment="1">
      <alignment horizontal="center"/>
    </xf>
    <xf numFmtId="1" fontId="7" fillId="6" borderId="6" xfId="0" applyNumberFormat="1" applyFont="1" applyFill="1" applyBorder="1" applyAlignment="1">
      <alignment horizontal="center"/>
    </xf>
    <xf numFmtId="1" fontId="11" fillId="2" borderId="11" xfId="0" applyNumberFormat="1" applyFont="1" applyFill="1" applyBorder="1" applyAlignment="1">
      <alignment horizontal="left"/>
    </xf>
    <xf numFmtId="1" fontId="7" fillId="6" borderId="19" xfId="0" applyNumberFormat="1" applyFont="1" applyFill="1" applyBorder="1" applyAlignment="1">
      <alignment horizontal="center"/>
    </xf>
    <xf numFmtId="1" fontId="7" fillId="6" borderId="20" xfId="0" applyNumberFormat="1" applyFont="1" applyFill="1" applyBorder="1" applyAlignment="1">
      <alignment horizontal="center"/>
    </xf>
    <xf numFmtId="1" fontId="7" fillId="6" borderId="21" xfId="0" applyNumberFormat="1" applyFont="1" applyFill="1" applyBorder="1" applyAlignment="1">
      <alignment horizontal="center"/>
    </xf>
    <xf numFmtId="1" fontId="11" fillId="2" borderId="11" xfId="0" applyNumberFormat="1" applyFont="1" applyFill="1" applyBorder="1" applyAlignment="1">
      <alignment vertical="center"/>
    </xf>
    <xf numFmtId="1" fontId="3" fillId="5" borderId="2" xfId="0" applyNumberFormat="1" applyFont="1" applyFill="1" applyBorder="1" applyAlignment="1">
      <alignment horizontal="center" vertical="center" wrapText="1" readingOrder="1"/>
    </xf>
    <xf numFmtId="1" fontId="3" fillId="5" borderId="3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3" fillId="5" borderId="11" xfId="0" applyNumberFormat="1" applyFont="1" applyFill="1" applyBorder="1" applyAlignment="1">
      <alignment horizontal="center" vertical="center" wrapText="1" readingOrder="1"/>
    </xf>
    <xf numFmtId="1" fontId="3" fillId="5" borderId="19" xfId="0" applyNumberFormat="1" applyFont="1" applyFill="1" applyBorder="1" applyAlignment="1">
      <alignment horizontal="center" vertical="center" wrapText="1" readingOrder="1"/>
    </xf>
    <xf numFmtId="1" fontId="11" fillId="2" borderId="2" xfId="0" applyNumberFormat="1" applyFont="1" applyFill="1" applyBorder="1" applyAlignment="1">
      <alignment horizontal="center" wrapText="1"/>
    </xf>
    <xf numFmtId="1" fontId="11" fillId="2" borderId="3" xfId="0" applyNumberFormat="1" applyFont="1" applyFill="1" applyBorder="1" applyAlignment="1">
      <alignment horizontal="center" wrapText="1"/>
    </xf>
    <xf numFmtId="1" fontId="11" fillId="2" borderId="4" xfId="0" applyNumberFormat="1" applyFont="1" applyFill="1" applyBorder="1" applyAlignment="1">
      <alignment horizontal="center" wrapText="1"/>
    </xf>
    <xf numFmtId="1" fontId="7" fillId="6" borderId="3" xfId="0" applyNumberFormat="1" applyFont="1" applyFill="1" applyBorder="1" applyAlignment="1">
      <alignment horizontal="center" vertical="center"/>
    </xf>
    <xf numFmtId="1" fontId="7" fillId="6" borderId="6" xfId="0" applyNumberFormat="1" applyFont="1" applyFill="1" applyBorder="1" applyAlignment="1">
      <alignment horizontal="center" vertical="center"/>
    </xf>
    <xf numFmtId="1" fontId="11" fillId="2" borderId="11" xfId="0" applyNumberFormat="1" applyFont="1" applyFill="1" applyBorder="1" applyAlignment="1">
      <alignment horizontal="center" wrapText="1"/>
    </xf>
    <xf numFmtId="1" fontId="11" fillId="2" borderId="19" xfId="0" applyNumberFormat="1" applyFont="1" applyFill="1" applyBorder="1" applyAlignment="1">
      <alignment horizontal="center" wrapText="1"/>
    </xf>
    <xf numFmtId="1" fontId="11" fillId="2" borderId="22" xfId="0" applyNumberFormat="1" applyFont="1" applyFill="1" applyBorder="1" applyAlignment="1">
      <alignment horizontal="center" wrapText="1"/>
    </xf>
    <xf numFmtId="1" fontId="7" fillId="6" borderId="19" xfId="0" applyNumberFormat="1" applyFont="1" applyFill="1" applyBorder="1" applyAlignment="1">
      <alignment horizontal="center" vertical="center"/>
    </xf>
    <xf numFmtId="1" fontId="7" fillId="6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4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FF0000"/>
      </font>
      <fill>
        <patternFill>
          <bgColor theme="0"/>
        </patternFill>
      </fill>
    </dxf>
    <dxf>
      <font>
        <color theme="5"/>
      </font>
      <fill>
        <patternFill>
          <bgColor theme="0"/>
        </patternFill>
      </fill>
    </dxf>
    <dxf>
      <font>
        <color theme="5"/>
      </font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C000"/>
      </font>
    </dxf>
    <dxf>
      <font>
        <color rgb="FF00B050"/>
      </font>
    </dxf>
    <dxf>
      <font>
        <color theme="5"/>
      </font>
      <fill>
        <patternFill patternType="none">
          <bgColor auto="1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  <fill>
        <patternFill>
          <bgColor theme="0"/>
        </patternFill>
      </fill>
    </dxf>
    <dxf>
      <font>
        <color theme="5"/>
      </font>
      <fill>
        <patternFill>
          <bgColor theme="0"/>
        </patternFill>
      </fill>
    </dxf>
    <dxf>
      <font>
        <color theme="5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cking%20Sheet%20Master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ersonA"/>
      <sheetName val="MASTERLIST"/>
      <sheetName val="PersonC"/>
      <sheetName val="MYTEL"/>
      <sheetName val="PERSON A SUMMARY"/>
      <sheetName val="MASTERLIST SUMMARY"/>
      <sheetName val="UNCLEARED"/>
      <sheetName val="RESIDENT SUMMARY"/>
      <sheetName val="RESIDENCE SUMMARY"/>
      <sheetName val="PPE"/>
      <sheetName val="GRAPHS"/>
      <sheetName val="METADATA"/>
      <sheetName val="LISTS"/>
    </sheetNames>
    <sheetDataSet>
      <sheetData sheetId="0"/>
      <sheetData sheetId="1"/>
      <sheetData sheetId="2">
        <row r="1">
          <cell r="A1" t="str">
            <v>DATE ENTERED</v>
          </cell>
          <cell r="D1" t="str">
            <v>WORK LOCATION</v>
          </cell>
          <cell r="F1" t="str">
            <v>LAST SHIFT WORKED</v>
          </cell>
          <cell r="K1" t="str">
            <v>SYMPTOMS</v>
          </cell>
          <cell r="M1" t="str">
            <v>PRIMARY EXPOSURE?</v>
          </cell>
          <cell r="S1" t="str">
            <v>STAFF TEST POSITIVE?</v>
          </cell>
          <cell r="V1" t="str">
            <v>CLEARED TO RETURN?</v>
          </cell>
        </row>
        <row r="2">
          <cell r="A2">
            <v>43900</v>
          </cell>
          <cell r="D2" t="str">
            <v>Forman</v>
          </cell>
          <cell r="F2">
            <v>43887</v>
          </cell>
          <cell r="K2" t="str">
            <v>Fever</v>
          </cell>
          <cell r="M2" t="str">
            <v>No</v>
          </cell>
          <cell r="S2" t="str">
            <v>Negative</v>
          </cell>
          <cell r="V2" t="str">
            <v>Yes</v>
          </cell>
          <cell r="X2">
            <v>32</v>
          </cell>
          <cell r="Y2" t="str">
            <v/>
          </cell>
        </row>
        <row r="3">
          <cell r="A3">
            <v>43902</v>
          </cell>
          <cell r="D3" t="str">
            <v>Rosemary</v>
          </cell>
          <cell r="F3">
            <v>43900</v>
          </cell>
          <cell r="K3" t="str">
            <v>Fever, persistent cough</v>
          </cell>
          <cell r="M3" t="str">
            <v>No</v>
          </cell>
          <cell r="S3" t="str">
            <v>Negative</v>
          </cell>
          <cell r="V3" t="str">
            <v>Yes</v>
          </cell>
          <cell r="X3">
            <v>24</v>
          </cell>
          <cell r="Y3" t="str">
            <v/>
          </cell>
        </row>
        <row r="4">
          <cell r="A4">
            <v>43902</v>
          </cell>
          <cell r="D4" t="str">
            <v>Big Barn</v>
          </cell>
          <cell r="F4">
            <v>43903</v>
          </cell>
          <cell r="K4" t="str">
            <v>None</v>
          </cell>
          <cell r="M4" t="str">
            <v>No</v>
          </cell>
          <cell r="S4" t="str">
            <v>Negative</v>
          </cell>
          <cell r="V4" t="str">
            <v>Yes</v>
          </cell>
          <cell r="X4">
            <v>10</v>
          </cell>
          <cell r="Y4" t="str">
            <v/>
          </cell>
        </row>
        <row r="5">
          <cell r="A5">
            <v>43903</v>
          </cell>
          <cell r="D5" t="str">
            <v>Forman</v>
          </cell>
          <cell r="F5">
            <v>43902</v>
          </cell>
          <cell r="K5" t="str">
            <v>None</v>
          </cell>
          <cell r="M5" t="str">
            <v>Yes</v>
          </cell>
          <cell r="S5" t="str">
            <v>Negative</v>
          </cell>
          <cell r="V5" t="str">
            <v>Yes</v>
          </cell>
          <cell r="X5">
            <v>8</v>
          </cell>
          <cell r="Y5" t="str">
            <v/>
          </cell>
        </row>
        <row r="6">
          <cell r="A6">
            <v>43906</v>
          </cell>
          <cell r="D6" t="str">
            <v>Tulip-Dayhab 1</v>
          </cell>
          <cell r="F6">
            <v>43906</v>
          </cell>
          <cell r="K6" t="str">
            <v>Fver and cough</v>
          </cell>
          <cell r="M6" t="str">
            <v>Yes</v>
          </cell>
          <cell r="S6" t="str">
            <v>Positive</v>
          </cell>
          <cell r="V6" t="str">
            <v>No</v>
          </cell>
          <cell r="X6">
            <v>24</v>
          </cell>
          <cell r="Y6">
            <v>4</v>
          </cell>
        </row>
        <row r="7">
          <cell r="A7">
            <v>43906</v>
          </cell>
          <cell r="D7" t="str">
            <v>Daycare</v>
          </cell>
          <cell r="F7">
            <v>43909</v>
          </cell>
          <cell r="K7" t="str">
            <v xml:space="preserve">Afebrile-ill (Cold symptoms) </v>
          </cell>
          <cell r="M7" t="str">
            <v>No</v>
          </cell>
          <cell r="S7" t="str">
            <v>Not Tested</v>
          </cell>
          <cell r="V7" t="str">
            <v>Yes</v>
          </cell>
          <cell r="X7">
            <v>0</v>
          </cell>
          <cell r="Y7" t="str">
            <v/>
          </cell>
        </row>
        <row r="8">
          <cell r="A8">
            <v>43906</v>
          </cell>
          <cell r="D8" t="str">
            <v>Balsam</v>
          </cell>
          <cell r="F8">
            <v>43906</v>
          </cell>
          <cell r="K8" t="str">
            <v>None</v>
          </cell>
          <cell r="M8" t="str">
            <v>No</v>
          </cell>
          <cell r="S8" t="str">
            <v>Not Tested</v>
          </cell>
          <cell r="V8" t="str">
            <v>Yes</v>
          </cell>
          <cell r="X8">
            <v>1</v>
          </cell>
          <cell r="Y8" t="str">
            <v/>
          </cell>
        </row>
        <row r="9">
          <cell r="A9">
            <v>43906</v>
          </cell>
          <cell r="D9" t="str">
            <v>Daycare</v>
          </cell>
          <cell r="F9">
            <v>43906</v>
          </cell>
          <cell r="K9" t="str">
            <v xml:space="preserve">Low-grade temp, monitor for 24hrs and reassess </v>
          </cell>
          <cell r="M9" t="str">
            <v>Yes</v>
          </cell>
          <cell r="S9" t="str">
            <v>Not Tested</v>
          </cell>
          <cell r="V9" t="str">
            <v>Yes</v>
          </cell>
          <cell r="X9">
            <v>22</v>
          </cell>
          <cell r="Y9" t="str">
            <v/>
          </cell>
        </row>
        <row r="10">
          <cell r="A10">
            <v>43907</v>
          </cell>
          <cell r="D10" t="str">
            <v>Sweet Hill</v>
          </cell>
          <cell r="F10">
            <v>43906</v>
          </cell>
          <cell r="K10" t="str">
            <v>None</v>
          </cell>
          <cell r="M10" t="str">
            <v>Yes</v>
          </cell>
          <cell r="S10" t="str">
            <v>Pending</v>
          </cell>
          <cell r="V10" t="str">
            <v>Yes</v>
          </cell>
          <cell r="X10">
            <v>5</v>
          </cell>
          <cell r="Y10" t="str">
            <v/>
          </cell>
        </row>
        <row r="11">
          <cell r="A11">
            <v>43907</v>
          </cell>
          <cell r="D11" t="str">
            <v>Ashwood</v>
          </cell>
          <cell r="F11">
            <v>43902</v>
          </cell>
          <cell r="K11" t="str">
            <v>Cough, sore throat, fatigue</v>
          </cell>
          <cell r="M11" t="str">
            <v>No</v>
          </cell>
          <cell r="S11" t="str">
            <v>Negative</v>
          </cell>
          <cell r="V11" t="str">
            <v>Yes</v>
          </cell>
          <cell r="X11">
            <v>18</v>
          </cell>
          <cell r="Y11" t="str">
            <v/>
          </cell>
        </row>
        <row r="12">
          <cell r="A12">
            <v>43907</v>
          </cell>
          <cell r="D12" t="str">
            <v>Birch</v>
          </cell>
          <cell r="F12">
            <v>43905</v>
          </cell>
          <cell r="K12" t="str">
            <v>Cough, shortness of breath</v>
          </cell>
          <cell r="M12" t="str">
            <v>Yes</v>
          </cell>
          <cell r="S12" t="str">
            <v>Negative</v>
          </cell>
          <cell r="V12" t="str">
            <v>Yes</v>
          </cell>
          <cell r="X12">
            <v>16</v>
          </cell>
          <cell r="Y12" t="str">
            <v/>
          </cell>
        </row>
        <row r="13">
          <cell r="A13">
            <v>43908</v>
          </cell>
          <cell r="D13" t="str">
            <v>Daycare</v>
          </cell>
          <cell r="F13">
            <v>43907</v>
          </cell>
          <cell r="K13" t="str">
            <v>Cough, flu-like symptoms, runny nose, sore throat</v>
          </cell>
          <cell r="M13" t="str">
            <v>No</v>
          </cell>
          <cell r="S13" t="str">
            <v>Not Tested</v>
          </cell>
          <cell r="V13" t="str">
            <v>Yes</v>
          </cell>
          <cell r="X13">
            <v>7</v>
          </cell>
          <cell r="Y13" t="str">
            <v/>
          </cell>
        </row>
        <row r="14">
          <cell r="A14">
            <v>43908</v>
          </cell>
          <cell r="D14" t="str">
            <v>Smith</v>
          </cell>
          <cell r="F14">
            <v>43905</v>
          </cell>
          <cell r="K14" t="str">
            <v>Cough, flu-like symptoms, runny nose, aches</v>
          </cell>
          <cell r="M14" t="str">
            <v>No</v>
          </cell>
          <cell r="S14" t="str">
            <v>Negative</v>
          </cell>
          <cell r="V14" t="str">
            <v>No</v>
          </cell>
          <cell r="X14" t="str">
            <v/>
          </cell>
          <cell r="Y14">
            <v>1</v>
          </cell>
        </row>
        <row r="15">
          <cell r="A15">
            <v>43908</v>
          </cell>
          <cell r="D15" t="str">
            <v>Harvest</v>
          </cell>
          <cell r="F15">
            <v>43908</v>
          </cell>
          <cell r="K15" t="str">
            <v>Weakness, sore throat, flu-like</v>
          </cell>
          <cell r="M15" t="str">
            <v>No</v>
          </cell>
          <cell r="S15" t="str">
            <v>Not Tested</v>
          </cell>
          <cell r="V15" t="str">
            <v>Yes</v>
          </cell>
          <cell r="X15">
            <v>14</v>
          </cell>
          <cell r="Y15" t="str">
            <v/>
          </cell>
        </row>
        <row r="16">
          <cell r="A16">
            <v>43909</v>
          </cell>
          <cell r="D16" t="str">
            <v>Hurleyville- Development</v>
          </cell>
          <cell r="F16">
            <v>43909</v>
          </cell>
          <cell r="K16" t="str">
            <v>None</v>
          </cell>
          <cell r="M16" t="str">
            <v>No</v>
          </cell>
          <cell r="S16" t="str">
            <v>Not Tested</v>
          </cell>
          <cell r="V16" t="str">
            <v>Yes</v>
          </cell>
          <cell r="X16">
            <v>8</v>
          </cell>
          <cell r="Y16" t="str">
            <v/>
          </cell>
        </row>
        <row r="17">
          <cell r="A17">
            <v>43909</v>
          </cell>
          <cell r="D17" t="str">
            <v>Hamilton</v>
          </cell>
          <cell r="F17">
            <v>43932</v>
          </cell>
          <cell r="K17" t="str">
            <v>None</v>
          </cell>
          <cell r="M17" t="str">
            <v xml:space="preserve">Yes </v>
          </cell>
          <cell r="S17" t="str">
            <v>Negative</v>
          </cell>
          <cell r="V17" t="str">
            <v>No</v>
          </cell>
          <cell r="X17" t="str">
            <v/>
          </cell>
          <cell r="Y17">
            <v>0</v>
          </cell>
        </row>
        <row r="18">
          <cell r="A18">
            <v>43909</v>
          </cell>
          <cell r="D18" t="str">
            <v>Willow</v>
          </cell>
          <cell r="F18">
            <v>43906</v>
          </cell>
          <cell r="K18" t="str">
            <v>Cough, sore throat, fever, congestion</v>
          </cell>
          <cell r="M18" t="str">
            <v>No</v>
          </cell>
          <cell r="S18" t="str">
            <v>Not Tested</v>
          </cell>
          <cell r="V18" t="str">
            <v>Yes</v>
          </cell>
          <cell r="X18">
            <v>4</v>
          </cell>
          <cell r="Y18" t="str">
            <v/>
          </cell>
        </row>
        <row r="19">
          <cell r="A19">
            <v>43909</v>
          </cell>
          <cell r="D19" t="str">
            <v>Pine</v>
          </cell>
          <cell r="F19">
            <v>43906</v>
          </cell>
          <cell r="K19" t="str">
            <v>Congestion, sore throat, cough</v>
          </cell>
          <cell r="M19" t="str">
            <v>No</v>
          </cell>
          <cell r="S19" t="str">
            <v>Not Tested</v>
          </cell>
          <cell r="V19" t="str">
            <v>Yes</v>
          </cell>
          <cell r="X19">
            <v>6</v>
          </cell>
          <cell r="Y19" t="str">
            <v/>
          </cell>
        </row>
        <row r="20">
          <cell r="A20">
            <v>43909</v>
          </cell>
          <cell r="D20" t="str">
            <v>Pine</v>
          </cell>
          <cell r="F20">
            <v>43909</v>
          </cell>
          <cell r="K20" t="str">
            <v>None</v>
          </cell>
          <cell r="M20" t="str">
            <v>Yes</v>
          </cell>
          <cell r="S20" t="str">
            <v>Negative</v>
          </cell>
          <cell r="V20" t="str">
            <v>Yes</v>
          </cell>
          <cell r="X20">
            <v>13</v>
          </cell>
          <cell r="Y20" t="str">
            <v/>
          </cell>
        </row>
        <row r="21">
          <cell r="A21">
            <v>43909</v>
          </cell>
          <cell r="D21" t="str">
            <v>Bakery</v>
          </cell>
          <cell r="F21">
            <v>43906</v>
          </cell>
          <cell r="K21" t="str">
            <v>Weakness, shortness of breath, cough</v>
          </cell>
          <cell r="M21" t="str">
            <v>No</v>
          </cell>
          <cell r="S21" t="str">
            <v>Not Tested</v>
          </cell>
          <cell r="V21" t="str">
            <v>Yes</v>
          </cell>
          <cell r="X21">
            <v>6</v>
          </cell>
          <cell r="Y21" t="str">
            <v/>
          </cell>
        </row>
        <row r="22">
          <cell r="A22">
            <v>43909</v>
          </cell>
          <cell r="D22" t="str">
            <v>Carrus DNA</v>
          </cell>
          <cell r="F22">
            <v>43909</v>
          </cell>
          <cell r="K22" t="str">
            <v>None</v>
          </cell>
          <cell r="M22" t="str">
            <v>Yes</v>
          </cell>
          <cell r="S22" t="str">
            <v>Pending</v>
          </cell>
          <cell r="V22" t="str">
            <v>Yes</v>
          </cell>
          <cell r="X22">
            <v>11</v>
          </cell>
          <cell r="Y22" t="str">
            <v/>
          </cell>
        </row>
        <row r="23">
          <cell r="A23">
            <v>43910</v>
          </cell>
          <cell r="D23" t="str">
            <v>Hospitality</v>
          </cell>
          <cell r="F23">
            <v>43909</v>
          </cell>
          <cell r="K23" t="str">
            <v>Allergy symptoms</v>
          </cell>
          <cell r="M23" t="str">
            <v>No</v>
          </cell>
          <cell r="S23" t="str">
            <v>Negative</v>
          </cell>
          <cell r="V23" t="str">
            <v>Yes</v>
          </cell>
          <cell r="X23">
            <v>5</v>
          </cell>
          <cell r="Y23" t="str">
            <v/>
          </cell>
        </row>
        <row r="24">
          <cell r="A24">
            <v>43910</v>
          </cell>
          <cell r="D24" t="str">
            <v>Hospitality</v>
          </cell>
          <cell r="F24">
            <v>43909</v>
          </cell>
          <cell r="K24" t="str">
            <v>None</v>
          </cell>
          <cell r="M24" t="str">
            <v xml:space="preserve">Yes </v>
          </cell>
          <cell r="S24" t="str">
            <v>Negative</v>
          </cell>
          <cell r="V24" t="str">
            <v>Yes</v>
          </cell>
          <cell r="X24">
            <v>5</v>
          </cell>
          <cell r="Y24" t="str">
            <v/>
          </cell>
        </row>
        <row r="25">
          <cell r="A25">
            <v>43910</v>
          </cell>
          <cell r="D25" t="str">
            <v xml:space="preserve">Tulip/Barefoot/Sweet Hill </v>
          </cell>
          <cell r="F25">
            <v>43909</v>
          </cell>
          <cell r="K25" t="str">
            <v>None</v>
          </cell>
          <cell r="M25" t="str">
            <v>Yes</v>
          </cell>
          <cell r="S25" t="str">
            <v>Negative</v>
          </cell>
          <cell r="V25" t="str">
            <v>Yes</v>
          </cell>
          <cell r="X25">
            <v>4</v>
          </cell>
          <cell r="Y25" t="str">
            <v/>
          </cell>
        </row>
        <row r="26">
          <cell r="A26">
            <v>43910</v>
          </cell>
          <cell r="D26" t="str">
            <v>Sunset South</v>
          </cell>
          <cell r="F26">
            <v>43903</v>
          </cell>
          <cell r="K26" t="str">
            <v>None</v>
          </cell>
          <cell r="M26" t="str">
            <v xml:space="preserve">Yes </v>
          </cell>
          <cell r="S26" t="str">
            <v>Negative</v>
          </cell>
          <cell r="V26" t="str">
            <v>Yes</v>
          </cell>
          <cell r="X26">
            <v>15</v>
          </cell>
          <cell r="Y26" t="str">
            <v/>
          </cell>
        </row>
        <row r="27">
          <cell r="A27">
            <v>43910</v>
          </cell>
          <cell r="D27" t="str">
            <v>Main Street</v>
          </cell>
          <cell r="F27">
            <v>43905</v>
          </cell>
          <cell r="K27" t="str">
            <v>None</v>
          </cell>
          <cell r="M27" t="str">
            <v>Yes</v>
          </cell>
          <cell r="S27" t="str">
            <v>Negative</v>
          </cell>
          <cell r="V27" t="str">
            <v>Yes</v>
          </cell>
          <cell r="X27">
            <v>11</v>
          </cell>
          <cell r="Y27" t="str">
            <v/>
          </cell>
        </row>
        <row r="28">
          <cell r="A28">
            <v>43911</v>
          </cell>
          <cell r="D28" t="str">
            <v xml:space="preserve">Spruce </v>
          </cell>
          <cell r="F28">
            <v>43911</v>
          </cell>
          <cell r="K28" t="str">
            <v>Severe Headache, Muscle/joint pain, weakness, cough w sob</v>
          </cell>
          <cell r="M28" t="str">
            <v>No</v>
          </cell>
          <cell r="S28" t="str">
            <v>Not Tested</v>
          </cell>
          <cell r="V28" t="str">
            <v>Yes</v>
          </cell>
          <cell r="X28">
            <v>10</v>
          </cell>
          <cell r="Y28" t="str">
            <v/>
          </cell>
        </row>
        <row r="29">
          <cell r="A29">
            <v>43911</v>
          </cell>
          <cell r="D29" t="str">
            <v>Smith</v>
          </cell>
          <cell r="F29">
            <v>43911</v>
          </cell>
          <cell r="K29" t="str">
            <v xml:space="preserve">severe Heasache, achey, sore throat,flu like </v>
          </cell>
          <cell r="M29" t="str">
            <v>No</v>
          </cell>
          <cell r="S29" t="str">
            <v>Pending</v>
          </cell>
          <cell r="V29" t="str">
            <v>Yes</v>
          </cell>
          <cell r="X29">
            <v>11</v>
          </cell>
          <cell r="Y29" t="str">
            <v/>
          </cell>
        </row>
        <row r="30">
          <cell r="A30">
            <v>43911</v>
          </cell>
          <cell r="D30" t="str">
            <v>Thyme</v>
          </cell>
          <cell r="F30">
            <v>43909</v>
          </cell>
          <cell r="K30" t="str">
            <v>Severe Headache, weakness, sore throat, coughw sob</v>
          </cell>
          <cell r="M30" t="str">
            <v>No</v>
          </cell>
          <cell r="S30" t="str">
            <v>Negative</v>
          </cell>
          <cell r="V30" t="str">
            <v>Yes</v>
          </cell>
          <cell r="X30">
            <v>19</v>
          </cell>
          <cell r="Y30" t="str">
            <v/>
          </cell>
        </row>
        <row r="31">
          <cell r="A31">
            <v>43911</v>
          </cell>
          <cell r="D31" t="str">
            <v>Forman</v>
          </cell>
          <cell r="F31">
            <v>43907</v>
          </cell>
          <cell r="K31" t="str">
            <v>Fever, Cough, Shortness of breath</v>
          </cell>
          <cell r="M31" t="str">
            <v>Yes</v>
          </cell>
          <cell r="S31" t="str">
            <v>Positive</v>
          </cell>
          <cell r="V31" t="str">
            <v>No</v>
          </cell>
          <cell r="X31" t="str">
            <v/>
          </cell>
          <cell r="Y31">
            <v>1</v>
          </cell>
        </row>
        <row r="32">
          <cell r="A32">
            <v>43911</v>
          </cell>
          <cell r="D32" t="str">
            <v>Forman</v>
          </cell>
          <cell r="F32">
            <v>43911</v>
          </cell>
          <cell r="K32" t="str">
            <v xml:space="preserve">Fever, sore throat </v>
          </cell>
          <cell r="M32" t="str">
            <v>No</v>
          </cell>
          <cell r="S32" t="str">
            <v>Not Tested</v>
          </cell>
          <cell r="V32" t="str">
            <v>Yes</v>
          </cell>
          <cell r="X32">
            <v>18</v>
          </cell>
          <cell r="Y32" t="str">
            <v/>
          </cell>
        </row>
        <row r="33">
          <cell r="A33">
            <v>43911</v>
          </cell>
          <cell r="D33" t="str">
            <v>Eichenauer</v>
          </cell>
          <cell r="F33">
            <v>43927</v>
          </cell>
          <cell r="K33" t="str">
            <v xml:space="preserve">Cough, slight congestion </v>
          </cell>
          <cell r="M33" t="str">
            <v>Yes</v>
          </cell>
          <cell r="S33" t="str">
            <v>Negative</v>
          </cell>
          <cell r="V33" t="str">
            <v>Yes</v>
          </cell>
          <cell r="X33">
            <v>5</v>
          </cell>
          <cell r="Y33" t="str">
            <v/>
          </cell>
        </row>
        <row r="34">
          <cell r="A34">
            <v>43911</v>
          </cell>
          <cell r="D34" t="str">
            <v>Slate</v>
          </cell>
          <cell r="F34">
            <v>43909</v>
          </cell>
          <cell r="K34" t="str">
            <v>None</v>
          </cell>
          <cell r="M34" t="str">
            <v xml:space="preserve">Yes </v>
          </cell>
          <cell r="S34" t="str">
            <v>Pending</v>
          </cell>
          <cell r="V34" t="str">
            <v>Yes</v>
          </cell>
          <cell r="X34">
            <v>21</v>
          </cell>
          <cell r="Y34" t="str">
            <v/>
          </cell>
        </row>
        <row r="35">
          <cell r="A35">
            <v>43911</v>
          </cell>
          <cell r="D35" t="str">
            <v>Pine/Oak/Mulberry</v>
          </cell>
          <cell r="F35">
            <v>43908</v>
          </cell>
          <cell r="K35" t="str">
            <v>None</v>
          </cell>
          <cell r="M35" t="str">
            <v>Yes</v>
          </cell>
          <cell r="S35" t="str">
            <v>Not Tested</v>
          </cell>
          <cell r="V35" t="str">
            <v>Yes</v>
          </cell>
          <cell r="X35">
            <v>5</v>
          </cell>
          <cell r="Y35" t="str">
            <v/>
          </cell>
        </row>
        <row r="36">
          <cell r="A36">
            <v>43911</v>
          </cell>
          <cell r="D36" t="str">
            <v>Beechnut</v>
          </cell>
          <cell r="F36">
            <v>43907</v>
          </cell>
          <cell r="K36" t="str">
            <v>shortness of breath, cough, fatigued, runny nose</v>
          </cell>
          <cell r="M36" t="str">
            <v>Yes</v>
          </cell>
          <cell r="S36" t="str">
            <v>Pending</v>
          </cell>
          <cell r="V36" t="str">
            <v>No</v>
          </cell>
          <cell r="X36" t="str">
            <v/>
          </cell>
          <cell r="Y36">
            <v>7</v>
          </cell>
        </row>
        <row r="37">
          <cell r="A37">
            <v>43912</v>
          </cell>
          <cell r="D37" t="str">
            <v>Eichenauer</v>
          </cell>
          <cell r="F37">
            <v>43909</v>
          </cell>
          <cell r="K37" t="str">
            <v xml:space="preserve">severe headache, dry cough, achiness, sore throat, </v>
          </cell>
          <cell r="M37" t="str">
            <v>No</v>
          </cell>
          <cell r="S37" t="str">
            <v>Negative</v>
          </cell>
          <cell r="V37" t="str">
            <v>Yes</v>
          </cell>
          <cell r="X37">
            <v>26</v>
          </cell>
          <cell r="Y37" t="str">
            <v/>
          </cell>
        </row>
        <row r="38">
          <cell r="A38">
            <v>43912</v>
          </cell>
          <cell r="D38" t="str">
            <v>Eichenauer</v>
          </cell>
          <cell r="F38">
            <v>43909</v>
          </cell>
          <cell r="K38" t="str">
            <v>None</v>
          </cell>
          <cell r="M38" t="str">
            <v>Yes</v>
          </cell>
          <cell r="S38" t="str">
            <v>Not Tested</v>
          </cell>
          <cell r="V38" t="str">
            <v>Yes</v>
          </cell>
          <cell r="X38">
            <v>1</v>
          </cell>
          <cell r="Y38" t="str">
            <v/>
          </cell>
        </row>
        <row r="39">
          <cell r="A39">
            <v>43912</v>
          </cell>
          <cell r="D39" t="str">
            <v>Eichenauer</v>
          </cell>
          <cell r="F39">
            <v>43906</v>
          </cell>
          <cell r="K39" t="str">
            <v>None</v>
          </cell>
          <cell r="M39" t="str">
            <v>No</v>
          </cell>
          <cell r="S39" t="str">
            <v>Not Tested</v>
          </cell>
          <cell r="V39" t="str">
            <v>Yes</v>
          </cell>
          <cell r="X39">
            <v>12</v>
          </cell>
          <cell r="Y39" t="str">
            <v/>
          </cell>
        </row>
        <row r="40">
          <cell r="A40">
            <v>43912</v>
          </cell>
          <cell r="D40" t="str">
            <v>Psychology</v>
          </cell>
          <cell r="F40">
            <v>43908</v>
          </cell>
          <cell r="K40" t="str">
            <v>None</v>
          </cell>
          <cell r="M40" t="str">
            <v>Yes</v>
          </cell>
          <cell r="S40" t="str">
            <v>Not Tested</v>
          </cell>
          <cell r="V40" t="str">
            <v>Yes</v>
          </cell>
          <cell r="X40">
            <v>5</v>
          </cell>
          <cell r="Y40" t="str">
            <v/>
          </cell>
        </row>
        <row r="41">
          <cell r="A41">
            <v>43913</v>
          </cell>
          <cell r="D41" t="str">
            <v>Birch floated to Benson</v>
          </cell>
          <cell r="F41">
            <v>43912</v>
          </cell>
          <cell r="K41" t="str">
            <v>Severe Headache, weakness, shortness of breath</v>
          </cell>
          <cell r="M41" t="str">
            <v>No</v>
          </cell>
          <cell r="S41" t="str">
            <v>Negative</v>
          </cell>
          <cell r="V41" t="str">
            <v>Yes</v>
          </cell>
          <cell r="X41">
            <v>14</v>
          </cell>
          <cell r="Y41" t="str">
            <v/>
          </cell>
        </row>
        <row r="42">
          <cell r="A42">
            <v>43913</v>
          </cell>
          <cell r="D42" t="str">
            <v>Carrus</v>
          </cell>
          <cell r="F42">
            <v>43907</v>
          </cell>
          <cell r="K42" t="str">
            <v>fever, Breathing difficulty, body aches</v>
          </cell>
          <cell r="M42" t="str">
            <v>No</v>
          </cell>
          <cell r="S42" t="str">
            <v>Positive</v>
          </cell>
          <cell r="V42" t="str">
            <v>No</v>
          </cell>
          <cell r="X42" t="str">
            <v/>
          </cell>
          <cell r="Y42">
            <v>1</v>
          </cell>
        </row>
        <row r="43">
          <cell r="A43">
            <v>43914</v>
          </cell>
          <cell r="D43" t="str">
            <v>Evergreen</v>
          </cell>
          <cell r="F43">
            <v>43910</v>
          </cell>
          <cell r="K43" t="str">
            <v>fever, sore throat, flu sumptoms</v>
          </cell>
          <cell r="M43" t="str">
            <v>No</v>
          </cell>
          <cell r="S43" t="str">
            <v>Positive</v>
          </cell>
          <cell r="V43" t="str">
            <v>No</v>
          </cell>
          <cell r="X43" t="str">
            <v/>
          </cell>
          <cell r="Y43">
            <v>17</v>
          </cell>
        </row>
        <row r="44">
          <cell r="A44">
            <v>43914</v>
          </cell>
          <cell r="D44" t="str">
            <v>Mulberry</v>
          </cell>
          <cell r="F44">
            <v>43906</v>
          </cell>
          <cell r="K44" t="str">
            <v>GI symptoms / whole family affected</v>
          </cell>
          <cell r="M44" t="str">
            <v>No</v>
          </cell>
          <cell r="S44" t="str">
            <v>Not Tested</v>
          </cell>
          <cell r="V44" t="str">
            <v>Yes</v>
          </cell>
          <cell r="X44">
            <v>5</v>
          </cell>
          <cell r="Y44" t="str">
            <v/>
          </cell>
        </row>
        <row r="45">
          <cell r="A45">
            <v>43914</v>
          </cell>
          <cell r="D45" t="str">
            <v>Sunset</v>
          </cell>
          <cell r="F45">
            <v>43912</v>
          </cell>
          <cell r="K45" t="str">
            <v>none</v>
          </cell>
          <cell r="M45" t="str">
            <v>Yes</v>
          </cell>
          <cell r="S45" t="str">
            <v>Not Tested</v>
          </cell>
          <cell r="V45" t="str">
            <v>Yes</v>
          </cell>
          <cell r="X45">
            <v>16</v>
          </cell>
          <cell r="Y45" t="str">
            <v/>
          </cell>
        </row>
        <row r="46">
          <cell r="A46">
            <v>43914</v>
          </cell>
          <cell r="D46" t="str">
            <v>Warehouse</v>
          </cell>
          <cell r="F46">
            <v>43903</v>
          </cell>
          <cell r="K46" t="str">
            <v>none</v>
          </cell>
          <cell r="M46" t="str">
            <v>No</v>
          </cell>
          <cell r="S46" t="str">
            <v>Negative</v>
          </cell>
          <cell r="V46" t="str">
            <v>Yes</v>
          </cell>
          <cell r="X46">
            <v>10</v>
          </cell>
          <cell r="Y46" t="str">
            <v/>
          </cell>
        </row>
        <row r="47">
          <cell r="A47">
            <v>43914</v>
          </cell>
          <cell r="D47" t="str">
            <v>Big Barn DNA</v>
          </cell>
          <cell r="F47">
            <v>43911</v>
          </cell>
          <cell r="K47" t="str">
            <v>Fever 101, cough, sore throat, weekness, muscle/joint pain</v>
          </cell>
          <cell r="M47" t="str">
            <v>No</v>
          </cell>
          <cell r="S47" t="str">
            <v>Not Tested</v>
          </cell>
          <cell r="V47" t="str">
            <v>No</v>
          </cell>
          <cell r="X47" t="str">
            <v/>
          </cell>
          <cell r="Y47">
            <v>4</v>
          </cell>
        </row>
        <row r="48">
          <cell r="A48">
            <v>43914</v>
          </cell>
          <cell r="D48" t="str">
            <v>Railroad</v>
          </cell>
          <cell r="F48">
            <v>43934</v>
          </cell>
          <cell r="M48" t="str">
            <v>Yes</v>
          </cell>
          <cell r="X48" t="str">
            <v/>
          </cell>
          <cell r="Y48">
            <v>0</v>
          </cell>
        </row>
        <row r="49">
          <cell r="A49">
            <v>43914</v>
          </cell>
          <cell r="D49" t="str">
            <v>Sunset North/South</v>
          </cell>
          <cell r="F49">
            <v>43914</v>
          </cell>
          <cell r="K49" t="str">
            <v>None</v>
          </cell>
          <cell r="M49" t="str">
            <v>Yes</v>
          </cell>
          <cell r="S49" t="str">
            <v>Negative</v>
          </cell>
          <cell r="V49" t="str">
            <v>Yes</v>
          </cell>
          <cell r="X49">
            <v>8</v>
          </cell>
          <cell r="Y49" t="str">
            <v/>
          </cell>
        </row>
        <row r="50">
          <cell r="A50">
            <v>43914</v>
          </cell>
          <cell r="D50" t="str">
            <v>Temed</v>
          </cell>
          <cell r="F50">
            <v>43914</v>
          </cell>
          <cell r="K50" t="str">
            <v>flu like sympoms</v>
          </cell>
          <cell r="M50" t="str">
            <v>No</v>
          </cell>
          <cell r="S50" t="str">
            <v>Not Tested</v>
          </cell>
          <cell r="V50" t="str">
            <v>Yes</v>
          </cell>
          <cell r="X50">
            <v>0</v>
          </cell>
          <cell r="Y50" t="str">
            <v/>
          </cell>
        </row>
        <row r="51">
          <cell r="A51">
            <v>43915</v>
          </cell>
          <cell r="D51" t="str">
            <v xml:space="preserve">Elm/Evergreen </v>
          </cell>
          <cell r="F51">
            <v>43914</v>
          </cell>
          <cell r="K51" t="str">
            <v>Severe headache, weakness, mscle/joint pain, cough, flu like</v>
          </cell>
          <cell r="M51" t="str">
            <v>Yes</v>
          </cell>
          <cell r="S51" t="str">
            <v>Negative</v>
          </cell>
          <cell r="V51" t="str">
            <v>Yes</v>
          </cell>
          <cell r="X51">
            <v>14</v>
          </cell>
          <cell r="Y51" t="str">
            <v/>
          </cell>
        </row>
        <row r="52">
          <cell r="A52">
            <v>43915</v>
          </cell>
          <cell r="D52" t="str">
            <v>Granite</v>
          </cell>
          <cell r="F52">
            <v>43913</v>
          </cell>
          <cell r="K52" t="str">
            <v>None</v>
          </cell>
          <cell r="M52" t="str">
            <v>Yes</v>
          </cell>
          <cell r="S52" t="str">
            <v>Not Tested</v>
          </cell>
          <cell r="V52" t="str">
            <v>Yes</v>
          </cell>
          <cell r="X52">
            <v>8</v>
          </cell>
          <cell r="Y52" t="str">
            <v/>
          </cell>
        </row>
        <row r="53">
          <cell r="A53">
            <v>43915</v>
          </cell>
          <cell r="D53" t="str">
            <v>Cypress</v>
          </cell>
          <cell r="F53">
            <v>43914</v>
          </cell>
          <cell r="K53" t="str">
            <v>Fever 101</v>
          </cell>
          <cell r="M53" t="str">
            <v>No</v>
          </cell>
          <cell r="S53" t="str">
            <v>Not Tested</v>
          </cell>
          <cell r="V53" t="str">
            <v>Yes</v>
          </cell>
          <cell r="X53">
            <v>8</v>
          </cell>
          <cell r="Y53" t="str">
            <v/>
          </cell>
        </row>
        <row r="54">
          <cell r="A54">
            <v>43915</v>
          </cell>
          <cell r="D54" t="str">
            <v>Gatehouse</v>
          </cell>
          <cell r="F54">
            <v>43908</v>
          </cell>
          <cell r="K54" t="str">
            <v>Cough, Shortness of breath</v>
          </cell>
          <cell r="M54" t="str">
            <v>No</v>
          </cell>
          <cell r="S54" t="str">
            <v>Positive</v>
          </cell>
          <cell r="V54" t="str">
            <v>No</v>
          </cell>
          <cell r="X54" t="str">
            <v/>
          </cell>
          <cell r="Y54">
            <v>7</v>
          </cell>
        </row>
        <row r="55">
          <cell r="A55">
            <v>43915</v>
          </cell>
          <cell r="D55" t="str">
            <v>Sunset North</v>
          </cell>
          <cell r="F55">
            <v>43917</v>
          </cell>
          <cell r="K55" t="str">
            <v>Severe headache, Several episodes of diarrhea prior to starting work today</v>
          </cell>
          <cell r="M55" t="str">
            <v>Yes</v>
          </cell>
          <cell r="S55" t="str">
            <v>Negative</v>
          </cell>
          <cell r="V55" t="str">
            <v>Yes</v>
          </cell>
          <cell r="X55">
            <v>10</v>
          </cell>
          <cell r="Y55" t="str">
            <v/>
          </cell>
        </row>
        <row r="56">
          <cell r="A56">
            <v>43915</v>
          </cell>
          <cell r="D56" t="str">
            <v xml:space="preserve">Carrus </v>
          </cell>
          <cell r="F56">
            <v>43914</v>
          </cell>
          <cell r="K56" t="str">
            <v>fever</v>
          </cell>
          <cell r="M56" t="str">
            <v>No</v>
          </cell>
          <cell r="S56" t="str">
            <v>Not Tested</v>
          </cell>
          <cell r="V56" t="str">
            <v>Yes</v>
          </cell>
          <cell r="X56">
            <v>12</v>
          </cell>
          <cell r="Y56" t="str">
            <v/>
          </cell>
        </row>
        <row r="57">
          <cell r="A57">
            <v>43915</v>
          </cell>
          <cell r="D57" t="str">
            <v>Berman Psy</v>
          </cell>
          <cell r="F57">
            <v>43910</v>
          </cell>
          <cell r="K57" t="str">
            <v>cough w SOB, fever, headache</v>
          </cell>
          <cell r="M57" t="str">
            <v>Yes</v>
          </cell>
          <cell r="S57" t="str">
            <v>Not Tested</v>
          </cell>
          <cell r="V57" t="str">
            <v>Yes</v>
          </cell>
          <cell r="X57">
            <v>16</v>
          </cell>
          <cell r="Y57" t="str">
            <v/>
          </cell>
        </row>
        <row r="58">
          <cell r="A58">
            <v>43915</v>
          </cell>
          <cell r="D58" t="str">
            <v>Cypress</v>
          </cell>
          <cell r="F58">
            <v>43910</v>
          </cell>
          <cell r="K58" t="str">
            <v>cough, bronchitis</v>
          </cell>
          <cell r="M58" t="str">
            <v>No</v>
          </cell>
          <cell r="S58" t="str">
            <v>Not Tested</v>
          </cell>
          <cell r="V58" t="str">
            <v>Yes</v>
          </cell>
          <cell r="X58">
            <v>5</v>
          </cell>
          <cell r="Y58" t="str">
            <v/>
          </cell>
        </row>
        <row r="59">
          <cell r="A59">
            <v>43915</v>
          </cell>
          <cell r="D59" t="str">
            <v>Sweet Hill</v>
          </cell>
          <cell r="F59">
            <v>43914</v>
          </cell>
          <cell r="K59" t="str">
            <v xml:space="preserve">Fever, weakness, flu like, productive cough, post nasal drip </v>
          </cell>
          <cell r="M59" t="str">
            <v>No</v>
          </cell>
          <cell r="S59" t="str">
            <v>Not Tested</v>
          </cell>
          <cell r="V59" t="str">
            <v>Yes</v>
          </cell>
          <cell r="X59">
            <v>13</v>
          </cell>
          <cell r="Y59" t="str">
            <v/>
          </cell>
        </row>
        <row r="60">
          <cell r="A60">
            <v>43915</v>
          </cell>
          <cell r="D60" t="str">
            <v xml:space="preserve">Elm  </v>
          </cell>
          <cell r="F60">
            <v>43919</v>
          </cell>
          <cell r="K60" t="str">
            <v>Cough</v>
          </cell>
          <cell r="M60" t="str">
            <v>No</v>
          </cell>
          <cell r="S60" t="str">
            <v>Pending</v>
          </cell>
          <cell r="V60" t="str">
            <v>Yes</v>
          </cell>
          <cell r="X60">
            <v>4</v>
          </cell>
          <cell r="Y60" t="str">
            <v/>
          </cell>
        </row>
        <row r="61">
          <cell r="A61">
            <v>43915</v>
          </cell>
          <cell r="D61" t="str">
            <v>Smith</v>
          </cell>
          <cell r="F61">
            <v>43915</v>
          </cell>
          <cell r="K61" t="str">
            <v>None</v>
          </cell>
          <cell r="M61" t="str">
            <v>Yes</v>
          </cell>
          <cell r="S61" t="str">
            <v>Negative</v>
          </cell>
          <cell r="V61" t="str">
            <v>Yes</v>
          </cell>
          <cell r="X61">
            <v>12</v>
          </cell>
          <cell r="Y61" t="str">
            <v/>
          </cell>
        </row>
        <row r="62">
          <cell r="A62">
            <v>43915</v>
          </cell>
          <cell r="D62" t="str">
            <v>DPW/Adult Psych Offices</v>
          </cell>
          <cell r="F62">
            <v>43915</v>
          </cell>
          <cell r="K62" t="str">
            <v>Severe headache, cough, asthma GI, diarreha</v>
          </cell>
          <cell r="M62" t="str">
            <v>No</v>
          </cell>
          <cell r="S62" t="str">
            <v>Not Tested</v>
          </cell>
          <cell r="V62" t="str">
            <v>Yes</v>
          </cell>
          <cell r="X62">
            <v>5</v>
          </cell>
          <cell r="Y62" t="str">
            <v/>
          </cell>
        </row>
        <row r="63">
          <cell r="A63">
            <v>43915</v>
          </cell>
          <cell r="D63" t="str">
            <v>Birch</v>
          </cell>
          <cell r="F63">
            <v>43913</v>
          </cell>
          <cell r="K63" t="str">
            <v>none</v>
          </cell>
          <cell r="M63" t="str">
            <v>Yes</v>
          </cell>
          <cell r="S63" t="str">
            <v>Negative</v>
          </cell>
          <cell r="V63" t="str">
            <v>Yes</v>
          </cell>
          <cell r="X63">
            <v>7</v>
          </cell>
          <cell r="Y63" t="str">
            <v/>
          </cell>
        </row>
        <row r="64">
          <cell r="A64">
            <v>43915</v>
          </cell>
          <cell r="D64" t="str">
            <v>Willow</v>
          </cell>
          <cell r="F64">
            <v>43916</v>
          </cell>
          <cell r="K64" t="str">
            <v>headache, weekness, cough with tight chest , sore throat</v>
          </cell>
          <cell r="M64" t="str">
            <v>No</v>
          </cell>
          <cell r="S64" t="str">
            <v>Negative</v>
          </cell>
          <cell r="V64" t="str">
            <v>Yes</v>
          </cell>
          <cell r="X64">
            <v>7</v>
          </cell>
          <cell r="Y64" t="str">
            <v/>
          </cell>
        </row>
        <row r="65">
          <cell r="A65">
            <v>43915</v>
          </cell>
          <cell r="D65" t="str">
            <v>Daycare</v>
          </cell>
          <cell r="F65">
            <v>43910</v>
          </cell>
          <cell r="K65" t="str">
            <v>None</v>
          </cell>
          <cell r="M65" t="str">
            <v>Yes</v>
          </cell>
          <cell r="S65" t="str">
            <v>Negative</v>
          </cell>
          <cell r="V65" t="str">
            <v>Yes</v>
          </cell>
          <cell r="X65">
            <v>11</v>
          </cell>
          <cell r="Y65" t="str">
            <v/>
          </cell>
        </row>
        <row r="66">
          <cell r="A66">
            <v>43915</v>
          </cell>
          <cell r="D66" t="str">
            <v>Evergreen/Nurse</v>
          </cell>
          <cell r="F66">
            <v>43914</v>
          </cell>
          <cell r="K66" t="str">
            <v>flu like symptoms- body aches and low grade fever</v>
          </cell>
          <cell r="M66" t="str">
            <v>No</v>
          </cell>
          <cell r="S66" t="str">
            <v>Not Tested</v>
          </cell>
          <cell r="V66" t="str">
            <v>Yes</v>
          </cell>
          <cell r="X66">
            <v>10</v>
          </cell>
          <cell r="Y66" t="str">
            <v/>
          </cell>
        </row>
        <row r="67">
          <cell r="A67">
            <v>43915</v>
          </cell>
          <cell r="D67" t="str">
            <v>Hamilton/Nurse</v>
          </cell>
          <cell r="F67">
            <v>43912</v>
          </cell>
          <cell r="K67" t="str">
            <v>sore throat</v>
          </cell>
          <cell r="M67" t="str">
            <v>Yes</v>
          </cell>
          <cell r="S67" t="str">
            <v>Negative</v>
          </cell>
          <cell r="V67" t="str">
            <v>Yes</v>
          </cell>
          <cell r="X67">
            <v>6</v>
          </cell>
          <cell r="Y67" t="str">
            <v/>
          </cell>
        </row>
        <row r="68">
          <cell r="A68">
            <v>43915</v>
          </cell>
          <cell r="D68" t="str">
            <v>Sweet Hill</v>
          </cell>
          <cell r="F68">
            <v>43914</v>
          </cell>
          <cell r="K68" t="str">
            <v>None</v>
          </cell>
          <cell r="M68" t="str">
            <v>Yes</v>
          </cell>
          <cell r="S68" t="str">
            <v>Pending</v>
          </cell>
          <cell r="V68" t="str">
            <v>Yes</v>
          </cell>
          <cell r="X68">
            <v>15</v>
          </cell>
          <cell r="Y68" t="str">
            <v/>
          </cell>
        </row>
        <row r="69">
          <cell r="A69">
            <v>43915</v>
          </cell>
          <cell r="D69" t="str">
            <v>Big Barn</v>
          </cell>
          <cell r="F69">
            <v>43924</v>
          </cell>
          <cell r="K69" t="str">
            <v>Cough, Sore throat</v>
          </cell>
          <cell r="M69" t="str">
            <v>No</v>
          </cell>
          <cell r="S69" t="str">
            <v>Not Tested</v>
          </cell>
          <cell r="V69" t="str">
            <v>No</v>
          </cell>
          <cell r="X69" t="str">
            <v/>
          </cell>
          <cell r="Y69">
            <v>0</v>
          </cell>
        </row>
        <row r="70">
          <cell r="A70">
            <v>43915</v>
          </cell>
          <cell r="D70" t="str">
            <v>Rapp West</v>
          </cell>
          <cell r="F70">
            <v>43911</v>
          </cell>
          <cell r="K70" t="str">
            <v xml:space="preserve">fever, sore throat, weakness </v>
          </cell>
          <cell r="M70" t="str">
            <v>No</v>
          </cell>
          <cell r="S70" t="str">
            <v>Negative</v>
          </cell>
          <cell r="V70" t="str">
            <v>Yes</v>
          </cell>
          <cell r="X70">
            <v>11</v>
          </cell>
          <cell r="Y70" t="str">
            <v/>
          </cell>
        </row>
        <row r="71">
          <cell r="A71">
            <v>43915</v>
          </cell>
          <cell r="D71" t="str">
            <v>Carrus DNA</v>
          </cell>
          <cell r="F71">
            <v>43915</v>
          </cell>
          <cell r="K71" t="str">
            <v>None</v>
          </cell>
          <cell r="M71" t="str">
            <v>Yes</v>
          </cell>
          <cell r="S71" t="str">
            <v>Pending</v>
          </cell>
          <cell r="V71" t="str">
            <v>Yes</v>
          </cell>
          <cell r="X71">
            <v>2</v>
          </cell>
          <cell r="Y71" t="str">
            <v/>
          </cell>
        </row>
        <row r="72">
          <cell r="A72">
            <v>43915</v>
          </cell>
          <cell r="D72" t="str">
            <v>Chestnut</v>
          </cell>
          <cell r="F72">
            <v>43915</v>
          </cell>
          <cell r="K72" t="str">
            <v>temp 100.1 and cough</v>
          </cell>
          <cell r="M72" t="str">
            <v>No</v>
          </cell>
          <cell r="S72" t="str">
            <v>Not Tested</v>
          </cell>
          <cell r="V72" t="str">
            <v>Yes</v>
          </cell>
          <cell r="X72">
            <v>14</v>
          </cell>
          <cell r="Y72" t="str">
            <v/>
          </cell>
        </row>
        <row r="73">
          <cell r="A73">
            <v>43915</v>
          </cell>
          <cell r="D73" t="str">
            <v>Big Barn</v>
          </cell>
          <cell r="F73">
            <v>43915</v>
          </cell>
          <cell r="K73" t="str">
            <v>Stuffy nose, post nasal drip  cough</v>
          </cell>
          <cell r="M73" t="str">
            <v>No</v>
          </cell>
          <cell r="S73" t="str">
            <v>Not Tested</v>
          </cell>
          <cell r="V73" t="str">
            <v>Yes</v>
          </cell>
          <cell r="X73">
            <v>4</v>
          </cell>
          <cell r="Y73" t="str">
            <v/>
          </cell>
        </row>
        <row r="74">
          <cell r="A74">
            <v>43916</v>
          </cell>
          <cell r="D74" t="str">
            <v>Cypress/TA</v>
          </cell>
          <cell r="F74">
            <v>43929</v>
          </cell>
          <cell r="K74" t="str">
            <v xml:space="preserve">Fever and cold symptoms </v>
          </cell>
          <cell r="M74" t="str">
            <v>No</v>
          </cell>
          <cell r="S74" t="str">
            <v>Not Tested</v>
          </cell>
          <cell r="V74" t="str">
            <v>Yes</v>
          </cell>
          <cell r="X74">
            <v>2</v>
          </cell>
          <cell r="Y74" t="str">
            <v/>
          </cell>
        </row>
        <row r="75">
          <cell r="A75">
            <v>43916</v>
          </cell>
          <cell r="D75" t="str">
            <v>Berman (TA)</v>
          </cell>
          <cell r="F75">
            <v>43915</v>
          </cell>
          <cell r="K75" t="str">
            <v>Stuffy nose, runny nose, post nasal drip; fatigue, sore throat</v>
          </cell>
          <cell r="M75" t="str">
            <v>No</v>
          </cell>
          <cell r="S75" t="str">
            <v>Not Tested</v>
          </cell>
          <cell r="V75" t="str">
            <v>Yes</v>
          </cell>
          <cell r="X75">
            <v>5</v>
          </cell>
          <cell r="Y75" t="str">
            <v/>
          </cell>
        </row>
        <row r="76">
          <cell r="A76">
            <v>43916</v>
          </cell>
          <cell r="D76" t="str">
            <v>Thyme</v>
          </cell>
          <cell r="F76">
            <v>43914</v>
          </cell>
          <cell r="K76" t="str">
            <v>None</v>
          </cell>
          <cell r="M76" t="str">
            <v>Yes</v>
          </cell>
          <cell r="S76" t="str">
            <v>Negative</v>
          </cell>
          <cell r="V76" t="str">
            <v>Yes</v>
          </cell>
          <cell r="X76">
            <v>2</v>
          </cell>
          <cell r="Y76" t="str">
            <v/>
          </cell>
        </row>
        <row r="77">
          <cell r="A77">
            <v>43916</v>
          </cell>
          <cell r="D77" t="str">
            <v>Thyme</v>
          </cell>
          <cell r="F77">
            <v>43914</v>
          </cell>
          <cell r="K77" t="str">
            <v>None</v>
          </cell>
          <cell r="M77" t="str">
            <v>No</v>
          </cell>
          <cell r="S77" t="str">
            <v>Negative</v>
          </cell>
          <cell r="V77" t="str">
            <v>Yes</v>
          </cell>
          <cell r="X77">
            <v>8</v>
          </cell>
          <cell r="Y77" t="str">
            <v/>
          </cell>
        </row>
        <row r="78">
          <cell r="A78">
            <v>43916</v>
          </cell>
          <cell r="D78" t="str">
            <v>Smith</v>
          </cell>
          <cell r="F78">
            <v>43914</v>
          </cell>
          <cell r="K78" t="str">
            <v>Fever 103</v>
          </cell>
          <cell r="M78" t="str">
            <v>No</v>
          </cell>
          <cell r="S78" t="str">
            <v>Not Tested</v>
          </cell>
          <cell r="V78" t="str">
            <v>Yes</v>
          </cell>
          <cell r="X78">
            <v>6</v>
          </cell>
          <cell r="Y78" t="str">
            <v/>
          </cell>
        </row>
        <row r="79">
          <cell r="A79">
            <v>43916</v>
          </cell>
          <cell r="D79" t="str">
            <v>Smith</v>
          </cell>
          <cell r="F79">
            <v>43910</v>
          </cell>
          <cell r="K79" t="str">
            <v>sore throat and chest congestion</v>
          </cell>
          <cell r="M79" t="str">
            <v>Yes</v>
          </cell>
          <cell r="S79" t="str">
            <v>Not Tested</v>
          </cell>
          <cell r="V79" t="str">
            <v>Yes</v>
          </cell>
          <cell r="X79">
            <v>16</v>
          </cell>
          <cell r="Y79" t="str">
            <v/>
          </cell>
        </row>
        <row r="80">
          <cell r="A80">
            <v>43916</v>
          </cell>
          <cell r="D80" t="str">
            <v xml:space="preserve">Oak   </v>
          </cell>
          <cell r="F80">
            <v>43915</v>
          </cell>
          <cell r="K80" t="str">
            <v>None</v>
          </cell>
          <cell r="M80" t="str">
            <v>Yes</v>
          </cell>
          <cell r="S80" t="str">
            <v>Negative</v>
          </cell>
          <cell r="V80" t="str">
            <v>Yes</v>
          </cell>
          <cell r="X80">
            <v>7</v>
          </cell>
          <cell r="Y80" t="str">
            <v/>
          </cell>
        </row>
        <row r="81">
          <cell r="A81">
            <v>43916</v>
          </cell>
          <cell r="D81" t="str">
            <v>Railroad</v>
          </cell>
          <cell r="F81">
            <v>43911</v>
          </cell>
          <cell r="K81" t="str">
            <v>None</v>
          </cell>
          <cell r="M81" t="str">
            <v>No</v>
          </cell>
          <cell r="S81" t="str">
            <v>Not Tested</v>
          </cell>
          <cell r="V81" t="str">
            <v>Yes</v>
          </cell>
          <cell r="X81">
            <v>6</v>
          </cell>
          <cell r="Y81" t="str">
            <v/>
          </cell>
        </row>
        <row r="82">
          <cell r="A82">
            <v>43916</v>
          </cell>
          <cell r="D82" t="str">
            <v>Aspen</v>
          </cell>
          <cell r="F82">
            <v>43917</v>
          </cell>
          <cell r="K82" t="str">
            <v>Severeve headache, cough, flu symptoms</v>
          </cell>
          <cell r="M82" t="str">
            <v>No</v>
          </cell>
          <cell r="S82" t="str">
            <v>Negative</v>
          </cell>
          <cell r="V82" t="str">
            <v>Yes</v>
          </cell>
          <cell r="X82">
            <v>5</v>
          </cell>
          <cell r="Y82" t="str">
            <v/>
          </cell>
        </row>
        <row r="83">
          <cell r="A83">
            <v>43916</v>
          </cell>
          <cell r="D83" t="str">
            <v>Thyme</v>
          </cell>
          <cell r="F83">
            <v>43917</v>
          </cell>
          <cell r="K83" t="str">
            <v>Severe headache, muscle/joint pain, Weakness, cough, sore throat</v>
          </cell>
          <cell r="M83" t="str">
            <v>No</v>
          </cell>
          <cell r="S83" t="str">
            <v>Negative</v>
          </cell>
          <cell r="V83" t="str">
            <v>Yes</v>
          </cell>
          <cell r="X83">
            <v>5</v>
          </cell>
          <cell r="Y83" t="str">
            <v/>
          </cell>
        </row>
        <row r="84">
          <cell r="A84">
            <v>43917</v>
          </cell>
          <cell r="D84" t="str">
            <v xml:space="preserve">Oak   </v>
          </cell>
          <cell r="F84">
            <v>43915</v>
          </cell>
          <cell r="K84" t="str">
            <v>None</v>
          </cell>
          <cell r="M84" t="str">
            <v>Yes</v>
          </cell>
          <cell r="S84" t="str">
            <v>Not Tested</v>
          </cell>
          <cell r="V84" t="str">
            <v>Yes</v>
          </cell>
          <cell r="X84">
            <v>1</v>
          </cell>
          <cell r="Y84" t="str">
            <v/>
          </cell>
        </row>
        <row r="85">
          <cell r="A85">
            <v>43919</v>
          </cell>
          <cell r="D85" t="str">
            <v>Acorn</v>
          </cell>
          <cell r="F85">
            <v>43910</v>
          </cell>
          <cell r="K85" t="str">
            <v>Cough with mild SOB, loose stoolx 1 3/23</v>
          </cell>
          <cell r="M85" t="str">
            <v>No</v>
          </cell>
          <cell r="S85" t="str">
            <v>Negative</v>
          </cell>
          <cell r="V85" t="str">
            <v>Yes</v>
          </cell>
          <cell r="X85">
            <v>17</v>
          </cell>
          <cell r="Y85" t="str">
            <v/>
          </cell>
        </row>
        <row r="86">
          <cell r="A86">
            <v>43919</v>
          </cell>
          <cell r="D86" t="str">
            <v xml:space="preserve">Sunset </v>
          </cell>
          <cell r="F86">
            <v>43916</v>
          </cell>
          <cell r="K86" t="str">
            <v>None</v>
          </cell>
          <cell r="M86" t="str">
            <v>No</v>
          </cell>
          <cell r="S86" t="str">
            <v>Not Tested</v>
          </cell>
          <cell r="V86" t="str">
            <v>Yes</v>
          </cell>
          <cell r="X86">
            <v>6</v>
          </cell>
          <cell r="Y86" t="str">
            <v/>
          </cell>
        </row>
        <row r="87">
          <cell r="A87">
            <v>43919</v>
          </cell>
          <cell r="D87" t="str">
            <v>Smith</v>
          </cell>
          <cell r="F87">
            <v>43915</v>
          </cell>
          <cell r="K87" t="str">
            <v>None</v>
          </cell>
          <cell r="M87" t="str">
            <v>Yes</v>
          </cell>
          <cell r="S87" t="str">
            <v>Negative</v>
          </cell>
          <cell r="V87" t="str">
            <v>Yes</v>
          </cell>
          <cell r="X87">
            <v>5</v>
          </cell>
          <cell r="Y87" t="str">
            <v/>
          </cell>
        </row>
        <row r="88">
          <cell r="A88">
            <v>43919</v>
          </cell>
          <cell r="D88" t="str">
            <v>Balsam</v>
          </cell>
          <cell r="F88">
            <v>43906</v>
          </cell>
          <cell r="K88" t="str">
            <v>Afebrile since 3/17/2020.</v>
          </cell>
          <cell r="M88" t="str">
            <v>No</v>
          </cell>
          <cell r="S88" t="str">
            <v>Negative</v>
          </cell>
          <cell r="V88" t="str">
            <v>Yes</v>
          </cell>
          <cell r="X88">
            <v>24</v>
          </cell>
          <cell r="Y88" t="str">
            <v/>
          </cell>
        </row>
        <row r="89">
          <cell r="A89">
            <v>43920</v>
          </cell>
          <cell r="D89" t="str">
            <v>Slate</v>
          </cell>
          <cell r="F89">
            <v>43919</v>
          </cell>
          <cell r="K89" t="str">
            <v>Headache, fever 99.9, sore throat, nasal congestion</v>
          </cell>
          <cell r="M89" t="str">
            <v>No</v>
          </cell>
          <cell r="S89" t="str">
            <v>Positive</v>
          </cell>
          <cell r="V89" t="str">
            <v>No</v>
          </cell>
          <cell r="X89" t="str">
            <v/>
          </cell>
          <cell r="Y89">
            <v>5</v>
          </cell>
        </row>
        <row r="90">
          <cell r="A90">
            <v>43920</v>
          </cell>
          <cell r="D90" t="str">
            <v>Hamilton</v>
          </cell>
          <cell r="F90">
            <v>43918</v>
          </cell>
          <cell r="K90" t="str">
            <v>C/O headache x 2 days, lower back pain, cough, scrachy throat, nausea, diarrhea, pain in left eye</v>
          </cell>
          <cell r="M90" t="str">
            <v>No</v>
          </cell>
          <cell r="S90" t="str">
            <v>Not Tested</v>
          </cell>
          <cell r="V90" t="str">
            <v>Yes</v>
          </cell>
          <cell r="X90">
            <v>3</v>
          </cell>
          <cell r="Y90" t="str">
            <v/>
          </cell>
        </row>
        <row r="91">
          <cell r="A91">
            <v>43920</v>
          </cell>
          <cell r="D91" t="str">
            <v>Gatehouse</v>
          </cell>
          <cell r="F91">
            <v>43920</v>
          </cell>
          <cell r="K91" t="str">
            <v>None</v>
          </cell>
          <cell r="M91" t="str">
            <v>Yes</v>
          </cell>
          <cell r="S91" t="str">
            <v>Negative</v>
          </cell>
          <cell r="V91" t="str">
            <v>Yes</v>
          </cell>
          <cell r="X91">
            <v>5</v>
          </cell>
          <cell r="Y91" t="str">
            <v/>
          </cell>
        </row>
        <row r="92">
          <cell r="A92">
            <v>43920</v>
          </cell>
          <cell r="D92" t="str">
            <v>Sage</v>
          </cell>
          <cell r="F92">
            <v>43906</v>
          </cell>
          <cell r="K92" t="str">
            <v>Severe Headache</v>
          </cell>
          <cell r="M92" t="str">
            <v>No</v>
          </cell>
          <cell r="S92" t="str">
            <v>Negative</v>
          </cell>
          <cell r="V92" t="str">
            <v>Yes</v>
          </cell>
          <cell r="X92">
            <v>20</v>
          </cell>
          <cell r="Y92" t="str">
            <v/>
          </cell>
        </row>
        <row r="93">
          <cell r="A93">
            <v>43920</v>
          </cell>
          <cell r="D93" t="str">
            <v>Gatehouse</v>
          </cell>
          <cell r="F93">
            <v>43917</v>
          </cell>
          <cell r="K93" t="str">
            <v>Cough with SOB, muscle/joint pain</v>
          </cell>
          <cell r="M93" t="str">
            <v>No</v>
          </cell>
          <cell r="S93" t="str">
            <v>Not Tested</v>
          </cell>
          <cell r="V93" t="str">
            <v>Yes</v>
          </cell>
          <cell r="X93">
            <v>9</v>
          </cell>
          <cell r="Y93" t="str">
            <v/>
          </cell>
        </row>
        <row r="94">
          <cell r="A94">
            <v>43920</v>
          </cell>
          <cell r="D94" t="str">
            <v>3rd floor Café</v>
          </cell>
          <cell r="F94">
            <v>43916</v>
          </cell>
          <cell r="K94" t="str">
            <v>None</v>
          </cell>
          <cell r="M94" t="str">
            <v>Yes</v>
          </cell>
          <cell r="S94" t="str">
            <v>Not Tested</v>
          </cell>
          <cell r="V94" t="str">
            <v>Yes</v>
          </cell>
          <cell r="X94">
            <v>10</v>
          </cell>
          <cell r="Y94" t="str">
            <v/>
          </cell>
        </row>
        <row r="95">
          <cell r="A95">
            <v>43920</v>
          </cell>
          <cell r="D95" t="str">
            <v>CSA Office</v>
          </cell>
          <cell r="F95">
            <v>43916</v>
          </cell>
          <cell r="K95" t="str">
            <v>Muscle weakness, Cough, Shortness of breath</v>
          </cell>
          <cell r="M95" t="str">
            <v>No</v>
          </cell>
          <cell r="S95" t="str">
            <v>Positive</v>
          </cell>
          <cell r="V95" t="str">
            <v>Yes</v>
          </cell>
          <cell r="X95">
            <v>14</v>
          </cell>
          <cell r="Y95" t="str">
            <v/>
          </cell>
        </row>
        <row r="96">
          <cell r="A96">
            <v>43920</v>
          </cell>
          <cell r="D96" t="str">
            <v>Redwood</v>
          </cell>
          <cell r="F96">
            <v>43917</v>
          </cell>
          <cell r="K96" t="str">
            <v xml:space="preserve">headache, weakness, coug, sore throat </v>
          </cell>
          <cell r="M96" t="str">
            <v>No, Yes</v>
          </cell>
          <cell r="S96" t="str">
            <v>Not Tested</v>
          </cell>
          <cell r="V96" t="str">
            <v>Yes</v>
          </cell>
          <cell r="X96">
            <v>12</v>
          </cell>
          <cell r="Y96" t="str">
            <v/>
          </cell>
        </row>
        <row r="97">
          <cell r="A97">
            <v>43920</v>
          </cell>
          <cell r="D97" t="str">
            <v>Rail Road</v>
          </cell>
          <cell r="F97">
            <v>43887</v>
          </cell>
          <cell r="K97" t="str">
            <v>Cough and sore throat</v>
          </cell>
          <cell r="M97" t="str">
            <v>No</v>
          </cell>
          <cell r="S97" t="str">
            <v>Not Tested</v>
          </cell>
          <cell r="V97" t="str">
            <v>Yes</v>
          </cell>
          <cell r="X97">
            <v>39</v>
          </cell>
          <cell r="Y97" t="str">
            <v/>
          </cell>
        </row>
        <row r="98">
          <cell r="A98">
            <v>43920</v>
          </cell>
          <cell r="D98" t="str">
            <v>Big Barn</v>
          </cell>
          <cell r="F98">
            <v>43920</v>
          </cell>
          <cell r="K98" t="str">
            <v>fever, vomiting</v>
          </cell>
          <cell r="M98" t="str">
            <v>No</v>
          </cell>
          <cell r="S98" t="str">
            <v>Not Tested</v>
          </cell>
          <cell r="V98" t="str">
            <v>Yes</v>
          </cell>
          <cell r="X98">
            <v>1</v>
          </cell>
          <cell r="Y98" t="str">
            <v/>
          </cell>
        </row>
        <row r="99">
          <cell r="A99">
            <v>43920</v>
          </cell>
          <cell r="D99" t="str">
            <v>South Campus Café</v>
          </cell>
          <cell r="F99">
            <v>43916</v>
          </cell>
          <cell r="K99" t="str">
            <v>Cough and sore throat</v>
          </cell>
          <cell r="M99" t="str">
            <v>Yes</v>
          </cell>
          <cell r="S99" t="str">
            <v>Negative</v>
          </cell>
          <cell r="V99" t="str">
            <v>Yes</v>
          </cell>
          <cell r="X99">
            <v>12</v>
          </cell>
          <cell r="Y99" t="str">
            <v/>
          </cell>
        </row>
        <row r="100">
          <cell r="A100">
            <v>43920</v>
          </cell>
          <cell r="D100" t="str">
            <v>Barefoot</v>
          </cell>
          <cell r="F100">
            <v>43915</v>
          </cell>
          <cell r="K100" t="str">
            <v>severe headache, sore throat and sneezing</v>
          </cell>
          <cell r="M100" t="str">
            <v>No</v>
          </cell>
          <cell r="S100" t="str">
            <v>Not Tested</v>
          </cell>
          <cell r="V100" t="str">
            <v>Yes</v>
          </cell>
          <cell r="X100">
            <v>10</v>
          </cell>
          <cell r="Y100" t="str">
            <v/>
          </cell>
        </row>
        <row r="101">
          <cell r="A101">
            <v>43920</v>
          </cell>
          <cell r="D101" t="str">
            <v>Rapp Rd</v>
          </cell>
          <cell r="F101">
            <v>43918</v>
          </cell>
          <cell r="K101" t="str">
            <v>Diarrhea and nausea – symptoms started at 9a.</v>
          </cell>
          <cell r="M101" t="str">
            <v>No</v>
          </cell>
          <cell r="S101" t="str">
            <v>Not Tested</v>
          </cell>
          <cell r="V101" t="str">
            <v>Yes</v>
          </cell>
          <cell r="X101">
            <v>2</v>
          </cell>
          <cell r="Y101" t="str">
            <v/>
          </cell>
        </row>
        <row r="102">
          <cell r="A102">
            <v>43920</v>
          </cell>
          <cell r="D102" t="str">
            <v>Benson</v>
          </cell>
          <cell r="F102">
            <v>43912</v>
          </cell>
          <cell r="K102" t="str">
            <v>None</v>
          </cell>
          <cell r="M102" t="str">
            <v>Yes</v>
          </cell>
          <cell r="S102" t="str">
            <v>Negative</v>
          </cell>
          <cell r="V102" t="str">
            <v>Yes</v>
          </cell>
          <cell r="X102">
            <v>10</v>
          </cell>
          <cell r="Y102" t="str">
            <v/>
          </cell>
        </row>
        <row r="103">
          <cell r="A103">
            <v>43920</v>
          </cell>
          <cell r="D103" t="str">
            <v>Balsam</v>
          </cell>
          <cell r="F103">
            <v>43916</v>
          </cell>
          <cell r="K103" t="str">
            <v>Sore Throat</v>
          </cell>
          <cell r="M103" t="str">
            <v>No</v>
          </cell>
          <cell r="S103" t="str">
            <v>Not Tested</v>
          </cell>
          <cell r="V103" t="str">
            <v>Yes</v>
          </cell>
          <cell r="X103">
            <v>10</v>
          </cell>
          <cell r="Y103" t="str">
            <v/>
          </cell>
        </row>
        <row r="104">
          <cell r="A104">
            <v>43920</v>
          </cell>
          <cell r="D104" t="str">
            <v>Birch</v>
          </cell>
          <cell r="F104">
            <v>43925</v>
          </cell>
          <cell r="K104" t="str">
            <v>Cough</v>
          </cell>
          <cell r="M104" t="str">
            <v>Yes</v>
          </cell>
          <cell r="S104" t="str">
            <v>Not Tested</v>
          </cell>
          <cell r="V104" t="str">
            <v>Yes</v>
          </cell>
          <cell r="X104">
            <v>4</v>
          </cell>
          <cell r="Y104" t="str">
            <v/>
          </cell>
        </row>
        <row r="105">
          <cell r="A105">
            <v>43920</v>
          </cell>
          <cell r="D105" t="str">
            <v>Smith</v>
          </cell>
          <cell r="F105">
            <v>43910</v>
          </cell>
          <cell r="K105" t="str">
            <v>Fever, Cough, Shortness of breath</v>
          </cell>
          <cell r="M105" t="str">
            <v>No</v>
          </cell>
          <cell r="S105" t="str">
            <v>Negative</v>
          </cell>
          <cell r="V105" t="str">
            <v>Yes</v>
          </cell>
          <cell r="X105">
            <v>23</v>
          </cell>
          <cell r="Y105" t="str">
            <v/>
          </cell>
        </row>
        <row r="106">
          <cell r="A106">
            <v>43920</v>
          </cell>
          <cell r="D106" t="str">
            <v>Spruce/Elm</v>
          </cell>
          <cell r="F106">
            <v>43912</v>
          </cell>
          <cell r="K106" t="str">
            <v>Fever 101, fatigue, severe headache, cough, diarrhea, burning in stomach</v>
          </cell>
          <cell r="M106" t="str">
            <v>Yes</v>
          </cell>
          <cell r="S106" t="str">
            <v>Not Tested</v>
          </cell>
          <cell r="V106" t="str">
            <v>Yes</v>
          </cell>
          <cell r="X106">
            <v>13</v>
          </cell>
          <cell r="Y106" t="str">
            <v/>
          </cell>
        </row>
        <row r="107">
          <cell r="A107">
            <v>43920</v>
          </cell>
          <cell r="D107" t="str">
            <v>Sweet Hill</v>
          </cell>
          <cell r="F107">
            <v>43919</v>
          </cell>
          <cell r="K107" t="str">
            <v>Was experiencing nausea</v>
          </cell>
          <cell r="M107" t="str">
            <v>No</v>
          </cell>
          <cell r="S107" t="str">
            <v>Not Tested</v>
          </cell>
          <cell r="V107" t="str">
            <v>Yes</v>
          </cell>
          <cell r="X107">
            <v>8</v>
          </cell>
          <cell r="Y107" t="str">
            <v/>
          </cell>
        </row>
        <row r="108">
          <cell r="A108">
            <v>43920</v>
          </cell>
          <cell r="D108" t="str">
            <v>Berman &amp; RH</v>
          </cell>
          <cell r="F108">
            <v>43915</v>
          </cell>
          <cell r="K108" t="str">
            <v>Occasional cough.  Denies shortness of breath</v>
          </cell>
          <cell r="M108" t="str">
            <v>No</v>
          </cell>
          <cell r="S108" t="str">
            <v>Not Tested</v>
          </cell>
          <cell r="V108" t="str">
            <v>Yes</v>
          </cell>
          <cell r="X108">
            <v>4</v>
          </cell>
          <cell r="Y108" t="str">
            <v/>
          </cell>
        </row>
        <row r="109">
          <cell r="A109">
            <v>43920</v>
          </cell>
          <cell r="D109" t="str">
            <v>Hamilton</v>
          </cell>
          <cell r="F109">
            <v>43911</v>
          </cell>
          <cell r="K109" t="str">
            <v>muscle joint pain, weakness, cough</v>
          </cell>
          <cell r="M109" t="str">
            <v>Yes</v>
          </cell>
          <cell r="S109" t="str">
            <v>Not Tested</v>
          </cell>
          <cell r="V109" t="str">
            <v>Yes</v>
          </cell>
          <cell r="X109">
            <v>17</v>
          </cell>
          <cell r="Y109" t="str">
            <v/>
          </cell>
        </row>
        <row r="110">
          <cell r="A110">
            <v>43920</v>
          </cell>
          <cell r="D110" t="str">
            <v>Evergreen</v>
          </cell>
          <cell r="F110">
            <v>43912</v>
          </cell>
          <cell r="K110" t="str">
            <v>None</v>
          </cell>
          <cell r="M110" t="str">
            <v>No</v>
          </cell>
          <cell r="S110" t="str">
            <v>Positive</v>
          </cell>
          <cell r="V110" t="str">
            <v>No</v>
          </cell>
          <cell r="X110" t="str">
            <v/>
          </cell>
          <cell r="Y110">
            <v>2</v>
          </cell>
        </row>
        <row r="111">
          <cell r="A111">
            <v>43920</v>
          </cell>
          <cell r="D111" t="str">
            <v>Evergreen</v>
          </cell>
          <cell r="F111">
            <v>43916</v>
          </cell>
          <cell r="K111" t="str">
            <v>None</v>
          </cell>
          <cell r="M111" t="str">
            <v>No</v>
          </cell>
          <cell r="S111" t="str">
            <v>Not Tested</v>
          </cell>
          <cell r="V111" t="str">
            <v>Yes</v>
          </cell>
          <cell r="X111">
            <v>14</v>
          </cell>
          <cell r="Y111" t="str">
            <v/>
          </cell>
        </row>
        <row r="112">
          <cell r="A112">
            <v>43920</v>
          </cell>
          <cell r="D112" t="str">
            <v>Carrus</v>
          </cell>
          <cell r="F112">
            <v>43920</v>
          </cell>
          <cell r="K112" t="str">
            <v>None</v>
          </cell>
          <cell r="M112" t="str">
            <v>No</v>
          </cell>
          <cell r="S112" t="str">
            <v>Not Tested</v>
          </cell>
          <cell r="V112" t="str">
            <v>Yes</v>
          </cell>
          <cell r="X112">
            <v>2</v>
          </cell>
          <cell r="Y112" t="str">
            <v/>
          </cell>
        </row>
        <row r="113">
          <cell r="A113">
            <v>43920</v>
          </cell>
          <cell r="D113" t="str">
            <v>Smith</v>
          </cell>
          <cell r="F113">
            <v>43915</v>
          </cell>
          <cell r="K113" t="str">
            <v>Headache, Muscle/Joint Pain, Muscle weakness, Cough, Shortness of breath, Sore throat</v>
          </cell>
          <cell r="M113" t="str">
            <v>No</v>
          </cell>
          <cell r="S113" t="str">
            <v>Negative</v>
          </cell>
          <cell r="V113" t="str">
            <v>Yes</v>
          </cell>
          <cell r="X113">
            <v>13</v>
          </cell>
          <cell r="Y113" t="str">
            <v/>
          </cell>
        </row>
        <row r="114">
          <cell r="A114">
            <v>43920</v>
          </cell>
          <cell r="D114" t="str">
            <v>Rosemary</v>
          </cell>
          <cell r="F114">
            <v>43903</v>
          </cell>
          <cell r="K114" t="str">
            <v>None</v>
          </cell>
          <cell r="M114" t="str">
            <v>Yes</v>
          </cell>
          <cell r="S114" t="str">
            <v>Not Tested</v>
          </cell>
          <cell r="V114" t="str">
            <v>Yes</v>
          </cell>
          <cell r="X114">
            <v>24</v>
          </cell>
          <cell r="Y114" t="str">
            <v/>
          </cell>
        </row>
        <row r="115">
          <cell r="A115">
            <v>43920</v>
          </cell>
          <cell r="D115" t="str">
            <v>Briarwood</v>
          </cell>
          <cell r="F115">
            <v>43918</v>
          </cell>
          <cell r="K115" t="str">
            <v>Fever 100, mucle/joint pain, headache, cough, sore throat, fatigue</v>
          </cell>
          <cell r="M115" t="str">
            <v>No</v>
          </cell>
          <cell r="S115" t="str">
            <v>Not Tested</v>
          </cell>
          <cell r="V115" t="str">
            <v>Yes</v>
          </cell>
          <cell r="X115">
            <v>4</v>
          </cell>
          <cell r="Y115" t="str">
            <v/>
          </cell>
        </row>
        <row r="116">
          <cell r="A116">
            <v>43920</v>
          </cell>
          <cell r="D116" t="str">
            <v>Railroad</v>
          </cell>
          <cell r="F116">
            <v>43918</v>
          </cell>
          <cell r="K116" t="str">
            <v xml:space="preserve">Cough, heavy chest </v>
          </cell>
          <cell r="M116" t="str">
            <v>No</v>
          </cell>
          <cell r="S116" t="str">
            <v>Negative</v>
          </cell>
          <cell r="V116" t="str">
            <v>Yes</v>
          </cell>
          <cell r="X116">
            <v>9</v>
          </cell>
          <cell r="Y116" t="str">
            <v/>
          </cell>
        </row>
        <row r="117">
          <cell r="A117">
            <v>43920</v>
          </cell>
          <cell r="D117" t="str">
            <v>Hamilton</v>
          </cell>
          <cell r="F117">
            <v>43916</v>
          </cell>
          <cell r="K117" t="str">
            <v>severe headache, sore throat , fever 101, weekness</v>
          </cell>
          <cell r="M117" t="str">
            <v>No</v>
          </cell>
          <cell r="S117" t="str">
            <v>Negative</v>
          </cell>
          <cell r="V117" t="str">
            <v>Yes</v>
          </cell>
          <cell r="X117">
            <v>12</v>
          </cell>
          <cell r="Y117" t="str">
            <v/>
          </cell>
        </row>
        <row r="118">
          <cell r="A118">
            <v>43920</v>
          </cell>
          <cell r="D118" t="str">
            <v>Railroad</v>
          </cell>
          <cell r="F118">
            <v>43920</v>
          </cell>
          <cell r="K118" t="str">
            <v>Sore throat, mild coaugh</v>
          </cell>
          <cell r="M118" t="str">
            <v>No</v>
          </cell>
          <cell r="S118" t="str">
            <v>Not Tested</v>
          </cell>
          <cell r="V118" t="str">
            <v>Yes</v>
          </cell>
          <cell r="X118">
            <v>2</v>
          </cell>
          <cell r="Y118" t="str">
            <v/>
          </cell>
        </row>
        <row r="119">
          <cell r="A119">
            <v>43920</v>
          </cell>
          <cell r="D119" t="str">
            <v>Rockhill</v>
          </cell>
          <cell r="F119">
            <v>43920</v>
          </cell>
          <cell r="K119" t="str">
            <v>Fever  101.2</v>
          </cell>
          <cell r="M119" t="str">
            <v>No</v>
          </cell>
          <cell r="S119" t="str">
            <v>Not Tested</v>
          </cell>
          <cell r="V119" t="str">
            <v>Yes</v>
          </cell>
          <cell r="X119">
            <v>2</v>
          </cell>
          <cell r="Y119" t="str">
            <v/>
          </cell>
        </row>
        <row r="120">
          <cell r="A120">
            <v>43920</v>
          </cell>
          <cell r="D120" t="str">
            <v>Chesnut</v>
          </cell>
          <cell r="F120">
            <v>43920</v>
          </cell>
          <cell r="K120" t="str">
            <v>None</v>
          </cell>
          <cell r="M120" t="str">
            <v>Yes</v>
          </cell>
          <cell r="S120" t="str">
            <v>Not Tested</v>
          </cell>
          <cell r="V120" t="str">
            <v>Yes</v>
          </cell>
          <cell r="X120">
            <v>2</v>
          </cell>
          <cell r="Y120" t="str">
            <v/>
          </cell>
        </row>
        <row r="121">
          <cell r="A121">
            <v>43920</v>
          </cell>
          <cell r="D121" t="str">
            <v xml:space="preserve">Rosemary </v>
          </cell>
          <cell r="F121">
            <v>43916</v>
          </cell>
          <cell r="K121" t="str">
            <v>Sore throat</v>
          </cell>
          <cell r="M121" t="str">
            <v>Yes</v>
          </cell>
          <cell r="S121" t="str">
            <v>Negative</v>
          </cell>
          <cell r="V121" t="str">
            <v>Yes</v>
          </cell>
          <cell r="X121">
            <v>12</v>
          </cell>
          <cell r="Y121" t="str">
            <v/>
          </cell>
        </row>
        <row r="122">
          <cell r="A122">
            <v>43920</v>
          </cell>
          <cell r="D122" t="str">
            <v>Benson</v>
          </cell>
          <cell r="F122">
            <v>43917</v>
          </cell>
          <cell r="K122" t="str">
            <v>Cough, headache  sore throat( resolved)</v>
          </cell>
          <cell r="M122" t="str">
            <v>No</v>
          </cell>
          <cell r="S122" t="str">
            <v>Not Tested</v>
          </cell>
          <cell r="V122" t="str">
            <v>Yes</v>
          </cell>
          <cell r="X122">
            <v>5</v>
          </cell>
          <cell r="Y122" t="str">
            <v/>
          </cell>
        </row>
        <row r="123">
          <cell r="A123">
            <v>43920</v>
          </cell>
          <cell r="D123" t="str">
            <v>Daycare</v>
          </cell>
          <cell r="F123">
            <v>43920</v>
          </cell>
          <cell r="K123" t="str">
            <v>none</v>
          </cell>
          <cell r="M123" t="str">
            <v>Yes</v>
          </cell>
          <cell r="S123" t="str">
            <v>Not Tested</v>
          </cell>
          <cell r="V123" t="str">
            <v>No</v>
          </cell>
          <cell r="X123" t="str">
            <v/>
          </cell>
          <cell r="Y123">
            <v>7</v>
          </cell>
        </row>
        <row r="124">
          <cell r="A124">
            <v>43920</v>
          </cell>
          <cell r="D124" t="str">
            <v>Other (Supervisor)</v>
          </cell>
          <cell r="F124">
            <v>43910</v>
          </cell>
          <cell r="K124" t="str">
            <v>None</v>
          </cell>
          <cell r="M124" t="str">
            <v>No</v>
          </cell>
          <cell r="S124" t="str">
            <v>Positive</v>
          </cell>
          <cell r="V124" t="str">
            <v>Yes</v>
          </cell>
          <cell r="X124">
            <v>17</v>
          </cell>
          <cell r="Y124" t="str">
            <v/>
          </cell>
        </row>
        <row r="125">
          <cell r="A125">
            <v>43921</v>
          </cell>
          <cell r="D125" t="str">
            <v>Finance</v>
          </cell>
          <cell r="F125">
            <v>43895</v>
          </cell>
          <cell r="K125" t="str">
            <v>None</v>
          </cell>
          <cell r="M125" t="str">
            <v>No</v>
          </cell>
          <cell r="S125" t="str">
            <v>Not Tested</v>
          </cell>
          <cell r="V125" t="str">
            <v>Yes</v>
          </cell>
          <cell r="X125">
            <v>25</v>
          </cell>
          <cell r="Y125" t="str">
            <v/>
          </cell>
        </row>
        <row r="126">
          <cell r="A126">
            <v>43921</v>
          </cell>
          <cell r="D126" t="str">
            <v xml:space="preserve">Evergreen </v>
          </cell>
          <cell r="F126">
            <v>43921</v>
          </cell>
          <cell r="K126" t="str">
            <v>Fever 101, muscle/joint pain, weakness, fatigued</v>
          </cell>
          <cell r="M126" t="str">
            <v>No</v>
          </cell>
          <cell r="S126" t="str">
            <v>Negative</v>
          </cell>
          <cell r="V126" t="str">
            <v>Yes</v>
          </cell>
          <cell r="X126">
            <v>4</v>
          </cell>
          <cell r="Y126" t="str">
            <v/>
          </cell>
        </row>
        <row r="127">
          <cell r="A127">
            <v>43921</v>
          </cell>
          <cell r="D127" t="str">
            <v>Redwood</v>
          </cell>
          <cell r="F127">
            <v>43920</v>
          </cell>
          <cell r="K127" t="str">
            <v>none</v>
          </cell>
          <cell r="M127" t="str">
            <v>No</v>
          </cell>
          <cell r="S127" t="str">
            <v>Not Tested</v>
          </cell>
          <cell r="V127" t="str">
            <v>Yes</v>
          </cell>
          <cell r="X127">
            <v>2</v>
          </cell>
          <cell r="Y127" t="str">
            <v/>
          </cell>
        </row>
        <row r="128">
          <cell r="A128">
            <v>43921</v>
          </cell>
          <cell r="D128" t="str">
            <v>Purchasing</v>
          </cell>
          <cell r="F128">
            <v>43916</v>
          </cell>
          <cell r="K128" t="str">
            <v>fever 99.8</v>
          </cell>
          <cell r="M128" t="str">
            <v>No</v>
          </cell>
          <cell r="S128" t="str">
            <v>Negative</v>
          </cell>
          <cell r="V128" t="str">
            <v>Yes</v>
          </cell>
          <cell r="X128">
            <v>6</v>
          </cell>
          <cell r="Y128" t="str">
            <v/>
          </cell>
        </row>
        <row r="129">
          <cell r="A129">
            <v>43921</v>
          </cell>
          <cell r="D129" t="str">
            <v>Aspen</v>
          </cell>
          <cell r="F129">
            <v>43920</v>
          </cell>
          <cell r="K129" t="str">
            <v>None</v>
          </cell>
          <cell r="M129" t="str">
            <v>Yes</v>
          </cell>
          <cell r="S129" t="str">
            <v>Pending</v>
          </cell>
          <cell r="V129" t="str">
            <v>Yes</v>
          </cell>
          <cell r="X129">
            <v>8</v>
          </cell>
          <cell r="Y129" t="str">
            <v/>
          </cell>
        </row>
        <row r="130">
          <cell r="A130">
            <v>43921</v>
          </cell>
          <cell r="D130" t="str">
            <v>Briarwood</v>
          </cell>
          <cell r="F130">
            <v>43919</v>
          </cell>
          <cell r="K130" t="str">
            <v>Headache, weakness, chills</v>
          </cell>
          <cell r="M130" t="str">
            <v>No</v>
          </cell>
          <cell r="S130" t="str">
            <v>Not Tested</v>
          </cell>
          <cell r="V130" t="str">
            <v>Yes</v>
          </cell>
          <cell r="X130">
            <v>4</v>
          </cell>
          <cell r="Y130" t="str">
            <v/>
          </cell>
        </row>
        <row r="131">
          <cell r="A131">
            <v>43921</v>
          </cell>
          <cell r="D131" t="str">
            <v>Sunset &amp; Waywanda</v>
          </cell>
          <cell r="F131">
            <v>43921</v>
          </cell>
          <cell r="K131" t="str">
            <v>None</v>
          </cell>
          <cell r="M131" t="str">
            <v>Yes</v>
          </cell>
          <cell r="S131" t="str">
            <v>Negative</v>
          </cell>
          <cell r="V131" t="str">
            <v>Yes</v>
          </cell>
          <cell r="X131">
            <v>0</v>
          </cell>
          <cell r="Y131" t="str">
            <v/>
          </cell>
        </row>
        <row r="132">
          <cell r="A132">
            <v>43921</v>
          </cell>
          <cell r="D132" t="str">
            <v>Ridge-Top Quad</v>
          </cell>
          <cell r="F132">
            <v>43921</v>
          </cell>
          <cell r="K132" t="str">
            <v>None</v>
          </cell>
          <cell r="M132" t="str">
            <v>Yes</v>
          </cell>
          <cell r="S132" t="str">
            <v>Negative</v>
          </cell>
          <cell r="V132" t="str">
            <v>Yes</v>
          </cell>
          <cell r="X132">
            <v>2</v>
          </cell>
          <cell r="Y132" t="str">
            <v/>
          </cell>
        </row>
        <row r="133">
          <cell r="A133">
            <v>43921</v>
          </cell>
          <cell r="D133" t="str">
            <v xml:space="preserve">Rock Hill </v>
          </cell>
          <cell r="F133">
            <v>43921</v>
          </cell>
          <cell r="K133" t="str">
            <v>None</v>
          </cell>
          <cell r="M133" t="str">
            <v>Yes</v>
          </cell>
          <cell r="S133" t="str">
            <v>Negative</v>
          </cell>
          <cell r="V133" t="str">
            <v>Yes</v>
          </cell>
          <cell r="X133">
            <v>2</v>
          </cell>
          <cell r="Y133" t="str">
            <v/>
          </cell>
        </row>
        <row r="134">
          <cell r="A134">
            <v>43921</v>
          </cell>
          <cell r="D134" t="str">
            <v>Beechnut</v>
          </cell>
          <cell r="F134">
            <v>43921</v>
          </cell>
          <cell r="K134" t="str">
            <v>None</v>
          </cell>
          <cell r="M134" t="str">
            <v>Yes</v>
          </cell>
          <cell r="S134" t="str">
            <v>Negative</v>
          </cell>
          <cell r="V134" t="str">
            <v>Yes</v>
          </cell>
          <cell r="X134">
            <v>2</v>
          </cell>
          <cell r="Y134" t="str">
            <v/>
          </cell>
        </row>
        <row r="135">
          <cell r="A135">
            <v>43921</v>
          </cell>
          <cell r="D135" t="str">
            <v>Gym Blg</v>
          </cell>
          <cell r="F135">
            <v>43906</v>
          </cell>
          <cell r="K135" t="str">
            <v>Cough</v>
          </cell>
          <cell r="M135" t="str">
            <v>No</v>
          </cell>
          <cell r="S135" t="str">
            <v>Not Tested</v>
          </cell>
          <cell r="V135" t="str">
            <v>Yes</v>
          </cell>
          <cell r="X135">
            <v>23</v>
          </cell>
          <cell r="Y135" t="str">
            <v/>
          </cell>
        </row>
        <row r="136">
          <cell r="A136">
            <v>43921</v>
          </cell>
          <cell r="D136" t="str">
            <v xml:space="preserve">Thyme </v>
          </cell>
          <cell r="F136">
            <v>43930</v>
          </cell>
          <cell r="K136" t="str">
            <v>Sore throat, Diarrhea</v>
          </cell>
          <cell r="M136" t="str">
            <v>Yes</v>
          </cell>
          <cell r="S136" t="str">
            <v>Negative</v>
          </cell>
          <cell r="V136" t="str">
            <v>Yes</v>
          </cell>
          <cell r="X136">
            <v>3</v>
          </cell>
          <cell r="Y136" t="str">
            <v/>
          </cell>
        </row>
        <row r="137">
          <cell r="A137">
            <v>43921</v>
          </cell>
          <cell r="D137" t="str">
            <v>Beechnut</v>
          </cell>
          <cell r="F137">
            <v>43921</v>
          </cell>
          <cell r="K137" t="str">
            <v>GI Symptoms</v>
          </cell>
          <cell r="M137" t="str">
            <v>No</v>
          </cell>
          <cell r="S137" t="str">
            <v>Not Tested</v>
          </cell>
          <cell r="V137" t="str">
            <v>Yes</v>
          </cell>
          <cell r="X137">
            <v>1</v>
          </cell>
          <cell r="Y137" t="str">
            <v/>
          </cell>
        </row>
        <row r="138">
          <cell r="A138">
            <v>43921</v>
          </cell>
          <cell r="D138" t="str">
            <v>Daycare</v>
          </cell>
          <cell r="F138">
            <v>43895</v>
          </cell>
          <cell r="K138" t="str">
            <v>None</v>
          </cell>
          <cell r="M138" t="str">
            <v>Yes</v>
          </cell>
          <cell r="S138" t="str">
            <v>Not Tested</v>
          </cell>
          <cell r="V138" t="str">
            <v>Yes</v>
          </cell>
          <cell r="X138">
            <v>27</v>
          </cell>
          <cell r="Y138" t="str">
            <v/>
          </cell>
        </row>
        <row r="139">
          <cell r="A139">
            <v>43921</v>
          </cell>
          <cell r="D139" t="str">
            <v>Big Barn</v>
          </cell>
          <cell r="F139">
            <v>43917</v>
          </cell>
          <cell r="K139" t="str">
            <v>None</v>
          </cell>
          <cell r="M139" t="str">
            <v>Yes</v>
          </cell>
          <cell r="S139" t="str">
            <v>Negative</v>
          </cell>
          <cell r="V139" t="str">
            <v>Yes</v>
          </cell>
          <cell r="X139">
            <v>5</v>
          </cell>
          <cell r="Y139" t="str">
            <v/>
          </cell>
        </row>
        <row r="140">
          <cell r="A140">
            <v>43921</v>
          </cell>
          <cell r="D140" t="str">
            <v>Rockhill/Accounting</v>
          </cell>
          <cell r="F140">
            <v>43917</v>
          </cell>
          <cell r="K140" t="str">
            <v>fever</v>
          </cell>
          <cell r="M140" t="str">
            <v>No</v>
          </cell>
          <cell r="S140" t="str">
            <v>Negative</v>
          </cell>
          <cell r="V140" t="str">
            <v>Yes</v>
          </cell>
          <cell r="X140">
            <v>5</v>
          </cell>
          <cell r="Y140" t="str">
            <v/>
          </cell>
        </row>
        <row r="141">
          <cell r="A141">
            <v>43921</v>
          </cell>
          <cell r="D141" t="str">
            <v>Railroad</v>
          </cell>
          <cell r="F141">
            <v>43917</v>
          </cell>
          <cell r="K141" t="str">
            <v>Headache, weakness, cough, sore throat</v>
          </cell>
          <cell r="M141" t="str">
            <v>No</v>
          </cell>
          <cell r="S141" t="str">
            <v>Not Tested</v>
          </cell>
          <cell r="V141" t="str">
            <v>Yes</v>
          </cell>
          <cell r="X141">
            <v>10</v>
          </cell>
          <cell r="Y141" t="str">
            <v/>
          </cell>
        </row>
        <row r="142">
          <cell r="A142">
            <v>43922</v>
          </cell>
          <cell r="D142" t="str">
            <v>Daycare</v>
          </cell>
          <cell r="F142">
            <v>43921</v>
          </cell>
          <cell r="K142" t="str">
            <v>None</v>
          </cell>
          <cell r="M142" t="str">
            <v>No</v>
          </cell>
          <cell r="S142" t="str">
            <v>Not Tested</v>
          </cell>
          <cell r="V142" t="str">
            <v>Yes</v>
          </cell>
          <cell r="X142">
            <v>1</v>
          </cell>
          <cell r="Y142" t="str">
            <v/>
          </cell>
        </row>
        <row r="143">
          <cell r="A143">
            <v>43922</v>
          </cell>
          <cell r="D143" t="str">
            <v>Big Barn</v>
          </cell>
          <cell r="F143">
            <v>43922</v>
          </cell>
          <cell r="K143" t="str">
            <v>None</v>
          </cell>
          <cell r="M143" t="str">
            <v>Yes</v>
          </cell>
          <cell r="S143" t="str">
            <v>Not Tested</v>
          </cell>
          <cell r="V143" t="str">
            <v>Yes</v>
          </cell>
          <cell r="X143">
            <v>0</v>
          </cell>
          <cell r="Y143" t="str">
            <v/>
          </cell>
        </row>
        <row r="144">
          <cell r="A144">
            <v>43922</v>
          </cell>
          <cell r="D144" t="str">
            <v>Harvest</v>
          </cell>
          <cell r="F144">
            <v>43915</v>
          </cell>
          <cell r="K144" t="str">
            <v>SOB</v>
          </cell>
          <cell r="M144" t="str">
            <v>No</v>
          </cell>
          <cell r="S144" t="str">
            <v>Negative</v>
          </cell>
          <cell r="V144" t="str">
            <v>Yes</v>
          </cell>
          <cell r="X144">
            <v>7</v>
          </cell>
          <cell r="Y144" t="str">
            <v/>
          </cell>
        </row>
        <row r="145">
          <cell r="A145">
            <v>43922</v>
          </cell>
          <cell r="D145" t="str">
            <v>Pine</v>
          </cell>
          <cell r="F145">
            <v>43916</v>
          </cell>
          <cell r="K145" t="str">
            <v xml:space="preserve">None </v>
          </cell>
          <cell r="M145" t="str">
            <v>Yes</v>
          </cell>
          <cell r="S145" t="str">
            <v>Not Tested</v>
          </cell>
          <cell r="V145" t="str">
            <v>Yes</v>
          </cell>
          <cell r="X145">
            <v>6</v>
          </cell>
          <cell r="Y145" t="str">
            <v/>
          </cell>
        </row>
        <row r="146">
          <cell r="A146">
            <v>43922</v>
          </cell>
          <cell r="D146" t="str">
            <v>Sunset</v>
          </cell>
          <cell r="F146">
            <v>43919</v>
          </cell>
          <cell r="K146" t="str">
            <v>headache and sore throat</v>
          </cell>
          <cell r="M146" t="str">
            <v>No</v>
          </cell>
          <cell r="S146" t="str">
            <v>Not Tested</v>
          </cell>
          <cell r="V146" t="str">
            <v>Yes</v>
          </cell>
          <cell r="X146">
            <v>3</v>
          </cell>
          <cell r="Y146" t="str">
            <v/>
          </cell>
        </row>
        <row r="147">
          <cell r="A147">
            <v>43922</v>
          </cell>
          <cell r="D147" t="str">
            <v>Smith</v>
          </cell>
          <cell r="F147">
            <v>43921</v>
          </cell>
          <cell r="K147" t="str">
            <v>Fever 101, headache, cough, sore throat</v>
          </cell>
          <cell r="M147" t="str">
            <v>Yes</v>
          </cell>
          <cell r="S147" t="str">
            <v>Not Tested</v>
          </cell>
          <cell r="V147" t="str">
            <v>Yes</v>
          </cell>
          <cell r="X147">
            <v>8</v>
          </cell>
          <cell r="Y147" t="str">
            <v/>
          </cell>
        </row>
        <row r="148">
          <cell r="A148">
            <v>43922</v>
          </cell>
          <cell r="D148" t="str">
            <v>Big Barn</v>
          </cell>
          <cell r="F148">
            <v>43922</v>
          </cell>
          <cell r="K148" t="str">
            <v>None</v>
          </cell>
          <cell r="M148" t="str">
            <v>Yes</v>
          </cell>
          <cell r="S148" t="str">
            <v>Negative</v>
          </cell>
          <cell r="V148" t="str">
            <v>Yes</v>
          </cell>
          <cell r="X148">
            <v>0</v>
          </cell>
          <cell r="Y148" t="str">
            <v/>
          </cell>
        </row>
        <row r="149">
          <cell r="A149">
            <v>43922</v>
          </cell>
          <cell r="D149" t="str">
            <v>Forman</v>
          </cell>
          <cell r="F149">
            <v>43910</v>
          </cell>
          <cell r="K149" t="str">
            <v>Sore thoat, afabrile</v>
          </cell>
          <cell r="M149" t="str">
            <v>No</v>
          </cell>
          <cell r="S149" t="str">
            <v>Not Tested</v>
          </cell>
          <cell r="V149" t="str">
            <v>Yes</v>
          </cell>
          <cell r="X149">
            <v>12</v>
          </cell>
          <cell r="Y149" t="str">
            <v/>
          </cell>
        </row>
        <row r="150">
          <cell r="A150">
            <v>43922</v>
          </cell>
          <cell r="D150" t="str">
            <v>Benson</v>
          </cell>
          <cell r="F150">
            <v>43922</v>
          </cell>
          <cell r="K150" t="str">
            <v>Cough, Sore throat</v>
          </cell>
          <cell r="M150" t="str">
            <v>No</v>
          </cell>
          <cell r="S150" t="str">
            <v>Pending</v>
          </cell>
          <cell r="V150" t="str">
            <v>Yes</v>
          </cell>
          <cell r="X150" t="str">
            <v/>
          </cell>
          <cell r="Y150" t="str">
            <v/>
          </cell>
        </row>
        <row r="151">
          <cell r="A151">
            <v>43922</v>
          </cell>
          <cell r="D151" t="str">
            <v>Balsam</v>
          </cell>
          <cell r="F151">
            <v>43921</v>
          </cell>
          <cell r="K151" t="str">
            <v>None</v>
          </cell>
          <cell r="M151" t="str">
            <v>Yes</v>
          </cell>
          <cell r="S151" t="str">
            <v>Not Tested</v>
          </cell>
          <cell r="V151" t="str">
            <v>Yes</v>
          </cell>
          <cell r="X151">
            <v>1</v>
          </cell>
          <cell r="Y151" t="str">
            <v/>
          </cell>
        </row>
        <row r="152">
          <cell r="A152">
            <v>43922</v>
          </cell>
          <cell r="D152" t="str">
            <v>Granite</v>
          </cell>
          <cell r="F152">
            <v>43921</v>
          </cell>
          <cell r="K152" t="str">
            <v>achy</v>
          </cell>
          <cell r="M152" t="str">
            <v>No</v>
          </cell>
          <cell r="S152" t="str">
            <v>Not Tested</v>
          </cell>
          <cell r="V152" t="str">
            <v>Yes</v>
          </cell>
          <cell r="X152">
            <v>2</v>
          </cell>
          <cell r="Y152" t="str">
            <v/>
          </cell>
        </row>
        <row r="153">
          <cell r="A153">
            <v>43922</v>
          </cell>
          <cell r="D153" t="str">
            <v>Otis</v>
          </cell>
          <cell r="F153">
            <v>43921</v>
          </cell>
          <cell r="K153" t="str">
            <v>None</v>
          </cell>
          <cell r="M153" t="str">
            <v>Yes</v>
          </cell>
          <cell r="S153" t="str">
            <v>Negative</v>
          </cell>
          <cell r="V153" t="str">
            <v>Yes</v>
          </cell>
          <cell r="X153">
            <v>4</v>
          </cell>
          <cell r="Y153" t="str">
            <v/>
          </cell>
        </row>
        <row r="154">
          <cell r="A154">
            <v>43922</v>
          </cell>
          <cell r="D154" t="str">
            <v>DPW/Security</v>
          </cell>
          <cell r="F154">
            <v>43922</v>
          </cell>
          <cell r="K154" t="str">
            <v>None</v>
          </cell>
          <cell r="M154" t="str">
            <v>Yes</v>
          </cell>
          <cell r="S154" t="str">
            <v>Negative</v>
          </cell>
          <cell r="V154" t="str">
            <v>Yes</v>
          </cell>
          <cell r="X154">
            <v>0</v>
          </cell>
          <cell r="Y154" t="str">
            <v/>
          </cell>
        </row>
        <row r="155">
          <cell r="A155">
            <v>43923</v>
          </cell>
          <cell r="D155" t="str">
            <v>Ashwood</v>
          </cell>
          <cell r="F155">
            <v>43923</v>
          </cell>
          <cell r="K155" t="str">
            <v>None</v>
          </cell>
          <cell r="M155" t="str">
            <v>Yes</v>
          </cell>
          <cell r="S155" t="str">
            <v>Not Tested</v>
          </cell>
          <cell r="V155" t="str">
            <v>Yes</v>
          </cell>
          <cell r="X155">
            <v>0</v>
          </cell>
          <cell r="Y155" t="str">
            <v/>
          </cell>
        </row>
        <row r="156">
          <cell r="A156">
            <v>43923</v>
          </cell>
          <cell r="D156" t="str">
            <v>Sunset</v>
          </cell>
          <cell r="F156">
            <v>43923</v>
          </cell>
          <cell r="K156" t="str">
            <v>None</v>
          </cell>
          <cell r="M156" t="str">
            <v>No</v>
          </cell>
          <cell r="S156" t="str">
            <v>Not Tested</v>
          </cell>
          <cell r="V156" t="str">
            <v>Yes</v>
          </cell>
          <cell r="X156">
            <v>0</v>
          </cell>
          <cell r="Y156" t="str">
            <v/>
          </cell>
        </row>
        <row r="157">
          <cell r="A157">
            <v>43923</v>
          </cell>
          <cell r="D157" t="str">
            <v>Granite</v>
          </cell>
          <cell r="F157">
            <v>43922</v>
          </cell>
          <cell r="K157" t="str">
            <v>99.6 temp</v>
          </cell>
          <cell r="M157" t="str">
            <v>No</v>
          </cell>
          <cell r="S157" t="str">
            <v>Not Tested</v>
          </cell>
          <cell r="V157" t="str">
            <v>Yes</v>
          </cell>
          <cell r="X157">
            <v>4</v>
          </cell>
          <cell r="Y157" t="str">
            <v/>
          </cell>
        </row>
        <row r="158">
          <cell r="A158">
            <v>43923</v>
          </cell>
          <cell r="D158" t="str">
            <v>Daycare</v>
          </cell>
          <cell r="F158">
            <v>43923</v>
          </cell>
          <cell r="K158" t="str">
            <v>None</v>
          </cell>
          <cell r="M158" t="str">
            <v>Yes</v>
          </cell>
          <cell r="S158" t="str">
            <v>Not Tested</v>
          </cell>
          <cell r="V158" t="str">
            <v>Yes</v>
          </cell>
          <cell r="X158">
            <v>0</v>
          </cell>
          <cell r="Y158" t="str">
            <v/>
          </cell>
        </row>
        <row r="159">
          <cell r="A159">
            <v>43923</v>
          </cell>
          <cell r="D159" t="str">
            <v>Evergreen</v>
          </cell>
          <cell r="F159">
            <v>43912</v>
          </cell>
          <cell r="K159" t="str">
            <v>cou, 101 tepm on 3/27</v>
          </cell>
          <cell r="M159" t="str">
            <v>Yes</v>
          </cell>
          <cell r="S159" t="str">
            <v>Positive</v>
          </cell>
          <cell r="V159" t="str">
            <v>No</v>
          </cell>
          <cell r="X159" t="str">
            <v/>
          </cell>
          <cell r="Y159">
            <v>12</v>
          </cell>
        </row>
        <row r="160">
          <cell r="A160">
            <v>43923</v>
          </cell>
          <cell r="D160" t="str">
            <v>Ridge&amp; BB lab</v>
          </cell>
          <cell r="F160">
            <v>43922</v>
          </cell>
          <cell r="K160" t="str">
            <v>cough with congestion</v>
          </cell>
          <cell r="M160" t="str">
            <v>No</v>
          </cell>
          <cell r="S160" t="str">
            <v>Not Tested</v>
          </cell>
          <cell r="V160" t="str">
            <v>Yes</v>
          </cell>
          <cell r="X160">
            <v>0</v>
          </cell>
          <cell r="Y160" t="str">
            <v/>
          </cell>
        </row>
        <row r="161">
          <cell r="A161">
            <v>43924</v>
          </cell>
          <cell r="D161" t="str">
            <v>Tank 2</v>
          </cell>
          <cell r="F161">
            <v>43921</v>
          </cell>
          <cell r="K161" t="str">
            <v>Cough, sore throat</v>
          </cell>
          <cell r="M161" t="str">
            <v>No</v>
          </cell>
          <cell r="S161" t="str">
            <v>Pending</v>
          </cell>
          <cell r="V161" t="str">
            <v>Yes</v>
          </cell>
          <cell r="X161">
            <v>7</v>
          </cell>
          <cell r="Y161" t="str">
            <v/>
          </cell>
        </row>
        <row r="162">
          <cell r="A162">
            <v>43924</v>
          </cell>
          <cell r="D162" t="str">
            <v>Forman</v>
          </cell>
          <cell r="F162">
            <v>43911</v>
          </cell>
          <cell r="K162" t="str">
            <v>None</v>
          </cell>
          <cell r="M162" t="str">
            <v>Yes</v>
          </cell>
          <cell r="S162" t="str">
            <v>Negative</v>
          </cell>
          <cell r="V162" t="str">
            <v>Yes</v>
          </cell>
          <cell r="X162">
            <v>12</v>
          </cell>
          <cell r="Y162" t="str">
            <v/>
          </cell>
        </row>
        <row r="163">
          <cell r="A163">
            <v>43924</v>
          </cell>
          <cell r="D163" t="str">
            <v>Redwood</v>
          </cell>
          <cell r="F163">
            <v>43923</v>
          </cell>
          <cell r="K163" t="str">
            <v>Sore Throat, Headache</v>
          </cell>
          <cell r="M163" t="str">
            <v>Yes</v>
          </cell>
          <cell r="S163" t="str">
            <v>Not Tested</v>
          </cell>
          <cell r="V163" t="str">
            <v>No</v>
          </cell>
          <cell r="X163" t="str">
            <v/>
          </cell>
          <cell r="Y163">
            <v>4</v>
          </cell>
        </row>
        <row r="164">
          <cell r="A164">
            <v>43924</v>
          </cell>
          <cell r="D164" t="str">
            <v>Daycare</v>
          </cell>
          <cell r="F164">
            <v>43915</v>
          </cell>
          <cell r="K164" t="str">
            <v>None</v>
          </cell>
          <cell r="M164" t="str">
            <v>Yes</v>
          </cell>
          <cell r="S164" t="str">
            <v>Positive</v>
          </cell>
          <cell r="V164" t="str">
            <v>No</v>
          </cell>
          <cell r="X164" t="str">
            <v/>
          </cell>
          <cell r="Y164">
            <v>4</v>
          </cell>
        </row>
        <row r="165">
          <cell r="A165">
            <v>43924</v>
          </cell>
          <cell r="D165" t="str">
            <v>Tulip</v>
          </cell>
          <cell r="F165">
            <v>43924</v>
          </cell>
          <cell r="K165" t="str">
            <v>None</v>
          </cell>
          <cell r="M165" t="str">
            <v>Yes</v>
          </cell>
          <cell r="S165" t="str">
            <v>Not Tested</v>
          </cell>
          <cell r="V165" t="str">
            <v>Yes</v>
          </cell>
          <cell r="X165">
            <v>10</v>
          </cell>
          <cell r="Y165" t="str">
            <v/>
          </cell>
        </row>
        <row r="166">
          <cell r="A166">
            <v>43924</v>
          </cell>
          <cell r="D166" t="str">
            <v xml:space="preserve">Lifecenter </v>
          </cell>
          <cell r="F166">
            <v>43922</v>
          </cell>
          <cell r="K166" t="str">
            <v>conjunctivitis</v>
          </cell>
          <cell r="M166" t="str">
            <v>No</v>
          </cell>
          <cell r="S166" t="str">
            <v>Not Tested</v>
          </cell>
          <cell r="V166" t="str">
            <v>Yes</v>
          </cell>
          <cell r="X166">
            <v>5</v>
          </cell>
          <cell r="Y166" t="str">
            <v/>
          </cell>
        </row>
        <row r="167">
          <cell r="A167">
            <v>43924</v>
          </cell>
          <cell r="D167" t="str">
            <v>Wawanda</v>
          </cell>
          <cell r="F167">
            <v>43923</v>
          </cell>
          <cell r="K167" t="str">
            <v>None</v>
          </cell>
          <cell r="M167" t="str">
            <v>Yes</v>
          </cell>
          <cell r="S167" t="str">
            <v>Not Tested</v>
          </cell>
          <cell r="V167" t="str">
            <v>Yes</v>
          </cell>
          <cell r="X167">
            <v>8</v>
          </cell>
          <cell r="Y167" t="str">
            <v/>
          </cell>
        </row>
        <row r="168">
          <cell r="A168">
            <v>43924</v>
          </cell>
          <cell r="D168" t="str">
            <v xml:space="preserve">Rapp Road </v>
          </cell>
          <cell r="F168">
            <v>43921</v>
          </cell>
          <cell r="K168" t="str">
            <v xml:space="preserve">Cough, sore throat, No appetite </v>
          </cell>
          <cell r="M168" t="str">
            <v>Yes</v>
          </cell>
          <cell r="S168" t="str">
            <v>Negative</v>
          </cell>
          <cell r="V168" t="str">
            <v>Yes</v>
          </cell>
          <cell r="X168">
            <v>6</v>
          </cell>
          <cell r="Y168" t="str">
            <v/>
          </cell>
        </row>
        <row r="169">
          <cell r="A169">
            <v>43924</v>
          </cell>
          <cell r="D169" t="str">
            <v>Berman</v>
          </cell>
          <cell r="F169">
            <v>43924</v>
          </cell>
          <cell r="K169" t="str">
            <v>Cough, Shortness of breath, Sore throat, Headache</v>
          </cell>
          <cell r="M169" t="str">
            <v>Yes</v>
          </cell>
          <cell r="S169" t="str">
            <v>Positive</v>
          </cell>
          <cell r="V169" t="str">
            <v>No</v>
          </cell>
          <cell r="X169" t="str">
            <v/>
          </cell>
          <cell r="Y169">
            <v>2</v>
          </cell>
        </row>
        <row r="170">
          <cell r="A170">
            <v>43924</v>
          </cell>
          <cell r="D170" t="str">
            <v>Slate</v>
          </cell>
          <cell r="F170">
            <v>43924</v>
          </cell>
          <cell r="K170" t="str">
            <v>Headache, cough, nasal congestion runny nose</v>
          </cell>
          <cell r="M170" t="str">
            <v>No</v>
          </cell>
          <cell r="S170" t="str">
            <v>Not Tested</v>
          </cell>
          <cell r="V170" t="str">
            <v>Yes</v>
          </cell>
          <cell r="X170">
            <v>3</v>
          </cell>
          <cell r="Y170" t="str">
            <v/>
          </cell>
        </row>
        <row r="171">
          <cell r="A171">
            <v>43924</v>
          </cell>
          <cell r="D171" t="str">
            <v>Chestnut</v>
          </cell>
          <cell r="F171">
            <v>43923</v>
          </cell>
          <cell r="K171" t="str">
            <v>Cough</v>
          </cell>
          <cell r="M171" t="str">
            <v>Yes</v>
          </cell>
          <cell r="S171" t="str">
            <v>Negative</v>
          </cell>
          <cell r="V171" t="str">
            <v>Yes</v>
          </cell>
          <cell r="X171">
            <v>1</v>
          </cell>
          <cell r="Y171" t="str">
            <v/>
          </cell>
        </row>
        <row r="172">
          <cell r="A172">
            <v>43924</v>
          </cell>
          <cell r="D172" t="str">
            <v>BB/Thyme</v>
          </cell>
          <cell r="F172">
            <v>43920</v>
          </cell>
          <cell r="K172" t="str">
            <v>Cough, Sore throat</v>
          </cell>
          <cell r="M172" t="str">
            <v>No</v>
          </cell>
          <cell r="S172" t="str">
            <v>Positive</v>
          </cell>
          <cell r="V172" t="str">
            <v>No</v>
          </cell>
          <cell r="X172" t="str">
            <v/>
          </cell>
          <cell r="Y172">
            <v>4</v>
          </cell>
        </row>
        <row r="173">
          <cell r="A173">
            <v>43924</v>
          </cell>
          <cell r="D173" t="str">
            <v>Mulberry</v>
          </cell>
          <cell r="F173">
            <v>43920</v>
          </cell>
          <cell r="K173" t="str">
            <v>Cough</v>
          </cell>
          <cell r="M173" t="str">
            <v>Yes</v>
          </cell>
          <cell r="S173" t="str">
            <v>Negative</v>
          </cell>
          <cell r="V173" t="str">
            <v>Yes</v>
          </cell>
          <cell r="X173">
            <v>4</v>
          </cell>
          <cell r="Y173" t="str">
            <v/>
          </cell>
        </row>
        <row r="174">
          <cell r="A174">
            <v>43924</v>
          </cell>
          <cell r="D174" t="str">
            <v>Polebarn/Berman</v>
          </cell>
          <cell r="F174">
            <v>43923</v>
          </cell>
          <cell r="K174" t="str">
            <v>Cough, Headache</v>
          </cell>
          <cell r="M174" t="str">
            <v>No</v>
          </cell>
          <cell r="S174" t="str">
            <v>Not Tested</v>
          </cell>
          <cell r="V174" t="str">
            <v>Yes</v>
          </cell>
          <cell r="X174">
            <v>11</v>
          </cell>
          <cell r="Y174" t="str">
            <v/>
          </cell>
        </row>
        <row r="175">
          <cell r="A175">
            <v>43925</v>
          </cell>
          <cell r="D175" t="str">
            <v>Cedar</v>
          </cell>
          <cell r="F175">
            <v>43916</v>
          </cell>
          <cell r="K175" t="str">
            <v>None</v>
          </cell>
          <cell r="M175" t="str">
            <v>Yes</v>
          </cell>
          <cell r="S175" t="str">
            <v>Not Tested</v>
          </cell>
          <cell r="V175" t="str">
            <v>Yes</v>
          </cell>
          <cell r="X175">
            <v>9</v>
          </cell>
          <cell r="Y175" t="str">
            <v/>
          </cell>
        </row>
        <row r="176">
          <cell r="A176">
            <v>43925</v>
          </cell>
          <cell r="D176" t="str">
            <v xml:space="preserve">249 Main </v>
          </cell>
          <cell r="F176">
            <v>43922</v>
          </cell>
          <cell r="K176" t="str">
            <v>Sore throat</v>
          </cell>
          <cell r="M176" t="str">
            <v>No</v>
          </cell>
          <cell r="S176" t="str">
            <v>Not Tested</v>
          </cell>
          <cell r="V176" t="str">
            <v>Yes</v>
          </cell>
          <cell r="X176">
            <v>3</v>
          </cell>
          <cell r="Y176" t="str">
            <v/>
          </cell>
        </row>
        <row r="177">
          <cell r="A177">
            <v>43925</v>
          </cell>
          <cell r="D177" t="str">
            <v>Eichenauer</v>
          </cell>
          <cell r="F177">
            <v>43924</v>
          </cell>
          <cell r="K177" t="str">
            <v>Cough, Shortness of breath</v>
          </cell>
          <cell r="M177" t="str">
            <v>No</v>
          </cell>
          <cell r="S177" t="str">
            <v>Not Tested</v>
          </cell>
          <cell r="V177" t="str">
            <v>Yes</v>
          </cell>
          <cell r="X177">
            <v>1</v>
          </cell>
          <cell r="Y177" t="str">
            <v/>
          </cell>
        </row>
        <row r="178">
          <cell r="A178">
            <v>43925</v>
          </cell>
          <cell r="D178" t="str">
            <v>Evergreen</v>
          </cell>
          <cell r="F178">
            <v>43924</v>
          </cell>
          <cell r="K178" t="str">
            <v>Headache</v>
          </cell>
          <cell r="M178" t="str">
            <v>No</v>
          </cell>
          <cell r="S178" t="str">
            <v>Negative</v>
          </cell>
          <cell r="V178" t="str">
            <v>Yes</v>
          </cell>
          <cell r="X178">
            <v>4</v>
          </cell>
          <cell r="Y178" t="str">
            <v/>
          </cell>
        </row>
        <row r="179">
          <cell r="A179">
            <v>43925</v>
          </cell>
          <cell r="D179" t="str">
            <v>Willow</v>
          </cell>
          <cell r="F179">
            <v>43923</v>
          </cell>
          <cell r="K179" t="str">
            <v>Sore throat, Vomiting</v>
          </cell>
          <cell r="M179" t="str">
            <v>No</v>
          </cell>
          <cell r="S179" t="str">
            <v>Not Tested</v>
          </cell>
          <cell r="V179" t="str">
            <v>Yes</v>
          </cell>
          <cell r="X179">
            <v>2</v>
          </cell>
          <cell r="Y179" t="str">
            <v/>
          </cell>
        </row>
        <row r="180">
          <cell r="A180">
            <v>43925</v>
          </cell>
          <cell r="D180" t="str">
            <v>Parsley</v>
          </cell>
          <cell r="F180">
            <v>43920</v>
          </cell>
          <cell r="K180" t="str">
            <v>None</v>
          </cell>
          <cell r="M180" t="str">
            <v>Yes</v>
          </cell>
          <cell r="S180" t="str">
            <v>Not Tested</v>
          </cell>
          <cell r="V180" t="str">
            <v>Yes</v>
          </cell>
          <cell r="X180">
            <v>5</v>
          </cell>
          <cell r="Y180" t="str">
            <v/>
          </cell>
        </row>
        <row r="181">
          <cell r="A181">
            <v>43925</v>
          </cell>
          <cell r="D181" t="str">
            <v>Hamilton</v>
          </cell>
          <cell r="F181">
            <v>43924</v>
          </cell>
          <cell r="K181" t="str">
            <v>Muscle/Joint Pain, Vomiting, Shortness of breath, Muscle weakness</v>
          </cell>
          <cell r="M181" t="str">
            <v>Yes</v>
          </cell>
          <cell r="S181" t="str">
            <v>Not Tested</v>
          </cell>
          <cell r="V181" t="str">
            <v>Yes</v>
          </cell>
          <cell r="X181">
            <v>7</v>
          </cell>
          <cell r="Y181" t="str">
            <v/>
          </cell>
        </row>
        <row r="182">
          <cell r="A182">
            <v>43925</v>
          </cell>
          <cell r="D182" t="str">
            <v>Thyme</v>
          </cell>
          <cell r="F182">
            <v>43924</v>
          </cell>
          <cell r="K182" t="str">
            <v>Diarrhea</v>
          </cell>
          <cell r="M182" t="str">
            <v>No</v>
          </cell>
          <cell r="S182" t="str">
            <v>Not Tested</v>
          </cell>
          <cell r="V182" t="str">
            <v>Yes</v>
          </cell>
          <cell r="X182">
            <v>1</v>
          </cell>
          <cell r="Y182" t="str">
            <v/>
          </cell>
        </row>
        <row r="183">
          <cell r="A183">
            <v>43926</v>
          </cell>
          <cell r="D183" t="str">
            <v>Forman</v>
          </cell>
          <cell r="F183">
            <v>43925</v>
          </cell>
          <cell r="K183" t="str">
            <v>Cough, Headache, Fever, Sore throat</v>
          </cell>
          <cell r="M183" t="str">
            <v>Yes</v>
          </cell>
          <cell r="S183" t="str">
            <v>Negative</v>
          </cell>
          <cell r="V183" t="str">
            <v>Yes</v>
          </cell>
          <cell r="X183">
            <v>6</v>
          </cell>
          <cell r="Y183" t="str">
            <v/>
          </cell>
        </row>
        <row r="184">
          <cell r="A184">
            <v>43926</v>
          </cell>
          <cell r="D184" t="str">
            <v>Rapp Road</v>
          </cell>
          <cell r="F184">
            <v>43923</v>
          </cell>
          <cell r="K184" t="str">
            <v>Fever, Cough, Shortness of breath</v>
          </cell>
          <cell r="M184" t="str">
            <v>Yes</v>
          </cell>
          <cell r="S184" t="str">
            <v>Positive</v>
          </cell>
          <cell r="V184" t="str">
            <v>No</v>
          </cell>
          <cell r="X184" t="str">
            <v/>
          </cell>
          <cell r="Y184">
            <v>5</v>
          </cell>
        </row>
        <row r="185">
          <cell r="A185">
            <v>43926</v>
          </cell>
          <cell r="D185" t="str">
            <v>Tulip</v>
          </cell>
          <cell r="F185">
            <v>43924</v>
          </cell>
          <cell r="K185" t="str">
            <v>Headache</v>
          </cell>
          <cell r="M185" t="str">
            <v>Yes</v>
          </cell>
          <cell r="S185" t="str">
            <v>Not Tested</v>
          </cell>
          <cell r="V185" t="str">
            <v>No</v>
          </cell>
          <cell r="X185" t="str">
            <v/>
          </cell>
          <cell r="Y185">
            <v>5</v>
          </cell>
        </row>
        <row r="186">
          <cell r="A186">
            <v>43927</v>
          </cell>
          <cell r="D186" t="str">
            <v>Café Building</v>
          </cell>
          <cell r="F186">
            <v>43917</v>
          </cell>
          <cell r="K186" t="str">
            <v>Headache, Cough</v>
          </cell>
          <cell r="M186" t="str">
            <v>No</v>
          </cell>
          <cell r="S186" t="str">
            <v>Negative</v>
          </cell>
          <cell r="V186" t="str">
            <v>Yes</v>
          </cell>
          <cell r="X186">
            <v>17</v>
          </cell>
          <cell r="Y186" t="str">
            <v/>
          </cell>
        </row>
        <row r="187">
          <cell r="A187">
            <v>43927</v>
          </cell>
          <cell r="D187" t="str">
            <v>Smith</v>
          </cell>
          <cell r="F187">
            <v>43925</v>
          </cell>
          <cell r="K187" t="str">
            <v>Headache, Cough, Sore throat, Muscle/Joint Pain, Fever</v>
          </cell>
          <cell r="M187" t="str">
            <v>No</v>
          </cell>
          <cell r="S187" t="str">
            <v>Not Tested</v>
          </cell>
          <cell r="V187" t="str">
            <v>No</v>
          </cell>
          <cell r="X187" t="str">
            <v/>
          </cell>
          <cell r="Y187">
            <v>7</v>
          </cell>
        </row>
        <row r="188">
          <cell r="A188">
            <v>43928</v>
          </cell>
          <cell r="D188" t="str">
            <v>Beechnut</v>
          </cell>
          <cell r="F188">
            <v>43927</v>
          </cell>
          <cell r="K188" t="str">
            <v>None</v>
          </cell>
          <cell r="M188" t="str">
            <v>Yes</v>
          </cell>
          <cell r="S188" t="str">
            <v>Not Tested</v>
          </cell>
          <cell r="V188" t="str">
            <v>Yes</v>
          </cell>
          <cell r="X188">
            <v>7</v>
          </cell>
          <cell r="Y188" t="str">
            <v/>
          </cell>
        </row>
        <row r="189">
          <cell r="A189">
            <v>43928</v>
          </cell>
          <cell r="D189" t="str">
            <v>Four Seasons</v>
          </cell>
          <cell r="F189">
            <v>43927</v>
          </cell>
          <cell r="K189" t="str">
            <v>None</v>
          </cell>
          <cell r="M189" t="str">
            <v>Yes</v>
          </cell>
          <cell r="S189" t="str">
            <v>Not Tested</v>
          </cell>
          <cell r="V189" t="str">
            <v>No</v>
          </cell>
          <cell r="X189" t="str">
            <v/>
          </cell>
          <cell r="Y189">
            <v>8</v>
          </cell>
        </row>
        <row r="190">
          <cell r="A190">
            <v>43928</v>
          </cell>
          <cell r="D190" t="str">
            <v>Forman</v>
          </cell>
          <cell r="F190">
            <v>43921</v>
          </cell>
          <cell r="K190" t="str">
            <v>Fever, Headache, Cough</v>
          </cell>
          <cell r="M190" t="str">
            <v>No</v>
          </cell>
          <cell r="S190" t="str">
            <v>Negative</v>
          </cell>
          <cell r="V190" t="str">
            <v>Yes</v>
          </cell>
          <cell r="X190">
            <v>13</v>
          </cell>
          <cell r="Y190" t="str">
            <v/>
          </cell>
        </row>
        <row r="191">
          <cell r="A191">
            <v>43928</v>
          </cell>
          <cell r="D191" t="str">
            <v>Eichenauer</v>
          </cell>
          <cell r="F191">
            <v>43927</v>
          </cell>
          <cell r="K191" t="str">
            <v>None</v>
          </cell>
          <cell r="M191" t="str">
            <v>Yes</v>
          </cell>
          <cell r="S191" t="str">
            <v>Not Tested</v>
          </cell>
          <cell r="V191" t="str">
            <v>Yes</v>
          </cell>
          <cell r="X191">
            <v>0</v>
          </cell>
          <cell r="Y191" t="str">
            <v/>
          </cell>
        </row>
        <row r="192">
          <cell r="A192">
            <v>43928</v>
          </cell>
          <cell r="D192" t="str">
            <v>Spruce</v>
          </cell>
          <cell r="F192">
            <v>43927</v>
          </cell>
          <cell r="K192" t="str">
            <v>None</v>
          </cell>
          <cell r="M192" t="str">
            <v>No</v>
          </cell>
          <cell r="S192" t="str">
            <v>Negative</v>
          </cell>
          <cell r="V192" t="str">
            <v>Yes</v>
          </cell>
          <cell r="X192">
            <v>0</v>
          </cell>
          <cell r="Y192" t="str">
            <v/>
          </cell>
        </row>
        <row r="193">
          <cell r="A193">
            <v>43928</v>
          </cell>
          <cell r="D193" t="str">
            <v>Ridge/Quad 3 Comm Bld</v>
          </cell>
          <cell r="F193">
            <v>43927</v>
          </cell>
          <cell r="K193" t="str">
            <v>Headache, Muscle weakness, Sore throat</v>
          </cell>
          <cell r="M193" t="str">
            <v>No</v>
          </cell>
          <cell r="S193" t="str">
            <v>Negative</v>
          </cell>
          <cell r="V193" t="str">
            <v>No</v>
          </cell>
          <cell r="X193" t="str">
            <v/>
          </cell>
          <cell r="Y193">
            <v>2</v>
          </cell>
        </row>
        <row r="194">
          <cell r="A194">
            <v>43928</v>
          </cell>
          <cell r="D194" t="str">
            <v>Acorn</v>
          </cell>
          <cell r="F194">
            <v>43927</v>
          </cell>
          <cell r="K194" t="str">
            <v>None</v>
          </cell>
          <cell r="M194" t="str">
            <v>Yes</v>
          </cell>
          <cell r="S194" t="str">
            <v>Not Tested</v>
          </cell>
          <cell r="V194" t="str">
            <v>No</v>
          </cell>
          <cell r="X194" t="str">
            <v/>
          </cell>
          <cell r="Y194">
            <v>6</v>
          </cell>
        </row>
        <row r="195">
          <cell r="A195">
            <v>43928</v>
          </cell>
          <cell r="D195" t="str">
            <v>Forman</v>
          </cell>
          <cell r="F195">
            <v>43927</v>
          </cell>
          <cell r="K195" t="str">
            <v>Cough, Sore throat</v>
          </cell>
          <cell r="M195" t="str">
            <v>No</v>
          </cell>
          <cell r="S195" t="str">
            <v>Not Tested</v>
          </cell>
          <cell r="V195" t="str">
            <v>Yes</v>
          </cell>
          <cell r="X195">
            <v>7</v>
          </cell>
          <cell r="Y195" t="str">
            <v/>
          </cell>
        </row>
        <row r="196">
          <cell r="A196">
            <v>43928</v>
          </cell>
          <cell r="D196" t="str">
            <v>Acorn</v>
          </cell>
          <cell r="F196">
            <v>43927</v>
          </cell>
          <cell r="K196" t="str">
            <v>None</v>
          </cell>
          <cell r="M196" t="str">
            <v>Yes</v>
          </cell>
          <cell r="S196" t="str">
            <v>Not Tested</v>
          </cell>
          <cell r="V196" t="str">
            <v>Yes</v>
          </cell>
          <cell r="X196">
            <v>1</v>
          </cell>
          <cell r="Y196" t="str">
            <v/>
          </cell>
        </row>
        <row r="197">
          <cell r="A197">
            <v>43928</v>
          </cell>
          <cell r="D197" t="str">
            <v xml:space="preserve">Oak   </v>
          </cell>
          <cell r="F197">
            <v>43917</v>
          </cell>
          <cell r="K197" t="str">
            <v>None</v>
          </cell>
          <cell r="M197" t="str">
            <v>No</v>
          </cell>
          <cell r="S197" t="str">
            <v>Not Tested</v>
          </cell>
          <cell r="V197" t="str">
            <v>Yes</v>
          </cell>
          <cell r="X197">
            <v>11</v>
          </cell>
          <cell r="Y197" t="str">
            <v/>
          </cell>
        </row>
        <row r="198">
          <cell r="A198">
            <v>43929</v>
          </cell>
          <cell r="D198" t="str">
            <v>Balsam</v>
          </cell>
          <cell r="F198">
            <v>43919</v>
          </cell>
          <cell r="K198" t="str">
            <v>Muscle weakness, Sore throat</v>
          </cell>
          <cell r="M198" t="str">
            <v>No</v>
          </cell>
          <cell r="S198" t="str">
            <v>Not Tested</v>
          </cell>
          <cell r="V198" t="str">
            <v>Yes</v>
          </cell>
          <cell r="X198">
            <v>15</v>
          </cell>
          <cell r="Y198" t="str">
            <v/>
          </cell>
        </row>
        <row r="199">
          <cell r="A199">
            <v>43929</v>
          </cell>
          <cell r="D199" t="str">
            <v>Mulberry</v>
          </cell>
          <cell r="F199">
            <v>43924</v>
          </cell>
          <cell r="K199" t="str">
            <v>Cough, Sore throat</v>
          </cell>
          <cell r="M199" t="str">
            <v>No</v>
          </cell>
          <cell r="S199" t="str">
            <v>Not Tested</v>
          </cell>
          <cell r="V199" t="str">
            <v>No</v>
          </cell>
          <cell r="X199" t="str">
            <v/>
          </cell>
          <cell r="Y199">
            <v>5</v>
          </cell>
        </row>
        <row r="200">
          <cell r="A200">
            <v>43929</v>
          </cell>
          <cell r="D200" t="str">
            <v>Forman</v>
          </cell>
          <cell r="F200">
            <v>43917</v>
          </cell>
          <cell r="K200" t="str">
            <v>None</v>
          </cell>
          <cell r="M200" t="str">
            <v>No</v>
          </cell>
          <cell r="S200" t="str">
            <v>Not Tested</v>
          </cell>
          <cell r="V200" t="str">
            <v>Yes</v>
          </cell>
          <cell r="X200">
            <v>12</v>
          </cell>
          <cell r="Y200" t="str">
            <v/>
          </cell>
        </row>
        <row r="201">
          <cell r="A201">
            <v>43929</v>
          </cell>
          <cell r="D201" t="str">
            <v>Warehouse</v>
          </cell>
          <cell r="F201">
            <v>43928</v>
          </cell>
          <cell r="K201" t="str">
            <v>Fever</v>
          </cell>
          <cell r="M201" t="str">
            <v>No</v>
          </cell>
          <cell r="S201" t="str">
            <v>Pending</v>
          </cell>
          <cell r="V201" t="str">
            <v>No</v>
          </cell>
          <cell r="X201" t="str">
            <v/>
          </cell>
          <cell r="Y201">
            <v>0</v>
          </cell>
        </row>
        <row r="202">
          <cell r="A202">
            <v>43929</v>
          </cell>
          <cell r="D202" t="str">
            <v>O/N Adult Float/Wawanda (last shift 4/1)</v>
          </cell>
          <cell r="F202">
            <v>43922</v>
          </cell>
          <cell r="K202" t="str">
            <v>None</v>
          </cell>
          <cell r="M202" t="str">
            <v>Yes</v>
          </cell>
          <cell r="S202" t="str">
            <v>Not Tested</v>
          </cell>
          <cell r="V202" t="str">
            <v>Yes</v>
          </cell>
          <cell r="X202">
            <v>9</v>
          </cell>
          <cell r="Y202" t="str">
            <v/>
          </cell>
        </row>
        <row r="203">
          <cell r="A203">
            <v>43930</v>
          </cell>
          <cell r="D203" t="str">
            <v>Berman</v>
          </cell>
          <cell r="F203">
            <v>43929</v>
          </cell>
          <cell r="K203" t="str">
            <v>Diarrhea</v>
          </cell>
          <cell r="M203" t="str">
            <v>No</v>
          </cell>
          <cell r="S203" t="str">
            <v>Not Tested</v>
          </cell>
          <cell r="V203" t="str">
            <v>Yes</v>
          </cell>
          <cell r="X203">
            <v>1</v>
          </cell>
        </row>
        <row r="204">
          <cell r="A204">
            <v>43930</v>
          </cell>
          <cell r="D204" t="str">
            <v xml:space="preserve">CSA Office/Four Seasons </v>
          </cell>
          <cell r="F204">
            <v>43929</v>
          </cell>
          <cell r="K204" t="str">
            <v>None</v>
          </cell>
          <cell r="M204" t="str">
            <v>Yes</v>
          </cell>
          <cell r="S204" t="str">
            <v>Not Tested</v>
          </cell>
          <cell r="V204" t="str">
            <v>Yes</v>
          </cell>
          <cell r="X204" t="str">
            <v/>
          </cell>
          <cell r="Y204" t="str">
            <v/>
          </cell>
        </row>
        <row r="205">
          <cell r="A205">
            <v>43930</v>
          </cell>
          <cell r="D205" t="str">
            <v>Rapp Road</v>
          </cell>
          <cell r="F205">
            <v>43928</v>
          </cell>
          <cell r="K205" t="str">
            <v>Muscle/Joint Pain, Headache</v>
          </cell>
          <cell r="M205" t="str">
            <v>No</v>
          </cell>
          <cell r="S205" t="str">
            <v>Negative</v>
          </cell>
          <cell r="V205" t="str">
            <v>No</v>
          </cell>
          <cell r="X205" t="str">
            <v/>
          </cell>
          <cell r="Y205">
            <v>2</v>
          </cell>
        </row>
        <row r="206">
          <cell r="A206">
            <v>43930</v>
          </cell>
          <cell r="D206" t="str">
            <v xml:space="preserve">Mid Quad Comm Blg </v>
          </cell>
          <cell r="F206">
            <v>43929</v>
          </cell>
          <cell r="K206" t="str">
            <v>Sore throat</v>
          </cell>
          <cell r="M206" t="str">
            <v>No</v>
          </cell>
          <cell r="S206" t="str">
            <v>Not Tested</v>
          </cell>
          <cell r="V206" t="str">
            <v>No</v>
          </cell>
          <cell r="X206" t="str">
            <v/>
          </cell>
          <cell r="Y206">
            <v>4</v>
          </cell>
        </row>
        <row r="207">
          <cell r="A207">
            <v>43930</v>
          </cell>
          <cell r="D207" t="str">
            <v>Chesnut</v>
          </cell>
          <cell r="F207">
            <v>43929</v>
          </cell>
          <cell r="K207" t="str">
            <v>Headache, Muscle/Joint Pain, Cough</v>
          </cell>
          <cell r="M207" t="str">
            <v>No</v>
          </cell>
          <cell r="S207" t="str">
            <v>Not Tested</v>
          </cell>
          <cell r="V207" t="str">
            <v>No</v>
          </cell>
          <cell r="X207" t="str">
            <v/>
          </cell>
          <cell r="Y207">
            <v>5</v>
          </cell>
        </row>
        <row r="208">
          <cell r="A208">
            <v>43930</v>
          </cell>
          <cell r="D208" t="str">
            <v>Polebarn/Eich</v>
          </cell>
          <cell r="F208">
            <v>43928</v>
          </cell>
          <cell r="K208" t="str">
            <v>Cough</v>
          </cell>
          <cell r="M208" t="str">
            <v>No</v>
          </cell>
          <cell r="S208" t="str">
            <v>Not Tested</v>
          </cell>
          <cell r="V208" t="str">
            <v>No</v>
          </cell>
          <cell r="X208" t="str">
            <v/>
          </cell>
          <cell r="Y208">
            <v>5</v>
          </cell>
        </row>
        <row r="209">
          <cell r="A209">
            <v>43930</v>
          </cell>
          <cell r="D209" t="str">
            <v>Willow</v>
          </cell>
          <cell r="F209">
            <v>43926</v>
          </cell>
          <cell r="K209" t="str">
            <v>Headache</v>
          </cell>
          <cell r="M209" t="str">
            <v>No</v>
          </cell>
          <cell r="S209" t="str">
            <v>Positive</v>
          </cell>
          <cell r="V209" t="str">
            <v>No</v>
          </cell>
          <cell r="X209" t="str">
            <v/>
          </cell>
          <cell r="Y209">
            <v>5</v>
          </cell>
        </row>
        <row r="210">
          <cell r="A210">
            <v>43931</v>
          </cell>
          <cell r="D210" t="str">
            <v>Berman</v>
          </cell>
          <cell r="F210">
            <v>43924</v>
          </cell>
          <cell r="K210" t="str">
            <v>Cough</v>
          </cell>
          <cell r="M210" t="str">
            <v>No</v>
          </cell>
          <cell r="S210" t="str">
            <v>Not Tested</v>
          </cell>
          <cell r="V210" t="str">
            <v>Yes</v>
          </cell>
          <cell r="X210">
            <v>6</v>
          </cell>
          <cell r="Y210" t="str">
            <v/>
          </cell>
        </row>
        <row r="211">
          <cell r="A211">
            <v>43931</v>
          </cell>
          <cell r="D211" t="str">
            <v>Pole Barn</v>
          </cell>
          <cell r="F211">
            <v>43921</v>
          </cell>
          <cell r="K211" t="str">
            <v>Muscle weakness</v>
          </cell>
          <cell r="M211" t="str">
            <v>Yes</v>
          </cell>
          <cell r="S211" t="str">
            <v>Not Tested</v>
          </cell>
          <cell r="V211" t="str">
            <v>Yes</v>
          </cell>
          <cell r="X211">
            <v>9</v>
          </cell>
          <cell r="Y211" t="str">
            <v/>
          </cell>
        </row>
        <row r="212">
          <cell r="A212">
            <v>43931</v>
          </cell>
          <cell r="D212" t="str">
            <v>Bottom Quad Ridge</v>
          </cell>
          <cell r="F212">
            <v>43924</v>
          </cell>
          <cell r="K212" t="str">
            <v>Headache</v>
          </cell>
          <cell r="M212" t="str">
            <v>Yes</v>
          </cell>
          <cell r="S212" t="str">
            <v>Not Tested</v>
          </cell>
          <cell r="V212" t="str">
            <v>Yes</v>
          </cell>
          <cell r="X212">
            <v>6</v>
          </cell>
          <cell r="Y212" t="str">
            <v/>
          </cell>
        </row>
        <row r="213">
          <cell r="A213">
            <v>43931</v>
          </cell>
          <cell r="D213" t="str">
            <v>Smith</v>
          </cell>
          <cell r="F213">
            <v>43929</v>
          </cell>
          <cell r="K213" t="str">
            <v>Cough</v>
          </cell>
          <cell r="M213" t="str">
            <v>No</v>
          </cell>
          <cell r="S213" t="str">
            <v>Not Tested</v>
          </cell>
          <cell r="V213" t="str">
            <v>Yes</v>
          </cell>
          <cell r="X213">
            <v>1</v>
          </cell>
          <cell r="Y213" t="str">
            <v/>
          </cell>
        </row>
        <row r="214">
          <cell r="A214">
            <v>43931</v>
          </cell>
          <cell r="D214" t="str">
            <v>Smith</v>
          </cell>
          <cell r="F214">
            <v>43914</v>
          </cell>
          <cell r="K214" t="str">
            <v>None</v>
          </cell>
          <cell r="M214" t="str">
            <v>No</v>
          </cell>
          <cell r="S214" t="str">
            <v>Not Tested</v>
          </cell>
          <cell r="V214" t="str">
            <v>Yes</v>
          </cell>
          <cell r="X214">
            <v>16</v>
          </cell>
          <cell r="Y214" t="str">
            <v/>
          </cell>
        </row>
        <row r="215">
          <cell r="A215">
            <v>43931</v>
          </cell>
          <cell r="D215" t="str">
            <v>Balsam</v>
          </cell>
          <cell r="F215">
            <v>43919</v>
          </cell>
          <cell r="K215" t="str">
            <v>None</v>
          </cell>
          <cell r="M215" t="str">
            <v>No</v>
          </cell>
          <cell r="S215" t="str">
            <v>Not Tested</v>
          </cell>
          <cell r="V215" t="str">
            <v>Yes</v>
          </cell>
          <cell r="X215">
            <v>10</v>
          </cell>
          <cell r="Y215" t="str">
            <v/>
          </cell>
        </row>
        <row r="216">
          <cell r="A216">
            <v>43931</v>
          </cell>
          <cell r="D216" t="str">
            <v>Willow</v>
          </cell>
          <cell r="F216">
            <v>43929</v>
          </cell>
          <cell r="K216" t="str">
            <v>Muscle weakness, Muscle/Joint Pain</v>
          </cell>
          <cell r="M216" t="str">
            <v>Yes</v>
          </cell>
          <cell r="S216" t="str">
            <v>Positive</v>
          </cell>
          <cell r="V216" t="str">
            <v>No</v>
          </cell>
          <cell r="X216">
            <v>1</v>
          </cell>
          <cell r="Y216">
            <v>4</v>
          </cell>
        </row>
        <row r="217">
          <cell r="A217">
            <v>43931</v>
          </cell>
          <cell r="D217" t="str">
            <v>Warehouse</v>
          </cell>
          <cell r="F217">
            <v>43930</v>
          </cell>
          <cell r="K217" t="str">
            <v>Diarrhea</v>
          </cell>
          <cell r="M217" t="str">
            <v>No</v>
          </cell>
          <cell r="S217" t="str">
            <v>Not Tested</v>
          </cell>
          <cell r="V217" t="str">
            <v>Yes</v>
          </cell>
          <cell r="X217">
            <v>3</v>
          </cell>
          <cell r="Y217" t="str">
            <v/>
          </cell>
        </row>
        <row r="218">
          <cell r="A218">
            <v>43931</v>
          </cell>
          <cell r="D218" t="str">
            <v>Railroad</v>
          </cell>
          <cell r="F218">
            <v>43929</v>
          </cell>
          <cell r="K218" t="str">
            <v>Vomiting</v>
          </cell>
          <cell r="M218" t="str">
            <v>No</v>
          </cell>
          <cell r="S218" t="str">
            <v>Not Tested</v>
          </cell>
          <cell r="V218" t="str">
            <v>Yes</v>
          </cell>
          <cell r="X218">
            <v>2</v>
          </cell>
          <cell r="Y218" t="str">
            <v/>
          </cell>
        </row>
        <row r="219">
          <cell r="A219">
            <v>43931</v>
          </cell>
          <cell r="D219" t="str">
            <v>Railroad</v>
          </cell>
          <cell r="F219">
            <v>43931</v>
          </cell>
          <cell r="K219" t="str">
            <v>Fever</v>
          </cell>
          <cell r="M219" t="str">
            <v>No</v>
          </cell>
          <cell r="S219" t="str">
            <v>Positive</v>
          </cell>
          <cell r="V219" t="str">
            <v>No</v>
          </cell>
          <cell r="X219" t="str">
            <v/>
          </cell>
          <cell r="Y219">
            <v>1</v>
          </cell>
        </row>
        <row r="220">
          <cell r="A220">
            <v>43931</v>
          </cell>
          <cell r="D220" t="str">
            <v>Parsley</v>
          </cell>
          <cell r="F220">
            <v>43928</v>
          </cell>
          <cell r="K220" t="str">
            <v>Fever, Cough, Sore throat, Muscle weakness, Muscle/Joint Pain</v>
          </cell>
          <cell r="M220" t="str">
            <v>Yes</v>
          </cell>
          <cell r="S220" t="str">
            <v>Pending</v>
          </cell>
          <cell r="V220" t="str">
            <v>No</v>
          </cell>
          <cell r="X220" t="str">
            <v/>
          </cell>
          <cell r="Y220">
            <v>4</v>
          </cell>
        </row>
        <row r="221">
          <cell r="A221">
            <v>43931</v>
          </cell>
          <cell r="D221" t="str">
            <v>Slate</v>
          </cell>
          <cell r="F221">
            <v>43930</v>
          </cell>
          <cell r="K221" t="str">
            <v>Cough, Sore throat, Headache</v>
          </cell>
          <cell r="M221" t="str">
            <v>Yes</v>
          </cell>
          <cell r="V221" t="str">
            <v>No</v>
          </cell>
          <cell r="X221" t="str">
            <v/>
          </cell>
          <cell r="Y221">
            <v>4</v>
          </cell>
        </row>
        <row r="222">
          <cell r="A222">
            <v>43931</v>
          </cell>
          <cell r="D222" t="str">
            <v>Slate</v>
          </cell>
          <cell r="F222">
            <v>43930</v>
          </cell>
          <cell r="K222" t="str">
            <v>Sore throat</v>
          </cell>
          <cell r="M222" t="str">
            <v>Yes</v>
          </cell>
          <cell r="S222" t="str">
            <v>Not Tested</v>
          </cell>
          <cell r="V222" t="str">
            <v>Yes</v>
          </cell>
          <cell r="X222">
            <v>1</v>
          </cell>
          <cell r="Y222" t="str">
            <v/>
          </cell>
        </row>
        <row r="223">
          <cell r="A223">
            <v>43931</v>
          </cell>
          <cell r="D223" t="str">
            <v>Café Building</v>
          </cell>
          <cell r="F223">
            <v>43929</v>
          </cell>
          <cell r="K223" t="str">
            <v>Sore throat</v>
          </cell>
          <cell r="M223" t="str">
            <v>No</v>
          </cell>
          <cell r="S223" t="str">
            <v>Not Tested</v>
          </cell>
          <cell r="V223" t="str">
            <v>No</v>
          </cell>
          <cell r="X223" t="str">
            <v/>
          </cell>
          <cell r="Y223">
            <v>4</v>
          </cell>
        </row>
        <row r="224">
          <cell r="A224">
            <v>43931</v>
          </cell>
          <cell r="D224" t="str">
            <v>Chestnut</v>
          </cell>
          <cell r="F224">
            <v>43930</v>
          </cell>
          <cell r="K224" t="str">
            <v>Fever, Sore throat</v>
          </cell>
          <cell r="M224" t="str">
            <v>No</v>
          </cell>
          <cell r="S224" t="str">
            <v>Pending</v>
          </cell>
          <cell r="V224" t="str">
            <v>No</v>
          </cell>
          <cell r="X224" t="str">
            <v/>
          </cell>
          <cell r="Y224">
            <v>4</v>
          </cell>
        </row>
        <row r="225">
          <cell r="A225">
            <v>43932</v>
          </cell>
          <cell r="D225" t="str">
            <v>Berman</v>
          </cell>
          <cell r="F225">
            <v>43931</v>
          </cell>
          <cell r="K225" t="str">
            <v>Severe Headache</v>
          </cell>
          <cell r="M225" t="str">
            <v>Yes</v>
          </cell>
          <cell r="S225" t="str">
            <v>Not Tested</v>
          </cell>
          <cell r="V225" t="str">
            <v>No</v>
          </cell>
          <cell r="X225" t="str">
            <v/>
          </cell>
          <cell r="Y225">
            <v>1</v>
          </cell>
        </row>
        <row r="226">
          <cell r="A226">
            <v>43932</v>
          </cell>
          <cell r="D226" t="str">
            <v>Eichenauer - TA</v>
          </cell>
          <cell r="F226">
            <v>43908</v>
          </cell>
          <cell r="K226" t="str">
            <v>Cough</v>
          </cell>
          <cell r="M226" t="str">
            <v>No</v>
          </cell>
          <cell r="S226" t="str">
            <v>Not Tested</v>
          </cell>
          <cell r="V226" t="str">
            <v>No</v>
          </cell>
          <cell r="X226" t="str">
            <v/>
          </cell>
          <cell r="Y226">
            <v>4</v>
          </cell>
        </row>
        <row r="227">
          <cell r="A227">
            <v>43932</v>
          </cell>
          <cell r="D227" t="str">
            <v>Cypress</v>
          </cell>
          <cell r="F227">
            <v>43931</v>
          </cell>
          <cell r="K227" t="str">
            <v>Fever, Headache</v>
          </cell>
          <cell r="M227" t="str">
            <v>No</v>
          </cell>
          <cell r="S227" t="str">
            <v>Not Tested</v>
          </cell>
          <cell r="V227" t="str">
            <v>No</v>
          </cell>
          <cell r="X227" t="str">
            <v/>
          </cell>
          <cell r="Y227">
            <v>3</v>
          </cell>
        </row>
        <row r="228">
          <cell r="A228">
            <v>43933</v>
          </cell>
          <cell r="D228" t="str">
            <v>Mulberry</v>
          </cell>
          <cell r="F228">
            <v>43929</v>
          </cell>
          <cell r="K228" t="str">
            <v>None</v>
          </cell>
          <cell r="M228" t="str">
            <v>No</v>
          </cell>
          <cell r="S228" t="str">
            <v>Not Tested</v>
          </cell>
          <cell r="V228" t="str">
            <v>No</v>
          </cell>
          <cell r="X228" t="str">
            <v/>
          </cell>
          <cell r="Y228">
            <v>0</v>
          </cell>
        </row>
        <row r="229">
          <cell r="A229">
            <v>43933</v>
          </cell>
          <cell r="D229" t="str">
            <v>Smith</v>
          </cell>
          <cell r="F229">
            <v>43931</v>
          </cell>
          <cell r="K229" t="str">
            <v>None</v>
          </cell>
          <cell r="M229" t="str">
            <v>No</v>
          </cell>
          <cell r="S229" t="str">
            <v>Not Tested</v>
          </cell>
          <cell r="V229" t="str">
            <v>No</v>
          </cell>
          <cell r="X229" t="str">
            <v/>
          </cell>
          <cell r="Y229">
            <v>3</v>
          </cell>
        </row>
        <row r="230">
          <cell r="A230">
            <v>43933</v>
          </cell>
          <cell r="D230" t="str">
            <v>Einchenauer</v>
          </cell>
          <cell r="F230">
            <v>43923</v>
          </cell>
          <cell r="K230" t="str">
            <v>None</v>
          </cell>
          <cell r="M230" t="str">
            <v>No</v>
          </cell>
          <cell r="S230" t="str">
            <v>Not Tested</v>
          </cell>
          <cell r="V230" t="str">
            <v>No</v>
          </cell>
          <cell r="X230" t="str">
            <v/>
          </cell>
          <cell r="Y230">
            <v>2</v>
          </cell>
        </row>
        <row r="231">
          <cell r="A231">
            <v>43933</v>
          </cell>
          <cell r="D231" t="str">
            <v>Wawanda</v>
          </cell>
          <cell r="F231">
            <v>43933</v>
          </cell>
          <cell r="K231" t="str">
            <v>Muscle weakness, Muscle/Joint Pain</v>
          </cell>
          <cell r="V231" t="str">
            <v>No</v>
          </cell>
          <cell r="X231" t="str">
            <v/>
          </cell>
          <cell r="Y231">
            <v>0</v>
          </cell>
        </row>
        <row r="232">
          <cell r="A232">
            <v>43933</v>
          </cell>
          <cell r="D232" t="str">
            <v>Parsley</v>
          </cell>
          <cell r="F232">
            <v>41007</v>
          </cell>
          <cell r="K232" t="str">
            <v>Sore throat</v>
          </cell>
          <cell r="M232" t="str">
            <v>Yes</v>
          </cell>
          <cell r="V232" t="str">
            <v>No</v>
          </cell>
          <cell r="X232" t="str">
            <v/>
          </cell>
          <cell r="Y232">
            <v>2</v>
          </cell>
        </row>
        <row r="233">
          <cell r="A233">
            <v>43933</v>
          </cell>
          <cell r="D233" t="str">
            <v xml:space="preserve">Smith </v>
          </cell>
          <cell r="F233">
            <v>43933</v>
          </cell>
          <cell r="K233" t="str">
            <v>Cough, Shortness of breath</v>
          </cell>
          <cell r="M233" t="str">
            <v>No</v>
          </cell>
          <cell r="V233" t="str">
            <v>Yes</v>
          </cell>
          <cell r="X233">
            <v>0</v>
          </cell>
          <cell r="Y233" t="str">
            <v/>
          </cell>
        </row>
        <row r="234">
          <cell r="A234">
            <v>43933</v>
          </cell>
          <cell r="D234" t="str">
            <v>Aspen</v>
          </cell>
          <cell r="F234">
            <v>43933</v>
          </cell>
          <cell r="K234" t="str">
            <v>Fever</v>
          </cell>
          <cell r="M234" t="str">
            <v>No</v>
          </cell>
          <cell r="V234" t="str">
            <v>No</v>
          </cell>
          <cell r="X234" t="str">
            <v/>
          </cell>
          <cell r="Y234">
            <v>0</v>
          </cell>
        </row>
        <row r="235">
          <cell r="A235">
            <v>43933</v>
          </cell>
          <cell r="D235" t="str">
            <v>Smith</v>
          </cell>
          <cell r="F235">
            <v>43933</v>
          </cell>
          <cell r="K235" t="str">
            <v>Cough, Shortness of breath</v>
          </cell>
          <cell r="M235" t="str">
            <v>No</v>
          </cell>
          <cell r="V235" t="str">
            <v>Yes</v>
          </cell>
          <cell r="X235">
            <v>0</v>
          </cell>
          <cell r="Y235" t="str">
            <v/>
          </cell>
        </row>
        <row r="236">
          <cell r="A236">
            <v>43933</v>
          </cell>
          <cell r="D236" t="str">
            <v>Benson</v>
          </cell>
          <cell r="F236">
            <v>43933</v>
          </cell>
          <cell r="K236" t="str">
            <v>None</v>
          </cell>
          <cell r="M236" t="str">
            <v>No</v>
          </cell>
          <cell r="V236" t="str">
            <v>Yes</v>
          </cell>
          <cell r="X236">
            <v>0</v>
          </cell>
          <cell r="Y236" t="str">
            <v/>
          </cell>
        </row>
        <row r="237">
          <cell r="A237">
            <v>43933</v>
          </cell>
          <cell r="D237" t="str">
            <v xml:space="preserve">Sweet Hill </v>
          </cell>
          <cell r="F237">
            <v>43928</v>
          </cell>
          <cell r="K237" t="str">
            <v>Fever</v>
          </cell>
          <cell r="M237" t="str">
            <v>No</v>
          </cell>
          <cell r="S237" t="str">
            <v>Pending</v>
          </cell>
          <cell r="V237" t="str">
            <v>No</v>
          </cell>
          <cell r="X237" t="str">
            <v/>
          </cell>
          <cell r="Y237">
            <v>2</v>
          </cell>
        </row>
        <row r="238">
          <cell r="A238">
            <v>43933</v>
          </cell>
          <cell r="D238" t="str">
            <v xml:space="preserve">Oak   </v>
          </cell>
          <cell r="F238">
            <v>43928</v>
          </cell>
          <cell r="M238" t="str">
            <v>Yes</v>
          </cell>
          <cell r="V238" t="str">
            <v>No</v>
          </cell>
          <cell r="X238" t="str">
            <v/>
          </cell>
          <cell r="Y238">
            <v>0</v>
          </cell>
        </row>
        <row r="239">
          <cell r="A239">
            <v>43933</v>
          </cell>
          <cell r="D239" t="str">
            <v>Berman</v>
          </cell>
          <cell r="F239">
            <v>43924</v>
          </cell>
          <cell r="K239" t="str">
            <v>Headache, Muscle weakness, Sore throat</v>
          </cell>
          <cell r="M239" t="str">
            <v>Yes</v>
          </cell>
          <cell r="S239" t="str">
            <v>Pending</v>
          </cell>
          <cell r="V239" t="str">
            <v>No</v>
          </cell>
          <cell r="X239" t="str">
            <v/>
          </cell>
          <cell r="Y239">
            <v>2</v>
          </cell>
        </row>
        <row r="240">
          <cell r="A240">
            <v>43933</v>
          </cell>
          <cell r="D240" t="str">
            <v>Berman</v>
          </cell>
          <cell r="F240">
            <v>43929</v>
          </cell>
          <cell r="K240" t="str">
            <v>Headache, Muscle weakness, Cough</v>
          </cell>
          <cell r="M240" t="str">
            <v>No</v>
          </cell>
          <cell r="V240" t="str">
            <v>No</v>
          </cell>
          <cell r="X240" t="str">
            <v/>
          </cell>
          <cell r="Y240">
            <v>2</v>
          </cell>
        </row>
        <row r="241">
          <cell r="A241">
            <v>43934</v>
          </cell>
          <cell r="D241" t="str">
            <v>Berman</v>
          </cell>
          <cell r="F241">
            <v>43924</v>
          </cell>
          <cell r="K241" t="str">
            <v>Cough, Sore throat</v>
          </cell>
          <cell r="M241" t="str">
            <v>Yes</v>
          </cell>
          <cell r="V241" t="str">
            <v>No</v>
          </cell>
          <cell r="X241" t="str">
            <v/>
          </cell>
          <cell r="Y241">
            <v>1</v>
          </cell>
        </row>
        <row r="242">
          <cell r="A242">
            <v>43934</v>
          </cell>
          <cell r="D242" t="str">
            <v>Hurleyville-Nursing</v>
          </cell>
          <cell r="F242">
            <v>43928</v>
          </cell>
          <cell r="K242" t="str">
            <v>Fever, Headache</v>
          </cell>
          <cell r="V242" t="str">
            <v>No</v>
          </cell>
          <cell r="X242" t="str">
            <v/>
          </cell>
          <cell r="Y242">
            <v>1</v>
          </cell>
        </row>
        <row r="243">
          <cell r="A243">
            <v>43934</v>
          </cell>
          <cell r="D243" t="str">
            <v>Rockhill</v>
          </cell>
          <cell r="F243">
            <v>43931</v>
          </cell>
          <cell r="K243" t="str">
            <v>None</v>
          </cell>
          <cell r="M243" t="str">
            <v>Yes</v>
          </cell>
          <cell r="V243" t="str">
            <v>No</v>
          </cell>
          <cell r="X243" t="str">
            <v/>
          </cell>
          <cell r="Y243">
            <v>1</v>
          </cell>
        </row>
        <row r="244">
          <cell r="A244">
            <v>43934</v>
          </cell>
          <cell r="D244" t="str">
            <v>Stonewall</v>
          </cell>
          <cell r="F244">
            <v>43931</v>
          </cell>
          <cell r="K244" t="str">
            <v>Muscle/Joint Pain, Sore throat, Cough</v>
          </cell>
          <cell r="M244" t="str">
            <v>Yes</v>
          </cell>
          <cell r="V244" t="str">
            <v>No</v>
          </cell>
          <cell r="X244" t="str">
            <v/>
          </cell>
          <cell r="Y244">
            <v>1</v>
          </cell>
        </row>
        <row r="245">
          <cell r="A245">
            <v>43934</v>
          </cell>
          <cell r="D245" t="str">
            <v>Benson</v>
          </cell>
          <cell r="F245">
            <v>43931</v>
          </cell>
          <cell r="K245" t="str">
            <v>Sore throat</v>
          </cell>
          <cell r="M245" t="str">
            <v>No</v>
          </cell>
          <cell r="V245" t="str">
            <v>No</v>
          </cell>
          <cell r="X245" t="str">
            <v/>
          </cell>
          <cell r="Y245">
            <v>0</v>
          </cell>
        </row>
        <row r="246">
          <cell r="A246">
            <v>43934</v>
          </cell>
          <cell r="D246" t="str">
            <v>Big Barn</v>
          </cell>
          <cell r="F246">
            <v>43931</v>
          </cell>
          <cell r="K246" t="str">
            <v>None</v>
          </cell>
          <cell r="M246" t="str">
            <v>Yes</v>
          </cell>
          <cell r="V246" t="str">
            <v>Yes</v>
          </cell>
          <cell r="X246" t="str">
            <v/>
          </cell>
          <cell r="Y246" t="str">
            <v/>
          </cell>
        </row>
        <row r="247">
          <cell r="A247">
            <v>43934</v>
          </cell>
          <cell r="D247" t="str">
            <v>Beechnut</v>
          </cell>
          <cell r="F247">
            <v>43931</v>
          </cell>
          <cell r="K247" t="str">
            <v>None</v>
          </cell>
          <cell r="M247" t="str">
            <v>Yes</v>
          </cell>
          <cell r="V247" t="str">
            <v>Yes</v>
          </cell>
          <cell r="X247" t="str">
            <v/>
          </cell>
          <cell r="Y247" t="str">
            <v/>
          </cell>
        </row>
        <row r="248">
          <cell r="A248">
            <v>43935</v>
          </cell>
          <cell r="D248" t="str">
            <v>Eichenauer</v>
          </cell>
          <cell r="F248">
            <v>43933</v>
          </cell>
          <cell r="K248" t="str">
            <v>Cough</v>
          </cell>
          <cell r="M248" t="str">
            <v>No</v>
          </cell>
          <cell r="V248" t="str">
            <v>Yes</v>
          </cell>
          <cell r="X248" t="str">
            <v/>
          </cell>
          <cell r="Y248" t="str">
            <v/>
          </cell>
        </row>
        <row r="249">
          <cell r="A249">
            <v>43935</v>
          </cell>
          <cell r="D249" t="str">
            <v>Aspen</v>
          </cell>
          <cell r="F249">
            <v>43933</v>
          </cell>
          <cell r="K249" t="str">
            <v>Sore throat, Cough, fever</v>
          </cell>
          <cell r="M249" t="str">
            <v>No</v>
          </cell>
          <cell r="V249" t="str">
            <v>No</v>
          </cell>
          <cell r="X249" t="str">
            <v/>
          </cell>
          <cell r="Y249">
            <v>0</v>
          </cell>
        </row>
        <row r="250">
          <cell r="A250">
            <v>43935</v>
          </cell>
          <cell r="D250" t="str">
            <v>Eichenauer</v>
          </cell>
          <cell r="F250">
            <v>43931</v>
          </cell>
          <cell r="K250" t="str">
            <v>Fever, Cough</v>
          </cell>
          <cell r="M250" t="str">
            <v>No</v>
          </cell>
          <cell r="V250" t="str">
            <v>No</v>
          </cell>
          <cell r="X250" t="str">
            <v/>
          </cell>
          <cell r="Y250">
            <v>0</v>
          </cell>
        </row>
        <row r="251">
          <cell r="A251">
            <v>43935</v>
          </cell>
          <cell r="D251" t="str">
            <v>Willow</v>
          </cell>
          <cell r="F251">
            <v>43934</v>
          </cell>
          <cell r="K251" t="str">
            <v>Muscle weakness</v>
          </cell>
          <cell r="M251" t="str">
            <v>Yes</v>
          </cell>
          <cell r="V251" t="str">
            <v>No</v>
          </cell>
          <cell r="X251" t="str">
            <v/>
          </cell>
          <cell r="Y251">
            <v>0</v>
          </cell>
        </row>
        <row r="252">
          <cell r="A252">
            <v>43935</v>
          </cell>
          <cell r="D252" t="str">
            <v>Balsam</v>
          </cell>
          <cell r="F252">
            <v>43931</v>
          </cell>
          <cell r="K252" t="str">
            <v>None</v>
          </cell>
          <cell r="M252" t="str">
            <v>No</v>
          </cell>
          <cell r="V252" t="str">
            <v>Yes</v>
          </cell>
          <cell r="X252" t="str">
            <v/>
          </cell>
          <cell r="Y252" t="str">
            <v/>
          </cell>
        </row>
        <row r="253">
          <cell r="A253">
            <v>43935</v>
          </cell>
          <cell r="D253" t="str">
            <v>Balsam</v>
          </cell>
          <cell r="F253">
            <v>43931</v>
          </cell>
          <cell r="K253" t="str">
            <v>None</v>
          </cell>
          <cell r="M253" t="str">
            <v>No</v>
          </cell>
          <cell r="V253" t="str">
            <v>Yes</v>
          </cell>
          <cell r="X253" t="str">
            <v/>
          </cell>
          <cell r="Y253" t="str">
            <v/>
          </cell>
        </row>
        <row r="254">
          <cell r="X254" t="str">
            <v/>
          </cell>
          <cell r="Y254">
            <v>43935</v>
          </cell>
        </row>
        <row r="255">
          <cell r="X255" t="str">
            <v/>
          </cell>
          <cell r="Y255">
            <v>43935</v>
          </cell>
        </row>
        <row r="256">
          <cell r="X256" t="str">
            <v/>
          </cell>
          <cell r="Y256">
            <v>43935</v>
          </cell>
        </row>
        <row r="257">
          <cell r="X257" t="str">
            <v/>
          </cell>
          <cell r="Y257">
            <v>43935</v>
          </cell>
        </row>
        <row r="258">
          <cell r="X258" t="str">
            <v/>
          </cell>
          <cell r="Y258">
            <v>43935</v>
          </cell>
        </row>
        <row r="259">
          <cell r="X259" t="str">
            <v/>
          </cell>
          <cell r="Y259">
            <v>43935</v>
          </cell>
        </row>
        <row r="260">
          <cell r="X260" t="str">
            <v/>
          </cell>
          <cell r="Y260">
            <v>43935</v>
          </cell>
        </row>
        <row r="261">
          <cell r="X261" t="str">
            <v/>
          </cell>
          <cell r="Y261">
            <v>43935</v>
          </cell>
        </row>
        <row r="262">
          <cell r="X262" t="str">
            <v/>
          </cell>
          <cell r="Y262">
            <v>43935</v>
          </cell>
        </row>
        <row r="263">
          <cell r="X263" t="str">
            <v/>
          </cell>
          <cell r="Y263">
            <v>43935</v>
          </cell>
        </row>
        <row r="264">
          <cell r="X264" t="str">
            <v/>
          </cell>
          <cell r="Y264">
            <v>43935</v>
          </cell>
        </row>
        <row r="265">
          <cell r="X265" t="str">
            <v/>
          </cell>
          <cell r="Y265">
            <v>43935</v>
          </cell>
        </row>
        <row r="266">
          <cell r="X266" t="str">
            <v/>
          </cell>
          <cell r="Y266">
            <v>43935</v>
          </cell>
        </row>
        <row r="267">
          <cell r="X267" t="str">
            <v/>
          </cell>
          <cell r="Y267">
            <v>43935</v>
          </cell>
        </row>
        <row r="268">
          <cell r="X268" t="str">
            <v/>
          </cell>
          <cell r="Y268">
            <v>43935</v>
          </cell>
        </row>
        <row r="269">
          <cell r="X269" t="str">
            <v/>
          </cell>
          <cell r="Y269">
            <v>43935</v>
          </cell>
        </row>
        <row r="270">
          <cell r="X270" t="str">
            <v/>
          </cell>
          <cell r="Y270">
            <v>43935</v>
          </cell>
        </row>
        <row r="271">
          <cell r="X271" t="str">
            <v/>
          </cell>
          <cell r="Y271">
            <v>43935</v>
          </cell>
        </row>
        <row r="272">
          <cell r="X272" t="str">
            <v/>
          </cell>
          <cell r="Y272">
            <v>43935</v>
          </cell>
        </row>
        <row r="273">
          <cell r="X273" t="str">
            <v/>
          </cell>
          <cell r="Y273">
            <v>43935</v>
          </cell>
        </row>
        <row r="274">
          <cell r="X274" t="str">
            <v/>
          </cell>
          <cell r="Y274">
            <v>43935</v>
          </cell>
        </row>
        <row r="275">
          <cell r="X275" t="str">
            <v/>
          </cell>
          <cell r="Y275">
            <v>43935</v>
          </cell>
        </row>
        <row r="276">
          <cell r="X276" t="str">
            <v/>
          </cell>
          <cell r="Y276">
            <v>43935</v>
          </cell>
        </row>
        <row r="277">
          <cell r="X277" t="str">
            <v/>
          </cell>
          <cell r="Y277">
            <v>43935</v>
          </cell>
        </row>
        <row r="278">
          <cell r="X278" t="str">
            <v/>
          </cell>
          <cell r="Y278">
            <v>43935</v>
          </cell>
        </row>
        <row r="279">
          <cell r="X279" t="str">
            <v/>
          </cell>
          <cell r="Y279">
            <v>43935</v>
          </cell>
        </row>
        <row r="280">
          <cell r="X280" t="str">
            <v/>
          </cell>
          <cell r="Y280">
            <v>43935</v>
          </cell>
        </row>
        <row r="281">
          <cell r="X281" t="str">
            <v/>
          </cell>
          <cell r="Y281">
            <v>43935</v>
          </cell>
        </row>
        <row r="282">
          <cell r="X282" t="str">
            <v/>
          </cell>
          <cell r="Y282">
            <v>43935</v>
          </cell>
        </row>
        <row r="283">
          <cell r="X283" t="str">
            <v/>
          </cell>
          <cell r="Y283">
            <v>43935</v>
          </cell>
        </row>
        <row r="284">
          <cell r="X284" t="str">
            <v/>
          </cell>
          <cell r="Y284">
            <v>43935</v>
          </cell>
        </row>
        <row r="285">
          <cell r="X285" t="str">
            <v/>
          </cell>
          <cell r="Y285">
            <v>43935</v>
          </cell>
        </row>
        <row r="286">
          <cell r="X286" t="str">
            <v/>
          </cell>
          <cell r="Y286">
            <v>43935</v>
          </cell>
        </row>
        <row r="287">
          <cell r="X287" t="str">
            <v/>
          </cell>
          <cell r="Y287">
            <v>43935</v>
          </cell>
        </row>
        <row r="288">
          <cell r="X288" t="str">
            <v/>
          </cell>
          <cell r="Y288">
            <v>43935</v>
          </cell>
        </row>
        <row r="289">
          <cell r="X289" t="str">
            <v/>
          </cell>
          <cell r="Y289">
            <v>43935</v>
          </cell>
        </row>
        <row r="290">
          <cell r="X290" t="str">
            <v/>
          </cell>
          <cell r="Y290">
            <v>43935</v>
          </cell>
        </row>
        <row r="291">
          <cell r="X291" t="str">
            <v/>
          </cell>
          <cell r="Y291">
            <v>43935</v>
          </cell>
        </row>
        <row r="292">
          <cell r="X292" t="str">
            <v/>
          </cell>
          <cell r="Y292">
            <v>43935</v>
          </cell>
        </row>
        <row r="293">
          <cell r="X293" t="str">
            <v/>
          </cell>
          <cell r="Y293">
            <v>43935</v>
          </cell>
        </row>
        <row r="294">
          <cell r="X294" t="str">
            <v/>
          </cell>
          <cell r="Y294">
            <v>43935</v>
          </cell>
        </row>
        <row r="295">
          <cell r="X295" t="str">
            <v/>
          </cell>
          <cell r="Y295">
            <v>43935</v>
          </cell>
        </row>
        <row r="296">
          <cell r="X296" t="str">
            <v/>
          </cell>
          <cell r="Y296">
            <v>43935</v>
          </cell>
        </row>
        <row r="297">
          <cell r="X297" t="str">
            <v/>
          </cell>
          <cell r="Y297">
            <v>43935</v>
          </cell>
        </row>
        <row r="298">
          <cell r="X298" t="str">
            <v/>
          </cell>
          <cell r="Y298">
            <v>43935</v>
          </cell>
        </row>
        <row r="299">
          <cell r="X299" t="str">
            <v/>
          </cell>
          <cell r="Y299">
            <v>43935</v>
          </cell>
        </row>
        <row r="300">
          <cell r="X300" t="str">
            <v/>
          </cell>
          <cell r="Y300">
            <v>43935</v>
          </cell>
        </row>
        <row r="301">
          <cell r="X301" t="str">
            <v/>
          </cell>
          <cell r="Y301">
            <v>43935</v>
          </cell>
        </row>
        <row r="302">
          <cell r="X302" t="str">
            <v/>
          </cell>
          <cell r="Y302">
            <v>43935</v>
          </cell>
        </row>
        <row r="303">
          <cell r="X303" t="str">
            <v/>
          </cell>
          <cell r="Y303">
            <v>43935</v>
          </cell>
        </row>
        <row r="304">
          <cell r="X304" t="str">
            <v/>
          </cell>
          <cell r="Y304">
            <v>43935</v>
          </cell>
        </row>
        <row r="305">
          <cell r="X305" t="str">
            <v/>
          </cell>
          <cell r="Y305">
            <v>43935</v>
          </cell>
        </row>
        <row r="306">
          <cell r="X306" t="str">
            <v/>
          </cell>
          <cell r="Y306">
            <v>43935</v>
          </cell>
        </row>
        <row r="307">
          <cell r="X307" t="str">
            <v/>
          </cell>
          <cell r="Y307">
            <v>43935</v>
          </cell>
        </row>
        <row r="308">
          <cell r="X308" t="str">
            <v/>
          </cell>
          <cell r="Y308">
            <v>43935</v>
          </cell>
        </row>
        <row r="309">
          <cell r="X309" t="str">
            <v/>
          </cell>
          <cell r="Y309">
            <v>43935</v>
          </cell>
        </row>
        <row r="310">
          <cell r="X310" t="str">
            <v/>
          </cell>
          <cell r="Y310">
            <v>43935</v>
          </cell>
        </row>
        <row r="311">
          <cell r="X311" t="str">
            <v/>
          </cell>
          <cell r="Y311">
            <v>43935</v>
          </cell>
        </row>
        <row r="312">
          <cell r="X312" t="str">
            <v/>
          </cell>
          <cell r="Y312">
            <v>43935</v>
          </cell>
        </row>
        <row r="313">
          <cell r="X313" t="str">
            <v/>
          </cell>
          <cell r="Y313">
            <v>43935</v>
          </cell>
        </row>
        <row r="314">
          <cell r="X314" t="str">
            <v/>
          </cell>
          <cell r="Y314">
            <v>43935</v>
          </cell>
        </row>
        <row r="315">
          <cell r="X315" t="str">
            <v/>
          </cell>
          <cell r="Y315">
            <v>43935</v>
          </cell>
        </row>
        <row r="316">
          <cell r="X316" t="str">
            <v/>
          </cell>
          <cell r="Y316">
            <v>43935</v>
          </cell>
        </row>
        <row r="317">
          <cell r="X317" t="str">
            <v/>
          </cell>
          <cell r="Y317">
            <v>43935</v>
          </cell>
        </row>
        <row r="318">
          <cell r="X318" t="str">
            <v/>
          </cell>
          <cell r="Y318">
            <v>43935</v>
          </cell>
        </row>
        <row r="319">
          <cell r="X319" t="str">
            <v/>
          </cell>
          <cell r="Y319">
            <v>43935</v>
          </cell>
        </row>
        <row r="320">
          <cell r="X320" t="str">
            <v/>
          </cell>
          <cell r="Y320">
            <v>43935</v>
          </cell>
        </row>
        <row r="321">
          <cell r="X321" t="str">
            <v/>
          </cell>
          <cell r="Y321">
            <v>43935</v>
          </cell>
        </row>
        <row r="322">
          <cell r="X322" t="str">
            <v/>
          </cell>
          <cell r="Y322">
            <v>43935</v>
          </cell>
        </row>
        <row r="323">
          <cell r="X323" t="str">
            <v/>
          </cell>
          <cell r="Y323">
            <v>43935</v>
          </cell>
        </row>
        <row r="324">
          <cell r="X324" t="str">
            <v/>
          </cell>
          <cell r="Y324">
            <v>43935</v>
          </cell>
        </row>
        <row r="325">
          <cell r="X325" t="str">
            <v/>
          </cell>
          <cell r="Y325">
            <v>43935</v>
          </cell>
        </row>
        <row r="326">
          <cell r="X326" t="str">
            <v/>
          </cell>
          <cell r="Y326">
            <v>43935</v>
          </cell>
        </row>
        <row r="327">
          <cell r="X327" t="str">
            <v/>
          </cell>
          <cell r="Y327">
            <v>43935</v>
          </cell>
        </row>
        <row r="328">
          <cell r="X328" t="str">
            <v/>
          </cell>
          <cell r="Y328">
            <v>43935</v>
          </cell>
        </row>
        <row r="329">
          <cell r="X329" t="str">
            <v/>
          </cell>
          <cell r="Y329">
            <v>43935</v>
          </cell>
        </row>
        <row r="330">
          <cell r="X330" t="str">
            <v/>
          </cell>
          <cell r="Y330">
            <v>43935</v>
          </cell>
        </row>
        <row r="331">
          <cell r="X331" t="str">
            <v/>
          </cell>
          <cell r="Y331">
            <v>43935</v>
          </cell>
        </row>
        <row r="332">
          <cell r="X332" t="str">
            <v/>
          </cell>
          <cell r="Y332">
            <v>43935</v>
          </cell>
        </row>
        <row r="333">
          <cell r="X333" t="str">
            <v/>
          </cell>
          <cell r="Y333">
            <v>43935</v>
          </cell>
        </row>
        <row r="334">
          <cell r="X334" t="str">
            <v/>
          </cell>
          <cell r="Y334">
            <v>43935</v>
          </cell>
        </row>
        <row r="335">
          <cell r="X335" t="str">
            <v/>
          </cell>
          <cell r="Y335">
            <v>43935</v>
          </cell>
        </row>
        <row r="336">
          <cell r="X336" t="str">
            <v/>
          </cell>
          <cell r="Y336">
            <v>43935</v>
          </cell>
        </row>
        <row r="337">
          <cell r="X337" t="str">
            <v/>
          </cell>
          <cell r="Y337">
            <v>43935</v>
          </cell>
        </row>
        <row r="338">
          <cell r="X338" t="str">
            <v/>
          </cell>
          <cell r="Y338">
            <v>43935</v>
          </cell>
        </row>
        <row r="339">
          <cell r="X339" t="str">
            <v/>
          </cell>
          <cell r="Y339">
            <v>43935</v>
          </cell>
        </row>
        <row r="340">
          <cell r="X340" t="str">
            <v/>
          </cell>
          <cell r="Y340">
            <v>43935</v>
          </cell>
        </row>
        <row r="341">
          <cell r="X341" t="str">
            <v/>
          </cell>
          <cell r="Y341">
            <v>43935</v>
          </cell>
        </row>
        <row r="342">
          <cell r="X342" t="str">
            <v/>
          </cell>
          <cell r="Y342">
            <v>43935</v>
          </cell>
        </row>
        <row r="343">
          <cell r="X343" t="str">
            <v/>
          </cell>
          <cell r="Y343">
            <v>43935</v>
          </cell>
        </row>
        <row r="344">
          <cell r="X344" t="str">
            <v/>
          </cell>
          <cell r="Y344">
            <v>43935</v>
          </cell>
        </row>
        <row r="345">
          <cell r="X345" t="str">
            <v/>
          </cell>
          <cell r="Y345">
            <v>43935</v>
          </cell>
        </row>
        <row r="346">
          <cell r="X346" t="str">
            <v/>
          </cell>
          <cell r="Y346">
            <v>43935</v>
          </cell>
        </row>
        <row r="347">
          <cell r="X347" t="str">
            <v/>
          </cell>
          <cell r="Y347">
            <v>43935</v>
          </cell>
        </row>
        <row r="348">
          <cell r="X348" t="str">
            <v/>
          </cell>
          <cell r="Y348">
            <v>43935</v>
          </cell>
        </row>
        <row r="349">
          <cell r="X349" t="str">
            <v/>
          </cell>
          <cell r="Y349">
            <v>43935</v>
          </cell>
        </row>
        <row r="350">
          <cell r="X350" t="str">
            <v/>
          </cell>
          <cell r="Y350">
            <v>43935</v>
          </cell>
        </row>
        <row r="351">
          <cell r="X351" t="str">
            <v/>
          </cell>
          <cell r="Y351">
            <v>43935</v>
          </cell>
        </row>
        <row r="352">
          <cell r="X352" t="str">
            <v/>
          </cell>
          <cell r="Y352">
            <v>43935</v>
          </cell>
        </row>
        <row r="353">
          <cell r="X353" t="str">
            <v/>
          </cell>
          <cell r="Y353">
            <v>43935</v>
          </cell>
        </row>
        <row r="354">
          <cell r="X354" t="str">
            <v/>
          </cell>
          <cell r="Y354">
            <v>43935</v>
          </cell>
        </row>
        <row r="355">
          <cell r="X355" t="str">
            <v/>
          </cell>
          <cell r="Y355">
            <v>43935</v>
          </cell>
        </row>
        <row r="356">
          <cell r="X356" t="str">
            <v/>
          </cell>
          <cell r="Y356">
            <v>43935</v>
          </cell>
        </row>
        <row r="357">
          <cell r="X357" t="str">
            <v/>
          </cell>
          <cell r="Y357">
            <v>43935</v>
          </cell>
        </row>
        <row r="358">
          <cell r="X358" t="str">
            <v/>
          </cell>
          <cell r="Y358">
            <v>43935</v>
          </cell>
        </row>
        <row r="359">
          <cell r="X359" t="str">
            <v/>
          </cell>
          <cell r="Y359">
            <v>43935</v>
          </cell>
        </row>
        <row r="360">
          <cell r="X360" t="str">
            <v/>
          </cell>
          <cell r="Y360">
            <v>43935</v>
          </cell>
        </row>
        <row r="361">
          <cell r="X361" t="str">
            <v/>
          </cell>
          <cell r="Y361">
            <v>43935</v>
          </cell>
        </row>
        <row r="362">
          <cell r="X362" t="str">
            <v/>
          </cell>
          <cell r="Y362">
            <v>43935</v>
          </cell>
        </row>
        <row r="363">
          <cell r="X363" t="str">
            <v/>
          </cell>
          <cell r="Y363">
            <v>43935</v>
          </cell>
        </row>
        <row r="364">
          <cell r="X364" t="str">
            <v/>
          </cell>
          <cell r="Y364">
            <v>43935</v>
          </cell>
        </row>
        <row r="365">
          <cell r="X365" t="str">
            <v/>
          </cell>
          <cell r="Y365">
            <v>43935</v>
          </cell>
        </row>
        <row r="366">
          <cell r="X366" t="str">
            <v/>
          </cell>
          <cell r="Y366">
            <v>43935</v>
          </cell>
        </row>
        <row r="367">
          <cell r="X367" t="str">
            <v/>
          </cell>
          <cell r="Y367">
            <v>43935</v>
          </cell>
        </row>
        <row r="368">
          <cell r="X368" t="str">
            <v/>
          </cell>
          <cell r="Y368">
            <v>43935</v>
          </cell>
        </row>
        <row r="369">
          <cell r="X369" t="str">
            <v/>
          </cell>
          <cell r="Y369">
            <v>43935</v>
          </cell>
        </row>
        <row r="370">
          <cell r="X370" t="str">
            <v/>
          </cell>
          <cell r="Y370">
            <v>43935</v>
          </cell>
        </row>
        <row r="371">
          <cell r="X371" t="str">
            <v/>
          </cell>
          <cell r="Y371">
            <v>43935</v>
          </cell>
        </row>
        <row r="372">
          <cell r="X372" t="str">
            <v/>
          </cell>
          <cell r="Y372">
            <v>43935</v>
          </cell>
        </row>
        <row r="373">
          <cell r="X373" t="str">
            <v/>
          </cell>
          <cell r="Y373">
            <v>43935</v>
          </cell>
        </row>
        <row r="374">
          <cell r="X374" t="str">
            <v/>
          </cell>
          <cell r="Y374">
            <v>43935</v>
          </cell>
        </row>
        <row r="375">
          <cell r="X375" t="str">
            <v/>
          </cell>
          <cell r="Y375">
            <v>43935</v>
          </cell>
        </row>
        <row r="376">
          <cell r="X376" t="str">
            <v/>
          </cell>
          <cell r="Y376">
            <v>43935</v>
          </cell>
        </row>
        <row r="377">
          <cell r="X377" t="str">
            <v/>
          </cell>
          <cell r="Y377">
            <v>43935</v>
          </cell>
        </row>
        <row r="378">
          <cell r="X378" t="str">
            <v/>
          </cell>
          <cell r="Y378">
            <v>43935</v>
          </cell>
        </row>
        <row r="379">
          <cell r="X379" t="str">
            <v/>
          </cell>
          <cell r="Y379">
            <v>43935</v>
          </cell>
        </row>
        <row r="380">
          <cell r="X380" t="str">
            <v/>
          </cell>
          <cell r="Y380">
            <v>43935</v>
          </cell>
        </row>
        <row r="381">
          <cell r="X381" t="str">
            <v/>
          </cell>
          <cell r="Y381">
            <v>43935</v>
          </cell>
        </row>
        <row r="382">
          <cell r="X382" t="str">
            <v/>
          </cell>
          <cell r="Y382">
            <v>43935</v>
          </cell>
        </row>
        <row r="383">
          <cell r="X383" t="str">
            <v/>
          </cell>
          <cell r="Y383">
            <v>43935</v>
          </cell>
        </row>
        <row r="384">
          <cell r="X384" t="str">
            <v/>
          </cell>
          <cell r="Y384">
            <v>43935</v>
          </cell>
        </row>
        <row r="385">
          <cell r="X385" t="str">
            <v/>
          </cell>
          <cell r="Y385">
            <v>43935</v>
          </cell>
        </row>
        <row r="386">
          <cell r="X386" t="str">
            <v/>
          </cell>
          <cell r="Y386">
            <v>43935</v>
          </cell>
        </row>
        <row r="387">
          <cell r="X387" t="str">
            <v/>
          </cell>
          <cell r="Y387">
            <v>43935</v>
          </cell>
        </row>
        <row r="388">
          <cell r="X388" t="str">
            <v/>
          </cell>
          <cell r="Y388">
            <v>43935</v>
          </cell>
        </row>
        <row r="389">
          <cell r="X389" t="str">
            <v/>
          </cell>
          <cell r="Y389">
            <v>43935</v>
          </cell>
        </row>
        <row r="390">
          <cell r="X390" t="str">
            <v/>
          </cell>
          <cell r="Y390">
            <v>43935</v>
          </cell>
        </row>
        <row r="391">
          <cell r="X391" t="str">
            <v/>
          </cell>
          <cell r="Y391">
            <v>43935</v>
          </cell>
        </row>
        <row r="392">
          <cell r="X392" t="str">
            <v/>
          </cell>
          <cell r="Y392">
            <v>43935</v>
          </cell>
        </row>
        <row r="393">
          <cell r="X393" t="str">
            <v/>
          </cell>
          <cell r="Y393">
            <v>43935</v>
          </cell>
        </row>
        <row r="394">
          <cell r="X394" t="str">
            <v/>
          </cell>
          <cell r="Y394">
            <v>43935</v>
          </cell>
        </row>
        <row r="395">
          <cell r="X395" t="str">
            <v/>
          </cell>
          <cell r="Y395">
            <v>43935</v>
          </cell>
        </row>
        <row r="396">
          <cell r="X396" t="str">
            <v/>
          </cell>
          <cell r="Y396">
            <v>43935</v>
          </cell>
        </row>
        <row r="397">
          <cell r="X397" t="str">
            <v/>
          </cell>
          <cell r="Y397">
            <v>43935</v>
          </cell>
        </row>
        <row r="398">
          <cell r="X398" t="str">
            <v/>
          </cell>
          <cell r="Y398">
            <v>43935</v>
          </cell>
        </row>
        <row r="399">
          <cell r="X399" t="str">
            <v/>
          </cell>
          <cell r="Y399">
            <v>43935</v>
          </cell>
        </row>
        <row r="400">
          <cell r="X400" t="str">
            <v/>
          </cell>
          <cell r="Y400">
            <v>43935</v>
          </cell>
        </row>
        <row r="401">
          <cell r="X401" t="str">
            <v/>
          </cell>
          <cell r="Y401">
            <v>43935</v>
          </cell>
        </row>
        <row r="402">
          <cell r="X402" t="str">
            <v/>
          </cell>
          <cell r="Y402">
            <v>43935</v>
          </cell>
        </row>
        <row r="403">
          <cell r="X403" t="str">
            <v/>
          </cell>
          <cell r="Y403">
            <v>43935</v>
          </cell>
        </row>
        <row r="404">
          <cell r="X404" t="str">
            <v/>
          </cell>
          <cell r="Y404">
            <v>43935</v>
          </cell>
        </row>
        <row r="405">
          <cell r="X405" t="str">
            <v/>
          </cell>
          <cell r="Y405">
            <v>43935</v>
          </cell>
        </row>
        <row r="406">
          <cell r="X406" t="str">
            <v/>
          </cell>
          <cell r="Y406">
            <v>43935</v>
          </cell>
        </row>
        <row r="407">
          <cell r="X407" t="str">
            <v/>
          </cell>
          <cell r="Y407">
            <v>43935</v>
          </cell>
        </row>
        <row r="408">
          <cell r="X408" t="str">
            <v/>
          </cell>
          <cell r="Y408">
            <v>43935</v>
          </cell>
        </row>
        <row r="409">
          <cell r="X409" t="str">
            <v/>
          </cell>
          <cell r="Y409">
            <v>43935</v>
          </cell>
        </row>
        <row r="410">
          <cell r="X410" t="str">
            <v/>
          </cell>
          <cell r="Y410">
            <v>43935</v>
          </cell>
        </row>
        <row r="411">
          <cell r="X411" t="str">
            <v/>
          </cell>
          <cell r="Y411">
            <v>43935</v>
          </cell>
        </row>
        <row r="412">
          <cell r="X412" t="str">
            <v/>
          </cell>
          <cell r="Y412">
            <v>43935</v>
          </cell>
        </row>
        <row r="413">
          <cell r="X413" t="str">
            <v/>
          </cell>
          <cell r="Y413">
            <v>43935</v>
          </cell>
        </row>
        <row r="414">
          <cell r="X414" t="str">
            <v/>
          </cell>
          <cell r="Y414">
            <v>43935</v>
          </cell>
        </row>
        <row r="415">
          <cell r="X415" t="str">
            <v/>
          </cell>
          <cell r="Y415">
            <v>43935</v>
          </cell>
        </row>
        <row r="416">
          <cell r="X416" t="str">
            <v/>
          </cell>
          <cell r="Y416">
            <v>43935</v>
          </cell>
        </row>
        <row r="417">
          <cell r="X417" t="str">
            <v/>
          </cell>
          <cell r="Y417">
            <v>43935</v>
          </cell>
        </row>
        <row r="418">
          <cell r="X418" t="str">
            <v/>
          </cell>
          <cell r="Y418">
            <v>43935</v>
          </cell>
        </row>
        <row r="419">
          <cell r="X419" t="str">
            <v/>
          </cell>
          <cell r="Y419">
            <v>43935</v>
          </cell>
        </row>
        <row r="420">
          <cell r="X420" t="str">
            <v/>
          </cell>
          <cell r="Y420">
            <v>43935</v>
          </cell>
        </row>
        <row r="421">
          <cell r="X421" t="str">
            <v/>
          </cell>
          <cell r="Y421">
            <v>43935</v>
          </cell>
        </row>
        <row r="422">
          <cell r="X422" t="str">
            <v/>
          </cell>
          <cell r="Y422">
            <v>43935</v>
          </cell>
        </row>
        <row r="423">
          <cell r="X423" t="str">
            <v/>
          </cell>
          <cell r="Y423">
            <v>43935</v>
          </cell>
        </row>
        <row r="424">
          <cell r="X424" t="str">
            <v/>
          </cell>
          <cell r="Y424">
            <v>43935</v>
          </cell>
        </row>
        <row r="425">
          <cell r="X425" t="str">
            <v/>
          </cell>
          <cell r="Y425">
            <v>43935</v>
          </cell>
        </row>
        <row r="426">
          <cell r="X426" t="str">
            <v/>
          </cell>
          <cell r="Y426">
            <v>43935</v>
          </cell>
        </row>
        <row r="427">
          <cell r="X427" t="str">
            <v/>
          </cell>
          <cell r="Y427">
            <v>43935</v>
          </cell>
        </row>
        <row r="428">
          <cell r="X428" t="str">
            <v/>
          </cell>
          <cell r="Y428">
            <v>43935</v>
          </cell>
        </row>
        <row r="429">
          <cell r="X429" t="str">
            <v/>
          </cell>
          <cell r="Y429">
            <v>43935</v>
          </cell>
        </row>
        <row r="430">
          <cell r="X430" t="str">
            <v/>
          </cell>
          <cell r="Y430">
            <v>43935</v>
          </cell>
        </row>
        <row r="431">
          <cell r="X431" t="str">
            <v/>
          </cell>
          <cell r="Y431">
            <v>43935</v>
          </cell>
        </row>
        <row r="432">
          <cell r="X432" t="str">
            <v/>
          </cell>
          <cell r="Y432">
            <v>43935</v>
          </cell>
        </row>
        <row r="433">
          <cell r="X433" t="str">
            <v/>
          </cell>
          <cell r="Y433">
            <v>43935</v>
          </cell>
        </row>
        <row r="434">
          <cell r="X434" t="str">
            <v/>
          </cell>
          <cell r="Y434">
            <v>43935</v>
          </cell>
        </row>
        <row r="435">
          <cell r="X435" t="str">
            <v/>
          </cell>
          <cell r="Y435">
            <v>43935</v>
          </cell>
        </row>
        <row r="436">
          <cell r="X436" t="str">
            <v/>
          </cell>
          <cell r="Y436">
            <v>43935</v>
          </cell>
        </row>
        <row r="437">
          <cell r="X437" t="str">
            <v/>
          </cell>
          <cell r="Y437">
            <v>43935</v>
          </cell>
        </row>
        <row r="438">
          <cell r="X438" t="str">
            <v/>
          </cell>
          <cell r="Y438">
            <v>43935</v>
          </cell>
        </row>
        <row r="439">
          <cell r="X439" t="str">
            <v/>
          </cell>
          <cell r="Y439">
            <v>43935</v>
          </cell>
        </row>
        <row r="440">
          <cell r="X440" t="str">
            <v/>
          </cell>
          <cell r="Y440">
            <v>43935</v>
          </cell>
        </row>
        <row r="441">
          <cell r="X441" t="str">
            <v/>
          </cell>
          <cell r="Y441">
            <v>43935</v>
          </cell>
        </row>
        <row r="442">
          <cell r="X442" t="str">
            <v/>
          </cell>
          <cell r="Y442">
            <v>43935</v>
          </cell>
        </row>
        <row r="443">
          <cell r="X443" t="str">
            <v/>
          </cell>
          <cell r="Y443">
            <v>43935</v>
          </cell>
        </row>
        <row r="444">
          <cell r="X444" t="str">
            <v/>
          </cell>
          <cell r="Y444">
            <v>43935</v>
          </cell>
        </row>
        <row r="445">
          <cell r="X445" t="str">
            <v/>
          </cell>
          <cell r="Y445">
            <v>43935</v>
          </cell>
        </row>
        <row r="446">
          <cell r="X446" t="str">
            <v/>
          </cell>
          <cell r="Y446">
            <v>43935</v>
          </cell>
        </row>
        <row r="447">
          <cell r="X447" t="str">
            <v/>
          </cell>
          <cell r="Y447">
            <v>43935</v>
          </cell>
        </row>
        <row r="448">
          <cell r="X448" t="str">
            <v/>
          </cell>
          <cell r="Y448">
            <v>43935</v>
          </cell>
        </row>
        <row r="449">
          <cell r="X449" t="str">
            <v/>
          </cell>
          <cell r="Y449">
            <v>43935</v>
          </cell>
        </row>
        <row r="450">
          <cell r="X450" t="str">
            <v/>
          </cell>
          <cell r="Y450">
            <v>43935</v>
          </cell>
        </row>
        <row r="451">
          <cell r="X451" t="str">
            <v/>
          </cell>
          <cell r="Y451">
            <v>43935</v>
          </cell>
        </row>
        <row r="452">
          <cell r="X452" t="str">
            <v/>
          </cell>
          <cell r="Y452">
            <v>43935</v>
          </cell>
        </row>
        <row r="453">
          <cell r="X453" t="str">
            <v/>
          </cell>
          <cell r="Y453">
            <v>43935</v>
          </cell>
        </row>
        <row r="454">
          <cell r="X454" t="str">
            <v/>
          </cell>
          <cell r="Y454">
            <v>43935</v>
          </cell>
        </row>
        <row r="455">
          <cell r="X455" t="str">
            <v/>
          </cell>
          <cell r="Y455">
            <v>43935</v>
          </cell>
        </row>
        <row r="456">
          <cell r="X456" t="str">
            <v/>
          </cell>
          <cell r="Y456">
            <v>43935</v>
          </cell>
        </row>
        <row r="457">
          <cell r="X457" t="str">
            <v/>
          </cell>
          <cell r="Y457">
            <v>43935</v>
          </cell>
        </row>
        <row r="458">
          <cell r="X458" t="str">
            <v/>
          </cell>
          <cell r="Y458">
            <v>43935</v>
          </cell>
        </row>
        <row r="459">
          <cell r="X459" t="str">
            <v/>
          </cell>
          <cell r="Y459">
            <v>43935</v>
          </cell>
        </row>
        <row r="460">
          <cell r="X460" t="str">
            <v/>
          </cell>
          <cell r="Y460">
            <v>43935</v>
          </cell>
        </row>
        <row r="461">
          <cell r="X461" t="str">
            <v/>
          </cell>
          <cell r="Y461">
            <v>43935</v>
          </cell>
        </row>
        <row r="462">
          <cell r="X462" t="str">
            <v/>
          </cell>
          <cell r="Y462">
            <v>43935</v>
          </cell>
        </row>
        <row r="463">
          <cell r="X463" t="str">
            <v/>
          </cell>
          <cell r="Y463">
            <v>43935</v>
          </cell>
        </row>
        <row r="464">
          <cell r="X464" t="str">
            <v/>
          </cell>
          <cell r="Y464">
            <v>43935</v>
          </cell>
        </row>
        <row r="465">
          <cell r="X465" t="str">
            <v/>
          </cell>
          <cell r="Y465">
            <v>43935</v>
          </cell>
        </row>
        <row r="466">
          <cell r="X466" t="str">
            <v/>
          </cell>
          <cell r="Y466">
            <v>43935</v>
          </cell>
        </row>
        <row r="467">
          <cell r="X467" t="str">
            <v/>
          </cell>
          <cell r="Y467">
            <v>43935</v>
          </cell>
        </row>
        <row r="468">
          <cell r="X468" t="str">
            <v/>
          </cell>
          <cell r="Y468">
            <v>43935</v>
          </cell>
        </row>
        <row r="469">
          <cell r="X469" t="str">
            <v/>
          </cell>
          <cell r="Y469">
            <v>43935</v>
          </cell>
        </row>
        <row r="470">
          <cell r="X470" t="str">
            <v/>
          </cell>
          <cell r="Y470">
            <v>43935</v>
          </cell>
        </row>
        <row r="471">
          <cell r="X471" t="str">
            <v/>
          </cell>
          <cell r="Y471">
            <v>43935</v>
          </cell>
        </row>
        <row r="472">
          <cell r="X472" t="str">
            <v/>
          </cell>
          <cell r="Y472">
            <v>43935</v>
          </cell>
        </row>
        <row r="473">
          <cell r="X473" t="str">
            <v/>
          </cell>
          <cell r="Y473">
            <v>43935</v>
          </cell>
        </row>
        <row r="474">
          <cell r="X474" t="str">
            <v/>
          </cell>
          <cell r="Y474">
            <v>43935</v>
          </cell>
        </row>
        <row r="475">
          <cell r="X475" t="str">
            <v/>
          </cell>
          <cell r="Y475">
            <v>43935</v>
          </cell>
        </row>
        <row r="476">
          <cell r="X476" t="str">
            <v/>
          </cell>
          <cell r="Y476">
            <v>43935</v>
          </cell>
        </row>
        <row r="477">
          <cell r="X477" t="str">
            <v/>
          </cell>
          <cell r="Y477">
            <v>43935</v>
          </cell>
        </row>
        <row r="478">
          <cell r="X478" t="str">
            <v/>
          </cell>
          <cell r="Y478">
            <v>43935</v>
          </cell>
        </row>
        <row r="479">
          <cell r="X479" t="str">
            <v/>
          </cell>
          <cell r="Y479">
            <v>43935</v>
          </cell>
        </row>
        <row r="480">
          <cell r="X480" t="str">
            <v/>
          </cell>
          <cell r="Y480">
            <v>43935</v>
          </cell>
        </row>
        <row r="481">
          <cell r="X481" t="str">
            <v/>
          </cell>
          <cell r="Y481">
            <v>43935</v>
          </cell>
        </row>
        <row r="482">
          <cell r="X482" t="str">
            <v/>
          </cell>
          <cell r="Y482">
            <v>43935</v>
          </cell>
        </row>
        <row r="483">
          <cell r="X483" t="str">
            <v/>
          </cell>
          <cell r="Y483">
            <v>43935</v>
          </cell>
        </row>
        <row r="484">
          <cell r="X484" t="str">
            <v/>
          </cell>
          <cell r="Y484">
            <v>43935</v>
          </cell>
        </row>
        <row r="485">
          <cell r="X485" t="str">
            <v/>
          </cell>
          <cell r="Y485">
            <v>43935</v>
          </cell>
        </row>
        <row r="486">
          <cell r="X486" t="str">
            <v/>
          </cell>
          <cell r="Y486">
            <v>43935</v>
          </cell>
        </row>
        <row r="487">
          <cell r="X487" t="str">
            <v/>
          </cell>
          <cell r="Y487">
            <v>43935</v>
          </cell>
        </row>
        <row r="488">
          <cell r="X488" t="str">
            <v/>
          </cell>
          <cell r="Y488">
            <v>43935</v>
          </cell>
        </row>
        <row r="489">
          <cell r="X489" t="str">
            <v/>
          </cell>
          <cell r="Y489">
            <v>43935</v>
          </cell>
        </row>
        <row r="490">
          <cell r="X490" t="str">
            <v/>
          </cell>
          <cell r="Y490">
            <v>43935</v>
          </cell>
        </row>
        <row r="491">
          <cell r="X491" t="str">
            <v/>
          </cell>
          <cell r="Y491">
            <v>43935</v>
          </cell>
        </row>
        <row r="492">
          <cell r="X492" t="str">
            <v/>
          </cell>
          <cell r="Y492">
            <v>43935</v>
          </cell>
        </row>
        <row r="493">
          <cell r="X493" t="str">
            <v/>
          </cell>
          <cell r="Y493">
            <v>43935</v>
          </cell>
        </row>
        <row r="494">
          <cell r="X494" t="str">
            <v/>
          </cell>
          <cell r="Y494">
            <v>43935</v>
          </cell>
        </row>
        <row r="495">
          <cell r="X495" t="str">
            <v/>
          </cell>
          <cell r="Y495">
            <v>43935</v>
          </cell>
        </row>
        <row r="496">
          <cell r="X496" t="str">
            <v/>
          </cell>
          <cell r="Y496">
            <v>43935</v>
          </cell>
        </row>
        <row r="497">
          <cell r="X497" t="str">
            <v/>
          </cell>
          <cell r="Y497">
            <v>43935</v>
          </cell>
        </row>
        <row r="498">
          <cell r="X498" t="str">
            <v/>
          </cell>
          <cell r="Y498">
            <v>43935</v>
          </cell>
        </row>
        <row r="499">
          <cell r="X499" t="str">
            <v/>
          </cell>
          <cell r="Y499">
            <v>43935</v>
          </cell>
        </row>
        <row r="500">
          <cell r="X500" t="str">
            <v/>
          </cell>
          <cell r="Y500">
            <v>43935</v>
          </cell>
        </row>
        <row r="501">
          <cell r="X501" t="str">
            <v/>
          </cell>
          <cell r="Y501">
            <v>43935</v>
          </cell>
        </row>
        <row r="502">
          <cell r="X502" t="str">
            <v/>
          </cell>
          <cell r="Y502">
            <v>43935</v>
          </cell>
        </row>
        <row r="503">
          <cell r="X503" t="str">
            <v/>
          </cell>
          <cell r="Y503">
            <v>43935</v>
          </cell>
        </row>
        <row r="504">
          <cell r="X504" t="str">
            <v/>
          </cell>
          <cell r="Y504">
            <v>43935</v>
          </cell>
        </row>
        <row r="505">
          <cell r="X505" t="str">
            <v/>
          </cell>
          <cell r="Y505">
            <v>43935</v>
          </cell>
        </row>
        <row r="506">
          <cell r="X506" t="str">
            <v/>
          </cell>
          <cell r="Y506">
            <v>43935</v>
          </cell>
        </row>
        <row r="507">
          <cell r="X507" t="str">
            <v/>
          </cell>
          <cell r="Y507">
            <v>43935</v>
          </cell>
        </row>
        <row r="508">
          <cell r="X508" t="str">
            <v/>
          </cell>
          <cell r="Y508">
            <v>43935</v>
          </cell>
        </row>
        <row r="509">
          <cell r="X509" t="str">
            <v/>
          </cell>
          <cell r="Y509">
            <v>43935</v>
          </cell>
        </row>
        <row r="510">
          <cell r="X510" t="str">
            <v/>
          </cell>
          <cell r="Y510">
            <v>43935</v>
          </cell>
        </row>
        <row r="511">
          <cell r="X511" t="str">
            <v/>
          </cell>
          <cell r="Y511">
            <v>43935</v>
          </cell>
        </row>
        <row r="512">
          <cell r="X512" t="str">
            <v/>
          </cell>
          <cell r="Y512">
            <v>43935</v>
          </cell>
        </row>
        <row r="513">
          <cell r="X513" t="str">
            <v/>
          </cell>
          <cell r="Y513">
            <v>43935</v>
          </cell>
        </row>
        <row r="514">
          <cell r="X514" t="str">
            <v/>
          </cell>
          <cell r="Y514">
            <v>43935</v>
          </cell>
        </row>
        <row r="515">
          <cell r="X515" t="str">
            <v/>
          </cell>
          <cell r="Y515">
            <v>43935</v>
          </cell>
        </row>
        <row r="516">
          <cell r="X516" t="str">
            <v/>
          </cell>
          <cell r="Y516">
            <v>43935</v>
          </cell>
        </row>
        <row r="517">
          <cell r="X517" t="str">
            <v/>
          </cell>
          <cell r="Y517">
            <v>43935</v>
          </cell>
        </row>
        <row r="518">
          <cell r="X518" t="str">
            <v/>
          </cell>
          <cell r="Y518">
            <v>43935</v>
          </cell>
        </row>
        <row r="519">
          <cell r="X519" t="str">
            <v/>
          </cell>
          <cell r="Y519">
            <v>43935</v>
          </cell>
        </row>
        <row r="520">
          <cell r="X520" t="str">
            <v/>
          </cell>
          <cell r="Y520">
            <v>43935</v>
          </cell>
        </row>
        <row r="521">
          <cell r="X521" t="str">
            <v/>
          </cell>
          <cell r="Y521">
            <v>43935</v>
          </cell>
        </row>
        <row r="522">
          <cell r="X522" t="str">
            <v/>
          </cell>
          <cell r="Y522">
            <v>43935</v>
          </cell>
        </row>
        <row r="523">
          <cell r="X523" t="str">
            <v/>
          </cell>
          <cell r="Y523">
            <v>43935</v>
          </cell>
        </row>
        <row r="524">
          <cell r="X524" t="str">
            <v/>
          </cell>
          <cell r="Y524">
            <v>43935</v>
          </cell>
        </row>
        <row r="525">
          <cell r="X525" t="str">
            <v/>
          </cell>
          <cell r="Y525">
            <v>43935</v>
          </cell>
        </row>
        <row r="526">
          <cell r="X526" t="str">
            <v/>
          </cell>
          <cell r="Y526">
            <v>43935</v>
          </cell>
        </row>
        <row r="527">
          <cell r="X527" t="str">
            <v/>
          </cell>
          <cell r="Y527">
            <v>43935</v>
          </cell>
        </row>
        <row r="528">
          <cell r="X528" t="str">
            <v/>
          </cell>
          <cell r="Y528">
            <v>43935</v>
          </cell>
        </row>
        <row r="529">
          <cell r="X529" t="str">
            <v/>
          </cell>
          <cell r="Y529">
            <v>43935</v>
          </cell>
        </row>
        <row r="530">
          <cell r="X530" t="str">
            <v/>
          </cell>
          <cell r="Y530">
            <v>43935</v>
          </cell>
        </row>
        <row r="531">
          <cell r="X531" t="str">
            <v/>
          </cell>
          <cell r="Y531">
            <v>43935</v>
          </cell>
        </row>
        <row r="532">
          <cell r="X532" t="str">
            <v/>
          </cell>
          <cell r="Y532">
            <v>43935</v>
          </cell>
        </row>
        <row r="533">
          <cell r="X533" t="str">
            <v/>
          </cell>
          <cell r="Y533">
            <v>43935</v>
          </cell>
        </row>
        <row r="534">
          <cell r="X534" t="str">
            <v/>
          </cell>
          <cell r="Y534">
            <v>43935</v>
          </cell>
        </row>
        <row r="535">
          <cell r="X535" t="str">
            <v/>
          </cell>
          <cell r="Y535">
            <v>43935</v>
          </cell>
        </row>
        <row r="536">
          <cell r="X536" t="str">
            <v/>
          </cell>
          <cell r="Y536">
            <v>43935</v>
          </cell>
        </row>
        <row r="537">
          <cell r="X537" t="str">
            <v/>
          </cell>
          <cell r="Y537">
            <v>43935</v>
          </cell>
        </row>
        <row r="538">
          <cell r="X538" t="str">
            <v/>
          </cell>
          <cell r="Y538">
            <v>43935</v>
          </cell>
        </row>
        <row r="539">
          <cell r="X539" t="str">
            <v/>
          </cell>
          <cell r="Y539">
            <v>43935</v>
          </cell>
        </row>
        <row r="540">
          <cell r="X540" t="str">
            <v/>
          </cell>
          <cell r="Y540">
            <v>43935</v>
          </cell>
        </row>
        <row r="541">
          <cell r="X541" t="str">
            <v/>
          </cell>
          <cell r="Y541">
            <v>43935</v>
          </cell>
        </row>
        <row r="542">
          <cell r="X542" t="str">
            <v/>
          </cell>
          <cell r="Y542">
            <v>43935</v>
          </cell>
        </row>
        <row r="543">
          <cell r="X543" t="str">
            <v/>
          </cell>
          <cell r="Y543">
            <v>43935</v>
          </cell>
        </row>
        <row r="544">
          <cell r="X544" t="str">
            <v/>
          </cell>
          <cell r="Y544">
            <v>43935</v>
          </cell>
        </row>
        <row r="545">
          <cell r="X545" t="str">
            <v/>
          </cell>
          <cell r="Y545">
            <v>43935</v>
          </cell>
        </row>
        <row r="546">
          <cell r="X546" t="str">
            <v/>
          </cell>
          <cell r="Y546">
            <v>43935</v>
          </cell>
        </row>
        <row r="547">
          <cell r="X547" t="str">
            <v/>
          </cell>
          <cell r="Y547">
            <v>43935</v>
          </cell>
        </row>
        <row r="548">
          <cell r="X548" t="str">
            <v/>
          </cell>
          <cell r="Y548">
            <v>43935</v>
          </cell>
        </row>
        <row r="549">
          <cell r="X549" t="str">
            <v/>
          </cell>
          <cell r="Y549">
            <v>43935</v>
          </cell>
        </row>
        <row r="550">
          <cell r="X550" t="str">
            <v/>
          </cell>
          <cell r="Y550">
            <v>43935</v>
          </cell>
        </row>
        <row r="551">
          <cell r="X551" t="str">
            <v/>
          </cell>
          <cell r="Y551">
            <v>43935</v>
          </cell>
        </row>
        <row r="552">
          <cell r="X552" t="str">
            <v/>
          </cell>
          <cell r="Y552">
            <v>43935</v>
          </cell>
        </row>
        <row r="553">
          <cell r="X553" t="str">
            <v/>
          </cell>
          <cell r="Y553">
            <v>43935</v>
          </cell>
        </row>
        <row r="554">
          <cell r="X554" t="str">
            <v/>
          </cell>
          <cell r="Y554">
            <v>43935</v>
          </cell>
        </row>
        <row r="555">
          <cell r="X555" t="str">
            <v/>
          </cell>
          <cell r="Y555">
            <v>43935</v>
          </cell>
        </row>
        <row r="556">
          <cell r="X556" t="str">
            <v/>
          </cell>
          <cell r="Y556">
            <v>43935</v>
          </cell>
        </row>
        <row r="557">
          <cell r="X557" t="str">
            <v/>
          </cell>
          <cell r="Y557">
            <v>43935</v>
          </cell>
        </row>
        <row r="558">
          <cell r="X558" t="str">
            <v/>
          </cell>
          <cell r="Y558">
            <v>43935</v>
          </cell>
        </row>
        <row r="559">
          <cell r="X559" t="str">
            <v/>
          </cell>
          <cell r="Y559">
            <v>43935</v>
          </cell>
        </row>
        <row r="560">
          <cell r="X560" t="str">
            <v/>
          </cell>
          <cell r="Y560">
            <v>43935</v>
          </cell>
        </row>
        <row r="561">
          <cell r="X561" t="str">
            <v/>
          </cell>
          <cell r="Y561">
            <v>43935</v>
          </cell>
        </row>
        <row r="562">
          <cell r="X562" t="str">
            <v/>
          </cell>
          <cell r="Y562">
            <v>43935</v>
          </cell>
        </row>
        <row r="563">
          <cell r="X563" t="str">
            <v/>
          </cell>
          <cell r="Y563">
            <v>43935</v>
          </cell>
        </row>
        <row r="564">
          <cell r="X564" t="str">
            <v/>
          </cell>
          <cell r="Y564">
            <v>43935</v>
          </cell>
        </row>
        <row r="565">
          <cell r="X565" t="str">
            <v/>
          </cell>
          <cell r="Y565">
            <v>43935</v>
          </cell>
        </row>
        <row r="566">
          <cell r="X566" t="str">
            <v/>
          </cell>
          <cell r="Y566">
            <v>43935</v>
          </cell>
        </row>
        <row r="567">
          <cell r="X567" t="str">
            <v/>
          </cell>
          <cell r="Y567">
            <v>43935</v>
          </cell>
        </row>
        <row r="568">
          <cell r="X568" t="str">
            <v/>
          </cell>
          <cell r="Y568">
            <v>43935</v>
          </cell>
        </row>
        <row r="569">
          <cell r="X569" t="str">
            <v/>
          </cell>
          <cell r="Y569">
            <v>43935</v>
          </cell>
        </row>
        <row r="570">
          <cell r="X570" t="str">
            <v/>
          </cell>
          <cell r="Y570">
            <v>43935</v>
          </cell>
        </row>
        <row r="571">
          <cell r="X571" t="str">
            <v/>
          </cell>
          <cell r="Y571">
            <v>43935</v>
          </cell>
        </row>
        <row r="572">
          <cell r="X572" t="str">
            <v/>
          </cell>
          <cell r="Y572">
            <v>43935</v>
          </cell>
        </row>
        <row r="573">
          <cell r="X573" t="str">
            <v/>
          </cell>
          <cell r="Y573">
            <v>43935</v>
          </cell>
        </row>
        <row r="574">
          <cell r="X574" t="str">
            <v/>
          </cell>
          <cell r="Y574">
            <v>43935</v>
          </cell>
        </row>
        <row r="575">
          <cell r="X575" t="str">
            <v/>
          </cell>
          <cell r="Y575">
            <v>43935</v>
          </cell>
        </row>
        <row r="576">
          <cell r="X576" t="str">
            <v/>
          </cell>
          <cell r="Y576">
            <v>43935</v>
          </cell>
        </row>
        <row r="577">
          <cell r="X577" t="str">
            <v/>
          </cell>
          <cell r="Y577">
            <v>43935</v>
          </cell>
        </row>
        <row r="578">
          <cell r="X578" t="str">
            <v/>
          </cell>
          <cell r="Y578">
            <v>43935</v>
          </cell>
        </row>
        <row r="579">
          <cell r="X579" t="str">
            <v/>
          </cell>
          <cell r="Y579">
            <v>43935</v>
          </cell>
        </row>
        <row r="580">
          <cell r="X580" t="str">
            <v/>
          </cell>
          <cell r="Y580">
            <v>43935</v>
          </cell>
        </row>
        <row r="581">
          <cell r="X581" t="str">
            <v/>
          </cell>
          <cell r="Y581">
            <v>43935</v>
          </cell>
        </row>
        <row r="582">
          <cell r="X582" t="str">
            <v/>
          </cell>
          <cell r="Y582">
            <v>43935</v>
          </cell>
        </row>
        <row r="583">
          <cell r="X583" t="str">
            <v/>
          </cell>
          <cell r="Y583">
            <v>43935</v>
          </cell>
        </row>
        <row r="584">
          <cell r="X584" t="str">
            <v/>
          </cell>
          <cell r="Y584">
            <v>43935</v>
          </cell>
        </row>
        <row r="585">
          <cell r="X585" t="str">
            <v/>
          </cell>
          <cell r="Y585">
            <v>43935</v>
          </cell>
        </row>
        <row r="586">
          <cell r="X586" t="str">
            <v/>
          </cell>
          <cell r="Y586">
            <v>43935</v>
          </cell>
        </row>
        <row r="587">
          <cell r="X587" t="str">
            <v/>
          </cell>
          <cell r="Y587">
            <v>43935</v>
          </cell>
        </row>
        <row r="588">
          <cell r="X588" t="str">
            <v/>
          </cell>
          <cell r="Y588">
            <v>43935</v>
          </cell>
        </row>
        <row r="589">
          <cell r="X589" t="str">
            <v/>
          </cell>
          <cell r="Y589">
            <v>43935</v>
          </cell>
        </row>
        <row r="590">
          <cell r="X590" t="str">
            <v/>
          </cell>
          <cell r="Y590">
            <v>43935</v>
          </cell>
        </row>
        <row r="591">
          <cell r="X591" t="str">
            <v/>
          </cell>
          <cell r="Y591">
            <v>43935</v>
          </cell>
        </row>
        <row r="592">
          <cell r="X592" t="str">
            <v/>
          </cell>
          <cell r="Y592">
            <v>43935</v>
          </cell>
        </row>
        <row r="593">
          <cell r="X593" t="str">
            <v/>
          </cell>
          <cell r="Y593">
            <v>43935</v>
          </cell>
        </row>
        <row r="594">
          <cell r="X594" t="str">
            <v/>
          </cell>
          <cell r="Y594">
            <v>43935</v>
          </cell>
        </row>
        <row r="595">
          <cell r="X595" t="str">
            <v/>
          </cell>
          <cell r="Y595">
            <v>43935</v>
          </cell>
        </row>
        <row r="596">
          <cell r="X596" t="str">
            <v/>
          </cell>
          <cell r="Y596">
            <v>43935</v>
          </cell>
        </row>
        <row r="597">
          <cell r="X597" t="str">
            <v/>
          </cell>
          <cell r="Y597">
            <v>43935</v>
          </cell>
        </row>
        <row r="598">
          <cell r="X598" t="str">
            <v/>
          </cell>
          <cell r="Y598">
            <v>43935</v>
          </cell>
        </row>
        <row r="599">
          <cell r="X599" t="str">
            <v/>
          </cell>
          <cell r="Y599">
            <v>43935</v>
          </cell>
        </row>
        <row r="600">
          <cell r="X600" t="str">
            <v/>
          </cell>
          <cell r="Y600">
            <v>43935</v>
          </cell>
        </row>
        <row r="601">
          <cell r="X601" t="str">
            <v/>
          </cell>
          <cell r="Y601">
            <v>43935</v>
          </cell>
        </row>
        <row r="602">
          <cell r="X602" t="str">
            <v/>
          </cell>
          <cell r="Y602">
            <v>43935</v>
          </cell>
        </row>
        <row r="603">
          <cell r="X603" t="str">
            <v/>
          </cell>
          <cell r="Y603">
            <v>43935</v>
          </cell>
        </row>
        <row r="604">
          <cell r="X604" t="str">
            <v/>
          </cell>
          <cell r="Y604">
            <v>43935</v>
          </cell>
        </row>
        <row r="605">
          <cell r="X605" t="str">
            <v/>
          </cell>
          <cell r="Y605">
            <v>43935</v>
          </cell>
        </row>
        <row r="606">
          <cell r="X606" t="str">
            <v/>
          </cell>
          <cell r="Y606">
            <v>43935</v>
          </cell>
        </row>
        <row r="607">
          <cell r="X607" t="str">
            <v/>
          </cell>
          <cell r="Y607">
            <v>43935</v>
          </cell>
        </row>
        <row r="608">
          <cell r="X608" t="str">
            <v/>
          </cell>
          <cell r="Y608">
            <v>43935</v>
          </cell>
        </row>
        <row r="609">
          <cell r="X609" t="str">
            <v/>
          </cell>
          <cell r="Y609">
            <v>43935</v>
          </cell>
        </row>
        <row r="610">
          <cell r="X610" t="str">
            <v/>
          </cell>
          <cell r="Y610">
            <v>43935</v>
          </cell>
        </row>
        <row r="611">
          <cell r="X611" t="str">
            <v/>
          </cell>
          <cell r="Y611">
            <v>43935</v>
          </cell>
        </row>
        <row r="612">
          <cell r="X612" t="str">
            <v/>
          </cell>
          <cell r="Y612">
            <v>43935</v>
          </cell>
        </row>
        <row r="613">
          <cell r="X613" t="str">
            <v/>
          </cell>
          <cell r="Y613">
            <v>43935</v>
          </cell>
        </row>
        <row r="614">
          <cell r="X614" t="str">
            <v/>
          </cell>
          <cell r="Y614">
            <v>43935</v>
          </cell>
        </row>
        <row r="615">
          <cell r="X615" t="str">
            <v/>
          </cell>
          <cell r="Y615">
            <v>43935</v>
          </cell>
        </row>
        <row r="616">
          <cell r="X616" t="str">
            <v/>
          </cell>
          <cell r="Y616">
            <v>43935</v>
          </cell>
        </row>
        <row r="617">
          <cell r="X617" t="str">
            <v/>
          </cell>
          <cell r="Y617">
            <v>43935</v>
          </cell>
        </row>
        <row r="618">
          <cell r="X618" t="str">
            <v/>
          </cell>
          <cell r="Y618">
            <v>43935</v>
          </cell>
        </row>
        <row r="619">
          <cell r="X619" t="str">
            <v/>
          </cell>
          <cell r="Y619">
            <v>43935</v>
          </cell>
        </row>
        <row r="620">
          <cell r="X620" t="str">
            <v/>
          </cell>
          <cell r="Y620">
            <v>43935</v>
          </cell>
        </row>
        <row r="621">
          <cell r="X621" t="str">
            <v/>
          </cell>
          <cell r="Y621">
            <v>43935</v>
          </cell>
        </row>
        <row r="622">
          <cell r="X622" t="str">
            <v/>
          </cell>
          <cell r="Y622">
            <v>43935</v>
          </cell>
        </row>
        <row r="623">
          <cell r="X623" t="str">
            <v/>
          </cell>
          <cell r="Y623">
            <v>43935</v>
          </cell>
        </row>
        <row r="624">
          <cell r="X624" t="str">
            <v/>
          </cell>
          <cell r="Y624">
            <v>43935</v>
          </cell>
        </row>
        <row r="625">
          <cell r="X625" t="str">
            <v/>
          </cell>
          <cell r="Y625">
            <v>43935</v>
          </cell>
        </row>
        <row r="626">
          <cell r="X626" t="str">
            <v/>
          </cell>
          <cell r="Y626">
            <v>43935</v>
          </cell>
        </row>
        <row r="627">
          <cell r="X627" t="str">
            <v/>
          </cell>
          <cell r="Y627">
            <v>43935</v>
          </cell>
        </row>
        <row r="628">
          <cell r="X628" t="str">
            <v/>
          </cell>
          <cell r="Y628">
            <v>43935</v>
          </cell>
        </row>
        <row r="629">
          <cell r="X629" t="str">
            <v/>
          </cell>
          <cell r="Y629">
            <v>43935</v>
          </cell>
        </row>
        <row r="630">
          <cell r="X630" t="str">
            <v/>
          </cell>
          <cell r="Y630">
            <v>43935</v>
          </cell>
        </row>
        <row r="631">
          <cell r="X631" t="str">
            <v/>
          </cell>
          <cell r="Y631">
            <v>43935</v>
          </cell>
        </row>
        <row r="632">
          <cell r="X632" t="str">
            <v/>
          </cell>
          <cell r="Y632">
            <v>43935</v>
          </cell>
        </row>
        <row r="633">
          <cell r="X633" t="str">
            <v/>
          </cell>
          <cell r="Y633">
            <v>43935</v>
          </cell>
        </row>
        <row r="634">
          <cell r="X634" t="str">
            <v/>
          </cell>
          <cell r="Y634">
            <v>43935</v>
          </cell>
        </row>
        <row r="635">
          <cell r="X635" t="str">
            <v/>
          </cell>
          <cell r="Y635">
            <v>43935</v>
          </cell>
        </row>
        <row r="636">
          <cell r="X636" t="str">
            <v/>
          </cell>
          <cell r="Y636">
            <v>43935</v>
          </cell>
        </row>
        <row r="637">
          <cell r="X637" t="str">
            <v/>
          </cell>
          <cell r="Y637">
            <v>43935</v>
          </cell>
        </row>
        <row r="638">
          <cell r="X638" t="str">
            <v/>
          </cell>
          <cell r="Y638">
            <v>43935</v>
          </cell>
        </row>
        <row r="639">
          <cell r="X639" t="str">
            <v/>
          </cell>
          <cell r="Y639">
            <v>43935</v>
          </cell>
        </row>
        <row r="640">
          <cell r="X640" t="str">
            <v/>
          </cell>
          <cell r="Y640">
            <v>43935</v>
          </cell>
        </row>
        <row r="641">
          <cell r="X641" t="str">
            <v/>
          </cell>
          <cell r="Y641">
            <v>43935</v>
          </cell>
        </row>
        <row r="642">
          <cell r="X642" t="str">
            <v/>
          </cell>
          <cell r="Y642">
            <v>43935</v>
          </cell>
        </row>
        <row r="643">
          <cell r="X643" t="str">
            <v/>
          </cell>
          <cell r="Y643">
            <v>43935</v>
          </cell>
        </row>
        <row r="644">
          <cell r="X644" t="str">
            <v/>
          </cell>
          <cell r="Y644">
            <v>43935</v>
          </cell>
        </row>
        <row r="645">
          <cell r="X645" t="str">
            <v/>
          </cell>
          <cell r="Y645">
            <v>43935</v>
          </cell>
        </row>
        <row r="646">
          <cell r="X646" t="str">
            <v/>
          </cell>
          <cell r="Y646">
            <v>43935</v>
          </cell>
        </row>
        <row r="647">
          <cell r="X647" t="str">
            <v/>
          </cell>
          <cell r="Y647">
            <v>43935</v>
          </cell>
        </row>
        <row r="648">
          <cell r="X648" t="str">
            <v/>
          </cell>
          <cell r="Y648">
            <v>43935</v>
          </cell>
        </row>
        <row r="649">
          <cell r="X649" t="str">
            <v/>
          </cell>
          <cell r="Y649">
            <v>43935</v>
          </cell>
        </row>
        <row r="650">
          <cell r="X650" t="str">
            <v/>
          </cell>
          <cell r="Y650">
            <v>43935</v>
          </cell>
        </row>
        <row r="651">
          <cell r="X651" t="str">
            <v/>
          </cell>
          <cell r="Y651">
            <v>43935</v>
          </cell>
        </row>
        <row r="652">
          <cell r="X652" t="str">
            <v/>
          </cell>
          <cell r="Y652">
            <v>43935</v>
          </cell>
        </row>
        <row r="653">
          <cell r="X653" t="str">
            <v/>
          </cell>
          <cell r="Y653">
            <v>43935</v>
          </cell>
        </row>
        <row r="654">
          <cell r="X654" t="str">
            <v/>
          </cell>
          <cell r="Y654">
            <v>43935</v>
          </cell>
        </row>
        <row r="655">
          <cell r="X655" t="str">
            <v/>
          </cell>
          <cell r="Y655">
            <v>43935</v>
          </cell>
        </row>
        <row r="656">
          <cell r="X656" t="str">
            <v/>
          </cell>
          <cell r="Y656">
            <v>43935</v>
          </cell>
        </row>
        <row r="657">
          <cell r="X657" t="str">
            <v/>
          </cell>
          <cell r="Y657">
            <v>43935</v>
          </cell>
        </row>
        <row r="658">
          <cell r="X658" t="str">
            <v/>
          </cell>
          <cell r="Y658">
            <v>43935</v>
          </cell>
        </row>
        <row r="659">
          <cell r="X659" t="str">
            <v/>
          </cell>
          <cell r="Y659">
            <v>43935</v>
          </cell>
        </row>
        <row r="660">
          <cell r="X660" t="str">
            <v/>
          </cell>
          <cell r="Y660">
            <v>43935</v>
          </cell>
        </row>
        <row r="661">
          <cell r="X661" t="str">
            <v/>
          </cell>
          <cell r="Y661">
            <v>43935</v>
          </cell>
        </row>
        <row r="662">
          <cell r="X662" t="str">
            <v/>
          </cell>
          <cell r="Y662">
            <v>43935</v>
          </cell>
        </row>
        <row r="663">
          <cell r="X663" t="str">
            <v/>
          </cell>
          <cell r="Y663">
            <v>43935</v>
          </cell>
        </row>
        <row r="664">
          <cell r="X664" t="str">
            <v/>
          </cell>
          <cell r="Y664">
            <v>43935</v>
          </cell>
        </row>
        <row r="665">
          <cell r="X665" t="str">
            <v/>
          </cell>
          <cell r="Y665">
            <v>43935</v>
          </cell>
        </row>
        <row r="666">
          <cell r="X666" t="str">
            <v/>
          </cell>
          <cell r="Y666">
            <v>43935</v>
          </cell>
        </row>
        <row r="667">
          <cell r="X667" t="str">
            <v/>
          </cell>
          <cell r="Y667">
            <v>43935</v>
          </cell>
        </row>
        <row r="668">
          <cell r="X668" t="str">
            <v/>
          </cell>
          <cell r="Y668">
            <v>43935</v>
          </cell>
        </row>
        <row r="669">
          <cell r="X669" t="str">
            <v/>
          </cell>
          <cell r="Y669">
            <v>43935</v>
          </cell>
        </row>
        <row r="670">
          <cell r="X670" t="str">
            <v/>
          </cell>
          <cell r="Y670">
            <v>43935</v>
          </cell>
        </row>
        <row r="671">
          <cell r="X671" t="str">
            <v/>
          </cell>
          <cell r="Y671">
            <v>43935</v>
          </cell>
        </row>
        <row r="672">
          <cell r="X672" t="str">
            <v/>
          </cell>
          <cell r="Y672">
            <v>43935</v>
          </cell>
        </row>
        <row r="673">
          <cell r="X673" t="str">
            <v/>
          </cell>
          <cell r="Y673">
            <v>43935</v>
          </cell>
        </row>
        <row r="674">
          <cell r="X674" t="str">
            <v/>
          </cell>
          <cell r="Y674">
            <v>43935</v>
          </cell>
        </row>
        <row r="675">
          <cell r="X675" t="str">
            <v/>
          </cell>
          <cell r="Y675">
            <v>43935</v>
          </cell>
        </row>
        <row r="676">
          <cell r="X676" t="str">
            <v/>
          </cell>
          <cell r="Y676">
            <v>43935</v>
          </cell>
        </row>
        <row r="677">
          <cell r="X677" t="str">
            <v/>
          </cell>
          <cell r="Y677">
            <v>43935</v>
          </cell>
        </row>
        <row r="678">
          <cell r="X678" t="str">
            <v/>
          </cell>
          <cell r="Y678">
            <v>43935</v>
          </cell>
        </row>
        <row r="679">
          <cell r="X679" t="str">
            <v/>
          </cell>
          <cell r="Y679">
            <v>43935</v>
          </cell>
        </row>
        <row r="680">
          <cell r="X680" t="str">
            <v/>
          </cell>
          <cell r="Y680">
            <v>43935</v>
          </cell>
        </row>
        <row r="681">
          <cell r="X681" t="str">
            <v/>
          </cell>
          <cell r="Y681">
            <v>43935</v>
          </cell>
        </row>
        <row r="682">
          <cell r="X682" t="str">
            <v/>
          </cell>
          <cell r="Y682">
            <v>43935</v>
          </cell>
        </row>
        <row r="683">
          <cell r="X683" t="str">
            <v/>
          </cell>
          <cell r="Y683">
            <v>43935</v>
          </cell>
        </row>
        <row r="684">
          <cell r="X684" t="str">
            <v/>
          </cell>
          <cell r="Y684">
            <v>43935</v>
          </cell>
        </row>
        <row r="685">
          <cell r="X685" t="str">
            <v/>
          </cell>
          <cell r="Y685">
            <v>43935</v>
          </cell>
        </row>
        <row r="686">
          <cell r="X686" t="str">
            <v/>
          </cell>
          <cell r="Y686">
            <v>43935</v>
          </cell>
        </row>
        <row r="687">
          <cell r="X687" t="str">
            <v/>
          </cell>
          <cell r="Y687">
            <v>43935</v>
          </cell>
        </row>
        <row r="688">
          <cell r="X688" t="str">
            <v/>
          </cell>
          <cell r="Y688">
            <v>43935</v>
          </cell>
        </row>
        <row r="689">
          <cell r="X689" t="str">
            <v/>
          </cell>
          <cell r="Y689">
            <v>43935</v>
          </cell>
        </row>
        <row r="690">
          <cell r="X690" t="str">
            <v/>
          </cell>
          <cell r="Y690">
            <v>43935</v>
          </cell>
        </row>
        <row r="691">
          <cell r="X691" t="str">
            <v/>
          </cell>
          <cell r="Y691">
            <v>43935</v>
          </cell>
        </row>
        <row r="692">
          <cell r="X692" t="str">
            <v/>
          </cell>
          <cell r="Y692">
            <v>43935</v>
          </cell>
        </row>
        <row r="693">
          <cell r="X693" t="str">
            <v/>
          </cell>
          <cell r="Y693">
            <v>43935</v>
          </cell>
        </row>
        <row r="694">
          <cell r="X694" t="str">
            <v/>
          </cell>
          <cell r="Y694">
            <v>43935</v>
          </cell>
        </row>
        <row r="695">
          <cell r="X695" t="str">
            <v/>
          </cell>
          <cell r="Y695">
            <v>43935</v>
          </cell>
        </row>
        <row r="696">
          <cell r="X696" t="str">
            <v/>
          </cell>
          <cell r="Y696">
            <v>43935</v>
          </cell>
        </row>
        <row r="697">
          <cell r="X697" t="str">
            <v/>
          </cell>
          <cell r="Y697">
            <v>43935</v>
          </cell>
        </row>
        <row r="698">
          <cell r="X698" t="str">
            <v/>
          </cell>
          <cell r="Y698">
            <v>43935</v>
          </cell>
        </row>
        <row r="699">
          <cell r="X699" t="str">
            <v/>
          </cell>
          <cell r="Y699">
            <v>43935</v>
          </cell>
        </row>
        <row r="700">
          <cell r="X700" t="str">
            <v/>
          </cell>
          <cell r="Y700">
            <v>43935</v>
          </cell>
        </row>
        <row r="701">
          <cell r="X701" t="str">
            <v/>
          </cell>
          <cell r="Y701">
            <v>43935</v>
          </cell>
        </row>
        <row r="702">
          <cell r="X702" t="str">
            <v/>
          </cell>
          <cell r="Y702">
            <v>43935</v>
          </cell>
        </row>
        <row r="703">
          <cell r="X703" t="str">
            <v/>
          </cell>
          <cell r="Y703">
            <v>43935</v>
          </cell>
        </row>
        <row r="704">
          <cell r="X704" t="str">
            <v/>
          </cell>
          <cell r="Y704">
            <v>43935</v>
          </cell>
        </row>
        <row r="705">
          <cell r="X705" t="str">
            <v/>
          </cell>
          <cell r="Y705">
            <v>43935</v>
          </cell>
        </row>
        <row r="706">
          <cell r="X706" t="str">
            <v/>
          </cell>
          <cell r="Y706">
            <v>43935</v>
          </cell>
        </row>
        <row r="707">
          <cell r="X707" t="str">
            <v/>
          </cell>
          <cell r="Y707">
            <v>43935</v>
          </cell>
        </row>
        <row r="708">
          <cell r="X708" t="str">
            <v/>
          </cell>
          <cell r="Y708">
            <v>43935</v>
          </cell>
        </row>
        <row r="709">
          <cell r="X709" t="str">
            <v/>
          </cell>
          <cell r="Y709">
            <v>43935</v>
          </cell>
        </row>
        <row r="710">
          <cell r="X710" t="str">
            <v/>
          </cell>
          <cell r="Y710">
            <v>43935</v>
          </cell>
        </row>
        <row r="711">
          <cell r="X711" t="str">
            <v/>
          </cell>
          <cell r="Y711">
            <v>43935</v>
          </cell>
        </row>
        <row r="712">
          <cell r="X712" t="str">
            <v/>
          </cell>
          <cell r="Y712">
            <v>43935</v>
          </cell>
        </row>
        <row r="713">
          <cell r="X713" t="str">
            <v/>
          </cell>
          <cell r="Y713">
            <v>43935</v>
          </cell>
        </row>
        <row r="714">
          <cell r="X714" t="str">
            <v/>
          </cell>
          <cell r="Y714">
            <v>43935</v>
          </cell>
        </row>
        <row r="715">
          <cell r="X715" t="str">
            <v/>
          </cell>
          <cell r="Y715">
            <v>43935</v>
          </cell>
        </row>
        <row r="716">
          <cell r="X716" t="str">
            <v/>
          </cell>
          <cell r="Y716">
            <v>43935</v>
          </cell>
        </row>
        <row r="717">
          <cell r="X717" t="str">
            <v/>
          </cell>
          <cell r="Y717">
            <v>43935</v>
          </cell>
        </row>
        <row r="718">
          <cell r="X718" t="str">
            <v/>
          </cell>
          <cell r="Y718">
            <v>43935</v>
          </cell>
        </row>
        <row r="719">
          <cell r="X719" t="str">
            <v/>
          </cell>
          <cell r="Y719">
            <v>43935</v>
          </cell>
        </row>
        <row r="720">
          <cell r="X720" t="str">
            <v/>
          </cell>
          <cell r="Y720">
            <v>43935</v>
          </cell>
        </row>
        <row r="721">
          <cell r="X721" t="str">
            <v/>
          </cell>
          <cell r="Y721">
            <v>43935</v>
          </cell>
        </row>
        <row r="722">
          <cell r="X722" t="str">
            <v/>
          </cell>
          <cell r="Y722">
            <v>43935</v>
          </cell>
        </row>
        <row r="723">
          <cell r="X723" t="str">
            <v/>
          </cell>
          <cell r="Y723">
            <v>43935</v>
          </cell>
        </row>
        <row r="724">
          <cell r="X724" t="str">
            <v/>
          </cell>
          <cell r="Y724">
            <v>43935</v>
          </cell>
        </row>
        <row r="725">
          <cell r="X725" t="str">
            <v/>
          </cell>
          <cell r="Y725">
            <v>43935</v>
          </cell>
        </row>
        <row r="726">
          <cell r="X726" t="str">
            <v/>
          </cell>
          <cell r="Y726">
            <v>43935</v>
          </cell>
        </row>
        <row r="727">
          <cell r="X727" t="str">
            <v/>
          </cell>
          <cell r="Y727">
            <v>43935</v>
          </cell>
        </row>
        <row r="728">
          <cell r="X728" t="str">
            <v/>
          </cell>
          <cell r="Y728">
            <v>43935</v>
          </cell>
        </row>
        <row r="729">
          <cell r="X729" t="str">
            <v/>
          </cell>
          <cell r="Y729">
            <v>43935</v>
          </cell>
        </row>
        <row r="730">
          <cell r="X730" t="str">
            <v/>
          </cell>
          <cell r="Y730">
            <v>43935</v>
          </cell>
        </row>
        <row r="731">
          <cell r="X731" t="str">
            <v/>
          </cell>
          <cell r="Y731">
            <v>43935</v>
          </cell>
        </row>
        <row r="732">
          <cell r="X732" t="str">
            <v/>
          </cell>
          <cell r="Y732">
            <v>43935</v>
          </cell>
        </row>
        <row r="733">
          <cell r="X733" t="str">
            <v/>
          </cell>
          <cell r="Y733">
            <v>43935</v>
          </cell>
        </row>
        <row r="734">
          <cell r="X734" t="str">
            <v/>
          </cell>
          <cell r="Y734">
            <v>43935</v>
          </cell>
        </row>
        <row r="735">
          <cell r="X735" t="str">
            <v/>
          </cell>
          <cell r="Y735">
            <v>43935</v>
          </cell>
        </row>
        <row r="736">
          <cell r="X736" t="str">
            <v/>
          </cell>
          <cell r="Y736">
            <v>43935</v>
          </cell>
        </row>
        <row r="737">
          <cell r="X737" t="str">
            <v/>
          </cell>
          <cell r="Y737">
            <v>43935</v>
          </cell>
        </row>
        <row r="738">
          <cell r="X738" t="str">
            <v/>
          </cell>
          <cell r="Y738">
            <v>43935</v>
          </cell>
        </row>
        <row r="739">
          <cell r="X739" t="str">
            <v/>
          </cell>
          <cell r="Y739">
            <v>43935</v>
          </cell>
        </row>
        <row r="740">
          <cell r="X740" t="str">
            <v/>
          </cell>
          <cell r="Y740">
            <v>43935</v>
          </cell>
        </row>
        <row r="741">
          <cell r="X741" t="str">
            <v/>
          </cell>
          <cell r="Y741">
            <v>43935</v>
          </cell>
        </row>
        <row r="742">
          <cell r="X742" t="str">
            <v/>
          </cell>
          <cell r="Y742">
            <v>43935</v>
          </cell>
        </row>
        <row r="743">
          <cell r="X743" t="str">
            <v/>
          </cell>
          <cell r="Y743">
            <v>43935</v>
          </cell>
        </row>
        <row r="744">
          <cell r="X744" t="str">
            <v/>
          </cell>
          <cell r="Y744">
            <v>43935</v>
          </cell>
        </row>
        <row r="745">
          <cell r="X745" t="str">
            <v/>
          </cell>
          <cell r="Y745">
            <v>43935</v>
          </cell>
        </row>
        <row r="746">
          <cell r="X746" t="str">
            <v/>
          </cell>
          <cell r="Y746">
            <v>43935</v>
          </cell>
        </row>
        <row r="747">
          <cell r="X747" t="str">
            <v/>
          </cell>
          <cell r="Y747">
            <v>43935</v>
          </cell>
        </row>
        <row r="748">
          <cell r="X748" t="str">
            <v/>
          </cell>
          <cell r="Y748">
            <v>43935</v>
          </cell>
        </row>
        <row r="749">
          <cell r="X749" t="str">
            <v/>
          </cell>
          <cell r="Y749">
            <v>43935</v>
          </cell>
        </row>
        <row r="750">
          <cell r="X750" t="str">
            <v/>
          </cell>
          <cell r="Y750">
            <v>43935</v>
          </cell>
        </row>
        <row r="751">
          <cell r="X751" t="str">
            <v/>
          </cell>
          <cell r="Y751">
            <v>43935</v>
          </cell>
        </row>
        <row r="752">
          <cell r="X752" t="str">
            <v/>
          </cell>
          <cell r="Y752">
            <v>43935</v>
          </cell>
        </row>
        <row r="753">
          <cell r="X753" t="str">
            <v/>
          </cell>
          <cell r="Y753">
            <v>43935</v>
          </cell>
        </row>
        <row r="754">
          <cell r="X754" t="str">
            <v/>
          </cell>
          <cell r="Y754">
            <v>43935</v>
          </cell>
        </row>
        <row r="755">
          <cell r="X755" t="str">
            <v/>
          </cell>
          <cell r="Y755">
            <v>43935</v>
          </cell>
        </row>
        <row r="756">
          <cell r="X756" t="str">
            <v/>
          </cell>
          <cell r="Y756">
            <v>43935</v>
          </cell>
        </row>
        <row r="757">
          <cell r="X757" t="str">
            <v/>
          </cell>
          <cell r="Y757">
            <v>43935</v>
          </cell>
        </row>
        <row r="758">
          <cell r="X758" t="str">
            <v/>
          </cell>
          <cell r="Y758">
            <v>43935</v>
          </cell>
        </row>
        <row r="759">
          <cell r="X759" t="str">
            <v/>
          </cell>
          <cell r="Y759">
            <v>43935</v>
          </cell>
        </row>
        <row r="760">
          <cell r="X760" t="str">
            <v/>
          </cell>
          <cell r="Y760">
            <v>43935</v>
          </cell>
        </row>
        <row r="761">
          <cell r="X761" t="str">
            <v/>
          </cell>
          <cell r="Y761">
            <v>43935</v>
          </cell>
        </row>
        <row r="762">
          <cell r="X762" t="str">
            <v/>
          </cell>
          <cell r="Y762">
            <v>43935</v>
          </cell>
        </row>
        <row r="763">
          <cell r="X763" t="str">
            <v/>
          </cell>
          <cell r="Y763">
            <v>43935</v>
          </cell>
        </row>
        <row r="764">
          <cell r="X764" t="str">
            <v/>
          </cell>
          <cell r="Y764">
            <v>43935</v>
          </cell>
        </row>
        <row r="765">
          <cell r="X765" t="str">
            <v/>
          </cell>
          <cell r="Y765">
            <v>43935</v>
          </cell>
        </row>
        <row r="766">
          <cell r="X766" t="str">
            <v/>
          </cell>
          <cell r="Y766">
            <v>43935</v>
          </cell>
        </row>
        <row r="767">
          <cell r="X767" t="str">
            <v/>
          </cell>
          <cell r="Y767">
            <v>43935</v>
          </cell>
        </row>
        <row r="768">
          <cell r="X768" t="str">
            <v/>
          </cell>
          <cell r="Y768">
            <v>43935</v>
          </cell>
        </row>
        <row r="769">
          <cell r="X769" t="str">
            <v/>
          </cell>
          <cell r="Y769">
            <v>43935</v>
          </cell>
        </row>
        <row r="770">
          <cell r="X770" t="str">
            <v/>
          </cell>
          <cell r="Y770">
            <v>43935</v>
          </cell>
        </row>
        <row r="771">
          <cell r="X771" t="str">
            <v/>
          </cell>
          <cell r="Y771">
            <v>43935</v>
          </cell>
        </row>
        <row r="772">
          <cell r="X772" t="str">
            <v/>
          </cell>
          <cell r="Y772">
            <v>43935</v>
          </cell>
        </row>
        <row r="773">
          <cell r="X773" t="str">
            <v/>
          </cell>
          <cell r="Y773">
            <v>43935</v>
          </cell>
        </row>
        <row r="774">
          <cell r="X774" t="str">
            <v/>
          </cell>
          <cell r="Y774">
            <v>43935</v>
          </cell>
        </row>
        <row r="775">
          <cell r="X775" t="str">
            <v/>
          </cell>
          <cell r="Y775">
            <v>43935</v>
          </cell>
        </row>
        <row r="776">
          <cell r="X776" t="str">
            <v/>
          </cell>
          <cell r="Y776">
            <v>43935</v>
          </cell>
        </row>
        <row r="777">
          <cell r="X777" t="str">
            <v/>
          </cell>
          <cell r="Y777">
            <v>43935</v>
          </cell>
        </row>
        <row r="778">
          <cell r="X778" t="str">
            <v/>
          </cell>
          <cell r="Y778">
            <v>43935</v>
          </cell>
        </row>
        <row r="779">
          <cell r="X779" t="str">
            <v/>
          </cell>
          <cell r="Y779">
            <v>43935</v>
          </cell>
        </row>
        <row r="780">
          <cell r="X780" t="str">
            <v/>
          </cell>
          <cell r="Y780">
            <v>43935</v>
          </cell>
        </row>
        <row r="781">
          <cell r="X781" t="str">
            <v/>
          </cell>
          <cell r="Y781">
            <v>43935</v>
          </cell>
        </row>
        <row r="782">
          <cell r="X782" t="str">
            <v/>
          </cell>
          <cell r="Y782">
            <v>43935</v>
          </cell>
        </row>
        <row r="783">
          <cell r="X783" t="str">
            <v/>
          </cell>
          <cell r="Y783">
            <v>43935</v>
          </cell>
        </row>
        <row r="784">
          <cell r="X784" t="str">
            <v/>
          </cell>
          <cell r="Y784">
            <v>43935</v>
          </cell>
        </row>
        <row r="785">
          <cell r="X785" t="str">
            <v/>
          </cell>
          <cell r="Y785">
            <v>43935</v>
          </cell>
        </row>
        <row r="786">
          <cell r="X786" t="str">
            <v/>
          </cell>
          <cell r="Y786">
            <v>43935</v>
          </cell>
        </row>
        <row r="787">
          <cell r="X787" t="str">
            <v/>
          </cell>
          <cell r="Y787">
            <v>43935</v>
          </cell>
        </row>
        <row r="788">
          <cell r="X788" t="str">
            <v/>
          </cell>
          <cell r="Y788">
            <v>43935</v>
          </cell>
        </row>
        <row r="789">
          <cell r="X789" t="str">
            <v/>
          </cell>
          <cell r="Y789">
            <v>43935</v>
          </cell>
        </row>
        <row r="790">
          <cell r="X790" t="str">
            <v/>
          </cell>
          <cell r="Y790">
            <v>43935</v>
          </cell>
        </row>
        <row r="791">
          <cell r="X791" t="str">
            <v/>
          </cell>
          <cell r="Y791">
            <v>43935</v>
          </cell>
        </row>
        <row r="792">
          <cell r="X792" t="str">
            <v/>
          </cell>
          <cell r="Y792">
            <v>43935</v>
          </cell>
        </row>
        <row r="793">
          <cell r="X793" t="str">
            <v/>
          </cell>
          <cell r="Y793">
            <v>43935</v>
          </cell>
        </row>
        <row r="794">
          <cell r="X794" t="str">
            <v/>
          </cell>
          <cell r="Y794">
            <v>43935</v>
          </cell>
        </row>
        <row r="795">
          <cell r="X795" t="str">
            <v/>
          </cell>
          <cell r="Y795">
            <v>43935</v>
          </cell>
        </row>
        <row r="796">
          <cell r="X796" t="str">
            <v/>
          </cell>
          <cell r="Y796">
            <v>43935</v>
          </cell>
        </row>
      </sheetData>
      <sheetData sheetId="3"/>
      <sheetData sheetId="4"/>
      <sheetData sheetId="5"/>
      <sheetData sheetId="6">
        <row r="2">
          <cell r="B2" t="str">
            <v>LOCATION</v>
          </cell>
        </row>
        <row r="3">
          <cell r="B3" t="str">
            <v>Railroad</v>
          </cell>
        </row>
        <row r="4">
          <cell r="B4" t="str">
            <v>Acorn</v>
          </cell>
        </row>
        <row r="5">
          <cell r="B5" t="str">
            <v>Aspen</v>
          </cell>
        </row>
        <row r="6">
          <cell r="B6" t="str">
            <v>BB/Thyme</v>
          </cell>
        </row>
        <row r="7">
          <cell r="B7" t="str">
            <v>Beechnut</v>
          </cell>
        </row>
        <row r="8">
          <cell r="B8" t="str">
            <v>Benson</v>
          </cell>
        </row>
        <row r="9">
          <cell r="B9" t="str">
            <v>Berman</v>
          </cell>
        </row>
        <row r="10">
          <cell r="B10" t="str">
            <v>Berman</v>
          </cell>
        </row>
        <row r="11">
          <cell r="B11" t="str">
            <v>Berman</v>
          </cell>
        </row>
        <row r="12">
          <cell r="B12" t="str">
            <v>Berman</v>
          </cell>
        </row>
        <row r="13">
          <cell r="B13" t="str">
            <v>Berman</v>
          </cell>
        </row>
        <row r="14">
          <cell r="B14" t="str">
            <v>Big Barn</v>
          </cell>
        </row>
        <row r="15">
          <cell r="B15" t="str">
            <v>Big Barn DNA</v>
          </cell>
        </row>
        <row r="16">
          <cell r="B16" t="str">
            <v>Café Building</v>
          </cell>
        </row>
        <row r="17">
          <cell r="B17" t="str">
            <v>Carrus</v>
          </cell>
        </row>
        <row r="18">
          <cell r="B18" t="str">
            <v>Chesnut</v>
          </cell>
        </row>
        <row r="19">
          <cell r="B19" t="str">
            <v>Chestnut</v>
          </cell>
        </row>
        <row r="20">
          <cell r="B20" t="str">
            <v>Cypress</v>
          </cell>
        </row>
        <row r="21">
          <cell r="B21" t="str">
            <v>Daycare</v>
          </cell>
        </row>
        <row r="22">
          <cell r="B22" t="str">
            <v>Daycare</v>
          </cell>
        </row>
        <row r="23">
          <cell r="B23" t="str">
            <v>Eichenauer - TA</v>
          </cell>
        </row>
        <row r="24">
          <cell r="B24" t="str">
            <v>Evergreen</v>
          </cell>
        </row>
        <row r="25">
          <cell r="B25" t="str">
            <v>Evergreen</v>
          </cell>
        </row>
        <row r="26">
          <cell r="B26" t="str">
            <v>Evergreen</v>
          </cell>
        </row>
        <row r="27">
          <cell r="B27" t="str">
            <v>Forman</v>
          </cell>
        </row>
        <row r="28">
          <cell r="B28" t="str">
            <v>Four Seasons</v>
          </cell>
        </row>
        <row r="29">
          <cell r="B29" t="str">
            <v>Gatehouse</v>
          </cell>
        </row>
        <row r="30">
          <cell r="B30" t="str">
            <v>Hamilton</v>
          </cell>
        </row>
        <row r="31">
          <cell r="B31" t="str">
            <v>Hurleyville-Nursing</v>
          </cell>
        </row>
        <row r="32">
          <cell r="B32" t="str">
            <v xml:space="preserve">Mid Quad Comm Blg </v>
          </cell>
        </row>
        <row r="33">
          <cell r="B33" t="str">
            <v>Mulberry</v>
          </cell>
        </row>
        <row r="34">
          <cell r="B34" t="str">
            <v>Mulberry</v>
          </cell>
        </row>
        <row r="35">
          <cell r="B35" t="str">
            <v xml:space="preserve">Oak   </v>
          </cell>
        </row>
        <row r="36">
          <cell r="B36" t="str">
            <v>Parsley</v>
          </cell>
        </row>
        <row r="37">
          <cell r="B37" t="str">
            <v>Parsley</v>
          </cell>
        </row>
        <row r="38">
          <cell r="B38" t="str">
            <v>Polebarn/Eich</v>
          </cell>
        </row>
        <row r="39">
          <cell r="B39" t="str">
            <v>Railroad</v>
          </cell>
        </row>
        <row r="40">
          <cell r="B40" t="str">
            <v>Rapp Road</v>
          </cell>
        </row>
        <row r="41">
          <cell r="B41" t="str">
            <v>Rapp Road</v>
          </cell>
        </row>
        <row r="42">
          <cell r="B42" t="str">
            <v>Redwood</v>
          </cell>
        </row>
        <row r="43">
          <cell r="B43" t="str">
            <v>Ridge/Quad 3 Comm Bld</v>
          </cell>
        </row>
        <row r="44">
          <cell r="B44" t="str">
            <v>Rockhill</v>
          </cell>
        </row>
        <row r="45">
          <cell r="B45" t="str">
            <v>Slate</v>
          </cell>
        </row>
        <row r="46">
          <cell r="B46" t="str">
            <v>Slate</v>
          </cell>
        </row>
        <row r="47">
          <cell r="B47" t="str">
            <v>Smith</v>
          </cell>
        </row>
        <row r="48">
          <cell r="B48" t="str">
            <v>Smith</v>
          </cell>
        </row>
        <row r="49">
          <cell r="B49" t="str">
            <v>Smith</v>
          </cell>
        </row>
        <row r="50">
          <cell r="B50" t="str">
            <v>Stonewall</v>
          </cell>
        </row>
        <row r="51">
          <cell r="B51" t="str">
            <v xml:space="preserve">Sweet Hill </v>
          </cell>
        </row>
        <row r="52">
          <cell r="B52" t="str">
            <v>Einchenauer</v>
          </cell>
        </row>
        <row r="53">
          <cell r="B53" t="str">
            <v>Tulip</v>
          </cell>
        </row>
        <row r="54">
          <cell r="B54" t="str">
            <v>Tulip-Dayhab 1</v>
          </cell>
        </row>
        <row r="55">
          <cell r="B55" t="str">
            <v>Warehouse</v>
          </cell>
        </row>
        <row r="56">
          <cell r="B56" t="str">
            <v>Wawanda</v>
          </cell>
        </row>
        <row r="57">
          <cell r="B57" t="str">
            <v>Willow</v>
          </cell>
        </row>
        <row r="58">
          <cell r="B58" t="str">
            <v>Willow</v>
          </cell>
        </row>
        <row r="59">
          <cell r="B59" t="str">
            <v xml:space="preserve">249 Main </v>
          </cell>
        </row>
        <row r="60">
          <cell r="B60" t="str">
            <v>3rd floor Café</v>
          </cell>
        </row>
        <row r="61">
          <cell r="B61" t="str">
            <v>Acorn</v>
          </cell>
        </row>
        <row r="62">
          <cell r="B62" t="str">
            <v>Acorn</v>
          </cell>
        </row>
        <row r="63">
          <cell r="B63" t="str">
            <v>Ashwood</v>
          </cell>
        </row>
        <row r="64">
          <cell r="B64" t="str">
            <v>Ashwood</v>
          </cell>
        </row>
        <row r="65">
          <cell r="B65" t="str">
            <v>Aspen</v>
          </cell>
        </row>
        <row r="66">
          <cell r="B66" t="str">
            <v>Aspen</v>
          </cell>
        </row>
        <row r="67">
          <cell r="B67" t="str">
            <v>Bakery</v>
          </cell>
        </row>
        <row r="68">
          <cell r="B68" t="str">
            <v>Balsam</v>
          </cell>
        </row>
        <row r="69">
          <cell r="B69" t="str">
            <v>Balsam</v>
          </cell>
        </row>
        <row r="70">
          <cell r="B70" t="str">
            <v>Balsam</v>
          </cell>
        </row>
        <row r="71">
          <cell r="B71" t="str">
            <v>Balsam</v>
          </cell>
        </row>
        <row r="72">
          <cell r="B72" t="str">
            <v>Balsam</v>
          </cell>
        </row>
        <row r="73">
          <cell r="B73" t="str">
            <v>Balsam</v>
          </cell>
        </row>
        <row r="74">
          <cell r="B74" t="str">
            <v>Barefoot</v>
          </cell>
        </row>
        <row r="75">
          <cell r="B75" t="str">
            <v>Beechnut</v>
          </cell>
        </row>
        <row r="76">
          <cell r="B76" t="str">
            <v>Beechnut</v>
          </cell>
        </row>
        <row r="77">
          <cell r="B77" t="str">
            <v>Beechnut</v>
          </cell>
        </row>
        <row r="78">
          <cell r="B78" t="str">
            <v>Beechnut</v>
          </cell>
        </row>
        <row r="79">
          <cell r="B79" t="str">
            <v>Benson</v>
          </cell>
        </row>
        <row r="80">
          <cell r="B80" t="str">
            <v>Benson</v>
          </cell>
        </row>
        <row r="81">
          <cell r="B81" t="str">
            <v>Benson</v>
          </cell>
        </row>
        <row r="82">
          <cell r="B82" t="str">
            <v>Benson</v>
          </cell>
        </row>
        <row r="83">
          <cell r="B83" t="str">
            <v>Berman</v>
          </cell>
        </row>
        <row r="84">
          <cell r="B84" t="str">
            <v>Berman</v>
          </cell>
        </row>
        <row r="85">
          <cell r="B85" t="str">
            <v>Berman &amp; RH</v>
          </cell>
        </row>
        <row r="86">
          <cell r="B86" t="str">
            <v>Berman (TA)</v>
          </cell>
        </row>
        <row r="87">
          <cell r="B87" t="str">
            <v>Berman Psy</v>
          </cell>
        </row>
        <row r="88">
          <cell r="B88" t="str">
            <v>Big Barn</v>
          </cell>
        </row>
        <row r="89">
          <cell r="B89" t="str">
            <v>Big Barn</v>
          </cell>
        </row>
        <row r="90">
          <cell r="B90" t="str">
            <v>Big Barn</v>
          </cell>
        </row>
        <row r="91">
          <cell r="B91" t="str">
            <v>Big Barn</v>
          </cell>
        </row>
        <row r="92">
          <cell r="B92" t="str">
            <v>Big Barn</v>
          </cell>
        </row>
        <row r="93">
          <cell r="B93" t="str">
            <v>Big Barn</v>
          </cell>
        </row>
        <row r="94">
          <cell r="B94" t="str">
            <v>Big Barn</v>
          </cell>
        </row>
        <row r="95">
          <cell r="B95" t="str">
            <v>Birch</v>
          </cell>
        </row>
        <row r="96">
          <cell r="B96" t="str">
            <v>Birch</v>
          </cell>
        </row>
        <row r="97">
          <cell r="B97" t="str">
            <v>Birch</v>
          </cell>
        </row>
        <row r="98">
          <cell r="B98" t="str">
            <v>Birch floated to Benson</v>
          </cell>
        </row>
        <row r="99">
          <cell r="B99" t="str">
            <v>Bottom Quad Ridge</v>
          </cell>
        </row>
        <row r="100">
          <cell r="B100" t="str">
            <v>Briarwood</v>
          </cell>
        </row>
        <row r="101">
          <cell r="B101" t="str">
            <v>Briarwood</v>
          </cell>
        </row>
        <row r="102">
          <cell r="B102" t="str">
            <v>Café Building</v>
          </cell>
        </row>
        <row r="103">
          <cell r="B103" t="str">
            <v>Carrus</v>
          </cell>
        </row>
        <row r="104">
          <cell r="B104" t="str">
            <v xml:space="preserve">Carrus </v>
          </cell>
        </row>
        <row r="105">
          <cell r="B105" t="str">
            <v>Carrus DNA</v>
          </cell>
        </row>
        <row r="106">
          <cell r="B106" t="str">
            <v>Carrus DNA</v>
          </cell>
        </row>
        <row r="107">
          <cell r="B107" t="str">
            <v>Cedar</v>
          </cell>
        </row>
        <row r="108">
          <cell r="B108" t="str">
            <v>Chesnut</v>
          </cell>
        </row>
        <row r="109">
          <cell r="B109" t="str">
            <v>Chestnut</v>
          </cell>
        </row>
        <row r="110">
          <cell r="B110" t="str">
            <v>Chestnut</v>
          </cell>
        </row>
        <row r="111">
          <cell r="B111" t="str">
            <v>CSA Office</v>
          </cell>
        </row>
        <row r="112">
          <cell r="B112" t="str">
            <v xml:space="preserve">CSA Office/Four Seasons </v>
          </cell>
        </row>
        <row r="113">
          <cell r="B113" t="str">
            <v>Cypress</v>
          </cell>
        </row>
        <row r="114">
          <cell r="B114" t="str">
            <v>Cypress</v>
          </cell>
        </row>
        <row r="115">
          <cell r="B115" t="str">
            <v>Cypress/TA</v>
          </cell>
        </row>
        <row r="116">
          <cell r="B116" t="str">
            <v>Daycare</v>
          </cell>
        </row>
        <row r="117">
          <cell r="B117" t="str">
            <v>Daycare</v>
          </cell>
        </row>
        <row r="118">
          <cell r="B118" t="str">
            <v>Daycare</v>
          </cell>
        </row>
        <row r="119">
          <cell r="B119" t="str">
            <v>Daycare</v>
          </cell>
        </row>
        <row r="120">
          <cell r="B120" t="str">
            <v>Daycare</v>
          </cell>
        </row>
        <row r="121">
          <cell r="B121" t="str">
            <v>Daycare</v>
          </cell>
        </row>
        <row r="122">
          <cell r="B122" t="str">
            <v>Daycare</v>
          </cell>
        </row>
        <row r="123">
          <cell r="B123" t="str">
            <v>DPW/Adult Psych Offices</v>
          </cell>
        </row>
        <row r="124">
          <cell r="B124" t="str">
            <v>DPW/Security</v>
          </cell>
        </row>
        <row r="125">
          <cell r="B125" t="str">
            <v>Eichenauer</v>
          </cell>
        </row>
        <row r="126">
          <cell r="B126" t="str">
            <v>Eichenauer</v>
          </cell>
        </row>
        <row r="127">
          <cell r="B127" t="str">
            <v>Eichenauer</v>
          </cell>
        </row>
        <row r="128">
          <cell r="B128" t="str">
            <v>Eichenauer</v>
          </cell>
        </row>
        <row r="129">
          <cell r="B129" t="str">
            <v>Eichenauer</v>
          </cell>
        </row>
        <row r="130">
          <cell r="B130" t="str">
            <v>Eichenauer</v>
          </cell>
        </row>
        <row r="131">
          <cell r="B131" t="str">
            <v xml:space="preserve">Elm  </v>
          </cell>
        </row>
        <row r="132">
          <cell r="B132" t="str">
            <v xml:space="preserve">Elm/Evergreen </v>
          </cell>
        </row>
        <row r="133">
          <cell r="B133" t="str">
            <v>Evergreen</v>
          </cell>
        </row>
        <row r="134">
          <cell r="B134" t="str">
            <v>Evergreen</v>
          </cell>
        </row>
        <row r="135">
          <cell r="B135" t="str">
            <v xml:space="preserve">Evergreen </v>
          </cell>
        </row>
        <row r="136">
          <cell r="B136" t="str">
            <v>Evergreen/Nurse</v>
          </cell>
        </row>
        <row r="137">
          <cell r="B137" t="str">
            <v>Finance</v>
          </cell>
        </row>
        <row r="138">
          <cell r="B138" t="str">
            <v>Forman</v>
          </cell>
        </row>
        <row r="139">
          <cell r="B139" t="str">
            <v>Forman</v>
          </cell>
        </row>
        <row r="140">
          <cell r="B140" t="str">
            <v>Forman</v>
          </cell>
        </row>
        <row r="141">
          <cell r="B141" t="str">
            <v>Forman</v>
          </cell>
        </row>
        <row r="142">
          <cell r="B142" t="str">
            <v>Forman</v>
          </cell>
        </row>
        <row r="143">
          <cell r="B143" t="str">
            <v>Forman</v>
          </cell>
        </row>
        <row r="144">
          <cell r="B144" t="str">
            <v>Forman</v>
          </cell>
        </row>
        <row r="145">
          <cell r="B145" t="str">
            <v>Forman</v>
          </cell>
        </row>
        <row r="146">
          <cell r="B146" t="str">
            <v>Forman</v>
          </cell>
        </row>
        <row r="147">
          <cell r="B147" t="str">
            <v>Gatehouse</v>
          </cell>
        </row>
        <row r="148">
          <cell r="B148" t="str">
            <v>Gatehouse</v>
          </cell>
        </row>
        <row r="149">
          <cell r="B149" t="str">
            <v>Granite</v>
          </cell>
        </row>
        <row r="150">
          <cell r="B150" t="str">
            <v>Granite</v>
          </cell>
        </row>
        <row r="151">
          <cell r="B151" t="str">
            <v>Granite</v>
          </cell>
        </row>
        <row r="152">
          <cell r="B152" t="str">
            <v>Gym Blg</v>
          </cell>
        </row>
        <row r="153">
          <cell r="B153" t="str">
            <v>Hamilton</v>
          </cell>
        </row>
        <row r="154">
          <cell r="B154" t="str">
            <v>Hamilton</v>
          </cell>
        </row>
        <row r="155">
          <cell r="B155" t="str">
            <v>Hamilton</v>
          </cell>
        </row>
        <row r="156">
          <cell r="B156" t="str">
            <v>Hamilton</v>
          </cell>
        </row>
        <row r="157">
          <cell r="B157" t="str">
            <v>Hamilton/Nurse</v>
          </cell>
        </row>
        <row r="158">
          <cell r="B158" t="str">
            <v>Harvest</v>
          </cell>
        </row>
        <row r="159">
          <cell r="B159" t="str">
            <v>Harvest</v>
          </cell>
        </row>
        <row r="160">
          <cell r="B160" t="str">
            <v>Hospitality</v>
          </cell>
        </row>
        <row r="161">
          <cell r="B161" t="str">
            <v>Hospitality</v>
          </cell>
        </row>
        <row r="162">
          <cell r="B162" t="str">
            <v>Hurleyville- Development</v>
          </cell>
        </row>
        <row r="163">
          <cell r="B163" t="str">
            <v xml:space="preserve">Lifecenter </v>
          </cell>
        </row>
        <row r="164">
          <cell r="B164" t="str">
            <v>Main Street</v>
          </cell>
        </row>
        <row r="165">
          <cell r="B165" t="str">
            <v>Mulberry</v>
          </cell>
        </row>
        <row r="166">
          <cell r="B166" t="str">
            <v>Mulberry</v>
          </cell>
        </row>
        <row r="167">
          <cell r="B167" t="str">
            <v>O/N Adult Float/Wawanda (last shift 4/1)</v>
          </cell>
        </row>
        <row r="168">
          <cell r="B168" t="str">
            <v xml:space="preserve">Oak   </v>
          </cell>
        </row>
        <row r="169">
          <cell r="B169" t="str">
            <v xml:space="preserve">Oak   </v>
          </cell>
        </row>
        <row r="170">
          <cell r="B170" t="str">
            <v xml:space="preserve">Oak   </v>
          </cell>
        </row>
        <row r="171">
          <cell r="B171" t="str">
            <v>Other (Supervisor)</v>
          </cell>
        </row>
        <row r="172">
          <cell r="B172" t="str">
            <v>Otis</v>
          </cell>
        </row>
        <row r="173">
          <cell r="B173" t="str">
            <v xml:space="preserve">Tulip/Barefoot/Sweet Hill </v>
          </cell>
        </row>
        <row r="174">
          <cell r="B174" t="str">
            <v>Parsley</v>
          </cell>
        </row>
        <row r="175">
          <cell r="B175" t="str">
            <v>Pine</v>
          </cell>
        </row>
        <row r="176">
          <cell r="B176" t="str">
            <v>Pine</v>
          </cell>
        </row>
        <row r="177">
          <cell r="B177" t="str">
            <v>Pine</v>
          </cell>
        </row>
        <row r="178">
          <cell r="B178" t="str">
            <v>Pine/Oak/Mulberry</v>
          </cell>
        </row>
        <row r="179">
          <cell r="B179" t="str">
            <v>Pole Barn</v>
          </cell>
        </row>
        <row r="180">
          <cell r="B180" t="str">
            <v>Polebarn/Berman</v>
          </cell>
        </row>
        <row r="181">
          <cell r="B181" t="str">
            <v>Psychology</v>
          </cell>
        </row>
        <row r="182">
          <cell r="B182" t="str">
            <v>Purchasing</v>
          </cell>
        </row>
        <row r="183">
          <cell r="B183" t="str">
            <v>Rail Road</v>
          </cell>
        </row>
        <row r="184">
          <cell r="B184" t="str">
            <v>Railroad</v>
          </cell>
        </row>
        <row r="185">
          <cell r="B185" t="str">
            <v>Railroad</v>
          </cell>
        </row>
        <row r="186">
          <cell r="B186" t="str">
            <v>Railroad</v>
          </cell>
        </row>
        <row r="187">
          <cell r="B187" t="str">
            <v>Railroad</v>
          </cell>
        </row>
        <row r="188">
          <cell r="B188" t="str">
            <v>Railroad</v>
          </cell>
        </row>
        <row r="189">
          <cell r="B189" t="str">
            <v>Rapp Rd</v>
          </cell>
        </row>
        <row r="190">
          <cell r="B190" t="str">
            <v xml:space="preserve">Rapp Road </v>
          </cell>
        </row>
        <row r="191">
          <cell r="B191" t="str">
            <v>Rapp West</v>
          </cell>
        </row>
        <row r="192">
          <cell r="B192" t="str">
            <v>Redwood</v>
          </cell>
        </row>
        <row r="193">
          <cell r="B193" t="str">
            <v>Redwood</v>
          </cell>
        </row>
        <row r="194">
          <cell r="B194" t="str">
            <v>Ridge&amp; BB lab</v>
          </cell>
        </row>
        <row r="195">
          <cell r="B195" t="str">
            <v>Ridge-Top Quad</v>
          </cell>
        </row>
        <row r="196">
          <cell r="B196" t="str">
            <v xml:space="preserve">Rock Hill </v>
          </cell>
        </row>
        <row r="197">
          <cell r="B197" t="str">
            <v>Rockhill</v>
          </cell>
        </row>
        <row r="198">
          <cell r="B198" t="str">
            <v>Rockhill/Accounting</v>
          </cell>
        </row>
        <row r="199">
          <cell r="B199" t="str">
            <v>Rosemary</v>
          </cell>
        </row>
        <row r="200">
          <cell r="B200" t="str">
            <v>Rosemary</v>
          </cell>
        </row>
        <row r="201">
          <cell r="B201" t="str">
            <v xml:space="preserve">Rosemary </v>
          </cell>
        </row>
        <row r="202">
          <cell r="B202" t="str">
            <v>Sage</v>
          </cell>
        </row>
        <row r="203">
          <cell r="B203" t="str">
            <v>Slate</v>
          </cell>
        </row>
        <row r="204">
          <cell r="B204" t="str">
            <v>Slate</v>
          </cell>
        </row>
        <row r="205">
          <cell r="B205" t="str">
            <v>Slate</v>
          </cell>
        </row>
        <row r="206">
          <cell r="B206" t="str">
            <v>Smith</v>
          </cell>
        </row>
        <row r="207">
          <cell r="B207" t="str">
            <v>Smith</v>
          </cell>
        </row>
        <row r="208">
          <cell r="B208" t="str">
            <v>Smith</v>
          </cell>
        </row>
        <row r="209">
          <cell r="B209" t="str">
            <v>Smith</v>
          </cell>
        </row>
        <row r="210">
          <cell r="B210" t="str">
            <v>Smith</v>
          </cell>
        </row>
        <row r="211">
          <cell r="B211" t="str">
            <v>Smith</v>
          </cell>
        </row>
        <row r="212">
          <cell r="B212" t="str">
            <v>Smith</v>
          </cell>
        </row>
        <row r="213">
          <cell r="B213" t="str">
            <v>Smith</v>
          </cell>
        </row>
        <row r="214">
          <cell r="B214" t="str">
            <v>Smith</v>
          </cell>
        </row>
        <row r="215">
          <cell r="B215" t="str">
            <v>Smith</v>
          </cell>
        </row>
        <row r="216">
          <cell r="B216" t="str">
            <v>Smith</v>
          </cell>
        </row>
        <row r="217">
          <cell r="B217" t="str">
            <v xml:space="preserve">Smith </v>
          </cell>
        </row>
        <row r="218">
          <cell r="B218" t="str">
            <v>South Campus Café</v>
          </cell>
        </row>
        <row r="219">
          <cell r="B219" t="str">
            <v>Spruce</v>
          </cell>
        </row>
        <row r="220">
          <cell r="B220" t="str">
            <v xml:space="preserve">Spruce </v>
          </cell>
        </row>
        <row r="221">
          <cell r="B221" t="str">
            <v>Spruce/Elm</v>
          </cell>
        </row>
        <row r="222">
          <cell r="B222" t="str">
            <v>Sunset</v>
          </cell>
        </row>
        <row r="223">
          <cell r="B223" t="str">
            <v>Sunset</v>
          </cell>
        </row>
        <row r="224">
          <cell r="B224" t="str">
            <v>Sunset</v>
          </cell>
        </row>
        <row r="225">
          <cell r="B225" t="str">
            <v xml:space="preserve">Sunset </v>
          </cell>
        </row>
        <row r="226">
          <cell r="B226" t="str">
            <v>Sunset &amp; Waywanda</v>
          </cell>
        </row>
        <row r="227">
          <cell r="B227" t="str">
            <v>Sunset North</v>
          </cell>
        </row>
        <row r="228">
          <cell r="B228" t="str">
            <v>Sunset North/South</v>
          </cell>
        </row>
        <row r="229">
          <cell r="B229" t="str">
            <v>Sunset South</v>
          </cell>
        </row>
        <row r="230">
          <cell r="B230" t="str">
            <v>Sweet Hill</v>
          </cell>
        </row>
        <row r="231">
          <cell r="B231" t="str">
            <v>Sweet Hill</v>
          </cell>
        </row>
        <row r="232">
          <cell r="B232" t="str">
            <v>Sweet Hill</v>
          </cell>
        </row>
        <row r="233">
          <cell r="B233" t="str">
            <v>Sweet Hill</v>
          </cell>
        </row>
        <row r="234">
          <cell r="B234" t="str">
            <v>Tank 2</v>
          </cell>
        </row>
        <row r="235">
          <cell r="B235" t="str">
            <v>Temed</v>
          </cell>
        </row>
        <row r="236">
          <cell r="B236" t="str">
            <v>Thyme</v>
          </cell>
        </row>
        <row r="237">
          <cell r="B237" t="str">
            <v>Thyme</v>
          </cell>
        </row>
        <row r="238">
          <cell r="B238" t="str">
            <v>Thyme</v>
          </cell>
        </row>
        <row r="239">
          <cell r="B239" t="str">
            <v>Thyme</v>
          </cell>
        </row>
        <row r="240">
          <cell r="B240" t="str">
            <v>Thyme</v>
          </cell>
        </row>
        <row r="241">
          <cell r="B241" t="str">
            <v xml:space="preserve">Thyme </v>
          </cell>
        </row>
        <row r="242">
          <cell r="B242" t="str">
            <v>Tulip</v>
          </cell>
        </row>
        <row r="243">
          <cell r="B243" t="str">
            <v>Warehouse</v>
          </cell>
        </row>
        <row r="244">
          <cell r="B244" t="str">
            <v>Warehouse</v>
          </cell>
        </row>
        <row r="245">
          <cell r="B245" t="str">
            <v>Wawanda</v>
          </cell>
        </row>
        <row r="246">
          <cell r="B246" t="str">
            <v>Willow</v>
          </cell>
        </row>
        <row r="247">
          <cell r="B247" t="str">
            <v>Willow</v>
          </cell>
        </row>
        <row r="248">
          <cell r="B248" t="str">
            <v>Willow</v>
          </cell>
        </row>
        <row r="249">
          <cell r="B249" t="str">
            <v>Eichenauer</v>
          </cell>
        </row>
        <row r="250">
          <cell r="B250" t="str">
            <v>Aspen</v>
          </cell>
        </row>
        <row r="251">
          <cell r="B251" t="str">
            <v>Eichenauer</v>
          </cell>
        </row>
        <row r="252">
          <cell r="B252" t="str">
            <v>Willow</v>
          </cell>
        </row>
        <row r="253">
          <cell r="B253" t="str">
            <v>Balsam</v>
          </cell>
        </row>
        <row r="254">
          <cell r="B254" t="str">
            <v>Balsam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</sheetData>
      <sheetData sheetId="7"/>
      <sheetData sheetId="8">
        <row r="1">
          <cell r="B1" t="str">
            <v>LOC.</v>
          </cell>
          <cell r="C1" t="str">
            <v>TESTING STATUS</v>
          </cell>
          <cell r="D1" t="str">
            <v>S/S?</v>
          </cell>
          <cell r="G1" t="str">
            <v>CLEARED?</v>
          </cell>
        </row>
        <row r="2">
          <cell r="A2" t="str">
            <v>ALEX MACKAY</v>
          </cell>
          <cell r="B2" t="str">
            <v>Evergreen</v>
          </cell>
          <cell r="C2" t="str">
            <v>Positive</v>
          </cell>
          <cell r="D2" t="str">
            <v>Yes</v>
          </cell>
          <cell r="E2" t="str">
            <v>Yes</v>
          </cell>
          <cell r="F2" t="str">
            <v>Yes</v>
          </cell>
        </row>
        <row r="3">
          <cell r="A3" t="str">
            <v xml:space="preserve">ANDREW SPECTOR </v>
          </cell>
          <cell r="B3" t="str">
            <v>Rapp Road</v>
          </cell>
          <cell r="C3" t="str">
            <v>Positive</v>
          </cell>
          <cell r="D3" t="str">
            <v>Yes</v>
          </cell>
          <cell r="E3" t="str">
            <v>Yes</v>
          </cell>
          <cell r="F3" t="str">
            <v>Yes</v>
          </cell>
        </row>
        <row r="4">
          <cell r="A4" t="str">
            <v>KERRI FILINGERI</v>
          </cell>
          <cell r="B4" t="str">
            <v>RAILROAD</v>
          </cell>
          <cell r="C4" t="str">
            <v>Pending</v>
          </cell>
          <cell r="D4" t="str">
            <v>Yes</v>
          </cell>
        </row>
        <row r="5">
          <cell r="A5" t="str">
            <v>SARAH ATLAS</v>
          </cell>
          <cell r="B5" t="str">
            <v>RAILROAD</v>
          </cell>
          <cell r="C5" t="str">
            <v>Pending</v>
          </cell>
          <cell r="D5" t="str">
            <v>Yes</v>
          </cell>
        </row>
        <row r="6">
          <cell r="A6" t="str">
            <v>TOBY KLEIN</v>
          </cell>
          <cell r="B6" t="str">
            <v>SLATE</v>
          </cell>
          <cell r="C6" t="str">
            <v>Pending</v>
          </cell>
          <cell r="D6" t="str">
            <v>Yes</v>
          </cell>
        </row>
        <row r="7">
          <cell r="A7" t="str">
            <v>TONY SCHWARTZ</v>
          </cell>
          <cell r="B7" t="str">
            <v>Redwood</v>
          </cell>
          <cell r="C7" t="str">
            <v>Negative</v>
          </cell>
          <cell r="D7" t="str">
            <v>Yes</v>
          </cell>
        </row>
        <row r="8">
          <cell r="A8" t="str">
            <v>BRIAN CASTRO</v>
          </cell>
          <cell r="B8" t="str">
            <v>Elm</v>
          </cell>
          <cell r="C8" t="str">
            <v>Negative</v>
          </cell>
          <cell r="D8" t="str">
            <v>Yes</v>
          </cell>
        </row>
        <row r="9">
          <cell r="A9" t="str">
            <v xml:space="preserve">NESANEL FARKAS </v>
          </cell>
          <cell r="B9" t="str">
            <v>Berman</v>
          </cell>
          <cell r="C9" t="str">
            <v>Negative</v>
          </cell>
          <cell r="D9" t="str">
            <v>Yes</v>
          </cell>
          <cell r="E9" t="str">
            <v>Yes</v>
          </cell>
          <cell r="F9" t="str">
            <v>Yes</v>
          </cell>
        </row>
        <row r="10">
          <cell r="A10" t="str">
            <v xml:space="preserve">ALLISON SMITH </v>
          </cell>
          <cell r="B10" t="str">
            <v>Harvest</v>
          </cell>
          <cell r="C10" t="str">
            <v>Negative</v>
          </cell>
          <cell r="D10" t="str">
            <v>Yes</v>
          </cell>
          <cell r="E10" t="str">
            <v>Yes</v>
          </cell>
          <cell r="F10" t="str">
            <v>Yes</v>
          </cell>
        </row>
        <row r="11">
          <cell r="A11" t="str">
            <v>ZOEY CHESS</v>
          </cell>
          <cell r="B11" t="str">
            <v>Vista</v>
          </cell>
          <cell r="C11" t="str">
            <v>Not Tested</v>
          </cell>
          <cell r="G11" t="str">
            <v>Yes</v>
          </cell>
        </row>
        <row r="12">
          <cell r="A12" t="str">
            <v>ASHLEY LEVINE</v>
          </cell>
          <cell r="B12" t="str">
            <v>Eichenauer</v>
          </cell>
          <cell r="C12" t="str">
            <v>Not Tested</v>
          </cell>
          <cell r="G12" t="str">
            <v>Yes</v>
          </cell>
        </row>
        <row r="13">
          <cell r="A13" t="str">
            <v>YEVGENIY CHERNOKHLEBOV</v>
          </cell>
          <cell r="B13" t="str">
            <v>Berman</v>
          </cell>
          <cell r="C13" t="str">
            <v>Not Tested</v>
          </cell>
          <cell r="G13" t="str">
            <v>Yes</v>
          </cell>
        </row>
        <row r="14">
          <cell r="A14" t="str">
            <v>JASON MONDERER</v>
          </cell>
          <cell r="B14" t="str">
            <v>Berman</v>
          </cell>
          <cell r="C14" t="str">
            <v>Not Tested</v>
          </cell>
          <cell r="G14" t="str">
            <v>Yes</v>
          </cell>
        </row>
        <row r="15">
          <cell r="A15" t="str">
            <v>SEAN MEREDITH</v>
          </cell>
          <cell r="B15" t="str">
            <v>Smith</v>
          </cell>
          <cell r="C15" t="str">
            <v>Not Tested</v>
          </cell>
          <cell r="G15" t="str">
            <v>Yes</v>
          </cell>
        </row>
        <row r="16">
          <cell r="A16" t="str">
            <v>DAN COOKE</v>
          </cell>
          <cell r="B16" t="str">
            <v>Smith</v>
          </cell>
          <cell r="C16" t="str">
            <v>Not Tested</v>
          </cell>
          <cell r="G16" t="str">
            <v>Yes</v>
          </cell>
        </row>
        <row r="17">
          <cell r="A17" t="str">
            <v>LOGAN MASON</v>
          </cell>
          <cell r="B17" t="str">
            <v>Smith</v>
          </cell>
          <cell r="C17" t="str">
            <v>Not Tested</v>
          </cell>
          <cell r="G17" t="str">
            <v>Yes</v>
          </cell>
        </row>
        <row r="18">
          <cell r="A18" t="str">
            <v>JAMES ST. FORT</v>
          </cell>
          <cell r="B18" t="str">
            <v>Smith</v>
          </cell>
          <cell r="C18" t="str">
            <v>Not Tested</v>
          </cell>
          <cell r="G18" t="str">
            <v>Yes</v>
          </cell>
        </row>
        <row r="19">
          <cell r="A19" t="str">
            <v>MARIO KYRIACOU</v>
          </cell>
          <cell r="B19" t="str">
            <v>Smith</v>
          </cell>
          <cell r="C19" t="str">
            <v>Negative</v>
          </cell>
          <cell r="G19" t="str">
            <v>Yes</v>
          </cell>
        </row>
        <row r="20">
          <cell r="A20" t="str">
            <v>MATTHEW SPADOLA</v>
          </cell>
          <cell r="B20" t="str">
            <v>Tulip</v>
          </cell>
          <cell r="C20" t="str">
            <v>Negative</v>
          </cell>
          <cell r="G20" t="str">
            <v>Yes</v>
          </cell>
        </row>
        <row r="21">
          <cell r="A21" t="str">
            <v>ALEX ROBBINS</v>
          </cell>
          <cell r="B21" t="str">
            <v>Eichenauer</v>
          </cell>
          <cell r="C21" t="str">
            <v>Negative</v>
          </cell>
          <cell r="G21" t="str">
            <v>Yes</v>
          </cell>
        </row>
        <row r="22">
          <cell r="A22" t="str">
            <v>AJAH ALAN</v>
          </cell>
          <cell r="B22" t="str">
            <v>Benson</v>
          </cell>
          <cell r="C22" t="str">
            <v>Negative</v>
          </cell>
          <cell r="G22" t="str">
            <v>Yes</v>
          </cell>
        </row>
        <row r="23">
          <cell r="A23" t="str">
            <v>JAMES FILINGERI</v>
          </cell>
          <cell r="B23" t="str">
            <v>RAILROAD</v>
          </cell>
          <cell r="C23" t="str">
            <v>Pending</v>
          </cell>
        </row>
        <row r="24">
          <cell r="A24" t="str">
            <v>KAYLA ARCONE</v>
          </cell>
          <cell r="B24" t="str">
            <v>RAILROAD</v>
          </cell>
          <cell r="C24" t="str">
            <v>Pending</v>
          </cell>
        </row>
        <row r="25">
          <cell r="A25" t="str">
            <v>NATHANIAL FABER</v>
          </cell>
          <cell r="B25" t="str">
            <v>RAILROAD</v>
          </cell>
          <cell r="C25" t="str">
            <v>Pending</v>
          </cell>
        </row>
        <row r="26">
          <cell r="A26" t="str">
            <v>JODI SINGER</v>
          </cell>
          <cell r="B26" t="str">
            <v>RAILROAD</v>
          </cell>
          <cell r="C26" t="str">
            <v>Pending</v>
          </cell>
        </row>
        <row r="27">
          <cell r="A27" t="str">
            <v>KRISTINA DEMARCO</v>
          </cell>
          <cell r="B27" t="str">
            <v>Elm</v>
          </cell>
          <cell r="C27" t="str">
            <v>Negative</v>
          </cell>
        </row>
        <row r="28">
          <cell r="A28" t="str">
            <v>JACOB GOLDENBERG</v>
          </cell>
          <cell r="B28" t="str">
            <v>Eichenauer</v>
          </cell>
          <cell r="C28" t="str">
            <v>Negative</v>
          </cell>
        </row>
        <row r="29">
          <cell r="A29" t="str">
            <v>JEFFREY CONNOLLY</v>
          </cell>
          <cell r="B29" t="str">
            <v>Barefoot</v>
          </cell>
          <cell r="C29" t="str">
            <v>Negative</v>
          </cell>
        </row>
        <row r="30">
          <cell r="A30" t="str">
            <v>WILLEM KIERSTEAD</v>
          </cell>
          <cell r="B30" t="str">
            <v>Smith</v>
          </cell>
          <cell r="C30" t="str">
            <v>Negative</v>
          </cell>
        </row>
      </sheetData>
      <sheetData sheetId="9">
        <row r="3">
          <cell r="A3" t="str">
            <v>Acorn</v>
          </cell>
          <cell r="F3">
            <v>0</v>
          </cell>
          <cell r="G3">
            <v>0</v>
          </cell>
          <cell r="H3">
            <v>0</v>
          </cell>
          <cell r="P3">
            <v>1</v>
          </cell>
        </row>
        <row r="4">
          <cell r="A4" t="str">
            <v>Ashwood</v>
          </cell>
          <cell r="F4">
            <v>0</v>
          </cell>
          <cell r="G4">
            <v>0</v>
          </cell>
          <cell r="H4">
            <v>0</v>
          </cell>
          <cell r="P4">
            <v>1</v>
          </cell>
        </row>
        <row r="5">
          <cell r="A5" t="str">
            <v>Aspen</v>
          </cell>
          <cell r="F5">
            <v>0</v>
          </cell>
          <cell r="G5">
            <v>0</v>
          </cell>
          <cell r="H5">
            <v>2</v>
          </cell>
          <cell r="P5">
            <v>1</v>
          </cell>
        </row>
        <row r="6">
          <cell r="A6" t="str">
            <v xml:space="preserve">Balsam </v>
          </cell>
          <cell r="F6">
            <v>0</v>
          </cell>
          <cell r="G6">
            <v>0</v>
          </cell>
          <cell r="H6">
            <v>0</v>
          </cell>
          <cell r="P6">
            <v>1</v>
          </cell>
        </row>
        <row r="7">
          <cell r="A7" t="str">
            <v>Barefoot</v>
          </cell>
          <cell r="F7">
            <v>0</v>
          </cell>
          <cell r="G7">
            <v>0</v>
          </cell>
          <cell r="H7">
            <v>0</v>
          </cell>
          <cell r="P7">
            <v>2</v>
          </cell>
        </row>
        <row r="8">
          <cell r="A8" t="str">
            <v>Beechnut</v>
          </cell>
          <cell r="F8">
            <v>0</v>
          </cell>
          <cell r="G8">
            <v>1</v>
          </cell>
          <cell r="H8">
            <v>1</v>
          </cell>
          <cell r="P8">
            <v>1</v>
          </cell>
        </row>
        <row r="9">
          <cell r="A9" t="str">
            <v>Benson</v>
          </cell>
          <cell r="F9">
            <v>0</v>
          </cell>
          <cell r="G9">
            <v>0</v>
          </cell>
          <cell r="H9">
            <v>1</v>
          </cell>
          <cell r="P9">
            <v>1</v>
          </cell>
        </row>
        <row r="10">
          <cell r="A10" t="str">
            <v>Berman</v>
          </cell>
          <cell r="F10">
            <v>1</v>
          </cell>
          <cell r="G10">
            <v>1</v>
          </cell>
          <cell r="H10">
            <v>5</v>
          </cell>
          <cell r="P10">
            <v>1</v>
          </cell>
        </row>
        <row r="11">
          <cell r="A11" t="str">
            <v>Birch</v>
          </cell>
          <cell r="F11">
            <v>0</v>
          </cell>
          <cell r="G11">
            <v>0</v>
          </cell>
          <cell r="H11">
            <v>0</v>
          </cell>
          <cell r="P11">
            <v>1</v>
          </cell>
        </row>
        <row r="12">
          <cell r="A12" t="str">
            <v>Briarwood</v>
          </cell>
          <cell r="F12">
            <v>0</v>
          </cell>
          <cell r="G12">
            <v>0</v>
          </cell>
          <cell r="H12">
            <v>0</v>
          </cell>
          <cell r="P12">
            <v>1</v>
          </cell>
        </row>
        <row r="13">
          <cell r="A13" t="str">
            <v>Cedar</v>
          </cell>
          <cell r="F13">
            <v>0</v>
          </cell>
          <cell r="G13">
            <v>0</v>
          </cell>
          <cell r="H13">
            <v>0</v>
          </cell>
          <cell r="P13">
            <v>1</v>
          </cell>
        </row>
        <row r="14">
          <cell r="A14" t="str">
            <v>Chestnut</v>
          </cell>
          <cell r="F14">
            <v>0</v>
          </cell>
          <cell r="G14">
            <v>1</v>
          </cell>
          <cell r="H14">
            <v>1</v>
          </cell>
          <cell r="P14">
            <v>1</v>
          </cell>
        </row>
        <row r="15">
          <cell r="A15" t="str">
            <v>Cypress</v>
          </cell>
          <cell r="F15">
            <v>0</v>
          </cell>
          <cell r="G15">
            <v>0</v>
          </cell>
          <cell r="H15">
            <v>1</v>
          </cell>
          <cell r="P15">
            <v>1</v>
          </cell>
        </row>
        <row r="16">
          <cell r="A16" t="str">
            <v>Eichenauer</v>
          </cell>
          <cell r="F16">
            <v>0</v>
          </cell>
          <cell r="G16">
            <v>0</v>
          </cell>
          <cell r="H16">
            <v>3</v>
          </cell>
          <cell r="P16">
            <v>1</v>
          </cell>
        </row>
        <row r="17">
          <cell r="A17" t="str">
            <v>Elderberry</v>
          </cell>
          <cell r="F17">
            <v>0</v>
          </cell>
          <cell r="G17">
            <v>0</v>
          </cell>
          <cell r="H17">
            <v>0</v>
          </cell>
          <cell r="P17">
            <v>3</v>
          </cell>
        </row>
        <row r="18">
          <cell r="A18" t="str">
            <v>Elm</v>
          </cell>
          <cell r="F18">
            <v>0</v>
          </cell>
          <cell r="G18">
            <v>0</v>
          </cell>
          <cell r="H18">
            <v>0</v>
          </cell>
          <cell r="P18">
            <v>2</v>
          </cell>
        </row>
        <row r="19">
          <cell r="A19" t="str">
            <v>Evergreen</v>
          </cell>
          <cell r="F19">
            <v>3</v>
          </cell>
          <cell r="G19">
            <v>0</v>
          </cell>
          <cell r="H19">
            <v>2</v>
          </cell>
          <cell r="P19">
            <v>1</v>
          </cell>
        </row>
        <row r="20">
          <cell r="A20" t="str">
            <v>Forman</v>
          </cell>
          <cell r="F20">
            <v>1</v>
          </cell>
          <cell r="G20">
            <v>0</v>
          </cell>
          <cell r="H20">
            <v>1</v>
          </cell>
          <cell r="P20">
            <v>1</v>
          </cell>
        </row>
        <row r="21">
          <cell r="A21" t="str">
            <v>Four Seasons</v>
          </cell>
          <cell r="F21">
            <v>0</v>
          </cell>
          <cell r="G21">
            <v>0</v>
          </cell>
          <cell r="H21">
            <v>0</v>
          </cell>
          <cell r="P21">
            <v>1</v>
          </cell>
        </row>
        <row r="22">
          <cell r="A22" t="str">
            <v>Granite</v>
          </cell>
          <cell r="F22">
            <v>0</v>
          </cell>
          <cell r="G22">
            <v>0</v>
          </cell>
          <cell r="H22">
            <v>0</v>
          </cell>
          <cell r="P22">
            <v>1</v>
          </cell>
        </row>
        <row r="23">
          <cell r="A23" t="str">
            <v>Hamilton</v>
          </cell>
          <cell r="F23">
            <v>0</v>
          </cell>
          <cell r="G23">
            <v>0</v>
          </cell>
          <cell r="H23">
            <v>0</v>
          </cell>
          <cell r="P23">
            <v>1</v>
          </cell>
        </row>
        <row r="24">
          <cell r="A24" t="str">
            <v>Harvest</v>
          </cell>
          <cell r="F24">
            <v>0</v>
          </cell>
          <cell r="G24">
            <v>0</v>
          </cell>
          <cell r="H24">
            <v>0</v>
          </cell>
          <cell r="P24">
            <v>1</v>
          </cell>
        </row>
        <row r="25">
          <cell r="A25" t="str">
            <v>Main</v>
          </cell>
          <cell r="F25">
            <v>0</v>
          </cell>
          <cell r="G25">
            <v>0</v>
          </cell>
          <cell r="H25">
            <v>0</v>
          </cell>
          <cell r="P25">
            <v>1</v>
          </cell>
        </row>
        <row r="26">
          <cell r="A26" t="str">
            <v>Mulberry</v>
          </cell>
          <cell r="F26">
            <v>0</v>
          </cell>
          <cell r="G26">
            <v>0</v>
          </cell>
          <cell r="H26">
            <v>1</v>
          </cell>
          <cell r="P26">
            <v>1</v>
          </cell>
        </row>
        <row r="27">
          <cell r="A27" t="str">
            <v>Oak</v>
          </cell>
          <cell r="F27">
            <v>0</v>
          </cell>
          <cell r="G27">
            <v>0</v>
          </cell>
          <cell r="H27">
            <v>1</v>
          </cell>
          <cell r="P27">
            <v>1</v>
          </cell>
        </row>
        <row r="28">
          <cell r="A28" t="str">
            <v>Otis Armstrong</v>
          </cell>
          <cell r="F28">
            <v>0</v>
          </cell>
          <cell r="G28">
            <v>0</v>
          </cell>
          <cell r="H28">
            <v>0</v>
          </cell>
          <cell r="P28">
            <v>1</v>
          </cell>
        </row>
        <row r="29">
          <cell r="A29" t="str">
            <v>Parsley</v>
          </cell>
          <cell r="F29">
            <v>0</v>
          </cell>
          <cell r="G29">
            <v>1</v>
          </cell>
          <cell r="H29">
            <v>2</v>
          </cell>
          <cell r="P29">
            <v>1</v>
          </cell>
        </row>
        <row r="30">
          <cell r="A30" t="str">
            <v>Pine</v>
          </cell>
          <cell r="F30">
            <v>0</v>
          </cell>
          <cell r="G30">
            <v>0</v>
          </cell>
          <cell r="H30">
            <v>0</v>
          </cell>
          <cell r="P30">
            <v>1</v>
          </cell>
        </row>
        <row r="31">
          <cell r="A31" t="str">
            <v>Railroad</v>
          </cell>
          <cell r="F31">
            <v>1</v>
          </cell>
          <cell r="G31">
            <v>0</v>
          </cell>
          <cell r="H31">
            <v>2</v>
          </cell>
          <cell r="P31">
            <v>3</v>
          </cell>
        </row>
        <row r="32">
          <cell r="A32" t="str">
            <v>Rapp R</v>
          </cell>
          <cell r="F32">
            <v>1</v>
          </cell>
          <cell r="G32">
            <v>0</v>
          </cell>
          <cell r="H32">
            <v>2</v>
          </cell>
          <cell r="P32">
            <v>1</v>
          </cell>
        </row>
        <row r="33">
          <cell r="A33" t="str">
            <v>Rapp West</v>
          </cell>
          <cell r="F33">
            <v>0</v>
          </cell>
          <cell r="G33">
            <v>0</v>
          </cell>
          <cell r="H33">
            <v>0</v>
          </cell>
          <cell r="P33">
            <v>1</v>
          </cell>
        </row>
        <row r="34">
          <cell r="A34" t="str">
            <v>Redwood</v>
          </cell>
          <cell r="F34">
            <v>0</v>
          </cell>
          <cell r="G34">
            <v>0</v>
          </cell>
          <cell r="H34">
            <v>1</v>
          </cell>
          <cell r="P34">
            <v>2</v>
          </cell>
        </row>
        <row r="35">
          <cell r="A35" t="str">
            <v xml:space="preserve">Rosemary </v>
          </cell>
          <cell r="F35">
            <v>0</v>
          </cell>
          <cell r="G35">
            <v>0</v>
          </cell>
          <cell r="H35">
            <v>0</v>
          </cell>
          <cell r="P35">
            <v>1</v>
          </cell>
        </row>
        <row r="36">
          <cell r="A36" t="str">
            <v>Sage</v>
          </cell>
          <cell r="F36">
            <v>0</v>
          </cell>
          <cell r="G36">
            <v>0</v>
          </cell>
          <cell r="H36">
            <v>0</v>
          </cell>
          <cell r="P36">
            <v>1</v>
          </cell>
        </row>
        <row r="37">
          <cell r="A37" t="str">
            <v>Slate</v>
          </cell>
          <cell r="F37">
            <v>1</v>
          </cell>
          <cell r="G37">
            <v>0</v>
          </cell>
          <cell r="H37">
            <v>2</v>
          </cell>
          <cell r="P37">
            <v>3</v>
          </cell>
        </row>
        <row r="38">
          <cell r="A38" t="str">
            <v>Smith</v>
          </cell>
          <cell r="F38">
            <v>0</v>
          </cell>
          <cell r="G38">
            <v>0</v>
          </cell>
          <cell r="H38">
            <v>4</v>
          </cell>
          <cell r="P38">
            <v>1</v>
          </cell>
        </row>
        <row r="39">
          <cell r="A39" t="str">
            <v>Spruce</v>
          </cell>
          <cell r="F39">
            <v>0</v>
          </cell>
          <cell r="G39">
            <v>0</v>
          </cell>
          <cell r="H39">
            <v>0</v>
          </cell>
          <cell r="P39">
            <v>1</v>
          </cell>
        </row>
        <row r="40">
          <cell r="A40" t="str">
            <v>Stonewall</v>
          </cell>
          <cell r="F40">
            <v>0</v>
          </cell>
          <cell r="G40">
            <v>0</v>
          </cell>
          <cell r="H40">
            <v>1</v>
          </cell>
          <cell r="P40">
            <v>1</v>
          </cell>
        </row>
        <row r="41">
          <cell r="A41" t="str">
            <v>Sunset North</v>
          </cell>
          <cell r="F41">
            <v>0</v>
          </cell>
          <cell r="G41">
            <v>0</v>
          </cell>
          <cell r="H41">
            <v>0</v>
          </cell>
          <cell r="P41">
            <v>1</v>
          </cell>
        </row>
        <row r="42">
          <cell r="A42" t="str">
            <v xml:space="preserve">Sunset South </v>
          </cell>
          <cell r="F42">
            <v>0</v>
          </cell>
          <cell r="G42">
            <v>0</v>
          </cell>
          <cell r="H42">
            <v>0</v>
          </cell>
          <cell r="P42">
            <v>1</v>
          </cell>
        </row>
        <row r="43">
          <cell r="A43" t="str">
            <v>Sweet Hill</v>
          </cell>
          <cell r="F43">
            <v>0</v>
          </cell>
          <cell r="G43">
            <v>1</v>
          </cell>
          <cell r="H43">
            <v>1</v>
          </cell>
          <cell r="P43">
            <v>1</v>
          </cell>
        </row>
        <row r="44">
          <cell r="A44" t="str">
            <v>Thyme</v>
          </cell>
          <cell r="F44">
            <v>1</v>
          </cell>
          <cell r="G44">
            <v>0</v>
          </cell>
          <cell r="H44">
            <v>1</v>
          </cell>
          <cell r="P44">
            <v>1</v>
          </cell>
        </row>
        <row r="45">
          <cell r="A45" t="str">
            <v>Tulip</v>
          </cell>
          <cell r="F45">
            <v>1</v>
          </cell>
          <cell r="G45">
            <v>0</v>
          </cell>
          <cell r="H45">
            <v>2</v>
          </cell>
          <cell r="P45">
            <v>1</v>
          </cell>
        </row>
        <row r="46">
          <cell r="A46" t="str">
            <v>Vista</v>
          </cell>
          <cell r="F46">
            <v>0</v>
          </cell>
          <cell r="G46">
            <v>0</v>
          </cell>
          <cell r="H46">
            <v>0</v>
          </cell>
          <cell r="P46">
            <v>1</v>
          </cell>
        </row>
        <row r="47">
          <cell r="A47" t="str">
            <v>Wawanda</v>
          </cell>
          <cell r="F47">
            <v>0</v>
          </cell>
          <cell r="G47">
            <v>0</v>
          </cell>
          <cell r="H47">
            <v>1</v>
          </cell>
          <cell r="P47">
            <v>1</v>
          </cell>
        </row>
        <row r="48">
          <cell r="A48" t="str">
            <v>Willow</v>
          </cell>
          <cell r="F48">
            <v>2</v>
          </cell>
          <cell r="G48">
            <v>0</v>
          </cell>
          <cell r="H48">
            <v>3</v>
          </cell>
          <cell r="P48">
            <v>1</v>
          </cell>
        </row>
      </sheetData>
      <sheetData sheetId="10">
        <row r="2">
          <cell r="B2">
            <v>6338</v>
          </cell>
          <cell r="K2">
            <v>40.5</v>
          </cell>
        </row>
        <row r="3">
          <cell r="B3">
            <v>7035</v>
          </cell>
          <cell r="K3">
            <v>1189.2</v>
          </cell>
        </row>
        <row r="4">
          <cell r="B4">
            <v>22769</v>
          </cell>
          <cell r="D4">
            <v>391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X1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H44" sqref="CH44:CI66"/>
    </sheetView>
  </sheetViews>
  <sheetFormatPr defaultRowHeight="18.75" customHeight="1" x14ac:dyDescent="0.25"/>
  <cols>
    <col min="19" max="21" width="9.140625" style="3"/>
    <col min="29" max="31" width="9.140625" style="4"/>
    <col min="32" max="35" width="9.140625" style="24"/>
    <col min="36" max="36" width="9.140625" style="25"/>
    <col min="37" max="38" width="9.140625" style="24"/>
    <col min="41" max="41" width="9.140625" style="7"/>
    <col min="43" max="52" width="9.140625" style="3"/>
    <col min="68" max="68" width="15.7109375" style="91" customWidth="1"/>
    <col min="69" max="75" width="3.7109375" style="92" customWidth="1"/>
    <col min="86" max="86" width="20.7109375" style="77" customWidth="1"/>
    <col min="87" max="87" width="20.7109375" style="78" customWidth="1"/>
    <col min="89" max="89" width="15.7109375" style="33" customWidth="1"/>
    <col min="90" max="95" width="15.7109375" style="34" customWidth="1"/>
    <col min="96" max="96" width="9.140625" style="35"/>
    <col min="98" max="98" width="20.7109375" customWidth="1"/>
    <col min="99" max="99" width="20.7109375" style="64" customWidth="1"/>
    <col min="100" max="101" width="20.7109375" style="65" customWidth="1"/>
    <col min="102" max="102" width="20.7109375" customWidth="1"/>
  </cols>
  <sheetData>
    <row r="1" spans="1:102" ht="18.75" customHeight="1" thickBot="1" x14ac:dyDescent="0.3">
      <c r="A1" t="s">
        <v>0</v>
      </c>
      <c r="B1" t="s">
        <v>1</v>
      </c>
      <c r="C1" t="s">
        <v>2</v>
      </c>
      <c r="D1" s="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P1" t="s">
        <v>12</v>
      </c>
      <c r="Q1" t="s">
        <v>13</v>
      </c>
      <c r="R1" s="2" t="s">
        <v>14</v>
      </c>
      <c r="S1" s="3" t="s">
        <v>15</v>
      </c>
      <c r="T1" s="3" t="s">
        <v>16</v>
      </c>
      <c r="U1" s="2" t="s">
        <v>17</v>
      </c>
      <c r="V1" s="1" t="s">
        <v>18</v>
      </c>
      <c r="X1" t="s">
        <v>19</v>
      </c>
      <c r="Y1" t="s">
        <v>20</v>
      </c>
      <c r="Z1" t="s">
        <v>21</v>
      </c>
      <c r="AA1" t="s">
        <v>22</v>
      </c>
      <c r="AD1" s="4" t="s">
        <v>23</v>
      </c>
      <c r="AE1" s="4" t="s">
        <v>2</v>
      </c>
      <c r="AF1" s="5" t="s">
        <v>24</v>
      </c>
      <c r="AG1" t="s">
        <v>5</v>
      </c>
      <c r="AH1" t="s">
        <v>10</v>
      </c>
      <c r="AI1" s="6" t="s">
        <v>11</v>
      </c>
      <c r="AJ1" s="3" t="s">
        <v>12</v>
      </c>
      <c r="AK1" t="s">
        <v>13</v>
      </c>
      <c r="AL1" s="2" t="s">
        <v>14</v>
      </c>
      <c r="AM1" s="3" t="s">
        <v>15</v>
      </c>
      <c r="AN1" s="3" t="s">
        <v>16</v>
      </c>
      <c r="AO1" s="2" t="s">
        <v>17</v>
      </c>
      <c r="AP1" s="6" t="s">
        <v>18</v>
      </c>
      <c r="AQ1" s="7"/>
      <c r="AR1" s="7"/>
      <c r="AS1" s="7" t="s">
        <v>25</v>
      </c>
      <c r="AT1" s="7" t="s">
        <v>26</v>
      </c>
      <c r="AU1" s="8" t="s">
        <v>27</v>
      </c>
      <c r="AV1" s="1" t="s">
        <v>28</v>
      </c>
      <c r="AW1" s="8" t="s">
        <v>29</v>
      </c>
      <c r="AX1" s="7" t="s">
        <v>30</v>
      </c>
      <c r="AY1" s="2" t="s">
        <v>31</v>
      </c>
      <c r="AZ1" s="6" t="s">
        <v>32</v>
      </c>
      <c r="BA1" t="s">
        <v>33</v>
      </c>
      <c r="BB1" s="2" t="s">
        <v>34</v>
      </c>
      <c r="BC1" t="s">
        <v>35</v>
      </c>
      <c r="BD1" t="s">
        <v>36</v>
      </c>
      <c r="BE1" s="2" t="s">
        <v>37</v>
      </c>
      <c r="BF1" s="1" t="s">
        <v>38</v>
      </c>
      <c r="BG1" s="3"/>
      <c r="BH1" s="3"/>
      <c r="BI1" s="3" t="s">
        <v>39</v>
      </c>
      <c r="BJ1" s="1" t="s">
        <v>40</v>
      </c>
      <c r="BL1" s="2" t="s">
        <v>41</v>
      </c>
      <c r="BM1" s="1" t="s">
        <v>42</v>
      </c>
      <c r="BN1" s="1" t="s">
        <v>43</v>
      </c>
      <c r="BP1" s="9" t="s">
        <v>44</v>
      </c>
      <c r="BQ1" s="10" t="s">
        <v>45</v>
      </c>
      <c r="BR1" s="11"/>
      <c r="BS1" s="11"/>
      <c r="BT1" s="12"/>
      <c r="BU1" s="13" t="s">
        <v>46</v>
      </c>
      <c r="BV1" s="11"/>
      <c r="BW1" s="14"/>
      <c r="BY1" s="15" t="s">
        <v>47</v>
      </c>
      <c r="BZ1" s="16" t="s">
        <v>48</v>
      </c>
      <c r="CA1" s="16" t="s">
        <v>49</v>
      </c>
      <c r="CB1" s="17" t="s">
        <v>50</v>
      </c>
      <c r="CC1" s="17" t="s">
        <v>51</v>
      </c>
      <c r="CD1" s="17" t="s">
        <v>52</v>
      </c>
      <c r="CE1" s="17" t="s">
        <v>53</v>
      </c>
      <c r="CF1" s="17" t="s">
        <v>54</v>
      </c>
      <c r="CH1" s="18" t="s">
        <v>44</v>
      </c>
      <c r="CI1" s="9" t="s">
        <v>55</v>
      </c>
      <c r="CK1" s="19" t="s">
        <v>56</v>
      </c>
      <c r="CL1" s="20" t="s">
        <v>57</v>
      </c>
      <c r="CM1" s="21" t="s">
        <v>58</v>
      </c>
      <c r="CN1" s="20" t="s">
        <v>59</v>
      </c>
      <c r="CO1" s="20" t="s">
        <v>60</v>
      </c>
      <c r="CP1" s="20" t="s">
        <v>61</v>
      </c>
      <c r="CQ1" s="22" t="s">
        <v>2</v>
      </c>
      <c r="CR1" s="22" t="s">
        <v>62</v>
      </c>
      <c r="CT1" s="23" t="s">
        <v>63</v>
      </c>
      <c r="CU1" s="23"/>
      <c r="CV1" s="23"/>
      <c r="CW1" s="23"/>
      <c r="CX1" s="23"/>
    </row>
    <row r="2" spans="1:102" ht="18.75" customHeight="1" thickBot="1" x14ac:dyDescent="0.3">
      <c r="A2" t="s">
        <v>64</v>
      </c>
      <c r="B2">
        <f>COUNTIFS([1]MASTERLIST!D:D,"*"&amp;METADATA!A2&amp;"*",[1]MASTERLIST!S:S,"Positive")</f>
        <v>0</v>
      </c>
      <c r="C2">
        <f>COUNTIFS([1]MASTERLIST!D:D,"*"&amp;METADATA!A2&amp;"*",[1]MASTERLIST!S:S,"Positive",[1]MASTERLIST!V:V,"Yes")</f>
        <v>0</v>
      </c>
      <c r="D2">
        <f t="shared" ref="D2:D45" si="0">B2-C2</f>
        <v>0</v>
      </c>
      <c r="F2">
        <f>COUNTIF('[1]MASTERLIST SUMMARY'!B:B,"*"&amp;METADATA!A2&amp;"*")</f>
        <v>3</v>
      </c>
      <c r="H2">
        <f>COUNTIFS([1]MASTERLIST!D:D,"*"&amp;METADATA!A2&amp;"*",[1]MASTERLIST!K:K,"&lt;&gt;None")</f>
        <v>1</v>
      </c>
      <c r="I2">
        <f>COUNTIFS([1]MASTERLIST!D:D,"*"&amp;METADATA!A2&amp;"*",[1]MASTERLIST!K:K,"&lt;&gt;None",[1]MASTERLIST!S:S,"Positive")</f>
        <v>0</v>
      </c>
      <c r="J2">
        <f>COUNTIFS([1]MASTERLIST!D:D,"*"&amp;METADATA!A2&amp;"*",[1]MASTERLIST!K:K,"&lt;&gt;None",[1]MASTERLIST!S:S,"Pending")</f>
        <v>0</v>
      </c>
      <c r="K2">
        <f>COUNTIFS([1]MASTERLIST!D:D,"*"&amp;METADATA!A2&amp;"*",[1]MASTERLIST!K:K,"&lt;&gt;None",[1]MASTERLIST!S:S,"Negative")</f>
        <v>1</v>
      </c>
      <c r="L2">
        <f>COUNTIFS([1]MASTERLIST!D:D,"*"&amp;METADATA!A2&amp;"*",[1]MASTERLIST!K:K,"&lt;&gt;None",[1]MASTERLIST!S:S,"Not Tested")</f>
        <v>0</v>
      </c>
      <c r="M2">
        <f>COUNTIFS([1]MASTERLIST!D:D,"*"&amp;METADATA!A2&amp;"*",[1]MASTERLIST!K:K,"&lt;&gt;None",[1]MASTERLIST!S:S,"Positive",[1]MASTERLIST!V:V,"Yes")+COUNTIFS([1]MASTERLIST!D:D,"*"&amp;METADATA!A2&amp;"*",[1]MASTERLIST!K:K,"&lt;&gt;None",[1]MASTERLIST!S:S,"Pending",[1]MASTERLIST!V:V,"Yes")+COUNTIFS([1]MASTERLIST!D:D,"*"&amp;METADATA!A2&amp;"*",[1]MASTERLIST!K:K,"&lt;&gt;None",[1]MASTERLIST!S:S,"Not Tested",[1]MASTERLIST!V:V,"Yes")+COUNTIFS([1]MASTERLIST!D:D,"*"&amp;METADATA!A2&amp;"*",[1]MASTERLIST!K:K,"&lt;&gt;None",[1]MASTERLIST!S:S,"Negative",[1]MASTERLIST!V:V,"Yes")</f>
        <v>1</v>
      </c>
      <c r="N2">
        <f t="shared" ref="N2:N47" si="1">H2-M2</f>
        <v>0</v>
      </c>
      <c r="P2">
        <f>COUNTIFS([1]MASTERLIST!D:D,"*"&amp;METADATA!A2&amp;"*",[1]MASTERLIST!M:M,"Yes")</f>
        <v>2</v>
      </c>
      <c r="Q2">
        <f>COUNTIFS([1]MASTERLIST!D:D,"*"&amp;METADATA!A2&amp;"*",[1]MASTERLIST!M:M,"Yes",[1]MASTERLIST!V:V,"Yes")</f>
        <v>1</v>
      </c>
      <c r="R2">
        <f>P2-Q2</f>
        <v>1</v>
      </c>
      <c r="S2" s="3">
        <f>COUNTIFS([1]MASTERLIST!D:D,"*"&amp;METADATA!A2&amp;"*",[1]MASTERLIST!M:M,"Yes")-(COUNTIFS([1]MASTERLIST!D:D,"*"&amp;METADATA!A2&amp;"*",[1]MASTERLIST!K:K,"None",[1]MASTERLIST!M:M,"Yes")+COUNTIFS([1]MASTERLIST!D:D,"*"&amp;METADATA!A2&amp;"*",[1]MASTERLIST!K:K,"",[1]MASTERLIST!M:M,"Yes"))</f>
        <v>0</v>
      </c>
      <c r="T2" s="3">
        <f>COUNTIFS([1]MASTERLIST!D:D,"*"&amp;METADATA!A2&amp;"*",[1]MASTERLIST!M:M,"Yes",[1]MASTERLIST!V:V,"Yes")-(COUNTIFS([1]MASTERLIST!D:D,"*"&amp;METADATA!A2&amp;"*",[1]MASTERLIST!K:K,"None",[1]MASTERLIST!M:M,"Yes",[1]MASTERLIST!V:V,"Yes")+COUNTIFS([1]MASTERLIST!D:D,"*"&amp;METADATA!A2&amp;"*",[1]MASTERLIST!K:K,"",[1]MASTERLIST!M:M,"Yes",[1]MASTERLIST!V:V,"Yes"))</f>
        <v>0</v>
      </c>
      <c r="U2" s="3">
        <f>S2-T2</f>
        <v>0</v>
      </c>
      <c r="V2">
        <f>R2-U2</f>
        <v>1</v>
      </c>
      <c r="X2">
        <f t="shared" ref="X2:X47" si="2">SUM(Y2:AA2)</f>
        <v>1</v>
      </c>
      <c r="Y2">
        <f>COUNTIFS([1]MASTERLIST!D:D,"*"&amp;METADATA!A2&amp;"*",[1]MASTERLIST!S:S,"Negative")</f>
        <v>1</v>
      </c>
      <c r="Z2">
        <f t="shared" ref="Z2:Z48" si="3">D2</f>
        <v>0</v>
      </c>
      <c r="AA2">
        <f>COUNTIFS([1]MASTERLIST!D:D,"*"&amp;METADATA!A2&amp;"*",[1]MASTERLIST!S:S,"Pending")-COUNTIFS([1]MASTERLIST!D:D,"*"&amp;METADATA!A2&amp;"*",[1]MASTERLIST!S:S,"Pending",[1]MASTERLIST!V:V,"Yes")</f>
        <v>0</v>
      </c>
      <c r="AC2" s="4" t="str">
        <f t="array" ref="AC2">IFERROR(INDEX([1]MASTERLIST!F:F,MATCH(0,COUNTIF(METADATA!$AC$1:AC1,[1]MASTERLIST!F:F),0)),"")</f>
        <v>LAST SHIFT WORKED</v>
      </c>
      <c r="AS2" s="3">
        <f>COUNTIF('[1]RESIDENT SUMMARY'!B:B,"*"&amp;METADATA!A2&amp;"*")</f>
        <v>0</v>
      </c>
      <c r="AT2" s="3">
        <f>COUNTIFS('[1]RESIDENT SUMMARY'!$B:$B,"*"&amp;METADATA!$A2&amp;"*",'[1]RESIDENT SUMMARY'!$C:$C,"Positive")</f>
        <v>0</v>
      </c>
      <c r="AU2" s="3">
        <f>COUNTIFS('[1]RESIDENT SUMMARY'!$B:$B,"*"&amp;METADATA!$A2&amp;"*",'[1]RESIDENT SUMMARY'!$C:$C,"Positive",'[1]RESIDENT SUMMARY'!G:G,"Yes")</f>
        <v>0</v>
      </c>
      <c r="AV2" s="3">
        <f>COUNTIFS('[1]RESIDENT SUMMARY'!$B:$B,"*"&amp;METADATA!$A2&amp;"*",'[1]RESIDENT SUMMARY'!$C:$C,"Positive")</f>
        <v>0</v>
      </c>
      <c r="AW2">
        <f>COUNTIFS('[1]RESIDENT SUMMARY'!B:B,"*"&amp;METADATA!A2&amp;"*",'[1]RESIDENT SUMMARY'!C:C,"Pending")</f>
        <v>0</v>
      </c>
      <c r="AX2">
        <f>COUNTIFS('[1]RESIDENT SUMMARY'!B:B,"*"&amp;METADATA!A2&amp;"*",'[1]RESIDENT SUMMARY'!C:C,"Pending",'[1]RESIDENT SUMMARY'!G:G,"Yes")</f>
        <v>0</v>
      </c>
      <c r="AY2">
        <f>AW2-AX2</f>
        <v>0</v>
      </c>
      <c r="AZ2">
        <f>COUNTIFS('[1]RESIDENT SUMMARY'!B:B,"*"&amp;METADATA!A2&amp;"*",'[1]RESIDENT SUMMARY'!C:C,"Negative")</f>
        <v>0</v>
      </c>
      <c r="BA2">
        <f>COUNTIFS('[1]RESIDENT SUMMARY'!B:B,"*"&amp;METADATA!A2&amp;"*",'[1]RESIDENT SUMMARY'!C:C,"Not Tested")</f>
        <v>0</v>
      </c>
      <c r="BB2" t="e">
        <f>COUNTIFS('[1]RESIDENT SUMMARY'!B:B,"*"&amp;METADATA!A2&amp;"*",'[1]RESIDENT SUMMARY'!#REF!,"Yes")-COUNTIFS('[1]RESIDENT SUMMARY'!B:B,"*"&amp;METADATA!A2&amp;"*",'[1]RESIDENT SUMMARY'!#REF!,"Yes",'[1]RESIDENT SUMMARY'!C:C,"Positive")</f>
        <v>#REF!</v>
      </c>
      <c r="BC2" t="e">
        <f>COUNTIFS('[1]RESIDENT SUMMARY'!B:B,"*"&amp;METADATA!A2&amp;"*",'[1]RESIDENT SUMMARY'!#REF!,"Yes")-(COUNTIFS('[1]RESIDENT SUMMARY'!B:B,"*"&amp;METADATA!A2&amp;"*",'[1]RESIDENT SUMMARY'!D:D,"",'[1]RESIDENT SUMMARY'!#REF!,"Yes"))-COUNTIFS('[1]RESIDENT SUMMARY'!B:B,"*"&amp;METADATA!A2&amp;"*",'[1]RESIDENT SUMMARY'!#REF!,"Yes",'[1]RESIDENT SUMMARY'!C:C,"Positive")</f>
        <v>#REF!</v>
      </c>
      <c r="BD2" t="e">
        <f>COUNTIFS('[1]RESIDENT SUMMARY'!B:B,"*"&amp;METADATA!A2&amp;"*",'[1]RESIDENT SUMMARY'!#REF!,"Yes",'[1]RESIDENT SUMMARY'!G:G,"Yes")-(COUNTIFS('[1]RESIDENT SUMMARY'!B:B,"*"&amp;METADATA!A2&amp;"*",'[1]RESIDENT SUMMARY'!D:D,"",'[1]RESIDENT SUMMARY'!#REF!,"Yes",'[1]RESIDENT SUMMARY'!G:G,"Yes"))-COUNTIFS('[1]RESIDENT SUMMARY'!B:B,"*"&amp;METADATA!A2&amp;"*",'[1]RESIDENT SUMMARY'!#REF!,"Yes",'[1]RESIDENT SUMMARY'!C:C,"Positive",'[1]RESIDENT SUMMARY'!G:G,"Yes")</f>
        <v>#REF!</v>
      </c>
      <c r="BE2" t="e">
        <f t="shared" ref="BE2:BE46" si="4">BC2-BD2</f>
        <v>#REF!</v>
      </c>
      <c r="BF2" t="e">
        <f t="shared" ref="BF2:BF29" si="5">(BB2-BE2)</f>
        <v>#REF!</v>
      </c>
      <c r="BG2">
        <f>COUNTIFS('[1]RESIDENT SUMMARY'!B:B,"*"&amp;METADATA!A2&amp;"*",'[1]RESIDENT SUMMARY'!D:D,"Yes")</f>
        <v>0</v>
      </c>
      <c r="BH2">
        <f>COUNTIFS('[1]RESIDENT SUMMARY'!B:B,"*"&amp;METADATA!A2&amp;"*",'[1]RESIDENT SUMMARY'!D:D,"Yes",'[1]RESIDENT SUMMARY'!G:G,"Yes")</f>
        <v>0</v>
      </c>
      <c r="BI2">
        <f>COUNTIFS('[1]RESIDENT SUMMARY'!B:B,"*"&amp;METADATA!A2&amp;"*",'[1]RESIDENT SUMMARY'!C:C,"Positive",'[1]RESIDENT SUMMARY'!D:D,"Yes")</f>
        <v>0</v>
      </c>
      <c r="BJ2">
        <f t="shared" ref="BJ2:BJ16" si="6">(BG2-BH2)-BI2</f>
        <v>0</v>
      </c>
      <c r="BL2">
        <f>C2+AU2</f>
        <v>0</v>
      </c>
      <c r="BM2">
        <f>D2+AV2</f>
        <v>0</v>
      </c>
      <c r="BN2">
        <f t="shared" ref="BN2:BN46" si="7">N2+BJ2</f>
        <v>0</v>
      </c>
      <c r="BP2" s="26"/>
      <c r="BQ2" s="27" t="s">
        <v>65</v>
      </c>
      <c r="BR2" s="27" t="s">
        <v>66</v>
      </c>
      <c r="BS2" s="28" t="s">
        <v>67</v>
      </c>
      <c r="BT2" s="27" t="s">
        <v>68</v>
      </c>
      <c r="BU2" s="29" t="s">
        <v>65</v>
      </c>
      <c r="BV2" s="28" t="s">
        <v>66</v>
      </c>
      <c r="BW2" s="27" t="s">
        <v>69</v>
      </c>
      <c r="BY2" s="30">
        <f ca="1">BY3-1</f>
        <v>43934</v>
      </c>
      <c r="BZ2" s="31">
        <f>$BZ3+[1]PPE!$K$2</f>
        <v>6378.5</v>
      </c>
      <c r="CA2" s="31">
        <f>$CA3+[1]PPE!$K$3</f>
        <v>8224.2000000000007</v>
      </c>
      <c r="CB2" s="24">
        <f>CB3+[1]PPE!$D$4</f>
        <v>23160</v>
      </c>
      <c r="CC2" s="24"/>
      <c r="CD2" s="24"/>
      <c r="CE2" s="24"/>
      <c r="CF2" s="25"/>
      <c r="CH2" s="32"/>
      <c r="CI2" s="26"/>
      <c r="CK2" s="33" t="str">
        <f>'[1]RESIDENT SUMMARY'!A2</f>
        <v>ALEX MACKAY</v>
      </c>
      <c r="CL2" s="34" t="str">
        <f>'[1]RESIDENT SUMMARY'!B2</f>
        <v>Evergreen</v>
      </c>
      <c r="CM2" s="34" t="str">
        <f>'[1]RESIDENT SUMMARY'!C2</f>
        <v>Positive</v>
      </c>
      <c r="CN2" s="34" t="str">
        <f>'[1]RESIDENT SUMMARY'!D2</f>
        <v>Yes</v>
      </c>
      <c r="CO2" s="34" t="str">
        <f>'[1]RESIDENT SUMMARY'!F2</f>
        <v>Yes</v>
      </c>
      <c r="CP2" s="34" t="str">
        <f>'[1]RESIDENT SUMMARY'!E2</f>
        <v>Yes</v>
      </c>
      <c r="CQ2" s="34">
        <f>'[1]RESIDENT SUMMARY'!G2</f>
        <v>0</v>
      </c>
      <c r="CR2" s="35">
        <f>IF(CQ2="Yes",0,IF(CM2="Positive",1,IF(CM2="Pending",2,IF(CP2="Yes",3,IF(CO2="Yes",4)))))</f>
        <v>1</v>
      </c>
      <c r="CT2" s="36" t="str">
        <f>CONCATENATE("ADDITIONALLY, ",D47," NON-RESIDENTIAL STAFF ", CT8," BEEN CONFIRMED, UNRESOLVED.")</f>
        <v>ADDITIONALLY, 3 NON-RESIDENTIAL STAFF HAVE BEEN CONFIRMED, UNRESOLVED.</v>
      </c>
      <c r="CU2" s="36"/>
      <c r="CV2" s="36"/>
      <c r="CW2" s="36"/>
      <c r="CX2" s="36"/>
    </row>
    <row r="3" spans="1:102" ht="18.75" customHeight="1" x14ac:dyDescent="0.3">
      <c r="A3" t="s">
        <v>70</v>
      </c>
      <c r="B3">
        <f>COUNTIFS([1]MASTERLIST!D:D,"*"&amp;METADATA!A3&amp;"*",[1]MASTERLIST!S:S,"Positive")</f>
        <v>0</v>
      </c>
      <c r="C3">
        <f>COUNTIFS([1]MASTERLIST!D:D,"*"&amp;METADATA!A3&amp;"*",[1]MASTERLIST!S:S,"Positive",[1]MASTERLIST!V:V,"Yes")</f>
        <v>0</v>
      </c>
      <c r="D3">
        <f t="shared" si="0"/>
        <v>0</v>
      </c>
      <c r="F3">
        <f>COUNTIF('[1]MASTERLIST SUMMARY'!B:B,"*"&amp;METADATA!A3&amp;"*")</f>
        <v>2</v>
      </c>
      <c r="H3">
        <f>COUNTIFS([1]MASTERLIST!D:D,"*"&amp;METADATA!A3&amp;"*",[1]MASTERLIST!K:K,"&lt;&gt;None")</f>
        <v>1</v>
      </c>
      <c r="I3">
        <f>COUNTIFS([1]MASTERLIST!D:D,"*"&amp;METADATA!A3&amp;"*",[1]MASTERLIST!K:K,"&lt;&gt;None",[1]MASTERLIST!S:S,"Positive")</f>
        <v>0</v>
      </c>
      <c r="J3">
        <f>COUNTIFS([1]MASTERLIST!D:D,"*"&amp;METADATA!A3&amp;"*",[1]MASTERLIST!K:K,"&lt;&gt;None",[1]MASTERLIST!S:S,"Pending")</f>
        <v>0</v>
      </c>
      <c r="K3">
        <f>COUNTIFS([1]MASTERLIST!D:D,"*"&amp;METADATA!A3&amp;"*",[1]MASTERLIST!K:K,"&lt;&gt;None",[1]MASTERLIST!S:S,"Negative")</f>
        <v>1</v>
      </c>
      <c r="L3">
        <f>COUNTIFS([1]MASTERLIST!D:D,"*"&amp;METADATA!A3&amp;"*",[1]MASTERLIST!K:K,"&lt;&gt;None",[1]MASTERLIST!S:S,"Not Tested")</f>
        <v>0</v>
      </c>
      <c r="M3">
        <f>COUNTIFS([1]MASTERLIST!D:D,"*"&amp;METADATA!A3&amp;"*",[1]MASTERLIST!K:K,"&lt;&gt;None",[1]MASTERLIST!S:S,"Positive",[1]MASTERLIST!V:V,"Yes")+COUNTIFS([1]MASTERLIST!D:D,"*"&amp;METADATA!A3&amp;"*",[1]MASTERLIST!K:K,"&lt;&gt;None",[1]MASTERLIST!S:S,"Pending",[1]MASTERLIST!V:V,"Yes")+COUNTIFS([1]MASTERLIST!D:D,"*"&amp;METADATA!A3&amp;"*",[1]MASTERLIST!K:K,"&lt;&gt;None",[1]MASTERLIST!S:S,"Not Tested",[1]MASTERLIST!V:V,"Yes")+COUNTIFS([1]MASTERLIST!D:D,"*"&amp;METADATA!A3&amp;"*",[1]MASTERLIST!K:K,"&lt;&gt;None",[1]MASTERLIST!S:S,"Negative",[1]MASTERLIST!V:V,"Yes")</f>
        <v>1</v>
      </c>
      <c r="N3">
        <f t="shared" si="1"/>
        <v>0</v>
      </c>
      <c r="P3">
        <f>COUNTIFS([1]MASTERLIST!D:D,"*"&amp;METADATA!A3&amp;"*",[1]MASTERLIST!M:M,"Yes")</f>
        <v>1</v>
      </c>
      <c r="Q3">
        <f>COUNTIFS([1]MASTERLIST!D:D,"*"&amp;METADATA!A3&amp;"*",[1]MASTERLIST!M:M,"Yes",[1]MASTERLIST!V:V,"Yes")</f>
        <v>1</v>
      </c>
      <c r="R3">
        <f t="shared" ref="R3:R46" si="8">P3-Q3</f>
        <v>0</v>
      </c>
      <c r="S3" s="3">
        <f>COUNTIFS([1]MASTERLIST!D:D,"*"&amp;METADATA!A3&amp;"*",[1]MASTERLIST!M:M,"Yes")-(COUNTIFS([1]MASTERLIST!D:D,"*"&amp;METADATA!A3&amp;"*",[1]MASTERLIST!K:K,"None",[1]MASTERLIST!M:M,"Yes")+COUNTIFS([1]MASTERLIST!D:D,"*"&amp;METADATA!A3&amp;"*",[1]MASTERLIST!K:K,"",[1]MASTERLIST!M:M,"Yes"))</f>
        <v>0</v>
      </c>
      <c r="T3" s="3">
        <f>COUNTIFS([1]MASTERLIST!D:D,"*"&amp;METADATA!A3&amp;"*",[1]MASTERLIST!M:M,"Yes",[1]MASTERLIST!V:V,"Yes")-(COUNTIFS([1]MASTERLIST!D:D,"*"&amp;METADATA!A3&amp;"*",[1]MASTERLIST!K:K,"None",[1]MASTERLIST!M:M,"Yes",[1]MASTERLIST!V:V,"Yes")+COUNTIFS([1]MASTERLIST!D:D,"*"&amp;METADATA!A3&amp;"*",[1]MASTERLIST!K:K,"",[1]MASTERLIST!M:M,"Yes",[1]MASTERLIST!V:V,"Yes"))</f>
        <v>0</v>
      </c>
      <c r="U3" s="3">
        <f t="shared" ref="U3:U47" si="9">S3-T3</f>
        <v>0</v>
      </c>
      <c r="V3">
        <f t="shared" ref="V3:V47" si="10">R3-U3</f>
        <v>0</v>
      </c>
      <c r="X3">
        <f t="shared" si="2"/>
        <v>1</v>
      </c>
      <c r="Y3">
        <f>COUNTIFS([1]MASTERLIST!D:D,"*"&amp;METADATA!A3&amp;"*",[1]MASTERLIST!S:S,"Negative")</f>
        <v>1</v>
      </c>
      <c r="Z3">
        <f t="shared" si="3"/>
        <v>0</v>
      </c>
      <c r="AA3">
        <f>COUNTIFS([1]MASTERLIST!D:D,"*"&amp;METADATA!A3&amp;"*",[1]MASTERLIST!S:S,"Pending")-COUNTIFS([1]MASTERLIST!D:D,"*"&amp;METADATA!A3&amp;"*",[1]MASTERLIST!S:S,"Pending",[1]MASTERLIST!V:V,"Yes")</f>
        <v>0</v>
      </c>
      <c r="AC3" s="37">
        <f t="shared" ref="AC3:AC14" ca="1" si="11">AC4-1</f>
        <v>43921</v>
      </c>
      <c r="AD3">
        <f ca="1">COUNTIFS([1]MASTERLIST!F:F,METADATA!$AC3,[1]MASTERLIST!S:S,"Positive")</f>
        <v>0</v>
      </c>
      <c r="AE3">
        <f ca="1">COUNTIFS([1]MASTERLIST!F:F,METADATA!$AC3,[1]MASTERLIST!S:S,"Positive",[1]MASTERLIST!V:V,"*"&amp;"Yes"&amp;"*")</f>
        <v>0</v>
      </c>
      <c r="AF3">
        <f ca="1">AD3-AE3</f>
        <v>0</v>
      </c>
      <c r="AG3">
        <f ca="1">COUNTIFS([1]MASTERLIST!F:F,METADATA!$AC3,[1]MASTERLIST!K:K,"&lt;&gt;None")</f>
        <v>8</v>
      </c>
      <c r="AH3">
        <f ca="1">COUNTIFS([1]MASTERLIST!F:F,METADATA!$AC3,[1]MASTERLIST!K:K,"&lt;&gt;None",[1]MASTERLIST!V:V,"Yes")</f>
        <v>8</v>
      </c>
      <c r="AI3"/>
      <c r="AJ3" s="3">
        <f ca="1">COUNTIFS([1]MASTERLIST!F:F,METADATA!$AC3,[1]MASTERLIST!M:M,"Yes")</f>
        <v>9</v>
      </c>
      <c r="AK3">
        <f ca="1">COUNTIFS([1]MASTERLIST!F:F,METADATA!$AC3,[1]MASTERLIST!M:M,"Yes",[1]MASTERLIST!V:V,"Yes")</f>
        <v>9</v>
      </c>
      <c r="AL3">
        <f ca="1">AJ3-AK3</f>
        <v>0</v>
      </c>
      <c r="AM3" s="3">
        <f ca="1">COUNTIFS([1]MASTERLIST!F:F,METADATA!$AC3,[1]MASTERLIST!M:M,"Yes")-(COUNTIFS([1]MASTERLIST!F:F,METADATA!$AC3,[1]MASTERLIST!K:K,"None",[1]MASTERLIST!M:M,"Yes")+COUNTIFS([1]MASTERLIST!F:F,METADATA!$AC3,[1]MASTERLIST!K:K,"",[1]MASTERLIST!M:M,"Yes"))</f>
        <v>3</v>
      </c>
      <c r="AN3" s="3">
        <f ca="1">COUNTIFS([1]MASTERLIST!F:F,METADATA!$AC3,[1]MASTERLIST!M:M,"Yes",[1]MASTERLIST!V:V,"Yes")-(COUNTIFS([1]MASTERLIST!F:F,METADATA!$AC3,[1]MASTERLIST!K:K,"None",[1]MASTERLIST!M:M,"Yes",[1]MASTERLIST!V:V,"Yes")+COUNTIFS([1]MASTERLIST!F:F,METADATA!$AC3,[1]MASTERLIST!K:K,"",[1]MASTERLIST!M:M,"Yes",[1]MASTERLIST!V:V,"Yes"))</f>
        <v>3</v>
      </c>
      <c r="AO3" s="3">
        <f t="shared" ref="AO3:AO16" ca="1" si="12">AM3-AN3</f>
        <v>0</v>
      </c>
      <c r="AP3">
        <f ca="1">AL3-AO3</f>
        <v>0</v>
      </c>
      <c r="AS3" s="3">
        <f>COUNTIF('[1]RESIDENT SUMMARY'!B:B,"*"&amp;METADATA!A3&amp;"*")</f>
        <v>0</v>
      </c>
      <c r="AT3" s="3">
        <f>COUNTIFS('[1]RESIDENT SUMMARY'!$B:$B,"*"&amp;METADATA!$A3&amp;"*",'[1]RESIDENT SUMMARY'!$C:$C,"Positive")</f>
        <v>0</v>
      </c>
      <c r="AU3" s="3">
        <f>COUNTIFS('[1]RESIDENT SUMMARY'!$B:$B,"*"&amp;METADATA!$A3&amp;"*",'[1]RESIDENT SUMMARY'!$C:$C,"Positive",'[1]RESIDENT SUMMARY'!G:G,"Yes")</f>
        <v>0</v>
      </c>
      <c r="AV3" s="3">
        <f>COUNTIFS('[1]RESIDENT SUMMARY'!$B:$B,"*"&amp;METADATA!$A3&amp;"*",'[1]RESIDENT SUMMARY'!$C:$C,"Positive")</f>
        <v>0</v>
      </c>
      <c r="AW3">
        <f>COUNTIFS('[1]RESIDENT SUMMARY'!B:B,"*"&amp;METADATA!A3&amp;"*",'[1]RESIDENT SUMMARY'!C:C,"Pending")</f>
        <v>0</v>
      </c>
      <c r="AX3">
        <f>COUNTIFS('[1]RESIDENT SUMMARY'!B:B,"*"&amp;METADATA!A3&amp;"*",'[1]RESIDENT SUMMARY'!C:C,"Pending",'[1]RESIDENT SUMMARY'!G:G,"Yes")</f>
        <v>0</v>
      </c>
      <c r="AY3">
        <f t="shared" ref="AY3:AY46" si="13">AW3-AX3</f>
        <v>0</v>
      </c>
      <c r="AZ3">
        <f>COUNTIFS('[1]RESIDENT SUMMARY'!B:B,"*"&amp;METADATA!A3&amp;"*",'[1]RESIDENT SUMMARY'!C:C,"Negative")</f>
        <v>0</v>
      </c>
      <c r="BA3">
        <f>COUNTIFS('[1]RESIDENT SUMMARY'!B:B,"*"&amp;METADATA!A3&amp;"*",'[1]RESIDENT SUMMARY'!C:C,"Not Tested")</f>
        <v>0</v>
      </c>
      <c r="BB3" t="e">
        <f>COUNTIFS('[1]RESIDENT SUMMARY'!B:B,"*"&amp;METADATA!A3&amp;"*",'[1]RESIDENT SUMMARY'!#REF!,"Yes")-COUNTIFS('[1]RESIDENT SUMMARY'!B:B,"*"&amp;METADATA!A3&amp;"*",'[1]RESIDENT SUMMARY'!#REF!,"Yes",'[1]RESIDENT SUMMARY'!C:C,"Positive")</f>
        <v>#REF!</v>
      </c>
      <c r="BC3" t="e">
        <f>COUNTIFS('[1]RESIDENT SUMMARY'!B:B,"*"&amp;METADATA!A3&amp;"*",'[1]RESIDENT SUMMARY'!#REF!,"Yes")-(COUNTIFS('[1]RESIDENT SUMMARY'!B:B,"*"&amp;METADATA!A3&amp;"*",'[1]RESIDENT SUMMARY'!D:D,"",'[1]RESIDENT SUMMARY'!#REF!,"Yes"))-COUNTIFS('[1]RESIDENT SUMMARY'!B:B,"*"&amp;METADATA!A3&amp;"*",'[1]RESIDENT SUMMARY'!#REF!,"Yes",'[1]RESIDENT SUMMARY'!C:C,"Positive")</f>
        <v>#REF!</v>
      </c>
      <c r="BD3" t="e">
        <f>COUNTIFS('[1]RESIDENT SUMMARY'!B:B,"*"&amp;METADATA!A3&amp;"*",'[1]RESIDENT SUMMARY'!#REF!,"Yes",'[1]RESIDENT SUMMARY'!G:G,"Yes")-(COUNTIFS('[1]RESIDENT SUMMARY'!B:B,"*"&amp;METADATA!A3&amp;"*",'[1]RESIDENT SUMMARY'!D:D,"",'[1]RESIDENT SUMMARY'!#REF!,"Yes",'[1]RESIDENT SUMMARY'!G:G,"Yes"))-COUNTIFS('[1]RESIDENT SUMMARY'!B:B,"*"&amp;METADATA!A3&amp;"*",'[1]RESIDENT SUMMARY'!#REF!,"Yes",'[1]RESIDENT SUMMARY'!C:C,"Positive",'[1]RESIDENT SUMMARY'!G:G,"Yes")</f>
        <v>#REF!</v>
      </c>
      <c r="BE3" t="e">
        <f t="shared" si="4"/>
        <v>#REF!</v>
      </c>
      <c r="BF3" t="e">
        <f t="shared" si="5"/>
        <v>#REF!</v>
      </c>
      <c r="BG3">
        <f>COUNTIFS('[1]RESIDENT SUMMARY'!B:B,"*"&amp;METADATA!A3&amp;"*",'[1]RESIDENT SUMMARY'!D:D,"Yes")</f>
        <v>0</v>
      </c>
      <c r="BH3">
        <f>COUNTIFS('[1]RESIDENT SUMMARY'!B:B,"*"&amp;METADATA!A3&amp;"*",'[1]RESIDENT SUMMARY'!D:D,"Yes",'[1]RESIDENT SUMMARY'!G:G,"Yes")</f>
        <v>0</v>
      </c>
      <c r="BI3">
        <f>COUNTIFS('[1]RESIDENT SUMMARY'!B:B,"*"&amp;METADATA!A3&amp;"*",'[1]RESIDENT SUMMARY'!C:C,"Positive",'[1]RESIDENT SUMMARY'!D:D,"Yes")</f>
        <v>0</v>
      </c>
      <c r="BJ3">
        <f t="shared" si="6"/>
        <v>0</v>
      </c>
      <c r="BL3">
        <f t="shared" ref="BL3:BM46" si="14">C3+AU3</f>
        <v>0</v>
      </c>
      <c r="BM3">
        <f t="shared" si="14"/>
        <v>0</v>
      </c>
      <c r="BN3">
        <f t="shared" si="7"/>
        <v>0</v>
      </c>
      <c r="BP3" s="38" t="str">
        <f>'[1]RESIDENCE SUMMARY'!A41</f>
        <v>Sunset North</v>
      </c>
      <c r="BQ3" s="39">
        <f>COUNTIFS(CL:CL,"*"&amp;BP3&amp;"*",CR:CR,1)</f>
        <v>0</v>
      </c>
      <c r="BR3" s="39">
        <f>COUNTIFS(CL:CL,"*"&amp;BP3&amp;"*",CR:CR,2)</f>
        <v>0</v>
      </c>
      <c r="BS3" s="39">
        <f>COUNTIFS(CL:CL,"*"&amp;BP3&amp;"*",CR:CR,3)</f>
        <v>0</v>
      </c>
      <c r="BT3" s="39">
        <f>COUNTIFS(CL:CL,"*"&amp;BP3&amp;"*",CR:CR,4)</f>
        <v>0</v>
      </c>
      <c r="BU3" s="40">
        <f>'[1]RESIDENCE SUMMARY'!F41</f>
        <v>0</v>
      </c>
      <c r="BV3" s="39">
        <f>'[1]RESIDENCE SUMMARY'!G41</f>
        <v>0</v>
      </c>
      <c r="BW3" s="41">
        <f>'[1]RESIDENCE SUMMARY'!H41</f>
        <v>0</v>
      </c>
      <c r="BY3" s="42">
        <f ca="1">TODAY()</f>
        <v>43935</v>
      </c>
      <c r="BZ3" s="31">
        <f>[1]PPE!B2</f>
        <v>6338</v>
      </c>
      <c r="CA3" s="31">
        <f>[1]PPE!B3</f>
        <v>7035</v>
      </c>
      <c r="CB3" s="24">
        <f>[1]PPE!B4</f>
        <v>22769</v>
      </c>
      <c r="CC3" s="24"/>
      <c r="CD3" s="24"/>
      <c r="CE3" s="24"/>
      <c r="CF3" s="25"/>
      <c r="CH3" s="43" t="str">
        <f>'[1]RESIDENCE SUMMARY'!A41</f>
        <v>Sunset North</v>
      </c>
      <c r="CI3" s="44">
        <f>'[1]RESIDENCE SUMMARY'!P41</f>
        <v>1</v>
      </c>
      <c r="CK3" s="33" t="str">
        <f>'[1]RESIDENT SUMMARY'!A3</f>
        <v xml:space="preserve">ANDREW SPECTOR </v>
      </c>
      <c r="CL3" s="34" t="str">
        <f>'[1]RESIDENT SUMMARY'!B3</f>
        <v>Rapp Road</v>
      </c>
      <c r="CM3" s="34" t="str">
        <f>'[1]RESIDENT SUMMARY'!C3</f>
        <v>Positive</v>
      </c>
      <c r="CN3" s="34" t="str">
        <f>'[1]RESIDENT SUMMARY'!D3</f>
        <v>Yes</v>
      </c>
      <c r="CO3" s="34" t="str">
        <f>'[1]RESIDENT SUMMARY'!F3</f>
        <v>Yes</v>
      </c>
      <c r="CP3" s="34" t="str">
        <f>'[1]RESIDENT SUMMARY'!E3</f>
        <v>Yes</v>
      </c>
      <c r="CQ3" s="34">
        <f>'[1]RESIDENT SUMMARY'!G3</f>
        <v>0</v>
      </c>
      <c r="CR3" s="35">
        <f t="shared" ref="CR3:CR66" si="15">IF(CQ3="Yes",0,IF(CM3="Positive",1,IF(CM3="Pending",2,IF(CP3="Yes",3,IF(CO3="Yes",4)))))</f>
        <v>1</v>
      </c>
      <c r="CT3" s="45" t="s">
        <v>71</v>
      </c>
      <c r="CU3" s="46" t="s">
        <v>72</v>
      </c>
      <c r="CV3" s="47" t="s">
        <v>73</v>
      </c>
      <c r="CW3" s="48" t="s">
        <v>74</v>
      </c>
      <c r="CX3" s="49" t="s">
        <v>75</v>
      </c>
    </row>
    <row r="4" spans="1:102" ht="18.75" customHeight="1" thickBot="1" x14ac:dyDescent="0.35">
      <c r="A4" t="s">
        <v>76</v>
      </c>
      <c r="B4">
        <f>COUNTIFS([1]MASTERLIST!D:D,"*"&amp;METADATA!A4&amp;"*",[1]MASTERLIST!S:S,"Positive")</f>
        <v>0</v>
      </c>
      <c r="C4">
        <f>COUNTIFS([1]MASTERLIST!D:D,"*"&amp;METADATA!A4&amp;"*",[1]MASTERLIST!S:S,"Positive",[1]MASTERLIST!V:V,"Yes")</f>
        <v>0</v>
      </c>
      <c r="D4">
        <f t="shared" si="0"/>
        <v>0</v>
      </c>
      <c r="F4">
        <f>COUNTIF('[1]MASTERLIST SUMMARY'!B:B,"*"&amp;METADATA!A4&amp;"*")</f>
        <v>4</v>
      </c>
      <c r="H4">
        <f>COUNTIFS([1]MASTERLIST!D:D,"*"&amp;METADATA!A4&amp;"*",[1]MASTERLIST!K:K,"&lt;&gt;None")</f>
        <v>3</v>
      </c>
      <c r="I4">
        <f>COUNTIFS([1]MASTERLIST!D:D,"*"&amp;METADATA!A4&amp;"*",[1]MASTERLIST!K:K,"&lt;&gt;None",[1]MASTERLIST!S:S,"Positive")</f>
        <v>0</v>
      </c>
      <c r="J4">
        <f>COUNTIFS([1]MASTERLIST!D:D,"*"&amp;METADATA!A4&amp;"*",[1]MASTERLIST!K:K,"&lt;&gt;None",[1]MASTERLIST!S:S,"Pending")</f>
        <v>0</v>
      </c>
      <c r="K4">
        <f>COUNTIFS([1]MASTERLIST!D:D,"*"&amp;METADATA!A4&amp;"*",[1]MASTERLIST!K:K,"&lt;&gt;None",[1]MASTERLIST!S:S,"Negative")</f>
        <v>1</v>
      </c>
      <c r="L4">
        <f>COUNTIFS([1]MASTERLIST!D:D,"*"&amp;METADATA!A4&amp;"*",[1]MASTERLIST!K:K,"&lt;&gt;None",[1]MASTERLIST!S:S,"Not Tested")</f>
        <v>0</v>
      </c>
      <c r="M4">
        <f>COUNTIFS([1]MASTERLIST!D:D,"*"&amp;METADATA!A4&amp;"*",[1]MASTERLIST!K:K,"&lt;&gt;None",[1]MASTERLIST!S:S,"Positive",[1]MASTERLIST!V:V,"Yes")+COUNTIFS([1]MASTERLIST!D:D,"*"&amp;METADATA!A4&amp;"*",[1]MASTERLIST!K:K,"&lt;&gt;None",[1]MASTERLIST!S:S,"Pending",[1]MASTERLIST!V:V,"Yes")+COUNTIFS([1]MASTERLIST!D:D,"*"&amp;METADATA!A4&amp;"*",[1]MASTERLIST!K:K,"&lt;&gt;None",[1]MASTERLIST!S:S,"Not Tested",[1]MASTERLIST!V:V,"Yes")+COUNTIFS([1]MASTERLIST!D:D,"*"&amp;METADATA!A4&amp;"*",[1]MASTERLIST!K:K,"&lt;&gt;None",[1]MASTERLIST!S:S,"Negative",[1]MASTERLIST!V:V,"Yes")</f>
        <v>1</v>
      </c>
      <c r="N4">
        <f t="shared" si="1"/>
        <v>2</v>
      </c>
      <c r="P4">
        <f>COUNTIFS([1]MASTERLIST!D:D,"*"&amp;METADATA!A4&amp;"*",[1]MASTERLIST!M:M,"Yes")</f>
        <v>1</v>
      </c>
      <c r="Q4">
        <f>COUNTIFS([1]MASTERLIST!D:D,"*"&amp;METADATA!A4&amp;"*",[1]MASTERLIST!M:M,"Yes",[1]MASTERLIST!V:V,"Yes")</f>
        <v>1</v>
      </c>
      <c r="R4">
        <f t="shared" si="8"/>
        <v>0</v>
      </c>
      <c r="S4" s="3">
        <f>COUNTIFS([1]MASTERLIST!D:D,"*"&amp;METADATA!A4&amp;"*",[1]MASTERLIST!M:M,"Yes")-(COUNTIFS([1]MASTERLIST!D:D,"*"&amp;METADATA!A4&amp;"*",[1]MASTERLIST!K:K,"None",[1]MASTERLIST!M:M,"Yes")+COUNTIFS([1]MASTERLIST!D:D,"*"&amp;METADATA!A4&amp;"*",[1]MASTERLIST!K:K,"",[1]MASTERLIST!M:M,"Yes"))</f>
        <v>0</v>
      </c>
      <c r="T4" s="3">
        <f>COUNTIFS([1]MASTERLIST!D:D,"*"&amp;METADATA!A4&amp;"*",[1]MASTERLIST!M:M,"Yes",[1]MASTERLIST!V:V,"Yes")-(COUNTIFS([1]MASTERLIST!D:D,"*"&amp;METADATA!A4&amp;"*",[1]MASTERLIST!K:K,"None",[1]MASTERLIST!M:M,"Yes",[1]MASTERLIST!V:V,"Yes")+COUNTIFS([1]MASTERLIST!D:D,"*"&amp;METADATA!A4&amp;"*",[1]MASTERLIST!K:K,"",[1]MASTERLIST!M:M,"Yes",[1]MASTERLIST!V:V,"Yes"))</f>
        <v>0</v>
      </c>
      <c r="U4" s="3">
        <f t="shared" si="9"/>
        <v>0</v>
      </c>
      <c r="V4">
        <f t="shared" si="10"/>
        <v>0</v>
      </c>
      <c r="X4">
        <f t="shared" si="2"/>
        <v>1</v>
      </c>
      <c r="Y4">
        <f>COUNTIFS([1]MASTERLIST!D:D,"*"&amp;METADATA!A4&amp;"*",[1]MASTERLIST!S:S,"Negative")</f>
        <v>1</v>
      </c>
      <c r="Z4">
        <f t="shared" si="3"/>
        <v>0</v>
      </c>
      <c r="AA4">
        <f>COUNTIFS([1]MASTERLIST!D:D,"*"&amp;METADATA!A4&amp;"*",[1]MASTERLIST!S:S,"Pending")-COUNTIFS([1]MASTERLIST!D:D,"*"&amp;METADATA!A4&amp;"*",[1]MASTERLIST!S:S,"Pending",[1]MASTERLIST!V:V,"Yes")</f>
        <v>0</v>
      </c>
      <c r="AC4" s="37">
        <f t="shared" ca="1" si="11"/>
        <v>43922</v>
      </c>
      <c r="AD4">
        <f ca="1">COUNTIFS([1]MASTERLIST!F:F,METADATA!$AC4,[1]MASTERLIST!S:S,"Positive")</f>
        <v>0</v>
      </c>
      <c r="AE4">
        <f ca="1">COUNTIFS([1]MASTERLIST!F:F,METADATA!$AC4,[1]MASTERLIST!S:S,"Positive",[1]MASTERLIST!V:V,"*"&amp;"Yes"&amp;"*")</f>
        <v>0</v>
      </c>
      <c r="AF4">
        <f t="shared" ref="AF4:AF16" ca="1" si="16">AD4-AE4</f>
        <v>0</v>
      </c>
      <c r="AG4">
        <f ca="1">COUNTIFS([1]MASTERLIST!F:F,METADATA!$AC4,[1]MASTERLIST!K:K,"&lt;&gt;None")</f>
        <v>5</v>
      </c>
      <c r="AH4">
        <f ca="1">COUNTIFS([1]MASTERLIST!F:F,METADATA!$AC4,[1]MASTERLIST!K:K,"&lt;&gt;None",[1]MASTERLIST!V:V,"Yes")</f>
        <v>5</v>
      </c>
      <c r="AI4">
        <f t="shared" ref="AI4:AI16" ca="1" si="17">AG4-AH4</f>
        <v>0</v>
      </c>
      <c r="AJ4" s="3">
        <f ca="1">COUNTIFS([1]MASTERLIST!F:F,METADATA!$AC4,[1]MASTERLIST!M:M,"Yes")</f>
        <v>4</v>
      </c>
      <c r="AK4">
        <f ca="1">COUNTIFS([1]MASTERLIST!F:F,METADATA!$AC4,[1]MASTERLIST!M:M,"Yes",[1]MASTERLIST!V:V,"Yes")</f>
        <v>4</v>
      </c>
      <c r="AL4">
        <f t="shared" ref="AL4:AL16" ca="1" si="18">AJ4-AK4</f>
        <v>0</v>
      </c>
      <c r="AM4" s="3">
        <f ca="1">COUNTIFS([1]MASTERLIST!F:F,METADATA!$AC4,[1]MASTERLIST!M:M,"Yes")-(COUNTIFS([1]MASTERLIST!F:F,METADATA!$AC4,[1]MASTERLIST!K:K,"None",[1]MASTERLIST!M:M,"Yes")+COUNTIFS([1]MASTERLIST!F:F,METADATA!$AC4,[1]MASTERLIST!K:K,"",[1]MASTERLIST!M:M,"Yes"))</f>
        <v>0</v>
      </c>
      <c r="AN4" s="3">
        <f ca="1">COUNTIFS([1]MASTERLIST!F:F,METADATA!$AC4,[1]MASTERLIST!M:M,"Yes",[1]MASTERLIST!V:V,"Yes")-(COUNTIFS([1]MASTERLIST!F:F,METADATA!$AC4,[1]MASTERLIST!K:K,"None",[1]MASTERLIST!M:M,"Yes",[1]MASTERLIST!V:V,"Yes")+COUNTIFS([1]MASTERLIST!F:F,METADATA!$AC4,[1]MASTERLIST!K:K,"",[1]MASTERLIST!M:M,"Yes",[1]MASTERLIST!V:V,"Yes"))</f>
        <v>0</v>
      </c>
      <c r="AO4" s="3">
        <f t="shared" ca="1" si="12"/>
        <v>0</v>
      </c>
      <c r="AP4">
        <f t="shared" ref="AP4:AP16" ca="1" si="19">AL4-AO4</f>
        <v>0</v>
      </c>
      <c r="AS4" s="3">
        <f>COUNTIF('[1]RESIDENT SUMMARY'!B:B,"*"&amp;METADATA!A4&amp;"*")</f>
        <v>0</v>
      </c>
      <c r="AT4" s="3">
        <f>COUNTIFS('[1]RESIDENT SUMMARY'!$B:$B,"*"&amp;METADATA!$A4&amp;"*",'[1]RESIDENT SUMMARY'!$C:$C,"Positive")</f>
        <v>0</v>
      </c>
      <c r="AU4" s="3">
        <f>COUNTIFS('[1]RESIDENT SUMMARY'!$B:$B,"*"&amp;METADATA!$A4&amp;"*",'[1]RESIDENT SUMMARY'!$C:$C,"Positive",'[1]RESIDENT SUMMARY'!G:G,"Yes")</f>
        <v>0</v>
      </c>
      <c r="AV4" s="3">
        <f>COUNTIFS('[1]RESIDENT SUMMARY'!$B:$B,"*"&amp;METADATA!$A4&amp;"*",'[1]RESIDENT SUMMARY'!$C:$C,"Positive")</f>
        <v>0</v>
      </c>
      <c r="AW4">
        <f>COUNTIFS('[1]RESIDENT SUMMARY'!B:B,"*"&amp;METADATA!A4&amp;"*",'[1]RESIDENT SUMMARY'!C:C,"Pending")</f>
        <v>0</v>
      </c>
      <c r="AX4">
        <f>COUNTIFS('[1]RESIDENT SUMMARY'!B:B,"*"&amp;METADATA!A4&amp;"*",'[1]RESIDENT SUMMARY'!C:C,"Pending",'[1]RESIDENT SUMMARY'!G:G,"Yes")</f>
        <v>0</v>
      </c>
      <c r="AY4">
        <f t="shared" si="13"/>
        <v>0</v>
      </c>
      <c r="AZ4">
        <f>COUNTIFS('[1]RESIDENT SUMMARY'!B:B,"*"&amp;METADATA!A4&amp;"*",'[1]RESIDENT SUMMARY'!C:C,"Negative")</f>
        <v>0</v>
      </c>
      <c r="BA4">
        <f>COUNTIFS('[1]RESIDENT SUMMARY'!B:B,"*"&amp;METADATA!A4&amp;"*",'[1]RESIDENT SUMMARY'!C:C,"Not Tested")</f>
        <v>0</v>
      </c>
      <c r="BB4" t="e">
        <f>COUNTIFS('[1]RESIDENT SUMMARY'!B:B,"*"&amp;METADATA!A4&amp;"*",'[1]RESIDENT SUMMARY'!#REF!,"Yes")-COUNTIFS('[1]RESIDENT SUMMARY'!B:B,"*"&amp;METADATA!A4&amp;"*",'[1]RESIDENT SUMMARY'!#REF!,"Yes",'[1]RESIDENT SUMMARY'!C:C,"Positive")</f>
        <v>#REF!</v>
      </c>
      <c r="BC4" t="e">
        <f>COUNTIFS('[1]RESIDENT SUMMARY'!B:B,"*"&amp;METADATA!A4&amp;"*",'[1]RESIDENT SUMMARY'!#REF!,"Yes")-(COUNTIFS('[1]RESIDENT SUMMARY'!B:B,"*"&amp;METADATA!A4&amp;"*",'[1]RESIDENT SUMMARY'!D:D,"",'[1]RESIDENT SUMMARY'!#REF!,"Yes"))-COUNTIFS('[1]RESIDENT SUMMARY'!B:B,"*"&amp;METADATA!A4&amp;"*",'[1]RESIDENT SUMMARY'!#REF!,"Yes",'[1]RESIDENT SUMMARY'!C:C,"Positive")</f>
        <v>#REF!</v>
      </c>
      <c r="BD4" t="e">
        <f>COUNTIFS('[1]RESIDENT SUMMARY'!B:B,"*"&amp;METADATA!A4&amp;"*",'[1]RESIDENT SUMMARY'!#REF!,"Yes",'[1]RESIDENT SUMMARY'!G:G,"Yes")-(COUNTIFS('[1]RESIDENT SUMMARY'!B:B,"*"&amp;METADATA!A4&amp;"*",'[1]RESIDENT SUMMARY'!D:D,"",'[1]RESIDENT SUMMARY'!#REF!,"Yes",'[1]RESIDENT SUMMARY'!G:G,"Yes"))-COUNTIFS('[1]RESIDENT SUMMARY'!B:B,"*"&amp;METADATA!A4&amp;"*",'[1]RESIDENT SUMMARY'!#REF!,"Yes",'[1]RESIDENT SUMMARY'!C:C,"Positive",'[1]RESIDENT SUMMARY'!G:G,"Yes")</f>
        <v>#REF!</v>
      </c>
      <c r="BE4" t="e">
        <f t="shared" si="4"/>
        <v>#REF!</v>
      </c>
      <c r="BF4" t="e">
        <f t="shared" si="5"/>
        <v>#REF!</v>
      </c>
      <c r="BG4">
        <f>COUNTIFS('[1]RESIDENT SUMMARY'!B:B,"*"&amp;METADATA!A4&amp;"*",'[1]RESIDENT SUMMARY'!D:D,"Yes")</f>
        <v>0</v>
      </c>
      <c r="BH4">
        <f>COUNTIFS('[1]RESIDENT SUMMARY'!B:B,"*"&amp;METADATA!A4&amp;"*",'[1]RESIDENT SUMMARY'!D:D,"Yes",'[1]RESIDENT SUMMARY'!G:G,"Yes")</f>
        <v>0</v>
      </c>
      <c r="BI4">
        <f>COUNTIFS('[1]RESIDENT SUMMARY'!B:B,"*"&amp;METADATA!A4&amp;"*",'[1]RESIDENT SUMMARY'!C:C,"Positive",'[1]RESIDENT SUMMARY'!D:D,"Yes")</f>
        <v>0</v>
      </c>
      <c r="BJ4">
        <f t="shared" si="6"/>
        <v>0</v>
      </c>
      <c r="BL4">
        <f t="shared" si="14"/>
        <v>0</v>
      </c>
      <c r="BM4">
        <f t="shared" si="14"/>
        <v>0</v>
      </c>
      <c r="BN4">
        <f t="shared" si="7"/>
        <v>2</v>
      </c>
      <c r="BP4" s="38" t="str">
        <f>'[1]RESIDENCE SUMMARY'!A42</f>
        <v xml:space="preserve">Sunset South </v>
      </c>
      <c r="BQ4" s="39">
        <f>COUNTIFS(CL:CL,"*"&amp;BP4&amp;"*",CR:CR,1)</f>
        <v>0</v>
      </c>
      <c r="BR4" s="39">
        <f>COUNTIFS(CL:CL,"*"&amp;BP4&amp;"*",CR:CR,2)</f>
        <v>0</v>
      </c>
      <c r="BS4" s="39">
        <f>COUNTIFS(CL:CL,"*"&amp;BP4&amp;"*",CR:CR,3)</f>
        <v>0</v>
      </c>
      <c r="BT4" s="39">
        <f>COUNTIFS(CL:CL,"*"&amp;BP4&amp;"*",CR:CR,4)</f>
        <v>0</v>
      </c>
      <c r="BU4" s="40">
        <f>'[1]RESIDENCE SUMMARY'!F42</f>
        <v>0</v>
      </c>
      <c r="BV4" s="39">
        <f>'[1]RESIDENCE SUMMARY'!G42</f>
        <v>0</v>
      </c>
      <c r="BW4" s="41">
        <f>'[1]RESIDENCE SUMMARY'!H42</f>
        <v>0</v>
      </c>
      <c r="BY4" s="50">
        <f t="shared" ref="BY4:BY15" ca="1" si="20">BY3+1</f>
        <v>43936</v>
      </c>
      <c r="BZ4" s="31">
        <f>$BZ3-[1]PPE!$K$2</f>
        <v>6297.5</v>
      </c>
      <c r="CA4" s="31">
        <f>$CA3-[1]PPE!$K$3</f>
        <v>5845.8</v>
      </c>
      <c r="CB4" s="24">
        <f>CB3-[1]PPE!$D$4</f>
        <v>22378</v>
      </c>
      <c r="CC4" s="24"/>
      <c r="CD4" s="24"/>
      <c r="CE4" s="24"/>
      <c r="CF4" s="25"/>
      <c r="CH4" s="43" t="str">
        <f>'[1]RESIDENCE SUMMARY'!A42</f>
        <v xml:space="preserve">Sunset South </v>
      </c>
      <c r="CI4" s="51">
        <f>'[1]RESIDENCE SUMMARY'!P42</f>
        <v>1</v>
      </c>
      <c r="CK4" s="33" t="str">
        <f>'[1]RESIDENT SUMMARY'!A4</f>
        <v>KERRI FILINGERI</v>
      </c>
      <c r="CL4" s="34" t="str">
        <f>'[1]RESIDENT SUMMARY'!B4</f>
        <v>RAILROAD</v>
      </c>
      <c r="CM4" s="34" t="str">
        <f>'[1]RESIDENT SUMMARY'!C4</f>
        <v>Pending</v>
      </c>
      <c r="CN4" s="34" t="str">
        <f>'[1]RESIDENT SUMMARY'!D4</f>
        <v>Yes</v>
      </c>
      <c r="CO4" s="34">
        <f>'[1]RESIDENT SUMMARY'!F4</f>
        <v>0</v>
      </c>
      <c r="CP4" s="34">
        <f>'[1]RESIDENT SUMMARY'!E4</f>
        <v>0</v>
      </c>
      <c r="CQ4" s="34">
        <f>'[1]RESIDENT SUMMARY'!G4</f>
        <v>0</v>
      </c>
      <c r="CR4" s="35">
        <f t="shared" si="15"/>
        <v>2</v>
      </c>
      <c r="CT4" s="52"/>
      <c r="CU4" s="53">
        <f>C47+C48+(COUNTIFS(CQ:CQ,"Yes",CM:CM,"Positive"))</f>
        <v>2</v>
      </c>
      <c r="CV4" s="53">
        <f>D47+D48+(COUNTIF(CM:CM,"Positive"))</f>
        <v>17</v>
      </c>
      <c r="CW4" s="53">
        <f>J47+J48+(COUNTIF(CM:CM,"Pending"))</f>
        <v>17</v>
      </c>
      <c r="CX4" s="53">
        <f>N47+N48+(COUNTIF(CN:CN,"Yes"))</f>
        <v>59</v>
      </c>
    </row>
    <row r="5" spans="1:102" ht="18.75" customHeight="1" x14ac:dyDescent="0.3">
      <c r="A5" t="s">
        <v>77</v>
      </c>
      <c r="B5">
        <f>COUNTIFS([1]MASTERLIST!D:D,"*"&amp;METADATA!A5&amp;"*",[1]MASTERLIST!S:S,"Positive")</f>
        <v>0</v>
      </c>
      <c r="C5">
        <f>COUNTIFS([1]MASTERLIST!D:D,"*"&amp;METADATA!A5&amp;"*",[1]MASTERLIST!S:S,"Positive",[1]MASTERLIST!V:V,"Yes")</f>
        <v>0</v>
      </c>
      <c r="D5">
        <f t="shared" si="0"/>
        <v>0</v>
      </c>
      <c r="F5">
        <f>COUNTIF('[1]MASTERLIST SUMMARY'!B:B,"*"&amp;METADATA!A5&amp;"*")</f>
        <v>0</v>
      </c>
      <c r="H5">
        <f>COUNTIFS([1]MASTERLIST!D:D,"*"&amp;METADATA!A5&amp;"*",[1]MASTERLIST!K:K,"&lt;&gt;None")</f>
        <v>0</v>
      </c>
      <c r="I5">
        <f>COUNTIFS([1]MASTERLIST!D:D,"*"&amp;METADATA!A5&amp;"*",[1]MASTERLIST!K:K,"&lt;&gt;None",[1]MASTERLIST!S:S,"Positive")</f>
        <v>0</v>
      </c>
      <c r="J5">
        <f>COUNTIFS([1]MASTERLIST!D:D,"*"&amp;METADATA!A5&amp;"*",[1]MASTERLIST!K:K,"&lt;&gt;None",[1]MASTERLIST!S:S,"Pending")</f>
        <v>0</v>
      </c>
      <c r="K5">
        <f>COUNTIFS([1]MASTERLIST!D:D,"*"&amp;METADATA!A5&amp;"*",[1]MASTERLIST!K:K,"&lt;&gt;None",[1]MASTERLIST!S:S,"Negative")</f>
        <v>0</v>
      </c>
      <c r="L5">
        <f>COUNTIFS([1]MASTERLIST!D:D,"*"&amp;METADATA!A5&amp;"*",[1]MASTERLIST!K:K,"&lt;&gt;None",[1]MASTERLIST!S:S,"Not Tested")</f>
        <v>0</v>
      </c>
      <c r="M5">
        <f>COUNTIFS([1]MASTERLIST!D:D,"*"&amp;METADATA!A5&amp;"*",[1]MASTERLIST!K:K,"&lt;&gt;None",[1]MASTERLIST!S:S,"Positive",[1]MASTERLIST!V:V,"Yes")+COUNTIFS([1]MASTERLIST!D:D,"*"&amp;METADATA!A5&amp;"*",[1]MASTERLIST!K:K,"&lt;&gt;None",[1]MASTERLIST!S:S,"Pending",[1]MASTERLIST!V:V,"Yes")+COUNTIFS([1]MASTERLIST!D:D,"*"&amp;METADATA!A5&amp;"*",[1]MASTERLIST!K:K,"&lt;&gt;None",[1]MASTERLIST!S:S,"Not Tested",[1]MASTERLIST!V:V,"Yes")+COUNTIFS([1]MASTERLIST!D:D,"*"&amp;METADATA!A5&amp;"*",[1]MASTERLIST!K:K,"&lt;&gt;None",[1]MASTERLIST!S:S,"Negative",[1]MASTERLIST!V:V,"Yes")</f>
        <v>0</v>
      </c>
      <c r="N5">
        <f t="shared" si="1"/>
        <v>0</v>
      </c>
      <c r="P5">
        <f>COUNTIFS([1]MASTERLIST!D:D,"*"&amp;METADATA!A5&amp;"*",[1]MASTERLIST!M:M,"Yes")</f>
        <v>0</v>
      </c>
      <c r="Q5">
        <f>COUNTIFS([1]MASTERLIST!D:D,"*"&amp;METADATA!A5&amp;"*",[1]MASTERLIST!M:M,"Yes",[1]MASTERLIST!V:V,"Yes")</f>
        <v>0</v>
      </c>
      <c r="R5">
        <f t="shared" si="8"/>
        <v>0</v>
      </c>
      <c r="S5" s="3">
        <f>COUNTIFS([1]MASTERLIST!D:D,"*"&amp;METADATA!A5&amp;"*",[1]MASTERLIST!M:M,"Yes")-(COUNTIFS([1]MASTERLIST!D:D,"*"&amp;METADATA!A5&amp;"*",[1]MASTERLIST!K:K,"None",[1]MASTERLIST!M:M,"Yes")+COUNTIFS([1]MASTERLIST!D:D,"*"&amp;METADATA!A5&amp;"*",[1]MASTERLIST!K:K,"",[1]MASTERLIST!M:M,"Yes"))</f>
        <v>0</v>
      </c>
      <c r="T5" s="3">
        <f>COUNTIFS([1]MASTERLIST!D:D,"*"&amp;METADATA!A5&amp;"*",[1]MASTERLIST!M:M,"Yes",[1]MASTERLIST!V:V,"Yes")-(COUNTIFS([1]MASTERLIST!D:D,"*"&amp;METADATA!A5&amp;"*",[1]MASTERLIST!K:K,"None",[1]MASTERLIST!M:M,"Yes",[1]MASTERLIST!V:V,"Yes")+COUNTIFS([1]MASTERLIST!D:D,"*"&amp;METADATA!A5&amp;"*",[1]MASTERLIST!K:K,"",[1]MASTERLIST!M:M,"Yes",[1]MASTERLIST!V:V,"Yes"))</f>
        <v>0</v>
      </c>
      <c r="U5" s="3">
        <f t="shared" si="9"/>
        <v>0</v>
      </c>
      <c r="V5">
        <f t="shared" si="10"/>
        <v>0</v>
      </c>
      <c r="X5">
        <f t="shared" si="2"/>
        <v>0</v>
      </c>
      <c r="Y5">
        <f>COUNTIFS([1]MASTERLIST!D:D,"*"&amp;METADATA!A5&amp;"*",[1]MASTERLIST!S:S,"Negative")</f>
        <v>0</v>
      </c>
      <c r="Z5">
        <f t="shared" si="3"/>
        <v>0</v>
      </c>
      <c r="AA5">
        <f>COUNTIFS([1]MASTERLIST!D:D,"*"&amp;METADATA!A5&amp;"*",[1]MASTERLIST!S:S,"Pending")-COUNTIFS([1]MASTERLIST!D:D,"*"&amp;METADATA!A5&amp;"*",[1]MASTERLIST!S:S,"Pending",[1]MASTERLIST!V:V,"Yes")</f>
        <v>0</v>
      </c>
      <c r="AC5" s="37">
        <f t="shared" ca="1" si="11"/>
        <v>43923</v>
      </c>
      <c r="AD5">
        <f ca="1">COUNTIFS([1]MASTERLIST!F:F,METADATA!$AC5,[1]MASTERLIST!S:S,"Positive")</f>
        <v>1</v>
      </c>
      <c r="AE5">
        <f ca="1">COUNTIFS([1]MASTERLIST!F:F,METADATA!$AC5,[1]MASTERLIST!S:S,"Positive",[1]MASTERLIST!V:V,"*"&amp;"Yes"&amp;"*")</f>
        <v>0</v>
      </c>
      <c r="AF5">
        <f t="shared" ca="1" si="16"/>
        <v>1</v>
      </c>
      <c r="AG5">
        <f ca="1">COUNTIFS([1]MASTERLIST!F:F,METADATA!$AC5,[1]MASTERLIST!K:K,"&lt;&gt;None")</f>
        <v>5</v>
      </c>
      <c r="AH5">
        <f ca="1">COUNTIFS([1]MASTERLIST!F:F,METADATA!$AC5,[1]MASTERLIST!K:K,"&lt;&gt;None",[1]MASTERLIST!V:V,"Yes")</f>
        <v>3</v>
      </c>
      <c r="AI5">
        <f t="shared" ca="1" si="17"/>
        <v>2</v>
      </c>
      <c r="AJ5" s="3">
        <f ca="1">COUNTIFS([1]MASTERLIST!F:F,METADATA!$AC5,[1]MASTERLIST!M:M,"Yes")</f>
        <v>6</v>
      </c>
      <c r="AK5">
        <f ca="1">COUNTIFS([1]MASTERLIST!F:F,METADATA!$AC5,[1]MASTERLIST!M:M,"Yes",[1]MASTERLIST!V:V,"Yes")</f>
        <v>4</v>
      </c>
      <c r="AL5">
        <f t="shared" ca="1" si="18"/>
        <v>2</v>
      </c>
      <c r="AM5" s="3">
        <f ca="1">COUNTIFS([1]MASTERLIST!F:F,METADATA!$AC5,[1]MASTERLIST!M:M,"Yes")-(COUNTIFS([1]MASTERLIST!F:F,METADATA!$AC5,[1]MASTERLIST!K:K,"None",[1]MASTERLIST!M:M,"Yes")+COUNTIFS([1]MASTERLIST!F:F,METADATA!$AC5,[1]MASTERLIST!K:K,"",[1]MASTERLIST!M:M,"Yes"))</f>
        <v>3</v>
      </c>
      <c r="AN5" s="3">
        <f ca="1">COUNTIFS([1]MASTERLIST!F:F,METADATA!$AC5,[1]MASTERLIST!M:M,"Yes",[1]MASTERLIST!V:V,"Yes")-(COUNTIFS([1]MASTERLIST!F:F,METADATA!$AC5,[1]MASTERLIST!K:K,"None",[1]MASTERLIST!M:M,"Yes",[1]MASTERLIST!V:V,"Yes")+COUNTIFS([1]MASTERLIST!F:F,METADATA!$AC5,[1]MASTERLIST!K:K,"",[1]MASTERLIST!M:M,"Yes",[1]MASTERLIST!V:V,"Yes"))</f>
        <v>1</v>
      </c>
      <c r="AO5" s="3">
        <f t="shared" ca="1" si="12"/>
        <v>2</v>
      </c>
      <c r="AP5">
        <f t="shared" ca="1" si="19"/>
        <v>0</v>
      </c>
      <c r="AS5" s="3">
        <f>COUNTIF('[1]RESIDENT SUMMARY'!B:B,"*"&amp;METADATA!A5&amp;"*")</f>
        <v>0</v>
      </c>
      <c r="AT5" s="3">
        <f>COUNTIFS('[1]RESIDENT SUMMARY'!$B:$B,"*"&amp;METADATA!$A5&amp;"*",'[1]RESIDENT SUMMARY'!$C:$C,"Positive")</f>
        <v>0</v>
      </c>
      <c r="AU5" s="3">
        <f>COUNTIFS('[1]RESIDENT SUMMARY'!$B:$B,"*"&amp;METADATA!$A5&amp;"*",'[1]RESIDENT SUMMARY'!$C:$C,"Positive",'[1]RESIDENT SUMMARY'!G:G,"Yes")</f>
        <v>0</v>
      </c>
      <c r="AV5" s="3">
        <f>COUNTIFS('[1]RESIDENT SUMMARY'!$B:$B,"*"&amp;METADATA!$A5&amp;"*",'[1]RESIDENT SUMMARY'!$C:$C,"Positive")</f>
        <v>0</v>
      </c>
      <c r="AW5">
        <f>COUNTIFS('[1]RESIDENT SUMMARY'!B:B,"*"&amp;METADATA!A5&amp;"*",'[1]RESIDENT SUMMARY'!C:C,"Pending")</f>
        <v>0</v>
      </c>
      <c r="AX5">
        <f>COUNTIFS('[1]RESIDENT SUMMARY'!B:B,"*"&amp;METADATA!A5&amp;"*",'[1]RESIDENT SUMMARY'!C:C,"Pending",'[1]RESIDENT SUMMARY'!G:G,"Yes")</f>
        <v>0</v>
      </c>
      <c r="AY5">
        <f t="shared" si="13"/>
        <v>0</v>
      </c>
      <c r="AZ5">
        <f>COUNTIFS('[1]RESIDENT SUMMARY'!B:B,"*"&amp;METADATA!A5&amp;"*",'[1]RESIDENT SUMMARY'!C:C,"Negative")</f>
        <v>0</v>
      </c>
      <c r="BA5">
        <f>COUNTIFS('[1]RESIDENT SUMMARY'!B:B,"*"&amp;METADATA!A5&amp;"*",'[1]RESIDENT SUMMARY'!C:C,"Not Tested")</f>
        <v>0</v>
      </c>
      <c r="BB5" t="e">
        <f>COUNTIFS('[1]RESIDENT SUMMARY'!B:B,"*"&amp;METADATA!A5&amp;"*",'[1]RESIDENT SUMMARY'!#REF!,"Yes")-COUNTIFS('[1]RESIDENT SUMMARY'!B:B,"*"&amp;METADATA!A5&amp;"*",'[1]RESIDENT SUMMARY'!#REF!,"Yes",'[1]RESIDENT SUMMARY'!C:C,"Positive")</f>
        <v>#REF!</v>
      </c>
      <c r="BC5" t="e">
        <f>COUNTIFS('[1]RESIDENT SUMMARY'!B:B,"*"&amp;METADATA!A5&amp;"*",'[1]RESIDENT SUMMARY'!#REF!,"Yes")-(COUNTIFS('[1]RESIDENT SUMMARY'!B:B,"*"&amp;METADATA!A5&amp;"*",'[1]RESIDENT SUMMARY'!D:D,"",'[1]RESIDENT SUMMARY'!#REF!,"Yes"))-COUNTIFS('[1]RESIDENT SUMMARY'!B:B,"*"&amp;METADATA!A5&amp;"*",'[1]RESIDENT SUMMARY'!#REF!,"Yes",'[1]RESIDENT SUMMARY'!C:C,"Positive")</f>
        <v>#REF!</v>
      </c>
      <c r="BD5" t="e">
        <f>COUNTIFS('[1]RESIDENT SUMMARY'!B:B,"*"&amp;METADATA!A5&amp;"*",'[1]RESIDENT SUMMARY'!#REF!,"Yes",'[1]RESIDENT SUMMARY'!G:G,"Yes")-(COUNTIFS('[1]RESIDENT SUMMARY'!B:B,"*"&amp;METADATA!A5&amp;"*",'[1]RESIDENT SUMMARY'!D:D,"",'[1]RESIDENT SUMMARY'!#REF!,"Yes",'[1]RESIDENT SUMMARY'!G:G,"Yes"))-COUNTIFS('[1]RESIDENT SUMMARY'!B:B,"*"&amp;METADATA!A5&amp;"*",'[1]RESIDENT SUMMARY'!#REF!,"Yes",'[1]RESIDENT SUMMARY'!C:C,"Positive",'[1]RESIDENT SUMMARY'!G:G,"Yes")</f>
        <v>#REF!</v>
      </c>
      <c r="BE5" t="e">
        <f t="shared" si="4"/>
        <v>#REF!</v>
      </c>
      <c r="BF5" t="e">
        <f t="shared" si="5"/>
        <v>#REF!</v>
      </c>
      <c r="BG5">
        <f>COUNTIFS('[1]RESIDENT SUMMARY'!B:B,"*"&amp;METADATA!A5&amp;"*",'[1]RESIDENT SUMMARY'!D:D,"Yes")</f>
        <v>0</v>
      </c>
      <c r="BH5">
        <f>COUNTIFS('[1]RESIDENT SUMMARY'!B:B,"*"&amp;METADATA!A5&amp;"*",'[1]RESIDENT SUMMARY'!D:D,"Yes",'[1]RESIDENT SUMMARY'!G:G,"Yes")</f>
        <v>0</v>
      </c>
      <c r="BI5">
        <f>COUNTIFS('[1]RESIDENT SUMMARY'!B:B,"*"&amp;METADATA!A5&amp;"*",'[1]RESIDENT SUMMARY'!C:C,"Positive",'[1]RESIDENT SUMMARY'!D:D,"Yes")</f>
        <v>0</v>
      </c>
      <c r="BJ5">
        <f t="shared" si="6"/>
        <v>0</v>
      </c>
      <c r="BL5">
        <f t="shared" si="14"/>
        <v>0</v>
      </c>
      <c r="BM5">
        <f t="shared" si="14"/>
        <v>0</v>
      </c>
      <c r="BN5">
        <f t="shared" si="7"/>
        <v>0</v>
      </c>
      <c r="BP5" s="38" t="str">
        <f>'[1]RESIDENCE SUMMARY'!A28</f>
        <v>Otis Armstrong</v>
      </c>
      <c r="BQ5" s="39">
        <f>COUNTIFS(CL:CL,"*"&amp;BP5&amp;"*",CR:CR,1)</f>
        <v>0</v>
      </c>
      <c r="BR5" s="39">
        <f>COUNTIFS(CL:CL,"*"&amp;BP5&amp;"*",CR:CR,2)</f>
        <v>0</v>
      </c>
      <c r="BS5" s="39">
        <f>COUNTIFS(CL:CL,"*"&amp;BP5&amp;"*",CR:CR,3)</f>
        <v>0</v>
      </c>
      <c r="BT5" s="39">
        <f>COUNTIFS(CL:CL,"*"&amp;BP5&amp;"*",CR:CR,4)</f>
        <v>0</v>
      </c>
      <c r="BU5" s="40">
        <f>'[1]RESIDENCE SUMMARY'!F28</f>
        <v>0</v>
      </c>
      <c r="BV5" s="39">
        <f>'[1]RESIDENCE SUMMARY'!G28</f>
        <v>0</v>
      </c>
      <c r="BW5" s="41">
        <f>'[1]RESIDENCE SUMMARY'!H28</f>
        <v>0</v>
      </c>
      <c r="BY5" s="50">
        <f t="shared" ca="1" si="20"/>
        <v>43937</v>
      </c>
      <c r="BZ5" s="31">
        <f>$BZ4-[1]PPE!$K$2</f>
        <v>6257</v>
      </c>
      <c r="CA5" s="31">
        <f>$CA4-[1]PPE!$K$3</f>
        <v>4656.6000000000004</v>
      </c>
      <c r="CB5" s="24">
        <f>CB4-[1]PPE!$D$4</f>
        <v>21987</v>
      </c>
      <c r="CC5" s="24"/>
      <c r="CD5" s="24"/>
      <c r="CE5" s="24"/>
      <c r="CF5" s="25"/>
      <c r="CH5" s="43" t="str">
        <f>'[1]RESIDENCE SUMMARY'!A28</f>
        <v>Otis Armstrong</v>
      </c>
      <c r="CI5" s="51">
        <f>'[1]RESIDENCE SUMMARY'!P28</f>
        <v>1</v>
      </c>
      <c r="CK5" s="33" t="str">
        <f>'[1]RESIDENT SUMMARY'!A5</f>
        <v>SARAH ATLAS</v>
      </c>
      <c r="CL5" s="34" t="str">
        <f>'[1]RESIDENT SUMMARY'!B5</f>
        <v>RAILROAD</v>
      </c>
      <c r="CM5" s="34" t="str">
        <f>'[1]RESIDENT SUMMARY'!C5</f>
        <v>Pending</v>
      </c>
      <c r="CN5" s="34" t="str">
        <f>'[1]RESIDENT SUMMARY'!D5</f>
        <v>Yes</v>
      </c>
      <c r="CO5" s="34">
        <f>'[1]RESIDENT SUMMARY'!F5</f>
        <v>0</v>
      </c>
      <c r="CP5" s="34">
        <f>'[1]RESIDENT SUMMARY'!E5</f>
        <v>0</v>
      </c>
      <c r="CQ5" s="34">
        <f>'[1]RESIDENT SUMMARY'!G5</f>
        <v>0</v>
      </c>
      <c r="CR5" s="35">
        <f t="shared" si="15"/>
        <v>2</v>
      </c>
      <c r="CT5" s="54" t="s">
        <v>78</v>
      </c>
      <c r="CU5" s="55" t="s">
        <v>79</v>
      </c>
      <c r="CV5" s="56" t="s">
        <v>80</v>
      </c>
      <c r="CW5" s="57" t="s">
        <v>81</v>
      </c>
      <c r="CX5" s="58" t="s">
        <v>82</v>
      </c>
    </row>
    <row r="6" spans="1:102" ht="18.75" customHeight="1" thickBot="1" x14ac:dyDescent="0.35">
      <c r="A6" t="s">
        <v>83</v>
      </c>
      <c r="B6">
        <f>COUNTIFS([1]MASTERLIST!D:D,"*"&amp;METADATA!A6&amp;"*",[1]MASTERLIST!S:S,"Positive")</f>
        <v>0</v>
      </c>
      <c r="C6">
        <f>COUNTIFS([1]MASTERLIST!D:D,"*"&amp;METADATA!A6&amp;"*",[1]MASTERLIST!S:S,"Positive",[1]MASTERLIST!V:V,"Yes")</f>
        <v>0</v>
      </c>
      <c r="D6">
        <f t="shared" si="0"/>
        <v>0</v>
      </c>
      <c r="F6">
        <f>COUNTIF('[1]MASTERLIST SUMMARY'!B:B,"*"&amp;METADATA!A6&amp;"*")</f>
        <v>2</v>
      </c>
      <c r="H6">
        <f>COUNTIFS([1]MASTERLIST!D:D,"*"&amp;METADATA!A6&amp;"*",[1]MASTERLIST!K:K,"&lt;&gt;None")</f>
        <v>1</v>
      </c>
      <c r="I6">
        <f>COUNTIFS([1]MASTERLIST!D:D,"*"&amp;METADATA!A6&amp;"*",[1]MASTERLIST!K:K,"&lt;&gt;None",[1]MASTERLIST!S:S,"Positive")</f>
        <v>0</v>
      </c>
      <c r="J6">
        <f>COUNTIFS([1]MASTERLIST!D:D,"*"&amp;METADATA!A6&amp;"*",[1]MASTERLIST!K:K,"&lt;&gt;None",[1]MASTERLIST!S:S,"Pending")</f>
        <v>0</v>
      </c>
      <c r="K6">
        <f>COUNTIFS([1]MASTERLIST!D:D,"*"&amp;METADATA!A6&amp;"*",[1]MASTERLIST!K:K,"&lt;&gt;None",[1]MASTERLIST!S:S,"Negative")</f>
        <v>0</v>
      </c>
      <c r="L6">
        <f>COUNTIFS([1]MASTERLIST!D:D,"*"&amp;METADATA!A6&amp;"*",[1]MASTERLIST!K:K,"&lt;&gt;None",[1]MASTERLIST!S:S,"Not Tested")</f>
        <v>1</v>
      </c>
      <c r="M6">
        <f>COUNTIFS([1]MASTERLIST!D:D,"*"&amp;METADATA!A6&amp;"*",[1]MASTERLIST!K:K,"&lt;&gt;None",[1]MASTERLIST!S:S,"Positive",[1]MASTERLIST!V:V,"Yes")+COUNTIFS([1]MASTERLIST!D:D,"*"&amp;METADATA!A6&amp;"*",[1]MASTERLIST!K:K,"&lt;&gt;None",[1]MASTERLIST!S:S,"Pending",[1]MASTERLIST!V:V,"Yes")+COUNTIFS([1]MASTERLIST!D:D,"*"&amp;METADATA!A6&amp;"*",[1]MASTERLIST!K:K,"&lt;&gt;None",[1]MASTERLIST!S:S,"Not Tested",[1]MASTERLIST!V:V,"Yes")+COUNTIFS([1]MASTERLIST!D:D,"*"&amp;METADATA!A6&amp;"*",[1]MASTERLIST!K:K,"&lt;&gt;None",[1]MASTERLIST!S:S,"Negative",[1]MASTERLIST!V:V,"Yes")</f>
        <v>1</v>
      </c>
      <c r="N6">
        <f t="shared" si="1"/>
        <v>0</v>
      </c>
      <c r="P6">
        <f>COUNTIFS([1]MASTERLIST!D:D,"*"&amp;METADATA!A6&amp;"*",[1]MASTERLIST!M:M,"Yes")</f>
        <v>1</v>
      </c>
      <c r="Q6">
        <f>COUNTIFS([1]MASTERLIST!D:D,"*"&amp;METADATA!A6&amp;"*",[1]MASTERLIST!M:M,"Yes",[1]MASTERLIST!V:V,"Yes")</f>
        <v>1</v>
      </c>
      <c r="R6">
        <f t="shared" si="8"/>
        <v>0</v>
      </c>
      <c r="S6" s="3">
        <f>COUNTIFS([1]MASTERLIST!D:D,"*"&amp;METADATA!A6&amp;"*",[1]MASTERLIST!M:M,"Yes")-(COUNTIFS([1]MASTERLIST!D:D,"*"&amp;METADATA!A6&amp;"*",[1]MASTERLIST!K:K,"None",[1]MASTERLIST!M:M,"Yes")+COUNTIFS([1]MASTERLIST!D:D,"*"&amp;METADATA!A6&amp;"*",[1]MASTERLIST!K:K,"",[1]MASTERLIST!M:M,"Yes"))</f>
        <v>0</v>
      </c>
      <c r="T6" s="3">
        <f>COUNTIFS([1]MASTERLIST!D:D,"*"&amp;METADATA!A6&amp;"*",[1]MASTERLIST!M:M,"Yes",[1]MASTERLIST!V:V,"Yes")-(COUNTIFS([1]MASTERLIST!D:D,"*"&amp;METADATA!A6&amp;"*",[1]MASTERLIST!K:K,"None",[1]MASTERLIST!M:M,"Yes",[1]MASTERLIST!V:V,"Yes")+COUNTIFS([1]MASTERLIST!D:D,"*"&amp;METADATA!A6&amp;"*",[1]MASTERLIST!K:K,"",[1]MASTERLIST!M:M,"Yes",[1]MASTERLIST!V:V,"Yes"))</f>
        <v>0</v>
      </c>
      <c r="U6" s="3">
        <f t="shared" si="9"/>
        <v>0</v>
      </c>
      <c r="V6">
        <f t="shared" si="10"/>
        <v>0</v>
      </c>
      <c r="X6">
        <f t="shared" si="2"/>
        <v>1</v>
      </c>
      <c r="Y6">
        <f>COUNTIFS([1]MASTERLIST!D:D,"*"&amp;METADATA!A6&amp;"*",[1]MASTERLIST!S:S,"Negative")</f>
        <v>1</v>
      </c>
      <c r="Z6">
        <f t="shared" si="3"/>
        <v>0</v>
      </c>
      <c r="AA6">
        <f>COUNTIFS([1]MASTERLIST!D:D,"*"&amp;METADATA!A6&amp;"*",[1]MASTERLIST!S:S,"Pending")-COUNTIFS([1]MASTERLIST!D:D,"*"&amp;METADATA!A6&amp;"*",[1]MASTERLIST!S:S,"Pending",[1]MASTERLIST!V:V,"Yes")</f>
        <v>0</v>
      </c>
      <c r="AC6" s="37">
        <f t="shared" ca="1" si="11"/>
        <v>43924</v>
      </c>
      <c r="AD6">
        <f ca="1">COUNTIFS([1]MASTERLIST!F:F,METADATA!$AC6,[1]MASTERLIST!S:S,"Positive")</f>
        <v>1</v>
      </c>
      <c r="AE6">
        <f ca="1">COUNTIFS([1]MASTERLIST!F:F,METADATA!$AC6,[1]MASTERLIST!S:S,"Positive",[1]MASTERLIST!V:V,"*"&amp;"Yes"&amp;"*")</f>
        <v>0</v>
      </c>
      <c r="AF6">
        <f t="shared" ca="1" si="16"/>
        <v>1</v>
      </c>
      <c r="AG6">
        <f ca="1">COUNTIFS([1]MASTERLIST!F:F,METADATA!$AC6,[1]MASTERLIST!K:K,"&lt;&gt;None")</f>
        <v>13</v>
      </c>
      <c r="AH6">
        <f ca="1">COUNTIFS([1]MASTERLIST!F:F,METADATA!$AC6,[1]MASTERLIST!K:K,"&lt;&gt;None",[1]MASTERLIST!V:V,"Yes")</f>
        <v>7</v>
      </c>
      <c r="AI6">
        <f t="shared" ca="1" si="17"/>
        <v>6</v>
      </c>
      <c r="AJ6" s="3">
        <f ca="1">COUNTIFS([1]MASTERLIST!F:F,METADATA!$AC6,[1]MASTERLIST!M:M,"Yes")</f>
        <v>7</v>
      </c>
      <c r="AK6">
        <f ca="1">COUNTIFS([1]MASTERLIST!F:F,METADATA!$AC6,[1]MASTERLIST!M:M,"Yes",[1]MASTERLIST!V:V,"Yes")</f>
        <v>3</v>
      </c>
      <c r="AL6">
        <f t="shared" ca="1" si="18"/>
        <v>4</v>
      </c>
      <c r="AM6" s="3">
        <f ca="1">COUNTIFS([1]MASTERLIST!F:F,METADATA!$AC6,[1]MASTERLIST!M:M,"Yes")-(COUNTIFS([1]MASTERLIST!F:F,METADATA!$AC6,[1]MASTERLIST!K:K,"None",[1]MASTERLIST!M:M,"Yes")+COUNTIFS([1]MASTERLIST!F:F,METADATA!$AC6,[1]MASTERLIST!K:K,"",[1]MASTERLIST!M:M,"Yes"))</f>
        <v>6</v>
      </c>
      <c r="AN6" s="3">
        <f ca="1">COUNTIFS([1]MASTERLIST!F:F,METADATA!$AC6,[1]MASTERLIST!M:M,"Yes",[1]MASTERLIST!V:V,"Yes")-(COUNTIFS([1]MASTERLIST!F:F,METADATA!$AC6,[1]MASTERLIST!K:K,"None",[1]MASTERLIST!M:M,"Yes",[1]MASTERLIST!V:V,"Yes")+COUNTIFS([1]MASTERLIST!F:F,METADATA!$AC6,[1]MASTERLIST!K:K,"",[1]MASTERLIST!M:M,"Yes",[1]MASTERLIST!V:V,"Yes"))</f>
        <v>2</v>
      </c>
      <c r="AO6" s="3">
        <f t="shared" ca="1" si="12"/>
        <v>4</v>
      </c>
      <c r="AP6">
        <f t="shared" ca="1" si="19"/>
        <v>0</v>
      </c>
      <c r="AS6" s="3">
        <f>COUNTIF('[1]RESIDENT SUMMARY'!B:B,"*"&amp;METADATA!A6&amp;"*")</f>
        <v>1</v>
      </c>
      <c r="AT6" s="3">
        <f>COUNTIFS('[1]RESIDENT SUMMARY'!$B:$B,"*"&amp;METADATA!$A6&amp;"*",'[1]RESIDENT SUMMARY'!$C:$C,"Positive")</f>
        <v>0</v>
      </c>
      <c r="AU6" s="3">
        <f>COUNTIFS('[1]RESIDENT SUMMARY'!$B:$B,"*"&amp;METADATA!$A6&amp;"*",'[1]RESIDENT SUMMARY'!$C:$C,"Positive",'[1]RESIDENT SUMMARY'!G:G,"Yes")</f>
        <v>0</v>
      </c>
      <c r="AV6" s="3">
        <f>COUNTIFS('[1]RESIDENT SUMMARY'!$B:$B,"*"&amp;METADATA!$A6&amp;"*",'[1]RESIDENT SUMMARY'!$C:$C,"Positive")</f>
        <v>0</v>
      </c>
      <c r="AW6">
        <f>COUNTIFS('[1]RESIDENT SUMMARY'!B:B,"*"&amp;METADATA!A6&amp;"*",'[1]RESIDENT SUMMARY'!C:C,"Pending")</f>
        <v>0</v>
      </c>
      <c r="AX6">
        <f>COUNTIFS('[1]RESIDENT SUMMARY'!B:B,"*"&amp;METADATA!A6&amp;"*",'[1]RESIDENT SUMMARY'!C:C,"Pending",'[1]RESIDENT SUMMARY'!G:G,"Yes")</f>
        <v>0</v>
      </c>
      <c r="AY6">
        <f t="shared" si="13"/>
        <v>0</v>
      </c>
      <c r="AZ6">
        <f>COUNTIFS('[1]RESIDENT SUMMARY'!B:B,"*"&amp;METADATA!A6&amp;"*",'[1]RESIDENT SUMMARY'!C:C,"Negative")</f>
        <v>1</v>
      </c>
      <c r="BA6">
        <f>COUNTIFS('[1]RESIDENT SUMMARY'!B:B,"*"&amp;METADATA!A6&amp;"*",'[1]RESIDENT SUMMARY'!C:C,"Not Tested")</f>
        <v>0</v>
      </c>
      <c r="BB6" t="e">
        <f>COUNTIFS('[1]RESIDENT SUMMARY'!B:B,"*"&amp;METADATA!A6&amp;"*",'[1]RESIDENT SUMMARY'!#REF!,"Yes")-COUNTIFS('[1]RESIDENT SUMMARY'!B:B,"*"&amp;METADATA!A6&amp;"*",'[1]RESIDENT SUMMARY'!#REF!,"Yes",'[1]RESIDENT SUMMARY'!C:C,"Positive")</f>
        <v>#REF!</v>
      </c>
      <c r="BC6" t="e">
        <f>COUNTIFS('[1]RESIDENT SUMMARY'!B:B,"*"&amp;METADATA!A6&amp;"*",'[1]RESIDENT SUMMARY'!#REF!,"Yes")-(COUNTIFS('[1]RESIDENT SUMMARY'!B:B,"*"&amp;METADATA!A6&amp;"*",'[1]RESIDENT SUMMARY'!D:D,"",'[1]RESIDENT SUMMARY'!#REF!,"Yes"))-COUNTIFS('[1]RESIDENT SUMMARY'!B:B,"*"&amp;METADATA!A6&amp;"*",'[1]RESIDENT SUMMARY'!#REF!,"Yes",'[1]RESIDENT SUMMARY'!C:C,"Positive")</f>
        <v>#REF!</v>
      </c>
      <c r="BD6" t="e">
        <f>COUNTIFS('[1]RESIDENT SUMMARY'!B:B,"*"&amp;METADATA!A6&amp;"*",'[1]RESIDENT SUMMARY'!#REF!,"Yes",'[1]RESIDENT SUMMARY'!G:G,"Yes")-(COUNTIFS('[1]RESIDENT SUMMARY'!B:B,"*"&amp;METADATA!A6&amp;"*",'[1]RESIDENT SUMMARY'!D:D,"",'[1]RESIDENT SUMMARY'!#REF!,"Yes",'[1]RESIDENT SUMMARY'!G:G,"Yes"))-COUNTIFS('[1]RESIDENT SUMMARY'!B:B,"*"&amp;METADATA!A6&amp;"*",'[1]RESIDENT SUMMARY'!#REF!,"Yes",'[1]RESIDENT SUMMARY'!C:C,"Positive",'[1]RESIDENT SUMMARY'!G:G,"Yes")</f>
        <v>#REF!</v>
      </c>
      <c r="BE6" t="e">
        <f t="shared" si="4"/>
        <v>#REF!</v>
      </c>
      <c r="BF6" t="e">
        <f t="shared" si="5"/>
        <v>#REF!</v>
      </c>
      <c r="BG6">
        <f>COUNTIFS('[1]RESIDENT SUMMARY'!B:B,"*"&amp;METADATA!A6&amp;"*",'[1]RESIDENT SUMMARY'!D:D,"Yes")</f>
        <v>0</v>
      </c>
      <c r="BH6">
        <f>COUNTIFS('[1]RESIDENT SUMMARY'!B:B,"*"&amp;METADATA!A6&amp;"*",'[1]RESIDENT SUMMARY'!D:D,"Yes",'[1]RESIDENT SUMMARY'!G:G,"Yes")</f>
        <v>0</v>
      </c>
      <c r="BI6">
        <f>COUNTIFS('[1]RESIDENT SUMMARY'!B:B,"*"&amp;METADATA!A6&amp;"*",'[1]RESIDENT SUMMARY'!C:C,"Positive",'[1]RESIDENT SUMMARY'!D:D,"Yes")</f>
        <v>0</v>
      </c>
      <c r="BJ6">
        <f t="shared" si="6"/>
        <v>0</v>
      </c>
      <c r="BL6">
        <f t="shared" si="14"/>
        <v>0</v>
      </c>
      <c r="BM6">
        <f t="shared" si="14"/>
        <v>0</v>
      </c>
      <c r="BN6">
        <f t="shared" si="7"/>
        <v>0</v>
      </c>
      <c r="BP6" s="38" t="str">
        <f>'[1]RESIDENCE SUMMARY'!A21</f>
        <v>Four Seasons</v>
      </c>
      <c r="BQ6" s="39">
        <f>COUNTIFS(CL:CL,"*"&amp;BP6&amp;"*",CR:CR,1)</f>
        <v>0</v>
      </c>
      <c r="BR6" s="39">
        <f>COUNTIFS(CL:CL,"*"&amp;BP6&amp;"*",CR:CR,2)</f>
        <v>0</v>
      </c>
      <c r="BS6" s="39">
        <f>COUNTIFS(CL:CL,"*"&amp;BP6&amp;"*",CR:CR,3)</f>
        <v>0</v>
      </c>
      <c r="BT6" s="39">
        <f>COUNTIFS(CL:CL,"*"&amp;BP6&amp;"*",CR:CR,4)</f>
        <v>0</v>
      </c>
      <c r="BU6" s="40">
        <f>'[1]RESIDENCE SUMMARY'!F21</f>
        <v>0</v>
      </c>
      <c r="BV6" s="39">
        <f>'[1]RESIDENCE SUMMARY'!G21</f>
        <v>0</v>
      </c>
      <c r="BW6" s="41">
        <f>'[1]RESIDENCE SUMMARY'!H21</f>
        <v>0</v>
      </c>
      <c r="BY6" s="50">
        <f t="shared" ca="1" si="20"/>
        <v>43938</v>
      </c>
      <c r="BZ6" s="31">
        <f>$BZ5-[1]PPE!$K$2</f>
        <v>6216.5</v>
      </c>
      <c r="CA6" s="31">
        <f>$CA5-[1]PPE!$K$3</f>
        <v>3467.4000000000005</v>
      </c>
      <c r="CB6" s="24">
        <f>CB5-[1]PPE!$D$4</f>
        <v>21596</v>
      </c>
      <c r="CC6" s="24"/>
      <c r="CD6" s="24"/>
      <c r="CE6" s="24"/>
      <c r="CF6" s="25"/>
      <c r="CH6" s="43" t="str">
        <f>'[1]RESIDENCE SUMMARY'!A21</f>
        <v>Four Seasons</v>
      </c>
      <c r="CI6" s="59">
        <f>'[1]RESIDENCE SUMMARY'!P21</f>
        <v>1</v>
      </c>
      <c r="CK6" s="33" t="str">
        <f>'[1]RESIDENT SUMMARY'!A6</f>
        <v>TOBY KLEIN</v>
      </c>
      <c r="CL6" s="34" t="str">
        <f>'[1]RESIDENT SUMMARY'!B6</f>
        <v>SLATE</v>
      </c>
      <c r="CM6" s="34" t="str">
        <f>'[1]RESIDENT SUMMARY'!C6</f>
        <v>Pending</v>
      </c>
      <c r="CN6" s="34" t="str">
        <f>'[1]RESIDENT SUMMARY'!D6</f>
        <v>Yes</v>
      </c>
      <c r="CO6" s="34">
        <f>'[1]RESIDENT SUMMARY'!F6</f>
        <v>0</v>
      </c>
      <c r="CP6" s="34">
        <f>'[1]RESIDENT SUMMARY'!E6</f>
        <v>0</v>
      </c>
      <c r="CQ6" s="34">
        <f>'[1]RESIDENT SUMMARY'!G6</f>
        <v>0</v>
      </c>
      <c r="CR6" s="35">
        <f t="shared" si="15"/>
        <v>2</v>
      </c>
      <c r="CT6" s="60"/>
      <c r="CU6" s="61">
        <f>COUNTIF([1]MASTERLIST!V:V,"Yes")/(COUNTA([1]MASTERLIST!V:V)-1)</f>
        <v>0.7689243027888446</v>
      </c>
      <c r="CV6" s="62">
        <f>(SUMIF([1]MASTERLIST!A2:A1000,"&gt;0",[1]MASTERLIST!X2:X1000))/(COUNTA([1]MASTERLIST!A:A)-1)</f>
        <v>6.1031746031746028</v>
      </c>
      <c r="CW6" s="62">
        <f ca="1">(COUNTA([1]MASTERLIST!A:A)-1)/(SUMIF([1]MASTERLIST!A2:A999,"&gt;0",[1]MASTERLIST!Y2:Y999))</f>
        <v>1.3475935828877006</v>
      </c>
      <c r="CX6" s="63">
        <f>COUNTIF([1]MASTERLIST!V:V,"No")</f>
        <v>58</v>
      </c>
    </row>
    <row r="7" spans="1:102" ht="18.75" customHeight="1" x14ac:dyDescent="0.25">
      <c r="A7" t="s">
        <v>84</v>
      </c>
      <c r="B7">
        <f>COUNTIFS([1]MASTERLIST!D:D,"*"&amp;METADATA!A7&amp;"*",[1]MASTERLIST!S:S,"Positive")</f>
        <v>0</v>
      </c>
      <c r="C7">
        <f>COUNTIFS([1]MASTERLIST!D:D,"*"&amp;METADATA!A7&amp;"*",[1]MASTERLIST!S:S,"Positive",[1]MASTERLIST!V:V,"Yes")</f>
        <v>0</v>
      </c>
      <c r="D7">
        <f t="shared" si="0"/>
        <v>0</v>
      </c>
      <c r="F7">
        <f>COUNTIF('[1]MASTERLIST SUMMARY'!B:B,"*"&amp;METADATA!A7&amp;"*")</f>
        <v>5</v>
      </c>
      <c r="H7">
        <f>COUNTIFS([1]MASTERLIST!D:D,"*"&amp;METADATA!A7&amp;"*",[1]MASTERLIST!K:K,"&lt;&gt;None")</f>
        <v>2</v>
      </c>
      <c r="I7">
        <f>COUNTIFS([1]MASTERLIST!D:D,"*"&amp;METADATA!A7&amp;"*",[1]MASTERLIST!K:K,"&lt;&gt;None",[1]MASTERLIST!S:S,"Positive")</f>
        <v>0</v>
      </c>
      <c r="J7">
        <f>COUNTIFS([1]MASTERLIST!D:D,"*"&amp;METADATA!A7&amp;"*",[1]MASTERLIST!K:K,"&lt;&gt;None",[1]MASTERLIST!S:S,"Pending")</f>
        <v>1</v>
      </c>
      <c r="K7">
        <f>COUNTIFS([1]MASTERLIST!D:D,"*"&amp;METADATA!A7&amp;"*",[1]MASTERLIST!K:K,"&lt;&gt;None",[1]MASTERLIST!S:S,"Negative")</f>
        <v>0</v>
      </c>
      <c r="L7">
        <f>COUNTIFS([1]MASTERLIST!D:D,"*"&amp;METADATA!A7&amp;"*",[1]MASTERLIST!K:K,"&lt;&gt;None",[1]MASTERLIST!S:S,"Not Tested")</f>
        <v>1</v>
      </c>
      <c r="M7">
        <f>COUNTIFS([1]MASTERLIST!D:D,"*"&amp;METADATA!A7&amp;"*",[1]MASTERLIST!K:K,"&lt;&gt;None",[1]MASTERLIST!S:S,"Positive",[1]MASTERLIST!V:V,"Yes")+COUNTIFS([1]MASTERLIST!D:D,"*"&amp;METADATA!A7&amp;"*",[1]MASTERLIST!K:K,"&lt;&gt;None",[1]MASTERLIST!S:S,"Pending",[1]MASTERLIST!V:V,"Yes")+COUNTIFS([1]MASTERLIST!D:D,"*"&amp;METADATA!A7&amp;"*",[1]MASTERLIST!K:K,"&lt;&gt;None",[1]MASTERLIST!S:S,"Not Tested",[1]MASTERLIST!V:V,"Yes")+COUNTIFS([1]MASTERLIST!D:D,"*"&amp;METADATA!A7&amp;"*",[1]MASTERLIST!K:K,"&lt;&gt;None",[1]MASTERLIST!S:S,"Negative",[1]MASTERLIST!V:V,"Yes")</f>
        <v>1</v>
      </c>
      <c r="N7">
        <f t="shared" si="1"/>
        <v>1</v>
      </c>
      <c r="P7">
        <f>COUNTIFS([1]MASTERLIST!D:D,"*"&amp;METADATA!A7&amp;"*",[1]MASTERLIST!M:M,"Yes")</f>
        <v>4</v>
      </c>
      <c r="Q7">
        <f>COUNTIFS([1]MASTERLIST!D:D,"*"&amp;METADATA!A7&amp;"*",[1]MASTERLIST!M:M,"Yes",[1]MASTERLIST!V:V,"Yes")</f>
        <v>3</v>
      </c>
      <c r="R7">
        <f t="shared" si="8"/>
        <v>1</v>
      </c>
      <c r="S7" s="3">
        <f>COUNTIFS([1]MASTERLIST!D:D,"*"&amp;METADATA!A7&amp;"*",[1]MASTERLIST!M:M,"Yes")-(COUNTIFS([1]MASTERLIST!D:D,"*"&amp;METADATA!A7&amp;"*",[1]MASTERLIST!K:K,"None",[1]MASTERLIST!M:M,"Yes")+COUNTIFS([1]MASTERLIST!D:D,"*"&amp;METADATA!A7&amp;"*",[1]MASTERLIST!K:K,"",[1]MASTERLIST!M:M,"Yes"))</f>
        <v>1</v>
      </c>
      <c r="T7" s="3">
        <f>COUNTIFS([1]MASTERLIST!D:D,"*"&amp;METADATA!A7&amp;"*",[1]MASTERLIST!M:M,"Yes",[1]MASTERLIST!V:V,"Yes")-(COUNTIFS([1]MASTERLIST!D:D,"*"&amp;METADATA!A7&amp;"*",[1]MASTERLIST!K:K,"None",[1]MASTERLIST!M:M,"Yes",[1]MASTERLIST!V:V,"Yes")+COUNTIFS([1]MASTERLIST!D:D,"*"&amp;METADATA!A7&amp;"*",[1]MASTERLIST!K:K,"",[1]MASTERLIST!M:M,"Yes",[1]MASTERLIST!V:V,"Yes"))</f>
        <v>0</v>
      </c>
      <c r="U7" s="3">
        <f t="shared" si="9"/>
        <v>1</v>
      </c>
      <c r="V7">
        <f t="shared" si="10"/>
        <v>0</v>
      </c>
      <c r="X7">
        <f t="shared" si="2"/>
        <v>2</v>
      </c>
      <c r="Y7">
        <f>COUNTIFS([1]MASTERLIST!D:D,"*"&amp;METADATA!A7&amp;"*",[1]MASTERLIST!S:S,"Negative")</f>
        <v>1</v>
      </c>
      <c r="Z7">
        <f t="shared" si="3"/>
        <v>0</v>
      </c>
      <c r="AA7">
        <f>COUNTIFS([1]MASTERLIST!D:D,"*"&amp;METADATA!A7&amp;"*",[1]MASTERLIST!S:S,"Pending")-COUNTIFS([1]MASTERLIST!D:D,"*"&amp;METADATA!A7&amp;"*",[1]MASTERLIST!S:S,"Pending",[1]MASTERLIST!V:V,"Yes")</f>
        <v>1</v>
      </c>
      <c r="AC7" s="37">
        <f t="shared" ca="1" si="11"/>
        <v>43925</v>
      </c>
      <c r="AD7">
        <f ca="1">COUNTIFS([1]MASTERLIST!F:F,METADATA!$AC7,[1]MASTERLIST!S:S,"Positive")</f>
        <v>0</v>
      </c>
      <c r="AE7">
        <f ca="1">COUNTIFS([1]MASTERLIST!F:F,METADATA!$AC7,[1]MASTERLIST!S:S,"Positive",[1]MASTERLIST!V:V,"*"&amp;"Yes"&amp;"*")</f>
        <v>0</v>
      </c>
      <c r="AF7">
        <f t="shared" ca="1" si="16"/>
        <v>0</v>
      </c>
      <c r="AG7">
        <f ca="1">COUNTIFS([1]MASTERLIST!F:F,METADATA!$AC7,[1]MASTERLIST!K:K,"&lt;&gt;None")</f>
        <v>3</v>
      </c>
      <c r="AH7">
        <f ca="1">COUNTIFS([1]MASTERLIST!F:F,METADATA!$AC7,[1]MASTERLIST!K:K,"&lt;&gt;None",[1]MASTERLIST!V:V,"Yes")</f>
        <v>2</v>
      </c>
      <c r="AI7">
        <f t="shared" ca="1" si="17"/>
        <v>1</v>
      </c>
      <c r="AJ7" s="3">
        <f ca="1">COUNTIFS([1]MASTERLIST!F:F,METADATA!$AC7,[1]MASTERLIST!M:M,"Yes")</f>
        <v>2</v>
      </c>
      <c r="AK7">
        <f ca="1">COUNTIFS([1]MASTERLIST!F:F,METADATA!$AC7,[1]MASTERLIST!M:M,"Yes",[1]MASTERLIST!V:V,"Yes")</f>
        <v>2</v>
      </c>
      <c r="AL7">
        <f t="shared" ca="1" si="18"/>
        <v>0</v>
      </c>
      <c r="AM7" s="3">
        <f ca="1">COUNTIFS([1]MASTERLIST!F:F,METADATA!$AC7,[1]MASTERLIST!M:M,"Yes")-(COUNTIFS([1]MASTERLIST!F:F,METADATA!$AC7,[1]MASTERLIST!K:K,"None",[1]MASTERLIST!M:M,"Yes")+COUNTIFS([1]MASTERLIST!F:F,METADATA!$AC7,[1]MASTERLIST!K:K,"",[1]MASTERLIST!M:M,"Yes"))</f>
        <v>2</v>
      </c>
      <c r="AN7" s="3">
        <f ca="1">COUNTIFS([1]MASTERLIST!F:F,METADATA!$AC7,[1]MASTERLIST!M:M,"Yes",[1]MASTERLIST!V:V,"Yes")-(COUNTIFS([1]MASTERLIST!F:F,METADATA!$AC7,[1]MASTERLIST!K:K,"None",[1]MASTERLIST!M:M,"Yes",[1]MASTERLIST!V:V,"Yes")+COUNTIFS([1]MASTERLIST!F:F,METADATA!$AC7,[1]MASTERLIST!K:K,"",[1]MASTERLIST!M:M,"Yes",[1]MASTERLIST!V:V,"Yes"))</f>
        <v>2</v>
      </c>
      <c r="AO7" s="3">
        <f t="shared" ca="1" si="12"/>
        <v>0</v>
      </c>
      <c r="AP7">
        <f t="shared" ca="1" si="19"/>
        <v>0</v>
      </c>
      <c r="AS7" s="3">
        <f>COUNTIF('[1]RESIDENT SUMMARY'!B:B,"*"&amp;METADATA!A7&amp;"*")</f>
        <v>0</v>
      </c>
      <c r="AT7" s="3">
        <f>COUNTIFS('[1]RESIDENT SUMMARY'!$B:$B,"*"&amp;METADATA!$A7&amp;"*",'[1]RESIDENT SUMMARY'!$C:$C,"Positive")</f>
        <v>0</v>
      </c>
      <c r="AU7" s="3">
        <f>COUNTIFS('[1]RESIDENT SUMMARY'!$B:$B,"*"&amp;METADATA!$A7&amp;"*",'[1]RESIDENT SUMMARY'!$C:$C,"Positive",'[1]RESIDENT SUMMARY'!G:G,"Yes")</f>
        <v>0</v>
      </c>
      <c r="AV7" s="3">
        <f>COUNTIFS('[1]RESIDENT SUMMARY'!$B:$B,"*"&amp;METADATA!$A7&amp;"*",'[1]RESIDENT SUMMARY'!$C:$C,"Positive")</f>
        <v>0</v>
      </c>
      <c r="AW7">
        <f>COUNTIFS('[1]RESIDENT SUMMARY'!B:B,"*"&amp;METADATA!A7&amp;"*",'[1]RESIDENT SUMMARY'!C:C,"Pending")</f>
        <v>0</v>
      </c>
      <c r="AX7">
        <f>COUNTIFS('[1]RESIDENT SUMMARY'!B:B,"*"&amp;METADATA!A7&amp;"*",'[1]RESIDENT SUMMARY'!C:C,"Pending",'[1]RESIDENT SUMMARY'!G:G,"Yes")</f>
        <v>0</v>
      </c>
      <c r="AY7">
        <f t="shared" si="13"/>
        <v>0</v>
      </c>
      <c r="AZ7">
        <f>COUNTIFS('[1]RESIDENT SUMMARY'!B:B,"*"&amp;METADATA!A7&amp;"*",'[1]RESIDENT SUMMARY'!C:C,"Negative")</f>
        <v>0</v>
      </c>
      <c r="BA7">
        <f>COUNTIFS('[1]RESIDENT SUMMARY'!B:B,"*"&amp;METADATA!A7&amp;"*",'[1]RESIDENT SUMMARY'!C:C,"Not Tested")</f>
        <v>0</v>
      </c>
      <c r="BB7" t="e">
        <f>COUNTIFS('[1]RESIDENT SUMMARY'!B:B,"*"&amp;METADATA!A7&amp;"*",'[1]RESIDENT SUMMARY'!#REF!,"Yes")-COUNTIFS('[1]RESIDENT SUMMARY'!B:B,"*"&amp;METADATA!A7&amp;"*",'[1]RESIDENT SUMMARY'!#REF!,"Yes",'[1]RESIDENT SUMMARY'!C:C,"Positive")</f>
        <v>#REF!</v>
      </c>
      <c r="BC7" t="e">
        <f>COUNTIFS('[1]RESIDENT SUMMARY'!B:B,"*"&amp;METADATA!A7&amp;"*",'[1]RESIDENT SUMMARY'!#REF!,"Yes")-(COUNTIFS('[1]RESIDENT SUMMARY'!B:B,"*"&amp;METADATA!A7&amp;"*",'[1]RESIDENT SUMMARY'!D:D,"",'[1]RESIDENT SUMMARY'!#REF!,"Yes"))-COUNTIFS('[1]RESIDENT SUMMARY'!B:B,"*"&amp;METADATA!A7&amp;"*",'[1]RESIDENT SUMMARY'!#REF!,"Yes",'[1]RESIDENT SUMMARY'!C:C,"Positive")</f>
        <v>#REF!</v>
      </c>
      <c r="BD7" t="e">
        <f>COUNTIFS('[1]RESIDENT SUMMARY'!B:B,"*"&amp;METADATA!A7&amp;"*",'[1]RESIDENT SUMMARY'!#REF!,"Yes",'[1]RESIDENT SUMMARY'!G:G,"Yes")-(COUNTIFS('[1]RESIDENT SUMMARY'!B:B,"*"&amp;METADATA!A7&amp;"*",'[1]RESIDENT SUMMARY'!D:D,"",'[1]RESIDENT SUMMARY'!#REF!,"Yes",'[1]RESIDENT SUMMARY'!G:G,"Yes"))-COUNTIFS('[1]RESIDENT SUMMARY'!B:B,"*"&amp;METADATA!A7&amp;"*",'[1]RESIDENT SUMMARY'!#REF!,"Yes",'[1]RESIDENT SUMMARY'!C:C,"Positive",'[1]RESIDENT SUMMARY'!G:G,"Yes")</f>
        <v>#REF!</v>
      </c>
      <c r="BE7" t="e">
        <f t="shared" si="4"/>
        <v>#REF!</v>
      </c>
      <c r="BF7" t="e">
        <f t="shared" si="5"/>
        <v>#REF!</v>
      </c>
      <c r="BG7">
        <f>COUNTIFS('[1]RESIDENT SUMMARY'!B:B,"*"&amp;METADATA!A7&amp;"*",'[1]RESIDENT SUMMARY'!D:D,"Yes")</f>
        <v>0</v>
      </c>
      <c r="BH7">
        <f>COUNTIFS('[1]RESIDENT SUMMARY'!B:B,"*"&amp;METADATA!A7&amp;"*",'[1]RESIDENT SUMMARY'!D:D,"Yes",'[1]RESIDENT SUMMARY'!G:G,"Yes")</f>
        <v>0</v>
      </c>
      <c r="BI7">
        <f>COUNTIFS('[1]RESIDENT SUMMARY'!B:B,"*"&amp;METADATA!A7&amp;"*",'[1]RESIDENT SUMMARY'!C:C,"Positive",'[1]RESIDENT SUMMARY'!D:D,"Yes")</f>
        <v>0</v>
      </c>
      <c r="BJ7">
        <f t="shared" si="6"/>
        <v>0</v>
      </c>
      <c r="BL7">
        <f t="shared" si="14"/>
        <v>0</v>
      </c>
      <c r="BM7">
        <f t="shared" si="14"/>
        <v>0</v>
      </c>
      <c r="BN7">
        <f t="shared" si="7"/>
        <v>1</v>
      </c>
      <c r="BP7" s="9" t="s">
        <v>44</v>
      </c>
      <c r="BQ7" s="10" t="s">
        <v>45</v>
      </c>
      <c r="BR7" s="11"/>
      <c r="BS7" s="11"/>
      <c r="BT7" s="12"/>
      <c r="BU7" s="13" t="s">
        <v>46</v>
      </c>
      <c r="BV7" s="11"/>
      <c r="BW7" s="14"/>
      <c r="BY7" s="50">
        <f t="shared" ca="1" si="20"/>
        <v>43939</v>
      </c>
      <c r="BZ7" s="31">
        <f>$BZ6-[1]PPE!$K$2</f>
        <v>6176</v>
      </c>
      <c r="CA7" s="31">
        <f>$CA6-[1]PPE!$K$3</f>
        <v>2278.2000000000007</v>
      </c>
      <c r="CB7" s="24">
        <f>CB6-[1]PPE!$D$4</f>
        <v>21205</v>
      </c>
      <c r="CC7" s="24"/>
      <c r="CD7" s="24"/>
      <c r="CE7" s="24"/>
      <c r="CF7" s="25"/>
      <c r="CH7" s="18" t="s">
        <v>44</v>
      </c>
      <c r="CI7" s="9" t="s">
        <v>55</v>
      </c>
      <c r="CK7" s="33" t="str">
        <f>'[1]RESIDENT SUMMARY'!A7</f>
        <v>TONY SCHWARTZ</v>
      </c>
      <c r="CL7" s="34" t="str">
        <f>'[1]RESIDENT SUMMARY'!B7</f>
        <v>Redwood</v>
      </c>
      <c r="CM7" s="34" t="str">
        <f>'[1]RESIDENT SUMMARY'!C7</f>
        <v>Negative</v>
      </c>
      <c r="CN7" s="34" t="str">
        <f>'[1]RESIDENT SUMMARY'!D7</f>
        <v>Yes</v>
      </c>
      <c r="CO7" s="34">
        <f>'[1]RESIDENT SUMMARY'!F7</f>
        <v>0</v>
      </c>
      <c r="CP7" s="34">
        <f>'[1]RESIDENT SUMMARY'!E7</f>
        <v>0</v>
      </c>
      <c r="CQ7" s="34">
        <f>'[1]RESIDENT SUMMARY'!G7</f>
        <v>0</v>
      </c>
      <c r="CR7" s="35" t="b">
        <f t="shared" si="15"/>
        <v>0</v>
      </c>
    </row>
    <row r="8" spans="1:102" ht="18.75" customHeight="1" thickBot="1" x14ac:dyDescent="0.3">
      <c r="A8" t="s">
        <v>85</v>
      </c>
      <c r="B8">
        <f>COUNTIFS([1]MASTERLIST!D:D,"*"&amp;METADATA!A8&amp;"*",[1]MASTERLIST!S:S,"Positive")</f>
        <v>0</v>
      </c>
      <c r="C8">
        <f>COUNTIFS([1]MASTERLIST!D:D,"*"&amp;METADATA!A8&amp;"*",[1]MASTERLIST!S:S,"Positive",[1]MASTERLIST!V:V,"Yes")</f>
        <v>0</v>
      </c>
      <c r="D8">
        <f t="shared" si="0"/>
        <v>0</v>
      </c>
      <c r="F8">
        <f>COUNTIF('[1]MASTERLIST SUMMARY'!B:B,"*"&amp;METADATA!A8&amp;"*")</f>
        <v>6</v>
      </c>
      <c r="H8">
        <f>COUNTIFS([1]MASTERLIST!D:D,"*"&amp;METADATA!A8&amp;"*",[1]MASTERLIST!K:K,"&lt;&gt;None")</f>
        <v>4</v>
      </c>
      <c r="I8">
        <f>COUNTIFS([1]MASTERLIST!D:D,"*"&amp;METADATA!A8&amp;"*",[1]MASTERLIST!K:K,"&lt;&gt;None",[1]MASTERLIST!S:S,"Positive")</f>
        <v>0</v>
      </c>
      <c r="J8">
        <f>COUNTIFS([1]MASTERLIST!D:D,"*"&amp;METADATA!A8&amp;"*",[1]MASTERLIST!K:K,"&lt;&gt;None",[1]MASTERLIST!S:S,"Pending")</f>
        <v>1</v>
      </c>
      <c r="K8">
        <f>COUNTIFS([1]MASTERLIST!D:D,"*"&amp;METADATA!A8&amp;"*",[1]MASTERLIST!K:K,"&lt;&gt;None",[1]MASTERLIST!S:S,"Negative")</f>
        <v>1</v>
      </c>
      <c r="L8">
        <f>COUNTIFS([1]MASTERLIST!D:D,"*"&amp;METADATA!A8&amp;"*",[1]MASTERLIST!K:K,"&lt;&gt;None",[1]MASTERLIST!S:S,"Not Tested")</f>
        <v>1</v>
      </c>
      <c r="M8">
        <f>COUNTIFS([1]MASTERLIST!D:D,"*"&amp;METADATA!A8&amp;"*",[1]MASTERLIST!K:K,"&lt;&gt;None",[1]MASTERLIST!S:S,"Positive",[1]MASTERLIST!V:V,"Yes")+COUNTIFS([1]MASTERLIST!D:D,"*"&amp;METADATA!A8&amp;"*",[1]MASTERLIST!K:K,"&lt;&gt;None",[1]MASTERLIST!S:S,"Pending",[1]MASTERLIST!V:V,"Yes")+COUNTIFS([1]MASTERLIST!D:D,"*"&amp;METADATA!A8&amp;"*",[1]MASTERLIST!K:K,"&lt;&gt;None",[1]MASTERLIST!S:S,"Not Tested",[1]MASTERLIST!V:V,"Yes")+COUNTIFS([1]MASTERLIST!D:D,"*"&amp;METADATA!A8&amp;"*",[1]MASTERLIST!K:K,"&lt;&gt;None",[1]MASTERLIST!S:S,"Negative",[1]MASTERLIST!V:V,"Yes")</f>
        <v>3</v>
      </c>
      <c r="N8">
        <f t="shared" si="1"/>
        <v>1</v>
      </c>
      <c r="P8">
        <f>COUNTIFS([1]MASTERLIST!D:D,"*"&amp;METADATA!A8&amp;"*",[1]MASTERLIST!M:M,"Yes")</f>
        <v>1</v>
      </c>
      <c r="Q8">
        <f>COUNTIFS([1]MASTERLIST!D:D,"*"&amp;METADATA!A8&amp;"*",[1]MASTERLIST!M:M,"Yes",[1]MASTERLIST!V:V,"Yes")</f>
        <v>1</v>
      </c>
      <c r="R8">
        <f t="shared" si="8"/>
        <v>0</v>
      </c>
      <c r="S8" s="3">
        <f>COUNTIFS([1]MASTERLIST!D:D,"*"&amp;METADATA!A8&amp;"*",[1]MASTERLIST!M:M,"Yes")-(COUNTIFS([1]MASTERLIST!D:D,"*"&amp;METADATA!A8&amp;"*",[1]MASTERLIST!K:K,"None",[1]MASTERLIST!M:M,"Yes")+COUNTIFS([1]MASTERLIST!D:D,"*"&amp;METADATA!A8&amp;"*",[1]MASTERLIST!K:K,"",[1]MASTERLIST!M:M,"Yes"))</f>
        <v>0</v>
      </c>
      <c r="T8" s="3">
        <f>COUNTIFS([1]MASTERLIST!D:D,"*"&amp;METADATA!A8&amp;"*",[1]MASTERLIST!M:M,"Yes",[1]MASTERLIST!V:V,"Yes")-(COUNTIFS([1]MASTERLIST!D:D,"*"&amp;METADATA!A8&amp;"*",[1]MASTERLIST!K:K,"None",[1]MASTERLIST!M:M,"Yes",[1]MASTERLIST!V:V,"Yes")+COUNTIFS([1]MASTERLIST!D:D,"*"&amp;METADATA!A8&amp;"*",[1]MASTERLIST!K:K,"",[1]MASTERLIST!M:M,"Yes",[1]MASTERLIST!V:V,"Yes"))</f>
        <v>0</v>
      </c>
      <c r="U8" s="3">
        <f t="shared" si="9"/>
        <v>0</v>
      </c>
      <c r="V8">
        <f t="shared" si="10"/>
        <v>0</v>
      </c>
      <c r="X8">
        <f t="shared" si="2"/>
        <v>2</v>
      </c>
      <c r="Y8">
        <f>COUNTIFS([1]MASTERLIST!D:D,"*"&amp;METADATA!A8&amp;"*",[1]MASTERLIST!S:S,"Negative")</f>
        <v>2</v>
      </c>
      <c r="Z8">
        <f t="shared" si="3"/>
        <v>0</v>
      </c>
      <c r="AA8">
        <f>COUNTIFS([1]MASTERLIST!D:D,"*"&amp;METADATA!A8&amp;"*",[1]MASTERLIST!S:S,"Pending")-COUNTIFS([1]MASTERLIST!D:D,"*"&amp;METADATA!A8&amp;"*",[1]MASTERLIST!S:S,"Pending",[1]MASTERLIST!V:V,"Yes")</f>
        <v>0</v>
      </c>
      <c r="AC8" s="37">
        <f t="shared" ca="1" si="11"/>
        <v>43926</v>
      </c>
      <c r="AD8">
        <f ca="1">COUNTIFS([1]MASTERLIST!F:F,METADATA!$AC8,[1]MASTERLIST!S:S,"Positive")</f>
        <v>1</v>
      </c>
      <c r="AE8">
        <f ca="1">COUNTIFS([1]MASTERLIST!F:F,METADATA!$AC8,[1]MASTERLIST!S:S,"Positive",[1]MASTERLIST!V:V,"*"&amp;"Yes"&amp;"*")</f>
        <v>0</v>
      </c>
      <c r="AF8">
        <f t="shared" ca="1" si="16"/>
        <v>1</v>
      </c>
      <c r="AG8">
        <f ca="1">COUNTIFS([1]MASTERLIST!F:F,METADATA!$AC8,[1]MASTERLIST!K:K,"&lt;&gt;None")</f>
        <v>1</v>
      </c>
      <c r="AH8">
        <f ca="1">COUNTIFS([1]MASTERLIST!F:F,METADATA!$AC8,[1]MASTERLIST!K:K,"&lt;&gt;None",[1]MASTERLIST!V:V,"Yes")</f>
        <v>0</v>
      </c>
      <c r="AI8">
        <f t="shared" ca="1" si="17"/>
        <v>1</v>
      </c>
      <c r="AJ8" s="3">
        <f ca="1">COUNTIFS([1]MASTERLIST!F:F,METADATA!$AC8,[1]MASTERLIST!M:M,"Yes")</f>
        <v>0</v>
      </c>
      <c r="AK8">
        <f ca="1">COUNTIFS([1]MASTERLIST!F:F,METADATA!$AC8,[1]MASTERLIST!M:M,"Yes",[1]MASTERLIST!V:V,"Yes")</f>
        <v>0</v>
      </c>
      <c r="AL8">
        <f t="shared" ca="1" si="18"/>
        <v>0</v>
      </c>
      <c r="AM8" s="3">
        <f ca="1">COUNTIFS([1]MASTERLIST!F:F,METADATA!$AC8,[1]MASTERLIST!M:M,"Yes")-(COUNTIFS([1]MASTERLIST!F:F,METADATA!$AC8,[1]MASTERLIST!K:K,"None",[1]MASTERLIST!M:M,"Yes")+COUNTIFS([1]MASTERLIST!F:F,METADATA!$AC8,[1]MASTERLIST!K:K,"",[1]MASTERLIST!M:M,"Yes"))</f>
        <v>0</v>
      </c>
      <c r="AN8" s="3">
        <f ca="1">COUNTIFS([1]MASTERLIST!F:F,METADATA!$AC8,[1]MASTERLIST!M:M,"Yes",[1]MASTERLIST!V:V,"Yes")-(COUNTIFS([1]MASTERLIST!F:F,METADATA!$AC8,[1]MASTERLIST!K:K,"None",[1]MASTERLIST!M:M,"Yes",[1]MASTERLIST!V:V,"Yes")+COUNTIFS([1]MASTERLIST!F:F,METADATA!$AC8,[1]MASTERLIST!K:K,"",[1]MASTERLIST!M:M,"Yes",[1]MASTERLIST!V:V,"Yes"))</f>
        <v>0</v>
      </c>
      <c r="AO8" s="3">
        <f t="shared" ca="1" si="12"/>
        <v>0</v>
      </c>
      <c r="AP8">
        <f t="shared" ca="1" si="19"/>
        <v>0</v>
      </c>
      <c r="AS8" s="3">
        <f>COUNTIF('[1]RESIDENT SUMMARY'!B:B,"*"&amp;METADATA!A8&amp;"*")</f>
        <v>1</v>
      </c>
      <c r="AT8" s="3">
        <f>COUNTIFS('[1]RESIDENT SUMMARY'!$B:$B,"*"&amp;METADATA!$A8&amp;"*",'[1]RESIDENT SUMMARY'!$C:$C,"Positive")</f>
        <v>0</v>
      </c>
      <c r="AU8" s="3">
        <f>COUNTIFS('[1]RESIDENT SUMMARY'!$B:$B,"*"&amp;METADATA!$A8&amp;"*",'[1]RESIDENT SUMMARY'!$C:$C,"Positive",'[1]RESIDENT SUMMARY'!G:G,"Yes")</f>
        <v>0</v>
      </c>
      <c r="AV8" s="3">
        <f>COUNTIFS('[1]RESIDENT SUMMARY'!$B:$B,"*"&amp;METADATA!$A8&amp;"*",'[1]RESIDENT SUMMARY'!$C:$C,"Positive")</f>
        <v>0</v>
      </c>
      <c r="AW8">
        <f>COUNTIFS('[1]RESIDENT SUMMARY'!B:B,"*"&amp;METADATA!A8&amp;"*",'[1]RESIDENT SUMMARY'!C:C,"Pending")</f>
        <v>0</v>
      </c>
      <c r="AX8">
        <f>COUNTIFS('[1]RESIDENT SUMMARY'!B:B,"*"&amp;METADATA!A8&amp;"*",'[1]RESIDENT SUMMARY'!C:C,"Pending",'[1]RESIDENT SUMMARY'!G:G,"Yes")</f>
        <v>0</v>
      </c>
      <c r="AY8">
        <f t="shared" si="13"/>
        <v>0</v>
      </c>
      <c r="AZ8">
        <f>COUNTIFS('[1]RESIDENT SUMMARY'!B:B,"*"&amp;METADATA!A8&amp;"*",'[1]RESIDENT SUMMARY'!C:C,"Negative")</f>
        <v>1</v>
      </c>
      <c r="BA8">
        <f>COUNTIFS('[1]RESIDENT SUMMARY'!B:B,"*"&amp;METADATA!A8&amp;"*",'[1]RESIDENT SUMMARY'!C:C,"Not Tested")</f>
        <v>0</v>
      </c>
      <c r="BB8" t="e">
        <f>COUNTIFS('[1]RESIDENT SUMMARY'!B:B,"*"&amp;METADATA!A8&amp;"*",'[1]RESIDENT SUMMARY'!#REF!,"Yes")-COUNTIFS('[1]RESIDENT SUMMARY'!B:B,"*"&amp;METADATA!A8&amp;"*",'[1]RESIDENT SUMMARY'!#REF!,"Yes",'[1]RESIDENT SUMMARY'!C:C,"Positive")</f>
        <v>#REF!</v>
      </c>
      <c r="BC8" t="e">
        <f>COUNTIFS('[1]RESIDENT SUMMARY'!B:B,"*"&amp;METADATA!A8&amp;"*",'[1]RESIDENT SUMMARY'!#REF!,"Yes")-(COUNTIFS('[1]RESIDENT SUMMARY'!B:B,"*"&amp;METADATA!A8&amp;"*",'[1]RESIDENT SUMMARY'!D:D,"",'[1]RESIDENT SUMMARY'!#REF!,"Yes"))-COUNTIFS('[1]RESIDENT SUMMARY'!B:B,"*"&amp;METADATA!A8&amp;"*",'[1]RESIDENT SUMMARY'!#REF!,"Yes",'[1]RESIDENT SUMMARY'!C:C,"Positive")</f>
        <v>#REF!</v>
      </c>
      <c r="BD8" t="e">
        <f>COUNTIFS('[1]RESIDENT SUMMARY'!B:B,"*"&amp;METADATA!A8&amp;"*",'[1]RESIDENT SUMMARY'!#REF!,"Yes",'[1]RESIDENT SUMMARY'!G:G,"Yes")-(COUNTIFS('[1]RESIDENT SUMMARY'!B:B,"*"&amp;METADATA!A8&amp;"*",'[1]RESIDENT SUMMARY'!D:D,"",'[1]RESIDENT SUMMARY'!#REF!,"Yes",'[1]RESIDENT SUMMARY'!G:G,"Yes"))-COUNTIFS('[1]RESIDENT SUMMARY'!B:B,"*"&amp;METADATA!A8&amp;"*",'[1]RESIDENT SUMMARY'!#REF!,"Yes",'[1]RESIDENT SUMMARY'!C:C,"Positive",'[1]RESIDENT SUMMARY'!G:G,"Yes")</f>
        <v>#REF!</v>
      </c>
      <c r="BE8" t="e">
        <f t="shared" si="4"/>
        <v>#REF!</v>
      </c>
      <c r="BF8" t="e">
        <f t="shared" si="5"/>
        <v>#REF!</v>
      </c>
      <c r="BG8">
        <f>COUNTIFS('[1]RESIDENT SUMMARY'!B:B,"*"&amp;METADATA!A8&amp;"*",'[1]RESIDENT SUMMARY'!D:D,"Yes")</f>
        <v>0</v>
      </c>
      <c r="BH8">
        <f>COUNTIFS('[1]RESIDENT SUMMARY'!B:B,"*"&amp;METADATA!A8&amp;"*",'[1]RESIDENT SUMMARY'!D:D,"Yes",'[1]RESIDENT SUMMARY'!G:G,"Yes")</f>
        <v>0</v>
      </c>
      <c r="BI8">
        <f>COUNTIFS('[1]RESIDENT SUMMARY'!B:B,"*"&amp;METADATA!A8&amp;"*",'[1]RESIDENT SUMMARY'!C:C,"Positive",'[1]RESIDENT SUMMARY'!D:D,"Yes")</f>
        <v>0</v>
      </c>
      <c r="BJ8">
        <f t="shared" si="6"/>
        <v>0</v>
      </c>
      <c r="BL8">
        <f t="shared" si="14"/>
        <v>0</v>
      </c>
      <c r="BM8">
        <f t="shared" si="14"/>
        <v>0</v>
      </c>
      <c r="BN8">
        <f t="shared" si="7"/>
        <v>1</v>
      </c>
      <c r="BP8" s="26"/>
      <c r="BQ8" s="27" t="s">
        <v>65</v>
      </c>
      <c r="BR8" s="27" t="s">
        <v>66</v>
      </c>
      <c r="BS8" s="28" t="s">
        <v>67</v>
      </c>
      <c r="BT8" s="27" t="s">
        <v>68</v>
      </c>
      <c r="BU8" s="29" t="s">
        <v>65</v>
      </c>
      <c r="BV8" s="28" t="s">
        <v>66</v>
      </c>
      <c r="BW8" s="27" t="s">
        <v>69</v>
      </c>
      <c r="BY8" s="50">
        <f t="shared" ca="1" si="20"/>
        <v>43940</v>
      </c>
      <c r="BZ8" s="31">
        <f>$BZ7-[1]PPE!$K$2</f>
        <v>6135.5</v>
      </c>
      <c r="CA8" s="31">
        <f>$CA7-[1]PPE!$K$3</f>
        <v>1089.0000000000007</v>
      </c>
      <c r="CB8" s="24">
        <f>CB7-[1]PPE!$D$4</f>
        <v>20814</v>
      </c>
      <c r="CC8" s="24"/>
      <c r="CD8" s="24"/>
      <c r="CE8" s="24"/>
      <c r="CF8" s="25"/>
      <c r="CH8" s="32"/>
      <c r="CI8" s="26"/>
      <c r="CK8" s="33" t="str">
        <f>'[1]RESIDENT SUMMARY'!A8</f>
        <v>BRIAN CASTRO</v>
      </c>
      <c r="CL8" s="34" t="str">
        <f>'[1]RESIDENT SUMMARY'!B8</f>
        <v>Elm</v>
      </c>
      <c r="CM8" s="34" t="str">
        <f>'[1]RESIDENT SUMMARY'!C8</f>
        <v>Negative</v>
      </c>
      <c r="CN8" s="34" t="str">
        <f>'[1]RESIDENT SUMMARY'!D8</f>
        <v>Yes</v>
      </c>
      <c r="CO8" s="34">
        <f>'[1]RESIDENT SUMMARY'!F8</f>
        <v>0</v>
      </c>
      <c r="CP8" s="34">
        <f>'[1]RESIDENT SUMMARY'!E8</f>
        <v>0</v>
      </c>
      <c r="CQ8" s="34">
        <f>'[1]RESIDENT SUMMARY'!G8</f>
        <v>0</v>
      </c>
      <c r="CR8" s="35" t="b">
        <f t="shared" si="15"/>
        <v>0</v>
      </c>
      <c r="CT8" t="str">
        <f>IF(D47 &lt;2,"HAS","HAVE")</f>
        <v>HAVE</v>
      </c>
    </row>
    <row r="9" spans="1:102" ht="18.75" customHeight="1" x14ac:dyDescent="0.3">
      <c r="A9" t="s">
        <v>86</v>
      </c>
      <c r="B9">
        <f>COUNTIFS([1]MASTERLIST!D:D,"*"&amp;METADATA!A9&amp;"*",[1]MASTERLIST!S:S,"Positive")</f>
        <v>1</v>
      </c>
      <c r="C9">
        <f>COUNTIFS([1]MASTERLIST!D:D,"*"&amp;METADATA!A9&amp;"*",[1]MASTERLIST!S:S,"Positive",[1]MASTERLIST!V:V,"Yes")</f>
        <v>0</v>
      </c>
      <c r="D9">
        <f t="shared" si="0"/>
        <v>1</v>
      </c>
      <c r="F9">
        <f>COUNTIF('[1]MASTERLIST SUMMARY'!B:B,"*"&amp;METADATA!A9&amp;"*")</f>
        <v>11</v>
      </c>
      <c r="H9">
        <f>COUNTIFS([1]MASTERLIST!D:D,"*"&amp;METADATA!A9&amp;"*",[1]MASTERLIST!K:K,"&lt;&gt;None")</f>
        <v>11</v>
      </c>
      <c r="I9">
        <f>COUNTIFS([1]MASTERLIST!D:D,"*"&amp;METADATA!A9&amp;"*",[1]MASTERLIST!K:K,"&lt;&gt;None",[1]MASTERLIST!S:S,"Positive")</f>
        <v>1</v>
      </c>
      <c r="J9">
        <f>COUNTIFS([1]MASTERLIST!D:D,"*"&amp;METADATA!A9&amp;"*",[1]MASTERLIST!K:K,"&lt;&gt;None",[1]MASTERLIST!S:S,"Pending")</f>
        <v>1</v>
      </c>
      <c r="K9">
        <f>COUNTIFS([1]MASTERLIST!D:D,"*"&amp;METADATA!A9&amp;"*",[1]MASTERLIST!K:K,"&lt;&gt;None",[1]MASTERLIST!S:S,"Negative")</f>
        <v>0</v>
      </c>
      <c r="L9">
        <f>COUNTIFS([1]MASTERLIST!D:D,"*"&amp;METADATA!A9&amp;"*",[1]MASTERLIST!K:K,"&lt;&gt;None",[1]MASTERLIST!S:S,"Not Tested")</f>
        <v>7</v>
      </c>
      <c r="M9">
        <f>COUNTIFS([1]MASTERLIST!D:D,"*"&amp;METADATA!A9&amp;"*",[1]MASTERLIST!K:K,"&lt;&gt;None",[1]MASTERLIST!S:S,"Positive",[1]MASTERLIST!V:V,"Yes")+COUNTIFS([1]MASTERLIST!D:D,"*"&amp;METADATA!A9&amp;"*",[1]MASTERLIST!K:K,"&lt;&gt;None",[1]MASTERLIST!S:S,"Pending",[1]MASTERLIST!V:V,"Yes")+COUNTIFS([1]MASTERLIST!D:D,"*"&amp;METADATA!A9&amp;"*",[1]MASTERLIST!K:K,"&lt;&gt;None",[1]MASTERLIST!S:S,"Not Tested",[1]MASTERLIST!V:V,"Yes")+COUNTIFS([1]MASTERLIST!D:D,"*"&amp;METADATA!A9&amp;"*",[1]MASTERLIST!K:K,"&lt;&gt;None",[1]MASTERLIST!S:S,"Negative",[1]MASTERLIST!V:V,"Yes")</f>
        <v>6</v>
      </c>
      <c r="N9">
        <f t="shared" si="1"/>
        <v>5</v>
      </c>
      <c r="P9">
        <f>COUNTIFS([1]MASTERLIST!D:D,"*"&amp;METADATA!A9&amp;"*",[1]MASTERLIST!M:M,"Yes")</f>
        <v>5</v>
      </c>
      <c r="Q9">
        <f>COUNTIFS([1]MASTERLIST!D:D,"*"&amp;METADATA!A9&amp;"*",[1]MASTERLIST!M:M,"Yes",[1]MASTERLIST!V:V,"Yes")</f>
        <v>1</v>
      </c>
      <c r="R9">
        <f t="shared" si="8"/>
        <v>4</v>
      </c>
      <c r="S9" s="3">
        <f>COUNTIFS([1]MASTERLIST!D:D,"*"&amp;METADATA!A9&amp;"*",[1]MASTERLIST!M:M,"Yes")-(COUNTIFS([1]MASTERLIST!D:D,"*"&amp;METADATA!A9&amp;"*",[1]MASTERLIST!K:K,"None",[1]MASTERLIST!M:M,"Yes")+COUNTIFS([1]MASTERLIST!D:D,"*"&amp;METADATA!A9&amp;"*",[1]MASTERLIST!K:K,"",[1]MASTERLIST!M:M,"Yes"))</f>
        <v>5</v>
      </c>
      <c r="T9" s="3">
        <f>COUNTIFS([1]MASTERLIST!D:D,"*"&amp;METADATA!A9&amp;"*",[1]MASTERLIST!M:M,"Yes",[1]MASTERLIST!V:V,"Yes")-(COUNTIFS([1]MASTERLIST!D:D,"*"&amp;METADATA!A9&amp;"*",[1]MASTERLIST!K:K,"None",[1]MASTERLIST!M:M,"Yes",[1]MASTERLIST!V:V,"Yes")+COUNTIFS([1]MASTERLIST!D:D,"*"&amp;METADATA!A9&amp;"*",[1]MASTERLIST!K:K,"",[1]MASTERLIST!M:M,"Yes",[1]MASTERLIST!V:V,"Yes"))</f>
        <v>1</v>
      </c>
      <c r="U9" s="3">
        <f t="shared" si="9"/>
        <v>4</v>
      </c>
      <c r="V9">
        <f t="shared" si="10"/>
        <v>0</v>
      </c>
      <c r="X9">
        <f t="shared" si="2"/>
        <v>2</v>
      </c>
      <c r="Y9">
        <f>COUNTIFS([1]MASTERLIST!D:D,"*"&amp;METADATA!A9&amp;"*",[1]MASTERLIST!S:S,"Negative")</f>
        <v>0</v>
      </c>
      <c r="Z9">
        <f t="shared" si="3"/>
        <v>1</v>
      </c>
      <c r="AA9">
        <f>COUNTIFS([1]MASTERLIST!D:D,"*"&amp;METADATA!A9&amp;"*",[1]MASTERLIST!S:S,"Pending")-COUNTIFS([1]MASTERLIST!D:D,"*"&amp;METADATA!A9&amp;"*",[1]MASTERLIST!S:S,"Pending",[1]MASTERLIST!V:V,"Yes")</f>
        <v>1</v>
      </c>
      <c r="AC9" s="37">
        <f t="shared" ca="1" si="11"/>
        <v>43927</v>
      </c>
      <c r="AD9">
        <f ca="1">COUNTIFS([1]MASTERLIST!F:F,METADATA!$AC9,[1]MASTERLIST!S:S,"Positive")</f>
        <v>0</v>
      </c>
      <c r="AE9">
        <f ca="1">COUNTIFS([1]MASTERLIST!F:F,METADATA!$AC9,[1]MASTERLIST!S:S,"Positive",[1]MASTERLIST!V:V,"*"&amp;"Yes"&amp;"*")</f>
        <v>0</v>
      </c>
      <c r="AF9">
        <f t="shared" ca="1" si="16"/>
        <v>0</v>
      </c>
      <c r="AG9">
        <f ca="1">COUNTIFS([1]MASTERLIST!F:F,METADATA!$AC9,[1]MASTERLIST!K:K,"&lt;&gt;None")</f>
        <v>3</v>
      </c>
      <c r="AH9">
        <f ca="1">COUNTIFS([1]MASTERLIST!F:F,METADATA!$AC9,[1]MASTERLIST!K:K,"&lt;&gt;None",[1]MASTERLIST!V:V,"Yes")</f>
        <v>2</v>
      </c>
      <c r="AI9">
        <f t="shared" ca="1" si="17"/>
        <v>1</v>
      </c>
      <c r="AJ9" s="3">
        <f ca="1">COUNTIFS([1]MASTERLIST!F:F,METADATA!$AC9,[1]MASTERLIST!M:M,"Yes")</f>
        <v>6</v>
      </c>
      <c r="AK9">
        <f ca="1">COUNTIFS([1]MASTERLIST!F:F,METADATA!$AC9,[1]MASTERLIST!M:M,"Yes",[1]MASTERLIST!V:V,"Yes")</f>
        <v>4</v>
      </c>
      <c r="AL9">
        <f t="shared" ca="1" si="18"/>
        <v>2</v>
      </c>
      <c r="AM9" s="3">
        <f ca="1">COUNTIFS([1]MASTERLIST!F:F,METADATA!$AC9,[1]MASTERLIST!M:M,"Yes")-(COUNTIFS([1]MASTERLIST!F:F,METADATA!$AC9,[1]MASTERLIST!K:K,"None",[1]MASTERLIST!M:M,"Yes")+COUNTIFS([1]MASTERLIST!F:F,METADATA!$AC9,[1]MASTERLIST!K:K,"",[1]MASTERLIST!M:M,"Yes"))</f>
        <v>1</v>
      </c>
      <c r="AN9" s="3">
        <f ca="1">COUNTIFS([1]MASTERLIST!F:F,METADATA!$AC9,[1]MASTERLIST!M:M,"Yes",[1]MASTERLIST!V:V,"Yes")-(COUNTIFS([1]MASTERLIST!F:F,METADATA!$AC9,[1]MASTERLIST!K:K,"None",[1]MASTERLIST!M:M,"Yes",[1]MASTERLIST!V:V,"Yes")+COUNTIFS([1]MASTERLIST!F:F,METADATA!$AC9,[1]MASTERLIST!K:K,"",[1]MASTERLIST!M:M,"Yes",[1]MASTERLIST!V:V,"Yes"))</f>
        <v>1</v>
      </c>
      <c r="AO9" s="3">
        <f t="shared" ca="1" si="12"/>
        <v>0</v>
      </c>
      <c r="AP9">
        <f t="shared" ca="1" si="19"/>
        <v>2</v>
      </c>
      <c r="AS9" s="3">
        <f>COUNTIF('[1]RESIDENT SUMMARY'!B:B,"*"&amp;METADATA!A9&amp;"*")</f>
        <v>3</v>
      </c>
      <c r="AT9" s="3">
        <f>COUNTIFS('[1]RESIDENT SUMMARY'!$B:$B,"*"&amp;METADATA!$A9&amp;"*",'[1]RESIDENT SUMMARY'!$C:$C,"Positive")</f>
        <v>0</v>
      </c>
      <c r="AU9" s="3">
        <f>COUNTIFS('[1]RESIDENT SUMMARY'!$B:$B,"*"&amp;METADATA!$A9&amp;"*",'[1]RESIDENT SUMMARY'!$C:$C,"Positive",'[1]RESIDENT SUMMARY'!G:G,"Yes")</f>
        <v>0</v>
      </c>
      <c r="AV9" s="3">
        <f>COUNTIFS('[1]RESIDENT SUMMARY'!$B:$B,"*"&amp;METADATA!$A9&amp;"*",'[1]RESIDENT SUMMARY'!$C:$C,"Positive")</f>
        <v>0</v>
      </c>
      <c r="AW9">
        <f>COUNTIFS('[1]RESIDENT SUMMARY'!B:B,"*"&amp;METADATA!A9&amp;"*",'[1]RESIDENT SUMMARY'!C:C,"Pending")</f>
        <v>0</v>
      </c>
      <c r="AX9">
        <f>COUNTIFS('[1]RESIDENT SUMMARY'!B:B,"*"&amp;METADATA!A9&amp;"*",'[1]RESIDENT SUMMARY'!C:C,"Pending",'[1]RESIDENT SUMMARY'!G:G,"Yes")</f>
        <v>0</v>
      </c>
      <c r="AY9">
        <f t="shared" si="13"/>
        <v>0</v>
      </c>
      <c r="AZ9">
        <f>COUNTIFS('[1]RESIDENT SUMMARY'!B:B,"*"&amp;METADATA!A9&amp;"*",'[1]RESIDENT SUMMARY'!C:C,"Negative")</f>
        <v>1</v>
      </c>
      <c r="BA9">
        <f>COUNTIFS('[1]RESIDENT SUMMARY'!B:B,"*"&amp;METADATA!A9&amp;"*",'[1]RESIDENT SUMMARY'!C:C,"Not Tested")</f>
        <v>2</v>
      </c>
      <c r="BB9" t="e">
        <f>COUNTIFS('[1]RESIDENT SUMMARY'!B:B,"*"&amp;METADATA!A9&amp;"*",'[1]RESIDENT SUMMARY'!#REF!,"Yes")-COUNTIFS('[1]RESIDENT SUMMARY'!B:B,"*"&amp;METADATA!A9&amp;"*",'[1]RESIDENT SUMMARY'!#REF!,"Yes",'[1]RESIDENT SUMMARY'!C:C,"Positive")</f>
        <v>#REF!</v>
      </c>
      <c r="BC9" t="e">
        <f>COUNTIFS('[1]RESIDENT SUMMARY'!B:B,"*"&amp;METADATA!A9&amp;"*",'[1]RESIDENT SUMMARY'!#REF!,"Yes")-(COUNTIFS('[1]RESIDENT SUMMARY'!B:B,"*"&amp;METADATA!A9&amp;"*",'[1]RESIDENT SUMMARY'!D:D,"",'[1]RESIDENT SUMMARY'!#REF!,"Yes"))-COUNTIFS('[1]RESIDENT SUMMARY'!B:B,"*"&amp;METADATA!A9&amp;"*",'[1]RESIDENT SUMMARY'!#REF!,"Yes",'[1]RESIDENT SUMMARY'!C:C,"Positive")</f>
        <v>#REF!</v>
      </c>
      <c r="BD9" t="e">
        <f>COUNTIFS('[1]RESIDENT SUMMARY'!B:B,"*"&amp;METADATA!A9&amp;"*",'[1]RESIDENT SUMMARY'!#REF!,"Yes",'[1]RESIDENT SUMMARY'!G:G,"Yes")-(COUNTIFS('[1]RESIDENT SUMMARY'!B:B,"*"&amp;METADATA!A9&amp;"*",'[1]RESIDENT SUMMARY'!D:D,"",'[1]RESIDENT SUMMARY'!#REF!,"Yes",'[1]RESIDENT SUMMARY'!G:G,"Yes"))-COUNTIFS('[1]RESIDENT SUMMARY'!B:B,"*"&amp;METADATA!A9&amp;"*",'[1]RESIDENT SUMMARY'!#REF!,"Yes",'[1]RESIDENT SUMMARY'!C:C,"Positive",'[1]RESIDENT SUMMARY'!G:G,"Yes")</f>
        <v>#REF!</v>
      </c>
      <c r="BE9" t="e">
        <f t="shared" si="4"/>
        <v>#REF!</v>
      </c>
      <c r="BF9" t="e">
        <f t="shared" si="5"/>
        <v>#REF!</v>
      </c>
      <c r="BG9">
        <f>COUNTIFS('[1]RESIDENT SUMMARY'!B:B,"*"&amp;METADATA!A9&amp;"*",'[1]RESIDENT SUMMARY'!D:D,"Yes")</f>
        <v>1</v>
      </c>
      <c r="BH9">
        <f>COUNTIFS('[1]RESIDENT SUMMARY'!B:B,"*"&amp;METADATA!A9&amp;"*",'[1]RESIDENT SUMMARY'!D:D,"Yes",'[1]RESIDENT SUMMARY'!G:G,"Yes")</f>
        <v>0</v>
      </c>
      <c r="BI9">
        <f>COUNTIFS('[1]RESIDENT SUMMARY'!B:B,"*"&amp;METADATA!A9&amp;"*",'[1]RESIDENT SUMMARY'!C:C,"Positive",'[1]RESIDENT SUMMARY'!D:D,"Yes")</f>
        <v>0</v>
      </c>
      <c r="BJ9">
        <f t="shared" si="6"/>
        <v>1</v>
      </c>
      <c r="BL9">
        <f t="shared" si="14"/>
        <v>0</v>
      </c>
      <c r="BM9">
        <f t="shared" si="14"/>
        <v>1</v>
      </c>
      <c r="BN9">
        <f t="shared" si="7"/>
        <v>6</v>
      </c>
      <c r="BP9" s="38" t="str">
        <f>'[1]RESIDENCE SUMMARY'!A23</f>
        <v>Hamilton</v>
      </c>
      <c r="BQ9" s="39">
        <f>COUNTIFS(CL:CL,"*"&amp;BP9&amp;"*",CR:CR,1)</f>
        <v>0</v>
      </c>
      <c r="BR9" s="39">
        <f>COUNTIFS(CL:CL,"*"&amp;BP9&amp;"*",CR:CR,2)</f>
        <v>0</v>
      </c>
      <c r="BS9" s="39">
        <f>COUNTIFS(CL:CL,"*"&amp;BP9&amp;"*",CR:CR,3)</f>
        <v>0</v>
      </c>
      <c r="BT9" s="39">
        <f>COUNTIFS(CL:CL,"*"&amp;BP9&amp;"*",CR:CR,4)</f>
        <v>0</v>
      </c>
      <c r="BU9" s="40">
        <f>'[1]RESIDENCE SUMMARY'!F23</f>
        <v>0</v>
      </c>
      <c r="BV9" s="39">
        <f>'[1]RESIDENCE SUMMARY'!G23</f>
        <v>0</v>
      </c>
      <c r="BW9" s="41">
        <f>'[1]RESIDENCE SUMMARY'!H23</f>
        <v>0</v>
      </c>
      <c r="BY9" s="50">
        <f t="shared" ca="1" si="20"/>
        <v>43941</v>
      </c>
      <c r="BZ9" s="31">
        <f>$BZ8-[1]PPE!$K$2</f>
        <v>6095</v>
      </c>
      <c r="CA9" s="31">
        <f>$CA8-[1]PPE!$K$3</f>
        <v>-100.19999999999936</v>
      </c>
      <c r="CB9" s="24">
        <f>CB8-[1]PPE!$D$4</f>
        <v>20423</v>
      </c>
      <c r="CC9" s="24"/>
      <c r="CD9" s="24"/>
      <c r="CE9" s="24"/>
      <c r="CF9" s="25"/>
      <c r="CH9" s="43" t="str">
        <f>'[1]RESIDENCE SUMMARY'!A23</f>
        <v>Hamilton</v>
      </c>
      <c r="CI9" s="44">
        <f>'[1]RESIDENCE SUMMARY'!P23</f>
        <v>1</v>
      </c>
      <c r="CK9" s="33" t="str">
        <f>'[1]RESIDENT SUMMARY'!A9</f>
        <v xml:space="preserve">NESANEL FARKAS </v>
      </c>
      <c r="CL9" s="34" t="str">
        <f>'[1]RESIDENT SUMMARY'!B9</f>
        <v>Berman</v>
      </c>
      <c r="CM9" s="34" t="str">
        <f>'[1]RESIDENT SUMMARY'!C9</f>
        <v>Negative</v>
      </c>
      <c r="CN9" s="34" t="str">
        <f>'[1]RESIDENT SUMMARY'!D9</f>
        <v>Yes</v>
      </c>
      <c r="CO9" s="34" t="str">
        <f>'[1]RESIDENT SUMMARY'!F9</f>
        <v>Yes</v>
      </c>
      <c r="CP9" s="34" t="str">
        <f>'[1]RESIDENT SUMMARY'!E9</f>
        <v>Yes</v>
      </c>
      <c r="CQ9" s="34">
        <f>'[1]RESIDENT SUMMARY'!G9</f>
        <v>0</v>
      </c>
      <c r="CR9" s="35">
        <f t="shared" si="15"/>
        <v>3</v>
      </c>
    </row>
    <row r="10" spans="1:102" ht="18.75" customHeight="1" x14ac:dyDescent="0.3">
      <c r="A10" t="s">
        <v>87</v>
      </c>
      <c r="B10">
        <f>COUNTIFS([1]MASTERLIST!D:D,"*"&amp;METADATA!A10&amp;"*",[1]MASTERLIST!S:S,"Positive")</f>
        <v>0</v>
      </c>
      <c r="C10">
        <f>COUNTIFS([1]MASTERLIST!D:D,"*"&amp;METADATA!A10&amp;"*",[1]MASTERLIST!S:S,"Positive",[1]MASTERLIST!V:V,"Yes")</f>
        <v>0</v>
      </c>
      <c r="D10">
        <f t="shared" si="0"/>
        <v>0</v>
      </c>
      <c r="F10">
        <f>COUNTIF('[1]MASTERLIST SUMMARY'!B:B,"*"&amp;METADATA!A10&amp;"*")</f>
        <v>4</v>
      </c>
      <c r="H10">
        <f>COUNTIFS([1]MASTERLIST!D:D,"*"&amp;METADATA!A10&amp;"*",[1]MASTERLIST!K:K,"&lt;&gt;None")</f>
        <v>3</v>
      </c>
      <c r="I10">
        <f>COUNTIFS([1]MASTERLIST!D:D,"*"&amp;METADATA!A10&amp;"*",[1]MASTERLIST!K:K,"&lt;&gt;None",[1]MASTERLIST!S:S,"Positive")</f>
        <v>0</v>
      </c>
      <c r="J10">
        <f>COUNTIFS([1]MASTERLIST!D:D,"*"&amp;METADATA!A10&amp;"*",[1]MASTERLIST!K:K,"&lt;&gt;None",[1]MASTERLIST!S:S,"Pending")</f>
        <v>0</v>
      </c>
      <c r="K10">
        <f>COUNTIFS([1]MASTERLIST!D:D,"*"&amp;METADATA!A10&amp;"*",[1]MASTERLIST!K:K,"&lt;&gt;None",[1]MASTERLIST!S:S,"Negative")</f>
        <v>2</v>
      </c>
      <c r="L10">
        <f>COUNTIFS([1]MASTERLIST!D:D,"*"&amp;METADATA!A10&amp;"*",[1]MASTERLIST!K:K,"&lt;&gt;None",[1]MASTERLIST!S:S,"Not Tested")</f>
        <v>1</v>
      </c>
      <c r="M10">
        <f>COUNTIFS([1]MASTERLIST!D:D,"*"&amp;METADATA!A10&amp;"*",[1]MASTERLIST!K:K,"&lt;&gt;None",[1]MASTERLIST!S:S,"Positive",[1]MASTERLIST!V:V,"Yes")+COUNTIFS([1]MASTERLIST!D:D,"*"&amp;METADATA!A10&amp;"*",[1]MASTERLIST!K:K,"&lt;&gt;None",[1]MASTERLIST!S:S,"Pending",[1]MASTERLIST!V:V,"Yes")+COUNTIFS([1]MASTERLIST!D:D,"*"&amp;METADATA!A10&amp;"*",[1]MASTERLIST!K:K,"&lt;&gt;None",[1]MASTERLIST!S:S,"Not Tested",[1]MASTERLIST!V:V,"Yes")+COUNTIFS([1]MASTERLIST!D:D,"*"&amp;METADATA!A10&amp;"*",[1]MASTERLIST!K:K,"&lt;&gt;None",[1]MASTERLIST!S:S,"Negative",[1]MASTERLIST!V:V,"Yes")</f>
        <v>3</v>
      </c>
      <c r="N10">
        <f t="shared" si="1"/>
        <v>0</v>
      </c>
      <c r="P10">
        <f>COUNTIFS([1]MASTERLIST!D:D,"*"&amp;METADATA!A10&amp;"*",[1]MASTERLIST!M:M,"Yes")</f>
        <v>3</v>
      </c>
      <c r="Q10">
        <f>COUNTIFS([1]MASTERLIST!D:D,"*"&amp;METADATA!A10&amp;"*",[1]MASTERLIST!M:M,"Yes",[1]MASTERLIST!V:V,"Yes")</f>
        <v>3</v>
      </c>
      <c r="R10">
        <f t="shared" si="8"/>
        <v>0</v>
      </c>
      <c r="S10" s="3">
        <f>COUNTIFS([1]MASTERLIST!D:D,"*"&amp;METADATA!A10&amp;"*",[1]MASTERLIST!M:M,"Yes")-(COUNTIFS([1]MASTERLIST!D:D,"*"&amp;METADATA!A10&amp;"*",[1]MASTERLIST!K:K,"None",[1]MASTERLIST!M:M,"Yes")+COUNTIFS([1]MASTERLIST!D:D,"*"&amp;METADATA!A10&amp;"*",[1]MASTERLIST!K:K,"",[1]MASTERLIST!M:M,"Yes"))</f>
        <v>2</v>
      </c>
      <c r="T10" s="3">
        <f>COUNTIFS([1]MASTERLIST!D:D,"*"&amp;METADATA!A10&amp;"*",[1]MASTERLIST!M:M,"Yes",[1]MASTERLIST!V:V,"Yes")-(COUNTIFS([1]MASTERLIST!D:D,"*"&amp;METADATA!A10&amp;"*",[1]MASTERLIST!K:K,"None",[1]MASTERLIST!M:M,"Yes",[1]MASTERLIST!V:V,"Yes")+COUNTIFS([1]MASTERLIST!D:D,"*"&amp;METADATA!A10&amp;"*",[1]MASTERLIST!K:K,"",[1]MASTERLIST!M:M,"Yes",[1]MASTERLIST!V:V,"Yes"))</f>
        <v>2</v>
      </c>
      <c r="U10" s="3">
        <f t="shared" si="9"/>
        <v>0</v>
      </c>
      <c r="V10">
        <f t="shared" si="10"/>
        <v>0</v>
      </c>
      <c r="X10">
        <f t="shared" si="2"/>
        <v>3</v>
      </c>
      <c r="Y10">
        <f>COUNTIFS([1]MASTERLIST!D:D,"*"&amp;METADATA!A10&amp;"*",[1]MASTERLIST!S:S,"Negative")</f>
        <v>3</v>
      </c>
      <c r="Z10">
        <f t="shared" si="3"/>
        <v>0</v>
      </c>
      <c r="AA10">
        <f>COUNTIFS([1]MASTERLIST!D:D,"*"&amp;METADATA!A10&amp;"*",[1]MASTERLIST!S:S,"Pending")-COUNTIFS([1]MASTERLIST!D:D,"*"&amp;METADATA!A10&amp;"*",[1]MASTERLIST!S:S,"Pending",[1]MASTERLIST!V:V,"Yes")</f>
        <v>0</v>
      </c>
      <c r="AC10" s="37">
        <f t="shared" ca="1" si="11"/>
        <v>43928</v>
      </c>
      <c r="AD10">
        <f ca="1">COUNTIFS([1]MASTERLIST!F:F,METADATA!$AC10,[1]MASTERLIST!S:S,"Positive")</f>
        <v>0</v>
      </c>
      <c r="AE10">
        <f ca="1">COUNTIFS([1]MASTERLIST!F:F,METADATA!$AC10,[1]MASTERLIST!S:S,"Positive",[1]MASTERLIST!V:V,"*"&amp;"Yes"&amp;"*")</f>
        <v>0</v>
      </c>
      <c r="AF10">
        <f t="shared" ca="1" si="16"/>
        <v>0</v>
      </c>
      <c r="AG10">
        <f ca="1">COUNTIFS([1]MASTERLIST!F:F,METADATA!$AC10,[1]MASTERLIST!K:K,"&lt;&gt;None")</f>
        <v>7</v>
      </c>
      <c r="AH10">
        <f ca="1">COUNTIFS([1]MASTERLIST!F:F,METADATA!$AC10,[1]MASTERLIST!K:K,"&lt;&gt;None",[1]MASTERLIST!V:V,"Yes")</f>
        <v>0</v>
      </c>
      <c r="AI10">
        <f t="shared" ca="1" si="17"/>
        <v>7</v>
      </c>
      <c r="AJ10" s="3">
        <f ca="1">COUNTIFS([1]MASTERLIST!F:F,METADATA!$AC10,[1]MASTERLIST!M:M,"Yes")</f>
        <v>2</v>
      </c>
      <c r="AK10">
        <f ca="1">COUNTIFS([1]MASTERLIST!F:F,METADATA!$AC10,[1]MASTERLIST!M:M,"Yes",[1]MASTERLIST!V:V,"Yes")</f>
        <v>0</v>
      </c>
      <c r="AL10">
        <f t="shared" ca="1" si="18"/>
        <v>2</v>
      </c>
      <c r="AM10" s="3">
        <f ca="1">COUNTIFS([1]MASTERLIST!F:F,METADATA!$AC10,[1]MASTERLIST!M:M,"Yes")-(COUNTIFS([1]MASTERLIST!F:F,METADATA!$AC10,[1]MASTERLIST!K:K,"None",[1]MASTERLIST!M:M,"Yes")+COUNTIFS([1]MASTERLIST!F:F,METADATA!$AC10,[1]MASTERLIST!K:K,"",[1]MASTERLIST!M:M,"Yes"))</f>
        <v>1</v>
      </c>
      <c r="AN10" s="3">
        <f ca="1">COUNTIFS([1]MASTERLIST!F:F,METADATA!$AC10,[1]MASTERLIST!M:M,"Yes",[1]MASTERLIST!V:V,"Yes")-(COUNTIFS([1]MASTERLIST!F:F,METADATA!$AC10,[1]MASTERLIST!K:K,"None",[1]MASTERLIST!M:M,"Yes",[1]MASTERLIST!V:V,"Yes")+COUNTIFS([1]MASTERLIST!F:F,METADATA!$AC10,[1]MASTERLIST!K:K,"",[1]MASTERLIST!M:M,"Yes",[1]MASTERLIST!V:V,"Yes"))</f>
        <v>0</v>
      </c>
      <c r="AO10" s="3">
        <f t="shared" ca="1" si="12"/>
        <v>1</v>
      </c>
      <c r="AP10">
        <f t="shared" ca="1" si="19"/>
        <v>1</v>
      </c>
      <c r="AS10" s="3">
        <f>COUNTIF('[1]RESIDENT SUMMARY'!B:B,"*"&amp;METADATA!A10&amp;"*")</f>
        <v>0</v>
      </c>
      <c r="AT10" s="3">
        <f>COUNTIFS('[1]RESIDENT SUMMARY'!$B:$B,"*"&amp;METADATA!$A10&amp;"*",'[1]RESIDENT SUMMARY'!$C:$C,"Positive")</f>
        <v>0</v>
      </c>
      <c r="AU10" s="3">
        <f>COUNTIFS('[1]RESIDENT SUMMARY'!$B:$B,"*"&amp;METADATA!$A10&amp;"*",'[1]RESIDENT SUMMARY'!$C:$C,"Positive",'[1]RESIDENT SUMMARY'!G:G,"Yes")</f>
        <v>0</v>
      </c>
      <c r="AV10" s="3">
        <f>COUNTIFS('[1]RESIDENT SUMMARY'!$B:$B,"*"&amp;METADATA!$A10&amp;"*",'[1]RESIDENT SUMMARY'!$C:$C,"Positive")</f>
        <v>0</v>
      </c>
      <c r="AW10">
        <f>COUNTIFS('[1]RESIDENT SUMMARY'!B:B,"*"&amp;METADATA!A10&amp;"*",'[1]RESIDENT SUMMARY'!C:C,"Pending")</f>
        <v>0</v>
      </c>
      <c r="AX10">
        <f>COUNTIFS('[1]RESIDENT SUMMARY'!B:B,"*"&amp;METADATA!A10&amp;"*",'[1]RESIDENT SUMMARY'!C:C,"Pending",'[1]RESIDENT SUMMARY'!G:G,"Yes")</f>
        <v>0</v>
      </c>
      <c r="AY10">
        <f t="shared" si="13"/>
        <v>0</v>
      </c>
      <c r="AZ10">
        <f>COUNTIFS('[1]RESIDENT SUMMARY'!B:B,"*"&amp;METADATA!A10&amp;"*",'[1]RESIDENT SUMMARY'!C:C,"Negative")</f>
        <v>0</v>
      </c>
      <c r="BA10">
        <f>COUNTIFS('[1]RESIDENT SUMMARY'!B:B,"*"&amp;METADATA!A10&amp;"*",'[1]RESIDENT SUMMARY'!C:C,"Not Tested")</f>
        <v>0</v>
      </c>
      <c r="BB10" t="e">
        <f>COUNTIFS('[1]RESIDENT SUMMARY'!B:B,"*"&amp;METADATA!A10&amp;"*",'[1]RESIDENT SUMMARY'!#REF!,"Yes")-COUNTIFS('[1]RESIDENT SUMMARY'!B:B,"*"&amp;METADATA!A10&amp;"*",'[1]RESIDENT SUMMARY'!#REF!,"Yes",'[1]RESIDENT SUMMARY'!C:C,"Positive")</f>
        <v>#REF!</v>
      </c>
      <c r="BC10" t="e">
        <f>COUNTIFS('[1]RESIDENT SUMMARY'!B:B,"*"&amp;METADATA!A10&amp;"*",'[1]RESIDENT SUMMARY'!#REF!,"Yes")-(COUNTIFS('[1]RESIDENT SUMMARY'!B:B,"*"&amp;METADATA!A10&amp;"*",'[1]RESIDENT SUMMARY'!D:D,"",'[1]RESIDENT SUMMARY'!#REF!,"Yes"))-COUNTIFS('[1]RESIDENT SUMMARY'!B:B,"*"&amp;METADATA!A10&amp;"*",'[1]RESIDENT SUMMARY'!#REF!,"Yes",'[1]RESIDENT SUMMARY'!C:C,"Positive")</f>
        <v>#REF!</v>
      </c>
      <c r="BD10" t="e">
        <f>COUNTIFS('[1]RESIDENT SUMMARY'!B:B,"*"&amp;METADATA!A10&amp;"*",'[1]RESIDENT SUMMARY'!#REF!,"Yes",'[1]RESIDENT SUMMARY'!G:G,"Yes")-(COUNTIFS('[1]RESIDENT SUMMARY'!B:B,"*"&amp;METADATA!A10&amp;"*",'[1]RESIDENT SUMMARY'!D:D,"",'[1]RESIDENT SUMMARY'!#REF!,"Yes",'[1]RESIDENT SUMMARY'!G:G,"Yes"))-COUNTIFS('[1]RESIDENT SUMMARY'!B:B,"*"&amp;METADATA!A10&amp;"*",'[1]RESIDENT SUMMARY'!#REF!,"Yes",'[1]RESIDENT SUMMARY'!C:C,"Positive",'[1]RESIDENT SUMMARY'!G:G,"Yes")</f>
        <v>#REF!</v>
      </c>
      <c r="BE10" t="e">
        <f t="shared" si="4"/>
        <v>#REF!</v>
      </c>
      <c r="BF10" t="e">
        <f t="shared" si="5"/>
        <v>#REF!</v>
      </c>
      <c r="BG10">
        <f>COUNTIFS('[1]RESIDENT SUMMARY'!B:B,"*"&amp;METADATA!A10&amp;"*",'[1]RESIDENT SUMMARY'!D:D,"Yes")</f>
        <v>0</v>
      </c>
      <c r="BH10">
        <f>COUNTIFS('[1]RESIDENT SUMMARY'!B:B,"*"&amp;METADATA!A10&amp;"*",'[1]RESIDENT SUMMARY'!D:D,"Yes",'[1]RESIDENT SUMMARY'!G:G,"Yes")</f>
        <v>0</v>
      </c>
      <c r="BI10">
        <f>COUNTIFS('[1]RESIDENT SUMMARY'!B:B,"*"&amp;METADATA!A10&amp;"*",'[1]RESIDENT SUMMARY'!C:C,"Positive",'[1]RESIDENT SUMMARY'!D:D,"Yes")</f>
        <v>0</v>
      </c>
      <c r="BJ10">
        <f t="shared" si="6"/>
        <v>0</v>
      </c>
      <c r="BL10">
        <f t="shared" si="14"/>
        <v>0</v>
      </c>
      <c r="BM10">
        <f t="shared" si="14"/>
        <v>0</v>
      </c>
      <c r="BN10">
        <f t="shared" si="7"/>
        <v>0</v>
      </c>
      <c r="BP10" s="38" t="str">
        <f>'[1]RESIDENCE SUMMARY'!A10</f>
        <v>Berman</v>
      </c>
      <c r="BQ10" s="39">
        <f>COUNTIFS(CL:CL,"*"&amp;BP10&amp;"*",CR:CR,1)</f>
        <v>0</v>
      </c>
      <c r="BR10" s="39">
        <f>COUNTIFS(CL:CL,"*"&amp;BP10&amp;"*",CR:CR,2)</f>
        <v>0</v>
      </c>
      <c r="BS10" s="39">
        <f>COUNTIFS(CL:CL,"*"&amp;BP10&amp;"*",CR:CR,3)</f>
        <v>1</v>
      </c>
      <c r="BT10" s="39">
        <f>COUNTIFS(CL:CL,"*"&amp;BP10&amp;"*",CR:CR,4)</f>
        <v>0</v>
      </c>
      <c r="BU10" s="40">
        <f>'[1]RESIDENCE SUMMARY'!F10</f>
        <v>1</v>
      </c>
      <c r="BV10" s="39">
        <f>'[1]RESIDENCE SUMMARY'!G10</f>
        <v>1</v>
      </c>
      <c r="BW10" s="41">
        <f>'[1]RESIDENCE SUMMARY'!H10</f>
        <v>5</v>
      </c>
      <c r="BY10" s="50">
        <f t="shared" ca="1" si="20"/>
        <v>43942</v>
      </c>
      <c r="BZ10" s="31">
        <f>$BZ9-[1]PPE!$K$2</f>
        <v>6054.5</v>
      </c>
      <c r="CA10" s="31">
        <f>$CA9-[1]PPE!$K$3</f>
        <v>-1289.3999999999994</v>
      </c>
      <c r="CB10" s="24">
        <f>CB9-[1]PPE!$D$4</f>
        <v>20032</v>
      </c>
      <c r="CC10" s="24"/>
      <c r="CD10" s="24"/>
      <c r="CE10" s="24"/>
      <c r="CF10" s="25"/>
      <c r="CH10" s="43" t="str">
        <f>'[1]RESIDENCE SUMMARY'!A10</f>
        <v>Berman</v>
      </c>
      <c r="CI10" s="51">
        <f>'[1]RESIDENCE SUMMARY'!P10</f>
        <v>1</v>
      </c>
      <c r="CK10" s="33" t="str">
        <f>'[1]RESIDENT SUMMARY'!A10</f>
        <v xml:space="preserve">ALLISON SMITH </v>
      </c>
      <c r="CL10" s="34" t="str">
        <f>'[1]RESIDENT SUMMARY'!B10</f>
        <v>Harvest</v>
      </c>
      <c r="CM10" s="34" t="str">
        <f>'[1]RESIDENT SUMMARY'!C10</f>
        <v>Negative</v>
      </c>
      <c r="CN10" s="34" t="str">
        <f>'[1]RESIDENT SUMMARY'!D10</f>
        <v>Yes</v>
      </c>
      <c r="CO10" s="34" t="str">
        <f>'[1]RESIDENT SUMMARY'!F10</f>
        <v>Yes</v>
      </c>
      <c r="CP10" s="34" t="str">
        <f>'[1]RESIDENT SUMMARY'!E10</f>
        <v>Yes</v>
      </c>
      <c r="CQ10" s="34">
        <f>'[1]RESIDENT SUMMARY'!G10</f>
        <v>0</v>
      </c>
      <c r="CR10" s="35">
        <f t="shared" si="15"/>
        <v>3</v>
      </c>
    </row>
    <row r="11" spans="1:102" ht="18.75" customHeight="1" thickBot="1" x14ac:dyDescent="0.35">
      <c r="A11" t="s">
        <v>88</v>
      </c>
      <c r="B11">
        <f>COUNTIFS([1]MASTERLIST!D:D,"*"&amp;METADATA!A11&amp;"*",[1]MASTERLIST!S:S,"Positive")</f>
        <v>0</v>
      </c>
      <c r="C11">
        <f>COUNTIFS([1]MASTERLIST!D:D,"*"&amp;METADATA!A11&amp;"*",[1]MASTERLIST!S:S,"Positive",[1]MASTERLIST!V:V,"Yes")</f>
        <v>0</v>
      </c>
      <c r="D11">
        <f t="shared" si="0"/>
        <v>0</v>
      </c>
      <c r="F11">
        <f>COUNTIF('[1]MASTERLIST SUMMARY'!B:B,"*"&amp;METADATA!A11&amp;"*")</f>
        <v>2</v>
      </c>
      <c r="H11">
        <f>COUNTIFS([1]MASTERLIST!D:D,"*"&amp;METADATA!A11&amp;"*",[1]MASTERLIST!K:K,"&lt;&gt;None")</f>
        <v>2</v>
      </c>
      <c r="I11">
        <f>COUNTIFS([1]MASTERLIST!D:D,"*"&amp;METADATA!A11&amp;"*",[1]MASTERLIST!K:K,"&lt;&gt;None",[1]MASTERLIST!S:S,"Positive")</f>
        <v>0</v>
      </c>
      <c r="J11">
        <f>COUNTIFS([1]MASTERLIST!D:D,"*"&amp;METADATA!A11&amp;"*",[1]MASTERLIST!K:K,"&lt;&gt;None",[1]MASTERLIST!S:S,"Pending")</f>
        <v>0</v>
      </c>
      <c r="K11">
        <f>COUNTIFS([1]MASTERLIST!D:D,"*"&amp;METADATA!A11&amp;"*",[1]MASTERLIST!K:K,"&lt;&gt;None",[1]MASTERLIST!S:S,"Negative")</f>
        <v>0</v>
      </c>
      <c r="L11">
        <f>COUNTIFS([1]MASTERLIST!D:D,"*"&amp;METADATA!A11&amp;"*",[1]MASTERLIST!K:K,"&lt;&gt;None",[1]MASTERLIST!S:S,"Not Tested")</f>
        <v>2</v>
      </c>
      <c r="M11">
        <f>COUNTIFS([1]MASTERLIST!D:D,"*"&amp;METADATA!A11&amp;"*",[1]MASTERLIST!K:K,"&lt;&gt;None",[1]MASTERLIST!S:S,"Positive",[1]MASTERLIST!V:V,"Yes")+COUNTIFS([1]MASTERLIST!D:D,"*"&amp;METADATA!A11&amp;"*",[1]MASTERLIST!K:K,"&lt;&gt;None",[1]MASTERLIST!S:S,"Pending",[1]MASTERLIST!V:V,"Yes")+COUNTIFS([1]MASTERLIST!D:D,"*"&amp;METADATA!A11&amp;"*",[1]MASTERLIST!K:K,"&lt;&gt;None",[1]MASTERLIST!S:S,"Not Tested",[1]MASTERLIST!V:V,"Yes")+COUNTIFS([1]MASTERLIST!D:D,"*"&amp;METADATA!A11&amp;"*",[1]MASTERLIST!K:K,"&lt;&gt;None",[1]MASTERLIST!S:S,"Negative",[1]MASTERLIST!V:V,"Yes")</f>
        <v>2</v>
      </c>
      <c r="N11">
        <f t="shared" si="1"/>
        <v>0</v>
      </c>
      <c r="P11">
        <f>COUNTIFS([1]MASTERLIST!D:D,"*"&amp;METADATA!A11&amp;"*",[1]MASTERLIST!M:M,"Yes")</f>
        <v>0</v>
      </c>
      <c r="Q11">
        <f>COUNTIFS([1]MASTERLIST!D:D,"*"&amp;METADATA!A11&amp;"*",[1]MASTERLIST!M:M,"Yes",[1]MASTERLIST!V:V,"Yes")</f>
        <v>0</v>
      </c>
      <c r="R11">
        <f t="shared" si="8"/>
        <v>0</v>
      </c>
      <c r="S11" s="3">
        <f>COUNTIFS([1]MASTERLIST!D:D,"*"&amp;METADATA!A11&amp;"*",[1]MASTERLIST!M:M,"Yes")-(COUNTIFS([1]MASTERLIST!D:D,"*"&amp;METADATA!A11&amp;"*",[1]MASTERLIST!K:K,"None",[1]MASTERLIST!M:M,"Yes")+COUNTIFS([1]MASTERLIST!D:D,"*"&amp;METADATA!A11&amp;"*",[1]MASTERLIST!K:K,"",[1]MASTERLIST!M:M,"Yes"))</f>
        <v>0</v>
      </c>
      <c r="T11" s="3">
        <f>COUNTIFS([1]MASTERLIST!D:D,"*"&amp;METADATA!A11&amp;"*",[1]MASTERLIST!M:M,"Yes",[1]MASTERLIST!V:V,"Yes")-(COUNTIFS([1]MASTERLIST!D:D,"*"&amp;METADATA!A11&amp;"*",[1]MASTERLIST!K:K,"None",[1]MASTERLIST!M:M,"Yes",[1]MASTERLIST!V:V,"Yes")+COUNTIFS([1]MASTERLIST!D:D,"*"&amp;METADATA!A11&amp;"*",[1]MASTERLIST!K:K,"",[1]MASTERLIST!M:M,"Yes",[1]MASTERLIST!V:V,"Yes"))</f>
        <v>0</v>
      </c>
      <c r="U11" s="3">
        <f t="shared" si="9"/>
        <v>0</v>
      </c>
      <c r="V11">
        <f t="shared" si="10"/>
        <v>0</v>
      </c>
      <c r="X11">
        <f t="shared" si="2"/>
        <v>0</v>
      </c>
      <c r="Y11">
        <f>COUNTIFS([1]MASTERLIST!D:D,"*"&amp;METADATA!A11&amp;"*",[1]MASTERLIST!S:S,"Negative")</f>
        <v>0</v>
      </c>
      <c r="Z11">
        <f t="shared" si="3"/>
        <v>0</v>
      </c>
      <c r="AA11">
        <f>COUNTIFS([1]MASTERLIST!D:D,"*"&amp;METADATA!A11&amp;"*",[1]MASTERLIST!S:S,"Pending")-COUNTIFS([1]MASTERLIST!D:D,"*"&amp;METADATA!A11&amp;"*",[1]MASTERLIST!S:S,"Pending",[1]MASTERLIST!V:V,"Yes")</f>
        <v>0</v>
      </c>
      <c r="AC11" s="37">
        <f t="shared" ca="1" si="11"/>
        <v>43929</v>
      </c>
      <c r="AD11">
        <f ca="1">COUNTIFS([1]MASTERLIST!F:F,METADATA!$AC11,[1]MASTERLIST!S:S,"Positive")</f>
        <v>1</v>
      </c>
      <c r="AE11">
        <f ca="1">COUNTIFS([1]MASTERLIST!F:F,METADATA!$AC11,[1]MASTERLIST!S:S,"Positive",[1]MASTERLIST!V:V,"*"&amp;"Yes"&amp;"*")</f>
        <v>0</v>
      </c>
      <c r="AF11">
        <f t="shared" ca="1" si="16"/>
        <v>1</v>
      </c>
      <c r="AG11">
        <f ca="1">COUNTIFS([1]MASTERLIST!F:F,METADATA!$AC11,[1]MASTERLIST!K:K,"&lt;&gt;None")</f>
        <v>9</v>
      </c>
      <c r="AH11">
        <f ca="1">COUNTIFS([1]MASTERLIST!F:F,METADATA!$AC11,[1]MASTERLIST!K:K,"&lt;&gt;None",[1]MASTERLIST!V:V,"Yes")</f>
        <v>4</v>
      </c>
      <c r="AI11">
        <f t="shared" ca="1" si="17"/>
        <v>5</v>
      </c>
      <c r="AJ11" s="3">
        <f ca="1">COUNTIFS([1]MASTERLIST!F:F,METADATA!$AC11,[1]MASTERLIST!M:M,"Yes")</f>
        <v>2</v>
      </c>
      <c r="AK11">
        <f ca="1">COUNTIFS([1]MASTERLIST!F:F,METADATA!$AC11,[1]MASTERLIST!M:M,"Yes",[1]MASTERLIST!V:V,"Yes")</f>
        <v>1</v>
      </c>
      <c r="AL11">
        <f t="shared" ca="1" si="18"/>
        <v>1</v>
      </c>
      <c r="AM11" s="3">
        <f ca="1">COUNTIFS([1]MASTERLIST!F:F,METADATA!$AC11,[1]MASTERLIST!M:M,"Yes")-(COUNTIFS([1]MASTERLIST!F:F,METADATA!$AC11,[1]MASTERLIST!K:K,"None",[1]MASTERLIST!M:M,"Yes")+COUNTIFS([1]MASTERLIST!F:F,METADATA!$AC11,[1]MASTERLIST!K:K,"",[1]MASTERLIST!M:M,"Yes"))</f>
        <v>1</v>
      </c>
      <c r="AN11" s="3">
        <f ca="1">COUNTIFS([1]MASTERLIST!F:F,METADATA!$AC11,[1]MASTERLIST!M:M,"Yes",[1]MASTERLIST!V:V,"Yes")-(COUNTIFS([1]MASTERLIST!F:F,METADATA!$AC11,[1]MASTERLIST!K:K,"None",[1]MASTERLIST!M:M,"Yes",[1]MASTERLIST!V:V,"Yes")+COUNTIFS([1]MASTERLIST!F:F,METADATA!$AC11,[1]MASTERLIST!K:K,"",[1]MASTERLIST!M:M,"Yes",[1]MASTERLIST!V:V,"Yes"))</f>
        <v>0</v>
      </c>
      <c r="AO11" s="3">
        <f t="shared" ca="1" si="12"/>
        <v>1</v>
      </c>
      <c r="AP11">
        <f t="shared" ca="1" si="19"/>
        <v>0</v>
      </c>
      <c r="AS11" s="3">
        <f>COUNTIF('[1]RESIDENT SUMMARY'!B:B,"*"&amp;METADATA!A11&amp;"*")</f>
        <v>0</v>
      </c>
      <c r="AT11" s="3">
        <f>COUNTIFS('[1]RESIDENT SUMMARY'!$B:$B,"*"&amp;METADATA!$A11&amp;"*",'[1]RESIDENT SUMMARY'!$C:$C,"Positive")</f>
        <v>0</v>
      </c>
      <c r="AU11" s="3">
        <f>COUNTIFS('[1]RESIDENT SUMMARY'!$B:$B,"*"&amp;METADATA!$A11&amp;"*",'[1]RESIDENT SUMMARY'!$C:$C,"Positive",'[1]RESIDENT SUMMARY'!G:G,"Yes")</f>
        <v>0</v>
      </c>
      <c r="AV11" s="3">
        <f>COUNTIFS('[1]RESIDENT SUMMARY'!$B:$B,"*"&amp;METADATA!$A11&amp;"*",'[1]RESIDENT SUMMARY'!$C:$C,"Positive")</f>
        <v>0</v>
      </c>
      <c r="AW11">
        <f>COUNTIFS('[1]RESIDENT SUMMARY'!B:B,"*"&amp;METADATA!A11&amp;"*",'[1]RESIDENT SUMMARY'!C:C,"Pending")</f>
        <v>0</v>
      </c>
      <c r="AX11">
        <f>COUNTIFS('[1]RESIDENT SUMMARY'!B:B,"*"&amp;METADATA!A11&amp;"*",'[1]RESIDENT SUMMARY'!C:C,"Pending",'[1]RESIDENT SUMMARY'!G:G,"Yes")</f>
        <v>0</v>
      </c>
      <c r="AY11">
        <f t="shared" si="13"/>
        <v>0</v>
      </c>
      <c r="AZ11">
        <f>COUNTIFS('[1]RESIDENT SUMMARY'!B:B,"*"&amp;METADATA!A11&amp;"*",'[1]RESIDENT SUMMARY'!C:C,"Negative")</f>
        <v>0</v>
      </c>
      <c r="BA11">
        <f>COUNTIFS('[1]RESIDENT SUMMARY'!B:B,"*"&amp;METADATA!A11&amp;"*",'[1]RESIDENT SUMMARY'!C:C,"Not Tested")</f>
        <v>0</v>
      </c>
      <c r="BB11" t="e">
        <f>COUNTIFS('[1]RESIDENT SUMMARY'!B:B,"*"&amp;METADATA!A11&amp;"*",'[1]RESIDENT SUMMARY'!#REF!,"Yes")-COUNTIFS('[1]RESIDENT SUMMARY'!B:B,"*"&amp;METADATA!A11&amp;"*",'[1]RESIDENT SUMMARY'!#REF!,"Yes",'[1]RESIDENT SUMMARY'!C:C,"Positive")</f>
        <v>#REF!</v>
      </c>
      <c r="BC11" t="e">
        <f>COUNTIFS('[1]RESIDENT SUMMARY'!B:B,"*"&amp;METADATA!A11&amp;"*",'[1]RESIDENT SUMMARY'!#REF!,"Yes")-(COUNTIFS('[1]RESIDENT SUMMARY'!B:B,"*"&amp;METADATA!A11&amp;"*",'[1]RESIDENT SUMMARY'!D:D,"",'[1]RESIDENT SUMMARY'!#REF!,"Yes"))-COUNTIFS('[1]RESIDENT SUMMARY'!B:B,"*"&amp;METADATA!A11&amp;"*",'[1]RESIDENT SUMMARY'!#REF!,"Yes",'[1]RESIDENT SUMMARY'!C:C,"Positive")</f>
        <v>#REF!</v>
      </c>
      <c r="BD11" t="e">
        <f>COUNTIFS('[1]RESIDENT SUMMARY'!B:B,"*"&amp;METADATA!A11&amp;"*",'[1]RESIDENT SUMMARY'!#REF!,"Yes",'[1]RESIDENT SUMMARY'!G:G,"Yes")-(COUNTIFS('[1]RESIDENT SUMMARY'!B:B,"*"&amp;METADATA!A11&amp;"*",'[1]RESIDENT SUMMARY'!D:D,"",'[1]RESIDENT SUMMARY'!#REF!,"Yes",'[1]RESIDENT SUMMARY'!G:G,"Yes"))-COUNTIFS('[1]RESIDENT SUMMARY'!B:B,"*"&amp;METADATA!A11&amp;"*",'[1]RESIDENT SUMMARY'!#REF!,"Yes",'[1]RESIDENT SUMMARY'!C:C,"Positive",'[1]RESIDENT SUMMARY'!G:G,"Yes")</f>
        <v>#REF!</v>
      </c>
      <c r="BE11" t="e">
        <f t="shared" si="4"/>
        <v>#REF!</v>
      </c>
      <c r="BF11" t="e">
        <f t="shared" si="5"/>
        <v>#REF!</v>
      </c>
      <c r="BG11">
        <f>COUNTIFS('[1]RESIDENT SUMMARY'!B:B,"*"&amp;METADATA!A11&amp;"*",'[1]RESIDENT SUMMARY'!D:D,"Yes")</f>
        <v>0</v>
      </c>
      <c r="BH11">
        <f>COUNTIFS('[1]RESIDENT SUMMARY'!B:B,"*"&amp;METADATA!A11&amp;"*",'[1]RESIDENT SUMMARY'!D:D,"Yes",'[1]RESIDENT SUMMARY'!G:G,"Yes")</f>
        <v>0</v>
      </c>
      <c r="BI11">
        <f>COUNTIFS('[1]RESIDENT SUMMARY'!B:B,"*"&amp;METADATA!A11&amp;"*",'[1]RESIDENT SUMMARY'!C:C,"Positive",'[1]RESIDENT SUMMARY'!D:D,"Yes")</f>
        <v>0</v>
      </c>
      <c r="BJ11">
        <f t="shared" si="6"/>
        <v>0</v>
      </c>
      <c r="BL11">
        <f t="shared" si="14"/>
        <v>0</v>
      </c>
      <c r="BM11">
        <f t="shared" si="14"/>
        <v>0</v>
      </c>
      <c r="BN11">
        <f t="shared" si="7"/>
        <v>0</v>
      </c>
      <c r="BP11" s="38" t="str">
        <f>'[1]RESIDENCE SUMMARY'!A16</f>
        <v>Eichenauer</v>
      </c>
      <c r="BQ11" s="39">
        <f>COUNTIFS(CL:CL,"*"&amp;BP11&amp;"*",CR:CR,1)</f>
        <v>0</v>
      </c>
      <c r="BR11" s="39">
        <f>COUNTIFS(CL:CL,"*"&amp;BP11&amp;"*",CR:CR,2)</f>
        <v>0</v>
      </c>
      <c r="BS11" s="39">
        <f>COUNTIFS(CL:CL,"*"&amp;BP11&amp;"*",CR:CR,3)</f>
        <v>0</v>
      </c>
      <c r="BT11" s="39">
        <f>COUNTIFS(CL:CL,"*"&amp;BP11&amp;"*",CR:CR,4)</f>
        <v>0</v>
      </c>
      <c r="BU11" s="40">
        <f>'[1]RESIDENCE SUMMARY'!F16</f>
        <v>0</v>
      </c>
      <c r="BV11" s="39">
        <f>'[1]RESIDENCE SUMMARY'!G16</f>
        <v>0</v>
      </c>
      <c r="BW11" s="41">
        <f>'[1]RESIDENCE SUMMARY'!H16</f>
        <v>3</v>
      </c>
      <c r="BY11" s="50">
        <f t="shared" ca="1" si="20"/>
        <v>43943</v>
      </c>
      <c r="BZ11" s="31">
        <f>$BZ10-[1]PPE!$K$2</f>
        <v>6014</v>
      </c>
      <c r="CA11" s="31">
        <f>$CA10-[1]PPE!$K$3</f>
        <v>-2478.5999999999995</v>
      </c>
      <c r="CB11" s="24">
        <f>CB10-[1]PPE!$D$4</f>
        <v>19641</v>
      </c>
      <c r="CC11" s="24"/>
      <c r="CD11" s="24"/>
      <c r="CE11" s="24"/>
      <c r="CF11" s="25"/>
      <c r="CH11" s="43" t="str">
        <f>'[1]RESIDENCE SUMMARY'!A16</f>
        <v>Eichenauer</v>
      </c>
      <c r="CI11" s="59">
        <f>'[1]RESIDENCE SUMMARY'!P16</f>
        <v>1</v>
      </c>
      <c r="CK11" s="33" t="str">
        <f>'[1]RESIDENT SUMMARY'!A11</f>
        <v>ZOEY CHESS</v>
      </c>
      <c r="CL11" s="34" t="str">
        <f>'[1]RESIDENT SUMMARY'!B11</f>
        <v>Vista</v>
      </c>
      <c r="CM11" s="34" t="str">
        <f>'[1]RESIDENT SUMMARY'!C11</f>
        <v>Not Tested</v>
      </c>
      <c r="CN11" s="34">
        <f>'[1]RESIDENT SUMMARY'!D11</f>
        <v>0</v>
      </c>
      <c r="CO11" s="34">
        <f>'[1]RESIDENT SUMMARY'!F11</f>
        <v>0</v>
      </c>
      <c r="CP11" s="34">
        <f>'[1]RESIDENT SUMMARY'!E11</f>
        <v>0</v>
      </c>
      <c r="CQ11" s="34" t="str">
        <f>'[1]RESIDENT SUMMARY'!G11</f>
        <v>Yes</v>
      </c>
      <c r="CR11" s="35">
        <f t="shared" si="15"/>
        <v>0</v>
      </c>
    </row>
    <row r="12" spans="1:102" ht="18.75" customHeight="1" x14ac:dyDescent="0.25">
      <c r="A12" t="s">
        <v>89</v>
      </c>
      <c r="B12">
        <f>COUNTIFS([1]MASTERLIST!D:D,"*"&amp;METADATA!A12&amp;"*",[1]MASTERLIST!S:S,"Positive")</f>
        <v>0</v>
      </c>
      <c r="C12">
        <f>COUNTIFS([1]MASTERLIST!D:D,"*"&amp;METADATA!A12&amp;"*",[1]MASTERLIST!S:S,"Positive",[1]MASTERLIST!V:V,"Yes")</f>
        <v>0</v>
      </c>
      <c r="D12">
        <f t="shared" si="0"/>
        <v>0</v>
      </c>
      <c r="F12">
        <f>COUNTIF('[1]MASTERLIST SUMMARY'!B:B,"*"&amp;METADATA!A12&amp;"*")</f>
        <v>1</v>
      </c>
      <c r="H12">
        <f>COUNTIFS([1]MASTERLIST!D:D,"*"&amp;METADATA!A12&amp;"*",[1]MASTERLIST!K:K,"&lt;&gt;None")</f>
        <v>0</v>
      </c>
      <c r="I12">
        <f>COUNTIFS([1]MASTERLIST!D:D,"*"&amp;METADATA!A12&amp;"*",[1]MASTERLIST!K:K,"&lt;&gt;None",[1]MASTERLIST!S:S,"Positive")</f>
        <v>0</v>
      </c>
      <c r="J12">
        <f>COUNTIFS([1]MASTERLIST!D:D,"*"&amp;METADATA!A12&amp;"*",[1]MASTERLIST!K:K,"&lt;&gt;None",[1]MASTERLIST!S:S,"Pending")</f>
        <v>0</v>
      </c>
      <c r="K12">
        <f>COUNTIFS([1]MASTERLIST!D:D,"*"&amp;METADATA!A12&amp;"*",[1]MASTERLIST!K:K,"&lt;&gt;None",[1]MASTERLIST!S:S,"Negative")</f>
        <v>0</v>
      </c>
      <c r="L12">
        <f>COUNTIFS([1]MASTERLIST!D:D,"*"&amp;METADATA!A12&amp;"*",[1]MASTERLIST!K:K,"&lt;&gt;None",[1]MASTERLIST!S:S,"Not Tested")</f>
        <v>0</v>
      </c>
      <c r="M12">
        <f>COUNTIFS([1]MASTERLIST!D:D,"*"&amp;METADATA!A12&amp;"*",[1]MASTERLIST!K:K,"&lt;&gt;None",[1]MASTERLIST!S:S,"Positive",[1]MASTERLIST!V:V,"Yes")+COUNTIFS([1]MASTERLIST!D:D,"*"&amp;METADATA!A12&amp;"*",[1]MASTERLIST!K:K,"&lt;&gt;None",[1]MASTERLIST!S:S,"Pending",[1]MASTERLIST!V:V,"Yes")+COUNTIFS([1]MASTERLIST!D:D,"*"&amp;METADATA!A12&amp;"*",[1]MASTERLIST!K:K,"&lt;&gt;None",[1]MASTERLIST!S:S,"Not Tested",[1]MASTERLIST!V:V,"Yes")+COUNTIFS([1]MASTERLIST!D:D,"*"&amp;METADATA!A12&amp;"*",[1]MASTERLIST!K:K,"&lt;&gt;None",[1]MASTERLIST!S:S,"Negative",[1]MASTERLIST!V:V,"Yes")</f>
        <v>0</v>
      </c>
      <c r="N12">
        <f t="shared" si="1"/>
        <v>0</v>
      </c>
      <c r="P12">
        <f>COUNTIFS([1]MASTERLIST!D:D,"*"&amp;METADATA!A12&amp;"*",[1]MASTERLIST!M:M,"Yes")</f>
        <v>1</v>
      </c>
      <c r="Q12">
        <f>COUNTIFS([1]MASTERLIST!D:D,"*"&amp;METADATA!A12&amp;"*",[1]MASTERLIST!M:M,"Yes",[1]MASTERLIST!V:V,"Yes")</f>
        <v>1</v>
      </c>
      <c r="R12">
        <f t="shared" si="8"/>
        <v>0</v>
      </c>
      <c r="S12" s="3">
        <f>COUNTIFS([1]MASTERLIST!D:D,"*"&amp;METADATA!A12&amp;"*",[1]MASTERLIST!M:M,"Yes")-(COUNTIFS([1]MASTERLIST!D:D,"*"&amp;METADATA!A12&amp;"*",[1]MASTERLIST!K:K,"None",[1]MASTERLIST!M:M,"Yes")+COUNTIFS([1]MASTERLIST!D:D,"*"&amp;METADATA!A12&amp;"*",[1]MASTERLIST!K:K,"",[1]MASTERLIST!M:M,"Yes"))</f>
        <v>0</v>
      </c>
      <c r="T12" s="3">
        <f>COUNTIFS([1]MASTERLIST!D:D,"*"&amp;METADATA!A12&amp;"*",[1]MASTERLIST!M:M,"Yes",[1]MASTERLIST!V:V,"Yes")-(COUNTIFS([1]MASTERLIST!D:D,"*"&amp;METADATA!A12&amp;"*",[1]MASTERLIST!K:K,"None",[1]MASTERLIST!M:M,"Yes",[1]MASTERLIST!V:V,"Yes")+COUNTIFS([1]MASTERLIST!D:D,"*"&amp;METADATA!A12&amp;"*",[1]MASTERLIST!K:K,"",[1]MASTERLIST!M:M,"Yes",[1]MASTERLIST!V:V,"Yes"))</f>
        <v>0</v>
      </c>
      <c r="U12" s="3">
        <f t="shared" si="9"/>
        <v>0</v>
      </c>
      <c r="V12">
        <f t="shared" si="10"/>
        <v>0</v>
      </c>
      <c r="X12">
        <f t="shared" si="2"/>
        <v>0</v>
      </c>
      <c r="Y12">
        <f>COUNTIFS([1]MASTERLIST!D:D,"*"&amp;METADATA!A12&amp;"*",[1]MASTERLIST!S:S,"Negative")</f>
        <v>0</v>
      </c>
      <c r="Z12">
        <f t="shared" si="3"/>
        <v>0</v>
      </c>
      <c r="AA12">
        <f>COUNTIFS([1]MASTERLIST!D:D,"*"&amp;METADATA!A12&amp;"*",[1]MASTERLIST!S:S,"Pending")-COUNTIFS([1]MASTERLIST!D:D,"*"&amp;METADATA!A12&amp;"*",[1]MASTERLIST!S:S,"Pending",[1]MASTERLIST!V:V,"Yes")</f>
        <v>0</v>
      </c>
      <c r="AC12" s="37">
        <f t="shared" ca="1" si="11"/>
        <v>43930</v>
      </c>
      <c r="AD12">
        <f ca="1">COUNTIFS([1]MASTERLIST!F:F,METADATA!$AC12,[1]MASTERLIST!S:S,"Positive")</f>
        <v>0</v>
      </c>
      <c r="AE12">
        <f ca="1">COUNTIFS([1]MASTERLIST!F:F,METADATA!$AC12,[1]MASTERLIST!S:S,"Positive",[1]MASTERLIST!V:V,"*"&amp;"Yes"&amp;"*")</f>
        <v>0</v>
      </c>
      <c r="AF12">
        <f t="shared" ca="1" si="16"/>
        <v>0</v>
      </c>
      <c r="AG12">
        <f ca="1">COUNTIFS([1]MASTERLIST!F:F,METADATA!$AC12,[1]MASTERLIST!K:K,"&lt;&gt;None")</f>
        <v>5</v>
      </c>
      <c r="AH12">
        <f ca="1">COUNTIFS([1]MASTERLIST!F:F,METADATA!$AC12,[1]MASTERLIST!K:K,"&lt;&gt;None",[1]MASTERLIST!V:V,"Yes")</f>
        <v>3</v>
      </c>
      <c r="AI12">
        <f t="shared" ca="1" si="17"/>
        <v>2</v>
      </c>
      <c r="AJ12" s="3">
        <f ca="1">COUNTIFS([1]MASTERLIST!F:F,METADATA!$AC12,[1]MASTERLIST!M:M,"Yes")</f>
        <v>3</v>
      </c>
      <c r="AK12">
        <f ca="1">COUNTIFS([1]MASTERLIST!F:F,METADATA!$AC12,[1]MASTERLIST!M:M,"Yes",[1]MASTERLIST!V:V,"Yes")</f>
        <v>2</v>
      </c>
      <c r="AL12">
        <f t="shared" ca="1" si="18"/>
        <v>1</v>
      </c>
      <c r="AM12" s="3">
        <f ca="1">COUNTIFS([1]MASTERLIST!F:F,METADATA!$AC12,[1]MASTERLIST!M:M,"Yes")-(COUNTIFS([1]MASTERLIST!F:F,METADATA!$AC12,[1]MASTERLIST!K:K,"None",[1]MASTERLIST!M:M,"Yes")+COUNTIFS([1]MASTERLIST!F:F,METADATA!$AC12,[1]MASTERLIST!K:K,"",[1]MASTERLIST!M:M,"Yes"))</f>
        <v>3</v>
      </c>
      <c r="AN12" s="3">
        <f ca="1">COUNTIFS([1]MASTERLIST!F:F,METADATA!$AC12,[1]MASTERLIST!M:M,"Yes",[1]MASTERLIST!V:V,"Yes")-(COUNTIFS([1]MASTERLIST!F:F,METADATA!$AC12,[1]MASTERLIST!K:K,"None",[1]MASTERLIST!M:M,"Yes",[1]MASTERLIST!V:V,"Yes")+COUNTIFS([1]MASTERLIST!F:F,METADATA!$AC12,[1]MASTERLIST!K:K,"",[1]MASTERLIST!M:M,"Yes",[1]MASTERLIST!V:V,"Yes"))</f>
        <v>2</v>
      </c>
      <c r="AO12" s="3">
        <f t="shared" ca="1" si="12"/>
        <v>1</v>
      </c>
      <c r="AP12">
        <f t="shared" ca="1" si="19"/>
        <v>0</v>
      </c>
      <c r="AS12" s="3">
        <f>COUNTIF('[1]RESIDENT SUMMARY'!B:B,"*"&amp;METADATA!A12&amp;"*")</f>
        <v>0</v>
      </c>
      <c r="AT12" s="3">
        <f>COUNTIFS('[1]RESIDENT SUMMARY'!$B:$B,"*"&amp;METADATA!$A12&amp;"*",'[1]RESIDENT SUMMARY'!$C:$C,"Positive")</f>
        <v>0</v>
      </c>
      <c r="AU12" s="3">
        <f>COUNTIFS('[1]RESIDENT SUMMARY'!$B:$B,"*"&amp;METADATA!$A12&amp;"*",'[1]RESIDENT SUMMARY'!$C:$C,"Positive",'[1]RESIDENT SUMMARY'!G:G,"Yes")</f>
        <v>0</v>
      </c>
      <c r="AV12" s="3">
        <f>COUNTIFS('[1]RESIDENT SUMMARY'!$B:$B,"*"&amp;METADATA!$A12&amp;"*",'[1]RESIDENT SUMMARY'!$C:$C,"Positive")</f>
        <v>0</v>
      </c>
      <c r="AW12">
        <f>COUNTIFS('[1]RESIDENT SUMMARY'!B:B,"*"&amp;METADATA!A12&amp;"*",'[1]RESIDENT SUMMARY'!C:C,"Pending")</f>
        <v>0</v>
      </c>
      <c r="AX12">
        <f>COUNTIFS('[1]RESIDENT SUMMARY'!B:B,"*"&amp;METADATA!A12&amp;"*",'[1]RESIDENT SUMMARY'!C:C,"Pending",'[1]RESIDENT SUMMARY'!G:G,"Yes")</f>
        <v>0</v>
      </c>
      <c r="AY12">
        <f t="shared" si="13"/>
        <v>0</v>
      </c>
      <c r="AZ12">
        <f>COUNTIFS('[1]RESIDENT SUMMARY'!B:B,"*"&amp;METADATA!A12&amp;"*",'[1]RESIDENT SUMMARY'!C:C,"Negative")</f>
        <v>0</v>
      </c>
      <c r="BA12">
        <f>COUNTIFS('[1]RESIDENT SUMMARY'!B:B,"*"&amp;METADATA!A12&amp;"*",'[1]RESIDENT SUMMARY'!C:C,"Not Tested")</f>
        <v>0</v>
      </c>
      <c r="BB12" t="e">
        <f>COUNTIFS('[1]RESIDENT SUMMARY'!B:B,"*"&amp;METADATA!A12&amp;"*",'[1]RESIDENT SUMMARY'!#REF!,"Yes")-COUNTIFS('[1]RESIDENT SUMMARY'!B:B,"*"&amp;METADATA!A12&amp;"*",'[1]RESIDENT SUMMARY'!#REF!,"Yes",'[1]RESIDENT SUMMARY'!C:C,"Positive")</f>
        <v>#REF!</v>
      </c>
      <c r="BC12" t="e">
        <f>COUNTIFS('[1]RESIDENT SUMMARY'!B:B,"*"&amp;METADATA!A12&amp;"*",'[1]RESIDENT SUMMARY'!#REF!,"Yes")-(COUNTIFS('[1]RESIDENT SUMMARY'!B:B,"*"&amp;METADATA!A12&amp;"*",'[1]RESIDENT SUMMARY'!D:D,"",'[1]RESIDENT SUMMARY'!#REF!,"Yes"))-COUNTIFS('[1]RESIDENT SUMMARY'!B:B,"*"&amp;METADATA!A12&amp;"*",'[1]RESIDENT SUMMARY'!#REF!,"Yes",'[1]RESIDENT SUMMARY'!C:C,"Positive")</f>
        <v>#REF!</v>
      </c>
      <c r="BD12" t="e">
        <f>COUNTIFS('[1]RESIDENT SUMMARY'!B:B,"*"&amp;METADATA!A12&amp;"*",'[1]RESIDENT SUMMARY'!#REF!,"Yes",'[1]RESIDENT SUMMARY'!G:G,"Yes")-(COUNTIFS('[1]RESIDENT SUMMARY'!B:B,"*"&amp;METADATA!A12&amp;"*",'[1]RESIDENT SUMMARY'!D:D,"",'[1]RESIDENT SUMMARY'!#REF!,"Yes",'[1]RESIDENT SUMMARY'!G:G,"Yes"))-COUNTIFS('[1]RESIDENT SUMMARY'!B:B,"*"&amp;METADATA!A12&amp;"*",'[1]RESIDENT SUMMARY'!#REF!,"Yes",'[1]RESIDENT SUMMARY'!C:C,"Positive",'[1]RESIDENT SUMMARY'!G:G,"Yes")</f>
        <v>#REF!</v>
      </c>
      <c r="BE12" t="e">
        <f t="shared" si="4"/>
        <v>#REF!</v>
      </c>
      <c r="BF12" t="e">
        <f t="shared" si="5"/>
        <v>#REF!</v>
      </c>
      <c r="BG12">
        <f>COUNTIFS('[1]RESIDENT SUMMARY'!B:B,"*"&amp;METADATA!A12&amp;"*",'[1]RESIDENT SUMMARY'!D:D,"Yes")</f>
        <v>0</v>
      </c>
      <c r="BH12">
        <f>COUNTIFS('[1]RESIDENT SUMMARY'!B:B,"*"&amp;METADATA!A12&amp;"*",'[1]RESIDENT SUMMARY'!D:D,"Yes",'[1]RESIDENT SUMMARY'!G:G,"Yes")</f>
        <v>0</v>
      </c>
      <c r="BI12">
        <f>COUNTIFS('[1]RESIDENT SUMMARY'!B:B,"*"&amp;METADATA!A12&amp;"*",'[1]RESIDENT SUMMARY'!C:C,"Positive",'[1]RESIDENT SUMMARY'!D:D,"Yes")</f>
        <v>0</v>
      </c>
      <c r="BJ12">
        <f t="shared" si="6"/>
        <v>0</v>
      </c>
      <c r="BL12">
        <f t="shared" si="14"/>
        <v>0</v>
      </c>
      <c r="BM12">
        <f t="shared" si="14"/>
        <v>0</v>
      </c>
      <c r="BN12">
        <f t="shared" si="7"/>
        <v>0</v>
      </c>
      <c r="BP12" s="9" t="s">
        <v>44</v>
      </c>
      <c r="BQ12" s="10" t="s">
        <v>45</v>
      </c>
      <c r="BR12" s="11"/>
      <c r="BS12" s="11"/>
      <c r="BT12" s="12"/>
      <c r="BU12" s="13" t="s">
        <v>46</v>
      </c>
      <c r="BV12" s="11"/>
      <c r="BW12" s="14"/>
      <c r="BY12" s="50">
        <f t="shared" ca="1" si="20"/>
        <v>43944</v>
      </c>
      <c r="BZ12" s="31">
        <f>$BZ11-[1]PPE!$K$2</f>
        <v>5973.5</v>
      </c>
      <c r="CA12" s="31">
        <f>$CA11-[1]PPE!$K$3</f>
        <v>-3667.7999999999993</v>
      </c>
      <c r="CB12" s="24">
        <f>CB11-[1]PPE!$D$4</f>
        <v>19250</v>
      </c>
      <c r="CC12" s="24"/>
      <c r="CD12" s="24"/>
      <c r="CE12" s="24"/>
      <c r="CF12" s="25"/>
      <c r="CH12" s="18" t="s">
        <v>44</v>
      </c>
      <c r="CI12" s="9" t="s">
        <v>55</v>
      </c>
      <c r="CK12" s="33" t="str">
        <f>'[1]RESIDENT SUMMARY'!A12</f>
        <v>ASHLEY LEVINE</v>
      </c>
      <c r="CL12" s="34" t="str">
        <f>'[1]RESIDENT SUMMARY'!B12</f>
        <v>Eichenauer</v>
      </c>
      <c r="CM12" s="34" t="str">
        <f>'[1]RESIDENT SUMMARY'!C12</f>
        <v>Not Tested</v>
      </c>
      <c r="CN12" s="34">
        <f>'[1]RESIDENT SUMMARY'!D12</f>
        <v>0</v>
      </c>
      <c r="CO12" s="34">
        <f>'[1]RESIDENT SUMMARY'!F12</f>
        <v>0</v>
      </c>
      <c r="CP12" s="34">
        <f>'[1]RESIDENT SUMMARY'!E12</f>
        <v>0</v>
      </c>
      <c r="CQ12" s="34" t="str">
        <f>'[1]RESIDENT SUMMARY'!G12</f>
        <v>Yes</v>
      </c>
      <c r="CR12" s="35">
        <f t="shared" si="15"/>
        <v>0</v>
      </c>
    </row>
    <row r="13" spans="1:102" ht="18.75" customHeight="1" thickBot="1" x14ac:dyDescent="0.3">
      <c r="A13" t="s">
        <v>90</v>
      </c>
      <c r="B13">
        <f>COUNTIFS([1]MASTERLIST!D:D,"*"&amp;METADATA!A13&amp;"*",[1]MASTERLIST!S:S,"Positive")</f>
        <v>0</v>
      </c>
      <c r="C13">
        <f>COUNTIFS([1]MASTERLIST!D:D,"*"&amp;METADATA!A13&amp;"*",[1]MASTERLIST!S:S,"Positive",[1]MASTERLIST!V:V,"Yes")</f>
        <v>0</v>
      </c>
      <c r="D13">
        <f t="shared" si="0"/>
        <v>0</v>
      </c>
      <c r="F13">
        <f>COUNTIF('[1]MASTERLIST SUMMARY'!B:B,"*"&amp;METADATA!A13&amp;"*")</f>
        <v>3</v>
      </c>
      <c r="H13">
        <f>COUNTIFS([1]MASTERLIST!D:D,"*"&amp;METADATA!A13&amp;"*",[1]MASTERLIST!K:K,"&lt;&gt;None")</f>
        <v>3</v>
      </c>
      <c r="I13">
        <f>COUNTIFS([1]MASTERLIST!D:D,"*"&amp;METADATA!A13&amp;"*",[1]MASTERLIST!K:K,"&lt;&gt;None",[1]MASTERLIST!S:S,"Positive")</f>
        <v>0</v>
      </c>
      <c r="J13">
        <f>COUNTIFS([1]MASTERLIST!D:D,"*"&amp;METADATA!A13&amp;"*",[1]MASTERLIST!K:K,"&lt;&gt;None",[1]MASTERLIST!S:S,"Pending")</f>
        <v>1</v>
      </c>
      <c r="K13">
        <f>COUNTIFS([1]MASTERLIST!D:D,"*"&amp;METADATA!A13&amp;"*",[1]MASTERLIST!K:K,"&lt;&gt;None",[1]MASTERLIST!S:S,"Negative")</f>
        <v>1</v>
      </c>
      <c r="L13">
        <f>COUNTIFS([1]MASTERLIST!D:D,"*"&amp;METADATA!A13&amp;"*",[1]MASTERLIST!K:K,"&lt;&gt;None",[1]MASTERLIST!S:S,"Not Tested")</f>
        <v>1</v>
      </c>
      <c r="M13">
        <f>COUNTIFS([1]MASTERLIST!D:D,"*"&amp;METADATA!A13&amp;"*",[1]MASTERLIST!K:K,"&lt;&gt;None",[1]MASTERLIST!S:S,"Positive",[1]MASTERLIST!V:V,"Yes")+COUNTIFS([1]MASTERLIST!D:D,"*"&amp;METADATA!A13&amp;"*",[1]MASTERLIST!K:K,"&lt;&gt;None",[1]MASTERLIST!S:S,"Pending",[1]MASTERLIST!V:V,"Yes")+COUNTIFS([1]MASTERLIST!D:D,"*"&amp;METADATA!A13&amp;"*",[1]MASTERLIST!K:K,"&lt;&gt;None",[1]MASTERLIST!S:S,"Not Tested",[1]MASTERLIST!V:V,"Yes")+COUNTIFS([1]MASTERLIST!D:D,"*"&amp;METADATA!A13&amp;"*",[1]MASTERLIST!K:K,"&lt;&gt;None",[1]MASTERLIST!S:S,"Negative",[1]MASTERLIST!V:V,"Yes")</f>
        <v>2</v>
      </c>
      <c r="N13">
        <f t="shared" si="1"/>
        <v>1</v>
      </c>
      <c r="P13">
        <f>COUNTIFS([1]MASTERLIST!D:D,"*"&amp;METADATA!A13&amp;"*",[1]MASTERLIST!M:M,"Yes")</f>
        <v>1</v>
      </c>
      <c r="Q13">
        <f>COUNTIFS([1]MASTERLIST!D:D,"*"&amp;METADATA!A13&amp;"*",[1]MASTERLIST!M:M,"Yes",[1]MASTERLIST!V:V,"Yes")</f>
        <v>1</v>
      </c>
      <c r="R13">
        <f t="shared" si="8"/>
        <v>0</v>
      </c>
      <c r="S13" s="3">
        <f>COUNTIFS([1]MASTERLIST!D:D,"*"&amp;METADATA!A13&amp;"*",[1]MASTERLIST!M:M,"Yes")-(COUNTIFS([1]MASTERLIST!D:D,"*"&amp;METADATA!A13&amp;"*",[1]MASTERLIST!K:K,"None",[1]MASTERLIST!M:M,"Yes")+COUNTIFS([1]MASTERLIST!D:D,"*"&amp;METADATA!A13&amp;"*",[1]MASTERLIST!K:K,"",[1]MASTERLIST!M:M,"Yes"))</f>
        <v>1</v>
      </c>
      <c r="T13" s="3">
        <f>COUNTIFS([1]MASTERLIST!D:D,"*"&amp;METADATA!A13&amp;"*",[1]MASTERLIST!M:M,"Yes",[1]MASTERLIST!V:V,"Yes")-(COUNTIFS([1]MASTERLIST!D:D,"*"&amp;METADATA!A13&amp;"*",[1]MASTERLIST!K:K,"None",[1]MASTERLIST!M:M,"Yes",[1]MASTERLIST!V:V,"Yes")+COUNTIFS([1]MASTERLIST!D:D,"*"&amp;METADATA!A13&amp;"*",[1]MASTERLIST!K:K,"",[1]MASTERLIST!M:M,"Yes",[1]MASTERLIST!V:V,"Yes"))</f>
        <v>1</v>
      </c>
      <c r="U13" s="3">
        <f t="shared" si="9"/>
        <v>0</v>
      </c>
      <c r="V13">
        <f t="shared" si="10"/>
        <v>0</v>
      </c>
      <c r="X13">
        <f t="shared" si="2"/>
        <v>2</v>
      </c>
      <c r="Y13">
        <f>COUNTIFS([1]MASTERLIST!D:D,"*"&amp;METADATA!A13&amp;"*",[1]MASTERLIST!S:S,"Negative")</f>
        <v>1</v>
      </c>
      <c r="Z13">
        <f t="shared" si="3"/>
        <v>0</v>
      </c>
      <c r="AA13">
        <f>COUNTIFS([1]MASTERLIST!D:D,"*"&amp;METADATA!A13&amp;"*",[1]MASTERLIST!S:S,"Pending")-COUNTIFS([1]MASTERLIST!D:D,"*"&amp;METADATA!A13&amp;"*",[1]MASTERLIST!S:S,"Pending",[1]MASTERLIST!V:V,"Yes")</f>
        <v>1</v>
      </c>
      <c r="AC13" s="37">
        <f t="shared" ca="1" si="11"/>
        <v>43931</v>
      </c>
      <c r="AD13">
        <f ca="1">COUNTIFS([1]MASTERLIST!F:F,METADATA!$AC13,[1]MASTERLIST!S:S,"Positive")</f>
        <v>1</v>
      </c>
      <c r="AE13">
        <f ca="1">COUNTIFS([1]MASTERLIST!F:F,METADATA!$AC13,[1]MASTERLIST!S:S,"Positive",[1]MASTERLIST!V:V,"*"&amp;"Yes"&amp;"*")</f>
        <v>0</v>
      </c>
      <c r="AF13">
        <f t="shared" ca="1" si="16"/>
        <v>1</v>
      </c>
      <c r="AG13">
        <f ca="1">COUNTIFS([1]MASTERLIST!F:F,METADATA!$AC13,[1]MASTERLIST!K:K,"&lt;&gt;None")</f>
        <v>6</v>
      </c>
      <c r="AH13">
        <f ca="1">COUNTIFS([1]MASTERLIST!F:F,METADATA!$AC13,[1]MASTERLIST!K:K,"&lt;&gt;None",[1]MASTERLIST!V:V,"Yes")</f>
        <v>0</v>
      </c>
      <c r="AI13">
        <f t="shared" ca="1" si="17"/>
        <v>6</v>
      </c>
      <c r="AJ13" s="3">
        <f ca="1">COUNTIFS([1]MASTERLIST!F:F,METADATA!$AC13,[1]MASTERLIST!M:M,"Yes")</f>
        <v>5</v>
      </c>
      <c r="AK13">
        <f ca="1">COUNTIFS([1]MASTERLIST!F:F,METADATA!$AC13,[1]MASTERLIST!M:M,"Yes",[1]MASTERLIST!V:V,"Yes")</f>
        <v>2</v>
      </c>
      <c r="AL13">
        <f t="shared" ca="1" si="18"/>
        <v>3</v>
      </c>
      <c r="AM13" s="3">
        <f ca="1">COUNTIFS([1]MASTERLIST!F:F,METADATA!$AC13,[1]MASTERLIST!M:M,"Yes")-(COUNTIFS([1]MASTERLIST!F:F,METADATA!$AC13,[1]MASTERLIST!K:K,"None",[1]MASTERLIST!M:M,"Yes")+COUNTIFS([1]MASTERLIST!F:F,METADATA!$AC13,[1]MASTERLIST!K:K,"",[1]MASTERLIST!M:M,"Yes"))</f>
        <v>2</v>
      </c>
      <c r="AN13" s="3">
        <f ca="1">COUNTIFS([1]MASTERLIST!F:F,METADATA!$AC13,[1]MASTERLIST!M:M,"Yes",[1]MASTERLIST!V:V,"Yes")-(COUNTIFS([1]MASTERLIST!F:F,METADATA!$AC13,[1]MASTERLIST!K:K,"None",[1]MASTERLIST!M:M,"Yes",[1]MASTERLIST!V:V,"Yes")+COUNTIFS([1]MASTERLIST!F:F,METADATA!$AC13,[1]MASTERLIST!K:K,"",[1]MASTERLIST!M:M,"Yes",[1]MASTERLIST!V:V,"Yes"))</f>
        <v>0</v>
      </c>
      <c r="AO13" s="3">
        <f t="shared" ca="1" si="12"/>
        <v>2</v>
      </c>
      <c r="AP13">
        <f t="shared" ca="1" si="19"/>
        <v>1</v>
      </c>
      <c r="AS13" s="3">
        <f>COUNTIF('[1]RESIDENT SUMMARY'!B:B,"*"&amp;METADATA!A13&amp;"*")</f>
        <v>0</v>
      </c>
      <c r="AT13" s="3">
        <f>COUNTIFS('[1]RESIDENT SUMMARY'!$B:$B,"*"&amp;METADATA!$A13&amp;"*",'[1]RESIDENT SUMMARY'!$C:$C,"Positive")</f>
        <v>0</v>
      </c>
      <c r="AU13" s="3">
        <f>COUNTIFS('[1]RESIDENT SUMMARY'!$B:$B,"*"&amp;METADATA!$A13&amp;"*",'[1]RESIDENT SUMMARY'!$C:$C,"Positive",'[1]RESIDENT SUMMARY'!G:G,"Yes")</f>
        <v>0</v>
      </c>
      <c r="AV13" s="3">
        <f>COUNTIFS('[1]RESIDENT SUMMARY'!$B:$B,"*"&amp;METADATA!$A13&amp;"*",'[1]RESIDENT SUMMARY'!$C:$C,"Positive")</f>
        <v>0</v>
      </c>
      <c r="AW13">
        <f>COUNTIFS('[1]RESIDENT SUMMARY'!B:B,"*"&amp;METADATA!A13&amp;"*",'[1]RESIDENT SUMMARY'!C:C,"Pending")</f>
        <v>0</v>
      </c>
      <c r="AX13">
        <f>COUNTIFS('[1]RESIDENT SUMMARY'!B:B,"*"&amp;METADATA!A13&amp;"*",'[1]RESIDENT SUMMARY'!C:C,"Pending",'[1]RESIDENT SUMMARY'!G:G,"Yes")</f>
        <v>0</v>
      </c>
      <c r="AY13">
        <f t="shared" si="13"/>
        <v>0</v>
      </c>
      <c r="AZ13">
        <f>COUNTIFS('[1]RESIDENT SUMMARY'!B:B,"*"&amp;METADATA!A13&amp;"*",'[1]RESIDENT SUMMARY'!C:C,"Negative")</f>
        <v>0</v>
      </c>
      <c r="BA13">
        <f>COUNTIFS('[1]RESIDENT SUMMARY'!B:B,"*"&amp;METADATA!A13&amp;"*",'[1]RESIDENT SUMMARY'!C:C,"Not Tested")</f>
        <v>0</v>
      </c>
      <c r="BB13" t="e">
        <f>COUNTIFS('[1]RESIDENT SUMMARY'!B:B,"*"&amp;METADATA!A13&amp;"*",'[1]RESIDENT SUMMARY'!#REF!,"Yes")-COUNTIFS('[1]RESIDENT SUMMARY'!B:B,"*"&amp;METADATA!A13&amp;"*",'[1]RESIDENT SUMMARY'!#REF!,"Yes",'[1]RESIDENT SUMMARY'!C:C,"Positive")</f>
        <v>#REF!</v>
      </c>
      <c r="BC13" t="e">
        <f>COUNTIFS('[1]RESIDENT SUMMARY'!B:B,"*"&amp;METADATA!A13&amp;"*",'[1]RESIDENT SUMMARY'!#REF!,"Yes")-(COUNTIFS('[1]RESIDENT SUMMARY'!B:B,"*"&amp;METADATA!A13&amp;"*",'[1]RESIDENT SUMMARY'!D:D,"",'[1]RESIDENT SUMMARY'!#REF!,"Yes"))-COUNTIFS('[1]RESIDENT SUMMARY'!B:B,"*"&amp;METADATA!A13&amp;"*",'[1]RESIDENT SUMMARY'!#REF!,"Yes",'[1]RESIDENT SUMMARY'!C:C,"Positive")</f>
        <v>#REF!</v>
      </c>
      <c r="BD13" t="e">
        <f>COUNTIFS('[1]RESIDENT SUMMARY'!B:B,"*"&amp;METADATA!A13&amp;"*",'[1]RESIDENT SUMMARY'!#REF!,"Yes",'[1]RESIDENT SUMMARY'!G:G,"Yes")-(COUNTIFS('[1]RESIDENT SUMMARY'!B:B,"*"&amp;METADATA!A13&amp;"*",'[1]RESIDENT SUMMARY'!D:D,"",'[1]RESIDENT SUMMARY'!#REF!,"Yes",'[1]RESIDENT SUMMARY'!G:G,"Yes"))-COUNTIFS('[1]RESIDENT SUMMARY'!B:B,"*"&amp;METADATA!A13&amp;"*",'[1]RESIDENT SUMMARY'!#REF!,"Yes",'[1]RESIDENT SUMMARY'!C:C,"Positive",'[1]RESIDENT SUMMARY'!G:G,"Yes")</f>
        <v>#REF!</v>
      </c>
      <c r="BE13" t="e">
        <f t="shared" si="4"/>
        <v>#REF!</v>
      </c>
      <c r="BF13" t="e">
        <f t="shared" si="5"/>
        <v>#REF!</v>
      </c>
      <c r="BG13">
        <f>COUNTIFS('[1]RESIDENT SUMMARY'!B:B,"*"&amp;METADATA!A13&amp;"*",'[1]RESIDENT SUMMARY'!D:D,"Yes")</f>
        <v>0</v>
      </c>
      <c r="BH13">
        <f>COUNTIFS('[1]RESIDENT SUMMARY'!B:B,"*"&amp;METADATA!A13&amp;"*",'[1]RESIDENT SUMMARY'!D:D,"Yes",'[1]RESIDENT SUMMARY'!G:G,"Yes")</f>
        <v>0</v>
      </c>
      <c r="BI13">
        <f>COUNTIFS('[1]RESIDENT SUMMARY'!B:B,"*"&amp;METADATA!A13&amp;"*",'[1]RESIDENT SUMMARY'!C:C,"Positive",'[1]RESIDENT SUMMARY'!D:D,"Yes")</f>
        <v>0</v>
      </c>
      <c r="BJ13">
        <f t="shared" si="6"/>
        <v>0</v>
      </c>
      <c r="BL13">
        <f t="shared" si="14"/>
        <v>0</v>
      </c>
      <c r="BM13">
        <f t="shared" si="14"/>
        <v>0</v>
      </c>
      <c r="BN13">
        <f t="shared" si="7"/>
        <v>1</v>
      </c>
      <c r="BP13" s="26"/>
      <c r="BQ13" s="27" t="s">
        <v>65</v>
      </c>
      <c r="BR13" s="27" t="s">
        <v>66</v>
      </c>
      <c r="BS13" s="28" t="s">
        <v>67</v>
      </c>
      <c r="BT13" s="27" t="s">
        <v>68</v>
      </c>
      <c r="BU13" s="29" t="s">
        <v>65</v>
      </c>
      <c r="BV13" s="28" t="s">
        <v>66</v>
      </c>
      <c r="BW13" s="27" t="s">
        <v>69</v>
      </c>
      <c r="BY13" s="50">
        <f t="shared" ca="1" si="20"/>
        <v>43945</v>
      </c>
      <c r="BZ13" s="31">
        <f>$BZ12-[1]PPE!$K$2</f>
        <v>5933</v>
      </c>
      <c r="CA13" s="31">
        <f>$CA12-[1]PPE!$K$3</f>
        <v>-4856.9999999999991</v>
      </c>
      <c r="CB13" s="24">
        <f>CB12-[1]PPE!$D$4</f>
        <v>18859</v>
      </c>
      <c r="CC13" s="24"/>
      <c r="CD13" s="24"/>
      <c r="CE13" s="24"/>
      <c r="CF13" s="25"/>
      <c r="CH13" s="32"/>
      <c r="CI13" s="26"/>
      <c r="CK13" s="33" t="str">
        <f>'[1]RESIDENT SUMMARY'!A13</f>
        <v>YEVGENIY CHERNOKHLEBOV</v>
      </c>
      <c r="CL13" s="34" t="str">
        <f>'[1]RESIDENT SUMMARY'!B13</f>
        <v>Berman</v>
      </c>
      <c r="CM13" s="34" t="str">
        <f>'[1]RESIDENT SUMMARY'!C13</f>
        <v>Not Tested</v>
      </c>
      <c r="CN13" s="34">
        <f>'[1]RESIDENT SUMMARY'!D13</f>
        <v>0</v>
      </c>
      <c r="CO13" s="34">
        <f>'[1]RESIDENT SUMMARY'!F13</f>
        <v>0</v>
      </c>
      <c r="CP13" s="34">
        <f>'[1]RESIDENT SUMMARY'!E13</f>
        <v>0</v>
      </c>
      <c r="CQ13" s="34" t="str">
        <f>'[1]RESIDENT SUMMARY'!G13</f>
        <v>Yes</v>
      </c>
      <c r="CR13" s="35">
        <f t="shared" si="15"/>
        <v>0</v>
      </c>
    </row>
    <row r="14" spans="1:102" ht="18.75" customHeight="1" x14ac:dyDescent="0.3">
      <c r="A14" t="s">
        <v>91</v>
      </c>
      <c r="B14">
        <f>COUNTIFS([1]MASTERLIST!D:D,"*"&amp;METADATA!A14&amp;"*",[1]MASTERLIST!S:S,"Positive")</f>
        <v>0</v>
      </c>
      <c r="C14">
        <f>COUNTIFS([1]MASTERLIST!D:D,"*"&amp;METADATA!A14&amp;"*",[1]MASTERLIST!S:S,"Positive",[1]MASTERLIST!V:V,"Yes")</f>
        <v>0</v>
      </c>
      <c r="D14">
        <f t="shared" si="0"/>
        <v>0</v>
      </c>
      <c r="F14">
        <f>COUNTIF('[1]MASTERLIST SUMMARY'!B:B,"*"&amp;METADATA!A14&amp;"*")</f>
        <v>4</v>
      </c>
      <c r="H14">
        <f>COUNTIFS([1]MASTERLIST!D:D,"*"&amp;METADATA!A14&amp;"*",[1]MASTERLIST!K:K,"&lt;&gt;None")</f>
        <v>4</v>
      </c>
      <c r="I14">
        <f>COUNTIFS([1]MASTERLIST!D:D,"*"&amp;METADATA!A14&amp;"*",[1]MASTERLIST!K:K,"&lt;&gt;None",[1]MASTERLIST!S:S,"Positive")</f>
        <v>0</v>
      </c>
      <c r="J14">
        <f>COUNTIFS([1]MASTERLIST!D:D,"*"&amp;METADATA!A14&amp;"*",[1]MASTERLIST!K:K,"&lt;&gt;None",[1]MASTERLIST!S:S,"Pending")</f>
        <v>0</v>
      </c>
      <c r="K14">
        <f>COUNTIFS([1]MASTERLIST!D:D,"*"&amp;METADATA!A14&amp;"*",[1]MASTERLIST!K:K,"&lt;&gt;None",[1]MASTERLIST!S:S,"Negative")</f>
        <v>0</v>
      </c>
      <c r="L14">
        <f>COUNTIFS([1]MASTERLIST!D:D,"*"&amp;METADATA!A14&amp;"*",[1]MASTERLIST!K:K,"&lt;&gt;None",[1]MASTERLIST!S:S,"Not Tested")</f>
        <v>4</v>
      </c>
      <c r="M14">
        <f>COUNTIFS([1]MASTERLIST!D:D,"*"&amp;METADATA!A14&amp;"*",[1]MASTERLIST!K:K,"&lt;&gt;None",[1]MASTERLIST!S:S,"Positive",[1]MASTERLIST!V:V,"Yes")+COUNTIFS([1]MASTERLIST!D:D,"*"&amp;METADATA!A14&amp;"*",[1]MASTERLIST!K:K,"&lt;&gt;None",[1]MASTERLIST!S:S,"Pending",[1]MASTERLIST!V:V,"Yes")+COUNTIFS([1]MASTERLIST!D:D,"*"&amp;METADATA!A14&amp;"*",[1]MASTERLIST!K:K,"&lt;&gt;None",[1]MASTERLIST!S:S,"Not Tested",[1]MASTERLIST!V:V,"Yes")+COUNTIFS([1]MASTERLIST!D:D,"*"&amp;METADATA!A14&amp;"*",[1]MASTERLIST!K:K,"&lt;&gt;None",[1]MASTERLIST!S:S,"Negative",[1]MASTERLIST!V:V,"Yes")</f>
        <v>3</v>
      </c>
      <c r="N14">
        <f t="shared" si="1"/>
        <v>1</v>
      </c>
      <c r="P14">
        <f>COUNTIFS([1]MASTERLIST!D:D,"*"&amp;METADATA!A14&amp;"*",[1]MASTERLIST!M:M,"Yes")</f>
        <v>0</v>
      </c>
      <c r="Q14">
        <f>COUNTIFS([1]MASTERLIST!D:D,"*"&amp;METADATA!A14&amp;"*",[1]MASTERLIST!M:M,"Yes",[1]MASTERLIST!V:V,"Yes")</f>
        <v>0</v>
      </c>
      <c r="R14">
        <f t="shared" si="8"/>
        <v>0</v>
      </c>
      <c r="S14" s="3">
        <f>COUNTIFS([1]MASTERLIST!D:D,"*"&amp;METADATA!A14&amp;"*",[1]MASTERLIST!M:M,"Yes")-(COUNTIFS([1]MASTERLIST!D:D,"*"&amp;METADATA!A14&amp;"*",[1]MASTERLIST!K:K,"None",[1]MASTERLIST!M:M,"Yes")+COUNTIFS([1]MASTERLIST!D:D,"*"&amp;METADATA!A14&amp;"*",[1]MASTERLIST!K:K,"",[1]MASTERLIST!M:M,"Yes"))</f>
        <v>0</v>
      </c>
      <c r="T14" s="3">
        <f>COUNTIFS([1]MASTERLIST!D:D,"*"&amp;METADATA!A14&amp;"*",[1]MASTERLIST!M:M,"Yes",[1]MASTERLIST!V:V,"Yes")-(COUNTIFS([1]MASTERLIST!D:D,"*"&amp;METADATA!A14&amp;"*",[1]MASTERLIST!K:K,"None",[1]MASTERLIST!M:M,"Yes",[1]MASTERLIST!V:V,"Yes")+COUNTIFS([1]MASTERLIST!D:D,"*"&amp;METADATA!A14&amp;"*",[1]MASTERLIST!K:K,"",[1]MASTERLIST!M:M,"Yes",[1]MASTERLIST!V:V,"Yes"))</f>
        <v>0</v>
      </c>
      <c r="U14" s="3">
        <f t="shared" si="9"/>
        <v>0</v>
      </c>
      <c r="V14">
        <f t="shared" si="10"/>
        <v>0</v>
      </c>
      <c r="X14">
        <f t="shared" si="2"/>
        <v>0</v>
      </c>
      <c r="Y14">
        <f>COUNTIFS([1]MASTERLIST!D:D,"*"&amp;METADATA!A14&amp;"*",[1]MASTERLIST!S:S,"Negative")</f>
        <v>0</v>
      </c>
      <c r="Z14">
        <f t="shared" si="3"/>
        <v>0</v>
      </c>
      <c r="AA14">
        <f>COUNTIFS([1]MASTERLIST!D:D,"*"&amp;METADATA!A14&amp;"*",[1]MASTERLIST!S:S,"Pending")-COUNTIFS([1]MASTERLIST!D:D,"*"&amp;METADATA!A14&amp;"*",[1]MASTERLIST!S:S,"Pending",[1]MASTERLIST!V:V,"Yes")</f>
        <v>0</v>
      </c>
      <c r="AC14" s="37">
        <f t="shared" ca="1" si="11"/>
        <v>43932</v>
      </c>
      <c r="AD14">
        <f ca="1">COUNTIFS([1]MASTERLIST!F:F,METADATA!$AC14,[1]MASTERLIST!S:S,"Positive")</f>
        <v>0</v>
      </c>
      <c r="AE14">
        <f ca="1">COUNTIFS([1]MASTERLIST!F:F,METADATA!$AC14,[1]MASTERLIST!S:S,"Positive",[1]MASTERLIST!V:V,"*"&amp;"Yes"&amp;"*")</f>
        <v>0</v>
      </c>
      <c r="AF14">
        <f t="shared" ca="1" si="16"/>
        <v>0</v>
      </c>
      <c r="AG14">
        <f ca="1">COUNTIFS([1]MASTERLIST!F:F,METADATA!$AC14,[1]MASTERLIST!K:K,"&lt;&gt;None")</f>
        <v>0</v>
      </c>
      <c r="AH14">
        <f ca="1">COUNTIFS([1]MASTERLIST!F:F,METADATA!$AC14,[1]MASTERLIST!K:K,"&lt;&gt;None",[1]MASTERLIST!V:V,"Yes")</f>
        <v>0</v>
      </c>
      <c r="AI14">
        <f t="shared" ca="1" si="17"/>
        <v>0</v>
      </c>
      <c r="AJ14" s="3">
        <f ca="1">COUNTIFS([1]MASTERLIST!F:F,METADATA!$AC14,[1]MASTERLIST!M:M,"Yes")</f>
        <v>0</v>
      </c>
      <c r="AK14">
        <f ca="1">COUNTIFS([1]MASTERLIST!F:F,METADATA!$AC14,[1]MASTERLIST!M:M,"Yes",[1]MASTERLIST!V:V,"Yes")</f>
        <v>0</v>
      </c>
      <c r="AL14">
        <f t="shared" ca="1" si="18"/>
        <v>0</v>
      </c>
      <c r="AM14" s="3">
        <f ca="1">COUNTIFS([1]MASTERLIST!F:F,METADATA!$AC14,[1]MASTERLIST!M:M,"Yes")-(COUNTIFS([1]MASTERLIST!F:F,METADATA!$AC14,[1]MASTERLIST!K:K,"None",[1]MASTERLIST!M:M,"Yes")+COUNTIFS([1]MASTERLIST!F:F,METADATA!$AC14,[1]MASTERLIST!K:K,"",[1]MASTERLIST!M:M,"Yes"))</f>
        <v>0</v>
      </c>
      <c r="AN14" s="3">
        <f ca="1">COUNTIFS([1]MASTERLIST!F:F,METADATA!$AC14,[1]MASTERLIST!M:M,"Yes",[1]MASTERLIST!V:V,"Yes")-(COUNTIFS([1]MASTERLIST!F:F,METADATA!$AC14,[1]MASTERLIST!K:K,"None",[1]MASTERLIST!M:M,"Yes",[1]MASTERLIST!V:V,"Yes")+COUNTIFS([1]MASTERLIST!F:F,METADATA!$AC14,[1]MASTERLIST!K:K,"",[1]MASTERLIST!M:M,"Yes",[1]MASTERLIST!V:V,"Yes"))</f>
        <v>0</v>
      </c>
      <c r="AO14" s="3">
        <f t="shared" ca="1" si="12"/>
        <v>0</v>
      </c>
      <c r="AP14">
        <f t="shared" ca="1" si="19"/>
        <v>0</v>
      </c>
      <c r="AS14" s="3">
        <f>COUNTIF('[1]RESIDENT SUMMARY'!B:B,"*"&amp;METADATA!A14&amp;"*")</f>
        <v>0</v>
      </c>
      <c r="AT14" s="3">
        <f>COUNTIFS('[1]RESIDENT SUMMARY'!$B:$B,"*"&amp;METADATA!$A14&amp;"*",'[1]RESIDENT SUMMARY'!$C:$C,"Positive")</f>
        <v>0</v>
      </c>
      <c r="AU14" s="3">
        <f>COUNTIFS('[1]RESIDENT SUMMARY'!$B:$B,"*"&amp;METADATA!$A14&amp;"*",'[1]RESIDENT SUMMARY'!$C:$C,"Positive",'[1]RESIDENT SUMMARY'!G:G,"Yes")</f>
        <v>0</v>
      </c>
      <c r="AV14" s="3">
        <f>COUNTIFS('[1]RESIDENT SUMMARY'!$B:$B,"*"&amp;METADATA!$A14&amp;"*",'[1]RESIDENT SUMMARY'!$C:$C,"Positive")</f>
        <v>0</v>
      </c>
      <c r="AW14">
        <f>COUNTIFS('[1]RESIDENT SUMMARY'!B:B,"*"&amp;METADATA!A14&amp;"*",'[1]RESIDENT SUMMARY'!C:C,"Pending")</f>
        <v>0</v>
      </c>
      <c r="AX14">
        <f>COUNTIFS('[1]RESIDENT SUMMARY'!B:B,"*"&amp;METADATA!A14&amp;"*",'[1]RESIDENT SUMMARY'!C:C,"Pending",'[1]RESIDENT SUMMARY'!G:G,"Yes")</f>
        <v>0</v>
      </c>
      <c r="AY14">
        <f t="shared" si="13"/>
        <v>0</v>
      </c>
      <c r="AZ14">
        <f>COUNTIFS('[1]RESIDENT SUMMARY'!B:B,"*"&amp;METADATA!A14&amp;"*",'[1]RESIDENT SUMMARY'!C:C,"Negative")</f>
        <v>0</v>
      </c>
      <c r="BA14">
        <f>COUNTIFS('[1]RESIDENT SUMMARY'!B:B,"*"&amp;METADATA!A14&amp;"*",'[1]RESIDENT SUMMARY'!C:C,"Not Tested")</f>
        <v>0</v>
      </c>
      <c r="BB14" t="e">
        <f>COUNTIFS('[1]RESIDENT SUMMARY'!B:B,"*"&amp;METADATA!A14&amp;"*",'[1]RESIDENT SUMMARY'!#REF!,"Yes")-COUNTIFS('[1]RESIDENT SUMMARY'!B:B,"*"&amp;METADATA!A14&amp;"*",'[1]RESIDENT SUMMARY'!#REF!,"Yes",'[1]RESIDENT SUMMARY'!C:C,"Positive")</f>
        <v>#REF!</v>
      </c>
      <c r="BC14" t="e">
        <f>COUNTIFS('[1]RESIDENT SUMMARY'!B:B,"*"&amp;METADATA!A14&amp;"*",'[1]RESIDENT SUMMARY'!#REF!,"Yes")-(COUNTIFS('[1]RESIDENT SUMMARY'!B:B,"*"&amp;METADATA!A14&amp;"*",'[1]RESIDENT SUMMARY'!D:D,"",'[1]RESIDENT SUMMARY'!#REF!,"Yes"))-COUNTIFS('[1]RESIDENT SUMMARY'!B:B,"*"&amp;METADATA!A14&amp;"*",'[1]RESIDENT SUMMARY'!#REF!,"Yes",'[1]RESIDENT SUMMARY'!C:C,"Positive")</f>
        <v>#REF!</v>
      </c>
      <c r="BD14" t="e">
        <f>COUNTIFS('[1]RESIDENT SUMMARY'!B:B,"*"&amp;METADATA!A14&amp;"*",'[1]RESIDENT SUMMARY'!#REF!,"Yes",'[1]RESIDENT SUMMARY'!G:G,"Yes")-(COUNTIFS('[1]RESIDENT SUMMARY'!B:B,"*"&amp;METADATA!A14&amp;"*",'[1]RESIDENT SUMMARY'!D:D,"",'[1]RESIDENT SUMMARY'!#REF!,"Yes",'[1]RESIDENT SUMMARY'!G:G,"Yes"))-COUNTIFS('[1]RESIDENT SUMMARY'!B:B,"*"&amp;METADATA!A14&amp;"*",'[1]RESIDENT SUMMARY'!#REF!,"Yes",'[1]RESIDENT SUMMARY'!C:C,"Positive",'[1]RESIDENT SUMMARY'!G:G,"Yes")</f>
        <v>#REF!</v>
      </c>
      <c r="BE14" t="e">
        <f t="shared" si="4"/>
        <v>#REF!</v>
      </c>
      <c r="BF14" t="e">
        <f t="shared" si="5"/>
        <v>#REF!</v>
      </c>
      <c r="BG14">
        <f>COUNTIFS('[1]RESIDENT SUMMARY'!B:B,"*"&amp;METADATA!A14&amp;"*",'[1]RESIDENT SUMMARY'!D:D,"Yes")</f>
        <v>0</v>
      </c>
      <c r="BH14">
        <f>COUNTIFS('[1]RESIDENT SUMMARY'!B:B,"*"&amp;METADATA!A14&amp;"*",'[1]RESIDENT SUMMARY'!D:D,"Yes",'[1]RESIDENT SUMMARY'!G:G,"Yes")</f>
        <v>0</v>
      </c>
      <c r="BI14">
        <f>COUNTIFS('[1]RESIDENT SUMMARY'!B:B,"*"&amp;METADATA!A14&amp;"*",'[1]RESIDENT SUMMARY'!C:C,"Positive",'[1]RESIDENT SUMMARY'!D:D,"Yes")</f>
        <v>0</v>
      </c>
      <c r="BJ14">
        <f t="shared" si="6"/>
        <v>0</v>
      </c>
      <c r="BL14">
        <f t="shared" si="14"/>
        <v>0</v>
      </c>
      <c r="BM14">
        <f t="shared" si="14"/>
        <v>0</v>
      </c>
      <c r="BN14">
        <f t="shared" si="7"/>
        <v>1</v>
      </c>
      <c r="BP14" s="38" t="str">
        <f>'[1]RESIDENCE SUMMARY'!A11</f>
        <v>Birch</v>
      </c>
      <c r="BQ14" s="39">
        <f t="shared" ref="BQ14:BQ22" si="21">COUNTIFS(CL:CL,"*"&amp;BP14&amp;"*",CR:CR,1)</f>
        <v>0</v>
      </c>
      <c r="BR14" s="39">
        <f t="shared" ref="BR14:BR22" si="22">COUNTIFS(CL:CL,"*"&amp;BP14&amp;"*",CR:CR,2)</f>
        <v>0</v>
      </c>
      <c r="BS14" s="39">
        <f t="shared" ref="BS14:BS22" si="23">COUNTIFS(CL:CL,"*"&amp;BP14&amp;"*",CR:CR,3)</f>
        <v>0</v>
      </c>
      <c r="BT14" s="39">
        <f t="shared" ref="BT14:BT22" si="24">COUNTIFS(CL:CL,"*"&amp;BP14&amp;"*",CR:CR,4)</f>
        <v>0</v>
      </c>
      <c r="BU14" s="40">
        <f>'[1]RESIDENCE SUMMARY'!F11</f>
        <v>0</v>
      </c>
      <c r="BV14" s="39">
        <f>'[1]RESIDENCE SUMMARY'!G11</f>
        <v>0</v>
      </c>
      <c r="BW14" s="41">
        <f>'[1]RESIDENCE SUMMARY'!H11</f>
        <v>0</v>
      </c>
      <c r="BY14" s="50">
        <f t="shared" ca="1" si="20"/>
        <v>43946</v>
      </c>
      <c r="BZ14" s="31">
        <f>$BZ13-[1]PPE!$K$2</f>
        <v>5892.5</v>
      </c>
      <c r="CA14" s="31">
        <f>$CA13-[1]PPE!$K$3</f>
        <v>-6046.1999999999989</v>
      </c>
      <c r="CB14" s="24">
        <f>CB13-[1]PPE!$D$4</f>
        <v>18468</v>
      </c>
      <c r="CC14" s="24"/>
      <c r="CD14" s="24"/>
      <c r="CE14" s="24"/>
      <c r="CF14" s="25"/>
      <c r="CH14" s="43" t="str">
        <f>'[1]RESIDENCE SUMMARY'!A11</f>
        <v>Birch</v>
      </c>
      <c r="CI14" s="44">
        <f>'[1]RESIDENCE SUMMARY'!P11</f>
        <v>1</v>
      </c>
      <c r="CK14" s="33" t="str">
        <f>'[1]RESIDENT SUMMARY'!A14</f>
        <v>JASON MONDERER</v>
      </c>
      <c r="CL14" s="34" t="str">
        <f>'[1]RESIDENT SUMMARY'!B14</f>
        <v>Berman</v>
      </c>
      <c r="CM14" s="34" t="str">
        <f>'[1]RESIDENT SUMMARY'!C14</f>
        <v>Not Tested</v>
      </c>
      <c r="CN14" s="34">
        <f>'[1]RESIDENT SUMMARY'!D14</f>
        <v>0</v>
      </c>
      <c r="CO14" s="34">
        <f>'[1]RESIDENT SUMMARY'!F14</f>
        <v>0</v>
      </c>
      <c r="CP14" s="34">
        <f>'[1]RESIDENT SUMMARY'!E14</f>
        <v>0</v>
      </c>
      <c r="CQ14" s="34" t="str">
        <f>'[1]RESIDENT SUMMARY'!G14</f>
        <v>Yes</v>
      </c>
      <c r="CR14" s="35">
        <f t="shared" si="15"/>
        <v>0</v>
      </c>
    </row>
    <row r="15" spans="1:102" ht="18.75" customHeight="1" x14ac:dyDescent="0.3">
      <c r="A15" t="s">
        <v>92</v>
      </c>
      <c r="B15">
        <f>COUNTIFS([1]MASTERLIST!D:D,"*"&amp;METADATA!A15&amp;"*",[1]MASTERLIST!S:S,"Positive")</f>
        <v>0</v>
      </c>
      <c r="C15">
        <f>COUNTIFS([1]MASTERLIST!D:D,"*"&amp;METADATA!A15&amp;"*",[1]MASTERLIST!S:S,"Positive",[1]MASTERLIST!V:V,"Yes")</f>
        <v>0</v>
      </c>
      <c r="D15">
        <f t="shared" si="0"/>
        <v>0</v>
      </c>
      <c r="F15">
        <f>COUNTIF('[1]MASTERLIST SUMMARY'!B:B,"*"&amp;METADATA!A15&amp;"*")</f>
        <v>9</v>
      </c>
      <c r="H15">
        <f>COUNTIFS([1]MASTERLIST!D:D,"*"&amp;METADATA!A15&amp;"*",[1]MASTERLIST!K:K,"&lt;&gt;None")</f>
        <v>6</v>
      </c>
      <c r="I15">
        <f>COUNTIFS([1]MASTERLIST!D:D,"*"&amp;METADATA!A15&amp;"*",[1]MASTERLIST!K:K,"&lt;&gt;None",[1]MASTERLIST!S:S,"Positive")</f>
        <v>0</v>
      </c>
      <c r="J15">
        <f>COUNTIFS([1]MASTERLIST!D:D,"*"&amp;METADATA!A15&amp;"*",[1]MASTERLIST!K:K,"&lt;&gt;None",[1]MASTERLIST!S:S,"Pending")</f>
        <v>0</v>
      </c>
      <c r="K15">
        <f>COUNTIFS([1]MASTERLIST!D:D,"*"&amp;METADATA!A15&amp;"*",[1]MASTERLIST!K:K,"&lt;&gt;None",[1]MASTERLIST!S:S,"Negative")</f>
        <v>2</v>
      </c>
      <c r="L15">
        <f>COUNTIFS([1]MASTERLIST!D:D,"*"&amp;METADATA!A15&amp;"*",[1]MASTERLIST!K:K,"&lt;&gt;None",[1]MASTERLIST!S:S,"Not Tested")</f>
        <v>2</v>
      </c>
      <c r="M15">
        <f>COUNTIFS([1]MASTERLIST!D:D,"*"&amp;METADATA!A15&amp;"*",[1]MASTERLIST!K:K,"&lt;&gt;None",[1]MASTERLIST!S:S,"Positive",[1]MASTERLIST!V:V,"Yes")+COUNTIFS([1]MASTERLIST!D:D,"*"&amp;METADATA!A15&amp;"*",[1]MASTERLIST!K:K,"&lt;&gt;None",[1]MASTERLIST!S:S,"Pending",[1]MASTERLIST!V:V,"Yes")+COUNTIFS([1]MASTERLIST!D:D,"*"&amp;METADATA!A15&amp;"*",[1]MASTERLIST!K:K,"&lt;&gt;None",[1]MASTERLIST!S:S,"Not Tested",[1]MASTERLIST!V:V,"Yes")+COUNTIFS([1]MASTERLIST!D:D,"*"&amp;METADATA!A15&amp;"*",[1]MASTERLIST!K:K,"&lt;&gt;None",[1]MASTERLIST!S:S,"Negative",[1]MASTERLIST!V:V,"Yes")</f>
        <v>3</v>
      </c>
      <c r="N15">
        <f t="shared" si="1"/>
        <v>3</v>
      </c>
      <c r="P15">
        <f>COUNTIFS([1]MASTERLIST!D:D,"*"&amp;METADATA!A15&amp;"*",[1]MASTERLIST!M:M,"Yes")</f>
        <v>3</v>
      </c>
      <c r="Q15">
        <f>COUNTIFS([1]MASTERLIST!D:D,"*"&amp;METADATA!A15&amp;"*",[1]MASTERLIST!M:M,"Yes",[1]MASTERLIST!V:V,"Yes")</f>
        <v>3</v>
      </c>
      <c r="R15">
        <f t="shared" si="8"/>
        <v>0</v>
      </c>
      <c r="S15" s="3">
        <f>COUNTIFS([1]MASTERLIST!D:D,"*"&amp;METADATA!A15&amp;"*",[1]MASTERLIST!M:M,"Yes")-(COUNTIFS([1]MASTERLIST!D:D,"*"&amp;METADATA!A15&amp;"*",[1]MASTERLIST!K:K,"None",[1]MASTERLIST!M:M,"Yes")+COUNTIFS([1]MASTERLIST!D:D,"*"&amp;METADATA!A15&amp;"*",[1]MASTERLIST!K:K,"",[1]MASTERLIST!M:M,"Yes"))</f>
        <v>1</v>
      </c>
      <c r="T15" s="3">
        <f>COUNTIFS([1]MASTERLIST!D:D,"*"&amp;METADATA!A15&amp;"*",[1]MASTERLIST!M:M,"Yes",[1]MASTERLIST!V:V,"Yes")-(COUNTIFS([1]MASTERLIST!D:D,"*"&amp;METADATA!A15&amp;"*",[1]MASTERLIST!K:K,"None",[1]MASTERLIST!M:M,"Yes",[1]MASTERLIST!V:V,"Yes")+COUNTIFS([1]MASTERLIST!D:D,"*"&amp;METADATA!A15&amp;"*",[1]MASTERLIST!K:K,"",[1]MASTERLIST!M:M,"Yes",[1]MASTERLIST!V:V,"Yes"))</f>
        <v>1</v>
      </c>
      <c r="U15" s="3">
        <f t="shared" si="9"/>
        <v>0</v>
      </c>
      <c r="V15">
        <f t="shared" si="10"/>
        <v>0</v>
      </c>
      <c r="X15">
        <f t="shared" si="2"/>
        <v>2</v>
      </c>
      <c r="Y15">
        <f>COUNTIFS([1]MASTERLIST!D:D,"*"&amp;METADATA!A15&amp;"*",[1]MASTERLIST!S:S,"Negative")</f>
        <v>2</v>
      </c>
      <c r="Z15">
        <f t="shared" si="3"/>
        <v>0</v>
      </c>
      <c r="AA15">
        <f>COUNTIFS([1]MASTERLIST!D:D,"*"&amp;METADATA!A15&amp;"*",[1]MASTERLIST!S:S,"Pending")-COUNTIFS([1]MASTERLIST!D:D,"*"&amp;METADATA!A15&amp;"*",[1]MASTERLIST!S:S,"Pending",[1]MASTERLIST!V:V,"Yes")</f>
        <v>0</v>
      </c>
      <c r="AC15" s="37">
        <f ca="1">AC16-1</f>
        <v>43933</v>
      </c>
      <c r="AD15">
        <f ca="1">COUNTIFS([1]MASTERLIST!F:F,METADATA!$AC15,[1]MASTERLIST!S:S,"Positive")</f>
        <v>0</v>
      </c>
      <c r="AE15">
        <f ca="1">COUNTIFS([1]MASTERLIST!F:F,METADATA!$AC15,[1]MASTERLIST!S:S,"Positive",[1]MASTERLIST!V:V,"*"&amp;"Yes"&amp;"*")</f>
        <v>0</v>
      </c>
      <c r="AF15">
        <f t="shared" ca="1" si="16"/>
        <v>0</v>
      </c>
      <c r="AG15">
        <f ca="1">COUNTIFS([1]MASTERLIST!F:F,METADATA!$AC15,[1]MASTERLIST!K:K,"&lt;&gt;None")</f>
        <v>6</v>
      </c>
      <c r="AH15">
        <f ca="1">COUNTIFS([1]MASTERLIST!F:F,METADATA!$AC15,[1]MASTERLIST!K:K,"&lt;&gt;None",[1]MASTERLIST!V:V,"Yes")</f>
        <v>3</v>
      </c>
      <c r="AI15">
        <f t="shared" ca="1" si="17"/>
        <v>3</v>
      </c>
      <c r="AJ15" s="3">
        <f ca="1">COUNTIFS([1]MASTERLIST!F:F,METADATA!$AC15,[1]MASTERLIST!M:M,"Yes")</f>
        <v>0</v>
      </c>
      <c r="AK15">
        <f ca="1">COUNTIFS([1]MASTERLIST!F:F,METADATA!$AC15,[1]MASTERLIST!M:M,"Yes",[1]MASTERLIST!V:V,"Yes")</f>
        <v>0</v>
      </c>
      <c r="AL15">
        <f t="shared" ca="1" si="18"/>
        <v>0</v>
      </c>
      <c r="AM15" s="3">
        <f ca="1">COUNTIFS([1]MASTERLIST!F:F,METADATA!$AC15,[1]MASTERLIST!M:M,"Yes")-(COUNTIFS([1]MASTERLIST!F:F,METADATA!$AC15,[1]MASTERLIST!K:K,"None",[1]MASTERLIST!M:M,"Yes")+COUNTIFS([1]MASTERLIST!F:F,METADATA!$AC15,[1]MASTERLIST!K:K,"",[1]MASTERLIST!M:M,"Yes"))</f>
        <v>0</v>
      </c>
      <c r="AN15" s="3">
        <f ca="1">COUNTIFS([1]MASTERLIST!F:F,METADATA!$AC15,[1]MASTERLIST!M:M,"Yes",[1]MASTERLIST!V:V,"Yes")-(COUNTIFS([1]MASTERLIST!F:F,METADATA!$AC15,[1]MASTERLIST!K:K,"None",[1]MASTERLIST!M:M,"Yes",[1]MASTERLIST!V:V,"Yes")+COUNTIFS([1]MASTERLIST!F:F,METADATA!$AC15,[1]MASTERLIST!K:K,"",[1]MASTERLIST!M:M,"Yes",[1]MASTERLIST!V:V,"Yes"))</f>
        <v>0</v>
      </c>
      <c r="AO15" s="3">
        <f t="shared" ca="1" si="12"/>
        <v>0</v>
      </c>
      <c r="AP15">
        <f t="shared" ca="1" si="19"/>
        <v>0</v>
      </c>
      <c r="AS15" s="3">
        <f>COUNTIF('[1]RESIDENT SUMMARY'!B:B,"*"&amp;METADATA!A15&amp;"*")</f>
        <v>3</v>
      </c>
      <c r="AT15" s="3">
        <f>COUNTIFS('[1]RESIDENT SUMMARY'!$B:$B,"*"&amp;METADATA!$A15&amp;"*",'[1]RESIDENT SUMMARY'!$C:$C,"Positive")</f>
        <v>0</v>
      </c>
      <c r="AU15" s="3">
        <f>COUNTIFS('[1]RESIDENT SUMMARY'!$B:$B,"*"&amp;METADATA!$A15&amp;"*",'[1]RESIDENT SUMMARY'!$C:$C,"Positive",'[1]RESIDENT SUMMARY'!G:G,"Yes")</f>
        <v>0</v>
      </c>
      <c r="AV15" s="3">
        <f>COUNTIFS('[1]RESIDENT SUMMARY'!$B:$B,"*"&amp;METADATA!$A15&amp;"*",'[1]RESIDENT SUMMARY'!$C:$C,"Positive")</f>
        <v>0</v>
      </c>
      <c r="AW15">
        <f>COUNTIFS('[1]RESIDENT SUMMARY'!B:B,"*"&amp;METADATA!A15&amp;"*",'[1]RESIDENT SUMMARY'!C:C,"Pending")</f>
        <v>0</v>
      </c>
      <c r="AX15">
        <f>COUNTIFS('[1]RESIDENT SUMMARY'!B:B,"*"&amp;METADATA!A15&amp;"*",'[1]RESIDENT SUMMARY'!C:C,"Pending",'[1]RESIDENT SUMMARY'!G:G,"Yes")</f>
        <v>0</v>
      </c>
      <c r="AY15">
        <f t="shared" si="13"/>
        <v>0</v>
      </c>
      <c r="AZ15">
        <f>COUNTIFS('[1]RESIDENT SUMMARY'!B:B,"*"&amp;METADATA!A15&amp;"*",'[1]RESIDENT SUMMARY'!C:C,"Negative")</f>
        <v>2</v>
      </c>
      <c r="BA15">
        <f>COUNTIFS('[1]RESIDENT SUMMARY'!B:B,"*"&amp;METADATA!A15&amp;"*",'[1]RESIDENT SUMMARY'!C:C,"Not Tested")</f>
        <v>1</v>
      </c>
      <c r="BB15" t="e">
        <f>COUNTIFS('[1]RESIDENT SUMMARY'!B:B,"*"&amp;METADATA!A15&amp;"*",'[1]RESIDENT SUMMARY'!#REF!,"Yes")-COUNTIFS('[1]RESIDENT SUMMARY'!B:B,"*"&amp;METADATA!A15&amp;"*",'[1]RESIDENT SUMMARY'!#REF!,"Yes",'[1]RESIDENT SUMMARY'!C:C,"Positive")</f>
        <v>#REF!</v>
      </c>
      <c r="BC15" t="e">
        <f>COUNTIFS('[1]RESIDENT SUMMARY'!B:B,"*"&amp;METADATA!A15&amp;"*",'[1]RESIDENT SUMMARY'!#REF!,"Yes")-(COUNTIFS('[1]RESIDENT SUMMARY'!B:B,"*"&amp;METADATA!A15&amp;"*",'[1]RESIDENT SUMMARY'!D:D,"",'[1]RESIDENT SUMMARY'!#REF!,"Yes"))-COUNTIFS('[1]RESIDENT SUMMARY'!B:B,"*"&amp;METADATA!A15&amp;"*",'[1]RESIDENT SUMMARY'!#REF!,"Yes",'[1]RESIDENT SUMMARY'!C:C,"Positive")</f>
        <v>#REF!</v>
      </c>
      <c r="BD15" t="e">
        <f>COUNTIFS('[1]RESIDENT SUMMARY'!B:B,"*"&amp;METADATA!A15&amp;"*",'[1]RESIDENT SUMMARY'!#REF!,"Yes",'[1]RESIDENT SUMMARY'!G:G,"Yes")-(COUNTIFS('[1]RESIDENT SUMMARY'!B:B,"*"&amp;METADATA!A15&amp;"*",'[1]RESIDENT SUMMARY'!D:D,"",'[1]RESIDENT SUMMARY'!#REF!,"Yes",'[1]RESIDENT SUMMARY'!G:G,"Yes"))-COUNTIFS('[1]RESIDENT SUMMARY'!B:B,"*"&amp;METADATA!A15&amp;"*",'[1]RESIDENT SUMMARY'!#REF!,"Yes",'[1]RESIDENT SUMMARY'!C:C,"Positive",'[1]RESIDENT SUMMARY'!G:G,"Yes")</f>
        <v>#REF!</v>
      </c>
      <c r="BE15" t="e">
        <f t="shared" si="4"/>
        <v>#REF!</v>
      </c>
      <c r="BF15" t="e">
        <f t="shared" si="5"/>
        <v>#REF!</v>
      </c>
      <c r="BG15">
        <f>COUNTIFS('[1]RESIDENT SUMMARY'!B:B,"*"&amp;METADATA!A15&amp;"*",'[1]RESIDENT SUMMARY'!D:D,"Yes")</f>
        <v>0</v>
      </c>
      <c r="BH15">
        <f>COUNTIFS('[1]RESIDENT SUMMARY'!B:B,"*"&amp;METADATA!A15&amp;"*",'[1]RESIDENT SUMMARY'!D:D,"Yes",'[1]RESIDENT SUMMARY'!G:G,"Yes")</f>
        <v>0</v>
      </c>
      <c r="BI15">
        <f>COUNTIFS('[1]RESIDENT SUMMARY'!B:B,"*"&amp;METADATA!A15&amp;"*",'[1]RESIDENT SUMMARY'!C:C,"Positive",'[1]RESIDENT SUMMARY'!D:D,"Yes")</f>
        <v>0</v>
      </c>
      <c r="BJ15">
        <f t="shared" si="6"/>
        <v>0</v>
      </c>
      <c r="BL15">
        <f t="shared" si="14"/>
        <v>0</v>
      </c>
      <c r="BM15">
        <f t="shared" si="14"/>
        <v>0</v>
      </c>
      <c r="BN15">
        <f t="shared" si="7"/>
        <v>3</v>
      </c>
      <c r="BP15" s="38" t="str">
        <f>'[1]RESIDENCE SUMMARY'!A48</f>
        <v>Willow</v>
      </c>
      <c r="BQ15" s="39">
        <f t="shared" si="21"/>
        <v>0</v>
      </c>
      <c r="BR15" s="39">
        <f t="shared" si="22"/>
        <v>0</v>
      </c>
      <c r="BS15" s="39">
        <f t="shared" si="23"/>
        <v>0</v>
      </c>
      <c r="BT15" s="39">
        <f t="shared" si="24"/>
        <v>0</v>
      </c>
      <c r="BU15" s="40">
        <f>'[1]RESIDENCE SUMMARY'!F48</f>
        <v>2</v>
      </c>
      <c r="BV15" s="39">
        <f>'[1]RESIDENCE SUMMARY'!G48</f>
        <v>0</v>
      </c>
      <c r="BW15" s="41">
        <f>'[1]RESIDENCE SUMMARY'!H48</f>
        <v>3</v>
      </c>
      <c r="BY15" s="50">
        <f t="shared" ca="1" si="20"/>
        <v>43947</v>
      </c>
      <c r="BZ15" s="31">
        <f>$BZ14-[1]PPE!$K$2</f>
        <v>5852</v>
      </c>
      <c r="CA15" s="31">
        <f>$CA14-[1]PPE!$K$3</f>
        <v>-7235.3999999999987</v>
      </c>
      <c r="CB15" s="24">
        <f>CB14-[1]PPE!$D$4</f>
        <v>18077</v>
      </c>
      <c r="CC15" s="24"/>
      <c r="CD15" s="24"/>
      <c r="CE15" s="24"/>
      <c r="CF15" s="25"/>
      <c r="CH15" s="43" t="str">
        <f>'[1]RESIDENCE SUMMARY'!A48</f>
        <v>Willow</v>
      </c>
      <c r="CI15" s="51">
        <f>'[1]RESIDENCE SUMMARY'!P48</f>
        <v>1</v>
      </c>
      <c r="CK15" s="33" t="str">
        <f>'[1]RESIDENT SUMMARY'!A15</f>
        <v>SEAN MEREDITH</v>
      </c>
      <c r="CL15" s="34" t="str">
        <f>'[1]RESIDENT SUMMARY'!B15</f>
        <v>Smith</v>
      </c>
      <c r="CM15" s="34" t="str">
        <f>'[1]RESIDENT SUMMARY'!C15</f>
        <v>Not Tested</v>
      </c>
      <c r="CN15" s="34">
        <f>'[1]RESIDENT SUMMARY'!D15</f>
        <v>0</v>
      </c>
      <c r="CO15" s="34">
        <f>'[1]RESIDENT SUMMARY'!F15</f>
        <v>0</v>
      </c>
      <c r="CP15" s="34">
        <f>'[1]RESIDENT SUMMARY'!E15</f>
        <v>0</v>
      </c>
      <c r="CQ15" s="34" t="str">
        <f>'[1]RESIDENT SUMMARY'!G15</f>
        <v>Yes</v>
      </c>
      <c r="CR15" s="35">
        <f t="shared" si="15"/>
        <v>0</v>
      </c>
    </row>
    <row r="16" spans="1:102" ht="18.75" customHeight="1" x14ac:dyDescent="0.3">
      <c r="A16" t="s">
        <v>93</v>
      </c>
      <c r="B16">
        <f>COUNTIFS([1]MASTERLIST!D:D,"*"&amp;METADATA!A16&amp;"*",[1]MASTERLIST!S:S,"Positive")</f>
        <v>0</v>
      </c>
      <c r="C16">
        <f>COUNTIFS([1]MASTERLIST!D:D,"*"&amp;METADATA!A16&amp;"*",[1]MASTERLIST!S:S,"Positive",[1]MASTERLIST!V:V,"Yes")</f>
        <v>0</v>
      </c>
      <c r="D16">
        <f t="shared" si="0"/>
        <v>0</v>
      </c>
      <c r="F16">
        <f>COUNTIF('[1]MASTERLIST SUMMARY'!B:B,"*"&amp;METADATA!A16&amp;"*")</f>
        <v>3</v>
      </c>
      <c r="H16">
        <f>COUNTIFS([1]MASTERLIST!D:D,"*"&amp;METADATA!A16&amp;"*",[1]MASTERLIST!K:K,"&lt;&gt;None")</f>
        <v>3</v>
      </c>
      <c r="I16">
        <f>COUNTIFS([1]MASTERLIST!D:D,"*"&amp;METADATA!A16&amp;"*",[1]MASTERLIST!K:K,"&lt;&gt;None",[1]MASTERLIST!S:S,"Positive")</f>
        <v>0</v>
      </c>
      <c r="J16">
        <f>COUNTIFS([1]MASTERLIST!D:D,"*"&amp;METADATA!A16&amp;"*",[1]MASTERLIST!K:K,"&lt;&gt;None",[1]MASTERLIST!S:S,"Pending")</f>
        <v>1</v>
      </c>
      <c r="K16">
        <f>COUNTIFS([1]MASTERLIST!D:D,"*"&amp;METADATA!A16&amp;"*",[1]MASTERLIST!K:K,"&lt;&gt;None",[1]MASTERLIST!S:S,"Negative")</f>
        <v>1</v>
      </c>
      <c r="L16">
        <f>COUNTIFS([1]MASTERLIST!D:D,"*"&amp;METADATA!A16&amp;"*",[1]MASTERLIST!K:K,"&lt;&gt;None",[1]MASTERLIST!S:S,"Not Tested")</f>
        <v>1</v>
      </c>
      <c r="M16">
        <f>COUNTIFS([1]MASTERLIST!D:D,"*"&amp;METADATA!A16&amp;"*",[1]MASTERLIST!K:K,"&lt;&gt;None",[1]MASTERLIST!S:S,"Positive",[1]MASTERLIST!V:V,"Yes")+COUNTIFS([1]MASTERLIST!D:D,"*"&amp;METADATA!A16&amp;"*",[1]MASTERLIST!K:K,"&lt;&gt;None",[1]MASTERLIST!S:S,"Pending",[1]MASTERLIST!V:V,"Yes")+COUNTIFS([1]MASTERLIST!D:D,"*"&amp;METADATA!A16&amp;"*",[1]MASTERLIST!K:K,"&lt;&gt;None",[1]MASTERLIST!S:S,"Not Tested",[1]MASTERLIST!V:V,"Yes")+COUNTIFS([1]MASTERLIST!D:D,"*"&amp;METADATA!A16&amp;"*",[1]MASTERLIST!K:K,"&lt;&gt;None",[1]MASTERLIST!S:S,"Negative",[1]MASTERLIST!V:V,"Yes")</f>
        <v>3</v>
      </c>
      <c r="N16">
        <f t="shared" si="1"/>
        <v>0</v>
      </c>
      <c r="P16">
        <f>COUNTIFS([1]MASTERLIST!D:D,"*"&amp;METADATA!A16&amp;"*",[1]MASTERLIST!M:M,"Yes")</f>
        <v>2</v>
      </c>
      <c r="Q16">
        <f>COUNTIFS([1]MASTERLIST!D:D,"*"&amp;METADATA!A16&amp;"*",[1]MASTERLIST!M:M,"Yes",[1]MASTERLIST!V:V,"Yes")</f>
        <v>2</v>
      </c>
      <c r="R16">
        <f t="shared" si="8"/>
        <v>0</v>
      </c>
      <c r="S16" s="3">
        <f>COUNTIFS([1]MASTERLIST!D:D,"*"&amp;METADATA!A16&amp;"*",[1]MASTERLIST!M:M,"Yes")-(COUNTIFS([1]MASTERLIST!D:D,"*"&amp;METADATA!A16&amp;"*",[1]MASTERLIST!K:K,"None",[1]MASTERLIST!M:M,"Yes")+COUNTIFS([1]MASTERLIST!D:D,"*"&amp;METADATA!A16&amp;"*",[1]MASTERLIST!K:K,"",[1]MASTERLIST!M:M,"Yes"))</f>
        <v>2</v>
      </c>
      <c r="T16" s="3">
        <f>COUNTIFS([1]MASTERLIST!D:D,"*"&amp;METADATA!A16&amp;"*",[1]MASTERLIST!M:M,"Yes",[1]MASTERLIST!V:V,"Yes")-(COUNTIFS([1]MASTERLIST!D:D,"*"&amp;METADATA!A16&amp;"*",[1]MASTERLIST!K:K,"None",[1]MASTERLIST!M:M,"Yes",[1]MASTERLIST!V:V,"Yes")+COUNTIFS([1]MASTERLIST!D:D,"*"&amp;METADATA!A16&amp;"*",[1]MASTERLIST!K:K,"",[1]MASTERLIST!M:M,"Yes",[1]MASTERLIST!V:V,"Yes"))</f>
        <v>2</v>
      </c>
      <c r="U16" s="3">
        <f t="shared" si="9"/>
        <v>0</v>
      </c>
      <c r="V16">
        <f t="shared" si="10"/>
        <v>0</v>
      </c>
      <c r="X16">
        <f t="shared" si="2"/>
        <v>1</v>
      </c>
      <c r="Y16">
        <f>COUNTIFS([1]MASTERLIST!D:D,"*"&amp;METADATA!A16&amp;"*",[1]MASTERLIST!S:S,"Negative")</f>
        <v>1</v>
      </c>
      <c r="Z16">
        <f t="shared" si="3"/>
        <v>0</v>
      </c>
      <c r="AA16">
        <f>COUNTIFS([1]MASTERLIST!D:D,"*"&amp;METADATA!A16&amp;"*",[1]MASTERLIST!S:S,"Pending")-COUNTIFS([1]MASTERLIST!D:D,"*"&amp;METADATA!A16&amp;"*",[1]MASTERLIST!S:S,"Pending",[1]MASTERLIST!V:V,"Yes")</f>
        <v>0</v>
      </c>
      <c r="AC16" s="37">
        <f ca="1">TODAY()-1</f>
        <v>43934</v>
      </c>
      <c r="AD16">
        <f ca="1">COUNTIFS([1]MASTERLIST!F:F,METADATA!$AC16,[1]MASTERLIST!S:S,"Positive")</f>
        <v>0</v>
      </c>
      <c r="AE16">
        <f ca="1">COUNTIFS([1]MASTERLIST!F:F,METADATA!$AC16,[1]MASTERLIST!S:S,"Positive",[1]MASTERLIST!V:V,"*"&amp;"Yes"&amp;"*")</f>
        <v>0</v>
      </c>
      <c r="AF16">
        <f t="shared" ca="1" si="16"/>
        <v>0</v>
      </c>
      <c r="AG16">
        <f ca="1">COUNTIFS([1]MASTERLIST!F:F,METADATA!$AC16,[1]MASTERLIST!K:K,"&lt;&gt;None")</f>
        <v>2</v>
      </c>
      <c r="AH16">
        <f ca="1">COUNTIFS([1]MASTERLIST!F:F,METADATA!$AC16,[1]MASTERLIST!K:K,"&lt;&gt;None",[1]MASTERLIST!V:V,"Yes")</f>
        <v>0</v>
      </c>
      <c r="AI16">
        <f t="shared" ca="1" si="17"/>
        <v>2</v>
      </c>
      <c r="AJ16" s="3">
        <f ca="1">COUNTIFS([1]MASTERLIST!F:F,METADATA!$AC16,[1]MASTERLIST!M:M,"Yes")</f>
        <v>2</v>
      </c>
      <c r="AK16">
        <f ca="1">COUNTIFS([1]MASTERLIST!F:F,METADATA!$AC16,[1]MASTERLIST!M:M,"Yes",[1]MASTERLIST!V:V,"Yes")</f>
        <v>0</v>
      </c>
      <c r="AL16">
        <f t="shared" ca="1" si="18"/>
        <v>2</v>
      </c>
      <c r="AM16" s="3">
        <f ca="1">COUNTIFS([1]MASTERLIST!F:F,METADATA!$AC16,[1]MASTERLIST!M:M,"Yes")-(COUNTIFS([1]MASTERLIST!F:F,METADATA!$AC16,[1]MASTERLIST!K:K,"None",[1]MASTERLIST!M:M,"Yes")+COUNTIFS([1]MASTERLIST!F:F,METADATA!$AC16,[1]MASTERLIST!K:K,"",[1]MASTERLIST!M:M,"Yes"))</f>
        <v>1</v>
      </c>
      <c r="AN16" s="3">
        <f ca="1">COUNTIFS([1]MASTERLIST!F:F,METADATA!$AC16,[1]MASTERLIST!M:M,"Yes",[1]MASTERLIST!V:V,"Yes")-(COUNTIFS([1]MASTERLIST!F:F,METADATA!$AC16,[1]MASTERLIST!K:K,"None",[1]MASTERLIST!M:M,"Yes",[1]MASTERLIST!V:V,"Yes")+COUNTIFS([1]MASTERLIST!F:F,METADATA!$AC16,[1]MASTERLIST!K:K,"",[1]MASTERLIST!M:M,"Yes",[1]MASTERLIST!V:V,"Yes"))</f>
        <v>0</v>
      </c>
      <c r="AO16" s="3">
        <f t="shared" ca="1" si="12"/>
        <v>1</v>
      </c>
      <c r="AP16">
        <f t="shared" ca="1" si="19"/>
        <v>1</v>
      </c>
      <c r="AS16" s="3">
        <f>COUNTIF('[1]RESIDENT SUMMARY'!B:B,"*"&amp;METADATA!A16&amp;"*")</f>
        <v>2</v>
      </c>
      <c r="AT16" s="3">
        <f>COUNTIFS('[1]RESIDENT SUMMARY'!$B:$B,"*"&amp;METADATA!$A16&amp;"*",'[1]RESIDENT SUMMARY'!$C:$C,"Positive")</f>
        <v>0</v>
      </c>
      <c r="AU16" s="3">
        <f>COUNTIFS('[1]RESIDENT SUMMARY'!$B:$B,"*"&amp;METADATA!$A16&amp;"*",'[1]RESIDENT SUMMARY'!$C:$C,"Positive",'[1]RESIDENT SUMMARY'!G:G,"Yes")</f>
        <v>0</v>
      </c>
      <c r="AV16" s="3">
        <f>COUNTIFS('[1]RESIDENT SUMMARY'!$B:$B,"*"&amp;METADATA!$A16&amp;"*",'[1]RESIDENT SUMMARY'!$C:$C,"Positive")</f>
        <v>0</v>
      </c>
      <c r="AW16">
        <f>COUNTIFS('[1]RESIDENT SUMMARY'!B:B,"*"&amp;METADATA!A16&amp;"*",'[1]RESIDENT SUMMARY'!C:C,"Pending")</f>
        <v>0</v>
      </c>
      <c r="AX16">
        <f>COUNTIFS('[1]RESIDENT SUMMARY'!B:B,"*"&amp;METADATA!A16&amp;"*",'[1]RESIDENT SUMMARY'!C:C,"Pending",'[1]RESIDENT SUMMARY'!G:G,"Yes")</f>
        <v>0</v>
      </c>
      <c r="AY16">
        <f t="shared" si="13"/>
        <v>0</v>
      </c>
      <c r="AZ16">
        <f>COUNTIFS('[1]RESIDENT SUMMARY'!B:B,"*"&amp;METADATA!A16&amp;"*",'[1]RESIDENT SUMMARY'!C:C,"Negative")</f>
        <v>2</v>
      </c>
      <c r="BA16">
        <f>COUNTIFS('[1]RESIDENT SUMMARY'!B:B,"*"&amp;METADATA!A16&amp;"*",'[1]RESIDENT SUMMARY'!C:C,"Not Tested")</f>
        <v>0</v>
      </c>
      <c r="BB16" t="e">
        <f>COUNTIFS('[1]RESIDENT SUMMARY'!B:B,"*"&amp;METADATA!A16&amp;"*",'[1]RESIDENT SUMMARY'!#REF!,"Yes")-COUNTIFS('[1]RESIDENT SUMMARY'!B:B,"*"&amp;METADATA!A16&amp;"*",'[1]RESIDENT SUMMARY'!#REF!,"Yes",'[1]RESIDENT SUMMARY'!C:C,"Positive")</f>
        <v>#REF!</v>
      </c>
      <c r="BC16" t="e">
        <f>COUNTIFS('[1]RESIDENT SUMMARY'!B:B,"*"&amp;METADATA!A16&amp;"*",'[1]RESIDENT SUMMARY'!#REF!,"Yes")-(COUNTIFS('[1]RESIDENT SUMMARY'!B:B,"*"&amp;METADATA!A16&amp;"*",'[1]RESIDENT SUMMARY'!D:D,"",'[1]RESIDENT SUMMARY'!#REF!,"Yes"))-COUNTIFS('[1]RESIDENT SUMMARY'!B:B,"*"&amp;METADATA!A16&amp;"*",'[1]RESIDENT SUMMARY'!#REF!,"Yes",'[1]RESIDENT SUMMARY'!C:C,"Positive")</f>
        <v>#REF!</v>
      </c>
      <c r="BD16" t="e">
        <f>COUNTIFS('[1]RESIDENT SUMMARY'!B:B,"*"&amp;METADATA!A16&amp;"*",'[1]RESIDENT SUMMARY'!#REF!,"Yes",'[1]RESIDENT SUMMARY'!G:G,"Yes")-(COUNTIFS('[1]RESIDENT SUMMARY'!B:B,"*"&amp;METADATA!A16&amp;"*",'[1]RESIDENT SUMMARY'!D:D,"",'[1]RESIDENT SUMMARY'!#REF!,"Yes",'[1]RESIDENT SUMMARY'!G:G,"Yes"))-COUNTIFS('[1]RESIDENT SUMMARY'!B:B,"*"&amp;METADATA!A16&amp;"*",'[1]RESIDENT SUMMARY'!#REF!,"Yes",'[1]RESIDENT SUMMARY'!C:C,"Positive",'[1]RESIDENT SUMMARY'!G:G,"Yes")</f>
        <v>#REF!</v>
      </c>
      <c r="BE16" t="e">
        <f t="shared" si="4"/>
        <v>#REF!</v>
      </c>
      <c r="BF16" t="e">
        <f t="shared" si="5"/>
        <v>#REF!</v>
      </c>
      <c r="BG16">
        <f>COUNTIFS('[1]RESIDENT SUMMARY'!B:B,"*"&amp;METADATA!A16&amp;"*",'[1]RESIDENT SUMMARY'!D:D,"Yes")</f>
        <v>1</v>
      </c>
      <c r="BH16">
        <f>COUNTIFS('[1]RESIDENT SUMMARY'!B:B,"*"&amp;METADATA!A16&amp;"*",'[1]RESIDENT SUMMARY'!D:D,"Yes",'[1]RESIDENT SUMMARY'!G:G,"Yes")</f>
        <v>0</v>
      </c>
      <c r="BI16">
        <f>COUNTIFS('[1]RESIDENT SUMMARY'!B:B,"*"&amp;METADATA!A16&amp;"*",'[1]RESIDENT SUMMARY'!C:C,"Positive",'[1]RESIDENT SUMMARY'!D:D,"Yes")</f>
        <v>0</v>
      </c>
      <c r="BJ16">
        <f t="shared" si="6"/>
        <v>1</v>
      </c>
      <c r="BL16">
        <f t="shared" si="14"/>
        <v>0</v>
      </c>
      <c r="BM16">
        <f t="shared" si="14"/>
        <v>0</v>
      </c>
      <c r="BN16">
        <f t="shared" si="7"/>
        <v>1</v>
      </c>
      <c r="BP16" s="38" t="str">
        <f>'[1]RESIDENCE SUMMARY'!A38</f>
        <v>Smith</v>
      </c>
      <c r="BQ16" s="39">
        <f t="shared" si="21"/>
        <v>0</v>
      </c>
      <c r="BR16" s="39">
        <f t="shared" si="22"/>
        <v>0</v>
      </c>
      <c r="BS16" s="39">
        <f t="shared" si="23"/>
        <v>0</v>
      </c>
      <c r="BT16" s="39">
        <f t="shared" si="24"/>
        <v>0</v>
      </c>
      <c r="BU16" s="40">
        <f>'[1]RESIDENCE SUMMARY'!F38</f>
        <v>0</v>
      </c>
      <c r="BV16" s="39">
        <f>'[1]RESIDENCE SUMMARY'!G38</f>
        <v>0</v>
      </c>
      <c r="BW16" s="41">
        <f>'[1]RESIDENCE SUMMARY'!H38</f>
        <v>4</v>
      </c>
      <c r="CH16" s="43" t="str">
        <f>'[1]RESIDENCE SUMMARY'!A38</f>
        <v>Smith</v>
      </c>
      <c r="CI16" s="51">
        <f>'[1]RESIDENCE SUMMARY'!P38</f>
        <v>1</v>
      </c>
      <c r="CK16" s="33" t="str">
        <f>'[1]RESIDENT SUMMARY'!A16</f>
        <v>DAN COOKE</v>
      </c>
      <c r="CL16" s="34" t="str">
        <f>'[1]RESIDENT SUMMARY'!B16</f>
        <v>Smith</v>
      </c>
      <c r="CM16" s="34" t="str">
        <f>'[1]RESIDENT SUMMARY'!C16</f>
        <v>Not Tested</v>
      </c>
      <c r="CN16" s="34">
        <f>'[1]RESIDENT SUMMARY'!D16</f>
        <v>0</v>
      </c>
      <c r="CO16" s="34">
        <f>'[1]RESIDENT SUMMARY'!F16</f>
        <v>0</v>
      </c>
      <c r="CP16" s="34">
        <f>'[1]RESIDENT SUMMARY'!E16</f>
        <v>0</v>
      </c>
      <c r="CQ16" s="34" t="str">
        <f>'[1]RESIDENT SUMMARY'!G16</f>
        <v>Yes</v>
      </c>
      <c r="CR16" s="35">
        <f t="shared" si="15"/>
        <v>0</v>
      </c>
    </row>
    <row r="17" spans="1:96" ht="18.75" customHeight="1" x14ac:dyDescent="0.3">
      <c r="A17" t="s">
        <v>94</v>
      </c>
      <c r="B17">
        <f>COUNTIFS([1]MASTERLIST!D:D,"*"&amp;METADATA!A17&amp;"*",[1]MASTERLIST!S:S,"Positive")</f>
        <v>3</v>
      </c>
      <c r="C17">
        <f>COUNTIFS([1]MASTERLIST!D:D,"*"&amp;METADATA!A17&amp;"*",[1]MASTERLIST!S:S,"Positive",[1]MASTERLIST!V:V,"Yes")</f>
        <v>0</v>
      </c>
      <c r="D17">
        <f t="shared" si="0"/>
        <v>3</v>
      </c>
      <c r="F17">
        <f>COUNTIF('[1]MASTERLIST SUMMARY'!B:B,"*"&amp;METADATA!A17&amp;"*")</f>
        <v>8</v>
      </c>
      <c r="H17">
        <f>COUNTIFS([1]MASTERLIST!D:D,"*"&amp;METADATA!A17&amp;"*",[1]MASTERLIST!K:K,"&lt;&gt;None")</f>
        <v>6</v>
      </c>
      <c r="I17">
        <f>COUNTIFS([1]MASTERLIST!D:D,"*"&amp;METADATA!A17&amp;"*",[1]MASTERLIST!K:K,"&lt;&gt;None",[1]MASTERLIST!S:S,"Positive")</f>
        <v>2</v>
      </c>
      <c r="J17">
        <f>COUNTIFS([1]MASTERLIST!D:D,"*"&amp;METADATA!A17&amp;"*",[1]MASTERLIST!K:K,"&lt;&gt;None",[1]MASTERLIST!S:S,"Pending")</f>
        <v>0</v>
      </c>
      <c r="K17">
        <f>COUNTIFS([1]MASTERLIST!D:D,"*"&amp;METADATA!A17&amp;"*",[1]MASTERLIST!K:K,"&lt;&gt;None",[1]MASTERLIST!S:S,"Negative")</f>
        <v>3</v>
      </c>
      <c r="L17">
        <f>COUNTIFS([1]MASTERLIST!D:D,"*"&amp;METADATA!A17&amp;"*",[1]MASTERLIST!K:K,"&lt;&gt;None",[1]MASTERLIST!S:S,"Not Tested")</f>
        <v>1</v>
      </c>
      <c r="M17">
        <f>COUNTIFS([1]MASTERLIST!D:D,"*"&amp;METADATA!A17&amp;"*",[1]MASTERLIST!K:K,"&lt;&gt;None",[1]MASTERLIST!S:S,"Positive",[1]MASTERLIST!V:V,"Yes")+COUNTIFS([1]MASTERLIST!D:D,"*"&amp;METADATA!A17&amp;"*",[1]MASTERLIST!K:K,"&lt;&gt;None",[1]MASTERLIST!S:S,"Pending",[1]MASTERLIST!V:V,"Yes")+COUNTIFS([1]MASTERLIST!D:D,"*"&amp;METADATA!A17&amp;"*",[1]MASTERLIST!K:K,"&lt;&gt;None",[1]MASTERLIST!S:S,"Not Tested",[1]MASTERLIST!V:V,"Yes")+COUNTIFS([1]MASTERLIST!D:D,"*"&amp;METADATA!A17&amp;"*",[1]MASTERLIST!K:K,"&lt;&gt;None",[1]MASTERLIST!S:S,"Negative",[1]MASTERLIST!V:V,"Yes")</f>
        <v>4</v>
      </c>
      <c r="N17">
        <f t="shared" si="1"/>
        <v>2</v>
      </c>
      <c r="P17">
        <f>COUNTIFS([1]MASTERLIST!D:D,"*"&amp;METADATA!A17&amp;"*",[1]MASTERLIST!M:M,"Yes")</f>
        <v>2</v>
      </c>
      <c r="Q17">
        <f>COUNTIFS([1]MASTERLIST!D:D,"*"&amp;METADATA!A17&amp;"*",[1]MASTERLIST!M:M,"Yes",[1]MASTERLIST!V:V,"Yes")</f>
        <v>1</v>
      </c>
      <c r="R17">
        <f t="shared" si="8"/>
        <v>1</v>
      </c>
      <c r="S17" s="3">
        <f>COUNTIFS([1]MASTERLIST!D:D,"*"&amp;METADATA!A17&amp;"*",[1]MASTERLIST!M:M,"Yes")-(COUNTIFS([1]MASTERLIST!D:D,"*"&amp;METADATA!A17&amp;"*",[1]MASTERLIST!K:K,"None",[1]MASTERLIST!M:M,"Yes")+COUNTIFS([1]MASTERLIST!D:D,"*"&amp;METADATA!A17&amp;"*",[1]MASTERLIST!K:K,"",[1]MASTERLIST!M:M,"Yes"))</f>
        <v>2</v>
      </c>
      <c r="T17" s="3">
        <f>COUNTIFS([1]MASTERLIST!D:D,"*"&amp;METADATA!A17&amp;"*",[1]MASTERLIST!M:M,"Yes",[1]MASTERLIST!V:V,"Yes")-(COUNTIFS([1]MASTERLIST!D:D,"*"&amp;METADATA!A17&amp;"*",[1]MASTERLIST!K:K,"None",[1]MASTERLIST!M:M,"Yes",[1]MASTERLIST!V:V,"Yes")+COUNTIFS([1]MASTERLIST!D:D,"*"&amp;METADATA!A17&amp;"*",[1]MASTERLIST!K:K,"",[1]MASTERLIST!M:M,"Yes",[1]MASTERLIST!V:V,"Yes"))</f>
        <v>1</v>
      </c>
      <c r="U17" s="3">
        <f t="shared" si="9"/>
        <v>1</v>
      </c>
      <c r="V17">
        <f t="shared" si="10"/>
        <v>0</v>
      </c>
      <c r="X17">
        <f t="shared" si="2"/>
        <v>6</v>
      </c>
      <c r="Y17">
        <f>COUNTIFS([1]MASTERLIST!D:D,"*"&amp;METADATA!A17&amp;"*",[1]MASTERLIST!S:S,"Negative")</f>
        <v>3</v>
      </c>
      <c r="Z17">
        <f t="shared" si="3"/>
        <v>3</v>
      </c>
      <c r="AA17">
        <f>COUNTIFS([1]MASTERLIST!D:D,"*"&amp;METADATA!A17&amp;"*",[1]MASTERLIST!S:S,"Pending")-COUNTIFS([1]MASTERLIST!D:D,"*"&amp;METADATA!A17&amp;"*",[1]MASTERLIST!S:S,"Pending",[1]MASTERLIST!V:V,"Yes")</f>
        <v>0</v>
      </c>
      <c r="AD17"/>
      <c r="AE17"/>
      <c r="AF17"/>
      <c r="AG17"/>
      <c r="AH17"/>
      <c r="AI17"/>
      <c r="AJ17" s="3"/>
      <c r="AK17"/>
      <c r="AL17"/>
      <c r="AM17" s="3"/>
      <c r="AN17" s="3"/>
      <c r="AO17" s="3"/>
      <c r="AS17" s="3">
        <f>COUNTIF('[1]RESIDENT SUMMARY'!B:B,"*"&amp;METADATA!A17&amp;"*")</f>
        <v>1</v>
      </c>
      <c r="AT17" s="3">
        <f>COUNTIFS('[1]RESIDENT SUMMARY'!$B:$B,"*"&amp;METADATA!$A17&amp;"*",'[1]RESIDENT SUMMARY'!$C:$C,"Positive")</f>
        <v>1</v>
      </c>
      <c r="AU17" s="3">
        <f>COUNTIFS('[1]RESIDENT SUMMARY'!$B:$B,"*"&amp;METADATA!$A17&amp;"*",'[1]RESIDENT SUMMARY'!$C:$C,"Positive",'[1]RESIDENT SUMMARY'!G:G,"Yes")</f>
        <v>0</v>
      </c>
      <c r="AV17" s="3">
        <f>COUNTIFS('[1]RESIDENT SUMMARY'!$B:$B,"*"&amp;METADATA!$A17&amp;"*",'[1]RESIDENT SUMMARY'!$C:$C,"Positive")</f>
        <v>1</v>
      </c>
      <c r="AW17">
        <f>COUNTIFS('[1]RESIDENT SUMMARY'!B:B,"*"&amp;METADATA!A17&amp;"*",'[1]RESIDENT SUMMARY'!C:C,"Pending")</f>
        <v>0</v>
      </c>
      <c r="AX17">
        <f>COUNTIFS('[1]RESIDENT SUMMARY'!B:B,"*"&amp;METADATA!A17&amp;"*",'[1]RESIDENT SUMMARY'!C:C,"Pending",'[1]RESIDENT SUMMARY'!G:G,"Yes")</f>
        <v>0</v>
      </c>
      <c r="AY17">
        <f t="shared" si="13"/>
        <v>0</v>
      </c>
      <c r="AZ17">
        <f>COUNTIFS('[1]RESIDENT SUMMARY'!B:B,"*"&amp;METADATA!A17&amp;"*",'[1]RESIDENT SUMMARY'!C:C,"Negative")</f>
        <v>0</v>
      </c>
      <c r="BA17">
        <f>COUNTIFS('[1]RESIDENT SUMMARY'!B:B,"*"&amp;METADATA!A17&amp;"*",'[1]RESIDENT SUMMARY'!C:C,"Not Tested")</f>
        <v>0</v>
      </c>
      <c r="BB17" t="e">
        <f>COUNTIFS('[1]RESIDENT SUMMARY'!B:B,"*"&amp;METADATA!A17&amp;"*",'[1]RESIDENT SUMMARY'!#REF!,"Yes")-COUNTIFS('[1]RESIDENT SUMMARY'!B:B,"*"&amp;METADATA!A17&amp;"*",'[1]RESIDENT SUMMARY'!#REF!,"Yes",'[1]RESIDENT SUMMARY'!C:C,"Positive")</f>
        <v>#REF!</v>
      </c>
      <c r="BC17" t="e">
        <f>COUNTIFS('[1]RESIDENT SUMMARY'!B:B,"*"&amp;METADATA!A17&amp;"*",'[1]RESIDENT SUMMARY'!#REF!,"Yes")-(COUNTIFS('[1]RESIDENT SUMMARY'!B:B,"*"&amp;METADATA!A17&amp;"*",'[1]RESIDENT SUMMARY'!D:D,"",'[1]RESIDENT SUMMARY'!#REF!,"Yes"))-COUNTIFS('[1]RESIDENT SUMMARY'!B:B,"*"&amp;METADATA!A17&amp;"*",'[1]RESIDENT SUMMARY'!#REF!,"Yes",'[1]RESIDENT SUMMARY'!C:C,"Positive")</f>
        <v>#REF!</v>
      </c>
      <c r="BD17" t="e">
        <f>COUNTIFS('[1]RESIDENT SUMMARY'!B:B,"*"&amp;METADATA!A17&amp;"*",'[1]RESIDENT SUMMARY'!#REF!,"Yes",'[1]RESIDENT SUMMARY'!G:G,"Yes")-(COUNTIFS('[1]RESIDENT SUMMARY'!B:B,"*"&amp;METADATA!A17&amp;"*",'[1]RESIDENT SUMMARY'!D:D,"",'[1]RESIDENT SUMMARY'!#REF!,"Yes",'[1]RESIDENT SUMMARY'!G:G,"Yes"))-COUNTIFS('[1]RESIDENT SUMMARY'!B:B,"*"&amp;METADATA!A17&amp;"*",'[1]RESIDENT SUMMARY'!#REF!,"Yes",'[1]RESIDENT SUMMARY'!C:C,"Positive",'[1]RESIDENT SUMMARY'!G:G,"Yes")</f>
        <v>#REF!</v>
      </c>
      <c r="BE17" t="e">
        <f t="shared" si="4"/>
        <v>#REF!</v>
      </c>
      <c r="BF17" t="e">
        <f t="shared" si="5"/>
        <v>#REF!</v>
      </c>
      <c r="BG17">
        <f>COUNTIFS('[1]RESIDENT SUMMARY'!B:B,"*"&amp;METADATA!A17&amp;"*",'[1]RESIDENT SUMMARY'!D:D,"Yes")</f>
        <v>1</v>
      </c>
      <c r="BH17">
        <f>COUNTIFS('[1]RESIDENT SUMMARY'!B:B,"*"&amp;METADATA!A17&amp;"*",'[1]RESIDENT SUMMARY'!D:D,"Yes",'[1]RESIDENT SUMMARY'!G:G,"Yes")</f>
        <v>0</v>
      </c>
      <c r="BI17">
        <f>COUNTIFS('[1]RESIDENT SUMMARY'!B:B,"*"&amp;METADATA!A17&amp;"*",'[1]RESIDENT SUMMARY'!C:C,"Positive",'[1]RESIDENT SUMMARY'!D:D,"Yes")</f>
        <v>1</v>
      </c>
      <c r="BJ17">
        <f>(BG17-BH17)-BI17</f>
        <v>0</v>
      </c>
      <c r="BL17">
        <f t="shared" si="14"/>
        <v>0</v>
      </c>
      <c r="BM17">
        <f t="shared" si="14"/>
        <v>4</v>
      </c>
      <c r="BN17">
        <f t="shared" si="7"/>
        <v>2</v>
      </c>
      <c r="BP17" s="38" t="str">
        <f>'[1]RESIDENCE SUMMARY'!A9</f>
        <v>Benson</v>
      </c>
      <c r="BQ17" s="39">
        <f t="shared" si="21"/>
        <v>0</v>
      </c>
      <c r="BR17" s="39">
        <f t="shared" si="22"/>
        <v>0</v>
      </c>
      <c r="BS17" s="39">
        <f t="shared" si="23"/>
        <v>0</v>
      </c>
      <c r="BT17" s="39">
        <f t="shared" si="24"/>
        <v>0</v>
      </c>
      <c r="BU17" s="40">
        <f>'[1]RESIDENCE SUMMARY'!F9</f>
        <v>0</v>
      </c>
      <c r="BV17" s="39">
        <f>'[1]RESIDENCE SUMMARY'!G9</f>
        <v>0</v>
      </c>
      <c r="BW17" s="41">
        <f>'[1]RESIDENCE SUMMARY'!H9</f>
        <v>1</v>
      </c>
      <c r="CH17" s="43" t="str">
        <f>'[1]RESIDENCE SUMMARY'!A9</f>
        <v>Benson</v>
      </c>
      <c r="CI17" s="51">
        <f>'[1]RESIDENCE SUMMARY'!P9</f>
        <v>1</v>
      </c>
      <c r="CK17" s="33" t="str">
        <f>'[1]RESIDENT SUMMARY'!A17</f>
        <v>LOGAN MASON</v>
      </c>
      <c r="CL17" s="34" t="str">
        <f>'[1]RESIDENT SUMMARY'!B17</f>
        <v>Smith</v>
      </c>
      <c r="CM17" s="34" t="str">
        <f>'[1]RESIDENT SUMMARY'!C17</f>
        <v>Not Tested</v>
      </c>
      <c r="CN17" s="34">
        <f>'[1]RESIDENT SUMMARY'!D17</f>
        <v>0</v>
      </c>
      <c r="CO17" s="34">
        <f>'[1]RESIDENT SUMMARY'!F17</f>
        <v>0</v>
      </c>
      <c r="CP17" s="34">
        <f>'[1]RESIDENT SUMMARY'!E17</f>
        <v>0</v>
      </c>
      <c r="CQ17" s="34" t="str">
        <f>'[1]RESIDENT SUMMARY'!G17</f>
        <v>Yes</v>
      </c>
      <c r="CR17" s="35">
        <f t="shared" si="15"/>
        <v>0</v>
      </c>
    </row>
    <row r="18" spans="1:96" ht="18.75" customHeight="1" x14ac:dyDescent="0.3">
      <c r="A18" t="s">
        <v>95</v>
      </c>
      <c r="B18">
        <f>COUNTIFS([1]MASTERLIST!D:D,"*"&amp;METADATA!A18&amp;"*",[1]MASTERLIST!S:S,"Positive")</f>
        <v>1</v>
      </c>
      <c r="C18">
        <f>COUNTIFS([1]MASTERLIST!D:D,"*"&amp;METADATA!A18&amp;"*",[1]MASTERLIST!S:S,"Positive",[1]MASTERLIST!V:V,"Yes")</f>
        <v>0</v>
      </c>
      <c r="D18">
        <f t="shared" si="0"/>
        <v>1</v>
      </c>
      <c r="F18">
        <f>COUNTIF('[1]MASTERLIST SUMMARY'!B:B,"*"&amp;METADATA!A18&amp;"*")</f>
        <v>10</v>
      </c>
      <c r="H18">
        <f>COUNTIFS([1]MASTERLIST!D:D,"*"&amp;METADATA!A18&amp;"*",[1]MASTERLIST!K:K,"&lt;&gt;None")</f>
        <v>7</v>
      </c>
      <c r="I18">
        <f>COUNTIFS([1]MASTERLIST!D:D,"*"&amp;METADATA!A18&amp;"*",[1]MASTERLIST!K:K,"&lt;&gt;None",[1]MASTERLIST!S:S,"Positive")</f>
        <v>1</v>
      </c>
      <c r="J18">
        <f>COUNTIFS([1]MASTERLIST!D:D,"*"&amp;METADATA!A18&amp;"*",[1]MASTERLIST!K:K,"&lt;&gt;None",[1]MASTERLIST!S:S,"Pending")</f>
        <v>0</v>
      </c>
      <c r="K18">
        <f>COUNTIFS([1]MASTERLIST!D:D,"*"&amp;METADATA!A18&amp;"*",[1]MASTERLIST!K:K,"&lt;&gt;None",[1]MASTERLIST!S:S,"Negative")</f>
        <v>3</v>
      </c>
      <c r="L18">
        <f>COUNTIFS([1]MASTERLIST!D:D,"*"&amp;METADATA!A18&amp;"*",[1]MASTERLIST!K:K,"&lt;&gt;None",[1]MASTERLIST!S:S,"Not Tested")</f>
        <v>3</v>
      </c>
      <c r="M18">
        <f>COUNTIFS([1]MASTERLIST!D:D,"*"&amp;METADATA!A18&amp;"*",[1]MASTERLIST!K:K,"&lt;&gt;None",[1]MASTERLIST!S:S,"Positive",[1]MASTERLIST!V:V,"Yes")+COUNTIFS([1]MASTERLIST!D:D,"*"&amp;METADATA!A18&amp;"*",[1]MASTERLIST!K:K,"&lt;&gt;None",[1]MASTERLIST!S:S,"Pending",[1]MASTERLIST!V:V,"Yes")+COUNTIFS([1]MASTERLIST!D:D,"*"&amp;METADATA!A18&amp;"*",[1]MASTERLIST!K:K,"&lt;&gt;None",[1]MASTERLIST!S:S,"Not Tested",[1]MASTERLIST!V:V,"Yes")+COUNTIFS([1]MASTERLIST!D:D,"*"&amp;METADATA!A18&amp;"*",[1]MASTERLIST!K:K,"&lt;&gt;None",[1]MASTERLIST!S:S,"Negative",[1]MASTERLIST!V:V,"Yes")</f>
        <v>6</v>
      </c>
      <c r="N18">
        <f t="shared" si="1"/>
        <v>1</v>
      </c>
      <c r="P18">
        <f>COUNTIFS([1]MASTERLIST!D:D,"*"&amp;METADATA!A18&amp;"*",[1]MASTERLIST!M:M,"Yes")</f>
        <v>4</v>
      </c>
      <c r="Q18">
        <f>COUNTIFS([1]MASTERLIST!D:D,"*"&amp;METADATA!A18&amp;"*",[1]MASTERLIST!M:M,"Yes",[1]MASTERLIST!V:V,"Yes")</f>
        <v>3</v>
      </c>
      <c r="R18">
        <f t="shared" si="8"/>
        <v>1</v>
      </c>
      <c r="S18" s="3">
        <f>COUNTIFS([1]MASTERLIST!D:D,"*"&amp;METADATA!A18&amp;"*",[1]MASTERLIST!M:M,"Yes")-(COUNTIFS([1]MASTERLIST!D:D,"*"&amp;METADATA!A18&amp;"*",[1]MASTERLIST!K:K,"None",[1]MASTERLIST!M:M,"Yes")+COUNTIFS([1]MASTERLIST!D:D,"*"&amp;METADATA!A18&amp;"*",[1]MASTERLIST!K:K,"",[1]MASTERLIST!M:M,"Yes"))</f>
        <v>2</v>
      </c>
      <c r="T18" s="3">
        <f>COUNTIFS([1]MASTERLIST!D:D,"*"&amp;METADATA!A18&amp;"*",[1]MASTERLIST!M:M,"Yes",[1]MASTERLIST!V:V,"Yes")-(COUNTIFS([1]MASTERLIST!D:D,"*"&amp;METADATA!A18&amp;"*",[1]MASTERLIST!K:K,"None",[1]MASTERLIST!M:M,"Yes",[1]MASTERLIST!V:V,"Yes")+COUNTIFS([1]MASTERLIST!D:D,"*"&amp;METADATA!A18&amp;"*",[1]MASTERLIST!K:K,"",[1]MASTERLIST!M:M,"Yes",[1]MASTERLIST!V:V,"Yes"))</f>
        <v>1</v>
      </c>
      <c r="U18" s="3">
        <f t="shared" si="9"/>
        <v>1</v>
      </c>
      <c r="V18">
        <f t="shared" si="10"/>
        <v>0</v>
      </c>
      <c r="X18">
        <f t="shared" si="2"/>
        <v>6</v>
      </c>
      <c r="Y18">
        <f>COUNTIFS([1]MASTERLIST!D:D,"*"&amp;METADATA!A18&amp;"*",[1]MASTERLIST!S:S,"Negative")</f>
        <v>5</v>
      </c>
      <c r="Z18">
        <f t="shared" si="3"/>
        <v>1</v>
      </c>
      <c r="AA18">
        <f>COUNTIFS([1]MASTERLIST!D:D,"*"&amp;METADATA!A18&amp;"*",[1]MASTERLIST!S:S,"Pending")-COUNTIFS([1]MASTERLIST!D:D,"*"&amp;METADATA!A18&amp;"*",[1]MASTERLIST!S:S,"Pending",[1]MASTERLIST!V:V,"Yes")</f>
        <v>0</v>
      </c>
      <c r="AS18" s="3">
        <f>COUNTIF('[1]RESIDENT SUMMARY'!B:B,"*"&amp;METADATA!A18&amp;"*")</f>
        <v>0</v>
      </c>
      <c r="AT18" s="3">
        <f>COUNTIFS('[1]RESIDENT SUMMARY'!$B:$B,"*"&amp;METADATA!$A18&amp;"*",'[1]RESIDENT SUMMARY'!$C:$C,"Positive")</f>
        <v>0</v>
      </c>
      <c r="AU18" s="3">
        <f>COUNTIFS('[1]RESIDENT SUMMARY'!$B:$B,"*"&amp;METADATA!$A18&amp;"*",'[1]RESIDENT SUMMARY'!$C:$C,"Positive",'[1]RESIDENT SUMMARY'!G:G,"Yes")</f>
        <v>0</v>
      </c>
      <c r="AV18" s="3">
        <f>COUNTIFS('[1]RESIDENT SUMMARY'!$B:$B,"*"&amp;METADATA!$A18&amp;"*",'[1]RESIDENT SUMMARY'!$C:$C,"Positive")</f>
        <v>0</v>
      </c>
      <c r="AW18">
        <f>COUNTIFS('[1]RESIDENT SUMMARY'!B:B,"*"&amp;METADATA!A18&amp;"*",'[1]RESIDENT SUMMARY'!C:C,"Pending")</f>
        <v>0</v>
      </c>
      <c r="AX18">
        <f>COUNTIFS('[1]RESIDENT SUMMARY'!B:B,"*"&amp;METADATA!A18&amp;"*",'[1]RESIDENT SUMMARY'!C:C,"Pending",'[1]RESIDENT SUMMARY'!G:G,"Yes")</f>
        <v>0</v>
      </c>
      <c r="AY18">
        <f t="shared" si="13"/>
        <v>0</v>
      </c>
      <c r="AZ18">
        <f>COUNTIFS('[1]RESIDENT SUMMARY'!B:B,"*"&amp;METADATA!A18&amp;"*",'[1]RESIDENT SUMMARY'!C:C,"Negative")</f>
        <v>0</v>
      </c>
      <c r="BA18">
        <f>COUNTIFS('[1]RESIDENT SUMMARY'!B:B,"*"&amp;METADATA!A18&amp;"*",'[1]RESIDENT SUMMARY'!C:C,"Not Tested")</f>
        <v>0</v>
      </c>
      <c r="BB18" t="e">
        <f>COUNTIFS('[1]RESIDENT SUMMARY'!B:B,"*"&amp;METADATA!A18&amp;"*",'[1]RESIDENT SUMMARY'!#REF!,"Yes")-COUNTIFS('[1]RESIDENT SUMMARY'!B:B,"*"&amp;METADATA!A18&amp;"*",'[1]RESIDENT SUMMARY'!#REF!,"Yes",'[1]RESIDENT SUMMARY'!C:C,"Positive")</f>
        <v>#REF!</v>
      </c>
      <c r="BC18" t="e">
        <f>COUNTIFS('[1]RESIDENT SUMMARY'!B:B,"*"&amp;METADATA!A18&amp;"*",'[1]RESIDENT SUMMARY'!#REF!,"Yes")-(COUNTIFS('[1]RESIDENT SUMMARY'!B:B,"*"&amp;METADATA!A18&amp;"*",'[1]RESIDENT SUMMARY'!D:D,"",'[1]RESIDENT SUMMARY'!#REF!,"Yes"))-COUNTIFS('[1]RESIDENT SUMMARY'!B:B,"*"&amp;METADATA!A18&amp;"*",'[1]RESIDENT SUMMARY'!#REF!,"Yes",'[1]RESIDENT SUMMARY'!C:C,"Positive")</f>
        <v>#REF!</v>
      </c>
      <c r="BD18" t="e">
        <f>COUNTIFS('[1]RESIDENT SUMMARY'!B:B,"*"&amp;METADATA!A18&amp;"*",'[1]RESIDENT SUMMARY'!#REF!,"Yes",'[1]RESIDENT SUMMARY'!G:G,"Yes")-(COUNTIFS('[1]RESIDENT SUMMARY'!B:B,"*"&amp;METADATA!A18&amp;"*",'[1]RESIDENT SUMMARY'!D:D,"",'[1]RESIDENT SUMMARY'!#REF!,"Yes",'[1]RESIDENT SUMMARY'!G:G,"Yes"))-COUNTIFS('[1]RESIDENT SUMMARY'!B:B,"*"&amp;METADATA!A18&amp;"*",'[1]RESIDENT SUMMARY'!#REF!,"Yes",'[1]RESIDENT SUMMARY'!C:C,"Positive",'[1]RESIDENT SUMMARY'!G:G,"Yes")</f>
        <v>#REF!</v>
      </c>
      <c r="BE18" t="e">
        <f t="shared" si="4"/>
        <v>#REF!</v>
      </c>
      <c r="BF18" t="e">
        <f t="shared" si="5"/>
        <v>#REF!</v>
      </c>
      <c r="BG18">
        <f>COUNTIFS('[1]RESIDENT SUMMARY'!B:B,"*"&amp;METADATA!A18&amp;"*",'[1]RESIDENT SUMMARY'!D:D,"Yes")</f>
        <v>0</v>
      </c>
      <c r="BH18">
        <f>COUNTIFS('[1]RESIDENT SUMMARY'!B:B,"*"&amp;METADATA!A18&amp;"*",'[1]RESIDENT SUMMARY'!D:D,"Yes",'[1]RESIDENT SUMMARY'!G:G,"Yes")</f>
        <v>0</v>
      </c>
      <c r="BI18">
        <f>COUNTIFS('[1]RESIDENT SUMMARY'!B:B,"*"&amp;METADATA!A18&amp;"*",'[1]RESIDENT SUMMARY'!C:C,"Positive",'[1]RESIDENT SUMMARY'!D:D,"Yes")</f>
        <v>0</v>
      </c>
      <c r="BJ18">
        <f t="shared" ref="BJ18:BJ46" si="25">(BG18-BH18)-BI18</f>
        <v>0</v>
      </c>
      <c r="BL18">
        <f t="shared" si="14"/>
        <v>0</v>
      </c>
      <c r="BM18">
        <f t="shared" si="14"/>
        <v>1</v>
      </c>
      <c r="BN18">
        <f t="shared" si="7"/>
        <v>1</v>
      </c>
      <c r="BP18" s="38" t="str">
        <f>'[1]RESIDENCE SUMMARY'!A20</f>
        <v>Forman</v>
      </c>
      <c r="BQ18" s="39">
        <f t="shared" si="21"/>
        <v>0</v>
      </c>
      <c r="BR18" s="39">
        <f t="shared" si="22"/>
        <v>0</v>
      </c>
      <c r="BS18" s="39">
        <f t="shared" si="23"/>
        <v>0</v>
      </c>
      <c r="BT18" s="39">
        <f t="shared" si="24"/>
        <v>0</v>
      </c>
      <c r="BU18" s="40">
        <f>'[1]RESIDENCE SUMMARY'!F20</f>
        <v>1</v>
      </c>
      <c r="BV18" s="39">
        <f>'[1]RESIDENCE SUMMARY'!G20</f>
        <v>0</v>
      </c>
      <c r="BW18" s="41">
        <f>'[1]RESIDENCE SUMMARY'!H20</f>
        <v>1</v>
      </c>
      <c r="CH18" s="43" t="str">
        <f>'[1]RESIDENCE SUMMARY'!A20</f>
        <v>Forman</v>
      </c>
      <c r="CI18" s="51">
        <f>'[1]RESIDENCE SUMMARY'!P20</f>
        <v>1</v>
      </c>
      <c r="CK18" s="33" t="str">
        <f>'[1]RESIDENT SUMMARY'!A18</f>
        <v>JAMES ST. FORT</v>
      </c>
      <c r="CL18" s="34" t="str">
        <f>'[1]RESIDENT SUMMARY'!B18</f>
        <v>Smith</v>
      </c>
      <c r="CM18" s="34" t="str">
        <f>'[1]RESIDENT SUMMARY'!C18</f>
        <v>Not Tested</v>
      </c>
      <c r="CN18" s="34">
        <f>'[1]RESIDENT SUMMARY'!D18</f>
        <v>0</v>
      </c>
      <c r="CO18" s="34">
        <f>'[1]RESIDENT SUMMARY'!F18</f>
        <v>0</v>
      </c>
      <c r="CP18" s="34">
        <f>'[1]RESIDENT SUMMARY'!E18</f>
        <v>0</v>
      </c>
      <c r="CQ18" s="34" t="str">
        <f>'[1]RESIDENT SUMMARY'!G18</f>
        <v>Yes</v>
      </c>
      <c r="CR18" s="35">
        <f t="shared" si="15"/>
        <v>0</v>
      </c>
    </row>
    <row r="19" spans="1:96" ht="18.75" customHeight="1" x14ac:dyDescent="0.3">
      <c r="A19" t="s">
        <v>96</v>
      </c>
      <c r="B19">
        <f>COUNTIFS([1]MASTERLIST!D:D,"*"&amp;METADATA!A19&amp;"*",[1]MASTERLIST!S:S,"Positive")</f>
        <v>0</v>
      </c>
      <c r="C19">
        <f>COUNTIFS([1]MASTERLIST!D:D,"*"&amp;METADATA!A19&amp;"*",[1]MASTERLIST!S:S,"Positive",[1]MASTERLIST!V:V,"Yes")</f>
        <v>0</v>
      </c>
      <c r="D19">
        <f t="shared" si="0"/>
        <v>0</v>
      </c>
      <c r="F19">
        <f>COUNTIF('[1]MASTERLIST SUMMARY'!B:B,"*"&amp;METADATA!A19&amp;"*")</f>
        <v>2</v>
      </c>
      <c r="H19">
        <f>COUNTIFS([1]MASTERLIST!D:D,"*"&amp;METADATA!A19&amp;"*",[1]MASTERLIST!K:K,"&lt;&gt;None")</f>
        <v>0</v>
      </c>
      <c r="I19">
        <f>COUNTIFS([1]MASTERLIST!D:D,"*"&amp;METADATA!A19&amp;"*",[1]MASTERLIST!K:K,"&lt;&gt;None",[1]MASTERLIST!S:S,"Positive")</f>
        <v>0</v>
      </c>
      <c r="J19">
        <f>COUNTIFS([1]MASTERLIST!D:D,"*"&amp;METADATA!A19&amp;"*",[1]MASTERLIST!K:K,"&lt;&gt;None",[1]MASTERLIST!S:S,"Pending")</f>
        <v>0</v>
      </c>
      <c r="K19">
        <f>COUNTIFS([1]MASTERLIST!D:D,"*"&amp;METADATA!A19&amp;"*",[1]MASTERLIST!K:K,"&lt;&gt;None",[1]MASTERLIST!S:S,"Negative")</f>
        <v>0</v>
      </c>
      <c r="L19">
        <f>COUNTIFS([1]MASTERLIST!D:D,"*"&amp;METADATA!A19&amp;"*",[1]MASTERLIST!K:K,"&lt;&gt;None",[1]MASTERLIST!S:S,"Not Tested")</f>
        <v>0</v>
      </c>
      <c r="M19">
        <f>COUNTIFS([1]MASTERLIST!D:D,"*"&amp;METADATA!A19&amp;"*",[1]MASTERLIST!K:K,"&lt;&gt;None",[1]MASTERLIST!S:S,"Positive",[1]MASTERLIST!V:V,"Yes")+COUNTIFS([1]MASTERLIST!D:D,"*"&amp;METADATA!A19&amp;"*",[1]MASTERLIST!K:K,"&lt;&gt;None",[1]MASTERLIST!S:S,"Pending",[1]MASTERLIST!V:V,"Yes")+COUNTIFS([1]MASTERLIST!D:D,"*"&amp;METADATA!A19&amp;"*",[1]MASTERLIST!K:K,"&lt;&gt;None",[1]MASTERLIST!S:S,"Not Tested",[1]MASTERLIST!V:V,"Yes")+COUNTIFS([1]MASTERLIST!D:D,"*"&amp;METADATA!A19&amp;"*",[1]MASTERLIST!K:K,"&lt;&gt;None",[1]MASTERLIST!S:S,"Negative",[1]MASTERLIST!V:V,"Yes")</f>
        <v>0</v>
      </c>
      <c r="N19">
        <f t="shared" si="1"/>
        <v>0</v>
      </c>
      <c r="P19">
        <f>COUNTIFS([1]MASTERLIST!D:D,"*"&amp;METADATA!A19&amp;"*",[1]MASTERLIST!M:M,"Yes")</f>
        <v>2</v>
      </c>
      <c r="Q19">
        <f>COUNTIFS([1]MASTERLIST!D:D,"*"&amp;METADATA!A19&amp;"*",[1]MASTERLIST!M:M,"Yes",[1]MASTERLIST!V:V,"Yes")</f>
        <v>1</v>
      </c>
      <c r="R19">
        <f t="shared" si="8"/>
        <v>1</v>
      </c>
      <c r="S19" s="3">
        <f>COUNTIFS([1]MASTERLIST!D:D,"*"&amp;METADATA!A19&amp;"*",[1]MASTERLIST!M:M,"Yes")-(COUNTIFS([1]MASTERLIST!D:D,"*"&amp;METADATA!A19&amp;"*",[1]MASTERLIST!K:K,"None",[1]MASTERLIST!M:M,"Yes")+COUNTIFS([1]MASTERLIST!D:D,"*"&amp;METADATA!A19&amp;"*",[1]MASTERLIST!K:K,"",[1]MASTERLIST!M:M,"Yes"))</f>
        <v>0</v>
      </c>
      <c r="T19" s="3">
        <f>COUNTIFS([1]MASTERLIST!D:D,"*"&amp;METADATA!A19&amp;"*",[1]MASTERLIST!M:M,"Yes",[1]MASTERLIST!V:V,"Yes")-(COUNTIFS([1]MASTERLIST!D:D,"*"&amp;METADATA!A19&amp;"*",[1]MASTERLIST!K:K,"None",[1]MASTERLIST!M:M,"Yes",[1]MASTERLIST!V:V,"Yes")+COUNTIFS([1]MASTERLIST!D:D,"*"&amp;METADATA!A19&amp;"*",[1]MASTERLIST!K:K,"",[1]MASTERLIST!M:M,"Yes",[1]MASTERLIST!V:V,"Yes"))</f>
        <v>0</v>
      </c>
      <c r="U19" s="3">
        <f t="shared" si="9"/>
        <v>0</v>
      </c>
      <c r="V19">
        <f t="shared" si="10"/>
        <v>1</v>
      </c>
      <c r="X19">
        <f t="shared" si="2"/>
        <v>0</v>
      </c>
      <c r="Y19">
        <f>COUNTIFS([1]MASTERLIST!D:D,"*"&amp;METADATA!A19&amp;"*",[1]MASTERLIST!S:S,"Negative")</f>
        <v>0</v>
      </c>
      <c r="Z19">
        <f t="shared" si="3"/>
        <v>0</v>
      </c>
      <c r="AA19">
        <f>COUNTIFS([1]MASTERLIST!D:D,"*"&amp;METADATA!A19&amp;"*",[1]MASTERLIST!S:S,"Pending")-COUNTIFS([1]MASTERLIST!D:D,"*"&amp;METADATA!A19&amp;"*",[1]MASTERLIST!S:S,"Pending",[1]MASTERLIST!V:V,"Yes")</f>
        <v>0</v>
      </c>
      <c r="AS19" s="3">
        <f>COUNTIF('[1]RESIDENT SUMMARY'!B:B,"*"&amp;METADATA!A19&amp;"*")</f>
        <v>0</v>
      </c>
      <c r="AT19" s="3">
        <f>COUNTIFS('[1]RESIDENT SUMMARY'!$B:$B,"*"&amp;METADATA!$A19&amp;"*",'[1]RESIDENT SUMMARY'!$C:$C,"Positive")</f>
        <v>0</v>
      </c>
      <c r="AU19" s="3">
        <f>COUNTIFS('[1]RESIDENT SUMMARY'!$B:$B,"*"&amp;METADATA!$A19&amp;"*",'[1]RESIDENT SUMMARY'!$C:$C,"Positive",'[1]RESIDENT SUMMARY'!G:G,"Yes")</f>
        <v>0</v>
      </c>
      <c r="AV19" s="3">
        <f>COUNTIFS('[1]RESIDENT SUMMARY'!$B:$B,"*"&amp;METADATA!$A19&amp;"*",'[1]RESIDENT SUMMARY'!$C:$C,"Positive")</f>
        <v>0</v>
      </c>
      <c r="AW19">
        <f>COUNTIFS('[1]RESIDENT SUMMARY'!B:B,"*"&amp;METADATA!A19&amp;"*",'[1]RESIDENT SUMMARY'!C:C,"Pending")</f>
        <v>0</v>
      </c>
      <c r="AX19">
        <f>COUNTIFS('[1]RESIDENT SUMMARY'!B:B,"*"&amp;METADATA!A19&amp;"*",'[1]RESIDENT SUMMARY'!C:C,"Pending",'[1]RESIDENT SUMMARY'!G:G,"Yes")</f>
        <v>0</v>
      </c>
      <c r="AY19">
        <f t="shared" si="13"/>
        <v>0</v>
      </c>
      <c r="AZ19">
        <f>COUNTIFS('[1]RESIDENT SUMMARY'!B:B,"*"&amp;METADATA!A19&amp;"*",'[1]RESIDENT SUMMARY'!C:C,"Negative")</f>
        <v>0</v>
      </c>
      <c r="BA19">
        <f>COUNTIFS('[1]RESIDENT SUMMARY'!B:B,"*"&amp;METADATA!A19&amp;"*",'[1]RESIDENT SUMMARY'!C:C,"Not Tested")</f>
        <v>0</v>
      </c>
      <c r="BB19" t="e">
        <f>COUNTIFS('[1]RESIDENT SUMMARY'!B:B,"*"&amp;METADATA!A19&amp;"*",'[1]RESIDENT SUMMARY'!#REF!,"Yes")-COUNTIFS('[1]RESIDENT SUMMARY'!B:B,"*"&amp;METADATA!A19&amp;"*",'[1]RESIDENT SUMMARY'!#REF!,"Yes",'[1]RESIDENT SUMMARY'!C:C,"Positive")</f>
        <v>#REF!</v>
      </c>
      <c r="BC19" t="e">
        <f>COUNTIFS('[1]RESIDENT SUMMARY'!B:B,"*"&amp;METADATA!A19&amp;"*",'[1]RESIDENT SUMMARY'!#REF!,"Yes")-(COUNTIFS('[1]RESIDENT SUMMARY'!B:B,"*"&amp;METADATA!A19&amp;"*",'[1]RESIDENT SUMMARY'!D:D,"",'[1]RESIDENT SUMMARY'!#REF!,"Yes"))-COUNTIFS('[1]RESIDENT SUMMARY'!B:B,"*"&amp;METADATA!A19&amp;"*",'[1]RESIDENT SUMMARY'!#REF!,"Yes",'[1]RESIDENT SUMMARY'!C:C,"Positive")</f>
        <v>#REF!</v>
      </c>
      <c r="BD19" t="e">
        <f>COUNTIFS('[1]RESIDENT SUMMARY'!B:B,"*"&amp;METADATA!A19&amp;"*",'[1]RESIDENT SUMMARY'!#REF!,"Yes",'[1]RESIDENT SUMMARY'!G:G,"Yes")-(COUNTIFS('[1]RESIDENT SUMMARY'!B:B,"*"&amp;METADATA!A19&amp;"*",'[1]RESIDENT SUMMARY'!D:D,"",'[1]RESIDENT SUMMARY'!#REF!,"Yes",'[1]RESIDENT SUMMARY'!G:G,"Yes"))-COUNTIFS('[1]RESIDENT SUMMARY'!B:B,"*"&amp;METADATA!A19&amp;"*",'[1]RESIDENT SUMMARY'!#REF!,"Yes",'[1]RESIDENT SUMMARY'!C:C,"Positive",'[1]RESIDENT SUMMARY'!G:G,"Yes")</f>
        <v>#REF!</v>
      </c>
      <c r="BE19" t="e">
        <f t="shared" si="4"/>
        <v>#REF!</v>
      </c>
      <c r="BF19" t="e">
        <f t="shared" si="5"/>
        <v>#REF!</v>
      </c>
      <c r="BG19">
        <f>COUNTIFS('[1]RESIDENT SUMMARY'!B:B,"*"&amp;METADATA!A19&amp;"*",'[1]RESIDENT SUMMARY'!D:D,"Yes")</f>
        <v>0</v>
      </c>
      <c r="BH19">
        <f>COUNTIFS('[1]RESIDENT SUMMARY'!B:B,"*"&amp;METADATA!A19&amp;"*",'[1]RESIDENT SUMMARY'!D:D,"Yes",'[1]RESIDENT SUMMARY'!G:G,"Yes")</f>
        <v>0</v>
      </c>
      <c r="BI19">
        <f>COUNTIFS('[1]RESIDENT SUMMARY'!B:B,"*"&amp;METADATA!A19&amp;"*",'[1]RESIDENT SUMMARY'!C:C,"Positive",'[1]RESIDENT SUMMARY'!D:D,"Yes")</f>
        <v>0</v>
      </c>
      <c r="BJ19">
        <f t="shared" si="25"/>
        <v>0</v>
      </c>
      <c r="BL19">
        <f t="shared" si="14"/>
        <v>0</v>
      </c>
      <c r="BM19">
        <f t="shared" si="14"/>
        <v>0</v>
      </c>
      <c r="BN19">
        <f t="shared" si="7"/>
        <v>0</v>
      </c>
      <c r="BP19" s="38" t="str">
        <f>'[1]RESIDENCE SUMMARY'!A30</f>
        <v>Pine</v>
      </c>
      <c r="BQ19" s="39">
        <f t="shared" si="21"/>
        <v>0</v>
      </c>
      <c r="BR19" s="39">
        <f t="shared" si="22"/>
        <v>0</v>
      </c>
      <c r="BS19" s="39">
        <f t="shared" si="23"/>
        <v>0</v>
      </c>
      <c r="BT19" s="39">
        <f t="shared" si="24"/>
        <v>0</v>
      </c>
      <c r="BU19" s="40">
        <f>'[1]RESIDENCE SUMMARY'!F30</f>
        <v>0</v>
      </c>
      <c r="BV19" s="39">
        <f>'[1]RESIDENCE SUMMARY'!G30</f>
        <v>0</v>
      </c>
      <c r="BW19" s="41">
        <f>'[1]RESIDENCE SUMMARY'!H30</f>
        <v>0</v>
      </c>
      <c r="CH19" s="43" t="str">
        <f>'[1]RESIDENCE SUMMARY'!A30</f>
        <v>Pine</v>
      </c>
      <c r="CI19" s="51">
        <f>'[1]RESIDENCE SUMMARY'!P30</f>
        <v>1</v>
      </c>
      <c r="CK19" s="33" t="str">
        <f>'[1]RESIDENT SUMMARY'!A19</f>
        <v>MARIO KYRIACOU</v>
      </c>
      <c r="CL19" s="34" t="str">
        <f>'[1]RESIDENT SUMMARY'!B19</f>
        <v>Smith</v>
      </c>
      <c r="CM19" s="34" t="str">
        <f>'[1]RESIDENT SUMMARY'!C19</f>
        <v>Negative</v>
      </c>
      <c r="CN19" s="34">
        <f>'[1]RESIDENT SUMMARY'!D19</f>
        <v>0</v>
      </c>
      <c r="CO19" s="34">
        <f>'[1]RESIDENT SUMMARY'!F19</f>
        <v>0</v>
      </c>
      <c r="CP19" s="34">
        <f>'[1]RESIDENT SUMMARY'!E19</f>
        <v>0</v>
      </c>
      <c r="CQ19" s="34" t="str">
        <f>'[1]RESIDENT SUMMARY'!G19</f>
        <v>Yes</v>
      </c>
      <c r="CR19" s="35">
        <f t="shared" si="15"/>
        <v>0</v>
      </c>
    </row>
    <row r="20" spans="1:96" ht="18.75" customHeight="1" x14ac:dyDescent="0.3">
      <c r="A20" t="s">
        <v>97</v>
      </c>
      <c r="B20">
        <f>COUNTIFS([1]MASTERLIST!D:D,"*"&amp;METADATA!A20&amp;"*",[1]MASTERLIST!S:S,"Positive")</f>
        <v>0</v>
      </c>
      <c r="C20">
        <f>COUNTIFS([1]MASTERLIST!D:D,"*"&amp;METADATA!A20&amp;"*",[1]MASTERLIST!S:S,"Positive",[1]MASTERLIST!V:V,"Yes")</f>
        <v>0</v>
      </c>
      <c r="D20">
        <f t="shared" si="0"/>
        <v>0</v>
      </c>
      <c r="F20">
        <f>COUNTIF('[1]MASTERLIST SUMMARY'!B:B,"*"&amp;METADATA!A20&amp;"*")</f>
        <v>3</v>
      </c>
      <c r="H20">
        <f>COUNTIFS([1]MASTERLIST!D:D,"*"&amp;METADATA!A20&amp;"*",[1]MASTERLIST!K:K,"&lt;&gt;None")</f>
        <v>2</v>
      </c>
      <c r="I20">
        <f>COUNTIFS([1]MASTERLIST!D:D,"*"&amp;METADATA!A20&amp;"*",[1]MASTERLIST!K:K,"&lt;&gt;None",[1]MASTERLIST!S:S,"Positive")</f>
        <v>0</v>
      </c>
      <c r="J20">
        <f>COUNTIFS([1]MASTERLIST!D:D,"*"&amp;METADATA!A20&amp;"*",[1]MASTERLIST!K:K,"&lt;&gt;None",[1]MASTERLIST!S:S,"Pending")</f>
        <v>0</v>
      </c>
      <c r="K20">
        <f>COUNTIFS([1]MASTERLIST!D:D,"*"&amp;METADATA!A20&amp;"*",[1]MASTERLIST!K:K,"&lt;&gt;None",[1]MASTERLIST!S:S,"Negative")</f>
        <v>0</v>
      </c>
      <c r="L20">
        <f>COUNTIFS([1]MASTERLIST!D:D,"*"&amp;METADATA!A20&amp;"*",[1]MASTERLIST!K:K,"&lt;&gt;None",[1]MASTERLIST!S:S,"Not Tested")</f>
        <v>2</v>
      </c>
      <c r="M20">
        <f>COUNTIFS([1]MASTERLIST!D:D,"*"&amp;METADATA!A20&amp;"*",[1]MASTERLIST!K:K,"&lt;&gt;None",[1]MASTERLIST!S:S,"Positive",[1]MASTERLIST!V:V,"Yes")+COUNTIFS([1]MASTERLIST!D:D,"*"&amp;METADATA!A20&amp;"*",[1]MASTERLIST!K:K,"&lt;&gt;None",[1]MASTERLIST!S:S,"Pending",[1]MASTERLIST!V:V,"Yes")+COUNTIFS([1]MASTERLIST!D:D,"*"&amp;METADATA!A20&amp;"*",[1]MASTERLIST!K:K,"&lt;&gt;None",[1]MASTERLIST!S:S,"Not Tested",[1]MASTERLIST!V:V,"Yes")+COUNTIFS([1]MASTERLIST!D:D,"*"&amp;METADATA!A20&amp;"*",[1]MASTERLIST!K:K,"&lt;&gt;None",[1]MASTERLIST!S:S,"Negative",[1]MASTERLIST!V:V,"Yes")</f>
        <v>2</v>
      </c>
      <c r="N20">
        <f t="shared" si="1"/>
        <v>0</v>
      </c>
      <c r="P20">
        <f>COUNTIFS([1]MASTERLIST!D:D,"*"&amp;METADATA!A20&amp;"*",[1]MASTERLIST!M:M,"Yes")</f>
        <v>1</v>
      </c>
      <c r="Q20">
        <f>COUNTIFS([1]MASTERLIST!D:D,"*"&amp;METADATA!A20&amp;"*",[1]MASTERLIST!M:M,"Yes",[1]MASTERLIST!V:V,"Yes")</f>
        <v>1</v>
      </c>
      <c r="R20">
        <f t="shared" si="8"/>
        <v>0</v>
      </c>
      <c r="S20" s="3">
        <f>COUNTIFS([1]MASTERLIST!D:D,"*"&amp;METADATA!A20&amp;"*",[1]MASTERLIST!M:M,"Yes")-(COUNTIFS([1]MASTERLIST!D:D,"*"&amp;METADATA!A20&amp;"*",[1]MASTERLIST!K:K,"None",[1]MASTERLIST!M:M,"Yes")+COUNTIFS([1]MASTERLIST!D:D,"*"&amp;METADATA!A20&amp;"*",[1]MASTERLIST!K:K,"",[1]MASTERLIST!M:M,"Yes"))</f>
        <v>0</v>
      </c>
      <c r="T20" s="3">
        <f>COUNTIFS([1]MASTERLIST!D:D,"*"&amp;METADATA!A20&amp;"*",[1]MASTERLIST!M:M,"Yes",[1]MASTERLIST!V:V,"Yes")-(COUNTIFS([1]MASTERLIST!D:D,"*"&amp;METADATA!A20&amp;"*",[1]MASTERLIST!K:K,"None",[1]MASTERLIST!M:M,"Yes",[1]MASTERLIST!V:V,"Yes")+COUNTIFS([1]MASTERLIST!D:D,"*"&amp;METADATA!A20&amp;"*",[1]MASTERLIST!K:K,"",[1]MASTERLIST!M:M,"Yes",[1]MASTERLIST!V:V,"Yes"))</f>
        <v>0</v>
      </c>
      <c r="U20" s="3">
        <f t="shared" si="9"/>
        <v>0</v>
      </c>
      <c r="V20">
        <f t="shared" si="10"/>
        <v>0</v>
      </c>
      <c r="X20">
        <f t="shared" si="2"/>
        <v>0</v>
      </c>
      <c r="Y20">
        <f>COUNTIFS([1]MASTERLIST!D:D,"*"&amp;METADATA!A20&amp;"*",[1]MASTERLIST!S:S,"Negative")</f>
        <v>0</v>
      </c>
      <c r="Z20">
        <f t="shared" si="3"/>
        <v>0</v>
      </c>
      <c r="AA20">
        <f>COUNTIFS([1]MASTERLIST!D:D,"*"&amp;METADATA!A20&amp;"*",[1]MASTERLIST!S:S,"Pending")-COUNTIFS([1]MASTERLIST!D:D,"*"&amp;METADATA!A20&amp;"*",[1]MASTERLIST!S:S,"Pending",[1]MASTERLIST!V:V,"Yes")</f>
        <v>0</v>
      </c>
      <c r="AS20" s="3">
        <f>COUNTIF('[1]RESIDENT SUMMARY'!B:B,"*"&amp;METADATA!A20&amp;"*")</f>
        <v>0</v>
      </c>
      <c r="AT20" s="3">
        <f>COUNTIFS('[1]RESIDENT SUMMARY'!$B:$B,"*"&amp;METADATA!$A20&amp;"*",'[1]RESIDENT SUMMARY'!$C:$C,"Positive")</f>
        <v>0</v>
      </c>
      <c r="AU20" s="3">
        <f>COUNTIFS('[1]RESIDENT SUMMARY'!$B:$B,"*"&amp;METADATA!$A20&amp;"*",'[1]RESIDENT SUMMARY'!$C:$C,"Positive",'[1]RESIDENT SUMMARY'!G:G,"Yes")</f>
        <v>0</v>
      </c>
      <c r="AV20" s="3">
        <f>COUNTIFS('[1]RESIDENT SUMMARY'!$B:$B,"*"&amp;METADATA!$A20&amp;"*",'[1]RESIDENT SUMMARY'!$C:$C,"Positive")</f>
        <v>0</v>
      </c>
      <c r="AW20">
        <f>COUNTIFS('[1]RESIDENT SUMMARY'!B:B,"*"&amp;METADATA!A20&amp;"*",'[1]RESIDENT SUMMARY'!C:C,"Pending")</f>
        <v>0</v>
      </c>
      <c r="AX20">
        <f>COUNTIFS('[1]RESIDENT SUMMARY'!B:B,"*"&amp;METADATA!A20&amp;"*",'[1]RESIDENT SUMMARY'!C:C,"Pending",'[1]RESIDENT SUMMARY'!G:G,"Yes")</f>
        <v>0</v>
      </c>
      <c r="AY20">
        <f t="shared" si="13"/>
        <v>0</v>
      </c>
      <c r="AZ20">
        <f>COUNTIFS('[1]RESIDENT SUMMARY'!B:B,"*"&amp;METADATA!A20&amp;"*",'[1]RESIDENT SUMMARY'!C:C,"Negative")</f>
        <v>0</v>
      </c>
      <c r="BA20">
        <f>COUNTIFS('[1]RESIDENT SUMMARY'!B:B,"*"&amp;METADATA!A20&amp;"*",'[1]RESIDENT SUMMARY'!C:C,"Not Tested")</f>
        <v>0</v>
      </c>
      <c r="BB20" t="e">
        <f>COUNTIFS('[1]RESIDENT SUMMARY'!B:B,"*"&amp;METADATA!A20&amp;"*",'[1]RESIDENT SUMMARY'!#REF!,"Yes")-COUNTIFS('[1]RESIDENT SUMMARY'!B:B,"*"&amp;METADATA!A20&amp;"*",'[1]RESIDENT SUMMARY'!#REF!,"Yes",'[1]RESIDENT SUMMARY'!C:C,"Positive")</f>
        <v>#REF!</v>
      </c>
      <c r="BC20" t="e">
        <f>COUNTIFS('[1]RESIDENT SUMMARY'!B:B,"*"&amp;METADATA!A20&amp;"*",'[1]RESIDENT SUMMARY'!#REF!,"Yes")-(COUNTIFS('[1]RESIDENT SUMMARY'!B:B,"*"&amp;METADATA!A20&amp;"*",'[1]RESIDENT SUMMARY'!D:D,"",'[1]RESIDENT SUMMARY'!#REF!,"Yes"))-COUNTIFS('[1]RESIDENT SUMMARY'!B:B,"*"&amp;METADATA!A20&amp;"*",'[1]RESIDENT SUMMARY'!#REF!,"Yes",'[1]RESIDENT SUMMARY'!C:C,"Positive")</f>
        <v>#REF!</v>
      </c>
      <c r="BD20" t="e">
        <f>COUNTIFS('[1]RESIDENT SUMMARY'!B:B,"*"&amp;METADATA!A20&amp;"*",'[1]RESIDENT SUMMARY'!#REF!,"Yes",'[1]RESIDENT SUMMARY'!G:G,"Yes")-(COUNTIFS('[1]RESIDENT SUMMARY'!B:B,"*"&amp;METADATA!A20&amp;"*",'[1]RESIDENT SUMMARY'!D:D,"",'[1]RESIDENT SUMMARY'!#REF!,"Yes",'[1]RESIDENT SUMMARY'!G:G,"Yes"))-COUNTIFS('[1]RESIDENT SUMMARY'!B:B,"*"&amp;METADATA!A20&amp;"*",'[1]RESIDENT SUMMARY'!#REF!,"Yes",'[1]RESIDENT SUMMARY'!C:C,"Positive",'[1]RESIDENT SUMMARY'!G:G,"Yes")</f>
        <v>#REF!</v>
      </c>
      <c r="BE20" t="e">
        <f t="shared" si="4"/>
        <v>#REF!</v>
      </c>
      <c r="BF20" t="e">
        <f t="shared" si="5"/>
        <v>#REF!</v>
      </c>
      <c r="BG20">
        <f>COUNTIFS('[1]RESIDENT SUMMARY'!B:B,"*"&amp;METADATA!A20&amp;"*",'[1]RESIDENT SUMMARY'!D:D,"Yes")</f>
        <v>0</v>
      </c>
      <c r="BH20">
        <f>COUNTIFS('[1]RESIDENT SUMMARY'!B:B,"*"&amp;METADATA!A20&amp;"*",'[1]RESIDENT SUMMARY'!D:D,"Yes",'[1]RESIDENT SUMMARY'!G:G,"Yes")</f>
        <v>0</v>
      </c>
      <c r="BI20">
        <f>COUNTIFS('[1]RESIDENT SUMMARY'!B:B,"*"&amp;METADATA!A20&amp;"*",'[1]RESIDENT SUMMARY'!C:C,"Positive",'[1]RESIDENT SUMMARY'!D:D,"Yes")</f>
        <v>0</v>
      </c>
      <c r="BJ20">
        <f t="shared" si="25"/>
        <v>0</v>
      </c>
      <c r="BL20">
        <f t="shared" si="14"/>
        <v>0</v>
      </c>
      <c r="BM20">
        <f t="shared" si="14"/>
        <v>0</v>
      </c>
      <c r="BN20">
        <f t="shared" si="7"/>
        <v>0</v>
      </c>
      <c r="BP20" s="38" t="str">
        <f>'[1]RESIDENCE SUMMARY'!A27</f>
        <v>Oak</v>
      </c>
      <c r="BQ20" s="39">
        <f t="shared" si="21"/>
        <v>0</v>
      </c>
      <c r="BR20" s="39">
        <f t="shared" si="22"/>
        <v>0</v>
      </c>
      <c r="BS20" s="39">
        <f t="shared" si="23"/>
        <v>0</v>
      </c>
      <c r="BT20" s="39">
        <f t="shared" si="24"/>
        <v>0</v>
      </c>
      <c r="BU20" s="40">
        <f>'[1]RESIDENCE SUMMARY'!F27</f>
        <v>0</v>
      </c>
      <c r="BV20" s="39">
        <f>'[1]RESIDENCE SUMMARY'!G27</f>
        <v>0</v>
      </c>
      <c r="BW20" s="41">
        <f>'[1]RESIDENCE SUMMARY'!H27</f>
        <v>1</v>
      </c>
      <c r="CH20" s="43" t="str">
        <f>'[1]RESIDENCE SUMMARY'!A27</f>
        <v>Oak</v>
      </c>
      <c r="CI20" s="51">
        <f>'[1]RESIDENCE SUMMARY'!P27</f>
        <v>1</v>
      </c>
      <c r="CK20" s="33" t="str">
        <f>'[1]RESIDENT SUMMARY'!A20</f>
        <v>MATTHEW SPADOLA</v>
      </c>
      <c r="CL20" s="34" t="str">
        <f>'[1]RESIDENT SUMMARY'!B20</f>
        <v>Tulip</v>
      </c>
      <c r="CM20" s="34" t="str">
        <f>'[1]RESIDENT SUMMARY'!C20</f>
        <v>Negative</v>
      </c>
      <c r="CN20" s="34">
        <f>'[1]RESIDENT SUMMARY'!D20</f>
        <v>0</v>
      </c>
      <c r="CO20" s="34">
        <f>'[1]RESIDENT SUMMARY'!F20</f>
        <v>0</v>
      </c>
      <c r="CP20" s="34">
        <f>'[1]RESIDENT SUMMARY'!E20</f>
        <v>0</v>
      </c>
      <c r="CQ20" s="34" t="str">
        <f>'[1]RESIDENT SUMMARY'!G20</f>
        <v>Yes</v>
      </c>
      <c r="CR20" s="35">
        <f t="shared" si="15"/>
        <v>0</v>
      </c>
    </row>
    <row r="21" spans="1:96" ht="18.75" customHeight="1" x14ac:dyDescent="0.3">
      <c r="A21" t="s">
        <v>98</v>
      </c>
      <c r="B21">
        <f>COUNTIFS([1]MASTERLIST!D:D,"*"&amp;METADATA!A21&amp;"*",[1]MASTERLIST!S:S,"Positive")</f>
        <v>0</v>
      </c>
      <c r="C21">
        <f>COUNTIFS([1]MASTERLIST!D:D,"*"&amp;METADATA!A21&amp;"*",[1]MASTERLIST!S:S,"Positive",[1]MASTERLIST!V:V,"Yes")</f>
        <v>0</v>
      </c>
      <c r="D21">
        <f t="shared" si="0"/>
        <v>0</v>
      </c>
      <c r="F21">
        <f>COUNTIF('[1]MASTERLIST SUMMARY'!B:B,"*"&amp;METADATA!A21&amp;"*")</f>
        <v>6</v>
      </c>
      <c r="H21">
        <f>COUNTIFS([1]MASTERLIST!D:D,"*"&amp;METADATA!A21&amp;"*",[1]MASTERLIST!K:K,"&lt;&gt;None")</f>
        <v>5</v>
      </c>
      <c r="I21">
        <f>COUNTIFS([1]MASTERLIST!D:D,"*"&amp;METADATA!A21&amp;"*",[1]MASTERLIST!K:K,"&lt;&gt;None",[1]MASTERLIST!S:S,"Positive")</f>
        <v>0</v>
      </c>
      <c r="J21">
        <f>COUNTIFS([1]MASTERLIST!D:D,"*"&amp;METADATA!A21&amp;"*",[1]MASTERLIST!K:K,"&lt;&gt;None",[1]MASTERLIST!S:S,"Pending")</f>
        <v>0</v>
      </c>
      <c r="K21">
        <f>COUNTIFS([1]MASTERLIST!D:D,"*"&amp;METADATA!A21&amp;"*",[1]MASTERLIST!K:K,"&lt;&gt;None",[1]MASTERLIST!S:S,"Negative")</f>
        <v>2</v>
      </c>
      <c r="L21">
        <f>COUNTIFS([1]MASTERLIST!D:D,"*"&amp;METADATA!A21&amp;"*",[1]MASTERLIST!K:K,"&lt;&gt;None",[1]MASTERLIST!S:S,"Not Tested")</f>
        <v>3</v>
      </c>
      <c r="M21">
        <f>COUNTIFS([1]MASTERLIST!D:D,"*"&amp;METADATA!A21&amp;"*",[1]MASTERLIST!K:K,"&lt;&gt;None",[1]MASTERLIST!S:S,"Positive",[1]MASTERLIST!V:V,"Yes")+COUNTIFS([1]MASTERLIST!D:D,"*"&amp;METADATA!A21&amp;"*",[1]MASTERLIST!K:K,"&lt;&gt;None",[1]MASTERLIST!S:S,"Pending",[1]MASTERLIST!V:V,"Yes")+COUNTIFS([1]MASTERLIST!D:D,"*"&amp;METADATA!A21&amp;"*",[1]MASTERLIST!K:K,"&lt;&gt;None",[1]MASTERLIST!S:S,"Not Tested",[1]MASTERLIST!V:V,"Yes")+COUNTIFS([1]MASTERLIST!D:D,"*"&amp;METADATA!A21&amp;"*",[1]MASTERLIST!K:K,"&lt;&gt;None",[1]MASTERLIST!S:S,"Negative",[1]MASTERLIST!V:V,"Yes")</f>
        <v>5</v>
      </c>
      <c r="N21">
        <f t="shared" si="1"/>
        <v>0</v>
      </c>
      <c r="P21">
        <f>COUNTIFS([1]MASTERLIST!D:D,"*"&amp;METADATA!A21&amp;"*",[1]MASTERLIST!M:M,"Yes")</f>
        <v>3</v>
      </c>
      <c r="Q21">
        <f>COUNTIFS([1]MASTERLIST!D:D,"*"&amp;METADATA!A21&amp;"*",[1]MASTERLIST!M:M,"Yes",[1]MASTERLIST!V:V,"Yes")</f>
        <v>3</v>
      </c>
      <c r="R21">
        <f t="shared" si="8"/>
        <v>0</v>
      </c>
      <c r="S21" s="3">
        <f>COUNTIFS([1]MASTERLIST!D:D,"*"&amp;METADATA!A21&amp;"*",[1]MASTERLIST!M:M,"Yes")-(COUNTIFS([1]MASTERLIST!D:D,"*"&amp;METADATA!A21&amp;"*",[1]MASTERLIST!K:K,"None",[1]MASTERLIST!M:M,"Yes")+COUNTIFS([1]MASTERLIST!D:D,"*"&amp;METADATA!A21&amp;"*",[1]MASTERLIST!K:K,"",[1]MASTERLIST!M:M,"Yes"))</f>
        <v>3</v>
      </c>
      <c r="T21" s="3">
        <f>COUNTIFS([1]MASTERLIST!D:D,"*"&amp;METADATA!A21&amp;"*",[1]MASTERLIST!M:M,"Yes",[1]MASTERLIST!V:V,"Yes")-(COUNTIFS([1]MASTERLIST!D:D,"*"&amp;METADATA!A21&amp;"*",[1]MASTERLIST!K:K,"None",[1]MASTERLIST!M:M,"Yes",[1]MASTERLIST!V:V,"Yes")+COUNTIFS([1]MASTERLIST!D:D,"*"&amp;METADATA!A21&amp;"*",[1]MASTERLIST!K:K,"",[1]MASTERLIST!M:M,"Yes",[1]MASTERLIST!V:V,"Yes"))</f>
        <v>3</v>
      </c>
      <c r="U21" s="3">
        <f t="shared" si="9"/>
        <v>0</v>
      </c>
      <c r="V21">
        <f t="shared" si="10"/>
        <v>0</v>
      </c>
      <c r="X21">
        <f t="shared" si="2"/>
        <v>3</v>
      </c>
      <c r="Y21">
        <f>COUNTIFS([1]MASTERLIST!D:D,"*"&amp;METADATA!A21&amp;"*",[1]MASTERLIST!S:S,"Negative")</f>
        <v>3</v>
      </c>
      <c r="Z21">
        <f t="shared" si="3"/>
        <v>0</v>
      </c>
      <c r="AA21">
        <f>COUNTIFS([1]MASTERLIST!D:D,"*"&amp;METADATA!A21&amp;"*",[1]MASTERLIST!S:S,"Pending")-COUNTIFS([1]MASTERLIST!D:D,"*"&amp;METADATA!A21&amp;"*",[1]MASTERLIST!S:S,"Pending",[1]MASTERLIST!V:V,"Yes")</f>
        <v>0</v>
      </c>
      <c r="AS21" s="3">
        <f>COUNTIF('[1]RESIDENT SUMMARY'!B:B,"*"&amp;METADATA!A21&amp;"*")</f>
        <v>0</v>
      </c>
      <c r="AT21" s="3">
        <f>COUNTIFS('[1]RESIDENT SUMMARY'!$B:$B,"*"&amp;METADATA!$A21&amp;"*",'[1]RESIDENT SUMMARY'!$C:$C,"Positive")</f>
        <v>0</v>
      </c>
      <c r="AU21" s="3">
        <f>COUNTIFS('[1]RESIDENT SUMMARY'!$B:$B,"*"&amp;METADATA!$A21&amp;"*",'[1]RESIDENT SUMMARY'!$C:$C,"Positive",'[1]RESIDENT SUMMARY'!G:G,"Yes")</f>
        <v>0</v>
      </c>
      <c r="AV21" s="3">
        <f>COUNTIFS('[1]RESIDENT SUMMARY'!$B:$B,"*"&amp;METADATA!$A21&amp;"*",'[1]RESIDENT SUMMARY'!$C:$C,"Positive")</f>
        <v>0</v>
      </c>
      <c r="AW21">
        <f>COUNTIFS('[1]RESIDENT SUMMARY'!B:B,"*"&amp;METADATA!A21&amp;"*",'[1]RESIDENT SUMMARY'!C:C,"Pending")</f>
        <v>0</v>
      </c>
      <c r="AX21">
        <f>COUNTIFS('[1]RESIDENT SUMMARY'!B:B,"*"&amp;METADATA!A21&amp;"*",'[1]RESIDENT SUMMARY'!C:C,"Pending",'[1]RESIDENT SUMMARY'!G:G,"Yes")</f>
        <v>0</v>
      </c>
      <c r="AY21">
        <f t="shared" si="13"/>
        <v>0</v>
      </c>
      <c r="AZ21">
        <f>COUNTIFS('[1]RESIDENT SUMMARY'!B:B,"*"&amp;METADATA!A21&amp;"*",'[1]RESIDENT SUMMARY'!C:C,"Negative")</f>
        <v>0</v>
      </c>
      <c r="BA21">
        <f>COUNTIFS('[1]RESIDENT SUMMARY'!B:B,"*"&amp;METADATA!A21&amp;"*",'[1]RESIDENT SUMMARY'!C:C,"Not Tested")</f>
        <v>0</v>
      </c>
      <c r="BB21" t="e">
        <f>COUNTIFS('[1]RESIDENT SUMMARY'!B:B,"*"&amp;METADATA!A21&amp;"*",'[1]RESIDENT SUMMARY'!#REF!,"Yes")-COUNTIFS('[1]RESIDENT SUMMARY'!B:B,"*"&amp;METADATA!A21&amp;"*",'[1]RESIDENT SUMMARY'!#REF!,"Yes",'[1]RESIDENT SUMMARY'!C:C,"Positive")</f>
        <v>#REF!</v>
      </c>
      <c r="BC21" t="e">
        <f>COUNTIFS('[1]RESIDENT SUMMARY'!B:B,"*"&amp;METADATA!A21&amp;"*",'[1]RESIDENT SUMMARY'!#REF!,"Yes")-(COUNTIFS('[1]RESIDENT SUMMARY'!B:B,"*"&amp;METADATA!A21&amp;"*",'[1]RESIDENT SUMMARY'!D:D,"",'[1]RESIDENT SUMMARY'!#REF!,"Yes"))-COUNTIFS('[1]RESIDENT SUMMARY'!B:B,"*"&amp;METADATA!A21&amp;"*",'[1]RESIDENT SUMMARY'!#REF!,"Yes",'[1]RESIDENT SUMMARY'!C:C,"Positive")</f>
        <v>#REF!</v>
      </c>
      <c r="BD21" t="e">
        <f>COUNTIFS('[1]RESIDENT SUMMARY'!B:B,"*"&amp;METADATA!A21&amp;"*",'[1]RESIDENT SUMMARY'!#REF!,"Yes",'[1]RESIDENT SUMMARY'!G:G,"Yes")-(COUNTIFS('[1]RESIDENT SUMMARY'!B:B,"*"&amp;METADATA!A21&amp;"*",'[1]RESIDENT SUMMARY'!D:D,"",'[1]RESIDENT SUMMARY'!#REF!,"Yes",'[1]RESIDENT SUMMARY'!G:G,"Yes"))-COUNTIFS('[1]RESIDENT SUMMARY'!B:B,"*"&amp;METADATA!A21&amp;"*",'[1]RESIDENT SUMMARY'!#REF!,"Yes",'[1]RESIDENT SUMMARY'!C:C,"Positive",'[1]RESIDENT SUMMARY'!G:G,"Yes")</f>
        <v>#REF!</v>
      </c>
      <c r="BE21" t="e">
        <f t="shared" si="4"/>
        <v>#REF!</v>
      </c>
      <c r="BF21" t="e">
        <f t="shared" si="5"/>
        <v>#REF!</v>
      </c>
      <c r="BG21">
        <f>COUNTIFS('[1]RESIDENT SUMMARY'!B:B,"*"&amp;METADATA!A21&amp;"*",'[1]RESIDENT SUMMARY'!D:D,"Yes")</f>
        <v>0</v>
      </c>
      <c r="BH21">
        <f>COUNTIFS('[1]RESIDENT SUMMARY'!B:B,"*"&amp;METADATA!A21&amp;"*",'[1]RESIDENT SUMMARY'!D:D,"Yes",'[1]RESIDENT SUMMARY'!G:G,"Yes")</f>
        <v>0</v>
      </c>
      <c r="BI21">
        <f>COUNTIFS('[1]RESIDENT SUMMARY'!B:B,"*"&amp;METADATA!A21&amp;"*",'[1]RESIDENT SUMMARY'!C:C,"Positive",'[1]RESIDENT SUMMARY'!D:D,"Yes")</f>
        <v>0</v>
      </c>
      <c r="BJ21">
        <f t="shared" si="25"/>
        <v>0</v>
      </c>
      <c r="BL21">
        <f t="shared" si="14"/>
        <v>0</v>
      </c>
      <c r="BM21">
        <f t="shared" si="14"/>
        <v>0</v>
      </c>
      <c r="BN21">
        <f t="shared" si="7"/>
        <v>0</v>
      </c>
      <c r="BP21" s="38" t="str">
        <f>'[1]RESIDENCE SUMMARY'!A17</f>
        <v>Elderberry</v>
      </c>
      <c r="BQ21" s="39">
        <f t="shared" si="21"/>
        <v>0</v>
      </c>
      <c r="BR21" s="39">
        <f t="shared" si="22"/>
        <v>0</v>
      </c>
      <c r="BS21" s="39">
        <f t="shared" si="23"/>
        <v>0</v>
      </c>
      <c r="BT21" s="39">
        <f t="shared" si="24"/>
        <v>0</v>
      </c>
      <c r="BU21" s="40">
        <f>'[1]RESIDENCE SUMMARY'!F17</f>
        <v>0</v>
      </c>
      <c r="BV21" s="39">
        <f>'[1]RESIDENCE SUMMARY'!G17</f>
        <v>0</v>
      </c>
      <c r="BW21" s="41">
        <f>'[1]RESIDENCE SUMMARY'!H17</f>
        <v>0</v>
      </c>
      <c r="CH21" s="43" t="str">
        <f>'[1]RESIDENCE SUMMARY'!A17</f>
        <v>Elderberry</v>
      </c>
      <c r="CI21" s="51">
        <f>'[1]RESIDENCE SUMMARY'!P17</f>
        <v>3</v>
      </c>
      <c r="CK21" s="33" t="str">
        <f>'[1]RESIDENT SUMMARY'!A21</f>
        <v>ALEX ROBBINS</v>
      </c>
      <c r="CL21" s="34" t="str">
        <f>'[1]RESIDENT SUMMARY'!B21</f>
        <v>Eichenauer</v>
      </c>
      <c r="CM21" s="34" t="str">
        <f>'[1]RESIDENT SUMMARY'!C21</f>
        <v>Negative</v>
      </c>
      <c r="CN21" s="34">
        <f>'[1]RESIDENT SUMMARY'!D21</f>
        <v>0</v>
      </c>
      <c r="CO21" s="34">
        <f>'[1]RESIDENT SUMMARY'!F21</f>
        <v>0</v>
      </c>
      <c r="CP21" s="34">
        <f>'[1]RESIDENT SUMMARY'!E21</f>
        <v>0</v>
      </c>
      <c r="CQ21" s="34" t="str">
        <f>'[1]RESIDENT SUMMARY'!G21</f>
        <v>Yes</v>
      </c>
      <c r="CR21" s="35">
        <f t="shared" si="15"/>
        <v>0</v>
      </c>
    </row>
    <row r="22" spans="1:96" ht="18.75" customHeight="1" thickBot="1" x14ac:dyDescent="0.35">
      <c r="A22" t="s">
        <v>99</v>
      </c>
      <c r="B22">
        <f>COUNTIFS([1]MASTERLIST!D:D,"*"&amp;METADATA!A22&amp;"*",[1]MASTERLIST!S:S,"Positive")</f>
        <v>0</v>
      </c>
      <c r="C22">
        <f>COUNTIFS([1]MASTERLIST!D:D,"*"&amp;METADATA!A22&amp;"*",[1]MASTERLIST!S:S,"Positive",[1]MASTERLIST!V:V,"Yes")</f>
        <v>0</v>
      </c>
      <c r="D22">
        <f t="shared" si="0"/>
        <v>0</v>
      </c>
      <c r="F22">
        <f>COUNTIF('[1]MASTERLIST SUMMARY'!B:B,"*"&amp;METADATA!A22&amp;"*")</f>
        <v>2</v>
      </c>
      <c r="H22">
        <f>COUNTIFS([1]MASTERLIST!D:D,"*"&amp;METADATA!A22&amp;"*",[1]MASTERLIST!K:K,"&lt;&gt;None")</f>
        <v>2</v>
      </c>
      <c r="I22">
        <f>COUNTIFS([1]MASTERLIST!D:D,"*"&amp;METADATA!A22&amp;"*",[1]MASTERLIST!K:K,"&lt;&gt;None",[1]MASTERLIST!S:S,"Positive")</f>
        <v>0</v>
      </c>
      <c r="J22">
        <f>COUNTIFS([1]MASTERLIST!D:D,"*"&amp;METADATA!A22&amp;"*",[1]MASTERLIST!K:K,"&lt;&gt;None",[1]MASTERLIST!S:S,"Pending")</f>
        <v>0</v>
      </c>
      <c r="K22">
        <f>COUNTIFS([1]MASTERLIST!D:D,"*"&amp;METADATA!A22&amp;"*",[1]MASTERLIST!K:K,"&lt;&gt;None",[1]MASTERLIST!S:S,"Negative")</f>
        <v>1</v>
      </c>
      <c r="L22">
        <f>COUNTIFS([1]MASTERLIST!D:D,"*"&amp;METADATA!A22&amp;"*",[1]MASTERLIST!K:K,"&lt;&gt;None",[1]MASTERLIST!S:S,"Not Tested")</f>
        <v>1</v>
      </c>
      <c r="M22">
        <f>COUNTIFS([1]MASTERLIST!D:D,"*"&amp;METADATA!A22&amp;"*",[1]MASTERLIST!K:K,"&lt;&gt;None",[1]MASTERLIST!S:S,"Positive",[1]MASTERLIST!V:V,"Yes")+COUNTIFS([1]MASTERLIST!D:D,"*"&amp;METADATA!A22&amp;"*",[1]MASTERLIST!K:K,"&lt;&gt;None",[1]MASTERLIST!S:S,"Pending",[1]MASTERLIST!V:V,"Yes")+COUNTIFS([1]MASTERLIST!D:D,"*"&amp;METADATA!A22&amp;"*",[1]MASTERLIST!K:K,"&lt;&gt;None",[1]MASTERLIST!S:S,"Not Tested",[1]MASTERLIST!V:V,"Yes")+COUNTIFS([1]MASTERLIST!D:D,"*"&amp;METADATA!A22&amp;"*",[1]MASTERLIST!K:K,"&lt;&gt;None",[1]MASTERLIST!S:S,"Negative",[1]MASTERLIST!V:V,"Yes")</f>
        <v>2</v>
      </c>
      <c r="N22">
        <f t="shared" si="1"/>
        <v>0</v>
      </c>
      <c r="P22">
        <f>COUNTIFS([1]MASTERLIST!D:D,"*"&amp;METADATA!A22&amp;"*",[1]MASTERLIST!M:M,"Yes")</f>
        <v>0</v>
      </c>
      <c r="Q22">
        <f>COUNTIFS([1]MASTERLIST!D:D,"*"&amp;METADATA!A22&amp;"*",[1]MASTERLIST!M:M,"Yes",[1]MASTERLIST!V:V,"Yes")</f>
        <v>0</v>
      </c>
      <c r="R22">
        <f t="shared" si="8"/>
        <v>0</v>
      </c>
      <c r="S22" s="3">
        <f>COUNTIFS([1]MASTERLIST!D:D,"*"&amp;METADATA!A22&amp;"*",[1]MASTERLIST!M:M,"Yes")-(COUNTIFS([1]MASTERLIST!D:D,"*"&amp;METADATA!A22&amp;"*",[1]MASTERLIST!K:K,"None",[1]MASTERLIST!M:M,"Yes")+COUNTIFS([1]MASTERLIST!D:D,"*"&amp;METADATA!A22&amp;"*",[1]MASTERLIST!K:K,"",[1]MASTERLIST!M:M,"Yes"))</f>
        <v>0</v>
      </c>
      <c r="T22" s="3">
        <f>COUNTIFS([1]MASTERLIST!D:D,"*"&amp;METADATA!A22&amp;"*",[1]MASTERLIST!M:M,"Yes",[1]MASTERLIST!V:V,"Yes")-(COUNTIFS([1]MASTERLIST!D:D,"*"&amp;METADATA!A22&amp;"*",[1]MASTERLIST!K:K,"None",[1]MASTERLIST!M:M,"Yes",[1]MASTERLIST!V:V,"Yes")+COUNTIFS([1]MASTERLIST!D:D,"*"&amp;METADATA!A22&amp;"*",[1]MASTERLIST!K:K,"",[1]MASTERLIST!M:M,"Yes",[1]MASTERLIST!V:V,"Yes"))</f>
        <v>0</v>
      </c>
      <c r="U22" s="3">
        <f t="shared" si="9"/>
        <v>0</v>
      </c>
      <c r="V22">
        <f t="shared" si="10"/>
        <v>0</v>
      </c>
      <c r="X22">
        <f t="shared" si="2"/>
        <v>1</v>
      </c>
      <c r="Y22">
        <f>COUNTIFS([1]MASTERLIST!D:D,"*"&amp;METADATA!A22&amp;"*",[1]MASTERLIST!S:S,"Negative")</f>
        <v>1</v>
      </c>
      <c r="Z22">
        <f t="shared" si="3"/>
        <v>0</v>
      </c>
      <c r="AA22">
        <f>COUNTIFS([1]MASTERLIST!D:D,"*"&amp;METADATA!A22&amp;"*",[1]MASTERLIST!S:S,"Pending")-COUNTIFS([1]MASTERLIST!D:D,"*"&amp;METADATA!A22&amp;"*",[1]MASTERLIST!S:S,"Pending",[1]MASTERLIST!V:V,"Yes")</f>
        <v>0</v>
      </c>
      <c r="AS22" s="3">
        <f>COUNTIF('[1]RESIDENT SUMMARY'!B:B,"*"&amp;METADATA!A22&amp;"*")</f>
        <v>1</v>
      </c>
      <c r="AT22" s="3">
        <f>COUNTIFS('[1]RESIDENT SUMMARY'!$B:$B,"*"&amp;METADATA!$A22&amp;"*",'[1]RESIDENT SUMMARY'!$C:$C,"Positive")</f>
        <v>0</v>
      </c>
      <c r="AU22" s="3">
        <f>COUNTIFS('[1]RESIDENT SUMMARY'!$B:$B,"*"&amp;METADATA!$A22&amp;"*",'[1]RESIDENT SUMMARY'!$C:$C,"Positive",'[1]RESIDENT SUMMARY'!G:G,"Yes")</f>
        <v>0</v>
      </c>
      <c r="AV22" s="3">
        <f>COUNTIFS('[1]RESIDENT SUMMARY'!$B:$B,"*"&amp;METADATA!$A22&amp;"*",'[1]RESIDENT SUMMARY'!$C:$C,"Positive")</f>
        <v>0</v>
      </c>
      <c r="AW22">
        <f>COUNTIFS('[1]RESIDENT SUMMARY'!B:B,"*"&amp;METADATA!A22&amp;"*",'[1]RESIDENT SUMMARY'!C:C,"Pending")</f>
        <v>0</v>
      </c>
      <c r="AX22">
        <f>COUNTIFS('[1]RESIDENT SUMMARY'!B:B,"*"&amp;METADATA!A22&amp;"*",'[1]RESIDENT SUMMARY'!C:C,"Pending",'[1]RESIDENT SUMMARY'!G:G,"Yes")</f>
        <v>0</v>
      </c>
      <c r="AY22">
        <f t="shared" si="13"/>
        <v>0</v>
      </c>
      <c r="AZ22">
        <f>COUNTIFS('[1]RESIDENT SUMMARY'!B:B,"*"&amp;METADATA!A22&amp;"*",'[1]RESIDENT SUMMARY'!C:C,"Negative")</f>
        <v>1</v>
      </c>
      <c r="BA22">
        <f>COUNTIFS('[1]RESIDENT SUMMARY'!B:B,"*"&amp;METADATA!A22&amp;"*",'[1]RESIDENT SUMMARY'!C:C,"Not Tested")</f>
        <v>0</v>
      </c>
      <c r="BB22" t="e">
        <f>COUNTIFS('[1]RESIDENT SUMMARY'!B:B,"*"&amp;METADATA!A22&amp;"*",'[1]RESIDENT SUMMARY'!#REF!,"Yes")-COUNTIFS('[1]RESIDENT SUMMARY'!B:B,"*"&amp;METADATA!A22&amp;"*",'[1]RESIDENT SUMMARY'!#REF!,"Yes",'[1]RESIDENT SUMMARY'!C:C,"Positive")</f>
        <v>#REF!</v>
      </c>
      <c r="BC22" t="e">
        <f>COUNTIFS('[1]RESIDENT SUMMARY'!B:B,"*"&amp;METADATA!A22&amp;"*",'[1]RESIDENT SUMMARY'!#REF!,"Yes")-(COUNTIFS('[1]RESIDENT SUMMARY'!B:B,"*"&amp;METADATA!A22&amp;"*",'[1]RESIDENT SUMMARY'!D:D,"",'[1]RESIDENT SUMMARY'!#REF!,"Yes"))-COUNTIFS('[1]RESIDENT SUMMARY'!B:B,"*"&amp;METADATA!A22&amp;"*",'[1]RESIDENT SUMMARY'!#REF!,"Yes",'[1]RESIDENT SUMMARY'!C:C,"Positive")</f>
        <v>#REF!</v>
      </c>
      <c r="BD22" t="e">
        <f>COUNTIFS('[1]RESIDENT SUMMARY'!B:B,"*"&amp;METADATA!A22&amp;"*",'[1]RESIDENT SUMMARY'!#REF!,"Yes",'[1]RESIDENT SUMMARY'!G:G,"Yes")-(COUNTIFS('[1]RESIDENT SUMMARY'!B:B,"*"&amp;METADATA!A22&amp;"*",'[1]RESIDENT SUMMARY'!D:D,"",'[1]RESIDENT SUMMARY'!#REF!,"Yes",'[1]RESIDENT SUMMARY'!G:G,"Yes"))-COUNTIFS('[1]RESIDENT SUMMARY'!B:B,"*"&amp;METADATA!A22&amp;"*",'[1]RESIDENT SUMMARY'!#REF!,"Yes",'[1]RESIDENT SUMMARY'!C:C,"Positive",'[1]RESIDENT SUMMARY'!G:G,"Yes")</f>
        <v>#REF!</v>
      </c>
      <c r="BE22" t="e">
        <f t="shared" si="4"/>
        <v>#REF!</v>
      </c>
      <c r="BF22" t="e">
        <f t="shared" si="5"/>
        <v>#REF!</v>
      </c>
      <c r="BG22">
        <f>COUNTIFS('[1]RESIDENT SUMMARY'!B:B,"*"&amp;METADATA!A22&amp;"*",'[1]RESIDENT SUMMARY'!D:D,"Yes")</f>
        <v>1</v>
      </c>
      <c r="BH22">
        <f>COUNTIFS('[1]RESIDENT SUMMARY'!B:B,"*"&amp;METADATA!A22&amp;"*",'[1]RESIDENT SUMMARY'!D:D,"Yes",'[1]RESIDENT SUMMARY'!G:G,"Yes")</f>
        <v>0</v>
      </c>
      <c r="BI22">
        <f>COUNTIFS('[1]RESIDENT SUMMARY'!B:B,"*"&amp;METADATA!A22&amp;"*",'[1]RESIDENT SUMMARY'!C:C,"Positive",'[1]RESIDENT SUMMARY'!D:D,"Yes")</f>
        <v>0</v>
      </c>
      <c r="BJ22">
        <f t="shared" si="25"/>
        <v>1</v>
      </c>
      <c r="BL22">
        <f t="shared" si="14"/>
        <v>0</v>
      </c>
      <c r="BM22">
        <f t="shared" si="14"/>
        <v>0</v>
      </c>
      <c r="BN22">
        <f t="shared" si="7"/>
        <v>1</v>
      </c>
      <c r="BP22" s="38" t="str">
        <f>'[1]RESIDENCE SUMMARY'!A26</f>
        <v>Mulberry</v>
      </c>
      <c r="BQ22" s="39">
        <f t="shared" si="21"/>
        <v>0</v>
      </c>
      <c r="BR22" s="39">
        <f t="shared" si="22"/>
        <v>0</v>
      </c>
      <c r="BS22" s="39">
        <f t="shared" si="23"/>
        <v>0</v>
      </c>
      <c r="BT22" s="39">
        <f t="shared" si="24"/>
        <v>0</v>
      </c>
      <c r="BU22" s="40">
        <f>'[1]RESIDENCE SUMMARY'!F26</f>
        <v>0</v>
      </c>
      <c r="BV22" s="39">
        <f>'[1]RESIDENCE SUMMARY'!G26</f>
        <v>0</v>
      </c>
      <c r="BW22" s="41">
        <f>'[1]RESIDENCE SUMMARY'!H26</f>
        <v>1</v>
      </c>
      <c r="CH22" s="43" t="str">
        <f>'[1]RESIDENCE SUMMARY'!A26</f>
        <v>Mulberry</v>
      </c>
      <c r="CI22" s="59">
        <f>'[1]RESIDENCE SUMMARY'!P26</f>
        <v>1</v>
      </c>
      <c r="CK22" s="33" t="str">
        <f>'[1]RESIDENT SUMMARY'!A22</f>
        <v>AJAH ALAN</v>
      </c>
      <c r="CL22" s="34" t="str">
        <f>'[1]RESIDENT SUMMARY'!B22</f>
        <v>Benson</v>
      </c>
      <c r="CM22" s="34" t="str">
        <f>'[1]RESIDENT SUMMARY'!C22</f>
        <v>Negative</v>
      </c>
      <c r="CN22" s="34">
        <f>'[1]RESIDENT SUMMARY'!D22</f>
        <v>0</v>
      </c>
      <c r="CO22" s="34">
        <f>'[1]RESIDENT SUMMARY'!F22</f>
        <v>0</v>
      </c>
      <c r="CP22" s="34">
        <f>'[1]RESIDENT SUMMARY'!E22</f>
        <v>0</v>
      </c>
      <c r="CQ22" s="34" t="str">
        <f>'[1]RESIDENT SUMMARY'!G22</f>
        <v>Yes</v>
      </c>
      <c r="CR22" s="35">
        <f t="shared" si="15"/>
        <v>0</v>
      </c>
    </row>
    <row r="23" spans="1:96" ht="18.75" customHeight="1" x14ac:dyDescent="0.25">
      <c r="A23" t="s">
        <v>100</v>
      </c>
      <c r="B23">
        <f>COUNTIFS([1]MASTERLIST!D:D,"*"&amp;METADATA!A23&amp;"*",[1]MASTERLIST!S:S,"Positive")</f>
        <v>0</v>
      </c>
      <c r="C23">
        <f>COUNTIFS([1]MASTERLIST!D:D,"*"&amp;METADATA!A23&amp;"*",[1]MASTERLIST!S:S,"Positive",[1]MASTERLIST!V:V,"Yes")</f>
        <v>0</v>
      </c>
      <c r="D23">
        <f t="shared" si="0"/>
        <v>0</v>
      </c>
      <c r="F23">
        <f>COUNTIF('[1]MASTERLIST SUMMARY'!B:B,"*"&amp;METADATA!A23&amp;"*")</f>
        <v>2</v>
      </c>
      <c r="H23">
        <f>COUNTIFS([1]MASTERLIST!D:D,"*"&amp;METADATA!A23&amp;"*",[1]MASTERLIST!K:K,"&lt;&gt;None")</f>
        <v>1</v>
      </c>
      <c r="I23">
        <f>COUNTIFS([1]MASTERLIST!D:D,"*"&amp;METADATA!A23&amp;"*",[1]MASTERLIST!K:K,"&lt;&gt;None",[1]MASTERLIST!S:S,"Positive")</f>
        <v>0</v>
      </c>
      <c r="J23">
        <f>COUNTIFS([1]MASTERLIST!D:D,"*"&amp;METADATA!A23&amp;"*",[1]MASTERLIST!K:K,"&lt;&gt;None",[1]MASTERLIST!S:S,"Pending")</f>
        <v>0</v>
      </c>
      <c r="K23">
        <f>COUNTIFS([1]MASTERLIST!D:D,"*"&amp;METADATA!A23&amp;"*",[1]MASTERLIST!K:K,"&lt;&gt;None",[1]MASTERLIST!S:S,"Negative")</f>
        <v>0</v>
      </c>
      <c r="L23">
        <f>COUNTIFS([1]MASTERLIST!D:D,"*"&amp;METADATA!A23&amp;"*",[1]MASTERLIST!K:K,"&lt;&gt;None",[1]MASTERLIST!S:S,"Not Tested")</f>
        <v>1</v>
      </c>
      <c r="M23">
        <f>COUNTIFS([1]MASTERLIST!D:D,"*"&amp;METADATA!A23&amp;"*",[1]MASTERLIST!K:K,"&lt;&gt;None",[1]MASTERLIST!S:S,"Positive",[1]MASTERLIST!V:V,"Yes")+COUNTIFS([1]MASTERLIST!D:D,"*"&amp;METADATA!A23&amp;"*",[1]MASTERLIST!K:K,"&lt;&gt;None",[1]MASTERLIST!S:S,"Pending",[1]MASTERLIST!V:V,"Yes")+COUNTIFS([1]MASTERLIST!D:D,"*"&amp;METADATA!A23&amp;"*",[1]MASTERLIST!K:K,"&lt;&gt;None",[1]MASTERLIST!S:S,"Not Tested",[1]MASTERLIST!V:V,"Yes")+COUNTIFS([1]MASTERLIST!D:D,"*"&amp;METADATA!A23&amp;"*",[1]MASTERLIST!K:K,"&lt;&gt;None",[1]MASTERLIST!S:S,"Negative",[1]MASTERLIST!V:V,"Yes")</f>
        <v>1</v>
      </c>
      <c r="N23">
        <f t="shared" si="1"/>
        <v>0</v>
      </c>
      <c r="P23">
        <f>COUNTIFS([1]MASTERLIST!D:D,"*"&amp;METADATA!A23&amp;"*",[1]MASTERLIST!M:M,"Yes")</f>
        <v>1</v>
      </c>
      <c r="Q23">
        <f>COUNTIFS([1]MASTERLIST!D:D,"*"&amp;METADATA!A23&amp;"*",[1]MASTERLIST!M:M,"Yes",[1]MASTERLIST!V:V,"Yes")</f>
        <v>1</v>
      </c>
      <c r="R23">
        <f t="shared" si="8"/>
        <v>0</v>
      </c>
      <c r="S23" s="3">
        <f>COUNTIFS([1]MASTERLIST!D:D,"*"&amp;METADATA!A23&amp;"*",[1]MASTERLIST!M:M,"Yes")-(COUNTIFS([1]MASTERLIST!D:D,"*"&amp;METADATA!A23&amp;"*",[1]MASTERLIST!K:K,"None",[1]MASTERLIST!M:M,"Yes")+COUNTIFS([1]MASTERLIST!D:D,"*"&amp;METADATA!A23&amp;"*",[1]MASTERLIST!K:K,"",[1]MASTERLIST!M:M,"Yes"))</f>
        <v>0</v>
      </c>
      <c r="T23" s="3">
        <f>COUNTIFS([1]MASTERLIST!D:D,"*"&amp;METADATA!A23&amp;"*",[1]MASTERLIST!M:M,"Yes",[1]MASTERLIST!V:V,"Yes")-(COUNTIFS([1]MASTERLIST!D:D,"*"&amp;METADATA!A23&amp;"*",[1]MASTERLIST!K:K,"None",[1]MASTERLIST!M:M,"Yes",[1]MASTERLIST!V:V,"Yes")+COUNTIFS([1]MASTERLIST!D:D,"*"&amp;METADATA!A23&amp;"*",[1]MASTERLIST!K:K,"",[1]MASTERLIST!M:M,"Yes",[1]MASTERLIST!V:V,"Yes"))</f>
        <v>0</v>
      </c>
      <c r="U23" s="3">
        <f t="shared" si="9"/>
        <v>0</v>
      </c>
      <c r="V23">
        <f t="shared" si="10"/>
        <v>0</v>
      </c>
      <c r="X23">
        <f t="shared" si="2"/>
        <v>1</v>
      </c>
      <c r="Y23">
        <f>COUNTIFS([1]MASTERLIST!D:D,"*"&amp;METADATA!A23&amp;"*",[1]MASTERLIST!S:S,"Negative")</f>
        <v>1</v>
      </c>
      <c r="Z23">
        <f t="shared" si="3"/>
        <v>0</v>
      </c>
      <c r="AA23">
        <f>COUNTIFS([1]MASTERLIST!D:D,"*"&amp;METADATA!A23&amp;"*",[1]MASTERLIST!S:S,"Pending")-COUNTIFS([1]MASTERLIST!D:D,"*"&amp;METADATA!A23&amp;"*",[1]MASTERLIST!S:S,"Pending",[1]MASTERLIST!V:V,"Yes")</f>
        <v>0</v>
      </c>
      <c r="AS23" s="3">
        <f>COUNTIF('[1]RESIDENT SUMMARY'!B:B,"*"&amp;METADATA!A23&amp;"*")</f>
        <v>0</v>
      </c>
      <c r="AT23" s="3">
        <f>COUNTIFS('[1]RESIDENT SUMMARY'!$B:$B,"*"&amp;METADATA!$A23&amp;"*",'[1]RESIDENT SUMMARY'!$C:$C,"Positive")</f>
        <v>0</v>
      </c>
      <c r="AU23" s="3">
        <f>COUNTIFS('[1]RESIDENT SUMMARY'!$B:$B,"*"&amp;METADATA!$A23&amp;"*",'[1]RESIDENT SUMMARY'!$C:$C,"Positive",'[1]RESIDENT SUMMARY'!G:G,"Yes")</f>
        <v>0</v>
      </c>
      <c r="AV23" s="3">
        <f>COUNTIFS('[1]RESIDENT SUMMARY'!$B:$B,"*"&amp;METADATA!$A23&amp;"*",'[1]RESIDENT SUMMARY'!$C:$C,"Positive")</f>
        <v>0</v>
      </c>
      <c r="AW23">
        <f>COUNTIFS('[1]RESIDENT SUMMARY'!B:B,"*"&amp;METADATA!A23&amp;"*",'[1]RESIDENT SUMMARY'!C:C,"Pending")</f>
        <v>0</v>
      </c>
      <c r="AX23">
        <f>COUNTIFS('[1]RESIDENT SUMMARY'!B:B,"*"&amp;METADATA!A23&amp;"*",'[1]RESIDENT SUMMARY'!C:C,"Pending",'[1]RESIDENT SUMMARY'!G:G,"Yes")</f>
        <v>0</v>
      </c>
      <c r="AY23">
        <f t="shared" si="13"/>
        <v>0</v>
      </c>
      <c r="AZ23">
        <f>COUNTIFS('[1]RESIDENT SUMMARY'!B:B,"*"&amp;METADATA!A23&amp;"*",'[1]RESIDENT SUMMARY'!C:C,"Negative")</f>
        <v>0</v>
      </c>
      <c r="BA23">
        <f>COUNTIFS('[1]RESIDENT SUMMARY'!B:B,"*"&amp;METADATA!A23&amp;"*",'[1]RESIDENT SUMMARY'!C:C,"Not Tested")</f>
        <v>0</v>
      </c>
      <c r="BB23" t="e">
        <f>COUNTIFS('[1]RESIDENT SUMMARY'!B:B,"*"&amp;METADATA!A23&amp;"*",'[1]RESIDENT SUMMARY'!#REF!,"Yes")-COUNTIFS('[1]RESIDENT SUMMARY'!B:B,"*"&amp;METADATA!A23&amp;"*",'[1]RESIDENT SUMMARY'!#REF!,"Yes",'[1]RESIDENT SUMMARY'!C:C,"Positive")</f>
        <v>#REF!</v>
      </c>
      <c r="BC23" t="e">
        <f>COUNTIFS('[1]RESIDENT SUMMARY'!B:B,"*"&amp;METADATA!A23&amp;"*",'[1]RESIDENT SUMMARY'!#REF!,"Yes")-(COUNTIFS('[1]RESIDENT SUMMARY'!B:B,"*"&amp;METADATA!A23&amp;"*",'[1]RESIDENT SUMMARY'!D:D,"",'[1]RESIDENT SUMMARY'!#REF!,"Yes"))-COUNTIFS('[1]RESIDENT SUMMARY'!B:B,"*"&amp;METADATA!A23&amp;"*",'[1]RESIDENT SUMMARY'!#REF!,"Yes",'[1]RESIDENT SUMMARY'!C:C,"Positive")</f>
        <v>#REF!</v>
      </c>
      <c r="BD23" t="e">
        <f>COUNTIFS('[1]RESIDENT SUMMARY'!B:B,"*"&amp;METADATA!A23&amp;"*",'[1]RESIDENT SUMMARY'!#REF!,"Yes",'[1]RESIDENT SUMMARY'!G:G,"Yes")-(COUNTIFS('[1]RESIDENT SUMMARY'!B:B,"*"&amp;METADATA!A23&amp;"*",'[1]RESIDENT SUMMARY'!D:D,"",'[1]RESIDENT SUMMARY'!#REF!,"Yes",'[1]RESIDENT SUMMARY'!G:G,"Yes"))-COUNTIFS('[1]RESIDENT SUMMARY'!B:B,"*"&amp;METADATA!A23&amp;"*",'[1]RESIDENT SUMMARY'!#REF!,"Yes",'[1]RESIDENT SUMMARY'!C:C,"Positive",'[1]RESIDENT SUMMARY'!G:G,"Yes")</f>
        <v>#REF!</v>
      </c>
      <c r="BE23" t="e">
        <f t="shared" si="4"/>
        <v>#REF!</v>
      </c>
      <c r="BF23" t="e">
        <f t="shared" si="5"/>
        <v>#REF!</v>
      </c>
      <c r="BG23">
        <f>COUNTIFS('[1]RESIDENT SUMMARY'!B:B,"*"&amp;METADATA!A23&amp;"*",'[1]RESIDENT SUMMARY'!D:D,"Yes")</f>
        <v>0</v>
      </c>
      <c r="BH23">
        <f>COUNTIFS('[1]RESIDENT SUMMARY'!B:B,"*"&amp;METADATA!A23&amp;"*",'[1]RESIDENT SUMMARY'!D:D,"Yes",'[1]RESIDENT SUMMARY'!G:G,"Yes")</f>
        <v>0</v>
      </c>
      <c r="BI23">
        <f>COUNTIFS('[1]RESIDENT SUMMARY'!B:B,"*"&amp;METADATA!A23&amp;"*",'[1]RESIDENT SUMMARY'!C:C,"Positive",'[1]RESIDENT SUMMARY'!D:D,"Yes")</f>
        <v>0</v>
      </c>
      <c r="BJ23">
        <f t="shared" si="25"/>
        <v>0</v>
      </c>
      <c r="BL23">
        <f t="shared" si="14"/>
        <v>0</v>
      </c>
      <c r="BM23">
        <f t="shared" si="14"/>
        <v>0</v>
      </c>
      <c r="BN23">
        <f t="shared" si="7"/>
        <v>0</v>
      </c>
      <c r="BP23" s="9" t="s">
        <v>44</v>
      </c>
      <c r="BQ23" s="10" t="s">
        <v>45</v>
      </c>
      <c r="BR23" s="11"/>
      <c r="BS23" s="11"/>
      <c r="BT23" s="12"/>
      <c r="BU23" s="13" t="s">
        <v>46</v>
      </c>
      <c r="BV23" s="11"/>
      <c r="BW23" s="14"/>
      <c r="CH23" s="18" t="s">
        <v>44</v>
      </c>
      <c r="CI23" s="9" t="s">
        <v>55</v>
      </c>
      <c r="CK23" s="33" t="str">
        <f>'[1]RESIDENT SUMMARY'!A23</f>
        <v>JAMES FILINGERI</v>
      </c>
      <c r="CL23" s="34" t="str">
        <f>'[1]RESIDENT SUMMARY'!B23</f>
        <v>RAILROAD</v>
      </c>
      <c r="CM23" s="34" t="str">
        <f>'[1]RESIDENT SUMMARY'!C23</f>
        <v>Pending</v>
      </c>
      <c r="CN23" s="34">
        <f>'[1]RESIDENT SUMMARY'!D23</f>
        <v>0</v>
      </c>
      <c r="CO23" s="34">
        <f>'[1]RESIDENT SUMMARY'!F23</f>
        <v>0</v>
      </c>
      <c r="CP23" s="34">
        <f>'[1]RESIDENT SUMMARY'!E23</f>
        <v>0</v>
      </c>
      <c r="CQ23" s="34">
        <f>'[1]RESIDENT SUMMARY'!G23</f>
        <v>0</v>
      </c>
      <c r="CR23" s="35">
        <f t="shared" si="15"/>
        <v>2</v>
      </c>
    </row>
    <row r="24" spans="1:96" ht="18.75" customHeight="1" thickBot="1" x14ac:dyDescent="0.3">
      <c r="A24" t="s">
        <v>101</v>
      </c>
      <c r="B24">
        <f>COUNTIFS([1]MASTERLIST!D:D,"*"&amp;METADATA!A24&amp;"*",[1]MASTERLIST!S:S,"Positive")</f>
        <v>0</v>
      </c>
      <c r="C24">
        <f>COUNTIFS([1]MASTERLIST!D:D,"*"&amp;METADATA!A24&amp;"*",[1]MASTERLIST!S:S,"Positive",[1]MASTERLIST!V:V,"Yes")</f>
        <v>0</v>
      </c>
      <c r="D24">
        <f t="shared" si="0"/>
        <v>0</v>
      </c>
      <c r="F24">
        <f>COUNTIF('[1]MASTERLIST SUMMARY'!B:B,"*"&amp;METADATA!A24&amp;"*")</f>
        <v>5</v>
      </c>
      <c r="H24">
        <f>COUNTIFS([1]MASTERLIST!D:D,"*"&amp;METADATA!A24&amp;"*",[1]MASTERLIST!K:K,"&lt;&gt;None")</f>
        <v>3</v>
      </c>
      <c r="I24">
        <f>COUNTIFS([1]MASTERLIST!D:D,"*"&amp;METADATA!A24&amp;"*",[1]MASTERLIST!K:K,"&lt;&gt;None",[1]MASTERLIST!S:S,"Positive")</f>
        <v>0</v>
      </c>
      <c r="J24">
        <f>COUNTIFS([1]MASTERLIST!D:D,"*"&amp;METADATA!A24&amp;"*",[1]MASTERLIST!K:K,"&lt;&gt;None",[1]MASTERLIST!S:S,"Pending")</f>
        <v>0</v>
      </c>
      <c r="K24">
        <f>COUNTIFS([1]MASTERLIST!D:D,"*"&amp;METADATA!A24&amp;"*",[1]MASTERLIST!K:K,"&lt;&gt;None",[1]MASTERLIST!S:S,"Negative")</f>
        <v>1</v>
      </c>
      <c r="L24">
        <f>COUNTIFS([1]MASTERLIST!D:D,"*"&amp;METADATA!A24&amp;"*",[1]MASTERLIST!K:K,"&lt;&gt;None",[1]MASTERLIST!S:S,"Not Tested")</f>
        <v>2</v>
      </c>
      <c r="M24">
        <f>COUNTIFS([1]MASTERLIST!D:D,"*"&amp;METADATA!A24&amp;"*",[1]MASTERLIST!K:K,"&lt;&gt;None",[1]MASTERLIST!S:S,"Positive",[1]MASTERLIST!V:V,"Yes")+COUNTIFS([1]MASTERLIST!D:D,"*"&amp;METADATA!A24&amp;"*",[1]MASTERLIST!K:K,"&lt;&gt;None",[1]MASTERLIST!S:S,"Pending",[1]MASTERLIST!V:V,"Yes")+COUNTIFS([1]MASTERLIST!D:D,"*"&amp;METADATA!A24&amp;"*",[1]MASTERLIST!K:K,"&lt;&gt;None",[1]MASTERLIST!S:S,"Not Tested",[1]MASTERLIST!V:V,"Yes")+COUNTIFS([1]MASTERLIST!D:D,"*"&amp;METADATA!A24&amp;"*",[1]MASTERLIST!K:K,"&lt;&gt;None",[1]MASTERLIST!S:S,"Negative",[1]MASTERLIST!V:V,"Yes")</f>
        <v>2</v>
      </c>
      <c r="N24">
        <f t="shared" si="1"/>
        <v>1</v>
      </c>
      <c r="P24">
        <f>COUNTIFS([1]MASTERLIST!D:D,"*"&amp;METADATA!A24&amp;"*",[1]MASTERLIST!M:M,"Yes")</f>
        <v>2</v>
      </c>
      <c r="Q24">
        <f>COUNTIFS([1]MASTERLIST!D:D,"*"&amp;METADATA!A24&amp;"*",[1]MASTERLIST!M:M,"Yes",[1]MASTERLIST!V:V,"Yes")</f>
        <v>2</v>
      </c>
      <c r="R24">
        <f t="shared" si="8"/>
        <v>0</v>
      </c>
      <c r="S24" s="3">
        <f>COUNTIFS([1]MASTERLIST!D:D,"*"&amp;METADATA!A24&amp;"*",[1]MASTERLIST!M:M,"Yes")-(COUNTIFS([1]MASTERLIST!D:D,"*"&amp;METADATA!A24&amp;"*",[1]MASTERLIST!K:K,"None",[1]MASTERLIST!M:M,"Yes")+COUNTIFS([1]MASTERLIST!D:D,"*"&amp;METADATA!A24&amp;"*",[1]MASTERLIST!K:K,"",[1]MASTERLIST!M:M,"Yes"))</f>
        <v>1</v>
      </c>
      <c r="T24" s="3">
        <f>COUNTIFS([1]MASTERLIST!D:D,"*"&amp;METADATA!A24&amp;"*",[1]MASTERLIST!M:M,"Yes",[1]MASTERLIST!V:V,"Yes")-(COUNTIFS([1]MASTERLIST!D:D,"*"&amp;METADATA!A24&amp;"*",[1]MASTERLIST!K:K,"None",[1]MASTERLIST!M:M,"Yes",[1]MASTERLIST!V:V,"Yes")+COUNTIFS([1]MASTERLIST!D:D,"*"&amp;METADATA!A24&amp;"*",[1]MASTERLIST!K:K,"",[1]MASTERLIST!M:M,"Yes",[1]MASTERLIST!V:V,"Yes"))</f>
        <v>1</v>
      </c>
      <c r="U24" s="3">
        <f t="shared" si="9"/>
        <v>0</v>
      </c>
      <c r="V24">
        <f t="shared" si="10"/>
        <v>0</v>
      </c>
      <c r="X24">
        <f t="shared" si="2"/>
        <v>1</v>
      </c>
      <c r="Y24">
        <f>COUNTIFS([1]MASTERLIST!D:D,"*"&amp;METADATA!A24&amp;"*",[1]MASTERLIST!S:S,"Negative")</f>
        <v>1</v>
      </c>
      <c r="Z24">
        <f t="shared" si="3"/>
        <v>0</v>
      </c>
      <c r="AA24">
        <f>COUNTIFS([1]MASTERLIST!D:D,"*"&amp;METADATA!A24&amp;"*",[1]MASTERLIST!S:S,"Pending")-COUNTIFS([1]MASTERLIST!D:D,"*"&amp;METADATA!A24&amp;"*",[1]MASTERLIST!S:S,"Pending",[1]MASTERLIST!V:V,"Yes")</f>
        <v>0</v>
      </c>
      <c r="AS24" s="3">
        <f>COUNTIF('[1]RESIDENT SUMMARY'!B:B,"*"&amp;METADATA!A24&amp;"*")</f>
        <v>0</v>
      </c>
      <c r="AT24" s="3">
        <f>COUNTIFS('[1]RESIDENT SUMMARY'!$B:$B,"*"&amp;METADATA!$A24&amp;"*",'[1]RESIDENT SUMMARY'!$C:$C,"Positive")</f>
        <v>0</v>
      </c>
      <c r="AU24" s="3">
        <f>COUNTIFS('[1]RESIDENT SUMMARY'!$B:$B,"*"&amp;METADATA!$A24&amp;"*",'[1]RESIDENT SUMMARY'!$C:$C,"Positive",'[1]RESIDENT SUMMARY'!G:G,"Yes")</f>
        <v>0</v>
      </c>
      <c r="AV24" s="3">
        <f>COUNTIFS('[1]RESIDENT SUMMARY'!$B:$B,"*"&amp;METADATA!$A24&amp;"*",'[1]RESIDENT SUMMARY'!$C:$C,"Positive")</f>
        <v>0</v>
      </c>
      <c r="AW24">
        <f>COUNTIFS('[1]RESIDENT SUMMARY'!B:B,"*"&amp;METADATA!A24&amp;"*",'[1]RESIDENT SUMMARY'!C:C,"Pending")</f>
        <v>0</v>
      </c>
      <c r="AX24">
        <f>COUNTIFS('[1]RESIDENT SUMMARY'!B:B,"*"&amp;METADATA!A24&amp;"*",'[1]RESIDENT SUMMARY'!C:C,"Pending",'[1]RESIDENT SUMMARY'!G:G,"Yes")</f>
        <v>0</v>
      </c>
      <c r="AY24">
        <f t="shared" si="13"/>
        <v>0</v>
      </c>
      <c r="AZ24">
        <f>COUNTIFS('[1]RESIDENT SUMMARY'!B:B,"*"&amp;METADATA!A24&amp;"*",'[1]RESIDENT SUMMARY'!C:C,"Negative")</f>
        <v>0</v>
      </c>
      <c r="BA24">
        <f>COUNTIFS('[1]RESIDENT SUMMARY'!B:B,"*"&amp;METADATA!A24&amp;"*",'[1]RESIDENT SUMMARY'!C:C,"Not Tested")</f>
        <v>0</v>
      </c>
      <c r="BB24" t="e">
        <f>COUNTIFS('[1]RESIDENT SUMMARY'!B:B,"*"&amp;METADATA!A24&amp;"*",'[1]RESIDENT SUMMARY'!#REF!,"Yes")-COUNTIFS('[1]RESIDENT SUMMARY'!B:B,"*"&amp;METADATA!A24&amp;"*",'[1]RESIDENT SUMMARY'!#REF!,"Yes",'[1]RESIDENT SUMMARY'!C:C,"Positive")</f>
        <v>#REF!</v>
      </c>
      <c r="BC24" t="e">
        <f>COUNTIFS('[1]RESIDENT SUMMARY'!B:B,"*"&amp;METADATA!A24&amp;"*",'[1]RESIDENT SUMMARY'!#REF!,"Yes")-(COUNTIFS('[1]RESIDENT SUMMARY'!B:B,"*"&amp;METADATA!A24&amp;"*",'[1]RESIDENT SUMMARY'!D:D,"",'[1]RESIDENT SUMMARY'!#REF!,"Yes"))-COUNTIFS('[1]RESIDENT SUMMARY'!B:B,"*"&amp;METADATA!A24&amp;"*",'[1]RESIDENT SUMMARY'!#REF!,"Yes",'[1]RESIDENT SUMMARY'!C:C,"Positive")</f>
        <v>#REF!</v>
      </c>
      <c r="BD24" t="e">
        <f>COUNTIFS('[1]RESIDENT SUMMARY'!B:B,"*"&amp;METADATA!A24&amp;"*",'[1]RESIDENT SUMMARY'!#REF!,"Yes",'[1]RESIDENT SUMMARY'!G:G,"Yes")-(COUNTIFS('[1]RESIDENT SUMMARY'!B:B,"*"&amp;METADATA!A24&amp;"*",'[1]RESIDENT SUMMARY'!D:D,"",'[1]RESIDENT SUMMARY'!#REF!,"Yes",'[1]RESIDENT SUMMARY'!G:G,"Yes"))-COUNTIFS('[1]RESIDENT SUMMARY'!B:B,"*"&amp;METADATA!A24&amp;"*",'[1]RESIDENT SUMMARY'!#REF!,"Yes",'[1]RESIDENT SUMMARY'!C:C,"Positive",'[1]RESIDENT SUMMARY'!G:G,"Yes")</f>
        <v>#REF!</v>
      </c>
      <c r="BE24" t="e">
        <f t="shared" si="4"/>
        <v>#REF!</v>
      </c>
      <c r="BF24" t="e">
        <f t="shared" si="5"/>
        <v>#REF!</v>
      </c>
      <c r="BG24">
        <f>COUNTIFS('[1]RESIDENT SUMMARY'!B:B,"*"&amp;METADATA!A24&amp;"*",'[1]RESIDENT SUMMARY'!D:D,"Yes")</f>
        <v>0</v>
      </c>
      <c r="BH24">
        <f>COUNTIFS('[1]RESIDENT SUMMARY'!B:B,"*"&amp;METADATA!A24&amp;"*",'[1]RESIDENT SUMMARY'!D:D,"Yes",'[1]RESIDENT SUMMARY'!G:G,"Yes")</f>
        <v>0</v>
      </c>
      <c r="BI24">
        <f>COUNTIFS('[1]RESIDENT SUMMARY'!B:B,"*"&amp;METADATA!A24&amp;"*",'[1]RESIDENT SUMMARY'!C:C,"Positive",'[1]RESIDENT SUMMARY'!D:D,"Yes")</f>
        <v>0</v>
      </c>
      <c r="BJ24">
        <f t="shared" si="25"/>
        <v>0</v>
      </c>
      <c r="BL24">
        <f t="shared" si="14"/>
        <v>0</v>
      </c>
      <c r="BM24">
        <f t="shared" si="14"/>
        <v>0</v>
      </c>
      <c r="BN24">
        <f t="shared" si="7"/>
        <v>1</v>
      </c>
      <c r="BP24" s="26"/>
      <c r="BQ24" s="27" t="s">
        <v>65</v>
      </c>
      <c r="BR24" s="27" t="s">
        <v>66</v>
      </c>
      <c r="BS24" s="28" t="s">
        <v>67</v>
      </c>
      <c r="BT24" s="27" t="s">
        <v>68</v>
      </c>
      <c r="BU24" s="29" t="s">
        <v>65</v>
      </c>
      <c r="BV24" s="28" t="s">
        <v>66</v>
      </c>
      <c r="BW24" s="27" t="s">
        <v>69</v>
      </c>
      <c r="CH24" s="32"/>
      <c r="CI24" s="26"/>
      <c r="CK24" s="33" t="str">
        <f>'[1]RESIDENT SUMMARY'!A24</f>
        <v>KAYLA ARCONE</v>
      </c>
      <c r="CL24" s="34" t="str">
        <f>'[1]RESIDENT SUMMARY'!B24</f>
        <v>RAILROAD</v>
      </c>
      <c r="CM24" s="34" t="str">
        <f>'[1]RESIDENT SUMMARY'!C24</f>
        <v>Pending</v>
      </c>
      <c r="CN24" s="34">
        <f>'[1]RESIDENT SUMMARY'!D24</f>
        <v>0</v>
      </c>
      <c r="CO24" s="34">
        <f>'[1]RESIDENT SUMMARY'!F24</f>
        <v>0</v>
      </c>
      <c r="CP24" s="34">
        <f>'[1]RESIDENT SUMMARY'!E24</f>
        <v>0</v>
      </c>
      <c r="CQ24" s="34">
        <f>'[1]RESIDENT SUMMARY'!G24</f>
        <v>0</v>
      </c>
      <c r="CR24" s="35">
        <f t="shared" si="15"/>
        <v>2</v>
      </c>
    </row>
    <row r="25" spans="1:96" ht="18.75" customHeight="1" x14ac:dyDescent="0.3">
      <c r="A25" t="s">
        <v>102</v>
      </c>
      <c r="B25">
        <f>COUNTIFS([1]MASTERLIST!D:D,"*"&amp;METADATA!A25&amp;"*",[1]MASTERLIST!S:S,"Positive")</f>
        <v>0</v>
      </c>
      <c r="C25">
        <f>COUNTIFS([1]MASTERLIST!D:D,"*"&amp;METADATA!A25&amp;"*",[1]MASTERLIST!S:S,"Positive",[1]MASTERLIST!V:V,"Yes")</f>
        <v>0</v>
      </c>
      <c r="D25">
        <f t="shared" si="0"/>
        <v>0</v>
      </c>
      <c r="F25">
        <f>COUNTIF('[1]MASTERLIST SUMMARY'!B:B,"*"&amp;METADATA!A25&amp;"*")</f>
        <v>5</v>
      </c>
      <c r="H25">
        <f>COUNTIFS([1]MASTERLIST!D:D,"*"&amp;METADATA!A25&amp;"*",[1]MASTERLIST!K:K,"&lt;&gt;None")</f>
        <v>1</v>
      </c>
      <c r="I25">
        <f>COUNTIFS([1]MASTERLIST!D:D,"*"&amp;METADATA!A25&amp;"*",[1]MASTERLIST!K:K,"&lt;&gt;None",[1]MASTERLIST!S:S,"Positive")</f>
        <v>0</v>
      </c>
      <c r="J25">
        <f>COUNTIFS([1]MASTERLIST!D:D,"*"&amp;METADATA!A25&amp;"*",[1]MASTERLIST!K:K,"&lt;&gt;None",[1]MASTERLIST!S:S,"Pending")</f>
        <v>0</v>
      </c>
      <c r="K25">
        <f>COUNTIFS([1]MASTERLIST!D:D,"*"&amp;METADATA!A25&amp;"*",[1]MASTERLIST!K:K,"&lt;&gt;None",[1]MASTERLIST!S:S,"Negative")</f>
        <v>0</v>
      </c>
      <c r="L25">
        <f>COUNTIFS([1]MASTERLIST!D:D,"*"&amp;METADATA!A25&amp;"*",[1]MASTERLIST!K:K,"&lt;&gt;None",[1]MASTERLIST!S:S,"Not Tested")</f>
        <v>0</v>
      </c>
      <c r="M25">
        <f>COUNTIFS([1]MASTERLIST!D:D,"*"&amp;METADATA!A25&amp;"*",[1]MASTERLIST!K:K,"&lt;&gt;None",[1]MASTERLIST!S:S,"Positive",[1]MASTERLIST!V:V,"Yes")+COUNTIFS([1]MASTERLIST!D:D,"*"&amp;METADATA!A25&amp;"*",[1]MASTERLIST!K:K,"&lt;&gt;None",[1]MASTERLIST!S:S,"Pending",[1]MASTERLIST!V:V,"Yes")+COUNTIFS([1]MASTERLIST!D:D,"*"&amp;METADATA!A25&amp;"*",[1]MASTERLIST!K:K,"&lt;&gt;None",[1]MASTERLIST!S:S,"Not Tested",[1]MASTERLIST!V:V,"Yes")+COUNTIFS([1]MASTERLIST!D:D,"*"&amp;METADATA!A25&amp;"*",[1]MASTERLIST!K:K,"&lt;&gt;None",[1]MASTERLIST!S:S,"Negative",[1]MASTERLIST!V:V,"Yes")</f>
        <v>0</v>
      </c>
      <c r="N25">
        <f t="shared" si="1"/>
        <v>1</v>
      </c>
      <c r="P25">
        <f>COUNTIFS([1]MASTERLIST!D:D,"*"&amp;METADATA!A25&amp;"*",[1]MASTERLIST!M:M,"Yes")</f>
        <v>4</v>
      </c>
      <c r="Q25">
        <f>COUNTIFS([1]MASTERLIST!D:D,"*"&amp;METADATA!A25&amp;"*",[1]MASTERLIST!M:M,"Yes",[1]MASTERLIST!V:V,"Yes")</f>
        <v>3</v>
      </c>
      <c r="R25">
        <f t="shared" si="8"/>
        <v>1</v>
      </c>
      <c r="S25" s="3">
        <f>COUNTIFS([1]MASTERLIST!D:D,"*"&amp;METADATA!A25&amp;"*",[1]MASTERLIST!M:M,"Yes")-(COUNTIFS([1]MASTERLIST!D:D,"*"&amp;METADATA!A25&amp;"*",[1]MASTERLIST!K:K,"None",[1]MASTERLIST!M:M,"Yes")+COUNTIFS([1]MASTERLIST!D:D,"*"&amp;METADATA!A25&amp;"*",[1]MASTERLIST!K:K,"",[1]MASTERLIST!M:M,"Yes"))</f>
        <v>0</v>
      </c>
      <c r="T25" s="3">
        <f>COUNTIFS([1]MASTERLIST!D:D,"*"&amp;METADATA!A25&amp;"*",[1]MASTERLIST!M:M,"Yes",[1]MASTERLIST!V:V,"Yes")-(COUNTIFS([1]MASTERLIST!D:D,"*"&amp;METADATA!A25&amp;"*",[1]MASTERLIST!K:K,"None",[1]MASTERLIST!M:M,"Yes",[1]MASTERLIST!V:V,"Yes")+COUNTIFS([1]MASTERLIST!D:D,"*"&amp;METADATA!A25&amp;"*",[1]MASTERLIST!K:K,"",[1]MASTERLIST!M:M,"Yes",[1]MASTERLIST!V:V,"Yes"))</f>
        <v>0</v>
      </c>
      <c r="U25" s="3">
        <f t="shared" si="9"/>
        <v>0</v>
      </c>
      <c r="V25">
        <f t="shared" si="10"/>
        <v>1</v>
      </c>
      <c r="X25">
        <f t="shared" si="2"/>
        <v>1</v>
      </c>
      <c r="Y25">
        <f>COUNTIFS([1]MASTERLIST!D:D,"*"&amp;METADATA!A25&amp;"*",[1]MASTERLIST!S:S,"Negative")</f>
        <v>1</v>
      </c>
      <c r="Z25">
        <f t="shared" si="3"/>
        <v>0</v>
      </c>
      <c r="AA25">
        <f>COUNTIFS([1]MASTERLIST!D:D,"*"&amp;METADATA!A25&amp;"*",[1]MASTERLIST!S:S,"Pending")-COUNTIFS([1]MASTERLIST!D:D,"*"&amp;METADATA!A25&amp;"*",[1]MASTERLIST!S:S,"Pending",[1]MASTERLIST!V:V,"Yes")</f>
        <v>0</v>
      </c>
      <c r="AS25" s="3">
        <f>COUNTIF('[1]RESIDENT SUMMARY'!B:B,"*"&amp;METADATA!A25&amp;"*")</f>
        <v>0</v>
      </c>
      <c r="AT25" s="3">
        <f>COUNTIFS('[1]RESIDENT SUMMARY'!$B:$B,"*"&amp;METADATA!$A25&amp;"*",'[1]RESIDENT SUMMARY'!$C:$C,"Positive")</f>
        <v>0</v>
      </c>
      <c r="AU25" s="3">
        <f>COUNTIFS('[1]RESIDENT SUMMARY'!$B:$B,"*"&amp;METADATA!$A25&amp;"*",'[1]RESIDENT SUMMARY'!$C:$C,"Positive",'[1]RESIDENT SUMMARY'!G:G,"Yes")</f>
        <v>0</v>
      </c>
      <c r="AV25" s="3">
        <f>COUNTIFS('[1]RESIDENT SUMMARY'!$B:$B,"*"&amp;METADATA!$A25&amp;"*",'[1]RESIDENT SUMMARY'!$C:$C,"Positive")</f>
        <v>0</v>
      </c>
      <c r="AW25">
        <f>COUNTIFS('[1]RESIDENT SUMMARY'!B:B,"*"&amp;METADATA!A25&amp;"*",'[1]RESIDENT SUMMARY'!C:C,"Pending")</f>
        <v>0</v>
      </c>
      <c r="AX25">
        <f>COUNTIFS('[1]RESIDENT SUMMARY'!B:B,"*"&amp;METADATA!A25&amp;"*",'[1]RESIDENT SUMMARY'!C:C,"Pending",'[1]RESIDENT SUMMARY'!G:G,"Yes")</f>
        <v>0</v>
      </c>
      <c r="AY25">
        <f t="shared" si="13"/>
        <v>0</v>
      </c>
      <c r="AZ25">
        <f>COUNTIFS('[1]RESIDENT SUMMARY'!B:B,"*"&amp;METADATA!A25&amp;"*",'[1]RESIDENT SUMMARY'!C:C,"Negative")</f>
        <v>0</v>
      </c>
      <c r="BA25">
        <f>COUNTIFS('[1]RESIDENT SUMMARY'!B:B,"*"&amp;METADATA!A25&amp;"*",'[1]RESIDENT SUMMARY'!C:C,"Not Tested")</f>
        <v>0</v>
      </c>
      <c r="BB25" t="e">
        <f>COUNTIFS('[1]RESIDENT SUMMARY'!B:B,"*"&amp;METADATA!A25&amp;"*",'[1]RESIDENT SUMMARY'!#REF!,"Yes")-COUNTIFS('[1]RESIDENT SUMMARY'!B:B,"*"&amp;METADATA!A25&amp;"*",'[1]RESIDENT SUMMARY'!#REF!,"Yes",'[1]RESIDENT SUMMARY'!C:C,"Positive")</f>
        <v>#REF!</v>
      </c>
      <c r="BC25" t="e">
        <f>COUNTIFS('[1]RESIDENT SUMMARY'!B:B,"*"&amp;METADATA!A25&amp;"*",'[1]RESIDENT SUMMARY'!#REF!,"Yes")-(COUNTIFS('[1]RESIDENT SUMMARY'!B:B,"*"&amp;METADATA!A25&amp;"*",'[1]RESIDENT SUMMARY'!D:D,"",'[1]RESIDENT SUMMARY'!#REF!,"Yes"))-COUNTIFS('[1]RESIDENT SUMMARY'!B:B,"*"&amp;METADATA!A25&amp;"*",'[1]RESIDENT SUMMARY'!#REF!,"Yes",'[1]RESIDENT SUMMARY'!C:C,"Positive")</f>
        <v>#REF!</v>
      </c>
      <c r="BD25" t="e">
        <f>COUNTIFS('[1]RESIDENT SUMMARY'!B:B,"*"&amp;METADATA!A25&amp;"*",'[1]RESIDENT SUMMARY'!#REF!,"Yes",'[1]RESIDENT SUMMARY'!G:G,"Yes")-(COUNTIFS('[1]RESIDENT SUMMARY'!B:B,"*"&amp;METADATA!A25&amp;"*",'[1]RESIDENT SUMMARY'!D:D,"",'[1]RESIDENT SUMMARY'!#REF!,"Yes",'[1]RESIDENT SUMMARY'!G:G,"Yes"))-COUNTIFS('[1]RESIDENT SUMMARY'!B:B,"*"&amp;METADATA!A25&amp;"*",'[1]RESIDENT SUMMARY'!#REF!,"Yes",'[1]RESIDENT SUMMARY'!C:C,"Positive",'[1]RESIDENT SUMMARY'!G:G,"Yes")</f>
        <v>#REF!</v>
      </c>
      <c r="BE25" t="e">
        <f t="shared" si="4"/>
        <v>#REF!</v>
      </c>
      <c r="BF25" t="e">
        <f t="shared" si="5"/>
        <v>#REF!</v>
      </c>
      <c r="BG25">
        <f>COUNTIFS('[1]RESIDENT SUMMARY'!B:B,"*"&amp;METADATA!A25&amp;"*",'[1]RESIDENT SUMMARY'!D:D,"Yes")</f>
        <v>0</v>
      </c>
      <c r="BH25">
        <f>COUNTIFS('[1]RESIDENT SUMMARY'!B:B,"*"&amp;METADATA!A25&amp;"*",'[1]RESIDENT SUMMARY'!D:D,"Yes",'[1]RESIDENT SUMMARY'!G:G,"Yes")</f>
        <v>0</v>
      </c>
      <c r="BI25">
        <f>COUNTIFS('[1]RESIDENT SUMMARY'!B:B,"*"&amp;METADATA!A25&amp;"*",'[1]RESIDENT SUMMARY'!C:C,"Positive",'[1]RESIDENT SUMMARY'!D:D,"Yes")</f>
        <v>0</v>
      </c>
      <c r="BJ25">
        <f t="shared" si="25"/>
        <v>0</v>
      </c>
      <c r="BL25">
        <f t="shared" si="14"/>
        <v>0</v>
      </c>
      <c r="BM25">
        <f t="shared" si="14"/>
        <v>0</v>
      </c>
      <c r="BN25">
        <f t="shared" si="7"/>
        <v>1</v>
      </c>
      <c r="BP25" s="38" t="str">
        <f>'[1]RESIDENCE SUMMARY'!A29</f>
        <v>Parsley</v>
      </c>
      <c r="BQ25" s="39">
        <f t="shared" ref="BQ25:BQ30" si="26">COUNTIFS(CL:CL,"*"&amp;BP25&amp;"*",CR:CR,1)</f>
        <v>0</v>
      </c>
      <c r="BR25" s="39">
        <f t="shared" ref="BR25:BR30" si="27">COUNTIFS(CL:CL,"*"&amp;BP25&amp;"*",CR:CR,2)</f>
        <v>0</v>
      </c>
      <c r="BS25" s="39">
        <f t="shared" ref="BS25:BS30" si="28">COUNTIFS(CL:CL,"*"&amp;BP25&amp;"*",CR:CR,3)</f>
        <v>0</v>
      </c>
      <c r="BT25" s="39">
        <f t="shared" ref="BT25:BT30" si="29">COUNTIFS(CL:CL,"*"&amp;BP25&amp;"*",CR:CR,4)</f>
        <v>0</v>
      </c>
      <c r="BU25" s="40">
        <f>'[1]RESIDENCE SUMMARY'!F29</f>
        <v>0</v>
      </c>
      <c r="BV25" s="39">
        <f>'[1]RESIDENCE SUMMARY'!G29</f>
        <v>1</v>
      </c>
      <c r="BW25" s="41">
        <f>'[1]RESIDENCE SUMMARY'!H29</f>
        <v>2</v>
      </c>
      <c r="CH25" s="43" t="str">
        <f>'[1]RESIDENCE SUMMARY'!A29</f>
        <v>Parsley</v>
      </c>
      <c r="CI25" s="44">
        <f>'[1]RESIDENCE SUMMARY'!P29</f>
        <v>1</v>
      </c>
      <c r="CK25" s="33" t="str">
        <f>'[1]RESIDENT SUMMARY'!A25</f>
        <v>NATHANIAL FABER</v>
      </c>
      <c r="CL25" s="34" t="str">
        <f>'[1]RESIDENT SUMMARY'!B25</f>
        <v>RAILROAD</v>
      </c>
      <c r="CM25" s="34" t="str">
        <f>'[1]RESIDENT SUMMARY'!C25</f>
        <v>Pending</v>
      </c>
      <c r="CN25" s="34">
        <f>'[1]RESIDENT SUMMARY'!D25</f>
        <v>0</v>
      </c>
      <c r="CO25" s="34">
        <f>'[1]RESIDENT SUMMARY'!F25</f>
        <v>0</v>
      </c>
      <c r="CP25" s="34">
        <f>'[1]RESIDENT SUMMARY'!E25</f>
        <v>0</v>
      </c>
      <c r="CQ25" s="34">
        <f>'[1]RESIDENT SUMMARY'!G25</f>
        <v>0</v>
      </c>
      <c r="CR25" s="35">
        <f t="shared" si="15"/>
        <v>2</v>
      </c>
    </row>
    <row r="26" spans="1:96" ht="18.75" customHeight="1" x14ac:dyDescent="0.3">
      <c r="A26" t="s">
        <v>103</v>
      </c>
      <c r="B26">
        <f>COUNTIFS([1]MASTERLIST!D:D,"*"&amp;METADATA!A26&amp;"*",[1]MASTERLIST!S:S,"Positive")</f>
        <v>0</v>
      </c>
      <c r="C26">
        <f>COUNTIFS([1]MASTERLIST!D:D,"*"&amp;METADATA!A26&amp;"*",[1]MASTERLIST!S:S,"Positive",[1]MASTERLIST!V:V,"Yes")</f>
        <v>0</v>
      </c>
      <c r="D26">
        <f t="shared" si="0"/>
        <v>0</v>
      </c>
      <c r="F26">
        <f>COUNTIF('[1]MASTERLIST SUMMARY'!B:B,"*"&amp;METADATA!A26&amp;"*")</f>
        <v>0</v>
      </c>
      <c r="H26">
        <f>COUNTIFS([1]MASTERLIST!D:D,"*"&amp;METADATA!A26&amp;"*",[1]MASTERLIST!K:K,"&lt;&gt;None")</f>
        <v>0</v>
      </c>
      <c r="I26">
        <f>COUNTIFS([1]MASTERLIST!D:D,"*"&amp;METADATA!A26&amp;"*",[1]MASTERLIST!K:K,"&lt;&gt;None",[1]MASTERLIST!S:S,"Positive")</f>
        <v>0</v>
      </c>
      <c r="J26">
        <f>COUNTIFS([1]MASTERLIST!D:D,"*"&amp;METADATA!A26&amp;"*",[1]MASTERLIST!K:K,"&lt;&gt;None",[1]MASTERLIST!S:S,"Pending")</f>
        <v>0</v>
      </c>
      <c r="K26">
        <f>COUNTIFS([1]MASTERLIST!D:D,"*"&amp;METADATA!A26&amp;"*",[1]MASTERLIST!K:K,"&lt;&gt;None",[1]MASTERLIST!S:S,"Negative")</f>
        <v>0</v>
      </c>
      <c r="L26">
        <f>COUNTIFS([1]MASTERLIST!D:D,"*"&amp;METADATA!A26&amp;"*",[1]MASTERLIST!K:K,"&lt;&gt;None",[1]MASTERLIST!S:S,"Not Tested")</f>
        <v>0</v>
      </c>
      <c r="M26">
        <f>COUNTIFS([1]MASTERLIST!D:D,"*"&amp;METADATA!A26&amp;"*",[1]MASTERLIST!K:K,"&lt;&gt;None",[1]MASTERLIST!S:S,"Positive",[1]MASTERLIST!V:V,"Yes")+COUNTIFS([1]MASTERLIST!D:D,"*"&amp;METADATA!A26&amp;"*",[1]MASTERLIST!K:K,"&lt;&gt;None",[1]MASTERLIST!S:S,"Pending",[1]MASTERLIST!V:V,"Yes")+COUNTIFS([1]MASTERLIST!D:D,"*"&amp;METADATA!A26&amp;"*",[1]MASTERLIST!K:K,"&lt;&gt;None",[1]MASTERLIST!S:S,"Not Tested",[1]MASTERLIST!V:V,"Yes")+COUNTIFS([1]MASTERLIST!D:D,"*"&amp;METADATA!A26&amp;"*",[1]MASTERLIST!K:K,"&lt;&gt;None",[1]MASTERLIST!S:S,"Negative",[1]MASTERLIST!V:V,"Yes")</f>
        <v>0</v>
      </c>
      <c r="N26">
        <f t="shared" si="1"/>
        <v>0</v>
      </c>
      <c r="P26">
        <f>COUNTIFS([1]MASTERLIST!D:D,"*"&amp;METADATA!A26&amp;"*",[1]MASTERLIST!M:M,"Yes")</f>
        <v>0</v>
      </c>
      <c r="Q26">
        <f>COUNTIFS([1]MASTERLIST!D:D,"*"&amp;METADATA!A26&amp;"*",[1]MASTERLIST!M:M,"Yes",[1]MASTERLIST!V:V,"Yes")</f>
        <v>0</v>
      </c>
      <c r="R26">
        <f t="shared" si="8"/>
        <v>0</v>
      </c>
      <c r="S26" s="3">
        <f>COUNTIFS([1]MASTERLIST!D:D,"*"&amp;METADATA!A26&amp;"*",[1]MASTERLIST!M:M,"Yes")-(COUNTIFS([1]MASTERLIST!D:D,"*"&amp;METADATA!A26&amp;"*",[1]MASTERLIST!K:K,"None",[1]MASTERLIST!M:M,"Yes")+COUNTIFS([1]MASTERLIST!D:D,"*"&amp;METADATA!A26&amp;"*",[1]MASTERLIST!K:K,"",[1]MASTERLIST!M:M,"Yes"))</f>
        <v>0</v>
      </c>
      <c r="T26" s="3">
        <f>COUNTIFS([1]MASTERLIST!D:D,"*"&amp;METADATA!A26&amp;"*",[1]MASTERLIST!M:M,"Yes",[1]MASTERLIST!V:V,"Yes")-(COUNTIFS([1]MASTERLIST!D:D,"*"&amp;METADATA!A26&amp;"*",[1]MASTERLIST!K:K,"None",[1]MASTERLIST!M:M,"Yes",[1]MASTERLIST!V:V,"Yes")+COUNTIFS([1]MASTERLIST!D:D,"*"&amp;METADATA!A26&amp;"*",[1]MASTERLIST!K:K,"",[1]MASTERLIST!M:M,"Yes",[1]MASTERLIST!V:V,"Yes"))</f>
        <v>0</v>
      </c>
      <c r="U26" s="3">
        <f t="shared" si="9"/>
        <v>0</v>
      </c>
      <c r="V26">
        <f t="shared" si="10"/>
        <v>0</v>
      </c>
      <c r="X26">
        <f t="shared" si="2"/>
        <v>0</v>
      </c>
      <c r="Y26">
        <f>COUNTIFS([1]MASTERLIST!D:D,"*"&amp;METADATA!A26&amp;"*",[1]MASTERLIST!S:S,"Negative")</f>
        <v>0</v>
      </c>
      <c r="Z26">
        <f t="shared" si="3"/>
        <v>0</v>
      </c>
      <c r="AA26">
        <f>COUNTIFS([1]MASTERLIST!D:D,"*"&amp;METADATA!A26&amp;"*",[1]MASTERLIST!S:S,"Pending")-COUNTIFS([1]MASTERLIST!D:D,"*"&amp;METADATA!A26&amp;"*",[1]MASTERLIST!S:S,"Pending",[1]MASTERLIST!V:V,"Yes")</f>
        <v>0</v>
      </c>
      <c r="AS26" s="3">
        <f>COUNTIF('[1]RESIDENT SUMMARY'!B:B,"*"&amp;METADATA!A26&amp;"*")</f>
        <v>0</v>
      </c>
      <c r="AT26" s="3">
        <f>COUNTIFS('[1]RESIDENT SUMMARY'!$B:$B,"*"&amp;METADATA!$A26&amp;"*",'[1]RESIDENT SUMMARY'!$C:$C,"Positive")</f>
        <v>0</v>
      </c>
      <c r="AU26" s="3">
        <f>COUNTIFS('[1]RESIDENT SUMMARY'!$B:$B,"*"&amp;METADATA!$A26&amp;"*",'[1]RESIDENT SUMMARY'!$C:$C,"Positive",'[1]RESIDENT SUMMARY'!G:G,"Yes")</f>
        <v>0</v>
      </c>
      <c r="AV26" s="3">
        <f>COUNTIFS('[1]RESIDENT SUMMARY'!$B:$B,"*"&amp;METADATA!$A26&amp;"*",'[1]RESIDENT SUMMARY'!$C:$C,"Positive")</f>
        <v>0</v>
      </c>
      <c r="AW26">
        <f>COUNTIFS('[1]RESIDENT SUMMARY'!B:B,"*"&amp;METADATA!A26&amp;"*",'[1]RESIDENT SUMMARY'!C:C,"Pending")</f>
        <v>0</v>
      </c>
      <c r="AX26">
        <f>COUNTIFS('[1]RESIDENT SUMMARY'!B:B,"*"&amp;METADATA!A26&amp;"*",'[1]RESIDENT SUMMARY'!C:C,"Pending",'[1]RESIDENT SUMMARY'!G:G,"Yes")</f>
        <v>0</v>
      </c>
      <c r="AY26">
        <f t="shared" si="13"/>
        <v>0</v>
      </c>
      <c r="AZ26">
        <f>COUNTIFS('[1]RESIDENT SUMMARY'!B:B,"*"&amp;METADATA!A26&amp;"*",'[1]RESIDENT SUMMARY'!C:C,"Negative")</f>
        <v>0</v>
      </c>
      <c r="BA26">
        <f>COUNTIFS('[1]RESIDENT SUMMARY'!B:B,"*"&amp;METADATA!A26&amp;"*",'[1]RESIDENT SUMMARY'!C:C,"Not Tested")</f>
        <v>0</v>
      </c>
      <c r="BB26" t="e">
        <f>COUNTIFS('[1]RESIDENT SUMMARY'!B:B,"*"&amp;METADATA!A26&amp;"*",'[1]RESIDENT SUMMARY'!#REF!,"Yes")-COUNTIFS('[1]RESIDENT SUMMARY'!B:B,"*"&amp;METADATA!A26&amp;"*",'[1]RESIDENT SUMMARY'!#REF!,"Yes",'[1]RESIDENT SUMMARY'!C:C,"Positive")</f>
        <v>#REF!</v>
      </c>
      <c r="BC26" t="e">
        <f>COUNTIFS('[1]RESIDENT SUMMARY'!B:B,"*"&amp;METADATA!A26&amp;"*",'[1]RESIDENT SUMMARY'!#REF!,"Yes")-(COUNTIFS('[1]RESIDENT SUMMARY'!B:B,"*"&amp;METADATA!A26&amp;"*",'[1]RESIDENT SUMMARY'!D:D,"",'[1]RESIDENT SUMMARY'!#REF!,"Yes"))-COUNTIFS('[1]RESIDENT SUMMARY'!B:B,"*"&amp;METADATA!A26&amp;"*",'[1]RESIDENT SUMMARY'!#REF!,"Yes",'[1]RESIDENT SUMMARY'!C:C,"Positive")</f>
        <v>#REF!</v>
      </c>
      <c r="BD26" t="e">
        <f>COUNTIFS('[1]RESIDENT SUMMARY'!B:B,"*"&amp;METADATA!A26&amp;"*",'[1]RESIDENT SUMMARY'!#REF!,"Yes",'[1]RESIDENT SUMMARY'!G:G,"Yes")-(COUNTIFS('[1]RESIDENT SUMMARY'!B:B,"*"&amp;METADATA!A26&amp;"*",'[1]RESIDENT SUMMARY'!D:D,"",'[1]RESIDENT SUMMARY'!#REF!,"Yes",'[1]RESIDENT SUMMARY'!G:G,"Yes"))-COUNTIFS('[1]RESIDENT SUMMARY'!B:B,"*"&amp;METADATA!A26&amp;"*",'[1]RESIDENT SUMMARY'!#REF!,"Yes",'[1]RESIDENT SUMMARY'!C:C,"Positive",'[1]RESIDENT SUMMARY'!G:G,"Yes")</f>
        <v>#REF!</v>
      </c>
      <c r="BE26" t="e">
        <f t="shared" si="4"/>
        <v>#REF!</v>
      </c>
      <c r="BF26" t="e">
        <f t="shared" si="5"/>
        <v>#REF!</v>
      </c>
      <c r="BG26">
        <f>COUNTIFS('[1]RESIDENT SUMMARY'!B:B,"*"&amp;METADATA!A26&amp;"*",'[1]RESIDENT SUMMARY'!D:D,"Yes")</f>
        <v>0</v>
      </c>
      <c r="BH26">
        <f>COUNTIFS('[1]RESIDENT SUMMARY'!B:B,"*"&amp;METADATA!A26&amp;"*",'[1]RESIDENT SUMMARY'!D:D,"Yes",'[1]RESIDENT SUMMARY'!G:G,"Yes")</f>
        <v>0</v>
      </c>
      <c r="BI26">
        <f>COUNTIFS('[1]RESIDENT SUMMARY'!B:B,"*"&amp;METADATA!A26&amp;"*",'[1]RESIDENT SUMMARY'!C:C,"Positive",'[1]RESIDENT SUMMARY'!D:D,"Yes")</f>
        <v>0</v>
      </c>
      <c r="BJ26">
        <f t="shared" si="25"/>
        <v>0</v>
      </c>
      <c r="BL26">
        <f t="shared" si="14"/>
        <v>0</v>
      </c>
      <c r="BM26">
        <f t="shared" si="14"/>
        <v>0</v>
      </c>
      <c r="BN26">
        <f t="shared" si="7"/>
        <v>0</v>
      </c>
      <c r="BP26" s="38" t="str">
        <f>'[1]RESIDENCE SUMMARY'!A36</f>
        <v>Sage</v>
      </c>
      <c r="BQ26" s="39">
        <f t="shared" si="26"/>
        <v>0</v>
      </c>
      <c r="BR26" s="39">
        <f t="shared" si="27"/>
        <v>0</v>
      </c>
      <c r="BS26" s="39">
        <f t="shared" si="28"/>
        <v>0</v>
      </c>
      <c r="BT26" s="39">
        <f t="shared" si="29"/>
        <v>0</v>
      </c>
      <c r="BU26" s="40">
        <f>'[1]RESIDENCE SUMMARY'!F36</f>
        <v>0</v>
      </c>
      <c r="BV26" s="39">
        <f>'[1]RESIDENCE SUMMARY'!G36</f>
        <v>0</v>
      </c>
      <c r="BW26" s="41">
        <f>'[1]RESIDENCE SUMMARY'!H36</f>
        <v>0</v>
      </c>
      <c r="CH26" s="43" t="str">
        <f>'[1]RESIDENCE SUMMARY'!A36</f>
        <v>Sage</v>
      </c>
      <c r="CI26" s="51">
        <f>'[1]RESIDENCE SUMMARY'!P36</f>
        <v>1</v>
      </c>
      <c r="CK26" s="33" t="str">
        <f>'[1]RESIDENT SUMMARY'!A26</f>
        <v>JODI SINGER</v>
      </c>
      <c r="CL26" s="34" t="str">
        <f>'[1]RESIDENT SUMMARY'!B26</f>
        <v>RAILROAD</v>
      </c>
      <c r="CM26" s="34" t="str">
        <f>'[1]RESIDENT SUMMARY'!C26</f>
        <v>Pending</v>
      </c>
      <c r="CN26" s="34">
        <f>'[1]RESIDENT SUMMARY'!D26</f>
        <v>0</v>
      </c>
      <c r="CO26" s="34">
        <f>'[1]RESIDENT SUMMARY'!F26</f>
        <v>0</v>
      </c>
      <c r="CP26" s="34">
        <f>'[1]RESIDENT SUMMARY'!E26</f>
        <v>0</v>
      </c>
      <c r="CQ26" s="34">
        <f>'[1]RESIDENT SUMMARY'!G26</f>
        <v>0</v>
      </c>
      <c r="CR26" s="35">
        <f t="shared" si="15"/>
        <v>2</v>
      </c>
    </row>
    <row r="27" spans="1:96" ht="18.75" customHeight="1" x14ac:dyDescent="0.3">
      <c r="A27" t="s">
        <v>104</v>
      </c>
      <c r="B27">
        <f>COUNTIFS([1]MASTERLIST!D:D,"*"&amp;METADATA!A27&amp;"*",[1]MASTERLIST!S:S,"Positive")</f>
        <v>0</v>
      </c>
      <c r="C27">
        <f>COUNTIFS([1]MASTERLIST!D:D,"*"&amp;METADATA!A27&amp;"*",[1]MASTERLIST!S:S,"Positive",[1]MASTERLIST!V:V,"Yes")</f>
        <v>0</v>
      </c>
      <c r="D27">
        <f t="shared" si="0"/>
        <v>0</v>
      </c>
      <c r="F27">
        <f>COUNTIF('[1]MASTERLIST SUMMARY'!B:B,"*"&amp;METADATA!A27&amp;"*")</f>
        <v>3</v>
      </c>
      <c r="H27">
        <f>COUNTIFS([1]MASTERLIST!D:D,"*"&amp;METADATA!A27&amp;"*",[1]MASTERLIST!K:K,"&lt;&gt;None")</f>
        <v>2</v>
      </c>
      <c r="I27">
        <f>COUNTIFS([1]MASTERLIST!D:D,"*"&amp;METADATA!A27&amp;"*",[1]MASTERLIST!K:K,"&lt;&gt;None",[1]MASTERLIST!S:S,"Positive")</f>
        <v>0</v>
      </c>
      <c r="J27">
        <f>COUNTIFS([1]MASTERLIST!D:D,"*"&amp;METADATA!A27&amp;"*",[1]MASTERLIST!K:K,"&lt;&gt;None",[1]MASTERLIST!S:S,"Pending")</f>
        <v>1</v>
      </c>
      <c r="K27">
        <f>COUNTIFS([1]MASTERLIST!D:D,"*"&amp;METADATA!A27&amp;"*",[1]MASTERLIST!K:K,"&lt;&gt;None",[1]MASTERLIST!S:S,"Negative")</f>
        <v>0</v>
      </c>
      <c r="L27">
        <f>COUNTIFS([1]MASTERLIST!D:D,"*"&amp;METADATA!A27&amp;"*",[1]MASTERLIST!K:K,"&lt;&gt;None",[1]MASTERLIST!S:S,"Not Tested")</f>
        <v>0</v>
      </c>
      <c r="M27">
        <f>COUNTIFS([1]MASTERLIST!D:D,"*"&amp;METADATA!A27&amp;"*",[1]MASTERLIST!K:K,"&lt;&gt;None",[1]MASTERLIST!S:S,"Positive",[1]MASTERLIST!V:V,"Yes")+COUNTIFS([1]MASTERLIST!D:D,"*"&amp;METADATA!A27&amp;"*",[1]MASTERLIST!K:K,"&lt;&gt;None",[1]MASTERLIST!S:S,"Pending",[1]MASTERLIST!V:V,"Yes")+COUNTIFS([1]MASTERLIST!D:D,"*"&amp;METADATA!A27&amp;"*",[1]MASTERLIST!K:K,"&lt;&gt;None",[1]MASTERLIST!S:S,"Not Tested",[1]MASTERLIST!V:V,"Yes")+COUNTIFS([1]MASTERLIST!D:D,"*"&amp;METADATA!A27&amp;"*",[1]MASTERLIST!K:K,"&lt;&gt;None",[1]MASTERLIST!S:S,"Negative",[1]MASTERLIST!V:V,"Yes")</f>
        <v>0</v>
      </c>
      <c r="N27">
        <f t="shared" si="1"/>
        <v>2</v>
      </c>
      <c r="P27">
        <f>COUNTIFS([1]MASTERLIST!D:D,"*"&amp;METADATA!A27&amp;"*",[1]MASTERLIST!M:M,"Yes")</f>
        <v>3</v>
      </c>
      <c r="Q27">
        <f>COUNTIFS([1]MASTERLIST!D:D,"*"&amp;METADATA!A27&amp;"*",[1]MASTERLIST!M:M,"Yes",[1]MASTERLIST!V:V,"Yes")</f>
        <v>1</v>
      </c>
      <c r="R27">
        <f t="shared" si="8"/>
        <v>2</v>
      </c>
      <c r="S27" s="3">
        <f>COUNTIFS([1]MASTERLIST!D:D,"*"&amp;METADATA!A27&amp;"*",[1]MASTERLIST!M:M,"Yes")-(COUNTIFS([1]MASTERLIST!D:D,"*"&amp;METADATA!A27&amp;"*",[1]MASTERLIST!K:K,"None",[1]MASTERLIST!M:M,"Yes")+COUNTIFS([1]MASTERLIST!D:D,"*"&amp;METADATA!A27&amp;"*",[1]MASTERLIST!K:K,"",[1]MASTERLIST!M:M,"Yes"))</f>
        <v>2</v>
      </c>
      <c r="T27" s="3">
        <f>COUNTIFS([1]MASTERLIST!D:D,"*"&amp;METADATA!A27&amp;"*",[1]MASTERLIST!M:M,"Yes",[1]MASTERLIST!V:V,"Yes")-(COUNTIFS([1]MASTERLIST!D:D,"*"&amp;METADATA!A27&amp;"*",[1]MASTERLIST!K:K,"None",[1]MASTERLIST!M:M,"Yes",[1]MASTERLIST!V:V,"Yes")+COUNTIFS([1]MASTERLIST!D:D,"*"&amp;METADATA!A27&amp;"*",[1]MASTERLIST!K:K,"",[1]MASTERLIST!M:M,"Yes",[1]MASTERLIST!V:V,"Yes"))</f>
        <v>0</v>
      </c>
      <c r="U27" s="3">
        <f t="shared" si="9"/>
        <v>2</v>
      </c>
      <c r="V27">
        <f t="shared" si="10"/>
        <v>0</v>
      </c>
      <c r="X27">
        <f t="shared" si="2"/>
        <v>1</v>
      </c>
      <c r="Y27">
        <f>COUNTIFS([1]MASTERLIST!D:D,"*"&amp;METADATA!A27&amp;"*",[1]MASTERLIST!S:S,"Negative")</f>
        <v>0</v>
      </c>
      <c r="Z27">
        <f t="shared" si="3"/>
        <v>0</v>
      </c>
      <c r="AA27">
        <f>COUNTIFS([1]MASTERLIST!D:D,"*"&amp;METADATA!A27&amp;"*",[1]MASTERLIST!S:S,"Pending")-COUNTIFS([1]MASTERLIST!D:D,"*"&amp;METADATA!A27&amp;"*",[1]MASTERLIST!S:S,"Pending",[1]MASTERLIST!V:V,"Yes")</f>
        <v>1</v>
      </c>
      <c r="AS27" s="3">
        <f>COUNTIF('[1]RESIDENT SUMMARY'!B:B,"*"&amp;METADATA!A27&amp;"*")</f>
        <v>0</v>
      </c>
      <c r="AT27" s="3">
        <f>COUNTIFS('[1]RESIDENT SUMMARY'!$B:$B,"*"&amp;METADATA!$A27&amp;"*",'[1]RESIDENT SUMMARY'!$C:$C,"Positive")</f>
        <v>0</v>
      </c>
      <c r="AU27" s="3">
        <f>COUNTIFS('[1]RESIDENT SUMMARY'!$B:$B,"*"&amp;METADATA!$A27&amp;"*",'[1]RESIDENT SUMMARY'!$C:$C,"Positive",'[1]RESIDENT SUMMARY'!G:G,"Yes")</f>
        <v>0</v>
      </c>
      <c r="AV27" s="3">
        <f>COUNTIFS('[1]RESIDENT SUMMARY'!$B:$B,"*"&amp;METADATA!$A27&amp;"*",'[1]RESIDENT SUMMARY'!$C:$C,"Positive")</f>
        <v>0</v>
      </c>
      <c r="AW27">
        <f>COUNTIFS('[1]RESIDENT SUMMARY'!B:B,"*"&amp;METADATA!A27&amp;"*",'[1]RESIDENT SUMMARY'!C:C,"Pending")</f>
        <v>0</v>
      </c>
      <c r="AX27">
        <f>COUNTIFS('[1]RESIDENT SUMMARY'!B:B,"*"&amp;METADATA!A27&amp;"*",'[1]RESIDENT SUMMARY'!C:C,"Pending",'[1]RESIDENT SUMMARY'!G:G,"Yes")</f>
        <v>0</v>
      </c>
      <c r="AY27">
        <f t="shared" si="13"/>
        <v>0</v>
      </c>
      <c r="AZ27">
        <f>COUNTIFS('[1]RESIDENT SUMMARY'!B:B,"*"&amp;METADATA!A27&amp;"*",'[1]RESIDENT SUMMARY'!C:C,"Negative")</f>
        <v>0</v>
      </c>
      <c r="BA27">
        <f>COUNTIFS('[1]RESIDENT SUMMARY'!B:B,"*"&amp;METADATA!A27&amp;"*",'[1]RESIDENT SUMMARY'!C:C,"Not Tested")</f>
        <v>0</v>
      </c>
      <c r="BB27" t="e">
        <f>COUNTIFS('[1]RESIDENT SUMMARY'!B:B,"*"&amp;METADATA!A27&amp;"*",'[1]RESIDENT SUMMARY'!#REF!,"Yes")-COUNTIFS('[1]RESIDENT SUMMARY'!B:B,"*"&amp;METADATA!A27&amp;"*",'[1]RESIDENT SUMMARY'!#REF!,"Yes",'[1]RESIDENT SUMMARY'!C:C,"Positive")</f>
        <v>#REF!</v>
      </c>
      <c r="BC27" t="e">
        <f>COUNTIFS('[1]RESIDENT SUMMARY'!B:B,"*"&amp;METADATA!A27&amp;"*",'[1]RESIDENT SUMMARY'!#REF!,"Yes")-(COUNTIFS('[1]RESIDENT SUMMARY'!B:B,"*"&amp;METADATA!A27&amp;"*",'[1]RESIDENT SUMMARY'!D:D,"",'[1]RESIDENT SUMMARY'!#REF!,"Yes"))-COUNTIFS('[1]RESIDENT SUMMARY'!B:B,"*"&amp;METADATA!A27&amp;"*",'[1]RESIDENT SUMMARY'!#REF!,"Yes",'[1]RESIDENT SUMMARY'!C:C,"Positive")</f>
        <v>#REF!</v>
      </c>
      <c r="BD27" t="e">
        <f>COUNTIFS('[1]RESIDENT SUMMARY'!B:B,"*"&amp;METADATA!A27&amp;"*",'[1]RESIDENT SUMMARY'!#REF!,"Yes",'[1]RESIDENT SUMMARY'!G:G,"Yes")-(COUNTIFS('[1]RESIDENT SUMMARY'!B:B,"*"&amp;METADATA!A27&amp;"*",'[1]RESIDENT SUMMARY'!D:D,"",'[1]RESIDENT SUMMARY'!#REF!,"Yes",'[1]RESIDENT SUMMARY'!G:G,"Yes"))-COUNTIFS('[1]RESIDENT SUMMARY'!B:B,"*"&amp;METADATA!A27&amp;"*",'[1]RESIDENT SUMMARY'!#REF!,"Yes",'[1]RESIDENT SUMMARY'!C:C,"Positive",'[1]RESIDENT SUMMARY'!G:G,"Yes")</f>
        <v>#REF!</v>
      </c>
      <c r="BE27" t="e">
        <f t="shared" si="4"/>
        <v>#REF!</v>
      </c>
      <c r="BF27" t="e">
        <f t="shared" si="5"/>
        <v>#REF!</v>
      </c>
      <c r="BG27">
        <f>COUNTIFS('[1]RESIDENT SUMMARY'!B:B,"*"&amp;METADATA!A27&amp;"*",'[1]RESIDENT SUMMARY'!D:D,"Yes")</f>
        <v>0</v>
      </c>
      <c r="BH27">
        <f>COUNTIFS('[1]RESIDENT SUMMARY'!B:B,"*"&amp;METADATA!A27&amp;"*",'[1]RESIDENT SUMMARY'!D:D,"Yes",'[1]RESIDENT SUMMARY'!G:G,"Yes")</f>
        <v>0</v>
      </c>
      <c r="BI27">
        <f>COUNTIFS('[1]RESIDENT SUMMARY'!B:B,"*"&amp;METADATA!A27&amp;"*",'[1]RESIDENT SUMMARY'!C:C,"Positive",'[1]RESIDENT SUMMARY'!D:D,"Yes")</f>
        <v>0</v>
      </c>
      <c r="BJ27">
        <f t="shared" si="25"/>
        <v>0</v>
      </c>
      <c r="BL27">
        <f t="shared" si="14"/>
        <v>0</v>
      </c>
      <c r="BM27">
        <f t="shared" si="14"/>
        <v>0</v>
      </c>
      <c r="BN27">
        <f t="shared" si="7"/>
        <v>2</v>
      </c>
      <c r="BP27" s="38" t="str">
        <f>'[1]RESIDENCE SUMMARY'!A35</f>
        <v xml:space="preserve">Rosemary </v>
      </c>
      <c r="BQ27" s="39">
        <f t="shared" si="26"/>
        <v>0</v>
      </c>
      <c r="BR27" s="39">
        <f t="shared" si="27"/>
        <v>0</v>
      </c>
      <c r="BS27" s="39">
        <f t="shared" si="28"/>
        <v>0</v>
      </c>
      <c r="BT27" s="39">
        <f t="shared" si="29"/>
        <v>0</v>
      </c>
      <c r="BU27" s="40">
        <f>'[1]RESIDENCE SUMMARY'!F35</f>
        <v>0</v>
      </c>
      <c r="BV27" s="39">
        <f>'[1]RESIDENCE SUMMARY'!G35</f>
        <v>0</v>
      </c>
      <c r="BW27" s="41">
        <f>'[1]RESIDENCE SUMMARY'!H35</f>
        <v>0</v>
      </c>
      <c r="CH27" s="43" t="str">
        <f>'[1]RESIDENCE SUMMARY'!A35</f>
        <v xml:space="preserve">Rosemary </v>
      </c>
      <c r="CI27" s="51">
        <f>'[1]RESIDENCE SUMMARY'!P35</f>
        <v>1</v>
      </c>
      <c r="CK27" s="33" t="str">
        <f>'[1]RESIDENT SUMMARY'!A27</f>
        <v>KRISTINA DEMARCO</v>
      </c>
      <c r="CL27" s="34" t="str">
        <f>'[1]RESIDENT SUMMARY'!B27</f>
        <v>Elm</v>
      </c>
      <c r="CM27" s="34" t="str">
        <f>'[1]RESIDENT SUMMARY'!C27</f>
        <v>Negative</v>
      </c>
      <c r="CN27" s="34">
        <f>'[1]RESIDENT SUMMARY'!D27</f>
        <v>0</v>
      </c>
      <c r="CO27" s="34">
        <f>'[1]RESIDENT SUMMARY'!F27</f>
        <v>0</v>
      </c>
      <c r="CP27" s="34">
        <f>'[1]RESIDENT SUMMARY'!E27</f>
        <v>0</v>
      </c>
      <c r="CQ27" s="34">
        <f>'[1]RESIDENT SUMMARY'!G27</f>
        <v>0</v>
      </c>
      <c r="CR27" s="35" t="b">
        <f t="shared" si="15"/>
        <v>0</v>
      </c>
    </row>
    <row r="28" spans="1:96" ht="18.75" customHeight="1" x14ac:dyDescent="0.3">
      <c r="A28" t="s">
        <v>105</v>
      </c>
      <c r="B28">
        <f>COUNTIFS([1]MASTERLIST!D:D,"*"&amp;METADATA!A28&amp;"*",[1]MASTERLIST!S:S,"Positive")</f>
        <v>0</v>
      </c>
      <c r="C28">
        <f>COUNTIFS([1]MASTERLIST!D:D,"*"&amp;METADATA!A28&amp;"*",[1]MASTERLIST!S:S,"Positive",[1]MASTERLIST!V:V,"Yes")</f>
        <v>0</v>
      </c>
      <c r="D28">
        <f t="shared" si="0"/>
        <v>0</v>
      </c>
      <c r="F28">
        <f>COUNTIF('[1]MASTERLIST SUMMARY'!B:B,"*"&amp;METADATA!A28&amp;"*")</f>
        <v>4</v>
      </c>
      <c r="H28">
        <f>COUNTIFS([1]MASTERLIST!D:D,"*"&amp;METADATA!A28&amp;"*",[1]MASTERLIST!K:K,"&lt;&gt;None")</f>
        <v>2</v>
      </c>
      <c r="I28">
        <f>COUNTIFS([1]MASTERLIST!D:D,"*"&amp;METADATA!A28&amp;"*",[1]MASTERLIST!K:K,"&lt;&gt;None",[1]MASTERLIST!S:S,"Positive")</f>
        <v>0</v>
      </c>
      <c r="J28">
        <f>COUNTIFS([1]MASTERLIST!D:D,"*"&amp;METADATA!A28&amp;"*",[1]MASTERLIST!K:K,"&lt;&gt;None",[1]MASTERLIST!S:S,"Pending")</f>
        <v>0</v>
      </c>
      <c r="K28">
        <f>COUNTIFS([1]MASTERLIST!D:D,"*"&amp;METADATA!A28&amp;"*",[1]MASTERLIST!K:K,"&lt;&gt;None",[1]MASTERLIST!S:S,"Negative")</f>
        <v>0</v>
      </c>
      <c r="L28">
        <f>COUNTIFS([1]MASTERLIST!D:D,"*"&amp;METADATA!A28&amp;"*",[1]MASTERLIST!K:K,"&lt;&gt;None",[1]MASTERLIST!S:S,"Not Tested")</f>
        <v>2</v>
      </c>
      <c r="M28">
        <f>COUNTIFS([1]MASTERLIST!D:D,"*"&amp;METADATA!A28&amp;"*",[1]MASTERLIST!K:K,"&lt;&gt;None",[1]MASTERLIST!S:S,"Positive",[1]MASTERLIST!V:V,"Yes")+COUNTIFS([1]MASTERLIST!D:D,"*"&amp;METADATA!A28&amp;"*",[1]MASTERLIST!K:K,"&lt;&gt;None",[1]MASTERLIST!S:S,"Pending",[1]MASTERLIST!V:V,"Yes")+COUNTIFS([1]MASTERLIST!D:D,"*"&amp;METADATA!A28&amp;"*",[1]MASTERLIST!K:K,"&lt;&gt;None",[1]MASTERLIST!S:S,"Not Tested",[1]MASTERLIST!V:V,"Yes")+COUNTIFS([1]MASTERLIST!D:D,"*"&amp;METADATA!A28&amp;"*",[1]MASTERLIST!K:K,"&lt;&gt;None",[1]MASTERLIST!S:S,"Negative",[1]MASTERLIST!V:V,"Yes")</f>
        <v>2</v>
      </c>
      <c r="N28">
        <f t="shared" si="1"/>
        <v>0</v>
      </c>
      <c r="P28">
        <f>COUNTIFS([1]MASTERLIST!D:D,"*"&amp;METADATA!A28&amp;"*",[1]MASTERLIST!M:M,"Yes")</f>
        <v>3</v>
      </c>
      <c r="Q28">
        <f>COUNTIFS([1]MASTERLIST!D:D,"*"&amp;METADATA!A28&amp;"*",[1]MASTERLIST!M:M,"Yes",[1]MASTERLIST!V:V,"Yes")</f>
        <v>3</v>
      </c>
      <c r="R28">
        <f t="shared" si="8"/>
        <v>0</v>
      </c>
      <c r="S28" s="3">
        <f>COUNTIFS([1]MASTERLIST!D:D,"*"&amp;METADATA!A28&amp;"*",[1]MASTERLIST!M:M,"Yes")-(COUNTIFS([1]MASTERLIST!D:D,"*"&amp;METADATA!A28&amp;"*",[1]MASTERLIST!K:K,"None",[1]MASTERLIST!M:M,"Yes")+COUNTIFS([1]MASTERLIST!D:D,"*"&amp;METADATA!A28&amp;"*",[1]MASTERLIST!K:K,"",[1]MASTERLIST!M:M,"Yes"))</f>
        <v>1</v>
      </c>
      <c r="T28" s="3">
        <f>COUNTIFS([1]MASTERLIST!D:D,"*"&amp;METADATA!A28&amp;"*",[1]MASTERLIST!M:M,"Yes",[1]MASTERLIST!V:V,"Yes")-(COUNTIFS([1]MASTERLIST!D:D,"*"&amp;METADATA!A28&amp;"*",[1]MASTERLIST!K:K,"None",[1]MASTERLIST!M:M,"Yes",[1]MASTERLIST!V:V,"Yes")+COUNTIFS([1]MASTERLIST!D:D,"*"&amp;METADATA!A28&amp;"*",[1]MASTERLIST!K:K,"",[1]MASTERLIST!M:M,"Yes",[1]MASTERLIST!V:V,"Yes"))</f>
        <v>1</v>
      </c>
      <c r="U28" s="3">
        <f t="shared" si="9"/>
        <v>0</v>
      </c>
      <c r="V28">
        <f t="shared" si="10"/>
        <v>0</v>
      </c>
      <c r="X28">
        <f t="shared" si="2"/>
        <v>1</v>
      </c>
      <c r="Y28">
        <f>COUNTIFS([1]MASTERLIST!D:D,"*"&amp;METADATA!A28&amp;"*",[1]MASTERLIST!S:S,"Negative")</f>
        <v>1</v>
      </c>
      <c r="Z28">
        <f t="shared" si="3"/>
        <v>0</v>
      </c>
      <c r="AA28">
        <f>COUNTIFS([1]MASTERLIST!D:D,"*"&amp;METADATA!A28&amp;"*",[1]MASTERLIST!S:S,"Pending")-COUNTIFS([1]MASTERLIST!D:D,"*"&amp;METADATA!A28&amp;"*",[1]MASTERLIST!S:S,"Pending",[1]MASTERLIST!V:V,"Yes")</f>
        <v>0</v>
      </c>
      <c r="AS28" s="3">
        <f>COUNTIF('[1]RESIDENT SUMMARY'!B:B,"*"&amp;METADATA!A28&amp;"*")</f>
        <v>0</v>
      </c>
      <c r="AT28" s="3">
        <f>COUNTIFS('[1]RESIDENT SUMMARY'!$B:$B,"*"&amp;METADATA!$A28&amp;"*",'[1]RESIDENT SUMMARY'!$C:$C,"Positive")</f>
        <v>0</v>
      </c>
      <c r="AU28" s="3">
        <f>COUNTIFS('[1]RESIDENT SUMMARY'!$B:$B,"*"&amp;METADATA!$A28&amp;"*",'[1]RESIDENT SUMMARY'!$C:$C,"Positive",'[1]RESIDENT SUMMARY'!G:G,"Yes")</f>
        <v>0</v>
      </c>
      <c r="AV28" s="3">
        <f>COUNTIFS('[1]RESIDENT SUMMARY'!$B:$B,"*"&amp;METADATA!$A28&amp;"*",'[1]RESIDENT SUMMARY'!$C:$C,"Positive")</f>
        <v>0</v>
      </c>
      <c r="AW28">
        <f>COUNTIFS('[1]RESIDENT SUMMARY'!B:B,"*"&amp;METADATA!A28&amp;"*",'[1]RESIDENT SUMMARY'!C:C,"Pending")</f>
        <v>0</v>
      </c>
      <c r="AX28">
        <f>COUNTIFS('[1]RESIDENT SUMMARY'!B:B,"*"&amp;METADATA!A28&amp;"*",'[1]RESIDENT SUMMARY'!C:C,"Pending",'[1]RESIDENT SUMMARY'!G:G,"Yes")</f>
        <v>0</v>
      </c>
      <c r="AY28">
        <f t="shared" si="13"/>
        <v>0</v>
      </c>
      <c r="AZ28">
        <f>COUNTIFS('[1]RESIDENT SUMMARY'!B:B,"*"&amp;METADATA!A28&amp;"*",'[1]RESIDENT SUMMARY'!C:C,"Negative")</f>
        <v>0</v>
      </c>
      <c r="BA28">
        <f>COUNTIFS('[1]RESIDENT SUMMARY'!B:B,"*"&amp;METADATA!A28&amp;"*",'[1]RESIDENT SUMMARY'!C:C,"Not Tested")</f>
        <v>0</v>
      </c>
      <c r="BB28" t="e">
        <f>COUNTIFS('[1]RESIDENT SUMMARY'!B:B,"*"&amp;METADATA!A28&amp;"*",'[1]RESIDENT SUMMARY'!#REF!,"Yes")-COUNTIFS('[1]RESIDENT SUMMARY'!B:B,"*"&amp;METADATA!A28&amp;"*",'[1]RESIDENT SUMMARY'!#REF!,"Yes",'[1]RESIDENT SUMMARY'!C:C,"Positive")</f>
        <v>#REF!</v>
      </c>
      <c r="BC28" t="e">
        <f>COUNTIFS('[1]RESIDENT SUMMARY'!B:B,"*"&amp;METADATA!A28&amp;"*",'[1]RESIDENT SUMMARY'!#REF!,"Yes")-(COUNTIFS('[1]RESIDENT SUMMARY'!B:B,"*"&amp;METADATA!A28&amp;"*",'[1]RESIDENT SUMMARY'!D:D,"",'[1]RESIDENT SUMMARY'!#REF!,"Yes"))-COUNTIFS('[1]RESIDENT SUMMARY'!B:B,"*"&amp;METADATA!A28&amp;"*",'[1]RESIDENT SUMMARY'!#REF!,"Yes",'[1]RESIDENT SUMMARY'!C:C,"Positive")</f>
        <v>#REF!</v>
      </c>
      <c r="BD28" t="e">
        <f>COUNTIFS('[1]RESIDENT SUMMARY'!B:B,"*"&amp;METADATA!A28&amp;"*",'[1]RESIDENT SUMMARY'!#REF!,"Yes",'[1]RESIDENT SUMMARY'!G:G,"Yes")-(COUNTIFS('[1]RESIDENT SUMMARY'!B:B,"*"&amp;METADATA!A28&amp;"*",'[1]RESIDENT SUMMARY'!D:D,"",'[1]RESIDENT SUMMARY'!#REF!,"Yes",'[1]RESIDENT SUMMARY'!G:G,"Yes"))-COUNTIFS('[1]RESIDENT SUMMARY'!B:B,"*"&amp;METADATA!A28&amp;"*",'[1]RESIDENT SUMMARY'!#REF!,"Yes",'[1]RESIDENT SUMMARY'!C:C,"Positive",'[1]RESIDENT SUMMARY'!G:G,"Yes")</f>
        <v>#REF!</v>
      </c>
      <c r="BE28" t="e">
        <f t="shared" si="4"/>
        <v>#REF!</v>
      </c>
      <c r="BF28" t="e">
        <f t="shared" si="5"/>
        <v>#REF!</v>
      </c>
      <c r="BG28">
        <f>COUNTIFS('[1]RESIDENT SUMMARY'!B:B,"*"&amp;METADATA!A28&amp;"*",'[1]RESIDENT SUMMARY'!D:D,"Yes")</f>
        <v>0</v>
      </c>
      <c r="BH28">
        <f>COUNTIFS('[1]RESIDENT SUMMARY'!B:B,"*"&amp;METADATA!A28&amp;"*",'[1]RESIDENT SUMMARY'!D:D,"Yes",'[1]RESIDENT SUMMARY'!G:G,"Yes")</f>
        <v>0</v>
      </c>
      <c r="BI28">
        <f>COUNTIFS('[1]RESIDENT SUMMARY'!B:B,"*"&amp;METADATA!A28&amp;"*",'[1]RESIDENT SUMMARY'!C:C,"Positive",'[1]RESIDENT SUMMARY'!D:D,"Yes")</f>
        <v>0</v>
      </c>
      <c r="BJ28">
        <f t="shared" si="25"/>
        <v>0</v>
      </c>
      <c r="BL28">
        <f t="shared" si="14"/>
        <v>0</v>
      </c>
      <c r="BM28">
        <f t="shared" si="14"/>
        <v>0</v>
      </c>
      <c r="BN28">
        <f t="shared" si="7"/>
        <v>0</v>
      </c>
      <c r="BP28" s="38" t="str">
        <f>'[1]RESIDENCE SUMMARY'!A44</f>
        <v>Thyme</v>
      </c>
      <c r="BQ28" s="39">
        <f t="shared" si="26"/>
        <v>0</v>
      </c>
      <c r="BR28" s="39">
        <f t="shared" si="27"/>
        <v>0</v>
      </c>
      <c r="BS28" s="39">
        <f t="shared" si="28"/>
        <v>0</v>
      </c>
      <c r="BT28" s="39">
        <f t="shared" si="29"/>
        <v>0</v>
      </c>
      <c r="BU28" s="40">
        <f>'[1]RESIDENCE SUMMARY'!F44</f>
        <v>1</v>
      </c>
      <c r="BV28" s="39">
        <f>'[1]RESIDENCE SUMMARY'!G44</f>
        <v>0</v>
      </c>
      <c r="BW28" s="41">
        <f>'[1]RESIDENCE SUMMARY'!H44</f>
        <v>1</v>
      </c>
      <c r="CH28" s="43" t="str">
        <f>'[1]RESIDENCE SUMMARY'!A44</f>
        <v>Thyme</v>
      </c>
      <c r="CI28" s="51">
        <f>'[1]RESIDENCE SUMMARY'!P44</f>
        <v>1</v>
      </c>
      <c r="CK28" s="33" t="str">
        <f>'[1]RESIDENT SUMMARY'!A28</f>
        <v>JACOB GOLDENBERG</v>
      </c>
      <c r="CL28" s="34" t="str">
        <f>'[1]RESIDENT SUMMARY'!B28</f>
        <v>Eichenauer</v>
      </c>
      <c r="CM28" s="34" t="str">
        <f>'[1]RESIDENT SUMMARY'!C28</f>
        <v>Negative</v>
      </c>
      <c r="CN28" s="34">
        <f>'[1]RESIDENT SUMMARY'!D28</f>
        <v>0</v>
      </c>
      <c r="CO28" s="34">
        <f>'[1]RESIDENT SUMMARY'!F28</f>
        <v>0</v>
      </c>
      <c r="CP28" s="34">
        <f>'[1]RESIDENT SUMMARY'!E28</f>
        <v>0</v>
      </c>
      <c r="CQ28" s="34">
        <f>'[1]RESIDENT SUMMARY'!G28</f>
        <v>0</v>
      </c>
      <c r="CR28" s="35" t="b">
        <f t="shared" si="15"/>
        <v>0</v>
      </c>
    </row>
    <row r="29" spans="1:96" ht="18.75" customHeight="1" x14ac:dyDescent="0.3">
      <c r="A29" t="s">
        <v>106</v>
      </c>
      <c r="B29">
        <f>COUNTIFS([1]MASTERLIST!D:D,"*"&amp;METADATA!A29&amp;"*",[1]MASTERLIST!S:S,"Positive")</f>
        <v>1</v>
      </c>
      <c r="C29">
        <f>COUNTIFS([1]MASTERLIST!D:D,"*"&amp;METADATA!A29&amp;"*",[1]MASTERLIST!S:S,"Positive",[1]MASTERLIST!V:V,"Yes")</f>
        <v>0</v>
      </c>
      <c r="D29">
        <f t="shared" si="0"/>
        <v>1</v>
      </c>
      <c r="F29">
        <f>COUNTIF('[1]MASTERLIST SUMMARY'!B:B,"*"&amp;METADATA!A29&amp;"*")</f>
        <v>7</v>
      </c>
      <c r="H29">
        <f>COUNTIFS([1]MASTERLIST!D:D,"*"&amp;METADATA!A29&amp;"*",[1]MASTERLIST!K:K,"&lt;&gt;None")</f>
        <v>6</v>
      </c>
      <c r="I29">
        <f>COUNTIFS([1]MASTERLIST!D:D,"*"&amp;METADATA!A29&amp;"*",[1]MASTERLIST!K:K,"&lt;&gt;None",[1]MASTERLIST!S:S,"Positive")</f>
        <v>1</v>
      </c>
      <c r="J29">
        <f>COUNTIFS([1]MASTERLIST!D:D,"*"&amp;METADATA!A29&amp;"*",[1]MASTERLIST!K:K,"&lt;&gt;None",[1]MASTERLIST!S:S,"Pending")</f>
        <v>0</v>
      </c>
      <c r="K29">
        <f>COUNTIFS([1]MASTERLIST!D:D,"*"&amp;METADATA!A29&amp;"*",[1]MASTERLIST!K:K,"&lt;&gt;None",[1]MASTERLIST!S:S,"Negative")</f>
        <v>1</v>
      </c>
      <c r="L29">
        <f>COUNTIFS([1]MASTERLIST!D:D,"*"&amp;METADATA!A29&amp;"*",[1]MASTERLIST!K:K,"&lt;&gt;None",[1]MASTERLIST!S:S,"Not Tested")</f>
        <v>3</v>
      </c>
      <c r="M29">
        <f>COUNTIFS([1]MASTERLIST!D:D,"*"&amp;METADATA!A29&amp;"*",[1]MASTERLIST!K:K,"&lt;&gt;None",[1]MASTERLIST!S:S,"Positive",[1]MASTERLIST!V:V,"Yes")+COUNTIFS([1]MASTERLIST!D:D,"*"&amp;METADATA!A29&amp;"*",[1]MASTERLIST!K:K,"&lt;&gt;None",[1]MASTERLIST!S:S,"Pending",[1]MASTERLIST!V:V,"Yes")+COUNTIFS([1]MASTERLIST!D:D,"*"&amp;METADATA!A29&amp;"*",[1]MASTERLIST!K:K,"&lt;&gt;None",[1]MASTERLIST!S:S,"Not Tested",[1]MASTERLIST!V:V,"Yes")+COUNTIFS([1]MASTERLIST!D:D,"*"&amp;METADATA!A29&amp;"*",[1]MASTERLIST!K:K,"&lt;&gt;None",[1]MASTERLIST!S:S,"Negative",[1]MASTERLIST!V:V,"Yes")</f>
        <v>4</v>
      </c>
      <c r="N29">
        <f t="shared" si="1"/>
        <v>2</v>
      </c>
      <c r="P29">
        <f>COUNTIFS([1]MASTERLIST!D:D,"*"&amp;METADATA!A29&amp;"*",[1]MASTERLIST!M:M,"Yes")</f>
        <v>1</v>
      </c>
      <c r="Q29">
        <f>COUNTIFS([1]MASTERLIST!D:D,"*"&amp;METADATA!A29&amp;"*",[1]MASTERLIST!M:M,"Yes",[1]MASTERLIST!V:V,"Yes")</f>
        <v>0</v>
      </c>
      <c r="R29">
        <f t="shared" si="8"/>
        <v>1</v>
      </c>
      <c r="S29" s="3">
        <f>COUNTIFS([1]MASTERLIST!D:D,"*"&amp;METADATA!A29&amp;"*",[1]MASTERLIST!M:M,"Yes")-(COUNTIFS([1]MASTERLIST!D:D,"*"&amp;METADATA!A29&amp;"*",[1]MASTERLIST!K:K,"None",[1]MASTERLIST!M:M,"Yes")+COUNTIFS([1]MASTERLIST!D:D,"*"&amp;METADATA!A29&amp;"*",[1]MASTERLIST!K:K,"",[1]MASTERLIST!M:M,"Yes"))</f>
        <v>0</v>
      </c>
      <c r="T29" s="3">
        <f>COUNTIFS([1]MASTERLIST!D:D,"*"&amp;METADATA!A29&amp;"*",[1]MASTERLIST!M:M,"Yes",[1]MASTERLIST!V:V,"Yes")-(COUNTIFS([1]MASTERLIST!D:D,"*"&amp;METADATA!A29&amp;"*",[1]MASTERLIST!K:K,"None",[1]MASTERLIST!M:M,"Yes",[1]MASTERLIST!V:V,"Yes")+COUNTIFS([1]MASTERLIST!D:D,"*"&amp;METADATA!A29&amp;"*",[1]MASTERLIST!K:K,"",[1]MASTERLIST!M:M,"Yes",[1]MASTERLIST!V:V,"Yes"))</f>
        <v>0</v>
      </c>
      <c r="U29" s="3">
        <f t="shared" si="9"/>
        <v>0</v>
      </c>
      <c r="V29">
        <f t="shared" si="10"/>
        <v>1</v>
      </c>
      <c r="X29">
        <f t="shared" si="2"/>
        <v>2</v>
      </c>
      <c r="Y29">
        <f>COUNTIFS([1]MASTERLIST!D:D,"*"&amp;METADATA!A29&amp;"*",[1]MASTERLIST!S:S,"Negative")</f>
        <v>1</v>
      </c>
      <c r="Z29">
        <f t="shared" si="3"/>
        <v>1</v>
      </c>
      <c r="AA29">
        <f>COUNTIFS([1]MASTERLIST!D:D,"*"&amp;METADATA!A29&amp;"*",[1]MASTERLIST!S:S,"Pending")-COUNTIFS([1]MASTERLIST!D:D,"*"&amp;METADATA!A29&amp;"*",[1]MASTERLIST!S:S,"Pending",[1]MASTERLIST!V:V,"Yes")</f>
        <v>0</v>
      </c>
      <c r="AS29" s="3">
        <f>COUNTIF('[1]RESIDENT SUMMARY'!B:B,"*"&amp;METADATA!A29&amp;"*")</f>
        <v>6</v>
      </c>
      <c r="AT29" s="3">
        <f>COUNTIFS('[1]RESIDENT SUMMARY'!$B:$B,"*"&amp;METADATA!$A29&amp;"*",'[1]RESIDENT SUMMARY'!$C:$C,"Positive")</f>
        <v>0</v>
      </c>
      <c r="AU29" s="3">
        <f>COUNTIFS('[1]RESIDENT SUMMARY'!$B:$B,"*"&amp;METADATA!$A29&amp;"*",'[1]RESIDENT SUMMARY'!$C:$C,"Positive",'[1]RESIDENT SUMMARY'!G:G,"Yes")</f>
        <v>0</v>
      </c>
      <c r="AV29" s="3">
        <f>COUNTIFS('[1]RESIDENT SUMMARY'!$B:$B,"*"&amp;METADATA!$A29&amp;"*",'[1]RESIDENT SUMMARY'!$C:$C,"Positive")</f>
        <v>0</v>
      </c>
      <c r="AW29">
        <f>COUNTIFS('[1]RESIDENT SUMMARY'!B:B,"*"&amp;METADATA!A29&amp;"*",'[1]RESIDENT SUMMARY'!C:C,"Pending")</f>
        <v>6</v>
      </c>
      <c r="AX29">
        <f>COUNTIFS('[1]RESIDENT SUMMARY'!B:B,"*"&amp;METADATA!A29&amp;"*",'[1]RESIDENT SUMMARY'!C:C,"Pending",'[1]RESIDENT SUMMARY'!G:G,"Yes")</f>
        <v>0</v>
      </c>
      <c r="AY29">
        <f t="shared" si="13"/>
        <v>6</v>
      </c>
      <c r="AZ29">
        <f>COUNTIFS('[1]RESIDENT SUMMARY'!B:B,"*"&amp;METADATA!A29&amp;"*",'[1]RESIDENT SUMMARY'!C:C,"Negative")</f>
        <v>0</v>
      </c>
      <c r="BA29">
        <f>COUNTIFS('[1]RESIDENT SUMMARY'!B:B,"*"&amp;METADATA!A29&amp;"*",'[1]RESIDENT SUMMARY'!C:C,"Not Tested")</f>
        <v>0</v>
      </c>
      <c r="BB29" t="e">
        <f>COUNTIFS('[1]RESIDENT SUMMARY'!B:B,"*"&amp;METADATA!A29&amp;"*",'[1]RESIDENT SUMMARY'!#REF!,"Yes")-COUNTIFS('[1]RESIDENT SUMMARY'!B:B,"*"&amp;METADATA!A29&amp;"*",'[1]RESIDENT SUMMARY'!#REF!,"Yes",'[1]RESIDENT SUMMARY'!C:C,"Positive")</f>
        <v>#REF!</v>
      </c>
      <c r="BC29" t="e">
        <f>COUNTIFS('[1]RESIDENT SUMMARY'!B:B,"*"&amp;METADATA!A29&amp;"*",'[1]RESIDENT SUMMARY'!#REF!,"Yes")-(COUNTIFS('[1]RESIDENT SUMMARY'!B:B,"*"&amp;METADATA!A29&amp;"*",'[1]RESIDENT SUMMARY'!D:D,"",'[1]RESIDENT SUMMARY'!#REF!,"Yes"))-COUNTIFS('[1]RESIDENT SUMMARY'!B:B,"*"&amp;METADATA!A29&amp;"*",'[1]RESIDENT SUMMARY'!#REF!,"Yes",'[1]RESIDENT SUMMARY'!C:C,"Positive")</f>
        <v>#REF!</v>
      </c>
      <c r="BD29" t="e">
        <f>COUNTIFS('[1]RESIDENT SUMMARY'!B:B,"*"&amp;METADATA!A29&amp;"*",'[1]RESIDENT SUMMARY'!#REF!,"Yes",'[1]RESIDENT SUMMARY'!G:G,"Yes")-(COUNTIFS('[1]RESIDENT SUMMARY'!B:B,"*"&amp;METADATA!A29&amp;"*",'[1]RESIDENT SUMMARY'!D:D,"",'[1]RESIDENT SUMMARY'!#REF!,"Yes",'[1]RESIDENT SUMMARY'!G:G,"Yes"))-COUNTIFS('[1]RESIDENT SUMMARY'!B:B,"*"&amp;METADATA!A29&amp;"*",'[1]RESIDENT SUMMARY'!#REF!,"Yes",'[1]RESIDENT SUMMARY'!C:C,"Positive",'[1]RESIDENT SUMMARY'!G:G,"Yes")</f>
        <v>#REF!</v>
      </c>
      <c r="BE29" t="e">
        <f t="shared" si="4"/>
        <v>#REF!</v>
      </c>
      <c r="BF29" t="e">
        <f t="shared" si="5"/>
        <v>#REF!</v>
      </c>
      <c r="BG29">
        <f>COUNTIFS('[1]RESIDENT SUMMARY'!B:B,"*"&amp;METADATA!A29&amp;"*",'[1]RESIDENT SUMMARY'!D:D,"Yes")</f>
        <v>2</v>
      </c>
      <c r="BH29">
        <f>COUNTIFS('[1]RESIDENT SUMMARY'!B:B,"*"&amp;METADATA!A29&amp;"*",'[1]RESIDENT SUMMARY'!D:D,"Yes",'[1]RESIDENT SUMMARY'!G:G,"Yes")</f>
        <v>0</v>
      </c>
      <c r="BI29">
        <f>COUNTIFS('[1]RESIDENT SUMMARY'!B:B,"*"&amp;METADATA!A29&amp;"*",'[1]RESIDENT SUMMARY'!C:C,"Positive",'[1]RESIDENT SUMMARY'!D:D,"Yes")</f>
        <v>0</v>
      </c>
      <c r="BJ29">
        <f t="shared" si="25"/>
        <v>2</v>
      </c>
      <c r="BL29">
        <f t="shared" si="14"/>
        <v>0</v>
      </c>
      <c r="BM29">
        <f t="shared" si="14"/>
        <v>1</v>
      </c>
      <c r="BN29">
        <f t="shared" si="7"/>
        <v>4</v>
      </c>
      <c r="BP29" s="38" t="str">
        <f>'[1]RESIDENCE SUMMARY'!A32</f>
        <v>Rapp R</v>
      </c>
      <c r="BQ29" s="39">
        <f t="shared" si="26"/>
        <v>1</v>
      </c>
      <c r="BR29" s="39">
        <f t="shared" si="27"/>
        <v>0</v>
      </c>
      <c r="BS29" s="39">
        <f t="shared" si="28"/>
        <v>0</v>
      </c>
      <c r="BT29" s="39">
        <f t="shared" si="29"/>
        <v>0</v>
      </c>
      <c r="BU29" s="40">
        <f>'[1]RESIDENCE SUMMARY'!F32</f>
        <v>1</v>
      </c>
      <c r="BV29" s="39">
        <f>'[1]RESIDENCE SUMMARY'!G32</f>
        <v>0</v>
      </c>
      <c r="BW29" s="41">
        <f>'[1]RESIDENCE SUMMARY'!H32</f>
        <v>2</v>
      </c>
      <c r="CH29" s="43" t="str">
        <f>'[1]RESIDENCE SUMMARY'!A32</f>
        <v>Rapp R</v>
      </c>
      <c r="CI29" s="51">
        <f>'[1]RESIDENCE SUMMARY'!P32</f>
        <v>1</v>
      </c>
      <c r="CK29" s="33" t="str">
        <f>'[1]RESIDENT SUMMARY'!A29</f>
        <v>JEFFREY CONNOLLY</v>
      </c>
      <c r="CL29" s="34" t="str">
        <f>'[1]RESIDENT SUMMARY'!B29</f>
        <v>Barefoot</v>
      </c>
      <c r="CM29" s="34" t="str">
        <f>'[1]RESIDENT SUMMARY'!C29</f>
        <v>Negative</v>
      </c>
      <c r="CN29" s="34">
        <f>'[1]RESIDENT SUMMARY'!D29</f>
        <v>0</v>
      </c>
      <c r="CO29" s="34">
        <f>'[1]RESIDENT SUMMARY'!F29</f>
        <v>0</v>
      </c>
      <c r="CP29" s="34">
        <f>'[1]RESIDENT SUMMARY'!E29</f>
        <v>0</v>
      </c>
      <c r="CQ29" s="34">
        <f>'[1]RESIDENT SUMMARY'!G29</f>
        <v>0</v>
      </c>
      <c r="CR29" s="35" t="b">
        <f t="shared" si="15"/>
        <v>0</v>
      </c>
    </row>
    <row r="30" spans="1:96" ht="18.75" customHeight="1" thickBot="1" x14ac:dyDescent="0.35">
      <c r="A30" t="s">
        <v>107</v>
      </c>
      <c r="B30">
        <f>COUNTIFS([1]MASTERLIST!D:D,"*"&amp;METADATA!A30&amp;"*",[1]MASTERLIST!S:S,"Positive")</f>
        <v>1</v>
      </c>
      <c r="C30">
        <f>COUNTIFS([1]MASTERLIST!D:D,"*"&amp;METADATA!A30&amp;"*",[1]MASTERLIST!S:S,"Positive",[1]MASTERLIST!V:V,"Yes")</f>
        <v>0</v>
      </c>
      <c r="D30">
        <f t="shared" si="0"/>
        <v>1</v>
      </c>
      <c r="F30">
        <f>COUNTIF('[1]MASTERLIST SUMMARY'!B:B,"*"&amp;METADATA!A30&amp;"*")</f>
        <v>4</v>
      </c>
      <c r="H30">
        <f>COUNTIFS([1]MASTERLIST!D:D,"*"&amp;METADATA!A30&amp;"*",[1]MASTERLIST!K:K,"&lt;&gt;None")</f>
        <v>4</v>
      </c>
      <c r="I30">
        <f>COUNTIFS([1]MASTERLIST!D:D,"*"&amp;METADATA!A30&amp;"*",[1]MASTERLIST!K:K,"&lt;&gt;None",[1]MASTERLIST!S:S,"Positive")</f>
        <v>1</v>
      </c>
      <c r="J30">
        <f>COUNTIFS([1]MASTERLIST!D:D,"*"&amp;METADATA!A30&amp;"*",[1]MASTERLIST!K:K,"&lt;&gt;None",[1]MASTERLIST!S:S,"Pending")</f>
        <v>0</v>
      </c>
      <c r="K30">
        <f>COUNTIFS([1]MASTERLIST!D:D,"*"&amp;METADATA!A30&amp;"*",[1]MASTERLIST!K:K,"&lt;&gt;None",[1]MASTERLIST!S:S,"Negative")</f>
        <v>2</v>
      </c>
      <c r="L30">
        <f>COUNTIFS([1]MASTERLIST!D:D,"*"&amp;METADATA!A30&amp;"*",[1]MASTERLIST!K:K,"&lt;&gt;None",[1]MASTERLIST!S:S,"Not Tested")</f>
        <v>1</v>
      </c>
      <c r="M30">
        <f>COUNTIFS([1]MASTERLIST!D:D,"*"&amp;METADATA!A30&amp;"*",[1]MASTERLIST!K:K,"&lt;&gt;None",[1]MASTERLIST!S:S,"Positive",[1]MASTERLIST!V:V,"Yes")+COUNTIFS([1]MASTERLIST!D:D,"*"&amp;METADATA!A30&amp;"*",[1]MASTERLIST!K:K,"&lt;&gt;None",[1]MASTERLIST!S:S,"Pending",[1]MASTERLIST!V:V,"Yes")+COUNTIFS([1]MASTERLIST!D:D,"*"&amp;METADATA!A30&amp;"*",[1]MASTERLIST!K:K,"&lt;&gt;None",[1]MASTERLIST!S:S,"Not Tested",[1]MASTERLIST!V:V,"Yes")+COUNTIFS([1]MASTERLIST!D:D,"*"&amp;METADATA!A30&amp;"*",[1]MASTERLIST!K:K,"&lt;&gt;None",[1]MASTERLIST!S:S,"Negative",[1]MASTERLIST!V:V,"Yes")</f>
        <v>2</v>
      </c>
      <c r="N30">
        <f t="shared" si="1"/>
        <v>2</v>
      </c>
      <c r="P30">
        <f>COUNTIFS([1]MASTERLIST!D:D,"*"&amp;METADATA!A30&amp;"*",[1]MASTERLIST!M:M,"Yes")</f>
        <v>2</v>
      </c>
      <c r="Q30">
        <f>COUNTIFS([1]MASTERLIST!D:D,"*"&amp;METADATA!A30&amp;"*",[1]MASTERLIST!M:M,"Yes",[1]MASTERLIST!V:V,"Yes")</f>
        <v>1</v>
      </c>
      <c r="R30">
        <f t="shared" si="8"/>
        <v>1</v>
      </c>
      <c r="S30" s="3">
        <f>COUNTIFS([1]MASTERLIST!D:D,"*"&amp;METADATA!A30&amp;"*",[1]MASTERLIST!M:M,"Yes")-(COUNTIFS([1]MASTERLIST!D:D,"*"&amp;METADATA!A30&amp;"*",[1]MASTERLIST!K:K,"None",[1]MASTERLIST!M:M,"Yes")+COUNTIFS([1]MASTERLIST!D:D,"*"&amp;METADATA!A30&amp;"*",[1]MASTERLIST!K:K,"",[1]MASTERLIST!M:M,"Yes"))</f>
        <v>2</v>
      </c>
      <c r="T30" s="3">
        <f>COUNTIFS([1]MASTERLIST!D:D,"*"&amp;METADATA!A30&amp;"*",[1]MASTERLIST!M:M,"Yes",[1]MASTERLIST!V:V,"Yes")-(COUNTIFS([1]MASTERLIST!D:D,"*"&amp;METADATA!A30&amp;"*",[1]MASTERLIST!K:K,"None",[1]MASTERLIST!M:M,"Yes",[1]MASTERLIST!V:V,"Yes")+COUNTIFS([1]MASTERLIST!D:D,"*"&amp;METADATA!A30&amp;"*",[1]MASTERLIST!K:K,"",[1]MASTERLIST!M:M,"Yes",[1]MASTERLIST!V:V,"Yes"))</f>
        <v>1</v>
      </c>
      <c r="U30" s="3">
        <f t="shared" si="9"/>
        <v>1</v>
      </c>
      <c r="V30">
        <f t="shared" si="10"/>
        <v>0</v>
      </c>
      <c r="X30">
        <f t="shared" si="2"/>
        <v>3</v>
      </c>
      <c r="Y30">
        <f>COUNTIFS([1]MASTERLIST!D:D,"*"&amp;METADATA!A30&amp;"*",[1]MASTERLIST!S:S,"Negative")</f>
        <v>2</v>
      </c>
      <c r="Z30">
        <f t="shared" si="3"/>
        <v>1</v>
      </c>
      <c r="AA30">
        <f>COUNTIFS([1]MASTERLIST!D:D,"*"&amp;METADATA!A30&amp;"*",[1]MASTERLIST!S:S,"Pending")-COUNTIFS([1]MASTERLIST!D:D,"*"&amp;METADATA!A30&amp;"*",[1]MASTERLIST!S:S,"Pending",[1]MASTERLIST!V:V,"Yes")</f>
        <v>0</v>
      </c>
      <c r="AS30" s="3">
        <f>COUNTIF('[1]RESIDENT SUMMARY'!B:B,"*"&amp;METADATA!A30&amp;"*")</f>
        <v>1</v>
      </c>
      <c r="AT30" s="3">
        <f>COUNTIFS('[1]RESIDENT SUMMARY'!$B:$B,"*"&amp;METADATA!$A30&amp;"*",'[1]RESIDENT SUMMARY'!$C:$C,"Positive")</f>
        <v>1</v>
      </c>
      <c r="AU30" s="3">
        <f>COUNTIFS('[1]RESIDENT SUMMARY'!$B:$B,"*"&amp;METADATA!$A30&amp;"*",'[1]RESIDENT SUMMARY'!$C:$C,"Positive",'[1]RESIDENT SUMMARY'!G:G,"Yes")</f>
        <v>0</v>
      </c>
      <c r="AV30" s="3">
        <f>COUNTIFS('[1]RESIDENT SUMMARY'!$B:$B,"*"&amp;METADATA!$A30&amp;"*",'[1]RESIDENT SUMMARY'!$C:$C,"Positive")</f>
        <v>1</v>
      </c>
      <c r="AW30">
        <f>COUNTIFS('[1]RESIDENT SUMMARY'!B:B,"*"&amp;METADATA!A30&amp;"*",'[1]RESIDENT SUMMARY'!C:C,"Pending")</f>
        <v>0</v>
      </c>
      <c r="AX30">
        <f>COUNTIFS('[1]RESIDENT SUMMARY'!B:B,"*"&amp;METADATA!A30&amp;"*",'[1]RESIDENT SUMMARY'!C:C,"Pending",'[1]RESIDENT SUMMARY'!G:G,"Yes")</f>
        <v>0</v>
      </c>
      <c r="AY30">
        <f t="shared" si="13"/>
        <v>0</v>
      </c>
      <c r="AZ30">
        <f>COUNTIFS('[1]RESIDENT SUMMARY'!B:B,"*"&amp;METADATA!A30&amp;"*",'[1]RESIDENT SUMMARY'!C:C,"Negative")</f>
        <v>0</v>
      </c>
      <c r="BA30">
        <f>COUNTIFS('[1]RESIDENT SUMMARY'!B:B,"*"&amp;METADATA!A30&amp;"*",'[1]RESIDENT SUMMARY'!C:C,"Not Tested")</f>
        <v>0</v>
      </c>
      <c r="BB30" t="e">
        <f>COUNTIFS('[1]RESIDENT SUMMARY'!B:B,"*"&amp;METADATA!A30&amp;"*",'[1]RESIDENT SUMMARY'!#REF!,"Yes")-COUNTIFS('[1]RESIDENT SUMMARY'!B:B,"*"&amp;METADATA!A30&amp;"*",'[1]RESIDENT SUMMARY'!#REF!,"Yes",'[1]RESIDENT SUMMARY'!C:C,"Positive")</f>
        <v>#REF!</v>
      </c>
      <c r="BC30" t="e">
        <f>COUNTIFS('[1]RESIDENT SUMMARY'!B:B,"*"&amp;METADATA!A30&amp;"*",'[1]RESIDENT SUMMARY'!#REF!,"Yes")-(COUNTIFS('[1]RESIDENT SUMMARY'!B:B,"*"&amp;METADATA!A30&amp;"*",'[1]RESIDENT SUMMARY'!D:D,"",'[1]RESIDENT SUMMARY'!#REF!,"Yes"))-COUNTIFS('[1]RESIDENT SUMMARY'!B:B,"*"&amp;METADATA!A30&amp;"*",'[1]RESIDENT SUMMARY'!#REF!,"Yes",'[1]RESIDENT SUMMARY'!C:C,"Positive")</f>
        <v>#REF!</v>
      </c>
      <c r="BD30" t="e">
        <f>COUNTIFS('[1]RESIDENT SUMMARY'!B:B,"*"&amp;METADATA!A30&amp;"*",'[1]RESIDENT SUMMARY'!#REF!,"Yes",'[1]RESIDENT SUMMARY'!G:G,"Yes")-(COUNTIFS('[1]RESIDENT SUMMARY'!B:B,"*"&amp;METADATA!A30&amp;"*",'[1]RESIDENT SUMMARY'!D:D,"",'[1]RESIDENT SUMMARY'!#REF!,"Yes",'[1]RESIDENT SUMMARY'!G:G,"Yes"))-COUNTIFS('[1]RESIDENT SUMMARY'!B:B,"*"&amp;METADATA!A30&amp;"*",'[1]RESIDENT SUMMARY'!#REF!,"Yes",'[1]RESIDENT SUMMARY'!C:C,"Positive",'[1]RESIDENT SUMMARY'!G:G,"Yes")</f>
        <v>#REF!</v>
      </c>
      <c r="BE30" t="e">
        <f t="shared" si="4"/>
        <v>#REF!</v>
      </c>
      <c r="BF30" t="e">
        <f>(BB30-BE30)</f>
        <v>#REF!</v>
      </c>
      <c r="BG30">
        <f>COUNTIFS('[1]RESIDENT SUMMARY'!B:B,"*"&amp;METADATA!A30&amp;"*",'[1]RESIDENT SUMMARY'!D:D,"Yes")</f>
        <v>1</v>
      </c>
      <c r="BH30">
        <f>COUNTIFS('[1]RESIDENT SUMMARY'!B:B,"*"&amp;METADATA!A30&amp;"*",'[1]RESIDENT SUMMARY'!D:D,"Yes",'[1]RESIDENT SUMMARY'!G:G,"Yes")</f>
        <v>0</v>
      </c>
      <c r="BI30">
        <f>COUNTIFS('[1]RESIDENT SUMMARY'!B:B,"*"&amp;METADATA!A30&amp;"*",'[1]RESIDENT SUMMARY'!C:C,"Positive",'[1]RESIDENT SUMMARY'!D:D,"Yes")</f>
        <v>1</v>
      </c>
      <c r="BJ30">
        <f t="shared" si="25"/>
        <v>0</v>
      </c>
      <c r="BL30">
        <f t="shared" si="14"/>
        <v>0</v>
      </c>
      <c r="BM30">
        <f t="shared" si="14"/>
        <v>2</v>
      </c>
      <c r="BN30">
        <f t="shared" si="7"/>
        <v>2</v>
      </c>
      <c r="BP30" s="38" t="str">
        <f>'[1]RESIDENCE SUMMARY'!A33</f>
        <v>Rapp West</v>
      </c>
      <c r="BQ30" s="39">
        <f t="shared" si="26"/>
        <v>0</v>
      </c>
      <c r="BR30" s="39">
        <f t="shared" si="27"/>
        <v>0</v>
      </c>
      <c r="BS30" s="39">
        <f t="shared" si="28"/>
        <v>0</v>
      </c>
      <c r="BT30" s="39">
        <f t="shared" si="29"/>
        <v>0</v>
      </c>
      <c r="BU30" s="40">
        <f>'[1]RESIDENCE SUMMARY'!F33</f>
        <v>0</v>
      </c>
      <c r="BV30" s="39">
        <f>'[1]RESIDENCE SUMMARY'!G33</f>
        <v>0</v>
      </c>
      <c r="BW30" s="41">
        <f>'[1]RESIDENCE SUMMARY'!H33</f>
        <v>0</v>
      </c>
      <c r="CH30" s="43" t="str">
        <f>'[1]RESIDENCE SUMMARY'!A33</f>
        <v>Rapp West</v>
      </c>
      <c r="CI30" s="59">
        <f>'[1]RESIDENCE SUMMARY'!P33</f>
        <v>1</v>
      </c>
      <c r="CK30" s="33" t="str">
        <f>'[1]RESIDENT SUMMARY'!A30</f>
        <v>WILLEM KIERSTEAD</v>
      </c>
      <c r="CL30" s="34" t="str">
        <f>'[1]RESIDENT SUMMARY'!B30</f>
        <v>Smith</v>
      </c>
      <c r="CM30" s="34" t="str">
        <f>'[1]RESIDENT SUMMARY'!C30</f>
        <v>Negative</v>
      </c>
      <c r="CN30" s="34">
        <f>'[1]RESIDENT SUMMARY'!D30</f>
        <v>0</v>
      </c>
      <c r="CO30" s="34">
        <f>'[1]RESIDENT SUMMARY'!F30</f>
        <v>0</v>
      </c>
      <c r="CP30" s="34">
        <f>'[1]RESIDENT SUMMARY'!E30</f>
        <v>0</v>
      </c>
      <c r="CQ30" s="34">
        <f>'[1]RESIDENT SUMMARY'!G30</f>
        <v>0</v>
      </c>
      <c r="CR30" s="35" t="b">
        <f t="shared" si="15"/>
        <v>0</v>
      </c>
    </row>
    <row r="31" spans="1:96" ht="18.75" customHeight="1" x14ac:dyDescent="0.25">
      <c r="A31" t="s">
        <v>108</v>
      </c>
      <c r="B31">
        <f>COUNTIFS([1]MASTERLIST!D:D,"*"&amp;METADATA!A31&amp;"*",[1]MASTERLIST!S:S,"Positive")</f>
        <v>0</v>
      </c>
      <c r="C31">
        <f>COUNTIFS([1]MASTERLIST!D:D,"*"&amp;METADATA!A31&amp;"*",[1]MASTERLIST!S:S,"Positive",[1]MASTERLIST!V:V,"Yes")</f>
        <v>0</v>
      </c>
      <c r="D31">
        <f t="shared" si="0"/>
        <v>0</v>
      </c>
      <c r="F31">
        <f>COUNTIF('[1]MASTERLIST SUMMARY'!B:B,"*"&amp;METADATA!A31&amp;"*")</f>
        <v>1</v>
      </c>
      <c r="H31">
        <f>COUNTIFS([1]MASTERLIST!D:D,"*"&amp;METADATA!A31&amp;"*",[1]MASTERLIST!K:K,"&lt;&gt;None")</f>
        <v>1</v>
      </c>
      <c r="I31">
        <f>COUNTIFS([1]MASTERLIST!D:D,"*"&amp;METADATA!A31&amp;"*",[1]MASTERLIST!K:K,"&lt;&gt;None",[1]MASTERLIST!S:S,"Positive")</f>
        <v>0</v>
      </c>
      <c r="J31">
        <f>COUNTIFS([1]MASTERLIST!D:D,"*"&amp;METADATA!A31&amp;"*",[1]MASTERLIST!K:K,"&lt;&gt;None",[1]MASTERLIST!S:S,"Pending")</f>
        <v>0</v>
      </c>
      <c r="K31">
        <f>COUNTIFS([1]MASTERLIST!D:D,"*"&amp;METADATA!A31&amp;"*",[1]MASTERLIST!K:K,"&lt;&gt;None",[1]MASTERLIST!S:S,"Negative")</f>
        <v>1</v>
      </c>
      <c r="L31">
        <f>COUNTIFS([1]MASTERLIST!D:D,"*"&amp;METADATA!A31&amp;"*",[1]MASTERLIST!K:K,"&lt;&gt;None",[1]MASTERLIST!S:S,"Not Tested")</f>
        <v>0</v>
      </c>
      <c r="M31">
        <f>COUNTIFS([1]MASTERLIST!D:D,"*"&amp;METADATA!A31&amp;"*",[1]MASTERLIST!K:K,"&lt;&gt;None",[1]MASTERLIST!S:S,"Positive",[1]MASTERLIST!V:V,"Yes")+COUNTIFS([1]MASTERLIST!D:D,"*"&amp;METADATA!A31&amp;"*",[1]MASTERLIST!K:K,"&lt;&gt;None",[1]MASTERLIST!S:S,"Pending",[1]MASTERLIST!V:V,"Yes")+COUNTIFS([1]MASTERLIST!D:D,"*"&amp;METADATA!A31&amp;"*",[1]MASTERLIST!K:K,"&lt;&gt;None",[1]MASTERLIST!S:S,"Not Tested",[1]MASTERLIST!V:V,"Yes")+COUNTIFS([1]MASTERLIST!D:D,"*"&amp;METADATA!A31&amp;"*",[1]MASTERLIST!K:K,"&lt;&gt;None",[1]MASTERLIST!S:S,"Negative",[1]MASTERLIST!V:V,"Yes")</f>
        <v>1</v>
      </c>
      <c r="N31">
        <f t="shared" si="1"/>
        <v>0</v>
      </c>
      <c r="P31">
        <f>COUNTIFS([1]MASTERLIST!D:D,"*"&amp;METADATA!A31&amp;"*",[1]MASTERLIST!M:M,"Yes")</f>
        <v>0</v>
      </c>
      <c r="Q31">
        <f>COUNTIFS([1]MASTERLIST!D:D,"*"&amp;METADATA!A31&amp;"*",[1]MASTERLIST!M:M,"Yes",[1]MASTERLIST!V:V,"Yes")</f>
        <v>0</v>
      </c>
      <c r="R31">
        <f t="shared" si="8"/>
        <v>0</v>
      </c>
      <c r="S31" s="3">
        <f>COUNTIFS([1]MASTERLIST!D:D,"*"&amp;METADATA!A31&amp;"*",[1]MASTERLIST!M:M,"Yes")-(COUNTIFS([1]MASTERLIST!D:D,"*"&amp;METADATA!A31&amp;"*",[1]MASTERLIST!K:K,"None",[1]MASTERLIST!M:M,"Yes")+COUNTIFS([1]MASTERLIST!D:D,"*"&amp;METADATA!A31&amp;"*",[1]MASTERLIST!K:K,"",[1]MASTERLIST!M:M,"Yes"))</f>
        <v>0</v>
      </c>
      <c r="T31" s="3">
        <f>COUNTIFS([1]MASTERLIST!D:D,"*"&amp;METADATA!A31&amp;"*",[1]MASTERLIST!M:M,"Yes",[1]MASTERLIST!V:V,"Yes")-(COUNTIFS([1]MASTERLIST!D:D,"*"&amp;METADATA!A31&amp;"*",[1]MASTERLIST!K:K,"None",[1]MASTERLIST!M:M,"Yes",[1]MASTERLIST!V:V,"Yes")+COUNTIFS([1]MASTERLIST!D:D,"*"&amp;METADATA!A31&amp;"*",[1]MASTERLIST!K:K,"",[1]MASTERLIST!M:M,"Yes",[1]MASTERLIST!V:V,"Yes"))</f>
        <v>0</v>
      </c>
      <c r="U31" s="3">
        <f t="shared" si="9"/>
        <v>0</v>
      </c>
      <c r="V31">
        <f t="shared" si="10"/>
        <v>0</v>
      </c>
      <c r="X31">
        <f t="shared" si="2"/>
        <v>1</v>
      </c>
      <c r="Y31">
        <f>COUNTIFS([1]MASTERLIST!D:D,"*"&amp;METADATA!A31&amp;"*",[1]MASTERLIST!S:S,"Negative")</f>
        <v>1</v>
      </c>
      <c r="Z31">
        <f t="shared" si="3"/>
        <v>0</v>
      </c>
      <c r="AA31">
        <f>COUNTIFS([1]MASTERLIST!D:D,"*"&amp;METADATA!A31&amp;"*",[1]MASTERLIST!S:S,"Pending")-COUNTIFS([1]MASTERLIST!D:D,"*"&amp;METADATA!A31&amp;"*",[1]MASTERLIST!S:S,"Pending",[1]MASTERLIST!V:V,"Yes")</f>
        <v>0</v>
      </c>
      <c r="AS31" s="3">
        <f>COUNTIF('[1]RESIDENT SUMMARY'!B:B,"*"&amp;METADATA!A31&amp;"*")</f>
        <v>0</v>
      </c>
      <c r="AT31" s="3">
        <f>COUNTIFS('[1]RESIDENT SUMMARY'!$B:$B,"*"&amp;METADATA!$A31&amp;"*",'[1]RESIDENT SUMMARY'!$C:$C,"Positive")</f>
        <v>0</v>
      </c>
      <c r="AU31" s="3">
        <f>COUNTIFS('[1]RESIDENT SUMMARY'!$B:$B,"*"&amp;METADATA!$A31&amp;"*",'[1]RESIDENT SUMMARY'!$C:$C,"Positive",'[1]RESIDENT SUMMARY'!G:G,"Yes")</f>
        <v>0</v>
      </c>
      <c r="AV31" s="3">
        <f>COUNTIFS('[1]RESIDENT SUMMARY'!$B:$B,"*"&amp;METADATA!$A31&amp;"*",'[1]RESIDENT SUMMARY'!$C:$C,"Positive")</f>
        <v>0</v>
      </c>
      <c r="AW31">
        <f>COUNTIFS('[1]RESIDENT SUMMARY'!B:B,"*"&amp;METADATA!A31&amp;"*",'[1]RESIDENT SUMMARY'!C:C,"Pending")</f>
        <v>0</v>
      </c>
      <c r="AX31">
        <f>COUNTIFS('[1]RESIDENT SUMMARY'!B:B,"*"&amp;METADATA!A31&amp;"*",'[1]RESIDENT SUMMARY'!C:C,"Pending",'[1]RESIDENT SUMMARY'!G:G,"Yes")</f>
        <v>0</v>
      </c>
      <c r="AY31">
        <f t="shared" si="13"/>
        <v>0</v>
      </c>
      <c r="AZ31">
        <f>COUNTIFS('[1]RESIDENT SUMMARY'!B:B,"*"&amp;METADATA!A31&amp;"*",'[1]RESIDENT SUMMARY'!C:C,"Negative")</f>
        <v>0</v>
      </c>
      <c r="BA31">
        <f>COUNTIFS('[1]RESIDENT SUMMARY'!B:B,"*"&amp;METADATA!A31&amp;"*",'[1]RESIDENT SUMMARY'!C:C,"Not Tested")</f>
        <v>0</v>
      </c>
      <c r="BB31" t="e">
        <f>COUNTIFS('[1]RESIDENT SUMMARY'!B:B,"*"&amp;METADATA!A31&amp;"*",'[1]RESIDENT SUMMARY'!#REF!,"Yes")-COUNTIFS('[1]RESIDENT SUMMARY'!B:B,"*"&amp;METADATA!A31&amp;"*",'[1]RESIDENT SUMMARY'!#REF!,"Yes",'[1]RESIDENT SUMMARY'!C:C,"Positive")</f>
        <v>#REF!</v>
      </c>
      <c r="BC31" t="e">
        <f>COUNTIFS('[1]RESIDENT SUMMARY'!B:B,"*"&amp;METADATA!A31&amp;"*",'[1]RESIDENT SUMMARY'!#REF!,"Yes")-(COUNTIFS('[1]RESIDENT SUMMARY'!B:B,"*"&amp;METADATA!A31&amp;"*",'[1]RESIDENT SUMMARY'!D:D,"",'[1]RESIDENT SUMMARY'!#REF!,"Yes"))-COUNTIFS('[1]RESIDENT SUMMARY'!B:B,"*"&amp;METADATA!A31&amp;"*",'[1]RESIDENT SUMMARY'!#REF!,"Yes",'[1]RESIDENT SUMMARY'!C:C,"Positive")</f>
        <v>#REF!</v>
      </c>
      <c r="BD31" t="e">
        <f>COUNTIFS('[1]RESIDENT SUMMARY'!B:B,"*"&amp;METADATA!A31&amp;"*",'[1]RESIDENT SUMMARY'!#REF!,"Yes",'[1]RESIDENT SUMMARY'!G:G,"Yes")-(COUNTIFS('[1]RESIDENT SUMMARY'!B:B,"*"&amp;METADATA!A31&amp;"*",'[1]RESIDENT SUMMARY'!D:D,"",'[1]RESIDENT SUMMARY'!#REF!,"Yes",'[1]RESIDENT SUMMARY'!G:G,"Yes"))-COUNTIFS('[1]RESIDENT SUMMARY'!B:B,"*"&amp;METADATA!A31&amp;"*",'[1]RESIDENT SUMMARY'!#REF!,"Yes",'[1]RESIDENT SUMMARY'!C:C,"Positive",'[1]RESIDENT SUMMARY'!G:G,"Yes")</f>
        <v>#REF!</v>
      </c>
      <c r="BE31" t="e">
        <f t="shared" si="4"/>
        <v>#REF!</v>
      </c>
      <c r="BF31" t="e">
        <f t="shared" ref="BF31:BF46" si="30">(BB31-BE31)</f>
        <v>#REF!</v>
      </c>
      <c r="BG31">
        <f>COUNTIFS('[1]RESIDENT SUMMARY'!B:B,"*"&amp;METADATA!A31&amp;"*",'[1]RESIDENT SUMMARY'!D:D,"Yes")</f>
        <v>0</v>
      </c>
      <c r="BH31">
        <f>COUNTIFS('[1]RESIDENT SUMMARY'!B:B,"*"&amp;METADATA!A31&amp;"*",'[1]RESIDENT SUMMARY'!D:D,"Yes",'[1]RESIDENT SUMMARY'!G:G,"Yes")</f>
        <v>0</v>
      </c>
      <c r="BI31">
        <f>COUNTIFS('[1]RESIDENT SUMMARY'!B:B,"*"&amp;METADATA!A31&amp;"*",'[1]RESIDENT SUMMARY'!C:C,"Positive",'[1]RESIDENT SUMMARY'!D:D,"Yes")</f>
        <v>0</v>
      </c>
      <c r="BJ31">
        <f t="shared" si="25"/>
        <v>0</v>
      </c>
      <c r="BL31">
        <f t="shared" si="14"/>
        <v>0</v>
      </c>
      <c r="BM31">
        <f t="shared" si="14"/>
        <v>0</v>
      </c>
      <c r="BN31">
        <f t="shared" si="7"/>
        <v>0</v>
      </c>
      <c r="BP31" s="9" t="s">
        <v>44</v>
      </c>
      <c r="BQ31" s="10" t="s">
        <v>45</v>
      </c>
      <c r="BR31" s="11"/>
      <c r="BS31" s="11"/>
      <c r="BT31" s="12"/>
      <c r="BU31" s="13" t="s">
        <v>46</v>
      </c>
      <c r="BV31" s="11"/>
      <c r="BW31" s="14"/>
      <c r="CH31" s="18" t="s">
        <v>44</v>
      </c>
      <c r="CI31" s="9" t="s">
        <v>55</v>
      </c>
      <c r="CK31" s="33">
        <f>'[1]RESIDENT SUMMARY'!A31</f>
        <v>0</v>
      </c>
      <c r="CL31" s="34">
        <f>'[1]RESIDENT SUMMARY'!B31</f>
        <v>0</v>
      </c>
      <c r="CM31" s="34">
        <f>'[1]RESIDENT SUMMARY'!C31</f>
        <v>0</v>
      </c>
      <c r="CN31" s="34">
        <f>'[1]RESIDENT SUMMARY'!D31</f>
        <v>0</v>
      </c>
      <c r="CO31" s="34">
        <f>'[1]RESIDENT SUMMARY'!F31</f>
        <v>0</v>
      </c>
      <c r="CP31" s="34">
        <f>'[1]RESIDENT SUMMARY'!E31</f>
        <v>0</v>
      </c>
      <c r="CQ31" s="34">
        <f>'[1]RESIDENT SUMMARY'!G31</f>
        <v>0</v>
      </c>
      <c r="CR31" s="35" t="b">
        <f t="shared" si="15"/>
        <v>0</v>
      </c>
    </row>
    <row r="32" spans="1:96" ht="18.75" customHeight="1" thickBot="1" x14ac:dyDescent="0.3">
      <c r="A32" t="s">
        <v>109</v>
      </c>
      <c r="B32">
        <f>COUNTIFS([1]MASTERLIST!D:D,"*"&amp;METADATA!A32&amp;"*",[1]MASTERLIST!S:S,"Positive")</f>
        <v>0</v>
      </c>
      <c r="C32">
        <f>COUNTIFS([1]MASTERLIST!D:D,"*"&amp;METADATA!A32&amp;"*",[1]MASTERLIST!S:S,"Positive",[1]MASTERLIST!V:V,"Yes")</f>
        <v>0</v>
      </c>
      <c r="D32">
        <f t="shared" si="0"/>
        <v>0</v>
      </c>
      <c r="F32">
        <f>COUNTIF('[1]MASTERLIST SUMMARY'!B:B,"*"&amp;METADATA!A32&amp;"*")</f>
        <v>3</v>
      </c>
      <c r="H32">
        <f>COUNTIFS([1]MASTERLIST!D:D,"*"&amp;METADATA!A32&amp;"*",[1]MASTERLIST!K:K,"&lt;&gt;None")</f>
        <v>2</v>
      </c>
      <c r="I32">
        <f>COUNTIFS([1]MASTERLIST!D:D,"*"&amp;METADATA!A32&amp;"*",[1]MASTERLIST!K:K,"&lt;&gt;None",[1]MASTERLIST!S:S,"Positive")</f>
        <v>0</v>
      </c>
      <c r="J32">
        <f>COUNTIFS([1]MASTERLIST!D:D,"*"&amp;METADATA!A32&amp;"*",[1]MASTERLIST!K:K,"&lt;&gt;None",[1]MASTERLIST!S:S,"Pending")</f>
        <v>0</v>
      </c>
      <c r="K32">
        <f>COUNTIFS([1]MASTERLIST!D:D,"*"&amp;METADATA!A32&amp;"*",[1]MASTERLIST!K:K,"&lt;&gt;None",[1]MASTERLIST!S:S,"Negative")</f>
        <v>0</v>
      </c>
      <c r="L32">
        <f>COUNTIFS([1]MASTERLIST!D:D,"*"&amp;METADATA!A32&amp;"*",[1]MASTERLIST!K:K,"&lt;&gt;None",[1]MASTERLIST!S:S,"Not Tested")</f>
        <v>2</v>
      </c>
      <c r="M32">
        <f>COUNTIFS([1]MASTERLIST!D:D,"*"&amp;METADATA!A32&amp;"*",[1]MASTERLIST!K:K,"&lt;&gt;None",[1]MASTERLIST!S:S,"Positive",[1]MASTERLIST!V:V,"Yes")+COUNTIFS([1]MASTERLIST!D:D,"*"&amp;METADATA!A32&amp;"*",[1]MASTERLIST!K:K,"&lt;&gt;None",[1]MASTERLIST!S:S,"Pending",[1]MASTERLIST!V:V,"Yes")+COUNTIFS([1]MASTERLIST!D:D,"*"&amp;METADATA!A32&amp;"*",[1]MASTERLIST!K:K,"&lt;&gt;None",[1]MASTERLIST!S:S,"Not Tested",[1]MASTERLIST!V:V,"Yes")+COUNTIFS([1]MASTERLIST!D:D,"*"&amp;METADATA!A32&amp;"*",[1]MASTERLIST!K:K,"&lt;&gt;None",[1]MASTERLIST!S:S,"Negative",[1]MASTERLIST!V:V,"Yes")</f>
        <v>1</v>
      </c>
      <c r="N32">
        <f t="shared" si="1"/>
        <v>1</v>
      </c>
      <c r="P32">
        <f>COUNTIFS([1]MASTERLIST!D:D,"*"&amp;METADATA!A32&amp;"*",[1]MASTERLIST!M:M,"Yes")</f>
        <v>1</v>
      </c>
      <c r="Q32">
        <f>COUNTIFS([1]MASTERLIST!D:D,"*"&amp;METADATA!A32&amp;"*",[1]MASTERLIST!M:M,"Yes",[1]MASTERLIST!V:V,"Yes")</f>
        <v>0</v>
      </c>
      <c r="R32">
        <f t="shared" si="8"/>
        <v>1</v>
      </c>
      <c r="S32" s="3">
        <f>COUNTIFS([1]MASTERLIST!D:D,"*"&amp;METADATA!A32&amp;"*",[1]MASTERLIST!M:M,"Yes")-(COUNTIFS([1]MASTERLIST!D:D,"*"&amp;METADATA!A32&amp;"*",[1]MASTERLIST!K:K,"None",[1]MASTERLIST!M:M,"Yes")+COUNTIFS([1]MASTERLIST!D:D,"*"&amp;METADATA!A32&amp;"*",[1]MASTERLIST!K:K,"",[1]MASTERLIST!M:M,"Yes"))</f>
        <v>1</v>
      </c>
      <c r="T32" s="3">
        <f>COUNTIFS([1]MASTERLIST!D:D,"*"&amp;METADATA!A32&amp;"*",[1]MASTERLIST!M:M,"Yes",[1]MASTERLIST!V:V,"Yes")-(COUNTIFS([1]MASTERLIST!D:D,"*"&amp;METADATA!A32&amp;"*",[1]MASTERLIST!K:K,"None",[1]MASTERLIST!M:M,"Yes",[1]MASTERLIST!V:V,"Yes")+COUNTIFS([1]MASTERLIST!D:D,"*"&amp;METADATA!A32&amp;"*",[1]MASTERLIST!K:K,"",[1]MASTERLIST!M:M,"Yes",[1]MASTERLIST!V:V,"Yes"))</f>
        <v>0</v>
      </c>
      <c r="U32" s="3">
        <f t="shared" si="9"/>
        <v>1</v>
      </c>
      <c r="V32">
        <f t="shared" si="10"/>
        <v>0</v>
      </c>
      <c r="X32">
        <f t="shared" si="2"/>
        <v>0</v>
      </c>
      <c r="Y32">
        <f>COUNTIFS([1]MASTERLIST!D:D,"*"&amp;METADATA!A32&amp;"*",[1]MASTERLIST!S:S,"Negative")</f>
        <v>0</v>
      </c>
      <c r="Z32">
        <f t="shared" si="3"/>
        <v>0</v>
      </c>
      <c r="AA32">
        <f>COUNTIFS([1]MASTERLIST!D:D,"*"&amp;METADATA!A32&amp;"*",[1]MASTERLIST!S:S,"Pending")-COUNTIFS([1]MASTERLIST!D:D,"*"&amp;METADATA!A32&amp;"*",[1]MASTERLIST!S:S,"Pending",[1]MASTERLIST!V:V,"Yes")</f>
        <v>0</v>
      </c>
      <c r="AS32" s="3">
        <f>COUNTIF('[1]RESIDENT SUMMARY'!B:B,"*"&amp;METADATA!A32&amp;"*")</f>
        <v>1</v>
      </c>
      <c r="AT32" s="3">
        <f>COUNTIFS('[1]RESIDENT SUMMARY'!$B:$B,"*"&amp;METADATA!$A32&amp;"*",'[1]RESIDENT SUMMARY'!$C:$C,"Positive")</f>
        <v>0</v>
      </c>
      <c r="AU32" s="3">
        <f>COUNTIFS('[1]RESIDENT SUMMARY'!$B:$B,"*"&amp;METADATA!$A32&amp;"*",'[1]RESIDENT SUMMARY'!$C:$C,"Positive",'[1]RESIDENT SUMMARY'!G:G,"Yes")</f>
        <v>0</v>
      </c>
      <c r="AV32" s="3">
        <f>COUNTIFS('[1]RESIDENT SUMMARY'!$B:$B,"*"&amp;METADATA!$A32&amp;"*",'[1]RESIDENT SUMMARY'!$C:$C,"Positive")</f>
        <v>0</v>
      </c>
      <c r="AW32">
        <f>COUNTIFS('[1]RESIDENT SUMMARY'!B:B,"*"&amp;METADATA!A32&amp;"*",'[1]RESIDENT SUMMARY'!C:C,"Pending")</f>
        <v>0</v>
      </c>
      <c r="AX32">
        <f>COUNTIFS('[1]RESIDENT SUMMARY'!B:B,"*"&amp;METADATA!A32&amp;"*",'[1]RESIDENT SUMMARY'!C:C,"Pending",'[1]RESIDENT SUMMARY'!G:G,"Yes")</f>
        <v>0</v>
      </c>
      <c r="AY32">
        <f t="shared" si="13"/>
        <v>0</v>
      </c>
      <c r="AZ32">
        <f>COUNTIFS('[1]RESIDENT SUMMARY'!B:B,"*"&amp;METADATA!A32&amp;"*",'[1]RESIDENT SUMMARY'!C:C,"Negative")</f>
        <v>1</v>
      </c>
      <c r="BA32">
        <f>COUNTIFS('[1]RESIDENT SUMMARY'!B:B,"*"&amp;METADATA!A32&amp;"*",'[1]RESIDENT SUMMARY'!C:C,"Not Tested")</f>
        <v>0</v>
      </c>
      <c r="BB32" t="e">
        <f>COUNTIFS('[1]RESIDENT SUMMARY'!B:B,"*"&amp;METADATA!A32&amp;"*",'[1]RESIDENT SUMMARY'!#REF!,"Yes")-COUNTIFS('[1]RESIDENT SUMMARY'!B:B,"*"&amp;METADATA!A32&amp;"*",'[1]RESIDENT SUMMARY'!#REF!,"Yes",'[1]RESIDENT SUMMARY'!C:C,"Positive")</f>
        <v>#REF!</v>
      </c>
      <c r="BC32" t="e">
        <f>COUNTIFS('[1]RESIDENT SUMMARY'!B:B,"*"&amp;METADATA!A32&amp;"*",'[1]RESIDENT SUMMARY'!#REF!,"Yes")-(COUNTIFS('[1]RESIDENT SUMMARY'!B:B,"*"&amp;METADATA!A32&amp;"*",'[1]RESIDENT SUMMARY'!D:D,"",'[1]RESIDENT SUMMARY'!#REF!,"Yes"))-COUNTIFS('[1]RESIDENT SUMMARY'!B:B,"*"&amp;METADATA!A32&amp;"*",'[1]RESIDENT SUMMARY'!#REF!,"Yes",'[1]RESIDENT SUMMARY'!C:C,"Positive")</f>
        <v>#REF!</v>
      </c>
      <c r="BD32" t="e">
        <f>COUNTIFS('[1]RESIDENT SUMMARY'!B:B,"*"&amp;METADATA!A32&amp;"*",'[1]RESIDENT SUMMARY'!#REF!,"Yes",'[1]RESIDENT SUMMARY'!G:G,"Yes")-(COUNTIFS('[1]RESIDENT SUMMARY'!B:B,"*"&amp;METADATA!A32&amp;"*",'[1]RESIDENT SUMMARY'!D:D,"",'[1]RESIDENT SUMMARY'!#REF!,"Yes",'[1]RESIDENT SUMMARY'!G:G,"Yes"))-COUNTIFS('[1]RESIDENT SUMMARY'!B:B,"*"&amp;METADATA!A32&amp;"*",'[1]RESIDENT SUMMARY'!#REF!,"Yes",'[1]RESIDENT SUMMARY'!C:C,"Positive",'[1]RESIDENT SUMMARY'!G:G,"Yes")</f>
        <v>#REF!</v>
      </c>
      <c r="BE32" t="e">
        <f t="shared" si="4"/>
        <v>#REF!</v>
      </c>
      <c r="BF32" t="e">
        <f t="shared" si="30"/>
        <v>#REF!</v>
      </c>
      <c r="BG32">
        <f>COUNTIFS('[1]RESIDENT SUMMARY'!B:B,"*"&amp;METADATA!A32&amp;"*",'[1]RESIDENT SUMMARY'!D:D,"Yes")</f>
        <v>1</v>
      </c>
      <c r="BH32">
        <f>COUNTIFS('[1]RESIDENT SUMMARY'!B:B,"*"&amp;METADATA!A32&amp;"*",'[1]RESIDENT SUMMARY'!D:D,"Yes",'[1]RESIDENT SUMMARY'!G:G,"Yes")</f>
        <v>0</v>
      </c>
      <c r="BI32">
        <f>COUNTIFS('[1]RESIDENT SUMMARY'!B:B,"*"&amp;METADATA!A32&amp;"*",'[1]RESIDENT SUMMARY'!C:C,"Positive",'[1]RESIDENT SUMMARY'!D:D,"Yes")</f>
        <v>0</v>
      </c>
      <c r="BJ32">
        <f t="shared" si="25"/>
        <v>1</v>
      </c>
      <c r="BL32">
        <f t="shared" si="14"/>
        <v>0</v>
      </c>
      <c r="BM32">
        <f t="shared" si="14"/>
        <v>0</v>
      </c>
      <c r="BN32">
        <f t="shared" si="7"/>
        <v>2</v>
      </c>
      <c r="BP32" s="26"/>
      <c r="BQ32" s="27" t="s">
        <v>65</v>
      </c>
      <c r="BR32" s="27" t="s">
        <v>66</v>
      </c>
      <c r="BS32" s="28" t="s">
        <v>67</v>
      </c>
      <c r="BT32" s="27" t="s">
        <v>68</v>
      </c>
      <c r="BU32" s="29" t="s">
        <v>65</v>
      </c>
      <c r="BV32" s="28" t="s">
        <v>66</v>
      </c>
      <c r="BW32" s="27" t="s">
        <v>69</v>
      </c>
      <c r="CH32" s="32"/>
      <c r="CI32" s="26"/>
      <c r="CK32" s="33">
        <f>'[1]RESIDENT SUMMARY'!A32</f>
        <v>0</v>
      </c>
      <c r="CL32" s="34">
        <f>'[1]RESIDENT SUMMARY'!B32</f>
        <v>0</v>
      </c>
      <c r="CM32" s="34">
        <f>'[1]RESIDENT SUMMARY'!C32</f>
        <v>0</v>
      </c>
      <c r="CN32" s="34">
        <f>'[1]RESIDENT SUMMARY'!D32</f>
        <v>0</v>
      </c>
      <c r="CO32" s="34">
        <f>'[1]RESIDENT SUMMARY'!F32</f>
        <v>0</v>
      </c>
      <c r="CP32" s="34">
        <f>'[1]RESIDENT SUMMARY'!E32</f>
        <v>0</v>
      </c>
      <c r="CQ32" s="34">
        <f>'[1]RESIDENT SUMMARY'!G32</f>
        <v>0</v>
      </c>
      <c r="CR32" s="35" t="b">
        <f t="shared" si="15"/>
        <v>0</v>
      </c>
    </row>
    <row r="33" spans="1:96" ht="18.75" customHeight="1" x14ac:dyDescent="0.3">
      <c r="A33" t="s">
        <v>110</v>
      </c>
      <c r="B33">
        <f>COUNTIFS([1]MASTERLIST!D:D,"*"&amp;METADATA!A33&amp;"*",[1]MASTERLIST!S:S,"Positive")</f>
        <v>0</v>
      </c>
      <c r="C33">
        <f>COUNTIFS([1]MASTERLIST!D:D,"*"&amp;METADATA!A33&amp;"*",[1]MASTERLIST!S:S,"Positive",[1]MASTERLIST!V:V,"Yes")</f>
        <v>0</v>
      </c>
      <c r="D33">
        <f t="shared" si="0"/>
        <v>0</v>
      </c>
      <c r="F33">
        <f>COUNTIF('[1]MASTERLIST SUMMARY'!B:B,"*"&amp;METADATA!A33&amp;"*")</f>
        <v>1</v>
      </c>
      <c r="H33">
        <f>COUNTIFS([1]MASTERLIST!D:D,"*"&amp;METADATA!A33&amp;"*",[1]MASTERLIST!K:K,"&lt;&gt;None")</f>
        <v>1</v>
      </c>
      <c r="I33">
        <f>COUNTIFS([1]MASTERLIST!D:D,"*"&amp;METADATA!A33&amp;"*",[1]MASTERLIST!K:K,"&lt;&gt;None",[1]MASTERLIST!S:S,"Positive")</f>
        <v>0</v>
      </c>
      <c r="J33">
        <f>COUNTIFS([1]MASTERLIST!D:D,"*"&amp;METADATA!A33&amp;"*",[1]MASTERLIST!K:K,"&lt;&gt;None",[1]MASTERLIST!S:S,"Pending")</f>
        <v>0</v>
      </c>
      <c r="K33">
        <f>COUNTIFS([1]MASTERLIST!D:D,"*"&amp;METADATA!A33&amp;"*",[1]MASTERLIST!K:K,"&lt;&gt;None",[1]MASTERLIST!S:S,"Negative")</f>
        <v>1</v>
      </c>
      <c r="L33">
        <f>COUNTIFS([1]MASTERLIST!D:D,"*"&amp;METADATA!A33&amp;"*",[1]MASTERLIST!K:K,"&lt;&gt;None",[1]MASTERLIST!S:S,"Not Tested")</f>
        <v>0</v>
      </c>
      <c r="M33">
        <f>COUNTIFS([1]MASTERLIST!D:D,"*"&amp;METADATA!A33&amp;"*",[1]MASTERLIST!K:K,"&lt;&gt;None",[1]MASTERLIST!S:S,"Positive",[1]MASTERLIST!V:V,"Yes")+COUNTIFS([1]MASTERLIST!D:D,"*"&amp;METADATA!A33&amp;"*",[1]MASTERLIST!K:K,"&lt;&gt;None",[1]MASTERLIST!S:S,"Pending",[1]MASTERLIST!V:V,"Yes")+COUNTIFS([1]MASTERLIST!D:D,"*"&amp;METADATA!A33&amp;"*",[1]MASTERLIST!K:K,"&lt;&gt;None",[1]MASTERLIST!S:S,"Not Tested",[1]MASTERLIST!V:V,"Yes")+COUNTIFS([1]MASTERLIST!D:D,"*"&amp;METADATA!A33&amp;"*",[1]MASTERLIST!K:K,"&lt;&gt;None",[1]MASTERLIST!S:S,"Negative",[1]MASTERLIST!V:V,"Yes")</f>
        <v>1</v>
      </c>
      <c r="N33">
        <f t="shared" si="1"/>
        <v>0</v>
      </c>
      <c r="P33">
        <f>COUNTIFS([1]MASTERLIST!D:D,"*"&amp;METADATA!A33&amp;"*",[1]MASTERLIST!M:M,"Yes")</f>
        <v>1</v>
      </c>
      <c r="Q33">
        <f>COUNTIFS([1]MASTERLIST!D:D,"*"&amp;METADATA!A33&amp;"*",[1]MASTERLIST!M:M,"Yes",[1]MASTERLIST!V:V,"Yes")</f>
        <v>1</v>
      </c>
      <c r="R33">
        <f t="shared" si="8"/>
        <v>0</v>
      </c>
      <c r="S33" s="3">
        <f>COUNTIFS([1]MASTERLIST!D:D,"*"&amp;METADATA!A33&amp;"*",[1]MASTERLIST!M:M,"Yes")-(COUNTIFS([1]MASTERLIST!D:D,"*"&amp;METADATA!A33&amp;"*",[1]MASTERLIST!K:K,"None",[1]MASTERLIST!M:M,"Yes")+COUNTIFS([1]MASTERLIST!D:D,"*"&amp;METADATA!A33&amp;"*",[1]MASTERLIST!K:K,"",[1]MASTERLIST!M:M,"Yes"))</f>
        <v>1</v>
      </c>
      <c r="T33" s="3">
        <f>COUNTIFS([1]MASTERLIST!D:D,"*"&amp;METADATA!A33&amp;"*",[1]MASTERLIST!M:M,"Yes",[1]MASTERLIST!V:V,"Yes")-(COUNTIFS([1]MASTERLIST!D:D,"*"&amp;METADATA!A33&amp;"*",[1]MASTERLIST!K:K,"None",[1]MASTERLIST!M:M,"Yes",[1]MASTERLIST!V:V,"Yes")+COUNTIFS([1]MASTERLIST!D:D,"*"&amp;METADATA!A33&amp;"*",[1]MASTERLIST!K:K,"",[1]MASTERLIST!M:M,"Yes",[1]MASTERLIST!V:V,"Yes"))</f>
        <v>1</v>
      </c>
      <c r="U33" s="3">
        <f t="shared" si="9"/>
        <v>0</v>
      </c>
      <c r="V33">
        <f t="shared" si="10"/>
        <v>0</v>
      </c>
      <c r="X33">
        <f t="shared" si="2"/>
        <v>1</v>
      </c>
      <c r="Y33">
        <f>COUNTIFS([1]MASTERLIST!D:D,"*"&amp;METADATA!A33&amp;"*",[1]MASTERLIST!S:S,"Negative")</f>
        <v>1</v>
      </c>
      <c r="Z33">
        <f t="shared" si="3"/>
        <v>0</v>
      </c>
      <c r="AA33">
        <f>COUNTIFS([1]MASTERLIST!D:D,"*"&amp;METADATA!A33&amp;"*",[1]MASTERLIST!S:S,"Pending")-COUNTIFS([1]MASTERLIST!D:D,"*"&amp;METADATA!A33&amp;"*",[1]MASTERLIST!S:S,"Pending",[1]MASTERLIST!V:V,"Yes")</f>
        <v>0</v>
      </c>
      <c r="AS33" s="3">
        <f>COUNTIF('[1]RESIDENT SUMMARY'!B:B,"*"&amp;METADATA!A33&amp;"*")</f>
        <v>0</v>
      </c>
      <c r="AT33" s="3">
        <f>COUNTIFS('[1]RESIDENT SUMMARY'!$B:$B,"*"&amp;METADATA!$A33&amp;"*",'[1]RESIDENT SUMMARY'!$C:$C,"Positive")</f>
        <v>0</v>
      </c>
      <c r="AU33" s="3">
        <f>COUNTIFS('[1]RESIDENT SUMMARY'!$B:$B,"*"&amp;METADATA!$A33&amp;"*",'[1]RESIDENT SUMMARY'!$C:$C,"Positive",'[1]RESIDENT SUMMARY'!G:G,"Yes")</f>
        <v>0</v>
      </c>
      <c r="AV33" s="3">
        <f>COUNTIFS('[1]RESIDENT SUMMARY'!$B:$B,"*"&amp;METADATA!$A33&amp;"*",'[1]RESIDENT SUMMARY'!$C:$C,"Positive")</f>
        <v>0</v>
      </c>
      <c r="AW33">
        <f>COUNTIFS('[1]RESIDENT SUMMARY'!B:B,"*"&amp;METADATA!A33&amp;"*",'[1]RESIDENT SUMMARY'!C:C,"Pending")</f>
        <v>0</v>
      </c>
      <c r="AX33">
        <f>COUNTIFS('[1]RESIDENT SUMMARY'!B:B,"*"&amp;METADATA!A33&amp;"*",'[1]RESIDENT SUMMARY'!C:C,"Pending",'[1]RESIDENT SUMMARY'!G:G,"Yes")</f>
        <v>0</v>
      </c>
      <c r="AY33">
        <f t="shared" si="13"/>
        <v>0</v>
      </c>
      <c r="AZ33">
        <f>COUNTIFS('[1]RESIDENT SUMMARY'!B:B,"*"&amp;METADATA!A33&amp;"*",'[1]RESIDENT SUMMARY'!C:C,"Negative")</f>
        <v>0</v>
      </c>
      <c r="BA33">
        <f>COUNTIFS('[1]RESIDENT SUMMARY'!B:B,"*"&amp;METADATA!A33&amp;"*",'[1]RESIDENT SUMMARY'!C:C,"Not Tested")</f>
        <v>0</v>
      </c>
      <c r="BB33" t="e">
        <f>COUNTIFS('[1]RESIDENT SUMMARY'!B:B,"*"&amp;METADATA!A33&amp;"*",'[1]RESIDENT SUMMARY'!#REF!,"Yes")-COUNTIFS('[1]RESIDENT SUMMARY'!B:B,"*"&amp;METADATA!A33&amp;"*",'[1]RESIDENT SUMMARY'!#REF!,"Yes",'[1]RESIDENT SUMMARY'!C:C,"Positive")</f>
        <v>#REF!</v>
      </c>
      <c r="BC33" t="e">
        <f>COUNTIFS('[1]RESIDENT SUMMARY'!B:B,"*"&amp;METADATA!A33&amp;"*",'[1]RESIDENT SUMMARY'!#REF!,"Yes")-(COUNTIFS('[1]RESIDENT SUMMARY'!B:B,"*"&amp;METADATA!A33&amp;"*",'[1]RESIDENT SUMMARY'!D:D,"",'[1]RESIDENT SUMMARY'!#REF!,"Yes"))-COUNTIFS('[1]RESIDENT SUMMARY'!B:B,"*"&amp;METADATA!A33&amp;"*",'[1]RESIDENT SUMMARY'!#REF!,"Yes",'[1]RESIDENT SUMMARY'!C:C,"Positive")</f>
        <v>#REF!</v>
      </c>
      <c r="BD33" t="e">
        <f>COUNTIFS('[1]RESIDENT SUMMARY'!B:B,"*"&amp;METADATA!A33&amp;"*",'[1]RESIDENT SUMMARY'!#REF!,"Yes",'[1]RESIDENT SUMMARY'!G:G,"Yes")-(COUNTIFS('[1]RESIDENT SUMMARY'!B:B,"*"&amp;METADATA!A33&amp;"*",'[1]RESIDENT SUMMARY'!D:D,"",'[1]RESIDENT SUMMARY'!#REF!,"Yes",'[1]RESIDENT SUMMARY'!G:G,"Yes"))-COUNTIFS('[1]RESIDENT SUMMARY'!B:B,"*"&amp;METADATA!A33&amp;"*",'[1]RESIDENT SUMMARY'!#REF!,"Yes",'[1]RESIDENT SUMMARY'!C:C,"Positive",'[1]RESIDENT SUMMARY'!G:G,"Yes")</f>
        <v>#REF!</v>
      </c>
      <c r="BE33" t="e">
        <f t="shared" si="4"/>
        <v>#REF!</v>
      </c>
      <c r="BF33" t="e">
        <f t="shared" si="30"/>
        <v>#REF!</v>
      </c>
      <c r="BG33">
        <f>COUNTIFS('[1]RESIDENT SUMMARY'!B:B,"*"&amp;METADATA!A33&amp;"*",'[1]RESIDENT SUMMARY'!D:D,"Yes")</f>
        <v>0</v>
      </c>
      <c r="BH33">
        <f>COUNTIFS('[1]RESIDENT SUMMARY'!B:B,"*"&amp;METADATA!A33&amp;"*",'[1]RESIDENT SUMMARY'!D:D,"Yes",'[1]RESIDENT SUMMARY'!G:G,"Yes")</f>
        <v>0</v>
      </c>
      <c r="BI33">
        <f>COUNTIFS('[1]RESIDENT SUMMARY'!B:B,"*"&amp;METADATA!A33&amp;"*",'[1]RESIDENT SUMMARY'!C:C,"Positive",'[1]RESIDENT SUMMARY'!D:D,"Yes")</f>
        <v>0</v>
      </c>
      <c r="BJ33">
        <f t="shared" si="25"/>
        <v>0</v>
      </c>
      <c r="BL33">
        <f t="shared" si="14"/>
        <v>0</v>
      </c>
      <c r="BM33">
        <f t="shared" si="14"/>
        <v>0</v>
      </c>
      <c r="BN33">
        <f t="shared" si="7"/>
        <v>0</v>
      </c>
      <c r="BP33" s="38" t="str">
        <f>'[1]RESIDENCE SUMMARY'!A4</f>
        <v>Ashwood</v>
      </c>
      <c r="BQ33" s="39">
        <f t="shared" ref="BQ33:BQ38" si="31">COUNTIFS(CL:CL,"*"&amp;BP33&amp;"*",CR:CR,1)</f>
        <v>0</v>
      </c>
      <c r="BR33" s="39">
        <f t="shared" ref="BR33:BR38" si="32">COUNTIFS(CL:CL,"*"&amp;BP33&amp;"*",CR:CR,2)</f>
        <v>0</v>
      </c>
      <c r="BS33" s="39">
        <f t="shared" ref="BS33:BS38" si="33">COUNTIFS(CL:CL,"*"&amp;BP33&amp;"*",CR:CR,3)</f>
        <v>0</v>
      </c>
      <c r="BT33" s="39">
        <f t="shared" ref="BT33:BT38" si="34">COUNTIFS(CL:CL,"*"&amp;BP33&amp;"*",CR:CR,4)</f>
        <v>0</v>
      </c>
      <c r="BU33" s="40">
        <f>'[1]RESIDENCE SUMMARY'!F4</f>
        <v>0</v>
      </c>
      <c r="BV33" s="39">
        <f>'[1]RESIDENCE SUMMARY'!G4</f>
        <v>0</v>
      </c>
      <c r="BW33" s="41">
        <f>'[1]RESIDENCE SUMMARY'!H4</f>
        <v>0</v>
      </c>
      <c r="CH33" s="43" t="str">
        <f>'[1]RESIDENCE SUMMARY'!A4</f>
        <v>Ashwood</v>
      </c>
      <c r="CI33" s="44">
        <f>'[1]RESIDENCE SUMMARY'!P4</f>
        <v>1</v>
      </c>
      <c r="CK33" s="33">
        <f>'[1]RESIDENT SUMMARY'!A33</f>
        <v>0</v>
      </c>
      <c r="CL33" s="34">
        <f>'[1]RESIDENT SUMMARY'!B33</f>
        <v>0</v>
      </c>
      <c r="CM33" s="34">
        <f>'[1]RESIDENT SUMMARY'!C33</f>
        <v>0</v>
      </c>
      <c r="CN33" s="34">
        <f>'[1]RESIDENT SUMMARY'!D33</f>
        <v>0</v>
      </c>
      <c r="CO33" s="34">
        <f>'[1]RESIDENT SUMMARY'!F33</f>
        <v>0</v>
      </c>
      <c r="CP33" s="34">
        <f>'[1]RESIDENT SUMMARY'!E33</f>
        <v>0</v>
      </c>
      <c r="CQ33" s="34">
        <f>'[1]RESIDENT SUMMARY'!G33</f>
        <v>0</v>
      </c>
      <c r="CR33" s="35" t="b">
        <f t="shared" si="15"/>
        <v>0</v>
      </c>
    </row>
    <row r="34" spans="1:96" ht="18.75" customHeight="1" x14ac:dyDescent="0.3">
      <c r="A34" t="s">
        <v>111</v>
      </c>
      <c r="B34">
        <f>COUNTIFS([1]MASTERLIST!D:D,"*"&amp;METADATA!A34&amp;"*",[1]MASTERLIST!S:S,"Positive")</f>
        <v>0</v>
      </c>
      <c r="C34">
        <f>COUNTIFS([1]MASTERLIST!D:D,"*"&amp;METADATA!A34&amp;"*",[1]MASTERLIST!S:S,"Positive",[1]MASTERLIST!V:V,"Yes")</f>
        <v>0</v>
      </c>
      <c r="D34">
        <f t="shared" si="0"/>
        <v>0</v>
      </c>
      <c r="F34">
        <f>COUNTIF('[1]MASTERLIST SUMMARY'!B:B,"*"&amp;METADATA!A34&amp;"*")</f>
        <v>1</v>
      </c>
      <c r="H34">
        <f>COUNTIFS([1]MASTERLIST!D:D,"*"&amp;METADATA!A34&amp;"*",[1]MASTERLIST!K:K,"&lt;&gt;None")</f>
        <v>1</v>
      </c>
      <c r="I34">
        <f>COUNTIFS([1]MASTERLIST!D:D,"*"&amp;METADATA!A34&amp;"*",[1]MASTERLIST!K:K,"&lt;&gt;None",[1]MASTERLIST!S:S,"Positive")</f>
        <v>0</v>
      </c>
      <c r="J34">
        <f>COUNTIFS([1]MASTERLIST!D:D,"*"&amp;METADATA!A34&amp;"*",[1]MASTERLIST!K:K,"&lt;&gt;None",[1]MASTERLIST!S:S,"Pending")</f>
        <v>0</v>
      </c>
      <c r="K34">
        <f>COUNTIFS([1]MASTERLIST!D:D,"*"&amp;METADATA!A34&amp;"*",[1]MASTERLIST!K:K,"&lt;&gt;None",[1]MASTERLIST!S:S,"Negative")</f>
        <v>1</v>
      </c>
      <c r="L34">
        <f>COUNTIFS([1]MASTERLIST!D:D,"*"&amp;METADATA!A34&amp;"*",[1]MASTERLIST!K:K,"&lt;&gt;None",[1]MASTERLIST!S:S,"Not Tested")</f>
        <v>0</v>
      </c>
      <c r="M34">
        <f>COUNTIFS([1]MASTERLIST!D:D,"*"&amp;METADATA!A34&amp;"*",[1]MASTERLIST!K:K,"&lt;&gt;None",[1]MASTERLIST!S:S,"Positive",[1]MASTERLIST!V:V,"Yes")+COUNTIFS([1]MASTERLIST!D:D,"*"&amp;METADATA!A34&amp;"*",[1]MASTERLIST!K:K,"&lt;&gt;None",[1]MASTERLIST!S:S,"Pending",[1]MASTERLIST!V:V,"Yes")+COUNTIFS([1]MASTERLIST!D:D,"*"&amp;METADATA!A34&amp;"*",[1]MASTERLIST!K:K,"&lt;&gt;None",[1]MASTERLIST!S:S,"Not Tested",[1]MASTERLIST!V:V,"Yes")+COUNTIFS([1]MASTERLIST!D:D,"*"&amp;METADATA!A34&amp;"*",[1]MASTERLIST!K:K,"&lt;&gt;None",[1]MASTERLIST!S:S,"Negative",[1]MASTERLIST!V:V,"Yes")</f>
        <v>1</v>
      </c>
      <c r="N34">
        <f t="shared" si="1"/>
        <v>0</v>
      </c>
      <c r="P34">
        <f>COUNTIFS([1]MASTERLIST!D:D,"*"&amp;METADATA!A34&amp;"*",[1]MASTERLIST!M:M,"Yes")</f>
        <v>0</v>
      </c>
      <c r="Q34">
        <f>COUNTIFS([1]MASTERLIST!D:D,"*"&amp;METADATA!A34&amp;"*",[1]MASTERLIST!M:M,"Yes",[1]MASTERLIST!V:V,"Yes")</f>
        <v>0</v>
      </c>
      <c r="R34">
        <f t="shared" si="8"/>
        <v>0</v>
      </c>
      <c r="S34" s="3">
        <f>COUNTIFS([1]MASTERLIST!D:D,"*"&amp;METADATA!A34&amp;"*",[1]MASTERLIST!M:M,"Yes")-(COUNTIFS([1]MASTERLIST!D:D,"*"&amp;METADATA!A34&amp;"*",[1]MASTERLIST!K:K,"None",[1]MASTERLIST!M:M,"Yes")+COUNTIFS([1]MASTERLIST!D:D,"*"&amp;METADATA!A34&amp;"*",[1]MASTERLIST!K:K,"",[1]MASTERLIST!M:M,"Yes"))</f>
        <v>0</v>
      </c>
      <c r="T34" s="3">
        <f>COUNTIFS([1]MASTERLIST!D:D,"*"&amp;METADATA!A34&amp;"*",[1]MASTERLIST!M:M,"Yes",[1]MASTERLIST!V:V,"Yes")-(COUNTIFS([1]MASTERLIST!D:D,"*"&amp;METADATA!A34&amp;"*",[1]MASTERLIST!K:K,"None",[1]MASTERLIST!M:M,"Yes",[1]MASTERLIST!V:V,"Yes")+COUNTIFS([1]MASTERLIST!D:D,"*"&amp;METADATA!A34&amp;"*",[1]MASTERLIST!K:K,"",[1]MASTERLIST!M:M,"Yes",[1]MASTERLIST!V:V,"Yes"))</f>
        <v>0</v>
      </c>
      <c r="U34" s="3">
        <f t="shared" si="9"/>
        <v>0</v>
      </c>
      <c r="V34">
        <f t="shared" si="10"/>
        <v>0</v>
      </c>
      <c r="X34">
        <f t="shared" si="2"/>
        <v>1</v>
      </c>
      <c r="Y34">
        <f>COUNTIFS([1]MASTERLIST!D:D,"*"&amp;METADATA!A34&amp;"*",[1]MASTERLIST!S:S,"Negative")</f>
        <v>1</v>
      </c>
      <c r="Z34">
        <f t="shared" si="3"/>
        <v>0</v>
      </c>
      <c r="AA34">
        <f>COUNTIFS([1]MASTERLIST!D:D,"*"&amp;METADATA!A34&amp;"*",[1]MASTERLIST!S:S,"Pending")-COUNTIFS([1]MASTERLIST!D:D,"*"&amp;METADATA!A34&amp;"*",[1]MASTERLIST!S:S,"Pending",[1]MASTERLIST!V:V,"Yes")</f>
        <v>0</v>
      </c>
      <c r="AS34" s="3">
        <f>COUNTIF('[1]RESIDENT SUMMARY'!B:B,"*"&amp;METADATA!A34&amp;"*")</f>
        <v>0</v>
      </c>
      <c r="AT34" s="3">
        <f>COUNTIFS('[1]RESIDENT SUMMARY'!$B:$B,"*"&amp;METADATA!$A34&amp;"*",'[1]RESIDENT SUMMARY'!$C:$C,"Positive")</f>
        <v>0</v>
      </c>
      <c r="AU34" s="3">
        <f>COUNTIFS('[1]RESIDENT SUMMARY'!$B:$B,"*"&amp;METADATA!$A34&amp;"*",'[1]RESIDENT SUMMARY'!$C:$C,"Positive",'[1]RESIDENT SUMMARY'!G:G,"Yes")</f>
        <v>0</v>
      </c>
      <c r="AV34" s="3">
        <f>COUNTIFS('[1]RESIDENT SUMMARY'!$B:$B,"*"&amp;METADATA!$A34&amp;"*",'[1]RESIDENT SUMMARY'!$C:$C,"Positive")</f>
        <v>0</v>
      </c>
      <c r="AW34">
        <f>COUNTIFS('[1]RESIDENT SUMMARY'!B:B,"*"&amp;METADATA!A34&amp;"*",'[1]RESIDENT SUMMARY'!C:C,"Pending")</f>
        <v>0</v>
      </c>
      <c r="AX34">
        <f>COUNTIFS('[1]RESIDENT SUMMARY'!B:B,"*"&amp;METADATA!A34&amp;"*",'[1]RESIDENT SUMMARY'!C:C,"Pending",'[1]RESIDENT SUMMARY'!G:G,"Yes")</f>
        <v>0</v>
      </c>
      <c r="AY34">
        <f t="shared" si="13"/>
        <v>0</v>
      </c>
      <c r="AZ34">
        <f>COUNTIFS('[1]RESIDENT SUMMARY'!B:B,"*"&amp;METADATA!A34&amp;"*",'[1]RESIDENT SUMMARY'!C:C,"Negative")</f>
        <v>0</v>
      </c>
      <c r="BA34">
        <f>COUNTIFS('[1]RESIDENT SUMMARY'!B:B,"*"&amp;METADATA!A34&amp;"*",'[1]RESIDENT SUMMARY'!C:C,"Not Tested")</f>
        <v>0</v>
      </c>
      <c r="BB34" t="e">
        <f>COUNTIFS('[1]RESIDENT SUMMARY'!B:B,"*"&amp;METADATA!A34&amp;"*",'[1]RESIDENT SUMMARY'!#REF!,"Yes")-COUNTIFS('[1]RESIDENT SUMMARY'!B:B,"*"&amp;METADATA!A34&amp;"*",'[1]RESIDENT SUMMARY'!#REF!,"Yes",'[1]RESIDENT SUMMARY'!C:C,"Positive")</f>
        <v>#REF!</v>
      </c>
      <c r="BC34" t="e">
        <f>COUNTIFS('[1]RESIDENT SUMMARY'!B:B,"*"&amp;METADATA!A34&amp;"*",'[1]RESIDENT SUMMARY'!#REF!,"Yes")-(COUNTIFS('[1]RESIDENT SUMMARY'!B:B,"*"&amp;METADATA!A34&amp;"*",'[1]RESIDENT SUMMARY'!D:D,"",'[1]RESIDENT SUMMARY'!#REF!,"Yes"))-COUNTIFS('[1]RESIDENT SUMMARY'!B:B,"*"&amp;METADATA!A34&amp;"*",'[1]RESIDENT SUMMARY'!#REF!,"Yes",'[1]RESIDENT SUMMARY'!C:C,"Positive")</f>
        <v>#REF!</v>
      </c>
      <c r="BD34" t="e">
        <f>COUNTIFS('[1]RESIDENT SUMMARY'!B:B,"*"&amp;METADATA!A34&amp;"*",'[1]RESIDENT SUMMARY'!#REF!,"Yes",'[1]RESIDENT SUMMARY'!G:G,"Yes")-(COUNTIFS('[1]RESIDENT SUMMARY'!B:B,"*"&amp;METADATA!A34&amp;"*",'[1]RESIDENT SUMMARY'!D:D,"",'[1]RESIDENT SUMMARY'!#REF!,"Yes",'[1]RESIDENT SUMMARY'!G:G,"Yes"))-COUNTIFS('[1]RESIDENT SUMMARY'!B:B,"*"&amp;METADATA!A34&amp;"*",'[1]RESIDENT SUMMARY'!#REF!,"Yes",'[1]RESIDENT SUMMARY'!C:C,"Positive",'[1]RESIDENT SUMMARY'!G:G,"Yes")</f>
        <v>#REF!</v>
      </c>
      <c r="BE34" t="e">
        <f t="shared" si="4"/>
        <v>#REF!</v>
      </c>
      <c r="BF34" t="e">
        <f t="shared" si="30"/>
        <v>#REF!</v>
      </c>
      <c r="BG34">
        <f>COUNTIFS('[1]RESIDENT SUMMARY'!B:B,"*"&amp;METADATA!A34&amp;"*",'[1]RESIDENT SUMMARY'!D:D,"Yes")</f>
        <v>0</v>
      </c>
      <c r="BH34">
        <f>COUNTIFS('[1]RESIDENT SUMMARY'!B:B,"*"&amp;METADATA!A34&amp;"*",'[1]RESIDENT SUMMARY'!D:D,"Yes",'[1]RESIDENT SUMMARY'!G:G,"Yes")</f>
        <v>0</v>
      </c>
      <c r="BI34">
        <f>COUNTIFS('[1]RESIDENT SUMMARY'!B:B,"*"&amp;METADATA!A34&amp;"*",'[1]RESIDENT SUMMARY'!C:C,"Positive",'[1]RESIDENT SUMMARY'!D:D,"Yes")</f>
        <v>0</v>
      </c>
      <c r="BJ34">
        <f t="shared" si="25"/>
        <v>0</v>
      </c>
      <c r="BL34">
        <f t="shared" si="14"/>
        <v>0</v>
      </c>
      <c r="BM34">
        <f t="shared" si="14"/>
        <v>0</v>
      </c>
      <c r="BN34">
        <f t="shared" si="7"/>
        <v>0</v>
      </c>
      <c r="BP34" s="38" t="str">
        <f>'[1]RESIDENCE SUMMARY'!A6</f>
        <v xml:space="preserve">Balsam </v>
      </c>
      <c r="BQ34" s="39">
        <f t="shared" si="31"/>
        <v>0</v>
      </c>
      <c r="BR34" s="39">
        <f t="shared" si="32"/>
        <v>0</v>
      </c>
      <c r="BS34" s="39">
        <f t="shared" si="33"/>
        <v>0</v>
      </c>
      <c r="BT34" s="39">
        <f t="shared" si="34"/>
        <v>0</v>
      </c>
      <c r="BU34" s="40">
        <f>'[1]RESIDENCE SUMMARY'!F6</f>
        <v>0</v>
      </c>
      <c r="BV34" s="39">
        <f>'[1]RESIDENCE SUMMARY'!G6</f>
        <v>0</v>
      </c>
      <c r="BW34" s="41">
        <f>'[1]RESIDENCE SUMMARY'!H6</f>
        <v>0</v>
      </c>
      <c r="CH34" s="43" t="str">
        <f>'[1]RESIDENCE SUMMARY'!A6</f>
        <v xml:space="preserve">Balsam </v>
      </c>
      <c r="CI34" s="51">
        <f>'[1]RESIDENCE SUMMARY'!P6</f>
        <v>1</v>
      </c>
      <c r="CK34" s="33">
        <f>'[1]RESIDENT SUMMARY'!A34</f>
        <v>0</v>
      </c>
      <c r="CL34" s="34">
        <f>'[1]RESIDENT SUMMARY'!B34</f>
        <v>0</v>
      </c>
      <c r="CM34" s="34">
        <f>'[1]RESIDENT SUMMARY'!C34</f>
        <v>0</v>
      </c>
      <c r="CN34" s="34">
        <f>'[1]RESIDENT SUMMARY'!D34</f>
        <v>0</v>
      </c>
      <c r="CO34" s="34">
        <f>'[1]RESIDENT SUMMARY'!F34</f>
        <v>0</v>
      </c>
      <c r="CP34" s="34">
        <f>'[1]RESIDENT SUMMARY'!E34</f>
        <v>0</v>
      </c>
      <c r="CQ34" s="34">
        <f>'[1]RESIDENT SUMMARY'!G34</f>
        <v>0</v>
      </c>
      <c r="CR34" s="35" t="b">
        <f t="shared" si="15"/>
        <v>0</v>
      </c>
    </row>
    <row r="35" spans="1:96" ht="18.75" customHeight="1" x14ac:dyDescent="0.3">
      <c r="A35" t="s">
        <v>112</v>
      </c>
      <c r="B35">
        <f>COUNTIFS([1]MASTERLIST!D:D,"*"&amp;METADATA!A35&amp;"*",[1]MASTERLIST!S:S,"Positive")</f>
        <v>1</v>
      </c>
      <c r="C35">
        <f>COUNTIFS([1]MASTERLIST!D:D,"*"&amp;METADATA!A35&amp;"*",[1]MASTERLIST!S:S,"Positive",[1]MASTERLIST!V:V,"Yes")</f>
        <v>0</v>
      </c>
      <c r="D35">
        <f t="shared" si="0"/>
        <v>1</v>
      </c>
      <c r="F35">
        <f>COUNTIF('[1]MASTERLIST SUMMARY'!B:B,"*"&amp;METADATA!A35&amp;"*")</f>
        <v>5</v>
      </c>
      <c r="H35">
        <f>COUNTIFS([1]MASTERLIST!D:D,"*"&amp;METADATA!A35&amp;"*",[1]MASTERLIST!K:K,"&lt;&gt;None")</f>
        <v>4</v>
      </c>
      <c r="I35">
        <f>COUNTIFS([1]MASTERLIST!D:D,"*"&amp;METADATA!A35&amp;"*",[1]MASTERLIST!K:K,"&lt;&gt;None",[1]MASTERLIST!S:S,"Positive")</f>
        <v>1</v>
      </c>
      <c r="J35">
        <f>COUNTIFS([1]MASTERLIST!D:D,"*"&amp;METADATA!A35&amp;"*",[1]MASTERLIST!K:K,"&lt;&gt;None",[1]MASTERLIST!S:S,"Pending")</f>
        <v>0</v>
      </c>
      <c r="K35">
        <f>COUNTIFS([1]MASTERLIST!D:D,"*"&amp;METADATA!A35&amp;"*",[1]MASTERLIST!K:K,"&lt;&gt;None",[1]MASTERLIST!S:S,"Negative")</f>
        <v>0</v>
      </c>
      <c r="L35">
        <f>COUNTIFS([1]MASTERLIST!D:D,"*"&amp;METADATA!A35&amp;"*",[1]MASTERLIST!K:K,"&lt;&gt;None",[1]MASTERLIST!S:S,"Not Tested")</f>
        <v>2</v>
      </c>
      <c r="M35">
        <f>COUNTIFS([1]MASTERLIST!D:D,"*"&amp;METADATA!A35&amp;"*",[1]MASTERLIST!K:K,"&lt;&gt;None",[1]MASTERLIST!S:S,"Positive",[1]MASTERLIST!V:V,"Yes")+COUNTIFS([1]MASTERLIST!D:D,"*"&amp;METADATA!A35&amp;"*",[1]MASTERLIST!K:K,"&lt;&gt;None",[1]MASTERLIST!S:S,"Pending",[1]MASTERLIST!V:V,"Yes")+COUNTIFS([1]MASTERLIST!D:D,"*"&amp;METADATA!A35&amp;"*",[1]MASTERLIST!K:K,"&lt;&gt;None",[1]MASTERLIST!S:S,"Not Tested",[1]MASTERLIST!V:V,"Yes")+COUNTIFS([1]MASTERLIST!D:D,"*"&amp;METADATA!A35&amp;"*",[1]MASTERLIST!K:K,"&lt;&gt;None",[1]MASTERLIST!S:S,"Negative",[1]MASTERLIST!V:V,"Yes")</f>
        <v>2</v>
      </c>
      <c r="N35">
        <f t="shared" si="1"/>
        <v>2</v>
      </c>
      <c r="P35">
        <f>COUNTIFS([1]MASTERLIST!D:D,"*"&amp;METADATA!A35&amp;"*",[1]MASTERLIST!M:M,"Yes")</f>
        <v>2</v>
      </c>
      <c r="Q35">
        <f>COUNTIFS([1]MASTERLIST!D:D,"*"&amp;METADATA!A35&amp;"*",[1]MASTERLIST!M:M,"Yes",[1]MASTERLIST!V:V,"Yes")</f>
        <v>1</v>
      </c>
      <c r="R35">
        <f t="shared" si="8"/>
        <v>1</v>
      </c>
      <c r="S35" s="3">
        <f>COUNTIFS([1]MASTERLIST!D:D,"*"&amp;METADATA!A35&amp;"*",[1]MASTERLIST!M:M,"Yes")-(COUNTIFS([1]MASTERLIST!D:D,"*"&amp;METADATA!A35&amp;"*",[1]MASTERLIST!K:K,"None",[1]MASTERLIST!M:M,"Yes")+COUNTIFS([1]MASTERLIST!D:D,"*"&amp;METADATA!A35&amp;"*",[1]MASTERLIST!K:K,"",[1]MASTERLIST!M:M,"Yes"))</f>
        <v>2</v>
      </c>
      <c r="T35" s="3">
        <f>COUNTIFS([1]MASTERLIST!D:D,"*"&amp;METADATA!A35&amp;"*",[1]MASTERLIST!M:M,"Yes",[1]MASTERLIST!V:V,"Yes")-(COUNTIFS([1]MASTERLIST!D:D,"*"&amp;METADATA!A35&amp;"*",[1]MASTERLIST!K:K,"None",[1]MASTERLIST!M:M,"Yes",[1]MASTERLIST!V:V,"Yes")+COUNTIFS([1]MASTERLIST!D:D,"*"&amp;METADATA!A35&amp;"*",[1]MASTERLIST!K:K,"",[1]MASTERLIST!M:M,"Yes",[1]MASTERLIST!V:V,"Yes"))</f>
        <v>1</v>
      </c>
      <c r="U35" s="3">
        <f t="shared" si="9"/>
        <v>1</v>
      </c>
      <c r="V35">
        <f t="shared" si="10"/>
        <v>0</v>
      </c>
      <c r="X35">
        <f t="shared" si="2"/>
        <v>1</v>
      </c>
      <c r="Y35">
        <f>COUNTIFS([1]MASTERLIST!D:D,"*"&amp;METADATA!A35&amp;"*",[1]MASTERLIST!S:S,"Negative")</f>
        <v>0</v>
      </c>
      <c r="Z35">
        <f t="shared" si="3"/>
        <v>1</v>
      </c>
      <c r="AA35">
        <f>COUNTIFS([1]MASTERLIST!D:D,"*"&amp;METADATA!A35&amp;"*",[1]MASTERLIST!S:S,"Pending")-COUNTIFS([1]MASTERLIST!D:D,"*"&amp;METADATA!A35&amp;"*",[1]MASTERLIST!S:S,"Pending",[1]MASTERLIST!V:V,"Yes")</f>
        <v>0</v>
      </c>
      <c r="AS35" s="3">
        <f>COUNTIF('[1]RESIDENT SUMMARY'!B:B,"*"&amp;METADATA!A35&amp;"*")</f>
        <v>1</v>
      </c>
      <c r="AT35" s="3">
        <f>COUNTIFS('[1]RESIDENT SUMMARY'!$B:$B,"*"&amp;METADATA!$A35&amp;"*",'[1]RESIDENT SUMMARY'!$C:$C,"Positive")</f>
        <v>0</v>
      </c>
      <c r="AU35" s="3">
        <f>COUNTIFS('[1]RESIDENT SUMMARY'!$B:$B,"*"&amp;METADATA!$A35&amp;"*",'[1]RESIDENT SUMMARY'!$C:$C,"Positive",'[1]RESIDENT SUMMARY'!G:G,"Yes")</f>
        <v>0</v>
      </c>
      <c r="AV35" s="3">
        <f>COUNTIFS('[1]RESIDENT SUMMARY'!$B:$B,"*"&amp;METADATA!$A35&amp;"*",'[1]RESIDENT SUMMARY'!$C:$C,"Positive")</f>
        <v>0</v>
      </c>
      <c r="AW35">
        <f>COUNTIFS('[1]RESIDENT SUMMARY'!B:B,"*"&amp;METADATA!A35&amp;"*",'[1]RESIDENT SUMMARY'!C:C,"Pending")</f>
        <v>1</v>
      </c>
      <c r="AX35">
        <f>COUNTIFS('[1]RESIDENT SUMMARY'!B:B,"*"&amp;METADATA!A35&amp;"*",'[1]RESIDENT SUMMARY'!C:C,"Pending",'[1]RESIDENT SUMMARY'!G:G,"Yes")</f>
        <v>0</v>
      </c>
      <c r="AY35">
        <f t="shared" si="13"/>
        <v>1</v>
      </c>
      <c r="AZ35">
        <f>COUNTIFS('[1]RESIDENT SUMMARY'!B:B,"*"&amp;METADATA!A35&amp;"*",'[1]RESIDENT SUMMARY'!C:C,"Negative")</f>
        <v>0</v>
      </c>
      <c r="BA35">
        <f>COUNTIFS('[1]RESIDENT SUMMARY'!B:B,"*"&amp;METADATA!A35&amp;"*",'[1]RESIDENT SUMMARY'!C:C,"Not Tested")</f>
        <v>0</v>
      </c>
      <c r="BB35" t="e">
        <f>COUNTIFS('[1]RESIDENT SUMMARY'!B:B,"*"&amp;METADATA!A35&amp;"*",'[1]RESIDENT SUMMARY'!#REF!,"Yes")-COUNTIFS('[1]RESIDENT SUMMARY'!B:B,"*"&amp;METADATA!A35&amp;"*",'[1]RESIDENT SUMMARY'!#REF!,"Yes",'[1]RESIDENT SUMMARY'!C:C,"Positive")</f>
        <v>#REF!</v>
      </c>
      <c r="BC35" t="e">
        <f>COUNTIFS('[1]RESIDENT SUMMARY'!B:B,"*"&amp;METADATA!A35&amp;"*",'[1]RESIDENT SUMMARY'!#REF!,"Yes")-(COUNTIFS('[1]RESIDENT SUMMARY'!B:B,"*"&amp;METADATA!A35&amp;"*",'[1]RESIDENT SUMMARY'!D:D,"",'[1]RESIDENT SUMMARY'!#REF!,"Yes"))-COUNTIFS('[1]RESIDENT SUMMARY'!B:B,"*"&amp;METADATA!A35&amp;"*",'[1]RESIDENT SUMMARY'!#REF!,"Yes",'[1]RESIDENT SUMMARY'!C:C,"Positive")</f>
        <v>#REF!</v>
      </c>
      <c r="BD35" t="e">
        <f>COUNTIFS('[1]RESIDENT SUMMARY'!B:B,"*"&amp;METADATA!A35&amp;"*",'[1]RESIDENT SUMMARY'!#REF!,"Yes",'[1]RESIDENT SUMMARY'!G:G,"Yes")-(COUNTIFS('[1]RESIDENT SUMMARY'!B:B,"*"&amp;METADATA!A35&amp;"*",'[1]RESIDENT SUMMARY'!D:D,"",'[1]RESIDENT SUMMARY'!#REF!,"Yes",'[1]RESIDENT SUMMARY'!G:G,"Yes"))-COUNTIFS('[1]RESIDENT SUMMARY'!B:B,"*"&amp;METADATA!A35&amp;"*",'[1]RESIDENT SUMMARY'!#REF!,"Yes",'[1]RESIDENT SUMMARY'!C:C,"Positive",'[1]RESIDENT SUMMARY'!G:G,"Yes")</f>
        <v>#REF!</v>
      </c>
      <c r="BE35" t="e">
        <f t="shared" si="4"/>
        <v>#REF!</v>
      </c>
      <c r="BF35" t="e">
        <f t="shared" si="30"/>
        <v>#REF!</v>
      </c>
      <c r="BG35">
        <f>COUNTIFS('[1]RESIDENT SUMMARY'!B:B,"*"&amp;METADATA!A35&amp;"*",'[1]RESIDENT SUMMARY'!D:D,"Yes")</f>
        <v>1</v>
      </c>
      <c r="BH35">
        <f>COUNTIFS('[1]RESIDENT SUMMARY'!B:B,"*"&amp;METADATA!A35&amp;"*",'[1]RESIDENT SUMMARY'!D:D,"Yes",'[1]RESIDENT SUMMARY'!G:G,"Yes")</f>
        <v>0</v>
      </c>
      <c r="BI35">
        <f>COUNTIFS('[1]RESIDENT SUMMARY'!B:B,"*"&amp;METADATA!A35&amp;"*",'[1]RESIDENT SUMMARY'!C:C,"Positive",'[1]RESIDENT SUMMARY'!D:D,"Yes")</f>
        <v>0</v>
      </c>
      <c r="BJ35">
        <f t="shared" si="25"/>
        <v>1</v>
      </c>
      <c r="BL35">
        <f t="shared" si="14"/>
        <v>0</v>
      </c>
      <c r="BM35">
        <f t="shared" si="14"/>
        <v>1</v>
      </c>
      <c r="BN35">
        <f t="shared" si="7"/>
        <v>3</v>
      </c>
      <c r="BP35" s="38" t="str">
        <f>'[1]RESIDENCE SUMMARY'!A13</f>
        <v>Cedar</v>
      </c>
      <c r="BQ35" s="39">
        <f t="shared" si="31"/>
        <v>0</v>
      </c>
      <c r="BR35" s="39">
        <f t="shared" si="32"/>
        <v>0</v>
      </c>
      <c r="BS35" s="39">
        <f t="shared" si="33"/>
        <v>0</v>
      </c>
      <c r="BT35" s="39">
        <f t="shared" si="34"/>
        <v>0</v>
      </c>
      <c r="BU35" s="40">
        <f>'[1]RESIDENCE SUMMARY'!F13</f>
        <v>0</v>
      </c>
      <c r="BV35" s="39">
        <f>'[1]RESIDENCE SUMMARY'!G13</f>
        <v>0</v>
      </c>
      <c r="BW35" s="41">
        <f>'[1]RESIDENCE SUMMARY'!H13</f>
        <v>0</v>
      </c>
      <c r="CH35" s="43" t="str">
        <f>'[1]RESIDENCE SUMMARY'!A13</f>
        <v>Cedar</v>
      </c>
      <c r="CI35" s="51">
        <f>'[1]RESIDENCE SUMMARY'!P13</f>
        <v>1</v>
      </c>
      <c r="CK35" s="33">
        <f>'[1]RESIDENT SUMMARY'!A35</f>
        <v>0</v>
      </c>
      <c r="CL35" s="34">
        <f>'[1]RESIDENT SUMMARY'!B35</f>
        <v>0</v>
      </c>
      <c r="CM35" s="34">
        <f>'[1]RESIDENT SUMMARY'!C35</f>
        <v>0</v>
      </c>
      <c r="CN35" s="34">
        <f>'[1]RESIDENT SUMMARY'!D35</f>
        <v>0</v>
      </c>
      <c r="CO35" s="34">
        <f>'[1]RESIDENT SUMMARY'!F35</f>
        <v>0</v>
      </c>
      <c r="CP35" s="34">
        <f>'[1]RESIDENT SUMMARY'!E35</f>
        <v>0</v>
      </c>
      <c r="CQ35" s="34">
        <f>'[1]RESIDENT SUMMARY'!G35</f>
        <v>0</v>
      </c>
      <c r="CR35" s="35" t="b">
        <f t="shared" si="15"/>
        <v>0</v>
      </c>
    </row>
    <row r="36" spans="1:96" ht="18.75" customHeight="1" x14ac:dyDescent="0.3">
      <c r="A36" t="s">
        <v>113</v>
      </c>
      <c r="B36">
        <f>COUNTIFS([1]MASTERLIST!D:D,"*"&amp;METADATA!A36&amp;"*",[1]MASTERLIST!S:S,"Positive")</f>
        <v>0</v>
      </c>
      <c r="C36">
        <f>COUNTIFS([1]MASTERLIST!D:D,"*"&amp;METADATA!A36&amp;"*",[1]MASTERLIST!S:S,"Positive",[1]MASTERLIST!V:V,"Yes")</f>
        <v>0</v>
      </c>
      <c r="D36">
        <f t="shared" si="0"/>
        <v>0</v>
      </c>
      <c r="F36">
        <f>COUNTIF('[1]MASTERLIST SUMMARY'!B:B,"*"&amp;METADATA!A36&amp;"*")</f>
        <v>15</v>
      </c>
      <c r="H36">
        <f>COUNTIFS([1]MASTERLIST!D:D,"*"&amp;METADATA!A36&amp;"*",[1]MASTERLIST!K:K,"&lt;&gt;None")</f>
        <v>11</v>
      </c>
      <c r="I36">
        <f>COUNTIFS([1]MASTERLIST!D:D,"*"&amp;METADATA!A36&amp;"*",[1]MASTERLIST!K:K,"&lt;&gt;None",[1]MASTERLIST!S:S,"Positive")</f>
        <v>0</v>
      </c>
      <c r="J36">
        <f>COUNTIFS([1]MASTERLIST!D:D,"*"&amp;METADATA!A36&amp;"*",[1]MASTERLIST!K:K,"&lt;&gt;None",[1]MASTERLIST!S:S,"Pending")</f>
        <v>1</v>
      </c>
      <c r="K36">
        <f>COUNTIFS([1]MASTERLIST!D:D,"*"&amp;METADATA!A36&amp;"*",[1]MASTERLIST!K:K,"&lt;&gt;None",[1]MASTERLIST!S:S,"Negative")</f>
        <v>3</v>
      </c>
      <c r="L36">
        <f>COUNTIFS([1]MASTERLIST!D:D,"*"&amp;METADATA!A36&amp;"*",[1]MASTERLIST!K:K,"&lt;&gt;None",[1]MASTERLIST!S:S,"Not Tested")</f>
        <v>5</v>
      </c>
      <c r="M36">
        <f>COUNTIFS([1]MASTERLIST!D:D,"*"&amp;METADATA!A36&amp;"*",[1]MASTERLIST!K:K,"&lt;&gt;None",[1]MASTERLIST!S:S,"Positive",[1]MASTERLIST!V:V,"Yes")+COUNTIFS([1]MASTERLIST!D:D,"*"&amp;METADATA!A36&amp;"*",[1]MASTERLIST!K:K,"&lt;&gt;None",[1]MASTERLIST!S:S,"Pending",[1]MASTERLIST!V:V,"Yes")+COUNTIFS([1]MASTERLIST!D:D,"*"&amp;METADATA!A36&amp;"*",[1]MASTERLIST!K:K,"&lt;&gt;None",[1]MASTERLIST!S:S,"Not Tested",[1]MASTERLIST!V:V,"Yes")+COUNTIFS([1]MASTERLIST!D:D,"*"&amp;METADATA!A36&amp;"*",[1]MASTERLIST!K:K,"&lt;&gt;None",[1]MASTERLIST!S:S,"Negative",[1]MASTERLIST!V:V,"Yes")</f>
        <v>7</v>
      </c>
      <c r="N36">
        <f t="shared" si="1"/>
        <v>4</v>
      </c>
      <c r="P36">
        <f>COUNTIFS([1]MASTERLIST!D:D,"*"&amp;METADATA!A36&amp;"*",[1]MASTERLIST!M:M,"Yes")</f>
        <v>4</v>
      </c>
      <c r="Q36">
        <f>COUNTIFS([1]MASTERLIST!D:D,"*"&amp;METADATA!A36&amp;"*",[1]MASTERLIST!M:M,"Yes",[1]MASTERLIST!V:V,"Yes")</f>
        <v>4</v>
      </c>
      <c r="R36">
        <f t="shared" si="8"/>
        <v>0</v>
      </c>
      <c r="S36" s="3">
        <f>COUNTIFS([1]MASTERLIST!D:D,"*"&amp;METADATA!A36&amp;"*",[1]MASTERLIST!M:M,"Yes")-(COUNTIFS([1]MASTERLIST!D:D,"*"&amp;METADATA!A36&amp;"*",[1]MASTERLIST!K:K,"None",[1]MASTERLIST!M:M,"Yes")+COUNTIFS([1]MASTERLIST!D:D,"*"&amp;METADATA!A36&amp;"*",[1]MASTERLIST!K:K,"",[1]MASTERLIST!M:M,"Yes"))</f>
        <v>2</v>
      </c>
      <c r="T36" s="3">
        <f>COUNTIFS([1]MASTERLIST!D:D,"*"&amp;METADATA!A36&amp;"*",[1]MASTERLIST!M:M,"Yes",[1]MASTERLIST!V:V,"Yes")-(COUNTIFS([1]MASTERLIST!D:D,"*"&amp;METADATA!A36&amp;"*",[1]MASTERLIST!K:K,"None",[1]MASTERLIST!M:M,"Yes",[1]MASTERLIST!V:V,"Yes")+COUNTIFS([1]MASTERLIST!D:D,"*"&amp;METADATA!A36&amp;"*",[1]MASTERLIST!K:K,"",[1]MASTERLIST!M:M,"Yes",[1]MASTERLIST!V:V,"Yes"))</f>
        <v>2</v>
      </c>
      <c r="U36" s="3">
        <f t="shared" si="9"/>
        <v>0</v>
      </c>
      <c r="V36">
        <f t="shared" si="10"/>
        <v>0</v>
      </c>
      <c r="X36">
        <f t="shared" si="2"/>
        <v>5</v>
      </c>
      <c r="Y36">
        <f>COUNTIFS([1]MASTERLIST!D:D,"*"&amp;METADATA!A36&amp;"*",[1]MASTERLIST!S:S,"Negative")</f>
        <v>5</v>
      </c>
      <c r="Z36">
        <f t="shared" si="3"/>
        <v>0</v>
      </c>
      <c r="AA36">
        <f>COUNTIFS([1]MASTERLIST!D:D,"*"&amp;METADATA!A36&amp;"*",[1]MASTERLIST!S:S,"Pending")-COUNTIFS([1]MASTERLIST!D:D,"*"&amp;METADATA!A36&amp;"*",[1]MASTERLIST!S:S,"Pending",[1]MASTERLIST!V:V,"Yes")</f>
        <v>0</v>
      </c>
      <c r="AS36" s="3">
        <f>COUNTIF('[1]RESIDENT SUMMARY'!B:B,"*"&amp;METADATA!A36&amp;"*")</f>
        <v>6</v>
      </c>
      <c r="AT36" s="3">
        <f>COUNTIFS('[1]RESIDENT SUMMARY'!$B:$B,"*"&amp;METADATA!$A36&amp;"*",'[1]RESIDENT SUMMARY'!$C:$C,"Positive")</f>
        <v>0</v>
      </c>
      <c r="AU36" s="3">
        <f>COUNTIFS('[1]RESIDENT SUMMARY'!$B:$B,"*"&amp;METADATA!$A36&amp;"*",'[1]RESIDENT SUMMARY'!$C:$C,"Positive",'[1]RESIDENT SUMMARY'!G:G,"Yes")</f>
        <v>0</v>
      </c>
      <c r="AV36" s="3">
        <f>COUNTIFS('[1]RESIDENT SUMMARY'!$B:$B,"*"&amp;METADATA!$A36&amp;"*",'[1]RESIDENT SUMMARY'!$C:$C,"Positive")</f>
        <v>0</v>
      </c>
      <c r="AW36">
        <f>COUNTIFS('[1]RESIDENT SUMMARY'!B:B,"*"&amp;METADATA!A36&amp;"*",'[1]RESIDENT SUMMARY'!C:C,"Pending")</f>
        <v>0</v>
      </c>
      <c r="AX36">
        <f>COUNTIFS('[1]RESIDENT SUMMARY'!B:B,"*"&amp;METADATA!A36&amp;"*",'[1]RESIDENT SUMMARY'!C:C,"Pending",'[1]RESIDENT SUMMARY'!G:G,"Yes")</f>
        <v>0</v>
      </c>
      <c r="AY36">
        <f t="shared" si="13"/>
        <v>0</v>
      </c>
      <c r="AZ36">
        <f>COUNTIFS('[1]RESIDENT SUMMARY'!B:B,"*"&amp;METADATA!A36&amp;"*",'[1]RESIDENT SUMMARY'!C:C,"Negative")</f>
        <v>2</v>
      </c>
      <c r="BA36">
        <f>COUNTIFS('[1]RESIDENT SUMMARY'!B:B,"*"&amp;METADATA!A36&amp;"*",'[1]RESIDENT SUMMARY'!C:C,"Not Tested")</f>
        <v>4</v>
      </c>
      <c r="BB36" t="e">
        <f>COUNTIFS('[1]RESIDENT SUMMARY'!B:B,"*"&amp;METADATA!A36&amp;"*",'[1]RESIDENT SUMMARY'!#REF!,"Yes")-COUNTIFS('[1]RESIDENT SUMMARY'!B:B,"*"&amp;METADATA!A36&amp;"*",'[1]RESIDENT SUMMARY'!#REF!,"Yes",'[1]RESIDENT SUMMARY'!C:C,"Positive")</f>
        <v>#REF!</v>
      </c>
      <c r="BC36" t="e">
        <f>COUNTIFS('[1]RESIDENT SUMMARY'!B:B,"*"&amp;METADATA!A36&amp;"*",'[1]RESIDENT SUMMARY'!#REF!,"Yes")-(COUNTIFS('[1]RESIDENT SUMMARY'!B:B,"*"&amp;METADATA!A36&amp;"*",'[1]RESIDENT SUMMARY'!D:D,"",'[1]RESIDENT SUMMARY'!#REF!,"Yes"))-COUNTIFS('[1]RESIDENT SUMMARY'!B:B,"*"&amp;METADATA!A36&amp;"*",'[1]RESIDENT SUMMARY'!#REF!,"Yes",'[1]RESIDENT SUMMARY'!C:C,"Positive")</f>
        <v>#REF!</v>
      </c>
      <c r="BD36" t="e">
        <f>COUNTIFS('[1]RESIDENT SUMMARY'!B:B,"*"&amp;METADATA!A36&amp;"*",'[1]RESIDENT SUMMARY'!#REF!,"Yes",'[1]RESIDENT SUMMARY'!G:G,"Yes")-(COUNTIFS('[1]RESIDENT SUMMARY'!B:B,"*"&amp;METADATA!A36&amp;"*",'[1]RESIDENT SUMMARY'!D:D,"",'[1]RESIDENT SUMMARY'!#REF!,"Yes",'[1]RESIDENT SUMMARY'!G:G,"Yes"))-COUNTIFS('[1]RESIDENT SUMMARY'!B:B,"*"&amp;METADATA!A36&amp;"*",'[1]RESIDENT SUMMARY'!#REF!,"Yes",'[1]RESIDENT SUMMARY'!C:C,"Positive",'[1]RESIDENT SUMMARY'!G:G,"Yes")</f>
        <v>#REF!</v>
      </c>
      <c r="BE36" t="e">
        <f t="shared" si="4"/>
        <v>#REF!</v>
      </c>
      <c r="BF36" t="e">
        <f t="shared" si="30"/>
        <v>#REF!</v>
      </c>
      <c r="BG36">
        <f>COUNTIFS('[1]RESIDENT SUMMARY'!B:B,"*"&amp;METADATA!A36&amp;"*",'[1]RESIDENT SUMMARY'!D:D,"Yes")</f>
        <v>0</v>
      </c>
      <c r="BH36">
        <f>COUNTIFS('[1]RESIDENT SUMMARY'!B:B,"*"&amp;METADATA!A36&amp;"*",'[1]RESIDENT SUMMARY'!D:D,"Yes",'[1]RESIDENT SUMMARY'!G:G,"Yes")</f>
        <v>0</v>
      </c>
      <c r="BI36">
        <f>COUNTIFS('[1]RESIDENT SUMMARY'!B:B,"*"&amp;METADATA!A36&amp;"*",'[1]RESIDENT SUMMARY'!C:C,"Positive",'[1]RESIDENT SUMMARY'!D:D,"Yes")</f>
        <v>0</v>
      </c>
      <c r="BJ36">
        <f t="shared" si="25"/>
        <v>0</v>
      </c>
      <c r="BL36">
        <f t="shared" si="14"/>
        <v>0</v>
      </c>
      <c r="BM36">
        <f t="shared" si="14"/>
        <v>0</v>
      </c>
      <c r="BN36">
        <f t="shared" si="7"/>
        <v>4</v>
      </c>
      <c r="BP36" s="38" t="str">
        <f>'[1]RESIDENCE SUMMARY'!A3</f>
        <v>Acorn</v>
      </c>
      <c r="BQ36" s="39">
        <f t="shared" si="31"/>
        <v>0</v>
      </c>
      <c r="BR36" s="39">
        <f t="shared" si="32"/>
        <v>0</v>
      </c>
      <c r="BS36" s="39">
        <f t="shared" si="33"/>
        <v>0</v>
      </c>
      <c r="BT36" s="39">
        <f t="shared" si="34"/>
        <v>0</v>
      </c>
      <c r="BU36" s="40">
        <f>'[1]RESIDENCE SUMMARY'!F3</f>
        <v>0</v>
      </c>
      <c r="BV36" s="39">
        <f>'[1]RESIDENCE SUMMARY'!G3</f>
        <v>0</v>
      </c>
      <c r="BW36" s="41">
        <f>'[1]RESIDENCE SUMMARY'!H3</f>
        <v>0</v>
      </c>
      <c r="CH36" s="43" t="str">
        <f>'[1]RESIDENCE SUMMARY'!A3</f>
        <v>Acorn</v>
      </c>
      <c r="CI36" s="51">
        <f>'[1]RESIDENCE SUMMARY'!P3</f>
        <v>1</v>
      </c>
      <c r="CK36" s="33">
        <f>'[1]RESIDENT SUMMARY'!A36</f>
        <v>0</v>
      </c>
      <c r="CL36" s="34">
        <f>'[1]RESIDENT SUMMARY'!B36</f>
        <v>0</v>
      </c>
      <c r="CM36" s="34">
        <f>'[1]RESIDENT SUMMARY'!C36</f>
        <v>0</v>
      </c>
      <c r="CN36" s="34">
        <f>'[1]RESIDENT SUMMARY'!D36</f>
        <v>0</v>
      </c>
      <c r="CO36" s="34">
        <f>'[1]RESIDENT SUMMARY'!F36</f>
        <v>0</v>
      </c>
      <c r="CP36" s="34">
        <f>'[1]RESIDENT SUMMARY'!E36</f>
        <v>0</v>
      </c>
      <c r="CQ36" s="34">
        <f>'[1]RESIDENT SUMMARY'!G36</f>
        <v>0</v>
      </c>
      <c r="CR36" s="35" t="b">
        <f t="shared" si="15"/>
        <v>0</v>
      </c>
    </row>
    <row r="37" spans="1:96" ht="18.75" customHeight="1" x14ac:dyDescent="0.3">
      <c r="A37" t="s">
        <v>114</v>
      </c>
      <c r="B37">
        <f>COUNTIFS([1]MASTERLIST!D:D,"*"&amp;METADATA!A37&amp;"*",[1]MASTERLIST!S:S,"Positive")</f>
        <v>0</v>
      </c>
      <c r="C37">
        <f>COUNTIFS([1]MASTERLIST!D:D,"*"&amp;METADATA!A37&amp;"*",[1]MASTERLIST!S:S,"Positive",[1]MASTERLIST!V:V,"Yes")</f>
        <v>0</v>
      </c>
      <c r="D37">
        <f t="shared" si="0"/>
        <v>0</v>
      </c>
      <c r="F37">
        <f>COUNTIF('[1]MASTERLIST SUMMARY'!B:B,"*"&amp;METADATA!A37&amp;"*")</f>
        <v>3</v>
      </c>
      <c r="H37">
        <f>COUNTIFS([1]MASTERLIST!D:D,"*"&amp;METADATA!A37&amp;"*",[1]MASTERLIST!K:K,"&lt;&gt;None")</f>
        <v>2</v>
      </c>
      <c r="I37">
        <f>COUNTIFS([1]MASTERLIST!D:D,"*"&amp;METADATA!A37&amp;"*",[1]MASTERLIST!K:K,"&lt;&gt;None",[1]MASTERLIST!S:S,"Positive")</f>
        <v>0</v>
      </c>
      <c r="J37">
        <f>COUNTIFS([1]MASTERLIST!D:D,"*"&amp;METADATA!A37&amp;"*",[1]MASTERLIST!K:K,"&lt;&gt;None",[1]MASTERLIST!S:S,"Pending")</f>
        <v>0</v>
      </c>
      <c r="K37">
        <f>COUNTIFS([1]MASTERLIST!D:D,"*"&amp;METADATA!A37&amp;"*",[1]MASTERLIST!K:K,"&lt;&gt;None",[1]MASTERLIST!S:S,"Negative")</f>
        <v>0</v>
      </c>
      <c r="L37">
        <f>COUNTIFS([1]MASTERLIST!D:D,"*"&amp;METADATA!A37&amp;"*",[1]MASTERLIST!K:K,"&lt;&gt;None",[1]MASTERLIST!S:S,"Not Tested")</f>
        <v>2</v>
      </c>
      <c r="M37">
        <f>COUNTIFS([1]MASTERLIST!D:D,"*"&amp;METADATA!A37&amp;"*",[1]MASTERLIST!K:K,"&lt;&gt;None",[1]MASTERLIST!S:S,"Positive",[1]MASTERLIST!V:V,"Yes")+COUNTIFS([1]MASTERLIST!D:D,"*"&amp;METADATA!A37&amp;"*",[1]MASTERLIST!K:K,"&lt;&gt;None",[1]MASTERLIST!S:S,"Pending",[1]MASTERLIST!V:V,"Yes")+COUNTIFS([1]MASTERLIST!D:D,"*"&amp;METADATA!A37&amp;"*",[1]MASTERLIST!K:K,"&lt;&gt;None",[1]MASTERLIST!S:S,"Not Tested",[1]MASTERLIST!V:V,"Yes")+COUNTIFS([1]MASTERLIST!D:D,"*"&amp;METADATA!A37&amp;"*",[1]MASTERLIST!K:K,"&lt;&gt;None",[1]MASTERLIST!S:S,"Negative",[1]MASTERLIST!V:V,"Yes")</f>
        <v>2</v>
      </c>
      <c r="N37">
        <f t="shared" si="1"/>
        <v>0</v>
      </c>
      <c r="P37">
        <f>COUNTIFS([1]MASTERLIST!D:D,"*"&amp;METADATA!A37&amp;"*",[1]MASTERLIST!M:M,"Yes")</f>
        <v>1</v>
      </c>
      <c r="Q37">
        <f>COUNTIFS([1]MASTERLIST!D:D,"*"&amp;METADATA!A37&amp;"*",[1]MASTERLIST!M:M,"Yes",[1]MASTERLIST!V:V,"Yes")</f>
        <v>1</v>
      </c>
      <c r="R37">
        <f t="shared" si="8"/>
        <v>0</v>
      </c>
      <c r="S37" s="3">
        <f>COUNTIFS([1]MASTERLIST!D:D,"*"&amp;METADATA!A37&amp;"*",[1]MASTERLIST!M:M,"Yes")-(COUNTIFS([1]MASTERLIST!D:D,"*"&amp;METADATA!A37&amp;"*",[1]MASTERLIST!K:K,"None",[1]MASTERLIST!M:M,"Yes")+COUNTIFS([1]MASTERLIST!D:D,"*"&amp;METADATA!A37&amp;"*",[1]MASTERLIST!K:K,"",[1]MASTERLIST!M:M,"Yes"))</f>
        <v>1</v>
      </c>
      <c r="T37" s="3">
        <f>COUNTIFS([1]MASTERLIST!D:D,"*"&amp;METADATA!A37&amp;"*",[1]MASTERLIST!M:M,"Yes",[1]MASTERLIST!V:V,"Yes")-(COUNTIFS([1]MASTERLIST!D:D,"*"&amp;METADATA!A37&amp;"*",[1]MASTERLIST!K:K,"None",[1]MASTERLIST!M:M,"Yes",[1]MASTERLIST!V:V,"Yes")+COUNTIFS([1]MASTERLIST!D:D,"*"&amp;METADATA!A37&amp;"*",[1]MASTERLIST!K:K,"",[1]MASTERLIST!M:M,"Yes",[1]MASTERLIST!V:V,"Yes"))</f>
        <v>1</v>
      </c>
      <c r="U37" s="3">
        <f t="shared" si="9"/>
        <v>0</v>
      </c>
      <c r="V37">
        <f t="shared" si="10"/>
        <v>0</v>
      </c>
      <c r="X37">
        <f t="shared" si="2"/>
        <v>1</v>
      </c>
      <c r="Y37">
        <f>COUNTIFS([1]MASTERLIST!D:D,"*"&amp;METADATA!A37&amp;"*",[1]MASTERLIST!S:S,"Negative")</f>
        <v>1</v>
      </c>
      <c r="Z37">
        <f t="shared" si="3"/>
        <v>0</v>
      </c>
      <c r="AA37">
        <f>COUNTIFS([1]MASTERLIST!D:D,"*"&amp;METADATA!A37&amp;"*",[1]MASTERLIST!S:S,"Pending")-COUNTIFS([1]MASTERLIST!D:D,"*"&amp;METADATA!A37&amp;"*",[1]MASTERLIST!S:S,"Pending",[1]MASTERLIST!V:V,"Yes")</f>
        <v>0</v>
      </c>
      <c r="AS37" s="3">
        <f>COUNTIF('[1]RESIDENT SUMMARY'!B:B,"*"&amp;METADATA!A37&amp;"*")</f>
        <v>0</v>
      </c>
      <c r="AT37" s="3">
        <f>COUNTIFS('[1]RESIDENT SUMMARY'!$B:$B,"*"&amp;METADATA!$A37&amp;"*",'[1]RESIDENT SUMMARY'!$C:$C,"Positive")</f>
        <v>0</v>
      </c>
      <c r="AU37" s="3">
        <f>COUNTIFS('[1]RESIDENT SUMMARY'!$B:$B,"*"&amp;METADATA!$A37&amp;"*",'[1]RESIDENT SUMMARY'!$C:$C,"Positive",'[1]RESIDENT SUMMARY'!G:G,"Yes")</f>
        <v>0</v>
      </c>
      <c r="AV37" s="3">
        <f>COUNTIFS('[1]RESIDENT SUMMARY'!$B:$B,"*"&amp;METADATA!$A37&amp;"*",'[1]RESIDENT SUMMARY'!$C:$C,"Positive")</f>
        <v>0</v>
      </c>
      <c r="AW37">
        <f>COUNTIFS('[1]RESIDENT SUMMARY'!B:B,"*"&amp;METADATA!A37&amp;"*",'[1]RESIDENT SUMMARY'!C:C,"Pending")</f>
        <v>0</v>
      </c>
      <c r="AX37">
        <f>COUNTIFS('[1]RESIDENT SUMMARY'!B:B,"*"&amp;METADATA!A37&amp;"*",'[1]RESIDENT SUMMARY'!C:C,"Pending",'[1]RESIDENT SUMMARY'!G:G,"Yes")</f>
        <v>0</v>
      </c>
      <c r="AY37">
        <f t="shared" si="13"/>
        <v>0</v>
      </c>
      <c r="AZ37">
        <f>COUNTIFS('[1]RESIDENT SUMMARY'!B:B,"*"&amp;METADATA!A37&amp;"*",'[1]RESIDENT SUMMARY'!C:C,"Negative")</f>
        <v>0</v>
      </c>
      <c r="BA37">
        <f>COUNTIFS('[1]RESIDENT SUMMARY'!B:B,"*"&amp;METADATA!A37&amp;"*",'[1]RESIDENT SUMMARY'!C:C,"Not Tested")</f>
        <v>0</v>
      </c>
      <c r="BB37" t="e">
        <f>COUNTIFS('[1]RESIDENT SUMMARY'!B:B,"*"&amp;METADATA!A37&amp;"*",'[1]RESIDENT SUMMARY'!#REF!,"Yes")-COUNTIFS('[1]RESIDENT SUMMARY'!B:B,"*"&amp;METADATA!A37&amp;"*",'[1]RESIDENT SUMMARY'!#REF!,"Yes",'[1]RESIDENT SUMMARY'!C:C,"Positive")</f>
        <v>#REF!</v>
      </c>
      <c r="BC37" t="e">
        <f>COUNTIFS('[1]RESIDENT SUMMARY'!B:B,"*"&amp;METADATA!A37&amp;"*",'[1]RESIDENT SUMMARY'!#REF!,"Yes")-(COUNTIFS('[1]RESIDENT SUMMARY'!B:B,"*"&amp;METADATA!A37&amp;"*",'[1]RESIDENT SUMMARY'!D:D,"",'[1]RESIDENT SUMMARY'!#REF!,"Yes"))-COUNTIFS('[1]RESIDENT SUMMARY'!B:B,"*"&amp;METADATA!A37&amp;"*",'[1]RESIDENT SUMMARY'!#REF!,"Yes",'[1]RESIDENT SUMMARY'!C:C,"Positive")</f>
        <v>#REF!</v>
      </c>
      <c r="BD37" t="e">
        <f>COUNTIFS('[1]RESIDENT SUMMARY'!B:B,"*"&amp;METADATA!A37&amp;"*",'[1]RESIDENT SUMMARY'!#REF!,"Yes",'[1]RESIDENT SUMMARY'!G:G,"Yes")-(COUNTIFS('[1]RESIDENT SUMMARY'!B:B,"*"&amp;METADATA!A37&amp;"*",'[1]RESIDENT SUMMARY'!D:D,"",'[1]RESIDENT SUMMARY'!#REF!,"Yes",'[1]RESIDENT SUMMARY'!G:G,"Yes"))-COUNTIFS('[1]RESIDENT SUMMARY'!B:B,"*"&amp;METADATA!A37&amp;"*",'[1]RESIDENT SUMMARY'!#REF!,"Yes",'[1]RESIDENT SUMMARY'!C:C,"Positive",'[1]RESIDENT SUMMARY'!G:G,"Yes")</f>
        <v>#REF!</v>
      </c>
      <c r="BE37" t="e">
        <f t="shared" si="4"/>
        <v>#REF!</v>
      </c>
      <c r="BF37" t="e">
        <f t="shared" si="30"/>
        <v>#REF!</v>
      </c>
      <c r="BG37">
        <f>COUNTIFS('[1]RESIDENT SUMMARY'!B:B,"*"&amp;METADATA!A37&amp;"*",'[1]RESIDENT SUMMARY'!D:D,"Yes")</f>
        <v>0</v>
      </c>
      <c r="BH37">
        <f>COUNTIFS('[1]RESIDENT SUMMARY'!B:B,"*"&amp;METADATA!A37&amp;"*",'[1]RESIDENT SUMMARY'!D:D,"Yes",'[1]RESIDENT SUMMARY'!G:G,"Yes")</f>
        <v>0</v>
      </c>
      <c r="BI37">
        <f>COUNTIFS('[1]RESIDENT SUMMARY'!B:B,"*"&amp;METADATA!A37&amp;"*",'[1]RESIDENT SUMMARY'!C:C,"Positive",'[1]RESIDENT SUMMARY'!D:D,"Yes")</f>
        <v>0</v>
      </c>
      <c r="BJ37">
        <f t="shared" si="25"/>
        <v>0</v>
      </c>
      <c r="BL37">
        <f t="shared" si="14"/>
        <v>0</v>
      </c>
      <c r="BM37">
        <f t="shared" si="14"/>
        <v>0</v>
      </c>
      <c r="BN37">
        <f t="shared" si="7"/>
        <v>0</v>
      </c>
      <c r="BP37" s="38" t="str">
        <f>'[1]RESIDENCE SUMMARY'!A8</f>
        <v>Beechnut</v>
      </c>
      <c r="BQ37" s="39">
        <f t="shared" si="31"/>
        <v>0</v>
      </c>
      <c r="BR37" s="39">
        <f t="shared" si="32"/>
        <v>0</v>
      </c>
      <c r="BS37" s="39">
        <f t="shared" si="33"/>
        <v>0</v>
      </c>
      <c r="BT37" s="39">
        <f t="shared" si="34"/>
        <v>0</v>
      </c>
      <c r="BU37" s="40">
        <f>'[1]RESIDENCE SUMMARY'!F8</f>
        <v>0</v>
      </c>
      <c r="BV37" s="39">
        <f>'[1]RESIDENCE SUMMARY'!G8</f>
        <v>1</v>
      </c>
      <c r="BW37" s="41">
        <f>'[1]RESIDENCE SUMMARY'!H8</f>
        <v>1</v>
      </c>
      <c r="CH37" s="43" t="str">
        <f>'[1]RESIDENCE SUMMARY'!A8</f>
        <v>Beechnut</v>
      </c>
      <c r="CI37" s="51">
        <f>'[1]RESIDENCE SUMMARY'!P8</f>
        <v>1</v>
      </c>
      <c r="CK37" s="33">
        <f>'[1]RESIDENT SUMMARY'!A37</f>
        <v>0</v>
      </c>
      <c r="CL37" s="34">
        <f>'[1]RESIDENT SUMMARY'!B37</f>
        <v>0</v>
      </c>
      <c r="CM37" s="34">
        <f>'[1]RESIDENT SUMMARY'!C37</f>
        <v>0</v>
      </c>
      <c r="CN37" s="34">
        <f>'[1]RESIDENT SUMMARY'!D37</f>
        <v>0</v>
      </c>
      <c r="CO37" s="34">
        <f>'[1]RESIDENT SUMMARY'!F37</f>
        <v>0</v>
      </c>
      <c r="CP37" s="34">
        <f>'[1]RESIDENT SUMMARY'!E37</f>
        <v>0</v>
      </c>
      <c r="CQ37" s="34">
        <f>'[1]RESIDENT SUMMARY'!G37</f>
        <v>0</v>
      </c>
      <c r="CR37" s="35" t="b">
        <f t="shared" si="15"/>
        <v>0</v>
      </c>
    </row>
    <row r="38" spans="1:96" ht="18.75" customHeight="1" thickBot="1" x14ac:dyDescent="0.35">
      <c r="A38" t="s">
        <v>115</v>
      </c>
      <c r="B38">
        <f>COUNTIFS([1]MASTERLIST!D:D,"*"&amp;METADATA!A38&amp;"*",[1]MASTERLIST!S:S,"Positive")</f>
        <v>0</v>
      </c>
      <c r="C38">
        <f>COUNTIFS([1]MASTERLIST!D:D,"*"&amp;METADATA!A38&amp;"*",[1]MASTERLIST!S:S,"Positive",[1]MASTERLIST!V:V,"Yes")</f>
        <v>0</v>
      </c>
      <c r="D38">
        <f t="shared" si="0"/>
        <v>0</v>
      </c>
      <c r="F38">
        <f>COUNTIF('[1]MASTERLIST SUMMARY'!B:B,"*"&amp;METADATA!A38&amp;"*")</f>
        <v>1</v>
      </c>
      <c r="H38">
        <f>COUNTIFS([1]MASTERLIST!D:D,"*"&amp;METADATA!A38&amp;"*",[1]MASTERLIST!K:K,"&lt;&gt;None")</f>
        <v>1</v>
      </c>
      <c r="I38">
        <f>COUNTIFS([1]MASTERLIST!D:D,"*"&amp;METADATA!A38&amp;"*",[1]MASTERLIST!K:K,"&lt;&gt;None",[1]MASTERLIST!S:S,"Positive")</f>
        <v>0</v>
      </c>
      <c r="J38">
        <f>COUNTIFS([1]MASTERLIST!D:D,"*"&amp;METADATA!A38&amp;"*",[1]MASTERLIST!K:K,"&lt;&gt;None",[1]MASTERLIST!S:S,"Pending")</f>
        <v>0</v>
      </c>
      <c r="K38">
        <f>COUNTIFS([1]MASTERLIST!D:D,"*"&amp;METADATA!A38&amp;"*",[1]MASTERLIST!K:K,"&lt;&gt;None",[1]MASTERLIST!S:S,"Negative")</f>
        <v>0</v>
      </c>
      <c r="L38">
        <f>COUNTIFS([1]MASTERLIST!D:D,"*"&amp;METADATA!A38&amp;"*",[1]MASTERLIST!K:K,"&lt;&gt;None",[1]MASTERLIST!S:S,"Not Tested")</f>
        <v>0</v>
      </c>
      <c r="M38">
        <f>COUNTIFS([1]MASTERLIST!D:D,"*"&amp;METADATA!A38&amp;"*",[1]MASTERLIST!K:K,"&lt;&gt;None",[1]MASTERLIST!S:S,"Positive",[1]MASTERLIST!V:V,"Yes")+COUNTIFS([1]MASTERLIST!D:D,"*"&amp;METADATA!A38&amp;"*",[1]MASTERLIST!K:K,"&lt;&gt;None",[1]MASTERLIST!S:S,"Pending",[1]MASTERLIST!V:V,"Yes")+COUNTIFS([1]MASTERLIST!D:D,"*"&amp;METADATA!A38&amp;"*",[1]MASTERLIST!K:K,"&lt;&gt;None",[1]MASTERLIST!S:S,"Not Tested",[1]MASTERLIST!V:V,"Yes")+COUNTIFS([1]MASTERLIST!D:D,"*"&amp;METADATA!A38&amp;"*",[1]MASTERLIST!K:K,"&lt;&gt;None",[1]MASTERLIST!S:S,"Negative",[1]MASTERLIST!V:V,"Yes")</f>
        <v>0</v>
      </c>
      <c r="N38">
        <f t="shared" si="1"/>
        <v>1</v>
      </c>
      <c r="P38">
        <f>COUNTIFS([1]MASTERLIST!D:D,"*"&amp;METADATA!A38&amp;"*",[1]MASTERLIST!M:M,"Yes")</f>
        <v>1</v>
      </c>
      <c r="Q38">
        <f>COUNTIFS([1]MASTERLIST!D:D,"*"&amp;METADATA!A38&amp;"*",[1]MASTERLIST!M:M,"Yes",[1]MASTERLIST!V:V,"Yes")</f>
        <v>0</v>
      </c>
      <c r="R38">
        <f t="shared" si="8"/>
        <v>1</v>
      </c>
      <c r="S38" s="3">
        <f>COUNTIFS([1]MASTERLIST!D:D,"*"&amp;METADATA!A38&amp;"*",[1]MASTERLIST!M:M,"Yes")-(COUNTIFS([1]MASTERLIST!D:D,"*"&amp;METADATA!A38&amp;"*",[1]MASTERLIST!K:K,"None",[1]MASTERLIST!M:M,"Yes")+COUNTIFS([1]MASTERLIST!D:D,"*"&amp;METADATA!A38&amp;"*",[1]MASTERLIST!K:K,"",[1]MASTERLIST!M:M,"Yes"))</f>
        <v>1</v>
      </c>
      <c r="T38" s="3">
        <f>COUNTIFS([1]MASTERLIST!D:D,"*"&amp;METADATA!A38&amp;"*",[1]MASTERLIST!M:M,"Yes",[1]MASTERLIST!V:V,"Yes")-(COUNTIFS([1]MASTERLIST!D:D,"*"&amp;METADATA!A38&amp;"*",[1]MASTERLIST!K:K,"None",[1]MASTERLIST!M:M,"Yes",[1]MASTERLIST!V:V,"Yes")+COUNTIFS([1]MASTERLIST!D:D,"*"&amp;METADATA!A38&amp;"*",[1]MASTERLIST!K:K,"",[1]MASTERLIST!M:M,"Yes",[1]MASTERLIST!V:V,"Yes"))</f>
        <v>0</v>
      </c>
      <c r="U38" s="3">
        <f t="shared" si="9"/>
        <v>1</v>
      </c>
      <c r="V38">
        <f t="shared" si="10"/>
        <v>0</v>
      </c>
      <c r="X38">
        <f t="shared" si="2"/>
        <v>0</v>
      </c>
      <c r="Y38">
        <f>COUNTIFS([1]MASTERLIST!D:D,"*"&amp;METADATA!A38&amp;"*",[1]MASTERLIST!S:S,"Negative")</f>
        <v>0</v>
      </c>
      <c r="Z38">
        <f t="shared" si="3"/>
        <v>0</v>
      </c>
      <c r="AA38">
        <f>COUNTIFS([1]MASTERLIST!D:D,"*"&amp;METADATA!A38&amp;"*",[1]MASTERLIST!S:S,"Pending")-COUNTIFS([1]MASTERLIST!D:D,"*"&amp;METADATA!A38&amp;"*",[1]MASTERLIST!S:S,"Pending",[1]MASTERLIST!V:V,"Yes")</f>
        <v>0</v>
      </c>
      <c r="AS38" s="3">
        <f>COUNTIF('[1]RESIDENT SUMMARY'!B:B,"*"&amp;METADATA!A38&amp;"*")</f>
        <v>0</v>
      </c>
      <c r="AT38" s="3">
        <f>COUNTIFS('[1]RESIDENT SUMMARY'!$B:$B,"*"&amp;METADATA!$A38&amp;"*",'[1]RESIDENT SUMMARY'!$C:$C,"Positive")</f>
        <v>0</v>
      </c>
      <c r="AU38" s="3">
        <f>COUNTIFS('[1]RESIDENT SUMMARY'!$B:$B,"*"&amp;METADATA!$A38&amp;"*",'[1]RESIDENT SUMMARY'!$C:$C,"Positive",'[1]RESIDENT SUMMARY'!G:G,"Yes")</f>
        <v>0</v>
      </c>
      <c r="AV38" s="3">
        <f>COUNTIFS('[1]RESIDENT SUMMARY'!$B:$B,"*"&amp;METADATA!$A38&amp;"*",'[1]RESIDENT SUMMARY'!$C:$C,"Positive")</f>
        <v>0</v>
      </c>
      <c r="AW38">
        <f>COUNTIFS('[1]RESIDENT SUMMARY'!B:B,"*"&amp;METADATA!A38&amp;"*",'[1]RESIDENT SUMMARY'!C:C,"Pending")</f>
        <v>0</v>
      </c>
      <c r="AX38">
        <f>COUNTIFS('[1]RESIDENT SUMMARY'!B:B,"*"&amp;METADATA!A38&amp;"*",'[1]RESIDENT SUMMARY'!C:C,"Pending",'[1]RESIDENT SUMMARY'!G:G,"Yes")</f>
        <v>0</v>
      </c>
      <c r="AY38">
        <f t="shared" si="13"/>
        <v>0</v>
      </c>
      <c r="AZ38">
        <f>COUNTIFS('[1]RESIDENT SUMMARY'!B:B,"*"&amp;METADATA!A38&amp;"*",'[1]RESIDENT SUMMARY'!C:C,"Negative")</f>
        <v>0</v>
      </c>
      <c r="BA38">
        <f>COUNTIFS('[1]RESIDENT SUMMARY'!B:B,"*"&amp;METADATA!A38&amp;"*",'[1]RESIDENT SUMMARY'!C:C,"Not Tested")</f>
        <v>0</v>
      </c>
      <c r="BB38" t="e">
        <f>COUNTIFS('[1]RESIDENT SUMMARY'!B:B,"*"&amp;METADATA!A38&amp;"*",'[1]RESIDENT SUMMARY'!#REF!,"Yes")-COUNTIFS('[1]RESIDENT SUMMARY'!B:B,"*"&amp;METADATA!A38&amp;"*",'[1]RESIDENT SUMMARY'!#REF!,"Yes",'[1]RESIDENT SUMMARY'!C:C,"Positive")</f>
        <v>#REF!</v>
      </c>
      <c r="BC38" t="e">
        <f>COUNTIFS('[1]RESIDENT SUMMARY'!B:B,"*"&amp;METADATA!A38&amp;"*",'[1]RESIDENT SUMMARY'!#REF!,"Yes")-(COUNTIFS('[1]RESIDENT SUMMARY'!B:B,"*"&amp;METADATA!A38&amp;"*",'[1]RESIDENT SUMMARY'!D:D,"",'[1]RESIDENT SUMMARY'!#REF!,"Yes"))-COUNTIFS('[1]RESIDENT SUMMARY'!B:B,"*"&amp;METADATA!A38&amp;"*",'[1]RESIDENT SUMMARY'!#REF!,"Yes",'[1]RESIDENT SUMMARY'!C:C,"Positive")</f>
        <v>#REF!</v>
      </c>
      <c r="BD38" t="e">
        <f>COUNTIFS('[1]RESIDENT SUMMARY'!B:B,"*"&amp;METADATA!A38&amp;"*",'[1]RESIDENT SUMMARY'!#REF!,"Yes",'[1]RESIDENT SUMMARY'!G:G,"Yes")-(COUNTIFS('[1]RESIDENT SUMMARY'!B:B,"*"&amp;METADATA!A38&amp;"*",'[1]RESIDENT SUMMARY'!D:D,"",'[1]RESIDENT SUMMARY'!#REF!,"Yes",'[1]RESIDENT SUMMARY'!G:G,"Yes"))-COUNTIFS('[1]RESIDENT SUMMARY'!B:B,"*"&amp;METADATA!A38&amp;"*",'[1]RESIDENT SUMMARY'!#REF!,"Yes",'[1]RESIDENT SUMMARY'!C:C,"Positive",'[1]RESIDENT SUMMARY'!G:G,"Yes")</f>
        <v>#REF!</v>
      </c>
      <c r="BE38" t="e">
        <f t="shared" si="4"/>
        <v>#REF!</v>
      </c>
      <c r="BF38" t="e">
        <f t="shared" si="30"/>
        <v>#REF!</v>
      </c>
      <c r="BG38">
        <f>COUNTIFS('[1]RESIDENT SUMMARY'!B:B,"*"&amp;METADATA!A38&amp;"*",'[1]RESIDENT SUMMARY'!D:D,"Yes")</f>
        <v>0</v>
      </c>
      <c r="BH38">
        <f>COUNTIFS('[1]RESIDENT SUMMARY'!B:B,"*"&amp;METADATA!A38&amp;"*",'[1]RESIDENT SUMMARY'!D:D,"Yes",'[1]RESIDENT SUMMARY'!G:G,"Yes")</f>
        <v>0</v>
      </c>
      <c r="BI38">
        <f>COUNTIFS('[1]RESIDENT SUMMARY'!B:B,"*"&amp;METADATA!A38&amp;"*",'[1]RESIDENT SUMMARY'!C:C,"Positive",'[1]RESIDENT SUMMARY'!D:D,"Yes")</f>
        <v>0</v>
      </c>
      <c r="BJ38">
        <f t="shared" si="25"/>
        <v>0</v>
      </c>
      <c r="BL38">
        <f t="shared" si="14"/>
        <v>0</v>
      </c>
      <c r="BM38">
        <f t="shared" si="14"/>
        <v>0</v>
      </c>
      <c r="BN38">
        <f t="shared" si="7"/>
        <v>1</v>
      </c>
      <c r="BP38" s="38" t="str">
        <f>'[1]RESIDENCE SUMMARY'!A14</f>
        <v>Chestnut</v>
      </c>
      <c r="BQ38" s="39">
        <f t="shared" si="31"/>
        <v>0</v>
      </c>
      <c r="BR38" s="39">
        <f t="shared" si="32"/>
        <v>0</v>
      </c>
      <c r="BS38" s="39">
        <f t="shared" si="33"/>
        <v>0</v>
      </c>
      <c r="BT38" s="39">
        <f t="shared" si="34"/>
        <v>0</v>
      </c>
      <c r="BU38" s="40">
        <f>'[1]RESIDENCE SUMMARY'!F14</f>
        <v>0</v>
      </c>
      <c r="BV38" s="39">
        <f>'[1]RESIDENCE SUMMARY'!G14</f>
        <v>1</v>
      </c>
      <c r="BW38" s="41">
        <f>'[1]RESIDENCE SUMMARY'!H14</f>
        <v>1</v>
      </c>
      <c r="CH38" s="43" t="str">
        <f>'[1]RESIDENCE SUMMARY'!A14</f>
        <v>Chestnut</v>
      </c>
      <c r="CI38" s="59">
        <f>'[1]RESIDENCE SUMMARY'!P14</f>
        <v>1</v>
      </c>
      <c r="CK38" s="33">
        <f>'[1]RESIDENT SUMMARY'!A38</f>
        <v>0</v>
      </c>
      <c r="CL38" s="34">
        <f>'[1]RESIDENT SUMMARY'!B38</f>
        <v>0</v>
      </c>
      <c r="CM38" s="34">
        <f>'[1]RESIDENT SUMMARY'!C38</f>
        <v>0</v>
      </c>
      <c r="CN38" s="34">
        <f>'[1]RESIDENT SUMMARY'!D38</f>
        <v>0</v>
      </c>
      <c r="CO38" s="34">
        <f>'[1]RESIDENT SUMMARY'!F38</f>
        <v>0</v>
      </c>
      <c r="CP38" s="34">
        <f>'[1]RESIDENT SUMMARY'!E38</f>
        <v>0</v>
      </c>
      <c r="CQ38" s="34">
        <f>'[1]RESIDENT SUMMARY'!G38</f>
        <v>0</v>
      </c>
      <c r="CR38" s="35" t="b">
        <f t="shared" si="15"/>
        <v>0</v>
      </c>
    </row>
    <row r="39" spans="1:96" ht="18.75" customHeight="1" x14ac:dyDescent="0.25">
      <c r="A39" t="s">
        <v>116</v>
      </c>
      <c r="B39">
        <f>COUNTIFS([1]MASTERLIST!D:D,"*"&amp;METADATA!A39&amp;"*",[1]MASTERLIST!S:S,"Positive")</f>
        <v>0</v>
      </c>
      <c r="C39">
        <f>COUNTIFS([1]MASTERLIST!D:D,"*"&amp;METADATA!A39&amp;"*",[1]MASTERLIST!S:S,"Positive",[1]MASTERLIST!V:V,"Yes")</f>
        <v>0</v>
      </c>
      <c r="D39">
        <f t="shared" si="0"/>
        <v>0</v>
      </c>
      <c r="F39">
        <f>COUNTIF('[1]MASTERLIST SUMMARY'!B:B,"*"&amp;METADATA!A39&amp;"*")</f>
        <v>2</v>
      </c>
      <c r="H39">
        <f>COUNTIFS([1]MASTERLIST!D:D,"*"&amp;METADATA!A39&amp;"*",[1]MASTERLIST!K:K,"&lt;&gt;None")</f>
        <v>1</v>
      </c>
      <c r="I39">
        <f>COUNTIFS([1]MASTERLIST!D:D,"*"&amp;METADATA!A39&amp;"*",[1]MASTERLIST!K:K,"&lt;&gt;None",[1]MASTERLIST!S:S,"Positive")</f>
        <v>0</v>
      </c>
      <c r="J39">
        <f>COUNTIFS([1]MASTERLIST!D:D,"*"&amp;METADATA!A39&amp;"*",[1]MASTERLIST!K:K,"&lt;&gt;None",[1]MASTERLIST!S:S,"Pending")</f>
        <v>0</v>
      </c>
      <c r="K39">
        <f>COUNTIFS([1]MASTERLIST!D:D,"*"&amp;METADATA!A39&amp;"*",[1]MASTERLIST!K:K,"&lt;&gt;None",[1]MASTERLIST!S:S,"Negative")</f>
        <v>1</v>
      </c>
      <c r="L39">
        <f>COUNTIFS([1]MASTERLIST!D:D,"*"&amp;METADATA!A39&amp;"*",[1]MASTERLIST!K:K,"&lt;&gt;None",[1]MASTERLIST!S:S,"Not Tested")</f>
        <v>0</v>
      </c>
      <c r="M39">
        <f>COUNTIFS([1]MASTERLIST!D:D,"*"&amp;METADATA!A39&amp;"*",[1]MASTERLIST!K:K,"&lt;&gt;None",[1]MASTERLIST!S:S,"Positive",[1]MASTERLIST!V:V,"Yes")+COUNTIFS([1]MASTERLIST!D:D,"*"&amp;METADATA!A39&amp;"*",[1]MASTERLIST!K:K,"&lt;&gt;None",[1]MASTERLIST!S:S,"Pending",[1]MASTERLIST!V:V,"Yes")+COUNTIFS([1]MASTERLIST!D:D,"*"&amp;METADATA!A39&amp;"*",[1]MASTERLIST!K:K,"&lt;&gt;None",[1]MASTERLIST!S:S,"Not Tested",[1]MASTERLIST!V:V,"Yes")+COUNTIFS([1]MASTERLIST!D:D,"*"&amp;METADATA!A39&amp;"*",[1]MASTERLIST!K:K,"&lt;&gt;None",[1]MASTERLIST!S:S,"Negative",[1]MASTERLIST!V:V,"Yes")</f>
        <v>1</v>
      </c>
      <c r="N39">
        <f t="shared" si="1"/>
        <v>0</v>
      </c>
      <c r="P39">
        <f>COUNTIFS([1]MASTERLIST!D:D,"*"&amp;METADATA!A39&amp;"*",[1]MASTERLIST!M:M,"Yes")</f>
        <v>2</v>
      </c>
      <c r="Q39">
        <f>COUNTIFS([1]MASTERLIST!D:D,"*"&amp;METADATA!A39&amp;"*",[1]MASTERLIST!M:M,"Yes",[1]MASTERLIST!V:V,"Yes")</f>
        <v>2</v>
      </c>
      <c r="R39">
        <f t="shared" si="8"/>
        <v>0</v>
      </c>
      <c r="S39" s="3">
        <f>COUNTIFS([1]MASTERLIST!D:D,"*"&amp;METADATA!A39&amp;"*",[1]MASTERLIST!M:M,"Yes")-(COUNTIFS([1]MASTERLIST!D:D,"*"&amp;METADATA!A39&amp;"*",[1]MASTERLIST!K:K,"None",[1]MASTERLIST!M:M,"Yes")+COUNTIFS([1]MASTERLIST!D:D,"*"&amp;METADATA!A39&amp;"*",[1]MASTERLIST!K:K,"",[1]MASTERLIST!M:M,"Yes"))</f>
        <v>1</v>
      </c>
      <c r="T39" s="3">
        <f>COUNTIFS([1]MASTERLIST!D:D,"*"&amp;METADATA!A39&amp;"*",[1]MASTERLIST!M:M,"Yes",[1]MASTERLIST!V:V,"Yes")-(COUNTIFS([1]MASTERLIST!D:D,"*"&amp;METADATA!A39&amp;"*",[1]MASTERLIST!K:K,"None",[1]MASTERLIST!M:M,"Yes",[1]MASTERLIST!V:V,"Yes")+COUNTIFS([1]MASTERLIST!D:D,"*"&amp;METADATA!A39&amp;"*",[1]MASTERLIST!K:K,"",[1]MASTERLIST!M:M,"Yes",[1]MASTERLIST!V:V,"Yes"))</f>
        <v>1</v>
      </c>
      <c r="U39" s="3">
        <f t="shared" si="9"/>
        <v>0</v>
      </c>
      <c r="V39">
        <f t="shared" si="10"/>
        <v>0</v>
      </c>
      <c r="X39">
        <f t="shared" si="2"/>
        <v>2</v>
      </c>
      <c r="Y39">
        <f>COUNTIFS([1]MASTERLIST!D:D,"*"&amp;METADATA!A39&amp;"*",[1]MASTERLIST!S:S,"Negative")</f>
        <v>2</v>
      </c>
      <c r="Z39">
        <f t="shared" si="3"/>
        <v>0</v>
      </c>
      <c r="AA39">
        <f>COUNTIFS([1]MASTERLIST!D:D,"*"&amp;METADATA!A39&amp;"*",[1]MASTERLIST!S:S,"Pending")-COUNTIFS([1]MASTERLIST!D:D,"*"&amp;METADATA!A39&amp;"*",[1]MASTERLIST!S:S,"Pending",[1]MASTERLIST!V:V,"Yes")</f>
        <v>0</v>
      </c>
      <c r="AS39" s="3">
        <f>COUNTIF('[1]RESIDENT SUMMARY'!B:B,"*"&amp;METADATA!A39&amp;"*")</f>
        <v>0</v>
      </c>
      <c r="AT39" s="3">
        <f>COUNTIFS('[1]RESIDENT SUMMARY'!$B:$B,"*"&amp;METADATA!$A39&amp;"*",'[1]RESIDENT SUMMARY'!$C:$C,"Positive")</f>
        <v>0</v>
      </c>
      <c r="AU39" s="3">
        <f>COUNTIFS('[1]RESIDENT SUMMARY'!$B:$B,"*"&amp;METADATA!$A39&amp;"*",'[1]RESIDENT SUMMARY'!$C:$C,"Positive",'[1]RESIDENT SUMMARY'!G:G,"Yes")</f>
        <v>0</v>
      </c>
      <c r="AV39" s="3">
        <f>COUNTIFS('[1]RESIDENT SUMMARY'!$B:$B,"*"&amp;METADATA!$A39&amp;"*",'[1]RESIDENT SUMMARY'!$C:$C,"Positive")</f>
        <v>0</v>
      </c>
      <c r="AW39">
        <f>COUNTIFS('[1]RESIDENT SUMMARY'!B:B,"*"&amp;METADATA!A39&amp;"*",'[1]RESIDENT SUMMARY'!C:C,"Pending")</f>
        <v>0</v>
      </c>
      <c r="AX39">
        <f>COUNTIFS('[1]RESIDENT SUMMARY'!B:B,"*"&amp;METADATA!A39&amp;"*",'[1]RESIDENT SUMMARY'!C:C,"Pending",'[1]RESIDENT SUMMARY'!G:G,"Yes")</f>
        <v>0</v>
      </c>
      <c r="AY39">
        <f t="shared" si="13"/>
        <v>0</v>
      </c>
      <c r="AZ39">
        <f>COUNTIFS('[1]RESIDENT SUMMARY'!B:B,"*"&amp;METADATA!A39&amp;"*",'[1]RESIDENT SUMMARY'!C:C,"Negative")</f>
        <v>0</v>
      </c>
      <c r="BA39">
        <f>COUNTIFS('[1]RESIDENT SUMMARY'!B:B,"*"&amp;METADATA!A39&amp;"*",'[1]RESIDENT SUMMARY'!C:C,"Not Tested")</f>
        <v>0</v>
      </c>
      <c r="BB39" t="e">
        <f>COUNTIFS('[1]RESIDENT SUMMARY'!B:B,"*"&amp;METADATA!A39&amp;"*",'[1]RESIDENT SUMMARY'!#REF!,"Yes")-COUNTIFS('[1]RESIDENT SUMMARY'!B:B,"*"&amp;METADATA!A39&amp;"*",'[1]RESIDENT SUMMARY'!#REF!,"Yes",'[1]RESIDENT SUMMARY'!C:C,"Positive")</f>
        <v>#REF!</v>
      </c>
      <c r="BC39" t="e">
        <f>COUNTIFS('[1]RESIDENT SUMMARY'!B:B,"*"&amp;METADATA!A39&amp;"*",'[1]RESIDENT SUMMARY'!#REF!,"Yes")-(COUNTIFS('[1]RESIDENT SUMMARY'!B:B,"*"&amp;METADATA!A39&amp;"*",'[1]RESIDENT SUMMARY'!D:D,"",'[1]RESIDENT SUMMARY'!#REF!,"Yes"))-COUNTIFS('[1]RESIDENT SUMMARY'!B:B,"*"&amp;METADATA!A39&amp;"*",'[1]RESIDENT SUMMARY'!#REF!,"Yes",'[1]RESIDENT SUMMARY'!C:C,"Positive")</f>
        <v>#REF!</v>
      </c>
      <c r="BD39" t="e">
        <f>COUNTIFS('[1]RESIDENT SUMMARY'!B:B,"*"&amp;METADATA!A39&amp;"*",'[1]RESIDENT SUMMARY'!#REF!,"Yes",'[1]RESIDENT SUMMARY'!G:G,"Yes")-(COUNTIFS('[1]RESIDENT SUMMARY'!B:B,"*"&amp;METADATA!A39&amp;"*",'[1]RESIDENT SUMMARY'!D:D,"",'[1]RESIDENT SUMMARY'!#REF!,"Yes",'[1]RESIDENT SUMMARY'!G:G,"Yes"))-COUNTIFS('[1]RESIDENT SUMMARY'!B:B,"*"&amp;METADATA!A39&amp;"*",'[1]RESIDENT SUMMARY'!#REF!,"Yes",'[1]RESIDENT SUMMARY'!C:C,"Positive",'[1]RESIDENT SUMMARY'!G:G,"Yes")</f>
        <v>#REF!</v>
      </c>
      <c r="BE39" t="e">
        <f t="shared" si="4"/>
        <v>#REF!</v>
      </c>
      <c r="BF39" t="e">
        <f t="shared" si="30"/>
        <v>#REF!</v>
      </c>
      <c r="BG39">
        <f>COUNTIFS('[1]RESIDENT SUMMARY'!B:B,"*"&amp;METADATA!A39&amp;"*",'[1]RESIDENT SUMMARY'!D:D,"Yes")</f>
        <v>0</v>
      </c>
      <c r="BH39">
        <f>COUNTIFS('[1]RESIDENT SUMMARY'!B:B,"*"&amp;METADATA!A39&amp;"*",'[1]RESIDENT SUMMARY'!D:D,"Yes",'[1]RESIDENT SUMMARY'!G:G,"Yes")</f>
        <v>0</v>
      </c>
      <c r="BI39">
        <f>COUNTIFS('[1]RESIDENT SUMMARY'!B:B,"*"&amp;METADATA!A39&amp;"*",'[1]RESIDENT SUMMARY'!C:C,"Positive",'[1]RESIDENT SUMMARY'!D:D,"Yes")</f>
        <v>0</v>
      </c>
      <c r="BJ39">
        <f t="shared" si="25"/>
        <v>0</v>
      </c>
      <c r="BL39">
        <f t="shared" si="14"/>
        <v>0</v>
      </c>
      <c r="BM39">
        <f t="shared" si="14"/>
        <v>0</v>
      </c>
      <c r="BN39">
        <f t="shared" si="7"/>
        <v>0</v>
      </c>
      <c r="BP39" s="9" t="s">
        <v>44</v>
      </c>
      <c r="BQ39" s="10" t="s">
        <v>45</v>
      </c>
      <c r="BR39" s="11"/>
      <c r="BS39" s="11"/>
      <c r="BT39" s="12"/>
      <c r="BU39" s="13" t="s">
        <v>46</v>
      </c>
      <c r="BV39" s="11"/>
      <c r="BW39" s="14"/>
      <c r="CH39" s="18" t="s">
        <v>44</v>
      </c>
      <c r="CI39" s="9" t="s">
        <v>44</v>
      </c>
      <c r="CK39" s="33">
        <f>'[1]RESIDENT SUMMARY'!A39</f>
        <v>0</v>
      </c>
      <c r="CL39" s="34">
        <f>'[1]RESIDENT SUMMARY'!B39</f>
        <v>0</v>
      </c>
      <c r="CM39" s="34">
        <f>'[1]RESIDENT SUMMARY'!C39</f>
        <v>0</v>
      </c>
      <c r="CN39" s="34">
        <f>'[1]RESIDENT SUMMARY'!D39</f>
        <v>0</v>
      </c>
      <c r="CO39" s="34">
        <f>'[1]RESIDENT SUMMARY'!F39</f>
        <v>0</v>
      </c>
      <c r="CP39" s="34">
        <f>'[1]RESIDENT SUMMARY'!E39</f>
        <v>0</v>
      </c>
      <c r="CQ39" s="34">
        <f>'[1]RESIDENT SUMMARY'!G39</f>
        <v>0</v>
      </c>
      <c r="CR39" s="35" t="b">
        <f t="shared" si="15"/>
        <v>0</v>
      </c>
    </row>
    <row r="40" spans="1:96" ht="18.75" customHeight="1" thickBot="1" x14ac:dyDescent="0.3">
      <c r="A40" t="s">
        <v>117</v>
      </c>
      <c r="B40">
        <f>COUNTIFS([1]MASTERLIST!D:D,"*"&amp;METADATA!A40&amp;"*",[1]MASTERLIST!S:S,"Positive")</f>
        <v>0</v>
      </c>
      <c r="C40">
        <f>COUNTIFS([1]MASTERLIST!D:D,"*"&amp;METADATA!A40&amp;"*",[1]MASTERLIST!S:S,"Positive",[1]MASTERLIST!V:V,"Yes")</f>
        <v>0</v>
      </c>
      <c r="D40">
        <f t="shared" si="0"/>
        <v>0</v>
      </c>
      <c r="F40">
        <f>COUNTIF('[1]MASTERLIST SUMMARY'!B:B,"*"&amp;METADATA!A40&amp;"*")</f>
        <v>0</v>
      </c>
      <c r="H40">
        <f>COUNTIFS([1]MASTERLIST!D:D,"*"&amp;METADATA!A40&amp;"*",[1]MASTERLIST!K:K,"&lt;&gt;None")</f>
        <v>0</v>
      </c>
      <c r="I40">
        <f>COUNTIFS([1]MASTERLIST!D:D,"*"&amp;METADATA!A40&amp;"*",[1]MASTERLIST!K:K,"&lt;&gt;None",[1]MASTERLIST!S:S,"Positive")</f>
        <v>0</v>
      </c>
      <c r="J40">
        <f>COUNTIFS([1]MASTERLIST!D:D,"*"&amp;METADATA!A40&amp;"*",[1]MASTERLIST!K:K,"&lt;&gt;None",[1]MASTERLIST!S:S,"Pending")</f>
        <v>0</v>
      </c>
      <c r="K40">
        <f>COUNTIFS([1]MASTERLIST!D:D,"*"&amp;METADATA!A40&amp;"*",[1]MASTERLIST!K:K,"&lt;&gt;None",[1]MASTERLIST!S:S,"Negative")</f>
        <v>0</v>
      </c>
      <c r="L40">
        <f>COUNTIFS([1]MASTERLIST!D:D,"*"&amp;METADATA!A40&amp;"*",[1]MASTERLIST!K:K,"&lt;&gt;None",[1]MASTERLIST!S:S,"Not Tested")</f>
        <v>0</v>
      </c>
      <c r="M40">
        <f>COUNTIFS([1]MASTERLIST!D:D,"*"&amp;METADATA!A40&amp;"*",[1]MASTERLIST!K:K,"&lt;&gt;None",[1]MASTERLIST!S:S,"Positive",[1]MASTERLIST!V:V,"Yes")+COUNTIFS([1]MASTERLIST!D:D,"*"&amp;METADATA!A40&amp;"*",[1]MASTERLIST!K:K,"&lt;&gt;None",[1]MASTERLIST!S:S,"Pending",[1]MASTERLIST!V:V,"Yes")+COUNTIFS([1]MASTERLIST!D:D,"*"&amp;METADATA!A40&amp;"*",[1]MASTERLIST!K:K,"&lt;&gt;None",[1]MASTERLIST!S:S,"Not Tested",[1]MASTERLIST!V:V,"Yes")+COUNTIFS([1]MASTERLIST!D:D,"*"&amp;METADATA!A40&amp;"*",[1]MASTERLIST!K:K,"&lt;&gt;None",[1]MASTERLIST!S:S,"Negative",[1]MASTERLIST!V:V,"Yes")</f>
        <v>0</v>
      </c>
      <c r="N40">
        <f t="shared" si="1"/>
        <v>0</v>
      </c>
      <c r="P40">
        <f>COUNTIFS([1]MASTERLIST!D:D,"*"&amp;METADATA!A40&amp;"*",[1]MASTERLIST!M:M,"Yes")</f>
        <v>0</v>
      </c>
      <c r="Q40">
        <f>COUNTIFS([1]MASTERLIST!D:D,"*"&amp;METADATA!A40&amp;"*",[1]MASTERLIST!M:M,"Yes",[1]MASTERLIST!V:V,"Yes")</f>
        <v>0</v>
      </c>
      <c r="R40">
        <f t="shared" si="8"/>
        <v>0</v>
      </c>
      <c r="S40" s="3">
        <f>COUNTIFS([1]MASTERLIST!D:D,"*"&amp;METADATA!A40&amp;"*",[1]MASTERLIST!M:M,"Yes")-(COUNTIFS([1]MASTERLIST!D:D,"*"&amp;METADATA!A40&amp;"*",[1]MASTERLIST!K:K,"None",[1]MASTERLIST!M:M,"Yes")+COUNTIFS([1]MASTERLIST!D:D,"*"&amp;METADATA!A40&amp;"*",[1]MASTERLIST!K:K,"",[1]MASTERLIST!M:M,"Yes"))</f>
        <v>0</v>
      </c>
      <c r="T40" s="3">
        <f>COUNTIFS([1]MASTERLIST!D:D,"*"&amp;METADATA!A40&amp;"*",[1]MASTERLIST!M:M,"Yes",[1]MASTERLIST!V:V,"Yes")-(COUNTIFS([1]MASTERLIST!D:D,"*"&amp;METADATA!A40&amp;"*",[1]MASTERLIST!K:K,"None",[1]MASTERLIST!M:M,"Yes",[1]MASTERLIST!V:V,"Yes")+COUNTIFS([1]MASTERLIST!D:D,"*"&amp;METADATA!A40&amp;"*",[1]MASTERLIST!K:K,"",[1]MASTERLIST!M:M,"Yes",[1]MASTERLIST!V:V,"Yes"))</f>
        <v>0</v>
      </c>
      <c r="U40" s="3">
        <f t="shared" si="9"/>
        <v>0</v>
      </c>
      <c r="V40">
        <f t="shared" si="10"/>
        <v>0</v>
      </c>
      <c r="X40">
        <f t="shared" si="2"/>
        <v>0</v>
      </c>
      <c r="Y40">
        <f>COUNTIFS([1]MASTERLIST!D:D,"*"&amp;METADATA!A40&amp;"*",[1]MASTERLIST!S:S,"Negative")</f>
        <v>0</v>
      </c>
      <c r="Z40">
        <f t="shared" si="3"/>
        <v>0</v>
      </c>
      <c r="AA40">
        <f>COUNTIFS([1]MASTERLIST!D:D,"*"&amp;METADATA!A40&amp;"*",[1]MASTERLIST!S:S,"Pending")-COUNTIFS([1]MASTERLIST!D:D,"*"&amp;METADATA!A40&amp;"*",[1]MASTERLIST!S:S,"Pending",[1]MASTERLIST!V:V,"Yes")</f>
        <v>0</v>
      </c>
      <c r="AS40" s="3">
        <f>COUNTIF('[1]RESIDENT SUMMARY'!B:B,"*"&amp;METADATA!A40&amp;"*")</f>
        <v>0</v>
      </c>
      <c r="AT40" s="3">
        <f>COUNTIFS('[1]RESIDENT SUMMARY'!$B:$B,"*"&amp;METADATA!$A40&amp;"*",'[1]RESIDENT SUMMARY'!$C:$C,"Positive")</f>
        <v>0</v>
      </c>
      <c r="AU40" s="3">
        <f>COUNTIFS('[1]RESIDENT SUMMARY'!$B:$B,"*"&amp;METADATA!$A40&amp;"*",'[1]RESIDENT SUMMARY'!$C:$C,"Positive",'[1]RESIDENT SUMMARY'!G:G,"Yes")</f>
        <v>0</v>
      </c>
      <c r="AV40" s="3">
        <f>COUNTIFS('[1]RESIDENT SUMMARY'!$B:$B,"*"&amp;METADATA!$A40&amp;"*",'[1]RESIDENT SUMMARY'!$C:$C,"Positive")</f>
        <v>0</v>
      </c>
      <c r="AW40">
        <f>COUNTIFS('[1]RESIDENT SUMMARY'!B:B,"*"&amp;METADATA!A40&amp;"*",'[1]RESIDENT SUMMARY'!C:C,"Pending")</f>
        <v>0</v>
      </c>
      <c r="AX40">
        <f>COUNTIFS('[1]RESIDENT SUMMARY'!B:B,"*"&amp;METADATA!A40&amp;"*",'[1]RESIDENT SUMMARY'!C:C,"Pending",'[1]RESIDENT SUMMARY'!G:G,"Yes")</f>
        <v>0</v>
      </c>
      <c r="AY40">
        <f t="shared" si="13"/>
        <v>0</v>
      </c>
      <c r="AZ40">
        <f>COUNTIFS('[1]RESIDENT SUMMARY'!B:B,"*"&amp;METADATA!A40&amp;"*",'[1]RESIDENT SUMMARY'!C:C,"Negative")</f>
        <v>0</v>
      </c>
      <c r="BA40">
        <f>COUNTIFS('[1]RESIDENT SUMMARY'!B:B,"*"&amp;METADATA!A40&amp;"*",'[1]RESIDENT SUMMARY'!C:C,"Not Tested")</f>
        <v>0</v>
      </c>
      <c r="BB40" t="e">
        <f>COUNTIFS('[1]RESIDENT SUMMARY'!B:B,"*"&amp;METADATA!A40&amp;"*",'[1]RESIDENT SUMMARY'!#REF!,"Yes")-COUNTIFS('[1]RESIDENT SUMMARY'!B:B,"*"&amp;METADATA!A40&amp;"*",'[1]RESIDENT SUMMARY'!#REF!,"Yes",'[1]RESIDENT SUMMARY'!C:C,"Positive")</f>
        <v>#REF!</v>
      </c>
      <c r="BC40" t="e">
        <f>COUNTIFS('[1]RESIDENT SUMMARY'!B:B,"*"&amp;METADATA!A40&amp;"*",'[1]RESIDENT SUMMARY'!#REF!,"Yes")-(COUNTIFS('[1]RESIDENT SUMMARY'!B:B,"*"&amp;METADATA!A40&amp;"*",'[1]RESIDENT SUMMARY'!D:D,"",'[1]RESIDENT SUMMARY'!#REF!,"Yes"))-COUNTIFS('[1]RESIDENT SUMMARY'!B:B,"*"&amp;METADATA!A40&amp;"*",'[1]RESIDENT SUMMARY'!#REF!,"Yes",'[1]RESIDENT SUMMARY'!C:C,"Positive")</f>
        <v>#REF!</v>
      </c>
      <c r="BD40" t="e">
        <f>COUNTIFS('[1]RESIDENT SUMMARY'!B:B,"*"&amp;METADATA!A40&amp;"*",'[1]RESIDENT SUMMARY'!#REF!,"Yes",'[1]RESIDENT SUMMARY'!G:G,"Yes")-(COUNTIFS('[1]RESIDENT SUMMARY'!B:B,"*"&amp;METADATA!A40&amp;"*",'[1]RESIDENT SUMMARY'!D:D,"",'[1]RESIDENT SUMMARY'!#REF!,"Yes",'[1]RESIDENT SUMMARY'!G:G,"Yes"))-COUNTIFS('[1]RESIDENT SUMMARY'!B:B,"*"&amp;METADATA!A40&amp;"*",'[1]RESIDENT SUMMARY'!#REF!,"Yes",'[1]RESIDENT SUMMARY'!C:C,"Positive",'[1]RESIDENT SUMMARY'!G:G,"Yes")</f>
        <v>#REF!</v>
      </c>
      <c r="BE40" t="e">
        <f t="shared" si="4"/>
        <v>#REF!</v>
      </c>
      <c r="BF40" t="e">
        <f t="shared" si="30"/>
        <v>#REF!</v>
      </c>
      <c r="BG40">
        <f>COUNTIFS('[1]RESIDENT SUMMARY'!B:B,"*"&amp;METADATA!A40&amp;"*",'[1]RESIDENT SUMMARY'!D:D,"Yes")</f>
        <v>0</v>
      </c>
      <c r="BH40">
        <f>COUNTIFS('[1]RESIDENT SUMMARY'!B:B,"*"&amp;METADATA!A40&amp;"*",'[1]RESIDENT SUMMARY'!D:D,"Yes",'[1]RESIDENT SUMMARY'!G:G,"Yes")</f>
        <v>0</v>
      </c>
      <c r="BI40">
        <f>COUNTIFS('[1]RESIDENT SUMMARY'!B:B,"*"&amp;METADATA!A40&amp;"*",'[1]RESIDENT SUMMARY'!C:C,"Positive",'[1]RESIDENT SUMMARY'!D:D,"Yes")</f>
        <v>0</v>
      </c>
      <c r="BJ40">
        <f t="shared" si="25"/>
        <v>0</v>
      </c>
      <c r="BL40">
        <f t="shared" si="14"/>
        <v>0</v>
      </c>
      <c r="BM40">
        <f t="shared" si="14"/>
        <v>0</v>
      </c>
      <c r="BN40">
        <f t="shared" si="7"/>
        <v>0</v>
      </c>
      <c r="BP40" s="26"/>
      <c r="BQ40" s="27" t="s">
        <v>65</v>
      </c>
      <c r="BR40" s="27" t="s">
        <v>66</v>
      </c>
      <c r="BS40" s="28" t="s">
        <v>67</v>
      </c>
      <c r="BT40" s="27" t="s">
        <v>68</v>
      </c>
      <c r="BU40" s="29" t="s">
        <v>65</v>
      </c>
      <c r="BV40" s="28" t="s">
        <v>66</v>
      </c>
      <c r="BW40" s="27" t="s">
        <v>69</v>
      </c>
      <c r="CH40" s="32"/>
      <c r="CI40" s="26"/>
      <c r="CK40" s="33">
        <f>'[1]RESIDENT SUMMARY'!A40</f>
        <v>0</v>
      </c>
      <c r="CL40" s="34">
        <f>'[1]RESIDENT SUMMARY'!B40</f>
        <v>0</v>
      </c>
      <c r="CM40" s="34">
        <f>'[1]RESIDENT SUMMARY'!C40</f>
        <v>0</v>
      </c>
      <c r="CN40" s="34">
        <f>'[1]RESIDENT SUMMARY'!D40</f>
        <v>0</v>
      </c>
      <c r="CO40" s="34">
        <f>'[1]RESIDENT SUMMARY'!F40</f>
        <v>0</v>
      </c>
      <c r="CP40" s="34">
        <f>'[1]RESIDENT SUMMARY'!E40</f>
        <v>0</v>
      </c>
      <c r="CQ40" s="34">
        <f>'[1]RESIDENT SUMMARY'!G40</f>
        <v>0</v>
      </c>
      <c r="CR40" s="35" t="b">
        <f t="shared" si="15"/>
        <v>0</v>
      </c>
    </row>
    <row r="41" spans="1:96" ht="18.75" customHeight="1" x14ac:dyDescent="0.3">
      <c r="A41" t="s">
        <v>118</v>
      </c>
      <c r="B41">
        <f>COUNTIFS([1]MASTERLIST!D:D,"*"&amp;METADATA!A41&amp;"*",[1]MASTERLIST!S:S,"Positive")</f>
        <v>0</v>
      </c>
      <c r="C41">
        <f>COUNTIFS([1]MASTERLIST!D:D,"*"&amp;METADATA!A41&amp;"*",[1]MASTERLIST!S:S,"Positive",[1]MASTERLIST!V:V,"Yes")</f>
        <v>0</v>
      </c>
      <c r="D41">
        <f t="shared" si="0"/>
        <v>0</v>
      </c>
      <c r="F41">
        <f>COUNTIF('[1]MASTERLIST SUMMARY'!B:B,"*"&amp;METADATA!A41&amp;"*")</f>
        <v>6</v>
      </c>
      <c r="H41">
        <f>COUNTIFS([1]MASTERLIST!D:D,"*"&amp;METADATA!A41&amp;"*",[1]MASTERLIST!K:K,"&lt;&gt;None")</f>
        <v>3</v>
      </c>
      <c r="I41">
        <f>COUNTIFS([1]MASTERLIST!D:D,"*"&amp;METADATA!A41&amp;"*",[1]MASTERLIST!K:K,"&lt;&gt;None",[1]MASTERLIST!S:S,"Positive")</f>
        <v>0</v>
      </c>
      <c r="J41">
        <f>COUNTIFS([1]MASTERLIST!D:D,"*"&amp;METADATA!A41&amp;"*",[1]MASTERLIST!K:K,"&lt;&gt;None",[1]MASTERLIST!S:S,"Pending")</f>
        <v>1</v>
      </c>
      <c r="K41">
        <f>COUNTIFS([1]MASTERLIST!D:D,"*"&amp;METADATA!A41&amp;"*",[1]MASTERLIST!K:K,"&lt;&gt;None",[1]MASTERLIST!S:S,"Negative")</f>
        <v>0</v>
      </c>
      <c r="L41">
        <f>COUNTIFS([1]MASTERLIST!D:D,"*"&amp;METADATA!A41&amp;"*",[1]MASTERLIST!K:K,"&lt;&gt;None",[1]MASTERLIST!S:S,"Not Tested")</f>
        <v>2</v>
      </c>
      <c r="M41">
        <f>COUNTIFS([1]MASTERLIST!D:D,"*"&amp;METADATA!A41&amp;"*",[1]MASTERLIST!K:K,"&lt;&gt;None",[1]MASTERLIST!S:S,"Positive",[1]MASTERLIST!V:V,"Yes")+COUNTIFS([1]MASTERLIST!D:D,"*"&amp;METADATA!A41&amp;"*",[1]MASTERLIST!K:K,"&lt;&gt;None",[1]MASTERLIST!S:S,"Pending",[1]MASTERLIST!V:V,"Yes")+COUNTIFS([1]MASTERLIST!D:D,"*"&amp;METADATA!A41&amp;"*",[1]MASTERLIST!K:K,"&lt;&gt;None",[1]MASTERLIST!S:S,"Not Tested",[1]MASTERLIST!V:V,"Yes")+COUNTIFS([1]MASTERLIST!D:D,"*"&amp;METADATA!A41&amp;"*",[1]MASTERLIST!K:K,"&lt;&gt;None",[1]MASTERLIST!S:S,"Negative",[1]MASTERLIST!V:V,"Yes")</f>
        <v>2</v>
      </c>
      <c r="N41">
        <f t="shared" si="1"/>
        <v>1</v>
      </c>
      <c r="P41">
        <f>COUNTIFS([1]MASTERLIST!D:D,"*"&amp;METADATA!A41&amp;"*",[1]MASTERLIST!M:M,"Yes")</f>
        <v>3</v>
      </c>
      <c r="Q41">
        <f>COUNTIFS([1]MASTERLIST!D:D,"*"&amp;METADATA!A41&amp;"*",[1]MASTERLIST!M:M,"Yes",[1]MASTERLIST!V:V,"Yes")</f>
        <v>3</v>
      </c>
      <c r="R41">
        <f t="shared" si="8"/>
        <v>0</v>
      </c>
      <c r="S41" s="3">
        <f>COUNTIFS([1]MASTERLIST!D:D,"*"&amp;METADATA!A41&amp;"*",[1]MASTERLIST!M:M,"Yes")-(COUNTIFS([1]MASTERLIST!D:D,"*"&amp;METADATA!A41&amp;"*",[1]MASTERLIST!K:K,"None",[1]MASTERLIST!M:M,"Yes")+COUNTIFS([1]MASTERLIST!D:D,"*"&amp;METADATA!A41&amp;"*",[1]MASTERLIST!K:K,"",[1]MASTERLIST!M:M,"Yes"))</f>
        <v>0</v>
      </c>
      <c r="T41" s="3">
        <f>COUNTIFS([1]MASTERLIST!D:D,"*"&amp;METADATA!A41&amp;"*",[1]MASTERLIST!M:M,"Yes",[1]MASTERLIST!V:V,"Yes")-(COUNTIFS([1]MASTERLIST!D:D,"*"&amp;METADATA!A41&amp;"*",[1]MASTERLIST!K:K,"None",[1]MASTERLIST!M:M,"Yes",[1]MASTERLIST!V:V,"Yes")+COUNTIFS([1]MASTERLIST!D:D,"*"&amp;METADATA!A41&amp;"*",[1]MASTERLIST!K:K,"",[1]MASTERLIST!M:M,"Yes",[1]MASTERLIST!V:V,"Yes"))</f>
        <v>0</v>
      </c>
      <c r="U41" s="3">
        <f t="shared" si="9"/>
        <v>0</v>
      </c>
      <c r="V41">
        <f t="shared" si="10"/>
        <v>0</v>
      </c>
      <c r="X41">
        <f t="shared" si="2"/>
        <v>2</v>
      </c>
      <c r="Y41">
        <f>COUNTIFS([1]MASTERLIST!D:D,"*"&amp;METADATA!A41&amp;"*",[1]MASTERLIST!S:S,"Negative")</f>
        <v>1</v>
      </c>
      <c r="Z41">
        <f t="shared" si="3"/>
        <v>0</v>
      </c>
      <c r="AA41">
        <f>COUNTIFS([1]MASTERLIST!D:D,"*"&amp;METADATA!A41&amp;"*",[1]MASTERLIST!S:S,"Pending")-COUNTIFS([1]MASTERLIST!D:D,"*"&amp;METADATA!A41&amp;"*",[1]MASTERLIST!S:S,"Pending",[1]MASTERLIST!V:V,"Yes")</f>
        <v>1</v>
      </c>
      <c r="AS41" s="3">
        <f>COUNTIF('[1]RESIDENT SUMMARY'!B:B,"*"&amp;METADATA!A41&amp;"*")</f>
        <v>0</v>
      </c>
      <c r="AT41" s="3">
        <f>COUNTIFS('[1]RESIDENT SUMMARY'!$B:$B,"*"&amp;METADATA!$A41&amp;"*",'[1]RESIDENT SUMMARY'!$C:$C,"Positive")</f>
        <v>0</v>
      </c>
      <c r="AU41" s="3">
        <f>COUNTIFS('[1]RESIDENT SUMMARY'!$B:$B,"*"&amp;METADATA!$A41&amp;"*",'[1]RESIDENT SUMMARY'!$C:$C,"Positive",'[1]RESIDENT SUMMARY'!G:G,"Yes")</f>
        <v>0</v>
      </c>
      <c r="AV41" s="3">
        <f>COUNTIFS('[1]RESIDENT SUMMARY'!$B:$B,"*"&amp;METADATA!$A41&amp;"*",'[1]RESIDENT SUMMARY'!$C:$C,"Positive")</f>
        <v>0</v>
      </c>
      <c r="AW41">
        <f>COUNTIFS('[1]RESIDENT SUMMARY'!B:B,"*"&amp;METADATA!A41&amp;"*",'[1]RESIDENT SUMMARY'!C:C,"Pending")</f>
        <v>0</v>
      </c>
      <c r="AX41">
        <f>COUNTIFS('[1]RESIDENT SUMMARY'!B:B,"*"&amp;METADATA!A41&amp;"*",'[1]RESIDENT SUMMARY'!C:C,"Pending",'[1]RESIDENT SUMMARY'!G:G,"Yes")</f>
        <v>0</v>
      </c>
      <c r="AY41">
        <f t="shared" si="13"/>
        <v>0</v>
      </c>
      <c r="AZ41">
        <f>COUNTIFS('[1]RESIDENT SUMMARY'!B:B,"*"&amp;METADATA!A41&amp;"*",'[1]RESIDENT SUMMARY'!C:C,"Negative")</f>
        <v>0</v>
      </c>
      <c r="BA41">
        <f>COUNTIFS('[1]RESIDENT SUMMARY'!B:B,"*"&amp;METADATA!A41&amp;"*",'[1]RESIDENT SUMMARY'!C:C,"Not Tested")</f>
        <v>0</v>
      </c>
      <c r="BB41" t="e">
        <f>COUNTIFS('[1]RESIDENT SUMMARY'!B:B,"*"&amp;METADATA!A41&amp;"*",'[1]RESIDENT SUMMARY'!#REF!,"Yes")-COUNTIFS('[1]RESIDENT SUMMARY'!B:B,"*"&amp;METADATA!A41&amp;"*",'[1]RESIDENT SUMMARY'!#REF!,"Yes",'[1]RESIDENT SUMMARY'!C:C,"Positive")</f>
        <v>#REF!</v>
      </c>
      <c r="BC41" t="e">
        <f>COUNTIFS('[1]RESIDENT SUMMARY'!B:B,"*"&amp;METADATA!A41&amp;"*",'[1]RESIDENT SUMMARY'!#REF!,"Yes")-(COUNTIFS('[1]RESIDENT SUMMARY'!B:B,"*"&amp;METADATA!A41&amp;"*",'[1]RESIDENT SUMMARY'!D:D,"",'[1]RESIDENT SUMMARY'!#REF!,"Yes"))-COUNTIFS('[1]RESIDENT SUMMARY'!B:B,"*"&amp;METADATA!A41&amp;"*",'[1]RESIDENT SUMMARY'!#REF!,"Yes",'[1]RESIDENT SUMMARY'!C:C,"Positive")</f>
        <v>#REF!</v>
      </c>
      <c r="BD41" t="e">
        <f>COUNTIFS('[1]RESIDENT SUMMARY'!B:B,"*"&amp;METADATA!A41&amp;"*",'[1]RESIDENT SUMMARY'!#REF!,"Yes",'[1]RESIDENT SUMMARY'!G:G,"Yes")-(COUNTIFS('[1]RESIDENT SUMMARY'!B:B,"*"&amp;METADATA!A41&amp;"*",'[1]RESIDENT SUMMARY'!D:D,"",'[1]RESIDENT SUMMARY'!#REF!,"Yes",'[1]RESIDENT SUMMARY'!G:G,"Yes"))-COUNTIFS('[1]RESIDENT SUMMARY'!B:B,"*"&amp;METADATA!A41&amp;"*",'[1]RESIDENT SUMMARY'!#REF!,"Yes",'[1]RESIDENT SUMMARY'!C:C,"Positive",'[1]RESIDENT SUMMARY'!G:G,"Yes")</f>
        <v>#REF!</v>
      </c>
      <c r="BE41" t="e">
        <f t="shared" si="4"/>
        <v>#REF!</v>
      </c>
      <c r="BF41" t="e">
        <f t="shared" si="30"/>
        <v>#REF!</v>
      </c>
      <c r="BG41">
        <f>COUNTIFS('[1]RESIDENT SUMMARY'!B:B,"*"&amp;METADATA!A41&amp;"*",'[1]RESIDENT SUMMARY'!D:D,"Yes")</f>
        <v>0</v>
      </c>
      <c r="BH41">
        <f>COUNTIFS('[1]RESIDENT SUMMARY'!B:B,"*"&amp;METADATA!A41&amp;"*",'[1]RESIDENT SUMMARY'!D:D,"Yes",'[1]RESIDENT SUMMARY'!G:G,"Yes")</f>
        <v>0</v>
      </c>
      <c r="BI41">
        <f>COUNTIFS('[1]RESIDENT SUMMARY'!B:B,"*"&amp;METADATA!A41&amp;"*",'[1]RESIDENT SUMMARY'!C:C,"Positive",'[1]RESIDENT SUMMARY'!D:D,"Yes")</f>
        <v>0</v>
      </c>
      <c r="BJ41">
        <f t="shared" si="25"/>
        <v>0</v>
      </c>
      <c r="BL41">
        <f t="shared" si="14"/>
        <v>0</v>
      </c>
      <c r="BM41">
        <f t="shared" si="14"/>
        <v>0</v>
      </c>
      <c r="BN41">
        <f t="shared" si="7"/>
        <v>1</v>
      </c>
      <c r="BP41" s="38" t="str">
        <f>'[1]RESIDENCE SUMMARY'!A5</f>
        <v>Aspen</v>
      </c>
      <c r="BQ41" s="39">
        <f>COUNTIFS(CL:CL,"*"&amp;BP41&amp;"*",CR:CR,1)</f>
        <v>0</v>
      </c>
      <c r="BR41" s="39">
        <f>COUNTIFS(CL:CL,"*"&amp;BP41&amp;"*",CR:CR,2)</f>
        <v>0</v>
      </c>
      <c r="BS41" s="39">
        <f>COUNTIFS(CL:CL,"*"&amp;BP41&amp;"*",CR:CR,3)</f>
        <v>0</v>
      </c>
      <c r="BT41" s="39">
        <f>COUNTIFS(CL:CL,"*"&amp;BP41&amp;"*",CR:CR,4)</f>
        <v>0</v>
      </c>
      <c r="BU41" s="40">
        <f>'[1]RESIDENCE SUMMARY'!F5</f>
        <v>0</v>
      </c>
      <c r="BV41" s="39">
        <f>'[1]RESIDENCE SUMMARY'!G5</f>
        <v>0</v>
      </c>
      <c r="BW41" s="41">
        <f>'[1]RESIDENCE SUMMARY'!H5</f>
        <v>2</v>
      </c>
      <c r="CH41" s="43" t="str">
        <f>'[1]RESIDENCE SUMMARY'!A5</f>
        <v>Aspen</v>
      </c>
      <c r="CI41" s="44">
        <f>'[1]RESIDENCE SUMMARY'!P5</f>
        <v>1</v>
      </c>
      <c r="CK41" s="33">
        <f>'[1]RESIDENT SUMMARY'!A41</f>
        <v>0</v>
      </c>
      <c r="CL41" s="34">
        <f>'[1]RESIDENT SUMMARY'!B41</f>
        <v>0</v>
      </c>
      <c r="CM41" s="34">
        <f>'[1]RESIDENT SUMMARY'!C41</f>
        <v>0</v>
      </c>
      <c r="CN41" s="34">
        <f>'[1]RESIDENT SUMMARY'!D41</f>
        <v>0</v>
      </c>
      <c r="CO41" s="34">
        <f>'[1]RESIDENT SUMMARY'!F41</f>
        <v>0</v>
      </c>
      <c r="CP41" s="34">
        <f>'[1]RESIDENT SUMMARY'!E41</f>
        <v>0</v>
      </c>
      <c r="CQ41" s="34">
        <f>'[1]RESIDENT SUMMARY'!G41</f>
        <v>0</v>
      </c>
      <c r="CR41" s="35" t="b">
        <f t="shared" si="15"/>
        <v>0</v>
      </c>
    </row>
    <row r="42" spans="1:96" ht="18.75" customHeight="1" x14ac:dyDescent="0.3">
      <c r="A42" t="s">
        <v>119</v>
      </c>
      <c r="B42">
        <f>COUNTIFS([1]MASTERLIST!D:D,"*"&amp;METADATA!A42&amp;"*",[1]MASTERLIST!S:S,"Positive")</f>
        <v>1</v>
      </c>
      <c r="C42">
        <f>COUNTIFS([1]MASTERLIST!D:D,"*"&amp;METADATA!A42&amp;"*",[1]MASTERLIST!S:S,"Positive",[1]MASTERLIST!V:V,"Yes")</f>
        <v>0</v>
      </c>
      <c r="D42">
        <f t="shared" si="0"/>
        <v>1</v>
      </c>
      <c r="F42">
        <f>COUNTIF('[1]MASTERLIST SUMMARY'!B:B,"*"&amp;METADATA!A42&amp;"*")</f>
        <v>7</v>
      </c>
      <c r="H42">
        <f>COUNTIFS([1]MASTERLIST!D:D,"*"&amp;METADATA!A42&amp;"*",[1]MASTERLIST!K:K,"&lt;&gt;None")</f>
        <v>5</v>
      </c>
      <c r="I42">
        <f>COUNTIFS([1]MASTERLIST!D:D,"*"&amp;METADATA!A42&amp;"*",[1]MASTERLIST!K:K,"&lt;&gt;None",[1]MASTERLIST!S:S,"Positive")</f>
        <v>1</v>
      </c>
      <c r="J42">
        <f>COUNTIFS([1]MASTERLIST!D:D,"*"&amp;METADATA!A42&amp;"*",[1]MASTERLIST!K:K,"&lt;&gt;None",[1]MASTERLIST!S:S,"Pending")</f>
        <v>0</v>
      </c>
      <c r="K42">
        <f>COUNTIFS([1]MASTERLIST!D:D,"*"&amp;METADATA!A42&amp;"*",[1]MASTERLIST!K:K,"&lt;&gt;None",[1]MASTERLIST!S:S,"Negative")</f>
        <v>3</v>
      </c>
      <c r="L42">
        <f>COUNTIFS([1]MASTERLIST!D:D,"*"&amp;METADATA!A42&amp;"*",[1]MASTERLIST!K:K,"&lt;&gt;None",[1]MASTERLIST!S:S,"Not Tested")</f>
        <v>1</v>
      </c>
      <c r="M42">
        <f>COUNTIFS([1]MASTERLIST!D:D,"*"&amp;METADATA!A42&amp;"*",[1]MASTERLIST!K:K,"&lt;&gt;None",[1]MASTERLIST!S:S,"Positive",[1]MASTERLIST!V:V,"Yes")+COUNTIFS([1]MASTERLIST!D:D,"*"&amp;METADATA!A42&amp;"*",[1]MASTERLIST!K:K,"&lt;&gt;None",[1]MASTERLIST!S:S,"Pending",[1]MASTERLIST!V:V,"Yes")+COUNTIFS([1]MASTERLIST!D:D,"*"&amp;METADATA!A42&amp;"*",[1]MASTERLIST!K:K,"&lt;&gt;None",[1]MASTERLIST!S:S,"Not Tested",[1]MASTERLIST!V:V,"Yes")+COUNTIFS([1]MASTERLIST!D:D,"*"&amp;METADATA!A42&amp;"*",[1]MASTERLIST!K:K,"&lt;&gt;None",[1]MASTERLIST!S:S,"Negative",[1]MASTERLIST!V:V,"Yes")</f>
        <v>4</v>
      </c>
      <c r="N42">
        <f t="shared" si="1"/>
        <v>1</v>
      </c>
      <c r="P42">
        <f>COUNTIFS([1]MASTERLIST!D:D,"*"&amp;METADATA!A42&amp;"*",[1]MASTERLIST!M:M,"Yes")</f>
        <v>2</v>
      </c>
      <c r="Q42">
        <f>COUNTIFS([1]MASTERLIST!D:D,"*"&amp;METADATA!A42&amp;"*",[1]MASTERLIST!M:M,"Yes",[1]MASTERLIST!V:V,"Yes")</f>
        <v>2</v>
      </c>
      <c r="R42">
        <f t="shared" si="8"/>
        <v>0</v>
      </c>
      <c r="S42" s="3">
        <f>COUNTIFS([1]MASTERLIST!D:D,"*"&amp;METADATA!A42&amp;"*",[1]MASTERLIST!M:M,"Yes")-(COUNTIFS([1]MASTERLIST!D:D,"*"&amp;METADATA!A42&amp;"*",[1]MASTERLIST!K:K,"None",[1]MASTERLIST!M:M,"Yes")+COUNTIFS([1]MASTERLIST!D:D,"*"&amp;METADATA!A42&amp;"*",[1]MASTERLIST!K:K,"",[1]MASTERLIST!M:M,"Yes"))</f>
        <v>1</v>
      </c>
      <c r="T42" s="3">
        <f>COUNTIFS([1]MASTERLIST!D:D,"*"&amp;METADATA!A42&amp;"*",[1]MASTERLIST!M:M,"Yes",[1]MASTERLIST!V:V,"Yes")-(COUNTIFS([1]MASTERLIST!D:D,"*"&amp;METADATA!A42&amp;"*",[1]MASTERLIST!K:K,"None",[1]MASTERLIST!M:M,"Yes",[1]MASTERLIST!V:V,"Yes")+COUNTIFS([1]MASTERLIST!D:D,"*"&amp;METADATA!A42&amp;"*",[1]MASTERLIST!K:K,"",[1]MASTERLIST!M:M,"Yes",[1]MASTERLIST!V:V,"Yes"))</f>
        <v>1</v>
      </c>
      <c r="U42" s="3">
        <f t="shared" si="9"/>
        <v>0</v>
      </c>
      <c r="V42">
        <f t="shared" si="10"/>
        <v>0</v>
      </c>
      <c r="X42">
        <f t="shared" si="2"/>
        <v>6</v>
      </c>
      <c r="Y42">
        <f>COUNTIFS([1]MASTERLIST!D:D,"*"&amp;METADATA!A42&amp;"*",[1]MASTERLIST!S:S,"Negative")</f>
        <v>5</v>
      </c>
      <c r="Z42">
        <f t="shared" si="3"/>
        <v>1</v>
      </c>
      <c r="AA42">
        <f>COUNTIFS([1]MASTERLIST!D:D,"*"&amp;METADATA!A42&amp;"*",[1]MASTERLIST!S:S,"Pending")-COUNTIFS([1]MASTERLIST!D:D,"*"&amp;METADATA!A42&amp;"*",[1]MASTERLIST!S:S,"Pending",[1]MASTERLIST!V:V,"Yes")</f>
        <v>0</v>
      </c>
      <c r="AS42" s="3">
        <f>COUNTIF('[1]RESIDENT SUMMARY'!B:B,"*"&amp;METADATA!A42&amp;"*")</f>
        <v>0</v>
      </c>
      <c r="AT42" s="3">
        <f>COUNTIFS('[1]RESIDENT SUMMARY'!$B:$B,"*"&amp;METADATA!$A42&amp;"*",'[1]RESIDENT SUMMARY'!$C:$C,"Positive")</f>
        <v>0</v>
      </c>
      <c r="AU42" s="3">
        <f>COUNTIFS('[1]RESIDENT SUMMARY'!$B:$B,"*"&amp;METADATA!$A42&amp;"*",'[1]RESIDENT SUMMARY'!$C:$C,"Positive",'[1]RESIDENT SUMMARY'!G:G,"Yes")</f>
        <v>0</v>
      </c>
      <c r="AV42" s="3">
        <f>COUNTIFS('[1]RESIDENT SUMMARY'!$B:$B,"*"&amp;METADATA!$A42&amp;"*",'[1]RESIDENT SUMMARY'!$C:$C,"Positive")</f>
        <v>0</v>
      </c>
      <c r="AW42">
        <f>COUNTIFS('[1]RESIDENT SUMMARY'!B:B,"*"&amp;METADATA!A42&amp;"*",'[1]RESIDENT SUMMARY'!C:C,"Pending")</f>
        <v>0</v>
      </c>
      <c r="AX42">
        <f>COUNTIFS('[1]RESIDENT SUMMARY'!B:B,"*"&amp;METADATA!A42&amp;"*",'[1]RESIDENT SUMMARY'!C:C,"Pending",'[1]RESIDENT SUMMARY'!G:G,"Yes")</f>
        <v>0</v>
      </c>
      <c r="AY42">
        <f t="shared" si="13"/>
        <v>0</v>
      </c>
      <c r="AZ42">
        <f>COUNTIFS('[1]RESIDENT SUMMARY'!B:B,"*"&amp;METADATA!A42&amp;"*",'[1]RESIDENT SUMMARY'!C:C,"Negative")</f>
        <v>0</v>
      </c>
      <c r="BA42">
        <f>COUNTIFS('[1]RESIDENT SUMMARY'!B:B,"*"&amp;METADATA!A42&amp;"*",'[1]RESIDENT SUMMARY'!C:C,"Not Tested")</f>
        <v>0</v>
      </c>
      <c r="BB42" t="e">
        <f>COUNTIFS('[1]RESIDENT SUMMARY'!B:B,"*"&amp;METADATA!A42&amp;"*",'[1]RESIDENT SUMMARY'!#REF!,"Yes")-COUNTIFS('[1]RESIDENT SUMMARY'!B:B,"*"&amp;METADATA!A42&amp;"*",'[1]RESIDENT SUMMARY'!#REF!,"Yes",'[1]RESIDENT SUMMARY'!C:C,"Positive")</f>
        <v>#REF!</v>
      </c>
      <c r="BC42" t="e">
        <f>COUNTIFS('[1]RESIDENT SUMMARY'!B:B,"*"&amp;METADATA!A42&amp;"*",'[1]RESIDENT SUMMARY'!#REF!,"Yes")-(COUNTIFS('[1]RESIDENT SUMMARY'!B:B,"*"&amp;METADATA!A42&amp;"*",'[1]RESIDENT SUMMARY'!D:D,"",'[1]RESIDENT SUMMARY'!#REF!,"Yes"))-COUNTIFS('[1]RESIDENT SUMMARY'!B:B,"*"&amp;METADATA!A42&amp;"*",'[1]RESIDENT SUMMARY'!#REF!,"Yes",'[1]RESIDENT SUMMARY'!C:C,"Positive")</f>
        <v>#REF!</v>
      </c>
      <c r="BD42" t="e">
        <f>COUNTIFS('[1]RESIDENT SUMMARY'!B:B,"*"&amp;METADATA!A42&amp;"*",'[1]RESIDENT SUMMARY'!#REF!,"Yes",'[1]RESIDENT SUMMARY'!G:G,"Yes")-(COUNTIFS('[1]RESIDENT SUMMARY'!B:B,"*"&amp;METADATA!A42&amp;"*",'[1]RESIDENT SUMMARY'!D:D,"",'[1]RESIDENT SUMMARY'!#REF!,"Yes",'[1]RESIDENT SUMMARY'!G:G,"Yes"))-COUNTIFS('[1]RESIDENT SUMMARY'!B:B,"*"&amp;METADATA!A42&amp;"*",'[1]RESIDENT SUMMARY'!#REF!,"Yes",'[1]RESIDENT SUMMARY'!C:C,"Positive",'[1]RESIDENT SUMMARY'!G:G,"Yes")</f>
        <v>#REF!</v>
      </c>
      <c r="BE42" t="e">
        <f t="shared" si="4"/>
        <v>#REF!</v>
      </c>
      <c r="BF42" t="e">
        <f t="shared" si="30"/>
        <v>#REF!</v>
      </c>
      <c r="BG42">
        <f>COUNTIFS('[1]RESIDENT SUMMARY'!B:B,"*"&amp;METADATA!A42&amp;"*",'[1]RESIDENT SUMMARY'!D:D,"Yes")</f>
        <v>0</v>
      </c>
      <c r="BH42">
        <f>COUNTIFS('[1]RESIDENT SUMMARY'!B:B,"*"&amp;METADATA!A42&amp;"*",'[1]RESIDENT SUMMARY'!D:D,"Yes",'[1]RESIDENT SUMMARY'!G:G,"Yes")</f>
        <v>0</v>
      </c>
      <c r="BI42">
        <f>COUNTIFS('[1]RESIDENT SUMMARY'!B:B,"*"&amp;METADATA!A42&amp;"*",'[1]RESIDENT SUMMARY'!C:C,"Positive",'[1]RESIDENT SUMMARY'!D:D,"Yes")</f>
        <v>0</v>
      </c>
      <c r="BJ42">
        <f t="shared" si="25"/>
        <v>0</v>
      </c>
      <c r="BL42">
        <f t="shared" si="14"/>
        <v>0</v>
      </c>
      <c r="BM42">
        <f t="shared" si="14"/>
        <v>1</v>
      </c>
      <c r="BN42">
        <f t="shared" si="7"/>
        <v>1</v>
      </c>
      <c r="BP42" s="38" t="str">
        <f>'[1]RESIDENCE SUMMARY'!A12</f>
        <v>Briarwood</v>
      </c>
      <c r="BQ42" s="39">
        <f>COUNTIFS(CL:CL,"*"&amp;BP42&amp;"*",CR:CR,1)</f>
        <v>0</v>
      </c>
      <c r="BR42" s="39">
        <f>COUNTIFS(CL:CL,"*"&amp;BP42&amp;"*",CR:CR,2)</f>
        <v>0</v>
      </c>
      <c r="BS42" s="39">
        <f>COUNTIFS(CL:CL,"*"&amp;BP42&amp;"*",CR:CR,3)</f>
        <v>0</v>
      </c>
      <c r="BT42" s="39">
        <f>COUNTIFS(CL:CL,"*"&amp;BP42&amp;"*",CR:CR,4)</f>
        <v>0</v>
      </c>
      <c r="BU42" s="40">
        <f>'[1]RESIDENCE SUMMARY'!F12</f>
        <v>0</v>
      </c>
      <c r="BV42" s="39">
        <f>'[1]RESIDENCE SUMMARY'!G12</f>
        <v>0</v>
      </c>
      <c r="BW42" s="41">
        <f>'[1]RESIDENCE SUMMARY'!H12</f>
        <v>0</v>
      </c>
      <c r="CH42" s="43" t="str">
        <f>'[1]RESIDENCE SUMMARY'!A12</f>
        <v>Briarwood</v>
      </c>
      <c r="CI42" s="51">
        <f>'[1]RESIDENCE SUMMARY'!P12</f>
        <v>1</v>
      </c>
      <c r="CK42" s="33">
        <f>'[1]RESIDENT SUMMARY'!A42</f>
        <v>0</v>
      </c>
      <c r="CL42" s="34">
        <f>'[1]RESIDENT SUMMARY'!B42</f>
        <v>0</v>
      </c>
      <c r="CM42" s="34">
        <f>'[1]RESIDENT SUMMARY'!C42</f>
        <v>0</v>
      </c>
      <c r="CN42" s="34">
        <f>'[1]RESIDENT SUMMARY'!D42</f>
        <v>0</v>
      </c>
      <c r="CO42" s="34">
        <f>'[1]RESIDENT SUMMARY'!F42</f>
        <v>0</v>
      </c>
      <c r="CP42" s="34">
        <f>'[1]RESIDENT SUMMARY'!E42</f>
        <v>0</v>
      </c>
      <c r="CQ42" s="34">
        <f>'[1]RESIDENT SUMMARY'!G42</f>
        <v>0</v>
      </c>
      <c r="CR42" s="35" t="b">
        <f t="shared" si="15"/>
        <v>0</v>
      </c>
    </row>
    <row r="43" spans="1:96" ht="18.75" customHeight="1" thickBot="1" x14ac:dyDescent="0.35">
      <c r="A43" t="s">
        <v>120</v>
      </c>
      <c r="B43">
        <f>COUNTIFS([1]MASTERLIST!D:D,"*"&amp;METADATA!A43&amp;"*",[1]MASTERLIST!S:S,"Positive")</f>
        <v>1</v>
      </c>
      <c r="C43">
        <f>COUNTIFS([1]MASTERLIST!D:D,"*"&amp;METADATA!A43&amp;"*",[1]MASTERLIST!S:S,"Positive",[1]MASTERLIST!V:V,"Yes")</f>
        <v>0</v>
      </c>
      <c r="D43">
        <f t="shared" si="0"/>
        <v>1</v>
      </c>
      <c r="F43">
        <f>COUNTIF('[1]MASTERLIST SUMMARY'!B:B,"*"&amp;METADATA!A43&amp;"*")</f>
        <v>4</v>
      </c>
      <c r="H43">
        <f>COUNTIFS([1]MASTERLIST!D:D,"*"&amp;METADATA!A43&amp;"*",[1]MASTERLIST!K:K,"&lt;&gt;None")</f>
        <v>2</v>
      </c>
      <c r="I43">
        <f>COUNTIFS([1]MASTERLIST!D:D,"*"&amp;METADATA!A43&amp;"*",[1]MASTERLIST!K:K,"&lt;&gt;None",[1]MASTERLIST!S:S,"Positive")</f>
        <v>1</v>
      </c>
      <c r="J43">
        <f>COUNTIFS([1]MASTERLIST!D:D,"*"&amp;METADATA!A43&amp;"*",[1]MASTERLIST!K:K,"&lt;&gt;None",[1]MASTERLIST!S:S,"Pending")</f>
        <v>0</v>
      </c>
      <c r="K43">
        <f>COUNTIFS([1]MASTERLIST!D:D,"*"&amp;METADATA!A43&amp;"*",[1]MASTERLIST!K:K,"&lt;&gt;None",[1]MASTERLIST!S:S,"Negative")</f>
        <v>0</v>
      </c>
      <c r="L43">
        <f>COUNTIFS([1]MASTERLIST!D:D,"*"&amp;METADATA!A43&amp;"*",[1]MASTERLIST!K:K,"&lt;&gt;None",[1]MASTERLIST!S:S,"Not Tested")</f>
        <v>1</v>
      </c>
      <c r="M43">
        <f>COUNTIFS([1]MASTERLIST!D:D,"*"&amp;METADATA!A43&amp;"*",[1]MASTERLIST!K:K,"&lt;&gt;None",[1]MASTERLIST!S:S,"Positive",[1]MASTERLIST!V:V,"Yes")+COUNTIFS([1]MASTERLIST!D:D,"*"&amp;METADATA!A43&amp;"*",[1]MASTERLIST!K:K,"&lt;&gt;None",[1]MASTERLIST!S:S,"Pending",[1]MASTERLIST!V:V,"Yes")+COUNTIFS([1]MASTERLIST!D:D,"*"&amp;METADATA!A43&amp;"*",[1]MASTERLIST!K:K,"&lt;&gt;None",[1]MASTERLIST!S:S,"Not Tested",[1]MASTERLIST!V:V,"Yes")+COUNTIFS([1]MASTERLIST!D:D,"*"&amp;METADATA!A43&amp;"*",[1]MASTERLIST!K:K,"&lt;&gt;None",[1]MASTERLIST!S:S,"Negative",[1]MASTERLIST!V:V,"Yes")</f>
        <v>0</v>
      </c>
      <c r="N43">
        <f t="shared" si="1"/>
        <v>2</v>
      </c>
      <c r="P43">
        <f>COUNTIFS([1]MASTERLIST!D:D,"*"&amp;METADATA!A43&amp;"*",[1]MASTERLIST!M:M,"Yes")</f>
        <v>4</v>
      </c>
      <c r="Q43">
        <f>COUNTIFS([1]MASTERLIST!D:D,"*"&amp;METADATA!A43&amp;"*",[1]MASTERLIST!M:M,"Yes",[1]MASTERLIST!V:V,"Yes")</f>
        <v>2</v>
      </c>
      <c r="R43">
        <f t="shared" si="8"/>
        <v>2</v>
      </c>
      <c r="S43" s="3">
        <f>COUNTIFS([1]MASTERLIST!D:D,"*"&amp;METADATA!A43&amp;"*",[1]MASTERLIST!M:M,"Yes")-(COUNTIFS([1]MASTERLIST!D:D,"*"&amp;METADATA!A43&amp;"*",[1]MASTERLIST!K:K,"None",[1]MASTERLIST!M:M,"Yes")+COUNTIFS([1]MASTERLIST!D:D,"*"&amp;METADATA!A43&amp;"*",[1]MASTERLIST!K:K,"",[1]MASTERLIST!M:M,"Yes"))</f>
        <v>2</v>
      </c>
      <c r="T43" s="3">
        <f>COUNTIFS([1]MASTERLIST!D:D,"*"&amp;METADATA!A43&amp;"*",[1]MASTERLIST!M:M,"Yes",[1]MASTERLIST!V:V,"Yes")-(COUNTIFS([1]MASTERLIST!D:D,"*"&amp;METADATA!A43&amp;"*",[1]MASTERLIST!K:K,"None",[1]MASTERLIST!M:M,"Yes",[1]MASTERLIST!V:V,"Yes")+COUNTIFS([1]MASTERLIST!D:D,"*"&amp;METADATA!A43&amp;"*",[1]MASTERLIST!K:K,"",[1]MASTERLIST!M:M,"Yes",[1]MASTERLIST!V:V,"Yes"))</f>
        <v>0</v>
      </c>
      <c r="U43" s="3">
        <f t="shared" si="9"/>
        <v>2</v>
      </c>
      <c r="V43">
        <f t="shared" si="10"/>
        <v>0</v>
      </c>
      <c r="X43">
        <f t="shared" si="2"/>
        <v>2</v>
      </c>
      <c r="Y43">
        <f>COUNTIFS([1]MASTERLIST!D:D,"*"&amp;METADATA!A43&amp;"*",[1]MASTERLIST!S:S,"Negative")</f>
        <v>1</v>
      </c>
      <c r="Z43">
        <f t="shared" si="3"/>
        <v>1</v>
      </c>
      <c r="AA43">
        <f>COUNTIFS([1]MASTERLIST!D:D,"*"&amp;METADATA!A43&amp;"*",[1]MASTERLIST!S:S,"Pending")-COUNTIFS([1]MASTERLIST!D:D,"*"&amp;METADATA!A43&amp;"*",[1]MASTERLIST!S:S,"Pending",[1]MASTERLIST!V:V,"Yes")</f>
        <v>0</v>
      </c>
      <c r="AS43" s="3">
        <f>COUNTIF('[1]RESIDENT SUMMARY'!B:B,"*"&amp;METADATA!A43&amp;"*")</f>
        <v>1</v>
      </c>
      <c r="AT43" s="3">
        <f>COUNTIFS('[1]RESIDENT SUMMARY'!$B:$B,"*"&amp;METADATA!$A43&amp;"*",'[1]RESIDENT SUMMARY'!$C:$C,"Positive")</f>
        <v>0</v>
      </c>
      <c r="AU43" s="3">
        <f>COUNTIFS('[1]RESIDENT SUMMARY'!$B:$B,"*"&amp;METADATA!$A43&amp;"*",'[1]RESIDENT SUMMARY'!$C:$C,"Positive",'[1]RESIDENT SUMMARY'!G:G,"Yes")</f>
        <v>0</v>
      </c>
      <c r="AV43" s="3">
        <f>COUNTIFS('[1]RESIDENT SUMMARY'!$B:$B,"*"&amp;METADATA!$A43&amp;"*",'[1]RESIDENT SUMMARY'!$C:$C,"Positive")</f>
        <v>0</v>
      </c>
      <c r="AW43">
        <f>COUNTIFS('[1]RESIDENT SUMMARY'!B:B,"*"&amp;METADATA!A43&amp;"*",'[1]RESIDENT SUMMARY'!C:C,"Pending")</f>
        <v>0</v>
      </c>
      <c r="AX43">
        <f>COUNTIFS('[1]RESIDENT SUMMARY'!B:B,"*"&amp;METADATA!A43&amp;"*",'[1]RESIDENT SUMMARY'!C:C,"Pending",'[1]RESIDENT SUMMARY'!G:G,"Yes")</f>
        <v>0</v>
      </c>
      <c r="AY43">
        <f t="shared" si="13"/>
        <v>0</v>
      </c>
      <c r="AZ43">
        <f>COUNTIFS('[1]RESIDENT SUMMARY'!B:B,"*"&amp;METADATA!A43&amp;"*",'[1]RESIDENT SUMMARY'!C:C,"Negative")</f>
        <v>1</v>
      </c>
      <c r="BA43">
        <f>COUNTIFS('[1]RESIDENT SUMMARY'!B:B,"*"&amp;METADATA!A43&amp;"*",'[1]RESIDENT SUMMARY'!C:C,"Not Tested")</f>
        <v>0</v>
      </c>
      <c r="BB43" t="e">
        <f>COUNTIFS('[1]RESIDENT SUMMARY'!B:B,"*"&amp;METADATA!A43&amp;"*",'[1]RESIDENT SUMMARY'!#REF!,"Yes")-COUNTIFS('[1]RESIDENT SUMMARY'!B:B,"*"&amp;METADATA!A43&amp;"*",'[1]RESIDENT SUMMARY'!#REF!,"Yes",'[1]RESIDENT SUMMARY'!C:C,"Positive")</f>
        <v>#REF!</v>
      </c>
      <c r="BC43" t="e">
        <f>COUNTIFS('[1]RESIDENT SUMMARY'!B:B,"*"&amp;METADATA!A43&amp;"*",'[1]RESIDENT SUMMARY'!#REF!,"Yes")-(COUNTIFS('[1]RESIDENT SUMMARY'!B:B,"*"&amp;METADATA!A43&amp;"*",'[1]RESIDENT SUMMARY'!D:D,"",'[1]RESIDENT SUMMARY'!#REF!,"Yes"))-COUNTIFS('[1]RESIDENT SUMMARY'!B:B,"*"&amp;METADATA!A43&amp;"*",'[1]RESIDENT SUMMARY'!#REF!,"Yes",'[1]RESIDENT SUMMARY'!C:C,"Positive")</f>
        <v>#REF!</v>
      </c>
      <c r="BD43" t="e">
        <f>COUNTIFS('[1]RESIDENT SUMMARY'!B:B,"*"&amp;METADATA!A43&amp;"*",'[1]RESIDENT SUMMARY'!#REF!,"Yes",'[1]RESIDENT SUMMARY'!G:G,"Yes")-(COUNTIFS('[1]RESIDENT SUMMARY'!B:B,"*"&amp;METADATA!A43&amp;"*",'[1]RESIDENT SUMMARY'!D:D,"",'[1]RESIDENT SUMMARY'!#REF!,"Yes",'[1]RESIDENT SUMMARY'!G:G,"Yes"))-COUNTIFS('[1]RESIDENT SUMMARY'!B:B,"*"&amp;METADATA!A43&amp;"*",'[1]RESIDENT SUMMARY'!#REF!,"Yes",'[1]RESIDENT SUMMARY'!C:C,"Positive",'[1]RESIDENT SUMMARY'!G:G,"Yes")</f>
        <v>#REF!</v>
      </c>
      <c r="BE43" t="e">
        <f t="shared" si="4"/>
        <v>#REF!</v>
      </c>
      <c r="BF43" t="e">
        <f t="shared" si="30"/>
        <v>#REF!</v>
      </c>
      <c r="BG43">
        <f>COUNTIFS('[1]RESIDENT SUMMARY'!B:B,"*"&amp;METADATA!A43&amp;"*",'[1]RESIDENT SUMMARY'!D:D,"Yes")</f>
        <v>0</v>
      </c>
      <c r="BH43">
        <f>COUNTIFS('[1]RESIDENT SUMMARY'!B:B,"*"&amp;METADATA!A43&amp;"*",'[1]RESIDENT SUMMARY'!D:D,"Yes",'[1]RESIDENT SUMMARY'!G:G,"Yes")</f>
        <v>0</v>
      </c>
      <c r="BI43">
        <f>COUNTIFS('[1]RESIDENT SUMMARY'!B:B,"*"&amp;METADATA!A43&amp;"*",'[1]RESIDENT SUMMARY'!C:C,"Positive",'[1]RESIDENT SUMMARY'!D:D,"Yes")</f>
        <v>0</v>
      </c>
      <c r="BJ43">
        <f t="shared" si="25"/>
        <v>0</v>
      </c>
      <c r="BL43">
        <f t="shared" si="14"/>
        <v>0</v>
      </c>
      <c r="BM43">
        <f t="shared" si="14"/>
        <v>1</v>
      </c>
      <c r="BN43">
        <f t="shared" si="7"/>
        <v>2</v>
      </c>
      <c r="BP43" s="38" t="str">
        <f>'[1]RESIDENCE SUMMARY'!A15</f>
        <v>Cypress</v>
      </c>
      <c r="BQ43" s="39">
        <f>COUNTIFS(CL:CL,"*"&amp;BP43&amp;"*",CR:CR,1)</f>
        <v>0</v>
      </c>
      <c r="BR43" s="39">
        <f>COUNTIFS(CL:CL,"*"&amp;BP43&amp;"*",CR:CR,2)</f>
        <v>0</v>
      </c>
      <c r="BS43" s="39">
        <f>COUNTIFS(CL:CL,"*"&amp;BP43&amp;"*",CR:CR,3)</f>
        <v>0</v>
      </c>
      <c r="BT43" s="39">
        <f>COUNTIFS(CL:CL,"*"&amp;BP43&amp;"*",CR:CR,4)</f>
        <v>0</v>
      </c>
      <c r="BU43" s="40">
        <f>'[1]RESIDENCE SUMMARY'!F15</f>
        <v>0</v>
      </c>
      <c r="BV43" s="39">
        <f>'[1]RESIDENCE SUMMARY'!G15</f>
        <v>0</v>
      </c>
      <c r="BW43" s="41">
        <f>'[1]RESIDENCE SUMMARY'!H15</f>
        <v>1</v>
      </c>
      <c r="CH43" s="43" t="str">
        <f>'[1]RESIDENCE SUMMARY'!A15</f>
        <v>Cypress</v>
      </c>
      <c r="CI43" s="59">
        <f>'[1]RESIDENCE SUMMARY'!P15</f>
        <v>1</v>
      </c>
      <c r="CK43" s="33">
        <f>'[1]RESIDENT SUMMARY'!A43</f>
        <v>0</v>
      </c>
      <c r="CL43" s="34">
        <f>'[1]RESIDENT SUMMARY'!B43</f>
        <v>0</v>
      </c>
      <c r="CM43" s="34">
        <f>'[1]RESIDENT SUMMARY'!C43</f>
        <v>0</v>
      </c>
      <c r="CN43" s="34">
        <f>'[1]RESIDENT SUMMARY'!D43</f>
        <v>0</v>
      </c>
      <c r="CO43" s="34">
        <f>'[1]RESIDENT SUMMARY'!F43</f>
        <v>0</v>
      </c>
      <c r="CP43" s="34">
        <f>'[1]RESIDENT SUMMARY'!E43</f>
        <v>0</v>
      </c>
      <c r="CQ43" s="34">
        <f>'[1]RESIDENT SUMMARY'!G43</f>
        <v>0</v>
      </c>
      <c r="CR43" s="35" t="b">
        <f t="shared" si="15"/>
        <v>0</v>
      </c>
    </row>
    <row r="44" spans="1:96" ht="18.75" customHeight="1" x14ac:dyDescent="0.25">
      <c r="A44" t="s">
        <v>121</v>
      </c>
      <c r="B44">
        <f>COUNTIFS([1]MASTERLIST!D:D,"*"&amp;METADATA!A44&amp;"*",[1]MASTERLIST!S:S,"Positive")</f>
        <v>0</v>
      </c>
      <c r="C44">
        <f>COUNTIFS([1]MASTERLIST!D:D,"*"&amp;METADATA!A44&amp;"*",[1]MASTERLIST!S:S,"Positive",[1]MASTERLIST!V:V,"Yes")</f>
        <v>0</v>
      </c>
      <c r="D44">
        <f t="shared" si="0"/>
        <v>0</v>
      </c>
      <c r="F44">
        <f>COUNTIF('[1]MASTERLIST SUMMARY'!B:B,"*"&amp;METADATA!A44&amp;"*")</f>
        <v>0</v>
      </c>
      <c r="H44">
        <f>COUNTIFS([1]MASTERLIST!D:D,"*"&amp;METADATA!A44&amp;"*",[1]MASTERLIST!K:K,"&lt;&gt;None")</f>
        <v>0</v>
      </c>
      <c r="I44">
        <f>COUNTIFS([1]MASTERLIST!D:D,"*"&amp;METADATA!A44&amp;"*",[1]MASTERLIST!K:K,"&lt;&gt;None",[1]MASTERLIST!S:S,"Positive")</f>
        <v>0</v>
      </c>
      <c r="J44">
        <f>COUNTIFS([1]MASTERLIST!D:D,"*"&amp;METADATA!A44&amp;"*",[1]MASTERLIST!K:K,"&lt;&gt;None",[1]MASTERLIST!S:S,"Pending")</f>
        <v>0</v>
      </c>
      <c r="K44">
        <f>COUNTIFS([1]MASTERLIST!D:D,"*"&amp;METADATA!A44&amp;"*",[1]MASTERLIST!K:K,"&lt;&gt;None",[1]MASTERLIST!S:S,"Negative")</f>
        <v>0</v>
      </c>
      <c r="L44">
        <f>COUNTIFS([1]MASTERLIST!D:D,"*"&amp;METADATA!A44&amp;"*",[1]MASTERLIST!K:K,"&lt;&gt;None",[1]MASTERLIST!S:S,"Not Tested")</f>
        <v>0</v>
      </c>
      <c r="M44">
        <f>COUNTIFS([1]MASTERLIST!D:D,"*"&amp;METADATA!A44&amp;"*",[1]MASTERLIST!K:K,"&lt;&gt;None",[1]MASTERLIST!S:S,"Positive",[1]MASTERLIST!V:V,"Yes")+COUNTIFS([1]MASTERLIST!D:D,"*"&amp;METADATA!A44&amp;"*",[1]MASTERLIST!K:K,"&lt;&gt;None",[1]MASTERLIST!S:S,"Pending",[1]MASTERLIST!V:V,"Yes")+COUNTIFS([1]MASTERLIST!D:D,"*"&amp;METADATA!A44&amp;"*",[1]MASTERLIST!K:K,"&lt;&gt;None",[1]MASTERLIST!S:S,"Not Tested",[1]MASTERLIST!V:V,"Yes")+COUNTIFS([1]MASTERLIST!D:D,"*"&amp;METADATA!A44&amp;"*",[1]MASTERLIST!K:K,"&lt;&gt;None",[1]MASTERLIST!S:S,"Negative",[1]MASTERLIST!V:V,"Yes")</f>
        <v>0</v>
      </c>
      <c r="N44">
        <f t="shared" si="1"/>
        <v>0</v>
      </c>
      <c r="P44">
        <f>COUNTIFS([1]MASTERLIST!D:D,"*"&amp;METADATA!A44&amp;"*",[1]MASTERLIST!M:M,"Yes")</f>
        <v>0</v>
      </c>
      <c r="Q44">
        <f>COUNTIFS([1]MASTERLIST!D:D,"*"&amp;METADATA!A44&amp;"*",[1]MASTERLIST!M:M,"Yes",[1]MASTERLIST!V:V,"Yes")</f>
        <v>0</v>
      </c>
      <c r="R44">
        <f t="shared" si="8"/>
        <v>0</v>
      </c>
      <c r="S44" s="3">
        <f>COUNTIFS([1]MASTERLIST!D:D,"*"&amp;METADATA!A44&amp;"*",[1]MASTERLIST!M:M,"Yes")-(COUNTIFS([1]MASTERLIST!D:D,"*"&amp;METADATA!A44&amp;"*",[1]MASTERLIST!K:K,"None",[1]MASTERLIST!M:M,"Yes")+COUNTIFS([1]MASTERLIST!D:D,"*"&amp;METADATA!A44&amp;"*",[1]MASTERLIST!K:K,"",[1]MASTERLIST!M:M,"Yes"))</f>
        <v>0</v>
      </c>
      <c r="T44" s="3">
        <f>COUNTIFS([1]MASTERLIST!D:D,"*"&amp;METADATA!A44&amp;"*",[1]MASTERLIST!M:M,"Yes",[1]MASTERLIST!V:V,"Yes")-(COUNTIFS([1]MASTERLIST!D:D,"*"&amp;METADATA!A44&amp;"*",[1]MASTERLIST!K:K,"None",[1]MASTERLIST!M:M,"Yes",[1]MASTERLIST!V:V,"Yes")+COUNTIFS([1]MASTERLIST!D:D,"*"&amp;METADATA!A44&amp;"*",[1]MASTERLIST!K:K,"",[1]MASTERLIST!M:M,"Yes",[1]MASTERLIST!V:V,"Yes"))</f>
        <v>0</v>
      </c>
      <c r="U44" s="3">
        <f t="shared" si="9"/>
        <v>0</v>
      </c>
      <c r="V44">
        <f t="shared" si="10"/>
        <v>0</v>
      </c>
      <c r="X44">
        <f t="shared" si="2"/>
        <v>0</v>
      </c>
      <c r="Y44">
        <f>COUNTIFS([1]MASTERLIST!D:D,"*"&amp;METADATA!A44&amp;"*",[1]MASTERLIST!S:S,"Negative")</f>
        <v>0</v>
      </c>
      <c r="Z44">
        <f t="shared" si="3"/>
        <v>0</v>
      </c>
      <c r="AA44">
        <f>COUNTIFS([1]MASTERLIST!D:D,"*"&amp;METADATA!A44&amp;"*",[1]MASTERLIST!S:S,"Pending")-COUNTIFS([1]MASTERLIST!D:D,"*"&amp;METADATA!A44&amp;"*",[1]MASTERLIST!S:S,"Pending",[1]MASTERLIST!V:V,"Yes")</f>
        <v>0</v>
      </c>
      <c r="AS44" s="3">
        <f>COUNTIF('[1]RESIDENT SUMMARY'!B:B,"*"&amp;METADATA!A44&amp;"*")</f>
        <v>1</v>
      </c>
      <c r="AT44" s="3">
        <f>COUNTIFS('[1]RESIDENT SUMMARY'!$B:$B,"*"&amp;METADATA!$A44&amp;"*",'[1]RESIDENT SUMMARY'!$C:$C,"Positive")</f>
        <v>0</v>
      </c>
      <c r="AU44" s="3">
        <f>COUNTIFS('[1]RESIDENT SUMMARY'!$B:$B,"*"&amp;METADATA!$A44&amp;"*",'[1]RESIDENT SUMMARY'!$C:$C,"Positive",'[1]RESIDENT SUMMARY'!G:G,"Yes")</f>
        <v>0</v>
      </c>
      <c r="AV44" s="3">
        <f>COUNTIFS('[1]RESIDENT SUMMARY'!$B:$B,"*"&amp;METADATA!$A44&amp;"*",'[1]RESIDENT SUMMARY'!$C:$C,"Positive")</f>
        <v>0</v>
      </c>
      <c r="AW44">
        <f>COUNTIFS('[1]RESIDENT SUMMARY'!B:B,"*"&amp;METADATA!A44&amp;"*",'[1]RESIDENT SUMMARY'!C:C,"Pending")</f>
        <v>0</v>
      </c>
      <c r="AX44">
        <f>COUNTIFS('[1]RESIDENT SUMMARY'!B:B,"*"&amp;METADATA!A44&amp;"*",'[1]RESIDENT SUMMARY'!C:C,"Pending",'[1]RESIDENT SUMMARY'!G:G,"Yes")</f>
        <v>0</v>
      </c>
      <c r="AY44">
        <f t="shared" si="13"/>
        <v>0</v>
      </c>
      <c r="AZ44">
        <f>COUNTIFS('[1]RESIDENT SUMMARY'!B:B,"*"&amp;METADATA!A44&amp;"*",'[1]RESIDENT SUMMARY'!C:C,"Negative")</f>
        <v>0</v>
      </c>
      <c r="BA44">
        <f>COUNTIFS('[1]RESIDENT SUMMARY'!B:B,"*"&amp;METADATA!A44&amp;"*",'[1]RESIDENT SUMMARY'!C:C,"Not Tested")</f>
        <v>1</v>
      </c>
      <c r="BB44" t="e">
        <f>COUNTIFS('[1]RESIDENT SUMMARY'!B:B,"*"&amp;METADATA!A44&amp;"*",'[1]RESIDENT SUMMARY'!#REF!,"Yes")-COUNTIFS('[1]RESIDENT SUMMARY'!B:B,"*"&amp;METADATA!A44&amp;"*",'[1]RESIDENT SUMMARY'!#REF!,"Yes",'[1]RESIDENT SUMMARY'!C:C,"Positive")</f>
        <v>#REF!</v>
      </c>
      <c r="BC44" t="e">
        <f>COUNTIFS('[1]RESIDENT SUMMARY'!B:B,"*"&amp;METADATA!A44&amp;"*",'[1]RESIDENT SUMMARY'!#REF!,"Yes")-(COUNTIFS('[1]RESIDENT SUMMARY'!B:B,"*"&amp;METADATA!A44&amp;"*",'[1]RESIDENT SUMMARY'!D:D,"",'[1]RESIDENT SUMMARY'!#REF!,"Yes"))-COUNTIFS('[1]RESIDENT SUMMARY'!B:B,"*"&amp;METADATA!A44&amp;"*",'[1]RESIDENT SUMMARY'!#REF!,"Yes",'[1]RESIDENT SUMMARY'!C:C,"Positive")</f>
        <v>#REF!</v>
      </c>
      <c r="BD44" t="e">
        <f>COUNTIFS('[1]RESIDENT SUMMARY'!B:B,"*"&amp;METADATA!A44&amp;"*",'[1]RESIDENT SUMMARY'!#REF!,"Yes",'[1]RESIDENT SUMMARY'!G:G,"Yes")-(COUNTIFS('[1]RESIDENT SUMMARY'!B:B,"*"&amp;METADATA!A44&amp;"*",'[1]RESIDENT SUMMARY'!D:D,"",'[1]RESIDENT SUMMARY'!#REF!,"Yes",'[1]RESIDENT SUMMARY'!G:G,"Yes"))-COUNTIFS('[1]RESIDENT SUMMARY'!B:B,"*"&amp;METADATA!A44&amp;"*",'[1]RESIDENT SUMMARY'!#REF!,"Yes",'[1]RESIDENT SUMMARY'!C:C,"Positive",'[1]RESIDENT SUMMARY'!G:G,"Yes")</f>
        <v>#REF!</v>
      </c>
      <c r="BE44" t="e">
        <f t="shared" si="4"/>
        <v>#REF!</v>
      </c>
      <c r="BF44" t="e">
        <f t="shared" si="30"/>
        <v>#REF!</v>
      </c>
      <c r="BG44">
        <f>COUNTIFS('[1]RESIDENT SUMMARY'!B:B,"*"&amp;METADATA!A44&amp;"*",'[1]RESIDENT SUMMARY'!D:D,"Yes")</f>
        <v>0</v>
      </c>
      <c r="BH44">
        <f>COUNTIFS('[1]RESIDENT SUMMARY'!B:B,"*"&amp;METADATA!A44&amp;"*",'[1]RESIDENT SUMMARY'!D:D,"Yes",'[1]RESIDENT SUMMARY'!G:G,"Yes")</f>
        <v>0</v>
      </c>
      <c r="BI44">
        <f>COUNTIFS('[1]RESIDENT SUMMARY'!B:B,"*"&amp;METADATA!A44&amp;"*",'[1]RESIDENT SUMMARY'!C:C,"Positive",'[1]RESIDENT SUMMARY'!D:D,"Yes")</f>
        <v>0</v>
      </c>
      <c r="BJ44">
        <f t="shared" si="25"/>
        <v>0</v>
      </c>
      <c r="BL44">
        <f t="shared" si="14"/>
        <v>0</v>
      </c>
      <c r="BM44">
        <f t="shared" si="14"/>
        <v>0</v>
      </c>
      <c r="BN44">
        <f t="shared" si="7"/>
        <v>0</v>
      </c>
      <c r="BP44" s="9" t="s">
        <v>44</v>
      </c>
      <c r="BQ44" s="10" t="s">
        <v>45</v>
      </c>
      <c r="BR44" s="11"/>
      <c r="BS44" s="11"/>
      <c r="BT44" s="12"/>
      <c r="BU44" s="13" t="s">
        <v>46</v>
      </c>
      <c r="BV44" s="11"/>
      <c r="BW44" s="14"/>
      <c r="CH44" s="18" t="s">
        <v>44</v>
      </c>
      <c r="CI44" s="9" t="s">
        <v>55</v>
      </c>
      <c r="CK44" s="33">
        <f>'[1]RESIDENT SUMMARY'!A44</f>
        <v>0</v>
      </c>
      <c r="CL44" s="34">
        <f>'[1]RESIDENT SUMMARY'!B44</f>
        <v>0</v>
      </c>
      <c r="CM44" s="34">
        <f>'[1]RESIDENT SUMMARY'!C44</f>
        <v>0</v>
      </c>
      <c r="CN44" s="34">
        <f>'[1]RESIDENT SUMMARY'!D44</f>
        <v>0</v>
      </c>
      <c r="CO44" s="34">
        <f>'[1]RESIDENT SUMMARY'!F44</f>
        <v>0</v>
      </c>
      <c r="CP44" s="34">
        <f>'[1]RESIDENT SUMMARY'!E44</f>
        <v>0</v>
      </c>
      <c r="CQ44" s="34">
        <f>'[1]RESIDENT SUMMARY'!G44</f>
        <v>0</v>
      </c>
      <c r="CR44" s="35" t="b">
        <f t="shared" si="15"/>
        <v>0</v>
      </c>
    </row>
    <row r="45" spans="1:96" ht="18.75" customHeight="1" thickBot="1" x14ac:dyDescent="0.3">
      <c r="A45" t="s">
        <v>122</v>
      </c>
      <c r="B45">
        <f>COUNTIFS([1]MASTERLIST!D:D,"*"&amp;METADATA!A45&amp;"*",[1]MASTERLIST!S:S,"Positive")</f>
        <v>0</v>
      </c>
      <c r="C45">
        <f>COUNTIFS([1]MASTERLIST!D:D,"*"&amp;METADATA!A45&amp;"*",[1]MASTERLIST!S:S,"Positive",[1]MASTERLIST!V:V,"Yes")</f>
        <v>0</v>
      </c>
      <c r="D45">
        <f t="shared" si="0"/>
        <v>0</v>
      </c>
      <c r="F45">
        <f>COUNTIF('[1]MASTERLIST SUMMARY'!B:B,"*"&amp;METADATA!A45&amp;"*")</f>
        <v>3</v>
      </c>
      <c r="H45">
        <f>COUNTIFS([1]MASTERLIST!D:D,"*"&amp;METADATA!A45&amp;"*",[1]MASTERLIST!K:K,"&lt;&gt;None")</f>
        <v>1</v>
      </c>
      <c r="I45">
        <f>COUNTIFS([1]MASTERLIST!D:D,"*"&amp;METADATA!A45&amp;"*",[1]MASTERLIST!K:K,"&lt;&gt;None",[1]MASTERLIST!S:S,"Positive")</f>
        <v>0</v>
      </c>
      <c r="J45">
        <f>COUNTIFS([1]MASTERLIST!D:D,"*"&amp;METADATA!A45&amp;"*",[1]MASTERLIST!K:K,"&lt;&gt;None",[1]MASTERLIST!S:S,"Pending")</f>
        <v>0</v>
      </c>
      <c r="K45">
        <f>COUNTIFS([1]MASTERLIST!D:D,"*"&amp;METADATA!A45&amp;"*",[1]MASTERLIST!K:K,"&lt;&gt;None",[1]MASTERLIST!S:S,"Negative")</f>
        <v>0</v>
      </c>
      <c r="L45">
        <f>COUNTIFS([1]MASTERLIST!D:D,"*"&amp;METADATA!A45&amp;"*",[1]MASTERLIST!K:K,"&lt;&gt;None",[1]MASTERLIST!S:S,"Not Tested")</f>
        <v>0</v>
      </c>
      <c r="M45">
        <f>COUNTIFS([1]MASTERLIST!D:D,"*"&amp;METADATA!A45&amp;"*",[1]MASTERLIST!K:K,"&lt;&gt;None",[1]MASTERLIST!S:S,"Positive",[1]MASTERLIST!V:V,"Yes")+COUNTIFS([1]MASTERLIST!D:D,"*"&amp;METADATA!A45&amp;"*",[1]MASTERLIST!K:K,"&lt;&gt;None",[1]MASTERLIST!S:S,"Pending",[1]MASTERLIST!V:V,"Yes")+COUNTIFS([1]MASTERLIST!D:D,"*"&amp;METADATA!A45&amp;"*",[1]MASTERLIST!K:K,"&lt;&gt;None",[1]MASTERLIST!S:S,"Not Tested",[1]MASTERLIST!V:V,"Yes")+COUNTIFS([1]MASTERLIST!D:D,"*"&amp;METADATA!A45&amp;"*",[1]MASTERLIST!K:K,"&lt;&gt;None",[1]MASTERLIST!S:S,"Negative",[1]MASTERLIST!V:V,"Yes")</f>
        <v>0</v>
      </c>
      <c r="N45">
        <f t="shared" si="1"/>
        <v>1</v>
      </c>
      <c r="P45">
        <f>COUNTIFS([1]MASTERLIST!D:D,"*"&amp;METADATA!A45&amp;"*",[1]MASTERLIST!M:M,"Yes")</f>
        <v>2</v>
      </c>
      <c r="Q45">
        <f>COUNTIFS([1]MASTERLIST!D:D,"*"&amp;METADATA!A45&amp;"*",[1]MASTERLIST!M:M,"Yes",[1]MASTERLIST!V:V,"Yes")</f>
        <v>2</v>
      </c>
      <c r="R45">
        <f t="shared" si="8"/>
        <v>0</v>
      </c>
      <c r="S45" s="3">
        <f>COUNTIFS([1]MASTERLIST!D:D,"*"&amp;METADATA!A45&amp;"*",[1]MASTERLIST!M:M,"Yes")-(COUNTIFS([1]MASTERLIST!D:D,"*"&amp;METADATA!A45&amp;"*",[1]MASTERLIST!K:K,"None",[1]MASTERLIST!M:M,"Yes")+COUNTIFS([1]MASTERLIST!D:D,"*"&amp;METADATA!A45&amp;"*",[1]MASTERLIST!K:K,"",[1]MASTERLIST!M:M,"Yes"))</f>
        <v>0</v>
      </c>
      <c r="T45" s="3">
        <f>COUNTIFS([1]MASTERLIST!D:D,"*"&amp;METADATA!A45&amp;"*",[1]MASTERLIST!M:M,"Yes",[1]MASTERLIST!V:V,"Yes")-(COUNTIFS([1]MASTERLIST!D:D,"*"&amp;METADATA!A45&amp;"*",[1]MASTERLIST!K:K,"None",[1]MASTERLIST!M:M,"Yes",[1]MASTERLIST!V:V,"Yes")+COUNTIFS([1]MASTERLIST!D:D,"*"&amp;METADATA!A45&amp;"*",[1]MASTERLIST!K:K,"",[1]MASTERLIST!M:M,"Yes",[1]MASTERLIST!V:V,"Yes"))</f>
        <v>0</v>
      </c>
      <c r="U45" s="3">
        <f t="shared" si="9"/>
        <v>0</v>
      </c>
      <c r="V45">
        <f t="shared" si="10"/>
        <v>0</v>
      </c>
      <c r="X45">
        <f t="shared" si="2"/>
        <v>0</v>
      </c>
      <c r="Y45">
        <f>COUNTIFS([1]MASTERLIST!D:D,"*"&amp;METADATA!A45&amp;"*",[1]MASTERLIST!S:S,"Negative")</f>
        <v>0</v>
      </c>
      <c r="Z45">
        <f t="shared" si="3"/>
        <v>0</v>
      </c>
      <c r="AA45">
        <f>COUNTIFS([1]MASTERLIST!D:D,"*"&amp;METADATA!A45&amp;"*",[1]MASTERLIST!S:S,"Pending")-COUNTIFS([1]MASTERLIST!D:D,"*"&amp;METADATA!A45&amp;"*",[1]MASTERLIST!S:S,"Pending",[1]MASTERLIST!V:V,"Yes")</f>
        <v>0</v>
      </c>
      <c r="AS45" s="3">
        <f>COUNTIF('[1]RESIDENT SUMMARY'!B:B,"*"&amp;METADATA!A45&amp;"*")</f>
        <v>0</v>
      </c>
      <c r="AT45" s="3">
        <f>COUNTIFS('[1]RESIDENT SUMMARY'!$B:$B,"*"&amp;METADATA!$A45&amp;"*",'[1]RESIDENT SUMMARY'!$C:$C,"Positive")</f>
        <v>0</v>
      </c>
      <c r="AU45" s="3">
        <f>COUNTIFS('[1]RESIDENT SUMMARY'!$B:$B,"*"&amp;METADATA!$A45&amp;"*",'[1]RESIDENT SUMMARY'!$C:$C,"Positive",'[1]RESIDENT SUMMARY'!G:G,"Yes")</f>
        <v>0</v>
      </c>
      <c r="AV45" s="3">
        <f>COUNTIFS('[1]RESIDENT SUMMARY'!$B:$B,"*"&amp;METADATA!$A45&amp;"*",'[1]RESIDENT SUMMARY'!$C:$C,"Positive")</f>
        <v>0</v>
      </c>
      <c r="AW45">
        <f>COUNTIFS('[1]RESIDENT SUMMARY'!B:B,"*"&amp;METADATA!A45&amp;"*",'[1]RESIDENT SUMMARY'!C:C,"Pending")</f>
        <v>0</v>
      </c>
      <c r="AX45">
        <f>COUNTIFS('[1]RESIDENT SUMMARY'!B:B,"*"&amp;METADATA!A45&amp;"*",'[1]RESIDENT SUMMARY'!C:C,"Pending",'[1]RESIDENT SUMMARY'!G:G,"Yes")</f>
        <v>0</v>
      </c>
      <c r="AY45">
        <f t="shared" si="13"/>
        <v>0</v>
      </c>
      <c r="AZ45">
        <f>COUNTIFS('[1]RESIDENT SUMMARY'!B:B,"*"&amp;METADATA!A45&amp;"*",'[1]RESIDENT SUMMARY'!C:C,"Negative")</f>
        <v>0</v>
      </c>
      <c r="BA45">
        <f>COUNTIFS('[1]RESIDENT SUMMARY'!B:B,"*"&amp;METADATA!A45&amp;"*",'[1]RESIDENT SUMMARY'!C:C,"Not Tested")</f>
        <v>0</v>
      </c>
      <c r="BB45" t="e">
        <f>COUNTIFS('[1]RESIDENT SUMMARY'!B:B,"*"&amp;METADATA!A45&amp;"*",'[1]RESIDENT SUMMARY'!#REF!,"Yes")-COUNTIFS('[1]RESIDENT SUMMARY'!B:B,"*"&amp;METADATA!A45&amp;"*",'[1]RESIDENT SUMMARY'!#REF!,"Yes",'[1]RESIDENT SUMMARY'!C:C,"Positive")</f>
        <v>#REF!</v>
      </c>
      <c r="BC45" t="e">
        <f>COUNTIFS('[1]RESIDENT SUMMARY'!B:B,"*"&amp;METADATA!A45&amp;"*",'[1]RESIDENT SUMMARY'!#REF!,"Yes")-(COUNTIFS('[1]RESIDENT SUMMARY'!B:B,"*"&amp;METADATA!A45&amp;"*",'[1]RESIDENT SUMMARY'!D:D,"",'[1]RESIDENT SUMMARY'!#REF!,"Yes"))-COUNTIFS('[1]RESIDENT SUMMARY'!B:B,"*"&amp;METADATA!A45&amp;"*",'[1]RESIDENT SUMMARY'!#REF!,"Yes",'[1]RESIDENT SUMMARY'!C:C,"Positive")</f>
        <v>#REF!</v>
      </c>
      <c r="BD45" t="e">
        <f>COUNTIFS('[1]RESIDENT SUMMARY'!B:B,"*"&amp;METADATA!A45&amp;"*",'[1]RESIDENT SUMMARY'!#REF!,"Yes",'[1]RESIDENT SUMMARY'!G:G,"Yes")-(COUNTIFS('[1]RESIDENT SUMMARY'!B:B,"*"&amp;METADATA!A45&amp;"*",'[1]RESIDENT SUMMARY'!D:D,"",'[1]RESIDENT SUMMARY'!#REF!,"Yes",'[1]RESIDENT SUMMARY'!G:G,"Yes"))-COUNTIFS('[1]RESIDENT SUMMARY'!B:B,"*"&amp;METADATA!A45&amp;"*",'[1]RESIDENT SUMMARY'!#REF!,"Yes",'[1]RESIDENT SUMMARY'!C:C,"Positive",'[1]RESIDENT SUMMARY'!G:G,"Yes")</f>
        <v>#REF!</v>
      </c>
      <c r="BE45" t="e">
        <f t="shared" si="4"/>
        <v>#REF!</v>
      </c>
      <c r="BF45" t="e">
        <f t="shared" si="30"/>
        <v>#REF!</v>
      </c>
      <c r="BG45">
        <f>COUNTIFS('[1]RESIDENT SUMMARY'!B:B,"*"&amp;METADATA!A45&amp;"*",'[1]RESIDENT SUMMARY'!D:D,"Yes")</f>
        <v>0</v>
      </c>
      <c r="BH45">
        <f>COUNTIFS('[1]RESIDENT SUMMARY'!B:B,"*"&amp;METADATA!A45&amp;"*",'[1]RESIDENT SUMMARY'!D:D,"Yes",'[1]RESIDENT SUMMARY'!G:G,"Yes")</f>
        <v>0</v>
      </c>
      <c r="BI45">
        <f>COUNTIFS('[1]RESIDENT SUMMARY'!B:B,"*"&amp;METADATA!A45&amp;"*",'[1]RESIDENT SUMMARY'!C:C,"Positive",'[1]RESIDENT SUMMARY'!D:D,"Yes")</f>
        <v>0</v>
      </c>
      <c r="BJ45">
        <f t="shared" si="25"/>
        <v>0</v>
      </c>
      <c r="BL45">
        <f t="shared" si="14"/>
        <v>0</v>
      </c>
      <c r="BM45">
        <f t="shared" si="14"/>
        <v>0</v>
      </c>
      <c r="BN45">
        <f t="shared" si="7"/>
        <v>1</v>
      </c>
      <c r="BP45" s="26"/>
      <c r="BQ45" s="27" t="s">
        <v>65</v>
      </c>
      <c r="BR45" s="27" t="s">
        <v>66</v>
      </c>
      <c r="BS45" s="28" t="s">
        <v>67</v>
      </c>
      <c r="BT45" s="27" t="s">
        <v>68</v>
      </c>
      <c r="BU45" s="29" t="s">
        <v>65</v>
      </c>
      <c r="BV45" s="28" t="s">
        <v>66</v>
      </c>
      <c r="BW45" s="27" t="s">
        <v>69</v>
      </c>
      <c r="CH45" s="32"/>
      <c r="CI45" s="26"/>
      <c r="CK45" s="33">
        <f>'[1]RESIDENT SUMMARY'!A45</f>
        <v>0</v>
      </c>
      <c r="CL45" s="34">
        <f>'[1]RESIDENT SUMMARY'!B45</f>
        <v>0</v>
      </c>
      <c r="CM45" s="34">
        <f>'[1]RESIDENT SUMMARY'!C45</f>
        <v>0</v>
      </c>
      <c r="CN45" s="34">
        <f>'[1]RESIDENT SUMMARY'!D45</f>
        <v>0</v>
      </c>
      <c r="CO45" s="34">
        <f>'[1]RESIDENT SUMMARY'!F45</f>
        <v>0</v>
      </c>
      <c r="CP45" s="34">
        <f>'[1]RESIDENT SUMMARY'!E45</f>
        <v>0</v>
      </c>
      <c r="CQ45" s="34">
        <f>'[1]RESIDENT SUMMARY'!G45</f>
        <v>0</v>
      </c>
      <c r="CR45" s="35" t="b">
        <f t="shared" si="15"/>
        <v>0</v>
      </c>
    </row>
    <row r="46" spans="1:96" ht="18.75" customHeight="1" x14ac:dyDescent="0.3">
      <c r="A46" t="s">
        <v>123</v>
      </c>
      <c r="B46">
        <f>COUNTIFS([1]MASTERLIST!D:D,"*"&amp;METADATA!A46&amp;"*",[1]MASTERLIST!S:S,"Positive")</f>
        <v>2</v>
      </c>
      <c r="C46">
        <f>COUNTIFS([1]MASTERLIST!D:D,"*"&amp;METADATA!A46&amp;"*",[1]MASTERLIST!S:S,"Positive",[1]MASTERLIST!V:V,"Yes")</f>
        <v>0</v>
      </c>
      <c r="D46">
        <f>B46-C46</f>
        <v>2</v>
      </c>
      <c r="F46">
        <f>COUNTIF('[1]MASTERLIST SUMMARY'!B:B,"*"&amp;METADATA!A46&amp;"*")</f>
        <v>6</v>
      </c>
      <c r="H46">
        <f>COUNTIFS([1]MASTERLIST!D:D,"*"&amp;METADATA!A46&amp;"*",[1]MASTERLIST!K:K,"&lt;&gt;None")</f>
        <v>6</v>
      </c>
      <c r="I46">
        <f>COUNTIFS([1]MASTERLIST!D:D,"*"&amp;METADATA!A46&amp;"*",[1]MASTERLIST!K:K,"&lt;&gt;None",[1]MASTERLIST!S:S,"Positive")</f>
        <v>2</v>
      </c>
      <c r="J46">
        <f>COUNTIFS([1]MASTERLIST!D:D,"*"&amp;METADATA!A46&amp;"*",[1]MASTERLIST!K:K,"&lt;&gt;None",[1]MASTERLIST!S:S,"Pending")</f>
        <v>0</v>
      </c>
      <c r="K46">
        <f>COUNTIFS([1]MASTERLIST!D:D,"*"&amp;METADATA!A46&amp;"*",[1]MASTERLIST!K:K,"&lt;&gt;None",[1]MASTERLIST!S:S,"Negative")</f>
        <v>1</v>
      </c>
      <c r="L46">
        <f>COUNTIFS([1]MASTERLIST!D:D,"*"&amp;METADATA!A46&amp;"*",[1]MASTERLIST!K:K,"&lt;&gt;None",[1]MASTERLIST!S:S,"Not Tested")</f>
        <v>2</v>
      </c>
      <c r="M46">
        <f>COUNTIFS([1]MASTERLIST!D:D,"*"&amp;METADATA!A46&amp;"*",[1]MASTERLIST!K:K,"&lt;&gt;None",[1]MASTERLIST!S:S,"Positive",[1]MASTERLIST!V:V,"Yes")+COUNTIFS([1]MASTERLIST!D:D,"*"&amp;METADATA!A46&amp;"*",[1]MASTERLIST!K:K,"&lt;&gt;None",[1]MASTERLIST!S:S,"Pending",[1]MASTERLIST!V:V,"Yes")+COUNTIFS([1]MASTERLIST!D:D,"*"&amp;METADATA!A46&amp;"*",[1]MASTERLIST!K:K,"&lt;&gt;None",[1]MASTERLIST!S:S,"Not Tested",[1]MASTERLIST!V:V,"Yes")+COUNTIFS([1]MASTERLIST!D:D,"*"&amp;METADATA!A46&amp;"*",[1]MASTERLIST!K:K,"&lt;&gt;None",[1]MASTERLIST!S:S,"Negative",[1]MASTERLIST!V:V,"Yes")</f>
        <v>3</v>
      </c>
      <c r="N46">
        <f t="shared" si="1"/>
        <v>3</v>
      </c>
      <c r="P46">
        <f>COUNTIFS([1]MASTERLIST!D:D,"*"&amp;METADATA!A46&amp;"*",[1]MASTERLIST!M:M,"Yes")</f>
        <v>2</v>
      </c>
      <c r="Q46">
        <f>COUNTIFS([1]MASTERLIST!D:D,"*"&amp;METADATA!A46&amp;"*",[1]MASTERLIST!M:M,"Yes",[1]MASTERLIST!V:V,"Yes")</f>
        <v>0</v>
      </c>
      <c r="R46">
        <f t="shared" si="8"/>
        <v>2</v>
      </c>
      <c r="S46" s="3">
        <f>COUNTIFS([1]MASTERLIST!D:D,"*"&amp;METADATA!A46&amp;"*",[1]MASTERLIST!M:M,"Yes")-(COUNTIFS([1]MASTERLIST!D:D,"*"&amp;METADATA!A46&amp;"*",[1]MASTERLIST!K:K,"None",[1]MASTERLIST!M:M,"Yes")+COUNTIFS([1]MASTERLIST!D:D,"*"&amp;METADATA!A46&amp;"*",[1]MASTERLIST!K:K,"",[1]MASTERLIST!M:M,"Yes"))</f>
        <v>2</v>
      </c>
      <c r="T46" s="3">
        <f>COUNTIFS([1]MASTERLIST!D:D,"*"&amp;METADATA!A46&amp;"*",[1]MASTERLIST!M:M,"Yes",[1]MASTERLIST!V:V,"Yes")-(COUNTIFS([1]MASTERLIST!D:D,"*"&amp;METADATA!A46&amp;"*",[1]MASTERLIST!K:K,"None",[1]MASTERLIST!M:M,"Yes",[1]MASTERLIST!V:V,"Yes")+COUNTIFS([1]MASTERLIST!D:D,"*"&amp;METADATA!A46&amp;"*",[1]MASTERLIST!K:K,"",[1]MASTERLIST!M:M,"Yes",[1]MASTERLIST!V:V,"Yes"))</f>
        <v>0</v>
      </c>
      <c r="U46" s="3">
        <f t="shared" si="9"/>
        <v>2</v>
      </c>
      <c r="V46">
        <f t="shared" si="10"/>
        <v>0</v>
      </c>
      <c r="X46">
        <f t="shared" si="2"/>
        <v>3</v>
      </c>
      <c r="Y46">
        <f>COUNTIFS([1]MASTERLIST!D:D,"*"&amp;METADATA!A46&amp;"*",[1]MASTERLIST!S:S,"Negative")</f>
        <v>1</v>
      </c>
      <c r="Z46">
        <f t="shared" si="3"/>
        <v>2</v>
      </c>
      <c r="AA46">
        <f>COUNTIFS([1]MASTERLIST!D:D,"*"&amp;METADATA!A46&amp;"*",[1]MASTERLIST!S:S,"Pending")-COUNTIFS([1]MASTERLIST!D:D,"*"&amp;METADATA!A46&amp;"*",[1]MASTERLIST!S:S,"Pending",[1]MASTERLIST!V:V,"Yes")</f>
        <v>0</v>
      </c>
      <c r="AS46" s="3">
        <f>COUNTIF('[1]RESIDENT SUMMARY'!B:B,"*"&amp;METADATA!A46&amp;"*")</f>
        <v>0</v>
      </c>
      <c r="AT46" s="3">
        <f>COUNTIFS('[1]RESIDENT SUMMARY'!$B:$B,"*"&amp;METADATA!$A46&amp;"*",'[1]RESIDENT SUMMARY'!$C:$C,"Positive")</f>
        <v>0</v>
      </c>
      <c r="AU46" s="3">
        <f>COUNTIFS('[1]RESIDENT SUMMARY'!$B:$B,"*"&amp;METADATA!$A46&amp;"*",'[1]RESIDENT SUMMARY'!$C:$C,"Positive",'[1]RESIDENT SUMMARY'!G:G,"Yes")</f>
        <v>0</v>
      </c>
      <c r="AV46" s="3">
        <f>COUNTIFS('[1]RESIDENT SUMMARY'!$B:$B,"*"&amp;METADATA!$A46&amp;"*",'[1]RESIDENT SUMMARY'!$C:$C,"Positive")</f>
        <v>0</v>
      </c>
      <c r="AW46">
        <f>COUNTIFS('[1]RESIDENT SUMMARY'!B:B,"*"&amp;METADATA!A46&amp;"*",'[1]RESIDENT SUMMARY'!C:C,"Pending")</f>
        <v>0</v>
      </c>
      <c r="AX46">
        <f>COUNTIFS('[1]RESIDENT SUMMARY'!B:B,"*"&amp;METADATA!A46&amp;"*",'[1]RESIDENT SUMMARY'!C:C,"Pending",'[1]RESIDENT SUMMARY'!G:G,"Yes")</f>
        <v>0</v>
      </c>
      <c r="AY46">
        <f t="shared" si="13"/>
        <v>0</v>
      </c>
      <c r="AZ46">
        <f>COUNTIFS('[1]RESIDENT SUMMARY'!B:B,"*"&amp;METADATA!A46&amp;"*",'[1]RESIDENT SUMMARY'!C:C,"Negative")</f>
        <v>0</v>
      </c>
      <c r="BA46">
        <f>COUNTIFS('[1]RESIDENT SUMMARY'!B:B,"*"&amp;METADATA!A46&amp;"*",'[1]RESIDENT SUMMARY'!C:C,"Not Tested")</f>
        <v>0</v>
      </c>
      <c r="BB46" t="e">
        <f>COUNTIFS('[1]RESIDENT SUMMARY'!B:B,"*"&amp;METADATA!A46&amp;"*",'[1]RESIDENT SUMMARY'!#REF!,"Yes")-COUNTIFS('[1]RESIDENT SUMMARY'!B:B,"*"&amp;METADATA!A46&amp;"*",'[1]RESIDENT SUMMARY'!#REF!,"Yes",'[1]RESIDENT SUMMARY'!C:C,"Positive")</f>
        <v>#REF!</v>
      </c>
      <c r="BC46" t="e">
        <f>COUNTIFS('[1]RESIDENT SUMMARY'!B:B,"*"&amp;METADATA!A46&amp;"*",'[1]RESIDENT SUMMARY'!#REF!,"Yes")-(COUNTIFS('[1]RESIDENT SUMMARY'!B:B,"*"&amp;METADATA!A46&amp;"*",'[1]RESIDENT SUMMARY'!D:D,"",'[1]RESIDENT SUMMARY'!#REF!,"Yes"))-COUNTIFS('[1]RESIDENT SUMMARY'!B:B,"*"&amp;METADATA!A46&amp;"*",'[1]RESIDENT SUMMARY'!#REF!,"Yes",'[1]RESIDENT SUMMARY'!C:C,"Positive")</f>
        <v>#REF!</v>
      </c>
      <c r="BD46" t="e">
        <f>COUNTIFS('[1]RESIDENT SUMMARY'!B:B,"*"&amp;METADATA!A46&amp;"*",'[1]RESIDENT SUMMARY'!#REF!,"Yes",'[1]RESIDENT SUMMARY'!G:G,"Yes")-(COUNTIFS('[1]RESIDENT SUMMARY'!B:B,"*"&amp;METADATA!A46&amp;"*",'[1]RESIDENT SUMMARY'!D:D,"",'[1]RESIDENT SUMMARY'!#REF!,"Yes",'[1]RESIDENT SUMMARY'!G:G,"Yes"))-COUNTIFS('[1]RESIDENT SUMMARY'!B:B,"*"&amp;METADATA!A46&amp;"*",'[1]RESIDENT SUMMARY'!#REF!,"Yes",'[1]RESIDENT SUMMARY'!C:C,"Positive",'[1]RESIDENT SUMMARY'!G:G,"Yes")</f>
        <v>#REF!</v>
      </c>
      <c r="BE46" t="e">
        <f t="shared" si="4"/>
        <v>#REF!</v>
      </c>
      <c r="BF46" t="e">
        <f t="shared" si="30"/>
        <v>#REF!</v>
      </c>
      <c r="BG46">
        <f>COUNTIFS('[1]RESIDENT SUMMARY'!B:B,"*"&amp;METADATA!A46&amp;"*",'[1]RESIDENT SUMMARY'!D:D,"Yes")</f>
        <v>0</v>
      </c>
      <c r="BH46">
        <f>COUNTIFS('[1]RESIDENT SUMMARY'!B:B,"*"&amp;METADATA!A46&amp;"*",'[1]RESIDENT SUMMARY'!D:D,"Yes",'[1]RESIDENT SUMMARY'!G:G,"Yes")</f>
        <v>0</v>
      </c>
      <c r="BI46">
        <f>COUNTIFS('[1]RESIDENT SUMMARY'!B:B,"*"&amp;METADATA!A46&amp;"*",'[1]RESIDENT SUMMARY'!C:C,"Positive",'[1]RESIDENT SUMMARY'!D:D,"Yes")</f>
        <v>0</v>
      </c>
      <c r="BJ46">
        <f t="shared" si="25"/>
        <v>0</v>
      </c>
      <c r="BL46">
        <f t="shared" si="14"/>
        <v>0</v>
      </c>
      <c r="BM46">
        <f t="shared" si="14"/>
        <v>2</v>
      </c>
      <c r="BN46">
        <f t="shared" si="7"/>
        <v>3</v>
      </c>
      <c r="BP46" s="38" t="str">
        <f>'[1]RESIDENCE SUMMARY'!A24</f>
        <v>Harvest</v>
      </c>
      <c r="BQ46" s="39">
        <f t="shared" ref="BQ46:BQ51" si="35">COUNTIFS(CL:CL,"*"&amp;BP46&amp;"*",CR:CR,1)</f>
        <v>0</v>
      </c>
      <c r="BR46" s="39">
        <f t="shared" ref="BR46:BR51" si="36">COUNTIFS(CL:CL,"*"&amp;BP46&amp;"*",CR:CR,2)</f>
        <v>0</v>
      </c>
      <c r="BS46" s="39">
        <f t="shared" ref="BS46:BS51" si="37">COUNTIFS(CL:CL,"*"&amp;BP46&amp;"*",CR:CR,3)</f>
        <v>1</v>
      </c>
      <c r="BT46" s="39">
        <f t="shared" ref="BT46:BT51" si="38">COUNTIFS(CL:CL,"*"&amp;BP46&amp;"*",CR:CR,4)</f>
        <v>0</v>
      </c>
      <c r="BU46" s="40">
        <f>'[1]RESIDENCE SUMMARY'!F24</f>
        <v>0</v>
      </c>
      <c r="BV46" s="39">
        <f>'[1]RESIDENCE SUMMARY'!G24</f>
        <v>0</v>
      </c>
      <c r="BW46" s="41">
        <f>'[1]RESIDENCE SUMMARY'!H24</f>
        <v>0</v>
      </c>
      <c r="CH46" s="43" t="str">
        <f>'[1]RESIDENCE SUMMARY'!A24</f>
        <v>Harvest</v>
      </c>
      <c r="CI46" s="44">
        <f>'[1]RESIDENCE SUMMARY'!P24</f>
        <v>1</v>
      </c>
      <c r="CK46" s="33">
        <f>'[1]RESIDENT SUMMARY'!A46</f>
        <v>0</v>
      </c>
      <c r="CL46" s="34">
        <f>'[1]RESIDENT SUMMARY'!B46</f>
        <v>0</v>
      </c>
      <c r="CM46" s="34">
        <f>'[1]RESIDENT SUMMARY'!C46</f>
        <v>0</v>
      </c>
      <c r="CN46" s="34">
        <f>'[1]RESIDENT SUMMARY'!D46</f>
        <v>0</v>
      </c>
      <c r="CO46" s="34">
        <f>'[1]RESIDENT SUMMARY'!F46</f>
        <v>0</v>
      </c>
      <c r="CP46" s="34">
        <f>'[1]RESIDENT SUMMARY'!E46</f>
        <v>0</v>
      </c>
      <c r="CQ46" s="34">
        <f>'[1]RESIDENT SUMMARY'!G46</f>
        <v>0</v>
      </c>
      <c r="CR46" s="35" t="b">
        <f t="shared" si="15"/>
        <v>0</v>
      </c>
    </row>
    <row r="47" spans="1:96" ht="18.75" customHeight="1" x14ac:dyDescent="0.3">
      <c r="A47" t="s">
        <v>124</v>
      </c>
      <c r="B47">
        <f>COUNTIF([1]MASTERLIST!S:S,"Positive")-SUM(B2:B46)</f>
        <v>5</v>
      </c>
      <c r="C47">
        <f>COUNTIFS([1]MASTERLIST!S:S,"Positive",[1]MASTERLIST!S:S,"Positive",[1]MASTERLIST!V:V,"Yes")-SUM(C2:C46)</f>
        <v>2</v>
      </c>
      <c r="D47">
        <f>B47-C47</f>
        <v>3</v>
      </c>
      <c r="F47">
        <f>COUNTA([1]MASTERLIST!D:D)-SUM(F2:F46)</f>
        <v>75</v>
      </c>
      <c r="H47">
        <f>COUNTIF([1]MASTERLIST!K:K,"*")-(COUNTIF([1]MASTERLIST!K:K,"None"))-SUM(H2:H46)-1</f>
        <v>36</v>
      </c>
      <c r="I47">
        <f>COUNTIFS([1]MASTERLIST!$K:$K,"&lt;&gt;None",[1]MASTERLIST!$S:$S,"Positive")-SUM(I2:I46)</f>
        <v>3</v>
      </c>
      <c r="J47">
        <f>COUNTIFS([1]MASTERLIST!$K:$K,"&lt;&gt;None",[1]MASTERLIST!$S:$S,"Pending")-SUM(J2:J46)</f>
        <v>2</v>
      </c>
      <c r="K47">
        <f>COUNTIFS([1]MASTERLIST!$K:$K,"&lt;&gt;None",[1]MASTERLIST!$S:$S,"Negative")-SUM(K2:K46)</f>
        <v>6</v>
      </c>
      <c r="L47">
        <f>COUNTIFS([1]MASTERLIST!$K:$K,"&lt;&gt;None",[1]MASTERLIST!$S:$S,"Not Tested")-SUM(L2:L46)</f>
        <v>26</v>
      </c>
      <c r="M47">
        <f>COUNTIFS([1]MASTERLIST!K:K,"&lt;&gt;None",[1]MASTERLIST!S:S,"Positive",[1]MASTERLIST!V:V,"Yes")+COUNTIFS([1]MASTERLIST!K:K,"&lt;&gt;None",[1]MASTERLIST!S:S,"Pending",[1]MASTERLIST!V:V,"Yes")+COUNTIFS([1]MASTERLIST!K:K,"&lt;&gt;None",[1]MASTERLIST!S:S,"Not Tested",[1]MASTERLIST!V:V,"Yes")+COUNTIFS([1]MASTERLIST!K:K,"&lt;&gt;None",[1]MASTERLIST!S:S,"Negative",[1]MASTERLIST!V:V,"Yes")-SUM(M2:M46)</f>
        <v>27</v>
      </c>
      <c r="N47">
        <f t="shared" si="1"/>
        <v>9</v>
      </c>
      <c r="P47">
        <f>COUNTIFS([1]MASTERLIST!D:D,"*",[1]MASTERLIST!M:M,"Yes")-SUM(P2:P46)</f>
        <v>22</v>
      </c>
      <c r="Q47">
        <f>COUNTIFS([1]MASTERLIST!D:D,"*",[1]MASTERLIST!M:M,"Yes",[1]MASTERLIST!V:V,"Yes")-SUM(Q2:Q46)</f>
        <v>19</v>
      </c>
      <c r="R47">
        <f>P47-Q47</f>
        <v>3</v>
      </c>
      <c r="S47" s="3">
        <f>COUNTIFS([1]MASTERLIST!D:D,"*",[1]MASTERLIST!M:M,"Yes")-(COUNTIFS([1]MASTERLIST!D:D,"*",[1]MASTERLIST!K:K,"None",[1]MASTERLIST!M:M,"Yes")+COUNTIFS([1]MASTERLIST!D:D,"*",[1]MASTERLIST!K:K,"",[1]MASTERLIST!M:M,"Yes"))-SUM(S2:S46)</f>
        <v>2</v>
      </c>
      <c r="T47" s="3">
        <f>COUNTIFS([1]MASTERLIST!D:D,"*",[1]MASTERLIST!M:M,"Yes",[1]MASTERLIST!V:V,"Yes")-(COUNTIFS([1]MASTERLIST!D:D,"*",[1]MASTERLIST!K:K,"None",[1]MASTERLIST!M:M,"Yes",[1]MASTERLIST!V:V,"Yes")+COUNTIFS([1]MASTERLIST!D:D,"*",[1]MASTERLIST!K:K,"",[1]MASTERLIST!M:M,"Yes",[1]MASTERLIST!V:V,"Yes"))-SUM(T2:T46)</f>
        <v>2</v>
      </c>
      <c r="U47" s="3">
        <f t="shared" si="9"/>
        <v>0</v>
      </c>
      <c r="V47">
        <f t="shared" si="10"/>
        <v>3</v>
      </c>
      <c r="X47">
        <f t="shared" si="2"/>
        <v>21</v>
      </c>
      <c r="Y47">
        <f>COUNTIFS([1]MASTERLIST!D:D,"*",[1]MASTERLIST!S:S,"Negative")-SUM(Y2:Y46)</f>
        <v>17</v>
      </c>
      <c r="Z47">
        <f t="shared" si="3"/>
        <v>3</v>
      </c>
      <c r="AA47">
        <f>COUNTIFS([1]MASTERLIST!D:D,"*",[1]MASTERLIST!S:S,"Pending")-COUNTIFS([1]MASTERLIST!D:D,"*",[1]MASTERLIST!S:S,"Pending",[1]MASTERLIST!V:V,"Yes")-SUM(AA2:AA46)</f>
        <v>1</v>
      </c>
      <c r="BP47" s="38" t="str">
        <f>'[1]RESIDENCE SUMMARY'!A45</f>
        <v>Tulip</v>
      </c>
      <c r="BQ47" s="39">
        <f t="shared" si="35"/>
        <v>0</v>
      </c>
      <c r="BR47" s="39">
        <f t="shared" si="36"/>
        <v>0</v>
      </c>
      <c r="BS47" s="39">
        <f t="shared" si="37"/>
        <v>0</v>
      </c>
      <c r="BT47" s="39">
        <f t="shared" si="38"/>
        <v>0</v>
      </c>
      <c r="BU47" s="40">
        <f>'[1]RESIDENCE SUMMARY'!F45</f>
        <v>1</v>
      </c>
      <c r="BV47" s="39">
        <f>'[1]RESIDENCE SUMMARY'!G45</f>
        <v>0</v>
      </c>
      <c r="BW47" s="41">
        <f>'[1]RESIDENCE SUMMARY'!H45</f>
        <v>2</v>
      </c>
      <c r="CH47" s="43" t="str">
        <f>'[1]RESIDENCE SUMMARY'!A45</f>
        <v>Tulip</v>
      </c>
      <c r="CI47" s="51">
        <f>'[1]RESIDENCE SUMMARY'!P45</f>
        <v>1</v>
      </c>
      <c r="CK47" s="33">
        <f>'[1]RESIDENT SUMMARY'!A47</f>
        <v>0</v>
      </c>
      <c r="CL47" s="34">
        <f>'[1]RESIDENT SUMMARY'!B47</f>
        <v>0</v>
      </c>
      <c r="CM47" s="34">
        <f>'[1]RESIDENT SUMMARY'!C47</f>
        <v>0</v>
      </c>
      <c r="CN47" s="34">
        <f>'[1]RESIDENT SUMMARY'!D47</f>
        <v>0</v>
      </c>
      <c r="CO47" s="34">
        <f>'[1]RESIDENT SUMMARY'!F47</f>
        <v>0</v>
      </c>
      <c r="CP47" s="34">
        <f>'[1]RESIDENT SUMMARY'!E47</f>
        <v>0</v>
      </c>
      <c r="CQ47" s="34">
        <f>'[1]RESIDENT SUMMARY'!G47</f>
        <v>0</v>
      </c>
      <c r="CR47" s="35" t="b">
        <f t="shared" si="15"/>
        <v>0</v>
      </c>
    </row>
    <row r="48" spans="1:96" ht="18.75" customHeight="1" x14ac:dyDescent="0.3">
      <c r="A48" t="s">
        <v>125</v>
      </c>
      <c r="B48">
        <f>SUM(B2:B46)</f>
        <v>12</v>
      </c>
      <c r="C48">
        <f t="shared" ref="C48:D48" si="39">SUM(C2:C46)</f>
        <v>0</v>
      </c>
      <c r="D48">
        <f t="shared" si="39"/>
        <v>12</v>
      </c>
      <c r="F48">
        <f>SUM(F2:F46)</f>
        <v>178</v>
      </c>
      <c r="H48">
        <f t="shared" ref="H48:M48" si="40">SUM(H2:H46)</f>
        <v>126</v>
      </c>
      <c r="I48">
        <f t="shared" si="40"/>
        <v>11</v>
      </c>
      <c r="J48">
        <f t="shared" si="40"/>
        <v>8</v>
      </c>
      <c r="K48">
        <f t="shared" si="40"/>
        <v>34</v>
      </c>
      <c r="L48">
        <f t="shared" si="40"/>
        <v>57</v>
      </c>
      <c r="M48">
        <f t="shared" si="40"/>
        <v>85</v>
      </c>
      <c r="N48">
        <f>SUM(N2:N46)</f>
        <v>41</v>
      </c>
      <c r="P48">
        <f t="shared" ref="P48:V48" si="41">SUM(P2:P46)</f>
        <v>78</v>
      </c>
      <c r="Q48">
        <f t="shared" si="41"/>
        <v>57</v>
      </c>
      <c r="R48">
        <f t="shared" si="41"/>
        <v>21</v>
      </c>
      <c r="S48">
        <f t="shared" si="41"/>
        <v>39</v>
      </c>
      <c r="T48">
        <f t="shared" si="41"/>
        <v>22</v>
      </c>
      <c r="U48">
        <f t="shared" si="41"/>
        <v>17</v>
      </c>
      <c r="V48">
        <f t="shared" si="41"/>
        <v>4</v>
      </c>
      <c r="X48">
        <f>SUM(X2:X46)</f>
        <v>69</v>
      </c>
      <c r="Y48">
        <f t="shared" ref="Y48:AA48" si="42">SUM(Y2:Y46)</f>
        <v>52</v>
      </c>
      <c r="Z48">
        <f t="shared" si="3"/>
        <v>12</v>
      </c>
      <c r="AA48">
        <f t="shared" si="42"/>
        <v>5</v>
      </c>
      <c r="BP48" s="38" t="str">
        <f>'[1]RESIDENCE SUMMARY'!A34</f>
        <v>Redwood</v>
      </c>
      <c r="BQ48" s="39">
        <f t="shared" si="35"/>
        <v>0</v>
      </c>
      <c r="BR48" s="39">
        <f t="shared" si="36"/>
        <v>0</v>
      </c>
      <c r="BS48" s="39">
        <f t="shared" si="37"/>
        <v>0</v>
      </c>
      <c r="BT48" s="39">
        <f t="shared" si="38"/>
        <v>0</v>
      </c>
      <c r="BU48" s="40">
        <f>'[1]RESIDENCE SUMMARY'!F34</f>
        <v>0</v>
      </c>
      <c r="BV48" s="39">
        <f>'[1]RESIDENCE SUMMARY'!G34</f>
        <v>0</v>
      </c>
      <c r="BW48" s="41">
        <f>'[1]RESIDENCE SUMMARY'!H34</f>
        <v>1</v>
      </c>
      <c r="CH48" s="43" t="str">
        <f>'[1]RESIDENCE SUMMARY'!A34</f>
        <v>Redwood</v>
      </c>
      <c r="CI48" s="51">
        <f>'[1]RESIDENCE SUMMARY'!P34</f>
        <v>2</v>
      </c>
      <c r="CK48" s="33">
        <f>'[1]RESIDENT SUMMARY'!A48</f>
        <v>0</v>
      </c>
      <c r="CL48" s="34">
        <f>'[1]RESIDENT SUMMARY'!B48</f>
        <v>0</v>
      </c>
      <c r="CM48" s="34">
        <f>'[1]RESIDENT SUMMARY'!C48</f>
        <v>0</v>
      </c>
      <c r="CN48" s="34">
        <f>'[1]RESIDENT SUMMARY'!D48</f>
        <v>0</v>
      </c>
      <c r="CO48" s="34">
        <f>'[1]RESIDENT SUMMARY'!F48</f>
        <v>0</v>
      </c>
      <c r="CP48" s="34">
        <f>'[1]RESIDENT SUMMARY'!E48</f>
        <v>0</v>
      </c>
      <c r="CQ48" s="34">
        <f>'[1]RESIDENT SUMMARY'!G48</f>
        <v>0</v>
      </c>
      <c r="CR48" s="35" t="b">
        <f t="shared" si="15"/>
        <v>0</v>
      </c>
    </row>
    <row r="49" spans="68:96" ht="18.75" customHeight="1" x14ac:dyDescent="0.3">
      <c r="BP49" s="38" t="str">
        <f>'[1]RESIDENCE SUMMARY'!A19</f>
        <v>Evergreen</v>
      </c>
      <c r="BQ49" s="39">
        <f t="shared" si="35"/>
        <v>1</v>
      </c>
      <c r="BR49" s="39">
        <f t="shared" si="36"/>
        <v>0</v>
      </c>
      <c r="BS49" s="39">
        <f t="shared" si="37"/>
        <v>0</v>
      </c>
      <c r="BT49" s="39">
        <f t="shared" si="38"/>
        <v>0</v>
      </c>
      <c r="BU49" s="40">
        <f>'[1]RESIDENCE SUMMARY'!F19</f>
        <v>3</v>
      </c>
      <c r="BV49" s="39">
        <f>'[1]RESIDENCE SUMMARY'!G19</f>
        <v>0</v>
      </c>
      <c r="BW49" s="41">
        <f>'[1]RESIDENCE SUMMARY'!H19</f>
        <v>2</v>
      </c>
      <c r="CH49" s="43" t="str">
        <f>'[1]RESIDENCE SUMMARY'!A19</f>
        <v>Evergreen</v>
      </c>
      <c r="CI49" s="51">
        <f>'[1]RESIDENCE SUMMARY'!P19</f>
        <v>1</v>
      </c>
      <c r="CK49" s="33">
        <f>'[1]RESIDENT SUMMARY'!A49</f>
        <v>0</v>
      </c>
      <c r="CL49" s="34">
        <f>'[1]RESIDENT SUMMARY'!B49</f>
        <v>0</v>
      </c>
      <c r="CM49" s="34">
        <f>'[1]RESIDENT SUMMARY'!C49</f>
        <v>0</v>
      </c>
      <c r="CN49" s="34">
        <f>'[1]RESIDENT SUMMARY'!D49</f>
        <v>0</v>
      </c>
      <c r="CO49" s="34">
        <f>'[1]RESIDENT SUMMARY'!F49</f>
        <v>0</v>
      </c>
      <c r="CP49" s="34">
        <f>'[1]RESIDENT SUMMARY'!E49</f>
        <v>0</v>
      </c>
      <c r="CQ49" s="34">
        <f>'[1]RESIDENT SUMMARY'!G49</f>
        <v>0</v>
      </c>
      <c r="CR49" s="35" t="b">
        <f t="shared" si="15"/>
        <v>0</v>
      </c>
    </row>
    <row r="50" spans="68:96" ht="18.75" customHeight="1" x14ac:dyDescent="0.3">
      <c r="BP50" s="38" t="str">
        <f>'[1]RESIDENCE SUMMARY'!A39</f>
        <v>Spruce</v>
      </c>
      <c r="BQ50" s="39">
        <f t="shared" si="35"/>
        <v>0</v>
      </c>
      <c r="BR50" s="39">
        <f t="shared" si="36"/>
        <v>0</v>
      </c>
      <c r="BS50" s="39">
        <f t="shared" si="37"/>
        <v>0</v>
      </c>
      <c r="BT50" s="39">
        <f t="shared" si="38"/>
        <v>0</v>
      </c>
      <c r="BU50" s="40">
        <f>'[1]RESIDENCE SUMMARY'!F39</f>
        <v>0</v>
      </c>
      <c r="BV50" s="39">
        <f>'[1]RESIDENCE SUMMARY'!G39</f>
        <v>0</v>
      </c>
      <c r="BW50" s="41">
        <f>'[1]RESIDENCE SUMMARY'!H39</f>
        <v>0</v>
      </c>
      <c r="CH50" s="43" t="str">
        <f>'[1]RESIDENCE SUMMARY'!A39</f>
        <v>Spruce</v>
      </c>
      <c r="CI50" s="51">
        <f>'[1]RESIDENCE SUMMARY'!P39</f>
        <v>1</v>
      </c>
      <c r="CK50" s="33">
        <f>'[1]RESIDENT SUMMARY'!A50</f>
        <v>0</v>
      </c>
      <c r="CL50" s="34">
        <f>'[1]RESIDENT SUMMARY'!B50</f>
        <v>0</v>
      </c>
      <c r="CM50" s="34">
        <f>'[1]RESIDENT SUMMARY'!C50</f>
        <v>0</v>
      </c>
      <c r="CN50" s="34">
        <f>'[1]RESIDENT SUMMARY'!D50</f>
        <v>0</v>
      </c>
      <c r="CO50" s="34">
        <f>'[1]RESIDENT SUMMARY'!F50</f>
        <v>0</v>
      </c>
      <c r="CP50" s="34">
        <f>'[1]RESIDENT SUMMARY'!E50</f>
        <v>0</v>
      </c>
      <c r="CQ50" s="34">
        <f>'[1]RESIDENT SUMMARY'!G50</f>
        <v>0</v>
      </c>
      <c r="CR50" s="35" t="b">
        <f t="shared" si="15"/>
        <v>0</v>
      </c>
    </row>
    <row r="51" spans="68:96" ht="18.75" customHeight="1" thickBot="1" x14ac:dyDescent="0.35">
      <c r="BP51" s="38" t="str">
        <f>'[1]RESIDENCE SUMMARY'!A18</f>
        <v>Elm</v>
      </c>
      <c r="BQ51" s="39">
        <f t="shared" si="35"/>
        <v>0</v>
      </c>
      <c r="BR51" s="39">
        <f t="shared" si="36"/>
        <v>0</v>
      </c>
      <c r="BS51" s="39">
        <f t="shared" si="37"/>
        <v>0</v>
      </c>
      <c r="BT51" s="39">
        <f t="shared" si="38"/>
        <v>0</v>
      </c>
      <c r="BU51" s="40">
        <f>'[1]RESIDENCE SUMMARY'!F18</f>
        <v>0</v>
      </c>
      <c r="BV51" s="39">
        <f>'[1]RESIDENCE SUMMARY'!G18</f>
        <v>0</v>
      </c>
      <c r="BW51" s="41">
        <f>'[1]RESIDENCE SUMMARY'!H18</f>
        <v>0</v>
      </c>
      <c r="CH51" s="43" t="str">
        <f>'[1]RESIDENCE SUMMARY'!A18</f>
        <v>Elm</v>
      </c>
      <c r="CI51" s="59">
        <f>'[1]RESIDENCE SUMMARY'!P18</f>
        <v>2</v>
      </c>
      <c r="CK51" s="33">
        <f>'[1]RESIDENT SUMMARY'!A51</f>
        <v>0</v>
      </c>
      <c r="CL51" s="34">
        <f>'[1]RESIDENT SUMMARY'!B51</f>
        <v>0</v>
      </c>
      <c r="CM51" s="34">
        <f>'[1]RESIDENT SUMMARY'!C51</f>
        <v>0</v>
      </c>
      <c r="CN51" s="34">
        <f>'[1]RESIDENT SUMMARY'!D51</f>
        <v>0</v>
      </c>
      <c r="CO51" s="34">
        <f>'[1]RESIDENT SUMMARY'!F51</f>
        <v>0</v>
      </c>
      <c r="CP51" s="34">
        <f>'[1]RESIDENT SUMMARY'!E51</f>
        <v>0</v>
      </c>
      <c r="CQ51" s="34">
        <f>'[1]RESIDENT SUMMARY'!G51</f>
        <v>0</v>
      </c>
      <c r="CR51" s="35" t="b">
        <f t="shared" si="15"/>
        <v>0</v>
      </c>
    </row>
    <row r="52" spans="68:96" ht="18.75" customHeight="1" x14ac:dyDescent="0.25">
      <c r="BP52" s="9" t="s">
        <v>44</v>
      </c>
      <c r="BQ52" s="10" t="s">
        <v>45</v>
      </c>
      <c r="BR52" s="11"/>
      <c r="BS52" s="11"/>
      <c r="BT52" s="12"/>
      <c r="BU52" s="13" t="s">
        <v>46</v>
      </c>
      <c r="BV52" s="11"/>
      <c r="BW52" s="14"/>
      <c r="CH52" s="18" t="s">
        <v>44</v>
      </c>
      <c r="CI52" s="9" t="s">
        <v>55</v>
      </c>
      <c r="CK52" s="33">
        <f>'[1]RESIDENT SUMMARY'!A52</f>
        <v>0</v>
      </c>
      <c r="CL52" s="34">
        <f>'[1]RESIDENT SUMMARY'!B52</f>
        <v>0</v>
      </c>
      <c r="CM52" s="34">
        <f>'[1]RESIDENT SUMMARY'!C52</f>
        <v>0</v>
      </c>
      <c r="CN52" s="34">
        <f>'[1]RESIDENT SUMMARY'!D52</f>
        <v>0</v>
      </c>
      <c r="CO52" s="34">
        <f>'[1]RESIDENT SUMMARY'!F52</f>
        <v>0</v>
      </c>
      <c r="CP52" s="34">
        <f>'[1]RESIDENT SUMMARY'!E52</f>
        <v>0</v>
      </c>
      <c r="CQ52" s="34">
        <f>'[1]RESIDENT SUMMARY'!G52</f>
        <v>0</v>
      </c>
      <c r="CR52" s="35" t="b">
        <f t="shared" si="15"/>
        <v>0</v>
      </c>
    </row>
    <row r="53" spans="68:96" ht="18.75" customHeight="1" thickBot="1" x14ac:dyDescent="0.3">
      <c r="BP53" s="26"/>
      <c r="BQ53" s="27" t="s">
        <v>65</v>
      </c>
      <c r="BR53" s="27" t="s">
        <v>66</v>
      </c>
      <c r="BS53" s="28" t="s">
        <v>67</v>
      </c>
      <c r="BT53" s="27" t="s">
        <v>68</v>
      </c>
      <c r="BU53" s="29" t="s">
        <v>65</v>
      </c>
      <c r="BV53" s="28" t="s">
        <v>66</v>
      </c>
      <c r="BW53" s="27" t="s">
        <v>69</v>
      </c>
      <c r="CH53" s="32"/>
      <c r="CI53" s="26"/>
      <c r="CK53" s="33">
        <f>'[1]RESIDENT SUMMARY'!A53</f>
        <v>0</v>
      </c>
      <c r="CL53" s="34">
        <f>'[1]RESIDENT SUMMARY'!B53</f>
        <v>0</v>
      </c>
      <c r="CM53" s="34">
        <f>'[1]RESIDENT SUMMARY'!C53</f>
        <v>0</v>
      </c>
      <c r="CN53" s="34">
        <f>'[1]RESIDENT SUMMARY'!D53</f>
        <v>0</v>
      </c>
      <c r="CO53" s="34">
        <f>'[1]RESIDENT SUMMARY'!F53</f>
        <v>0</v>
      </c>
      <c r="CP53" s="34">
        <f>'[1]RESIDENT SUMMARY'!E53</f>
        <v>0</v>
      </c>
      <c r="CQ53" s="34">
        <f>'[1]RESIDENT SUMMARY'!G53</f>
        <v>0</v>
      </c>
      <c r="CR53" s="35" t="b">
        <f t="shared" si="15"/>
        <v>0</v>
      </c>
    </row>
    <row r="54" spans="68:96" ht="18.75" customHeight="1" x14ac:dyDescent="0.3">
      <c r="BP54" s="38" t="str">
        <f>'[1]RESIDENCE SUMMARY'!A22</f>
        <v>Granite</v>
      </c>
      <c r="BQ54" s="39">
        <f>COUNTIFS(CL:CL,"*"&amp;BP54&amp;"*",CR:CR,1)</f>
        <v>0</v>
      </c>
      <c r="BR54" s="39">
        <f>COUNTIFS(CL:CL,"*"&amp;BP54&amp;"*",CR:CR,2)</f>
        <v>0</v>
      </c>
      <c r="BS54" s="39">
        <f>COUNTIFS(CL:CL,"*"&amp;BP54&amp;"*",CR:CR,3)</f>
        <v>0</v>
      </c>
      <c r="BT54" s="39">
        <f>COUNTIFS(CL:CL,"*"&amp;BP54&amp;"*",CR:CR,4)</f>
        <v>0</v>
      </c>
      <c r="BU54" s="40">
        <f>'[1]RESIDENCE SUMMARY'!F22</f>
        <v>0</v>
      </c>
      <c r="BV54" s="39">
        <f>'[1]RESIDENCE SUMMARY'!G22</f>
        <v>0</v>
      </c>
      <c r="BW54" s="41">
        <f>'[1]RESIDENCE SUMMARY'!H22</f>
        <v>0</v>
      </c>
      <c r="CH54" s="43" t="str">
        <f>'[1]RESIDENCE SUMMARY'!A22</f>
        <v>Granite</v>
      </c>
      <c r="CI54" s="44">
        <f>'[1]RESIDENCE SUMMARY'!P22</f>
        <v>1</v>
      </c>
      <c r="CK54" s="33">
        <f>'[1]RESIDENT SUMMARY'!A54</f>
        <v>0</v>
      </c>
      <c r="CL54" s="34">
        <f>'[1]RESIDENT SUMMARY'!B54</f>
        <v>0</v>
      </c>
      <c r="CM54" s="34">
        <f>'[1]RESIDENT SUMMARY'!C54</f>
        <v>0</v>
      </c>
      <c r="CN54" s="34">
        <f>'[1]RESIDENT SUMMARY'!D54</f>
        <v>0</v>
      </c>
      <c r="CO54" s="34">
        <f>'[1]RESIDENT SUMMARY'!F54</f>
        <v>0</v>
      </c>
      <c r="CP54" s="34">
        <f>'[1]RESIDENT SUMMARY'!E54</f>
        <v>0</v>
      </c>
      <c r="CQ54" s="34">
        <f>'[1]RESIDENT SUMMARY'!G54</f>
        <v>0</v>
      </c>
      <c r="CR54" s="35" t="b">
        <f t="shared" si="15"/>
        <v>0</v>
      </c>
    </row>
    <row r="55" spans="68:96" ht="18.75" customHeight="1" x14ac:dyDescent="0.3">
      <c r="BP55" s="38" t="str">
        <f>'[1]RESIDENCE SUMMARY'!A37</f>
        <v>Slate</v>
      </c>
      <c r="BQ55" s="39">
        <f>COUNTIFS(CL:CL,"*"&amp;BP55&amp;"*",CR:CR,1)</f>
        <v>0</v>
      </c>
      <c r="BR55" s="39">
        <f>COUNTIFS(CL:CL,"*"&amp;BP55&amp;"*",CR:CR,2)</f>
        <v>1</v>
      </c>
      <c r="BS55" s="39">
        <f>COUNTIFS(CL:CL,"*"&amp;BP55&amp;"*",CR:CR,3)</f>
        <v>0</v>
      </c>
      <c r="BT55" s="39">
        <f>COUNTIFS(CL:CL,"*"&amp;BP55&amp;"*",CR:CR,4)</f>
        <v>0</v>
      </c>
      <c r="BU55" s="40">
        <f>'[1]RESIDENCE SUMMARY'!F37</f>
        <v>1</v>
      </c>
      <c r="BV55" s="39">
        <f>'[1]RESIDENCE SUMMARY'!G37</f>
        <v>0</v>
      </c>
      <c r="BW55" s="41">
        <f>'[1]RESIDENCE SUMMARY'!H37</f>
        <v>2</v>
      </c>
      <c r="CH55" s="43" t="str">
        <f>'[1]RESIDENCE SUMMARY'!A37</f>
        <v>Slate</v>
      </c>
      <c r="CI55" s="51">
        <f>'[1]RESIDENCE SUMMARY'!P37</f>
        <v>3</v>
      </c>
      <c r="CK55" s="33">
        <f>'[1]RESIDENT SUMMARY'!A55</f>
        <v>0</v>
      </c>
      <c r="CL55" s="34">
        <f>'[1]RESIDENT SUMMARY'!B55</f>
        <v>0</v>
      </c>
      <c r="CM55" s="34">
        <f>'[1]RESIDENT SUMMARY'!C55</f>
        <v>0</v>
      </c>
      <c r="CN55" s="34">
        <f>'[1]RESIDENT SUMMARY'!D55</f>
        <v>0</v>
      </c>
      <c r="CO55" s="34">
        <f>'[1]RESIDENT SUMMARY'!F55</f>
        <v>0</v>
      </c>
      <c r="CP55" s="34">
        <f>'[1]RESIDENT SUMMARY'!E55</f>
        <v>0</v>
      </c>
      <c r="CQ55" s="34">
        <f>'[1]RESIDENT SUMMARY'!G55</f>
        <v>0</v>
      </c>
      <c r="CR55" s="35" t="b">
        <f t="shared" si="15"/>
        <v>0</v>
      </c>
    </row>
    <row r="56" spans="68:96" ht="18.75" customHeight="1" thickBot="1" x14ac:dyDescent="0.35">
      <c r="BP56" s="38" t="str">
        <f>'[1]RESIDENCE SUMMARY'!A40</f>
        <v>Stonewall</v>
      </c>
      <c r="BQ56" s="39">
        <f>COUNTIFS(CL:CL,"*"&amp;BP56&amp;"*",CR:CR,1)</f>
        <v>0</v>
      </c>
      <c r="BR56" s="39">
        <f>COUNTIFS(CL:CL,"*"&amp;BP56&amp;"*",CR:CR,2)</f>
        <v>0</v>
      </c>
      <c r="BS56" s="39">
        <f>COUNTIFS(CL:CL,"*"&amp;BP56&amp;"*",CR:CR,3)</f>
        <v>0</v>
      </c>
      <c r="BT56" s="39">
        <f>COUNTIFS(CL:CL,"*"&amp;BP56&amp;"*",CR:CR,4)</f>
        <v>0</v>
      </c>
      <c r="BU56" s="40">
        <f>'[1]RESIDENCE SUMMARY'!F40</f>
        <v>0</v>
      </c>
      <c r="BV56" s="39">
        <f>'[1]RESIDENCE SUMMARY'!G40</f>
        <v>0</v>
      </c>
      <c r="BW56" s="41">
        <f>'[1]RESIDENCE SUMMARY'!H40</f>
        <v>1</v>
      </c>
      <c r="CH56" s="43" t="str">
        <f>'[1]RESIDENCE SUMMARY'!A40</f>
        <v>Stonewall</v>
      </c>
      <c r="CI56" s="59">
        <f>'[1]RESIDENCE SUMMARY'!P40</f>
        <v>1</v>
      </c>
      <c r="CK56" s="33">
        <f>'[1]RESIDENT SUMMARY'!A56</f>
        <v>0</v>
      </c>
      <c r="CL56" s="34">
        <f>'[1]RESIDENT SUMMARY'!B56</f>
        <v>0</v>
      </c>
      <c r="CM56" s="34">
        <f>'[1]RESIDENT SUMMARY'!C56</f>
        <v>0</v>
      </c>
      <c r="CN56" s="34">
        <f>'[1]RESIDENT SUMMARY'!D56</f>
        <v>0</v>
      </c>
      <c r="CO56" s="34">
        <f>'[1]RESIDENT SUMMARY'!F56</f>
        <v>0</v>
      </c>
      <c r="CP56" s="34">
        <f>'[1]RESIDENT SUMMARY'!E56</f>
        <v>0</v>
      </c>
      <c r="CQ56" s="34">
        <f>'[1]RESIDENT SUMMARY'!G56</f>
        <v>0</v>
      </c>
      <c r="CR56" s="35" t="b">
        <f t="shared" si="15"/>
        <v>0</v>
      </c>
    </row>
    <row r="57" spans="68:96" ht="18.75" customHeight="1" x14ac:dyDescent="0.25">
      <c r="BP57" s="9" t="s">
        <v>44</v>
      </c>
      <c r="BQ57" s="10" t="s">
        <v>45</v>
      </c>
      <c r="BR57" s="11"/>
      <c r="BS57" s="11"/>
      <c r="BT57" s="12"/>
      <c r="BU57" s="13" t="s">
        <v>46</v>
      </c>
      <c r="BV57" s="11"/>
      <c r="BW57" s="14"/>
      <c r="CH57" s="18" t="s">
        <v>44</v>
      </c>
      <c r="CI57" s="9" t="s">
        <v>55</v>
      </c>
      <c r="CK57" s="33">
        <f>'[1]RESIDENT SUMMARY'!A57</f>
        <v>0</v>
      </c>
      <c r="CL57" s="34">
        <f>'[1]RESIDENT SUMMARY'!B57</f>
        <v>0</v>
      </c>
      <c r="CM57" s="34">
        <f>'[1]RESIDENT SUMMARY'!C57</f>
        <v>0</v>
      </c>
      <c r="CN57" s="34">
        <f>'[1]RESIDENT SUMMARY'!D57</f>
        <v>0</v>
      </c>
      <c r="CO57" s="34">
        <f>'[1]RESIDENT SUMMARY'!F57</f>
        <v>0</v>
      </c>
      <c r="CP57" s="34">
        <f>'[1]RESIDENT SUMMARY'!E57</f>
        <v>0</v>
      </c>
      <c r="CQ57" s="34">
        <f>'[1]RESIDENT SUMMARY'!G57</f>
        <v>0</v>
      </c>
      <c r="CR57" s="35" t="b">
        <f t="shared" si="15"/>
        <v>0</v>
      </c>
    </row>
    <row r="58" spans="68:96" ht="18.75" customHeight="1" thickBot="1" x14ac:dyDescent="0.3">
      <c r="BP58" s="26"/>
      <c r="BQ58" s="27" t="s">
        <v>65</v>
      </c>
      <c r="BR58" s="27" t="s">
        <v>66</v>
      </c>
      <c r="BS58" s="28" t="s">
        <v>67</v>
      </c>
      <c r="BT58" s="27" t="s">
        <v>68</v>
      </c>
      <c r="BU58" s="29" t="s">
        <v>65</v>
      </c>
      <c r="BV58" s="28" t="s">
        <v>66</v>
      </c>
      <c r="BW58" s="27" t="s">
        <v>69</v>
      </c>
      <c r="CH58" s="32"/>
      <c r="CI58" s="26"/>
      <c r="CK58" s="33">
        <f>'[1]RESIDENT SUMMARY'!A58</f>
        <v>0</v>
      </c>
      <c r="CL58" s="34">
        <f>'[1]RESIDENT SUMMARY'!B58</f>
        <v>0</v>
      </c>
      <c r="CM58" s="34">
        <f>'[1]RESIDENT SUMMARY'!C58</f>
        <v>0</v>
      </c>
      <c r="CN58" s="34">
        <f>'[1]RESIDENT SUMMARY'!D58</f>
        <v>0</v>
      </c>
      <c r="CO58" s="34">
        <f>'[1]RESIDENT SUMMARY'!F58</f>
        <v>0</v>
      </c>
      <c r="CP58" s="34">
        <f>'[1]RESIDENT SUMMARY'!E58</f>
        <v>0</v>
      </c>
      <c r="CQ58" s="34">
        <f>'[1]RESIDENT SUMMARY'!G58</f>
        <v>0</v>
      </c>
      <c r="CR58" s="35" t="b">
        <f t="shared" si="15"/>
        <v>0</v>
      </c>
    </row>
    <row r="59" spans="68:96" ht="18.75" customHeight="1" x14ac:dyDescent="0.3">
      <c r="BP59" s="38" t="str">
        <f>'[1]RESIDENCE SUMMARY'!A25</f>
        <v>Main</v>
      </c>
      <c r="BQ59" s="39">
        <f>COUNTIFS(CL:CL,"*"&amp;BP59&amp;"*",CR:CR,1)</f>
        <v>0</v>
      </c>
      <c r="BR59" s="39">
        <f>COUNTIFS(CL:CL,"*"&amp;BP59&amp;"*",CR:CR,2)</f>
        <v>0</v>
      </c>
      <c r="BS59" s="39">
        <f>COUNTIFS(CL:CL,"*"&amp;BP59&amp;"*",CR:CR,3)</f>
        <v>0</v>
      </c>
      <c r="BT59" s="39">
        <f>COUNTIFS(CL:CL,"*"&amp;BP59&amp;"*",CR:CR,4)</f>
        <v>0</v>
      </c>
      <c r="BU59" s="40">
        <f>'[1]RESIDENCE SUMMARY'!F25</f>
        <v>0</v>
      </c>
      <c r="BV59" s="39">
        <f>'[1]RESIDENCE SUMMARY'!G25</f>
        <v>0</v>
      </c>
      <c r="BW59" s="41">
        <f>'[1]RESIDENCE SUMMARY'!H25</f>
        <v>0</v>
      </c>
      <c r="CH59" s="43" t="str">
        <f>'[1]RESIDENCE SUMMARY'!A25</f>
        <v>Main</v>
      </c>
      <c r="CI59" s="44">
        <f>'[1]RESIDENCE SUMMARY'!P25</f>
        <v>1</v>
      </c>
      <c r="CK59" s="33">
        <f>'[1]RESIDENT SUMMARY'!A59</f>
        <v>0</v>
      </c>
      <c r="CL59" s="34">
        <f>'[1]RESIDENT SUMMARY'!B59</f>
        <v>0</v>
      </c>
      <c r="CM59" s="34">
        <f>'[1]RESIDENT SUMMARY'!C59</f>
        <v>0</v>
      </c>
      <c r="CN59" s="34">
        <f>'[1]RESIDENT SUMMARY'!D59</f>
        <v>0</v>
      </c>
      <c r="CO59" s="34">
        <f>'[1]RESIDENT SUMMARY'!F59</f>
        <v>0</v>
      </c>
      <c r="CP59" s="34">
        <f>'[1]RESIDENT SUMMARY'!E59</f>
        <v>0</v>
      </c>
      <c r="CQ59" s="34">
        <f>'[1]RESIDENT SUMMARY'!G59</f>
        <v>0</v>
      </c>
      <c r="CR59" s="35" t="b">
        <f t="shared" si="15"/>
        <v>0</v>
      </c>
    </row>
    <row r="60" spans="68:96" ht="18.75" customHeight="1" x14ac:dyDescent="0.3">
      <c r="BP60" s="38" t="str">
        <f>'[1]RESIDENCE SUMMARY'!A7</f>
        <v>Barefoot</v>
      </c>
      <c r="BQ60" s="39">
        <f>COUNTIFS(CL:CL,"*"&amp;BP60&amp;"*",CR:CR,1)</f>
        <v>0</v>
      </c>
      <c r="BR60" s="39">
        <f>COUNTIFS(CL:CL,"*"&amp;BP60&amp;"*",CR:CR,2)</f>
        <v>0</v>
      </c>
      <c r="BS60" s="39">
        <f>COUNTIFS(CL:CL,"*"&amp;BP60&amp;"*",CR:CR,3)</f>
        <v>0</v>
      </c>
      <c r="BT60" s="39">
        <f>COUNTIFS(CL:CL,"*"&amp;BP60&amp;"*",CR:CR,4)</f>
        <v>0</v>
      </c>
      <c r="BU60" s="40">
        <f>'[1]RESIDENCE SUMMARY'!F7</f>
        <v>0</v>
      </c>
      <c r="BV60" s="39">
        <f>'[1]RESIDENCE SUMMARY'!G7</f>
        <v>0</v>
      </c>
      <c r="BW60" s="41">
        <f>'[1]RESIDENCE SUMMARY'!H7</f>
        <v>0</v>
      </c>
      <c r="CH60" s="43" t="str">
        <f>'[1]RESIDENCE SUMMARY'!A7</f>
        <v>Barefoot</v>
      </c>
      <c r="CI60" s="51">
        <f>'[1]RESIDENCE SUMMARY'!P7</f>
        <v>2</v>
      </c>
      <c r="CK60" s="33">
        <f>'[1]RESIDENT SUMMARY'!A60</f>
        <v>0</v>
      </c>
      <c r="CL60" s="34">
        <f>'[1]RESIDENT SUMMARY'!B60</f>
        <v>0</v>
      </c>
      <c r="CM60" s="34">
        <f>'[1]RESIDENT SUMMARY'!C60</f>
        <v>0</v>
      </c>
      <c r="CN60" s="34">
        <f>'[1]RESIDENT SUMMARY'!D60</f>
        <v>0</v>
      </c>
      <c r="CO60" s="34">
        <f>'[1]RESIDENT SUMMARY'!F60</f>
        <v>0</v>
      </c>
      <c r="CP60" s="34">
        <f>'[1]RESIDENT SUMMARY'!E60</f>
        <v>0</v>
      </c>
      <c r="CQ60" s="34">
        <f>'[1]RESIDENT SUMMARY'!G60</f>
        <v>0</v>
      </c>
      <c r="CR60" s="35" t="b">
        <f t="shared" si="15"/>
        <v>0</v>
      </c>
    </row>
    <row r="61" spans="68:96" ht="18.75" customHeight="1" thickBot="1" x14ac:dyDescent="0.35">
      <c r="BP61" s="38" t="str">
        <f>'[1]RESIDENCE SUMMARY'!A31</f>
        <v>Railroad</v>
      </c>
      <c r="BQ61" s="39">
        <f>COUNTIFS(CL:CL,"*"&amp;BP61&amp;"*",CR:CR,1)</f>
        <v>0</v>
      </c>
      <c r="BR61" s="39">
        <f>COUNTIFS(CL:CL,"*"&amp;BP61&amp;"*",CR:CR,2)</f>
        <v>6</v>
      </c>
      <c r="BS61" s="39">
        <f>COUNTIFS(CL:CL,"*"&amp;BP61&amp;"*",CR:CR,3)</f>
        <v>0</v>
      </c>
      <c r="BT61" s="39">
        <f>COUNTIFS(CL:CL,"*"&amp;BP61&amp;"*",CR:CR,4)</f>
        <v>0</v>
      </c>
      <c r="BU61" s="40">
        <f>'[1]RESIDENCE SUMMARY'!F31</f>
        <v>1</v>
      </c>
      <c r="BV61" s="39">
        <f>'[1]RESIDENCE SUMMARY'!G31</f>
        <v>0</v>
      </c>
      <c r="BW61" s="41">
        <f>'[1]RESIDENCE SUMMARY'!H31</f>
        <v>2</v>
      </c>
      <c r="CH61" s="43" t="str">
        <f>'[1]RESIDENCE SUMMARY'!A31</f>
        <v>Railroad</v>
      </c>
      <c r="CI61" s="59">
        <f>'[1]RESIDENCE SUMMARY'!P31</f>
        <v>3</v>
      </c>
      <c r="CK61" s="33">
        <f>'[1]RESIDENT SUMMARY'!A61</f>
        <v>0</v>
      </c>
      <c r="CL61" s="34">
        <f>'[1]RESIDENT SUMMARY'!B61</f>
        <v>0</v>
      </c>
      <c r="CM61" s="34">
        <f>'[1]RESIDENT SUMMARY'!C61</f>
        <v>0</v>
      </c>
      <c r="CN61" s="34">
        <f>'[1]RESIDENT SUMMARY'!D61</f>
        <v>0</v>
      </c>
      <c r="CO61" s="34">
        <f>'[1]RESIDENT SUMMARY'!F61</f>
        <v>0</v>
      </c>
      <c r="CP61" s="34">
        <f>'[1]RESIDENT SUMMARY'!E61</f>
        <v>0</v>
      </c>
      <c r="CQ61" s="34">
        <f>'[1]RESIDENT SUMMARY'!G61</f>
        <v>0</v>
      </c>
      <c r="CR61" s="35" t="b">
        <f t="shared" si="15"/>
        <v>0</v>
      </c>
    </row>
    <row r="62" spans="68:96" ht="18.75" customHeight="1" x14ac:dyDescent="0.25">
      <c r="BP62" s="9" t="s">
        <v>44</v>
      </c>
      <c r="BQ62" s="10" t="s">
        <v>45</v>
      </c>
      <c r="BR62" s="11"/>
      <c r="BS62" s="11"/>
      <c r="BT62" s="12"/>
      <c r="BU62" s="13" t="s">
        <v>46</v>
      </c>
      <c r="BV62" s="11"/>
      <c r="BW62" s="14"/>
      <c r="CH62" s="18" t="s">
        <v>44</v>
      </c>
      <c r="CI62" s="9" t="s">
        <v>55</v>
      </c>
      <c r="CK62" s="33">
        <f>'[1]RESIDENT SUMMARY'!A62</f>
        <v>0</v>
      </c>
      <c r="CL62" s="34">
        <f>'[1]RESIDENT SUMMARY'!B62</f>
        <v>0</v>
      </c>
      <c r="CM62" s="34">
        <f>'[1]RESIDENT SUMMARY'!C62</f>
        <v>0</v>
      </c>
      <c r="CN62" s="34">
        <f>'[1]RESIDENT SUMMARY'!D62</f>
        <v>0</v>
      </c>
      <c r="CO62" s="34">
        <f>'[1]RESIDENT SUMMARY'!F62</f>
        <v>0</v>
      </c>
      <c r="CP62" s="34">
        <f>'[1]RESIDENT SUMMARY'!E62</f>
        <v>0</v>
      </c>
      <c r="CQ62" s="34">
        <f>'[1]RESIDENT SUMMARY'!G62</f>
        <v>0</v>
      </c>
      <c r="CR62" s="35" t="b">
        <f t="shared" si="15"/>
        <v>0</v>
      </c>
    </row>
    <row r="63" spans="68:96" ht="18.75" customHeight="1" thickBot="1" x14ac:dyDescent="0.3">
      <c r="BP63" s="26"/>
      <c r="BQ63" s="27" t="s">
        <v>65</v>
      </c>
      <c r="BR63" s="27" t="s">
        <v>66</v>
      </c>
      <c r="BS63" s="28" t="s">
        <v>67</v>
      </c>
      <c r="BT63" s="27" t="s">
        <v>68</v>
      </c>
      <c r="BU63" s="29" t="s">
        <v>65</v>
      </c>
      <c r="BV63" s="28" t="s">
        <v>66</v>
      </c>
      <c r="BW63" s="27" t="s">
        <v>69</v>
      </c>
      <c r="CH63" s="32"/>
      <c r="CI63" s="26"/>
      <c r="CK63" s="33">
        <f>'[1]RESIDENT SUMMARY'!A63</f>
        <v>0</v>
      </c>
      <c r="CL63" s="34">
        <f>'[1]RESIDENT SUMMARY'!B63</f>
        <v>0</v>
      </c>
      <c r="CM63" s="34">
        <f>'[1]RESIDENT SUMMARY'!C63</f>
        <v>0</v>
      </c>
      <c r="CN63" s="34">
        <f>'[1]RESIDENT SUMMARY'!D63</f>
        <v>0</v>
      </c>
      <c r="CO63" s="34">
        <f>'[1]RESIDENT SUMMARY'!F63</f>
        <v>0</v>
      </c>
      <c r="CP63" s="34">
        <f>'[1]RESIDENT SUMMARY'!E63</f>
        <v>0</v>
      </c>
      <c r="CQ63" s="34">
        <f>'[1]RESIDENT SUMMARY'!G63</f>
        <v>0</v>
      </c>
      <c r="CR63" s="35" t="b">
        <f t="shared" si="15"/>
        <v>0</v>
      </c>
    </row>
    <row r="64" spans="68:96" ht="18.75" customHeight="1" x14ac:dyDescent="0.3">
      <c r="BP64" s="66" t="str">
        <f>'[1]RESIDENCE SUMMARY'!A46</f>
        <v>Vista</v>
      </c>
      <c r="BQ64" s="67">
        <f>COUNTIFS(CL:CL,"*"&amp;BP64&amp;"*",CR:CR,1)</f>
        <v>0</v>
      </c>
      <c r="BR64" s="67">
        <f>COUNTIFS(CL:CL,"*"&amp;BP64&amp;"*",CR:CR,2)</f>
        <v>0</v>
      </c>
      <c r="BS64" s="67">
        <f>COUNTIFS(CL:CL,"*"&amp;BP64&amp;"*",CR:CR,3)</f>
        <v>0</v>
      </c>
      <c r="BT64" s="67">
        <f>COUNTIFS(CL:CL,"*"&amp;BP64&amp;"*",CR:CR,4)</f>
        <v>0</v>
      </c>
      <c r="BU64" s="68">
        <f>'[1]RESIDENCE SUMMARY'!F46</f>
        <v>0</v>
      </c>
      <c r="BV64" s="67">
        <f>'[1]RESIDENCE SUMMARY'!G46</f>
        <v>0</v>
      </c>
      <c r="BW64" s="69">
        <f>'[1]RESIDENCE SUMMARY'!H46</f>
        <v>0</v>
      </c>
      <c r="CH64" s="43" t="str">
        <f>'[1]RESIDENCE SUMMARY'!A46</f>
        <v>Vista</v>
      </c>
      <c r="CI64" s="44">
        <f>'[1]RESIDENCE SUMMARY'!P46</f>
        <v>1</v>
      </c>
      <c r="CK64" s="33">
        <f>'[1]RESIDENT SUMMARY'!A64</f>
        <v>0</v>
      </c>
      <c r="CL64" s="34">
        <f>'[1]RESIDENT SUMMARY'!B64</f>
        <v>0</v>
      </c>
      <c r="CM64" s="34">
        <f>'[1]RESIDENT SUMMARY'!C64</f>
        <v>0</v>
      </c>
      <c r="CN64" s="34">
        <f>'[1]RESIDENT SUMMARY'!D64</f>
        <v>0</v>
      </c>
      <c r="CO64" s="34">
        <f>'[1]RESIDENT SUMMARY'!F64</f>
        <v>0</v>
      </c>
      <c r="CP64" s="34">
        <f>'[1]RESIDENT SUMMARY'!E64</f>
        <v>0</v>
      </c>
      <c r="CQ64" s="34">
        <f>'[1]RESIDENT SUMMARY'!G64</f>
        <v>0</v>
      </c>
      <c r="CR64" s="35" t="b">
        <f t="shared" si="15"/>
        <v>0</v>
      </c>
    </row>
    <row r="65" spans="68:96" ht="18.75" customHeight="1" x14ac:dyDescent="0.3">
      <c r="BP65" s="38" t="str">
        <f>'[1]RESIDENCE SUMMARY'!A43</f>
        <v>Sweet Hill</v>
      </c>
      <c r="BQ65" s="39">
        <f>COUNTIFS(CL:CL,"*"&amp;BP65&amp;"*",CR:CR,1)</f>
        <v>0</v>
      </c>
      <c r="BR65" s="39">
        <f>COUNTIFS(CL:CL,"*"&amp;BP65&amp;"*",CR:CR,2)</f>
        <v>0</v>
      </c>
      <c r="BS65" s="39">
        <f>COUNTIFS(CL:CL,"*"&amp;BP65&amp;"*",CR:CR,3)</f>
        <v>0</v>
      </c>
      <c r="BT65" s="39">
        <f>COUNTIFS(CL:CL,"*"&amp;BP65&amp;"*",CR:CR,4)</f>
        <v>0</v>
      </c>
      <c r="BU65" s="40">
        <f>'[1]RESIDENCE SUMMARY'!F43</f>
        <v>0</v>
      </c>
      <c r="BV65" s="39">
        <f>'[1]RESIDENCE SUMMARY'!G43</f>
        <v>1</v>
      </c>
      <c r="BW65" s="41">
        <f>'[1]RESIDENCE SUMMARY'!H43</f>
        <v>1</v>
      </c>
      <c r="CH65" s="43" t="str">
        <f>'[1]RESIDENCE SUMMARY'!A43</f>
        <v>Sweet Hill</v>
      </c>
      <c r="CI65" s="51">
        <f>'[1]RESIDENCE SUMMARY'!P43</f>
        <v>1</v>
      </c>
      <c r="CK65" s="33">
        <f>'[1]RESIDENT SUMMARY'!A65</f>
        <v>0</v>
      </c>
      <c r="CL65" s="34">
        <f>'[1]RESIDENT SUMMARY'!B65</f>
        <v>0</v>
      </c>
      <c r="CM65" s="34">
        <f>'[1]RESIDENT SUMMARY'!C65</f>
        <v>0</v>
      </c>
      <c r="CN65" s="34">
        <f>'[1]RESIDENT SUMMARY'!D65</f>
        <v>0</v>
      </c>
      <c r="CO65" s="34">
        <f>'[1]RESIDENT SUMMARY'!F65</f>
        <v>0</v>
      </c>
      <c r="CP65" s="34">
        <f>'[1]RESIDENT SUMMARY'!E65</f>
        <v>0</v>
      </c>
      <c r="CQ65" s="34">
        <f>'[1]RESIDENT SUMMARY'!G65</f>
        <v>0</v>
      </c>
      <c r="CR65" s="35" t="b">
        <f t="shared" si="15"/>
        <v>0</v>
      </c>
    </row>
    <row r="66" spans="68:96" ht="18.75" customHeight="1" thickBot="1" x14ac:dyDescent="0.35">
      <c r="BP66" s="70" t="str">
        <f>'[1]RESIDENCE SUMMARY'!A47</f>
        <v>Wawanda</v>
      </c>
      <c r="BQ66" s="71">
        <f>COUNTIFS(CL:CL,"*"&amp;BP66&amp;"*",CR:CR,1)</f>
        <v>0</v>
      </c>
      <c r="BR66" s="71">
        <f>COUNTIFS(CL:CL,"*"&amp;BP66&amp;"*",CR:CR,2)</f>
        <v>0</v>
      </c>
      <c r="BS66" s="71">
        <f>COUNTIFS(CL:CL,"*"&amp;BP66&amp;"*",CR:CR,3)</f>
        <v>0</v>
      </c>
      <c r="BT66" s="71">
        <f>COUNTIFS(CL:CL,"*"&amp;BP66&amp;"*",CR:CR,4)</f>
        <v>0</v>
      </c>
      <c r="BU66" s="72">
        <f>'[1]RESIDENCE SUMMARY'!F47</f>
        <v>0</v>
      </c>
      <c r="BV66" s="71">
        <f>'[1]RESIDENCE SUMMARY'!G47</f>
        <v>0</v>
      </c>
      <c r="BW66" s="73">
        <f>'[1]RESIDENCE SUMMARY'!H47</f>
        <v>1</v>
      </c>
      <c r="CH66" s="74" t="str">
        <f>'[1]RESIDENCE SUMMARY'!A47</f>
        <v>Wawanda</v>
      </c>
      <c r="CI66" s="59">
        <f>'[1]RESIDENCE SUMMARY'!P47</f>
        <v>1</v>
      </c>
      <c r="CK66" s="33">
        <f>'[1]RESIDENT SUMMARY'!A66</f>
        <v>0</v>
      </c>
      <c r="CL66" s="34">
        <f>'[1]RESIDENT SUMMARY'!B66</f>
        <v>0</v>
      </c>
      <c r="CM66" s="34">
        <f>'[1]RESIDENT SUMMARY'!C66</f>
        <v>0</v>
      </c>
      <c r="CN66" s="34">
        <f>'[1]RESIDENT SUMMARY'!D66</f>
        <v>0</v>
      </c>
      <c r="CO66" s="34">
        <f>'[1]RESIDENT SUMMARY'!F66</f>
        <v>0</v>
      </c>
      <c r="CP66" s="34">
        <f>'[1]RESIDENT SUMMARY'!E66</f>
        <v>0</v>
      </c>
      <c r="CQ66" s="34">
        <f>'[1]RESIDENT SUMMARY'!G66</f>
        <v>0</v>
      </c>
      <c r="CR66" s="35" t="b">
        <f t="shared" si="15"/>
        <v>0</v>
      </c>
    </row>
    <row r="67" spans="68:96" ht="18.75" customHeight="1" x14ac:dyDescent="0.25">
      <c r="BP67" s="75" t="s">
        <v>44</v>
      </c>
      <c r="BQ67" s="76"/>
      <c r="BR67" s="76"/>
      <c r="BS67" s="76"/>
      <c r="BT67" s="76"/>
      <c r="BU67" s="13" t="s">
        <v>46</v>
      </c>
      <c r="BV67" s="11"/>
      <c r="BW67" s="14"/>
      <c r="CK67" s="33">
        <f>'[1]RESIDENT SUMMARY'!A67</f>
        <v>0</v>
      </c>
      <c r="CL67" s="34">
        <f>'[1]RESIDENT SUMMARY'!B67</f>
        <v>0</v>
      </c>
      <c r="CM67" s="34">
        <f>'[1]RESIDENT SUMMARY'!C67</f>
        <v>0</v>
      </c>
      <c r="CN67" s="34">
        <f>'[1]RESIDENT SUMMARY'!D67</f>
        <v>0</v>
      </c>
      <c r="CO67" s="34">
        <f>'[1]RESIDENT SUMMARY'!F67</f>
        <v>0</v>
      </c>
      <c r="CP67" s="34">
        <f>'[1]RESIDENT SUMMARY'!E67</f>
        <v>0</v>
      </c>
      <c r="CQ67" s="34">
        <f>'[1]RESIDENT SUMMARY'!G67</f>
        <v>0</v>
      </c>
      <c r="CR67" s="35" t="b">
        <f t="shared" ref="CR67:CR101" si="43">IF(CQ67="Yes",0,IF(CM67="Positive",1,IF(CM67="Pending",2,IF(CP67="Yes",3,IF(CO67="Yes",4)))))</f>
        <v>0</v>
      </c>
    </row>
    <row r="68" spans="68:96" ht="18.75" customHeight="1" thickBot="1" x14ac:dyDescent="0.3">
      <c r="BP68" s="79"/>
      <c r="BQ68" s="80"/>
      <c r="BR68" s="80"/>
      <c r="BS68" s="80"/>
      <c r="BT68" s="80"/>
      <c r="BU68" s="29" t="s">
        <v>65</v>
      </c>
      <c r="BV68" s="28" t="s">
        <v>66</v>
      </c>
      <c r="BW68" s="27" t="s">
        <v>69</v>
      </c>
      <c r="CK68" s="33">
        <f>'[1]RESIDENT SUMMARY'!A68</f>
        <v>0</v>
      </c>
      <c r="CL68" s="34">
        <f>'[1]RESIDENT SUMMARY'!B68</f>
        <v>0</v>
      </c>
      <c r="CM68" s="34">
        <f>'[1]RESIDENT SUMMARY'!C68</f>
        <v>0</v>
      </c>
      <c r="CN68" s="34">
        <f>'[1]RESIDENT SUMMARY'!D68</f>
        <v>0</v>
      </c>
      <c r="CO68" s="34">
        <f>'[1]RESIDENT SUMMARY'!F68</f>
        <v>0</v>
      </c>
      <c r="CP68" s="34">
        <f>'[1]RESIDENT SUMMARY'!E68</f>
        <v>0</v>
      </c>
      <c r="CQ68" s="34">
        <f>'[1]RESIDENT SUMMARY'!G68</f>
        <v>0</v>
      </c>
      <c r="CR68" s="35" t="b">
        <f t="shared" si="43"/>
        <v>0</v>
      </c>
    </row>
    <row r="69" spans="68:96" ht="18.75" customHeight="1" x14ac:dyDescent="0.25">
      <c r="BP69" s="81" t="s">
        <v>126</v>
      </c>
      <c r="BQ69" s="82"/>
      <c r="BR69" s="82"/>
      <c r="BS69" s="82"/>
      <c r="BT69" s="83"/>
      <c r="BU69" s="84">
        <f>D47</f>
        <v>3</v>
      </c>
      <c r="BV69" s="84">
        <f>J47</f>
        <v>2</v>
      </c>
      <c r="BW69" s="85">
        <f>N47</f>
        <v>9</v>
      </c>
      <c r="CK69" s="33">
        <f>'[1]RESIDENT SUMMARY'!A69</f>
        <v>0</v>
      </c>
      <c r="CL69" s="34">
        <f>'[1]RESIDENT SUMMARY'!B69</f>
        <v>0</v>
      </c>
      <c r="CM69" s="34">
        <f>'[1]RESIDENT SUMMARY'!C69</f>
        <v>0</v>
      </c>
      <c r="CN69" s="34">
        <f>'[1]RESIDENT SUMMARY'!D69</f>
        <v>0</v>
      </c>
      <c r="CO69" s="34">
        <f>'[1]RESIDENT SUMMARY'!F69</f>
        <v>0</v>
      </c>
      <c r="CP69" s="34">
        <f>'[1]RESIDENT SUMMARY'!E69</f>
        <v>0</v>
      </c>
      <c r="CQ69" s="34">
        <f>'[1]RESIDENT SUMMARY'!G69</f>
        <v>0</v>
      </c>
      <c r="CR69" s="35" t="b">
        <f t="shared" si="43"/>
        <v>0</v>
      </c>
    </row>
    <row r="70" spans="68:96" ht="18.75" customHeight="1" thickBot="1" x14ac:dyDescent="0.3">
      <c r="BP70" s="86"/>
      <c r="BQ70" s="87"/>
      <c r="BR70" s="87"/>
      <c r="BS70" s="87"/>
      <c r="BT70" s="88"/>
      <c r="BU70" s="89"/>
      <c r="BV70" s="89"/>
      <c r="BW70" s="90"/>
      <c r="CK70" s="33">
        <f>'[1]RESIDENT SUMMARY'!A70</f>
        <v>0</v>
      </c>
      <c r="CL70" s="34">
        <f>'[1]RESIDENT SUMMARY'!B70</f>
        <v>0</v>
      </c>
      <c r="CM70" s="34">
        <f>'[1]RESIDENT SUMMARY'!C70</f>
        <v>0</v>
      </c>
      <c r="CN70" s="34">
        <f>'[1]RESIDENT SUMMARY'!D70</f>
        <v>0</v>
      </c>
      <c r="CO70" s="34">
        <f>'[1]RESIDENT SUMMARY'!F70</f>
        <v>0</v>
      </c>
      <c r="CP70" s="34">
        <f>'[1]RESIDENT SUMMARY'!E70</f>
        <v>0</v>
      </c>
      <c r="CQ70" s="34">
        <f>'[1]RESIDENT SUMMARY'!G70</f>
        <v>0</v>
      </c>
      <c r="CR70" s="35" t="b">
        <f t="shared" si="43"/>
        <v>0</v>
      </c>
    </row>
    <row r="71" spans="68:96" ht="18.75" customHeight="1" x14ac:dyDescent="0.25">
      <c r="CK71" s="33">
        <f>'[1]RESIDENT SUMMARY'!A71</f>
        <v>0</v>
      </c>
      <c r="CL71" s="34">
        <f>'[1]RESIDENT SUMMARY'!B71</f>
        <v>0</v>
      </c>
      <c r="CM71" s="34">
        <f>'[1]RESIDENT SUMMARY'!C71</f>
        <v>0</v>
      </c>
      <c r="CN71" s="34">
        <f>'[1]RESIDENT SUMMARY'!D71</f>
        <v>0</v>
      </c>
      <c r="CO71" s="34">
        <f>'[1]RESIDENT SUMMARY'!F71</f>
        <v>0</v>
      </c>
      <c r="CP71" s="34">
        <f>'[1]RESIDENT SUMMARY'!E71</f>
        <v>0</v>
      </c>
      <c r="CQ71" s="34">
        <f>'[1]RESIDENT SUMMARY'!G71</f>
        <v>0</v>
      </c>
      <c r="CR71" s="35" t="b">
        <f t="shared" si="43"/>
        <v>0</v>
      </c>
    </row>
    <row r="72" spans="68:96" ht="18.75" customHeight="1" x14ac:dyDescent="0.25">
      <c r="CK72" s="33">
        <f>'[1]RESIDENT SUMMARY'!A72</f>
        <v>0</v>
      </c>
      <c r="CL72" s="34">
        <f>'[1]RESIDENT SUMMARY'!B72</f>
        <v>0</v>
      </c>
      <c r="CM72" s="34">
        <f>'[1]RESIDENT SUMMARY'!C72</f>
        <v>0</v>
      </c>
      <c r="CN72" s="34">
        <f>'[1]RESIDENT SUMMARY'!D72</f>
        <v>0</v>
      </c>
      <c r="CO72" s="34">
        <f>'[1]RESIDENT SUMMARY'!F72</f>
        <v>0</v>
      </c>
      <c r="CP72" s="34">
        <f>'[1]RESIDENT SUMMARY'!E72</f>
        <v>0</v>
      </c>
      <c r="CQ72" s="34">
        <f>'[1]RESIDENT SUMMARY'!G72</f>
        <v>0</v>
      </c>
      <c r="CR72" s="35" t="b">
        <f t="shared" si="43"/>
        <v>0</v>
      </c>
    </row>
    <row r="73" spans="68:96" ht="18.75" customHeight="1" x14ac:dyDescent="0.25">
      <c r="CK73" s="33">
        <f>'[1]RESIDENT SUMMARY'!A73</f>
        <v>0</v>
      </c>
      <c r="CL73" s="34">
        <f>'[1]RESIDENT SUMMARY'!B73</f>
        <v>0</v>
      </c>
      <c r="CM73" s="34">
        <f>'[1]RESIDENT SUMMARY'!C73</f>
        <v>0</v>
      </c>
      <c r="CN73" s="34">
        <f>'[1]RESIDENT SUMMARY'!D73</f>
        <v>0</v>
      </c>
      <c r="CO73" s="34">
        <f>'[1]RESIDENT SUMMARY'!F73</f>
        <v>0</v>
      </c>
      <c r="CP73" s="34">
        <f>'[1]RESIDENT SUMMARY'!E73</f>
        <v>0</v>
      </c>
      <c r="CQ73" s="34">
        <f>'[1]RESIDENT SUMMARY'!G73</f>
        <v>0</v>
      </c>
      <c r="CR73" s="35" t="b">
        <f t="shared" si="43"/>
        <v>0</v>
      </c>
    </row>
    <row r="74" spans="68:96" ht="18.75" customHeight="1" x14ac:dyDescent="0.25">
      <c r="CK74" s="33">
        <f>'[1]RESIDENT SUMMARY'!A74</f>
        <v>0</v>
      </c>
      <c r="CL74" s="34">
        <f>'[1]RESIDENT SUMMARY'!B74</f>
        <v>0</v>
      </c>
      <c r="CM74" s="34">
        <f>'[1]RESIDENT SUMMARY'!C74</f>
        <v>0</v>
      </c>
      <c r="CN74" s="34">
        <f>'[1]RESIDENT SUMMARY'!D74</f>
        <v>0</v>
      </c>
      <c r="CO74" s="34">
        <f>'[1]RESIDENT SUMMARY'!F74</f>
        <v>0</v>
      </c>
      <c r="CP74" s="34">
        <f>'[1]RESIDENT SUMMARY'!E74</f>
        <v>0</v>
      </c>
      <c r="CQ74" s="34">
        <f>'[1]RESIDENT SUMMARY'!G74</f>
        <v>0</v>
      </c>
      <c r="CR74" s="35" t="b">
        <f t="shared" si="43"/>
        <v>0</v>
      </c>
    </row>
    <row r="75" spans="68:96" ht="18.75" customHeight="1" x14ac:dyDescent="0.25">
      <c r="CK75" s="33">
        <f>'[1]RESIDENT SUMMARY'!A75</f>
        <v>0</v>
      </c>
      <c r="CL75" s="34">
        <f>'[1]RESIDENT SUMMARY'!B75</f>
        <v>0</v>
      </c>
      <c r="CM75" s="34">
        <f>'[1]RESIDENT SUMMARY'!C75</f>
        <v>0</v>
      </c>
      <c r="CN75" s="34">
        <f>'[1]RESIDENT SUMMARY'!D75</f>
        <v>0</v>
      </c>
      <c r="CO75" s="34">
        <f>'[1]RESIDENT SUMMARY'!F75</f>
        <v>0</v>
      </c>
      <c r="CP75" s="34">
        <f>'[1]RESIDENT SUMMARY'!E75</f>
        <v>0</v>
      </c>
      <c r="CQ75" s="34">
        <f>'[1]RESIDENT SUMMARY'!G75</f>
        <v>0</v>
      </c>
      <c r="CR75" s="35" t="b">
        <f t="shared" si="43"/>
        <v>0</v>
      </c>
    </row>
    <row r="76" spans="68:96" ht="18.75" customHeight="1" x14ac:dyDescent="0.25">
      <c r="CK76" s="33">
        <f>'[1]RESIDENT SUMMARY'!A76</f>
        <v>0</v>
      </c>
      <c r="CL76" s="34">
        <f>'[1]RESIDENT SUMMARY'!B76</f>
        <v>0</v>
      </c>
      <c r="CM76" s="34">
        <f>'[1]RESIDENT SUMMARY'!C76</f>
        <v>0</v>
      </c>
      <c r="CN76" s="34">
        <f>'[1]RESIDENT SUMMARY'!D76</f>
        <v>0</v>
      </c>
      <c r="CO76" s="34">
        <f>'[1]RESIDENT SUMMARY'!F76</f>
        <v>0</v>
      </c>
      <c r="CP76" s="34">
        <f>'[1]RESIDENT SUMMARY'!E76</f>
        <v>0</v>
      </c>
      <c r="CQ76" s="34">
        <f>'[1]RESIDENT SUMMARY'!G76</f>
        <v>0</v>
      </c>
      <c r="CR76" s="35" t="b">
        <f t="shared" si="43"/>
        <v>0</v>
      </c>
    </row>
    <row r="77" spans="68:96" ht="18.75" customHeight="1" x14ac:dyDescent="0.25">
      <c r="CK77" s="33">
        <f>'[1]RESIDENT SUMMARY'!A77</f>
        <v>0</v>
      </c>
      <c r="CL77" s="34">
        <f>'[1]RESIDENT SUMMARY'!B77</f>
        <v>0</v>
      </c>
      <c r="CM77" s="34">
        <f>'[1]RESIDENT SUMMARY'!C77</f>
        <v>0</v>
      </c>
      <c r="CN77" s="34">
        <f>'[1]RESIDENT SUMMARY'!D77</f>
        <v>0</v>
      </c>
      <c r="CO77" s="34">
        <f>'[1]RESIDENT SUMMARY'!F77</f>
        <v>0</v>
      </c>
      <c r="CP77" s="34">
        <f>'[1]RESIDENT SUMMARY'!E77</f>
        <v>0</v>
      </c>
      <c r="CQ77" s="34">
        <f>'[1]RESIDENT SUMMARY'!G77</f>
        <v>0</v>
      </c>
      <c r="CR77" s="35" t="b">
        <f t="shared" si="43"/>
        <v>0</v>
      </c>
    </row>
    <row r="78" spans="68:96" ht="18.75" customHeight="1" x14ac:dyDescent="0.25">
      <c r="CK78" s="33">
        <f>'[1]RESIDENT SUMMARY'!A78</f>
        <v>0</v>
      </c>
      <c r="CL78" s="34">
        <f>'[1]RESIDENT SUMMARY'!B78</f>
        <v>0</v>
      </c>
      <c r="CM78" s="34">
        <f>'[1]RESIDENT SUMMARY'!C78</f>
        <v>0</v>
      </c>
      <c r="CN78" s="34">
        <f>'[1]RESIDENT SUMMARY'!D78</f>
        <v>0</v>
      </c>
      <c r="CO78" s="34">
        <f>'[1]RESIDENT SUMMARY'!F78</f>
        <v>0</v>
      </c>
      <c r="CP78" s="34">
        <f>'[1]RESIDENT SUMMARY'!E78</f>
        <v>0</v>
      </c>
      <c r="CQ78" s="34">
        <f>'[1]RESIDENT SUMMARY'!G78</f>
        <v>0</v>
      </c>
      <c r="CR78" s="35" t="b">
        <f t="shared" si="43"/>
        <v>0</v>
      </c>
    </row>
    <row r="79" spans="68:96" ht="18.75" customHeight="1" x14ac:dyDescent="0.25">
      <c r="CK79" s="33">
        <f>'[1]RESIDENT SUMMARY'!A79</f>
        <v>0</v>
      </c>
      <c r="CL79" s="34">
        <f>'[1]RESIDENT SUMMARY'!B79</f>
        <v>0</v>
      </c>
      <c r="CM79" s="34">
        <f>'[1]RESIDENT SUMMARY'!C79</f>
        <v>0</v>
      </c>
      <c r="CN79" s="34">
        <f>'[1]RESIDENT SUMMARY'!D79</f>
        <v>0</v>
      </c>
      <c r="CO79" s="34">
        <f>'[1]RESIDENT SUMMARY'!F79</f>
        <v>0</v>
      </c>
      <c r="CP79" s="34">
        <f>'[1]RESIDENT SUMMARY'!E79</f>
        <v>0</v>
      </c>
      <c r="CQ79" s="34">
        <f>'[1]RESIDENT SUMMARY'!G79</f>
        <v>0</v>
      </c>
      <c r="CR79" s="35" t="b">
        <f t="shared" si="43"/>
        <v>0</v>
      </c>
    </row>
    <row r="80" spans="68:96" ht="18.75" customHeight="1" x14ac:dyDescent="0.25">
      <c r="CK80" s="33">
        <f>'[1]RESIDENT SUMMARY'!A80</f>
        <v>0</v>
      </c>
      <c r="CL80" s="34">
        <f>'[1]RESIDENT SUMMARY'!B80</f>
        <v>0</v>
      </c>
      <c r="CM80" s="34">
        <f>'[1]RESIDENT SUMMARY'!C80</f>
        <v>0</v>
      </c>
      <c r="CN80" s="34">
        <f>'[1]RESIDENT SUMMARY'!D80</f>
        <v>0</v>
      </c>
      <c r="CO80" s="34">
        <f>'[1]RESIDENT SUMMARY'!F80</f>
        <v>0</v>
      </c>
      <c r="CP80" s="34">
        <f>'[1]RESIDENT SUMMARY'!E80</f>
        <v>0</v>
      </c>
      <c r="CQ80" s="34">
        <f>'[1]RESIDENT SUMMARY'!G80</f>
        <v>0</v>
      </c>
      <c r="CR80" s="35" t="b">
        <f t="shared" si="43"/>
        <v>0</v>
      </c>
    </row>
    <row r="81" spans="29:96" ht="18.75" customHeight="1" x14ac:dyDescent="0.25">
      <c r="CK81" s="33">
        <f>'[1]RESIDENT SUMMARY'!A81</f>
        <v>0</v>
      </c>
      <c r="CL81" s="34">
        <f>'[1]RESIDENT SUMMARY'!B81</f>
        <v>0</v>
      </c>
      <c r="CM81" s="34">
        <f>'[1]RESIDENT SUMMARY'!C81</f>
        <v>0</v>
      </c>
      <c r="CN81" s="34">
        <f>'[1]RESIDENT SUMMARY'!D81</f>
        <v>0</v>
      </c>
      <c r="CO81" s="34">
        <f>'[1]RESIDENT SUMMARY'!F81</f>
        <v>0</v>
      </c>
      <c r="CP81" s="34">
        <f>'[1]RESIDENT SUMMARY'!E81</f>
        <v>0</v>
      </c>
      <c r="CQ81" s="34">
        <f>'[1]RESIDENT SUMMARY'!G81</f>
        <v>0</v>
      </c>
      <c r="CR81" s="35" t="b">
        <f t="shared" si="43"/>
        <v>0</v>
      </c>
    </row>
    <row r="82" spans="29:96" ht="18.75" customHeight="1" x14ac:dyDescent="0.25">
      <c r="AC82" s="24"/>
      <c r="AD82" s="24"/>
      <c r="AE82" s="24"/>
      <c r="CK82" s="33">
        <f>'[1]RESIDENT SUMMARY'!A82</f>
        <v>0</v>
      </c>
      <c r="CL82" s="34">
        <f>'[1]RESIDENT SUMMARY'!B82</f>
        <v>0</v>
      </c>
      <c r="CM82" s="34">
        <f>'[1]RESIDENT SUMMARY'!C82</f>
        <v>0</v>
      </c>
      <c r="CN82" s="34">
        <f>'[1]RESIDENT SUMMARY'!D82</f>
        <v>0</v>
      </c>
      <c r="CO82" s="34">
        <f>'[1]RESIDENT SUMMARY'!F82</f>
        <v>0</v>
      </c>
      <c r="CP82" s="34">
        <f>'[1]RESIDENT SUMMARY'!E82</f>
        <v>0</v>
      </c>
      <c r="CQ82" s="34">
        <f>'[1]RESIDENT SUMMARY'!G82</f>
        <v>0</v>
      </c>
      <c r="CR82" s="35" t="b">
        <f t="shared" si="43"/>
        <v>0</v>
      </c>
    </row>
    <row r="83" spans="29:96" ht="18.75" customHeight="1" x14ac:dyDescent="0.25">
      <c r="AC83" s="24"/>
      <c r="AD83" s="24"/>
      <c r="AE83" s="24"/>
      <c r="CK83" s="33">
        <f>'[1]RESIDENT SUMMARY'!A83</f>
        <v>0</v>
      </c>
      <c r="CL83" s="34">
        <f>'[1]RESIDENT SUMMARY'!B83</f>
        <v>0</v>
      </c>
      <c r="CM83" s="34">
        <f>'[1]RESIDENT SUMMARY'!C83</f>
        <v>0</v>
      </c>
      <c r="CN83" s="34">
        <f>'[1]RESIDENT SUMMARY'!D83</f>
        <v>0</v>
      </c>
      <c r="CO83" s="34">
        <f>'[1]RESIDENT SUMMARY'!F83</f>
        <v>0</v>
      </c>
      <c r="CP83" s="34">
        <f>'[1]RESIDENT SUMMARY'!E83</f>
        <v>0</v>
      </c>
      <c r="CQ83" s="34">
        <f>'[1]RESIDENT SUMMARY'!G83</f>
        <v>0</v>
      </c>
      <c r="CR83" s="35" t="b">
        <f t="shared" si="43"/>
        <v>0</v>
      </c>
    </row>
    <row r="84" spans="29:96" ht="18.75" customHeight="1" x14ac:dyDescent="0.25">
      <c r="AC84" s="24"/>
      <c r="AD84" s="24"/>
      <c r="AE84" s="24"/>
      <c r="CK84" s="33">
        <f>'[1]RESIDENT SUMMARY'!A84</f>
        <v>0</v>
      </c>
      <c r="CL84" s="34">
        <f>'[1]RESIDENT SUMMARY'!B84</f>
        <v>0</v>
      </c>
      <c r="CM84" s="34">
        <f>'[1]RESIDENT SUMMARY'!C84</f>
        <v>0</v>
      </c>
      <c r="CN84" s="34">
        <f>'[1]RESIDENT SUMMARY'!D84</f>
        <v>0</v>
      </c>
      <c r="CO84" s="34">
        <f>'[1]RESIDENT SUMMARY'!F84</f>
        <v>0</v>
      </c>
      <c r="CP84" s="34">
        <f>'[1]RESIDENT SUMMARY'!E84</f>
        <v>0</v>
      </c>
      <c r="CQ84" s="34">
        <f>'[1]RESIDENT SUMMARY'!G84</f>
        <v>0</v>
      </c>
      <c r="CR84" s="35" t="b">
        <f t="shared" si="43"/>
        <v>0</v>
      </c>
    </row>
    <row r="85" spans="29:96" ht="18.75" customHeight="1" x14ac:dyDescent="0.25">
      <c r="AC85" s="24"/>
      <c r="AD85" s="24"/>
      <c r="AE85" s="24"/>
      <c r="CK85" s="33">
        <f>'[1]RESIDENT SUMMARY'!A85</f>
        <v>0</v>
      </c>
      <c r="CL85" s="34">
        <f>'[1]RESIDENT SUMMARY'!B85</f>
        <v>0</v>
      </c>
      <c r="CM85" s="34">
        <f>'[1]RESIDENT SUMMARY'!C85</f>
        <v>0</v>
      </c>
      <c r="CN85" s="34">
        <f>'[1]RESIDENT SUMMARY'!D85</f>
        <v>0</v>
      </c>
      <c r="CO85" s="34">
        <f>'[1]RESIDENT SUMMARY'!F85</f>
        <v>0</v>
      </c>
      <c r="CP85" s="34">
        <f>'[1]RESIDENT SUMMARY'!E85</f>
        <v>0</v>
      </c>
      <c r="CQ85" s="34">
        <f>'[1]RESIDENT SUMMARY'!G85</f>
        <v>0</v>
      </c>
      <c r="CR85" s="35" t="b">
        <f t="shared" si="43"/>
        <v>0</v>
      </c>
    </row>
    <row r="86" spans="29:96" ht="18.75" customHeight="1" x14ac:dyDescent="0.25">
      <c r="AC86" s="24"/>
      <c r="AD86" s="24"/>
      <c r="AE86" s="24"/>
      <c r="CK86" s="33">
        <f>'[1]RESIDENT SUMMARY'!A86</f>
        <v>0</v>
      </c>
      <c r="CL86" s="34">
        <f>'[1]RESIDENT SUMMARY'!B86</f>
        <v>0</v>
      </c>
      <c r="CM86" s="34">
        <f>'[1]RESIDENT SUMMARY'!C86</f>
        <v>0</v>
      </c>
      <c r="CN86" s="34">
        <f>'[1]RESIDENT SUMMARY'!D86</f>
        <v>0</v>
      </c>
      <c r="CO86" s="34">
        <f>'[1]RESIDENT SUMMARY'!F86</f>
        <v>0</v>
      </c>
      <c r="CP86" s="34">
        <f>'[1]RESIDENT SUMMARY'!E86</f>
        <v>0</v>
      </c>
      <c r="CQ86" s="34">
        <f>'[1]RESIDENT SUMMARY'!G86</f>
        <v>0</v>
      </c>
      <c r="CR86" s="35" t="b">
        <f t="shared" si="43"/>
        <v>0</v>
      </c>
    </row>
    <row r="87" spans="29:96" ht="18.75" customHeight="1" x14ac:dyDescent="0.25">
      <c r="AC87" s="24"/>
      <c r="AD87" s="24"/>
      <c r="AE87" s="24"/>
      <c r="CK87" s="33">
        <f>'[1]RESIDENT SUMMARY'!A87</f>
        <v>0</v>
      </c>
      <c r="CL87" s="34">
        <f>'[1]RESIDENT SUMMARY'!B87</f>
        <v>0</v>
      </c>
      <c r="CM87" s="34">
        <f>'[1]RESIDENT SUMMARY'!C87</f>
        <v>0</v>
      </c>
      <c r="CN87" s="34">
        <f>'[1]RESIDENT SUMMARY'!D87</f>
        <v>0</v>
      </c>
      <c r="CO87" s="34">
        <f>'[1]RESIDENT SUMMARY'!F87</f>
        <v>0</v>
      </c>
      <c r="CP87" s="34">
        <f>'[1]RESIDENT SUMMARY'!E87</f>
        <v>0</v>
      </c>
      <c r="CQ87" s="34">
        <f>'[1]RESIDENT SUMMARY'!G87</f>
        <v>0</v>
      </c>
      <c r="CR87" s="35" t="b">
        <f t="shared" si="43"/>
        <v>0</v>
      </c>
    </row>
    <row r="88" spans="29:96" ht="18.75" customHeight="1" x14ac:dyDescent="0.25">
      <c r="AC88" s="24"/>
      <c r="AD88" s="24"/>
      <c r="AE88" s="24"/>
      <c r="CK88" s="33">
        <f>'[1]RESIDENT SUMMARY'!A88</f>
        <v>0</v>
      </c>
      <c r="CL88" s="34">
        <f>'[1]RESIDENT SUMMARY'!B88</f>
        <v>0</v>
      </c>
      <c r="CM88" s="34">
        <f>'[1]RESIDENT SUMMARY'!C88</f>
        <v>0</v>
      </c>
      <c r="CN88" s="34">
        <f>'[1]RESIDENT SUMMARY'!D88</f>
        <v>0</v>
      </c>
      <c r="CO88" s="34">
        <f>'[1]RESIDENT SUMMARY'!F88</f>
        <v>0</v>
      </c>
      <c r="CP88" s="34">
        <f>'[1]RESIDENT SUMMARY'!E88</f>
        <v>0</v>
      </c>
      <c r="CQ88" s="34">
        <f>'[1]RESIDENT SUMMARY'!G88</f>
        <v>0</v>
      </c>
      <c r="CR88" s="35" t="b">
        <f t="shared" si="43"/>
        <v>0</v>
      </c>
    </row>
    <row r="89" spans="29:96" ht="18.75" customHeight="1" x14ac:dyDescent="0.25">
      <c r="AC89" s="24"/>
      <c r="AD89" s="24"/>
      <c r="AE89" s="24"/>
      <c r="CK89" s="33">
        <f>'[1]RESIDENT SUMMARY'!A89</f>
        <v>0</v>
      </c>
      <c r="CL89" s="34">
        <f>'[1]RESIDENT SUMMARY'!B89</f>
        <v>0</v>
      </c>
      <c r="CM89" s="34">
        <f>'[1]RESIDENT SUMMARY'!C89</f>
        <v>0</v>
      </c>
      <c r="CN89" s="34">
        <f>'[1]RESIDENT SUMMARY'!D89</f>
        <v>0</v>
      </c>
      <c r="CO89" s="34">
        <f>'[1]RESIDENT SUMMARY'!F89</f>
        <v>0</v>
      </c>
      <c r="CP89" s="34">
        <f>'[1]RESIDENT SUMMARY'!E89</f>
        <v>0</v>
      </c>
      <c r="CQ89" s="34">
        <f>'[1]RESIDENT SUMMARY'!G89</f>
        <v>0</v>
      </c>
      <c r="CR89" s="35" t="b">
        <f t="shared" si="43"/>
        <v>0</v>
      </c>
    </row>
    <row r="90" spans="29:96" ht="18.75" customHeight="1" x14ac:dyDescent="0.25">
      <c r="AC90" s="24"/>
      <c r="AD90" s="24"/>
      <c r="AE90" s="24"/>
      <c r="CK90" s="33">
        <f>'[1]RESIDENT SUMMARY'!A90</f>
        <v>0</v>
      </c>
      <c r="CL90" s="34">
        <f>'[1]RESIDENT SUMMARY'!B90</f>
        <v>0</v>
      </c>
      <c r="CM90" s="34">
        <f>'[1]RESIDENT SUMMARY'!C90</f>
        <v>0</v>
      </c>
      <c r="CN90" s="34">
        <f>'[1]RESIDENT SUMMARY'!D90</f>
        <v>0</v>
      </c>
      <c r="CO90" s="34">
        <f>'[1]RESIDENT SUMMARY'!F90</f>
        <v>0</v>
      </c>
      <c r="CP90" s="34">
        <f>'[1]RESIDENT SUMMARY'!E90</f>
        <v>0</v>
      </c>
      <c r="CQ90" s="34">
        <f>'[1]RESIDENT SUMMARY'!G90</f>
        <v>0</v>
      </c>
      <c r="CR90" s="35" t="b">
        <f t="shared" si="43"/>
        <v>0</v>
      </c>
    </row>
    <row r="91" spans="29:96" ht="18.75" customHeight="1" x14ac:dyDescent="0.25">
      <c r="AC91" s="24"/>
      <c r="AD91" s="24"/>
      <c r="AE91" s="24"/>
      <c r="CK91" s="33">
        <f>'[1]RESIDENT SUMMARY'!A91</f>
        <v>0</v>
      </c>
      <c r="CL91" s="34">
        <f>'[1]RESIDENT SUMMARY'!B91</f>
        <v>0</v>
      </c>
      <c r="CM91" s="34">
        <f>'[1]RESIDENT SUMMARY'!C91</f>
        <v>0</v>
      </c>
      <c r="CN91" s="34">
        <f>'[1]RESIDENT SUMMARY'!D91</f>
        <v>0</v>
      </c>
      <c r="CO91" s="34">
        <f>'[1]RESIDENT SUMMARY'!F91</f>
        <v>0</v>
      </c>
      <c r="CP91" s="34">
        <f>'[1]RESIDENT SUMMARY'!E91</f>
        <v>0</v>
      </c>
      <c r="CQ91" s="34">
        <f>'[1]RESIDENT SUMMARY'!G91</f>
        <v>0</v>
      </c>
      <c r="CR91" s="35" t="b">
        <f t="shared" si="43"/>
        <v>0</v>
      </c>
    </row>
    <row r="92" spans="29:96" ht="18.75" customHeight="1" x14ac:dyDescent="0.25">
      <c r="AC92" s="24"/>
      <c r="AD92" s="24"/>
      <c r="AE92" s="24"/>
      <c r="CK92" s="33">
        <f>'[1]RESIDENT SUMMARY'!A92</f>
        <v>0</v>
      </c>
      <c r="CL92" s="34">
        <f>'[1]RESIDENT SUMMARY'!B92</f>
        <v>0</v>
      </c>
      <c r="CM92" s="34">
        <f>'[1]RESIDENT SUMMARY'!C92</f>
        <v>0</v>
      </c>
      <c r="CN92" s="34">
        <f>'[1]RESIDENT SUMMARY'!D92</f>
        <v>0</v>
      </c>
      <c r="CO92" s="34">
        <f>'[1]RESIDENT SUMMARY'!F92</f>
        <v>0</v>
      </c>
      <c r="CP92" s="34">
        <f>'[1]RESIDENT SUMMARY'!E92</f>
        <v>0</v>
      </c>
      <c r="CQ92" s="34">
        <f>'[1]RESIDENT SUMMARY'!G92</f>
        <v>0</v>
      </c>
      <c r="CR92" s="35" t="b">
        <f t="shared" si="43"/>
        <v>0</v>
      </c>
    </row>
    <row r="93" spans="29:96" ht="18.75" customHeight="1" x14ac:dyDescent="0.25">
      <c r="AC93" s="24"/>
      <c r="AD93" s="24"/>
      <c r="AE93" s="24"/>
      <c r="CK93" s="33">
        <f>'[1]RESIDENT SUMMARY'!A93</f>
        <v>0</v>
      </c>
      <c r="CL93" s="34">
        <f>'[1]RESIDENT SUMMARY'!B93</f>
        <v>0</v>
      </c>
      <c r="CM93" s="34">
        <f>'[1]RESIDENT SUMMARY'!C93</f>
        <v>0</v>
      </c>
      <c r="CN93" s="34">
        <f>'[1]RESIDENT SUMMARY'!D93</f>
        <v>0</v>
      </c>
      <c r="CO93" s="34">
        <f>'[1]RESIDENT SUMMARY'!F93</f>
        <v>0</v>
      </c>
      <c r="CP93" s="34">
        <f>'[1]RESIDENT SUMMARY'!E93</f>
        <v>0</v>
      </c>
      <c r="CQ93" s="34">
        <f>'[1]RESIDENT SUMMARY'!G93</f>
        <v>0</v>
      </c>
      <c r="CR93" s="35" t="b">
        <f t="shared" si="43"/>
        <v>0</v>
      </c>
    </row>
    <row r="94" spans="29:96" ht="18.75" customHeight="1" x14ac:dyDescent="0.25">
      <c r="AC94" s="24"/>
      <c r="AD94" s="24"/>
      <c r="AE94" s="24"/>
      <c r="CK94" s="33">
        <f>'[1]RESIDENT SUMMARY'!A94</f>
        <v>0</v>
      </c>
      <c r="CL94" s="34">
        <f>'[1]RESIDENT SUMMARY'!B94</f>
        <v>0</v>
      </c>
      <c r="CM94" s="34">
        <f>'[1]RESIDENT SUMMARY'!C94</f>
        <v>0</v>
      </c>
      <c r="CN94" s="34">
        <f>'[1]RESIDENT SUMMARY'!D94</f>
        <v>0</v>
      </c>
      <c r="CO94" s="34">
        <f>'[1]RESIDENT SUMMARY'!F94</f>
        <v>0</v>
      </c>
      <c r="CP94" s="34">
        <f>'[1]RESIDENT SUMMARY'!E94</f>
        <v>0</v>
      </c>
      <c r="CQ94" s="34">
        <f>'[1]RESIDENT SUMMARY'!G94</f>
        <v>0</v>
      </c>
      <c r="CR94" s="35" t="b">
        <f t="shared" si="43"/>
        <v>0</v>
      </c>
    </row>
    <row r="95" spans="29:96" ht="18.75" customHeight="1" x14ac:dyDescent="0.25">
      <c r="AC95" s="24"/>
      <c r="AD95" s="24"/>
      <c r="AE95" s="24"/>
      <c r="CK95" s="33">
        <f>'[1]RESIDENT SUMMARY'!A95</f>
        <v>0</v>
      </c>
      <c r="CL95" s="34">
        <f>'[1]RESIDENT SUMMARY'!B95</f>
        <v>0</v>
      </c>
      <c r="CM95" s="34">
        <f>'[1]RESIDENT SUMMARY'!C95</f>
        <v>0</v>
      </c>
      <c r="CN95" s="34">
        <f>'[1]RESIDENT SUMMARY'!D95</f>
        <v>0</v>
      </c>
      <c r="CO95" s="34">
        <f>'[1]RESIDENT SUMMARY'!F95</f>
        <v>0</v>
      </c>
      <c r="CP95" s="34">
        <f>'[1]RESIDENT SUMMARY'!E95</f>
        <v>0</v>
      </c>
      <c r="CQ95" s="34">
        <f>'[1]RESIDENT SUMMARY'!G95</f>
        <v>0</v>
      </c>
      <c r="CR95" s="35" t="b">
        <f t="shared" si="43"/>
        <v>0</v>
      </c>
    </row>
    <row r="96" spans="29:96" ht="18.75" customHeight="1" x14ac:dyDescent="0.25">
      <c r="AC96" s="24"/>
      <c r="AD96" s="24"/>
      <c r="AE96" s="24"/>
      <c r="CK96" s="33">
        <f>'[1]RESIDENT SUMMARY'!A96</f>
        <v>0</v>
      </c>
      <c r="CL96" s="34">
        <f>'[1]RESIDENT SUMMARY'!B96</f>
        <v>0</v>
      </c>
      <c r="CM96" s="34">
        <f>'[1]RESIDENT SUMMARY'!C96</f>
        <v>0</v>
      </c>
      <c r="CN96" s="34">
        <f>'[1]RESIDENT SUMMARY'!D96</f>
        <v>0</v>
      </c>
      <c r="CO96" s="34">
        <f>'[1]RESIDENT SUMMARY'!F96</f>
        <v>0</v>
      </c>
      <c r="CP96" s="34">
        <f>'[1]RESIDENT SUMMARY'!E96</f>
        <v>0</v>
      </c>
      <c r="CQ96" s="34">
        <f>'[1]RESIDENT SUMMARY'!G96</f>
        <v>0</v>
      </c>
      <c r="CR96" s="35" t="b">
        <f t="shared" si="43"/>
        <v>0</v>
      </c>
    </row>
    <row r="97" spans="29:96" ht="18.75" customHeight="1" x14ac:dyDescent="0.25">
      <c r="AC97" s="24"/>
      <c r="AD97" s="24"/>
      <c r="AE97" s="24"/>
      <c r="CK97" s="33">
        <f>'[1]RESIDENT SUMMARY'!A97</f>
        <v>0</v>
      </c>
      <c r="CL97" s="34">
        <f>'[1]RESIDENT SUMMARY'!B97</f>
        <v>0</v>
      </c>
      <c r="CM97" s="34">
        <f>'[1]RESIDENT SUMMARY'!C97</f>
        <v>0</v>
      </c>
      <c r="CN97" s="34">
        <f>'[1]RESIDENT SUMMARY'!D97</f>
        <v>0</v>
      </c>
      <c r="CO97" s="34">
        <f>'[1]RESIDENT SUMMARY'!F97</f>
        <v>0</v>
      </c>
      <c r="CP97" s="34">
        <f>'[1]RESIDENT SUMMARY'!E97</f>
        <v>0</v>
      </c>
      <c r="CQ97" s="34">
        <f>'[1]RESIDENT SUMMARY'!G97</f>
        <v>0</v>
      </c>
      <c r="CR97" s="35" t="b">
        <f t="shared" si="43"/>
        <v>0</v>
      </c>
    </row>
    <row r="98" spans="29:96" ht="18.75" customHeight="1" x14ac:dyDescent="0.25">
      <c r="AC98" s="24"/>
      <c r="AD98" s="24"/>
      <c r="AE98" s="24"/>
      <c r="CK98" s="33">
        <f>'[1]RESIDENT SUMMARY'!A98</f>
        <v>0</v>
      </c>
      <c r="CL98" s="34">
        <f>'[1]RESIDENT SUMMARY'!B98</f>
        <v>0</v>
      </c>
      <c r="CM98" s="34">
        <f>'[1]RESIDENT SUMMARY'!C98</f>
        <v>0</v>
      </c>
      <c r="CN98" s="34">
        <f>'[1]RESIDENT SUMMARY'!D98</f>
        <v>0</v>
      </c>
      <c r="CO98" s="34">
        <f>'[1]RESIDENT SUMMARY'!F98</f>
        <v>0</v>
      </c>
      <c r="CP98" s="34">
        <f>'[1]RESIDENT SUMMARY'!E98</f>
        <v>0</v>
      </c>
      <c r="CQ98" s="34">
        <f>'[1]RESIDENT SUMMARY'!G98</f>
        <v>0</v>
      </c>
      <c r="CR98" s="35" t="b">
        <f t="shared" si="43"/>
        <v>0</v>
      </c>
    </row>
    <row r="99" spans="29:96" ht="18.75" customHeight="1" x14ac:dyDescent="0.25">
      <c r="AC99" s="24"/>
      <c r="AD99" s="24"/>
      <c r="AE99" s="24"/>
      <c r="CK99" s="33">
        <f>'[1]RESIDENT SUMMARY'!A99</f>
        <v>0</v>
      </c>
      <c r="CL99" s="34">
        <f>'[1]RESIDENT SUMMARY'!B99</f>
        <v>0</v>
      </c>
      <c r="CM99" s="34">
        <f>'[1]RESIDENT SUMMARY'!C99</f>
        <v>0</v>
      </c>
      <c r="CN99" s="34">
        <f>'[1]RESIDENT SUMMARY'!D99</f>
        <v>0</v>
      </c>
      <c r="CO99" s="34">
        <f>'[1]RESIDENT SUMMARY'!F99</f>
        <v>0</v>
      </c>
      <c r="CP99" s="34">
        <f>'[1]RESIDENT SUMMARY'!E99</f>
        <v>0</v>
      </c>
      <c r="CQ99" s="34">
        <f>'[1]RESIDENT SUMMARY'!G99</f>
        <v>0</v>
      </c>
      <c r="CR99" s="35" t="b">
        <f t="shared" si="43"/>
        <v>0</v>
      </c>
    </row>
    <row r="100" spans="29:96" ht="18.75" customHeight="1" x14ac:dyDescent="0.25">
      <c r="AC100" s="24"/>
      <c r="AD100" s="24"/>
      <c r="AE100" s="24"/>
      <c r="CK100" s="33">
        <f>'[1]RESIDENT SUMMARY'!A100</f>
        <v>0</v>
      </c>
      <c r="CL100" s="34">
        <f>'[1]RESIDENT SUMMARY'!B100</f>
        <v>0</v>
      </c>
      <c r="CM100" s="34">
        <f>'[1]RESIDENT SUMMARY'!C100</f>
        <v>0</v>
      </c>
      <c r="CN100" s="34">
        <f>'[1]RESIDENT SUMMARY'!D100</f>
        <v>0</v>
      </c>
      <c r="CO100" s="34">
        <f>'[1]RESIDENT SUMMARY'!F100</f>
        <v>0</v>
      </c>
      <c r="CP100" s="34">
        <f>'[1]RESIDENT SUMMARY'!E100</f>
        <v>0</v>
      </c>
      <c r="CQ100" s="34">
        <f>'[1]RESIDENT SUMMARY'!G100</f>
        <v>0</v>
      </c>
      <c r="CR100" s="35" t="b">
        <f t="shared" si="43"/>
        <v>0</v>
      </c>
    </row>
    <row r="101" spans="29:96" ht="18.75" customHeight="1" x14ac:dyDescent="0.25">
      <c r="AC101" s="24"/>
      <c r="AD101" s="24"/>
      <c r="AE101" s="24"/>
      <c r="CK101" s="33">
        <f>'[1]RESIDENT SUMMARY'!A101</f>
        <v>0</v>
      </c>
      <c r="CL101" s="34">
        <f>'[1]RESIDENT SUMMARY'!B101</f>
        <v>0</v>
      </c>
      <c r="CM101" s="34">
        <f>'[1]RESIDENT SUMMARY'!C101</f>
        <v>0</v>
      </c>
      <c r="CN101" s="34">
        <f>'[1]RESIDENT SUMMARY'!D101</f>
        <v>0</v>
      </c>
      <c r="CO101" s="34">
        <f>'[1]RESIDENT SUMMARY'!F101</f>
        <v>0</v>
      </c>
      <c r="CP101" s="34">
        <f>'[1]RESIDENT SUMMARY'!E101</f>
        <v>0</v>
      </c>
      <c r="CQ101" s="34">
        <f>'[1]RESIDENT SUMMARY'!G101</f>
        <v>0</v>
      </c>
      <c r="CR101" s="35" t="b">
        <f t="shared" si="43"/>
        <v>0</v>
      </c>
    </row>
    <row r="102" spans="29:96" ht="18.75" customHeight="1" x14ac:dyDescent="0.25">
      <c r="AC102" s="24"/>
      <c r="AD102" s="24"/>
      <c r="AE102" s="24"/>
    </row>
    <row r="103" spans="29:96" ht="18.75" customHeight="1" x14ac:dyDescent="0.25">
      <c r="AC103" s="24"/>
      <c r="AD103" s="24"/>
      <c r="AE103" s="24"/>
    </row>
    <row r="104" spans="29:96" ht="18.75" customHeight="1" x14ac:dyDescent="0.25">
      <c r="AC104" s="24"/>
      <c r="AD104" s="24"/>
      <c r="AE104" s="24"/>
    </row>
    <row r="105" spans="29:96" ht="18.75" customHeight="1" x14ac:dyDescent="0.25">
      <c r="AC105" s="24"/>
      <c r="AD105" s="24"/>
      <c r="AE105" s="24"/>
    </row>
    <row r="106" spans="29:96" ht="18.75" customHeight="1" x14ac:dyDescent="0.25">
      <c r="AC106" s="24"/>
      <c r="AD106" s="24"/>
      <c r="AE106" s="24"/>
    </row>
    <row r="107" spans="29:96" ht="18.75" customHeight="1" x14ac:dyDescent="0.25">
      <c r="AC107" s="24"/>
      <c r="AD107" s="24"/>
      <c r="AE107" s="24"/>
    </row>
    <row r="108" spans="29:96" ht="18.75" customHeight="1" x14ac:dyDescent="0.25">
      <c r="AC108" s="24"/>
      <c r="AD108" s="24"/>
      <c r="AE108" s="24"/>
    </row>
    <row r="109" spans="29:96" ht="18.75" customHeight="1" x14ac:dyDescent="0.25">
      <c r="AC109" s="24"/>
      <c r="AD109" s="24"/>
      <c r="AE109" s="24"/>
    </row>
    <row r="110" spans="29:96" ht="18.75" customHeight="1" x14ac:dyDescent="0.25">
      <c r="AC110" s="24"/>
      <c r="AD110" s="24"/>
      <c r="AE110" s="24"/>
    </row>
    <row r="111" spans="29:96" ht="18.75" customHeight="1" x14ac:dyDescent="0.25">
      <c r="AC111" s="24"/>
      <c r="AD111" s="24"/>
      <c r="AE111" s="24"/>
    </row>
    <row r="112" spans="29:96" ht="18.75" customHeight="1" x14ac:dyDescent="0.25">
      <c r="AC112" s="24"/>
      <c r="AD112" s="24"/>
      <c r="AE112" s="24"/>
    </row>
    <row r="113" spans="29:31" ht="18.75" customHeight="1" x14ac:dyDescent="0.25">
      <c r="AC113" s="24"/>
      <c r="AD113" s="24"/>
      <c r="AE113" s="24"/>
    </row>
    <row r="114" spans="29:31" ht="18.75" customHeight="1" x14ac:dyDescent="0.25">
      <c r="AC114" s="24"/>
      <c r="AD114" s="24"/>
      <c r="AE114" s="24"/>
    </row>
    <row r="115" spans="29:31" ht="18.75" customHeight="1" x14ac:dyDescent="0.25">
      <c r="AC115" s="24"/>
      <c r="AD115" s="24"/>
      <c r="AE115" s="24"/>
    </row>
    <row r="116" spans="29:31" ht="18.75" customHeight="1" x14ac:dyDescent="0.25">
      <c r="AC116" s="24"/>
      <c r="AD116" s="24"/>
      <c r="AE116" s="24"/>
    </row>
    <row r="117" spans="29:31" ht="18.75" customHeight="1" x14ac:dyDescent="0.25">
      <c r="AC117" s="24"/>
      <c r="AD117" s="24"/>
      <c r="AE117" s="24"/>
    </row>
    <row r="118" spans="29:31" ht="18.75" customHeight="1" x14ac:dyDescent="0.25">
      <c r="AC118" s="24"/>
      <c r="AD118" s="24"/>
      <c r="AE118" s="24"/>
    </row>
    <row r="119" spans="29:31" ht="18.75" customHeight="1" x14ac:dyDescent="0.25">
      <c r="AC119" s="24"/>
      <c r="AD119" s="24"/>
      <c r="AE119" s="24"/>
    </row>
    <row r="120" spans="29:31" ht="18.75" customHeight="1" x14ac:dyDescent="0.25">
      <c r="AC120" s="24"/>
      <c r="AD120" s="24"/>
      <c r="AE120" s="24"/>
    </row>
    <row r="121" spans="29:31" ht="18.75" customHeight="1" x14ac:dyDescent="0.25">
      <c r="AC121" s="24"/>
      <c r="AD121" s="24"/>
      <c r="AE121" s="24"/>
    </row>
    <row r="122" spans="29:31" ht="18.75" customHeight="1" x14ac:dyDescent="0.25">
      <c r="AC122" s="24"/>
      <c r="AD122" s="24"/>
      <c r="AE122" s="24"/>
    </row>
    <row r="123" spans="29:31" ht="18.75" customHeight="1" x14ac:dyDescent="0.25">
      <c r="AC123" s="24"/>
      <c r="AD123" s="24"/>
      <c r="AE123" s="24"/>
    </row>
    <row r="124" spans="29:31" ht="18.75" customHeight="1" x14ac:dyDescent="0.25">
      <c r="AC124" s="24"/>
      <c r="AD124" s="24"/>
      <c r="AE124" s="24"/>
    </row>
    <row r="125" spans="29:31" ht="18.75" customHeight="1" x14ac:dyDescent="0.25">
      <c r="AC125" s="24"/>
      <c r="AD125" s="24"/>
      <c r="AE125" s="24"/>
    </row>
    <row r="126" spans="29:31" ht="18.75" customHeight="1" x14ac:dyDescent="0.25">
      <c r="AC126" s="24"/>
      <c r="AD126" s="24"/>
      <c r="AE126" s="24"/>
    </row>
    <row r="127" spans="29:31" ht="18.75" customHeight="1" x14ac:dyDescent="0.25">
      <c r="AC127" s="24"/>
      <c r="AD127" s="24"/>
      <c r="AE127" s="24"/>
    </row>
    <row r="128" spans="29:31" ht="18.75" customHeight="1" x14ac:dyDescent="0.25">
      <c r="AC128" s="24"/>
      <c r="AD128" s="24"/>
      <c r="AE128" s="24"/>
    </row>
    <row r="129" spans="29:31" ht="18.75" customHeight="1" x14ac:dyDescent="0.25">
      <c r="AC129" s="24"/>
      <c r="AD129" s="24"/>
      <c r="AE129" s="24"/>
    </row>
    <row r="130" spans="29:31" ht="18.75" customHeight="1" x14ac:dyDescent="0.25">
      <c r="AC130" s="24"/>
      <c r="AD130" s="24"/>
      <c r="AE130" s="24"/>
    </row>
    <row r="131" spans="29:31" ht="18.75" customHeight="1" x14ac:dyDescent="0.25">
      <c r="AC131" s="24"/>
      <c r="AD131" s="24"/>
      <c r="AE131" s="24"/>
    </row>
    <row r="132" spans="29:31" ht="18.75" customHeight="1" x14ac:dyDescent="0.25">
      <c r="AC132" s="24"/>
      <c r="AD132" s="24"/>
      <c r="AE132" s="24"/>
    </row>
    <row r="133" spans="29:31" ht="18.75" customHeight="1" x14ac:dyDescent="0.25">
      <c r="AC133" s="24"/>
      <c r="AD133" s="24"/>
      <c r="AE133" s="24"/>
    </row>
    <row r="134" spans="29:31" ht="18.75" customHeight="1" x14ac:dyDescent="0.25">
      <c r="AC134" s="24"/>
      <c r="AD134" s="24"/>
      <c r="AE134" s="24"/>
    </row>
    <row r="135" spans="29:31" ht="18.75" customHeight="1" x14ac:dyDescent="0.25">
      <c r="AC135" s="24"/>
      <c r="AD135" s="24"/>
      <c r="AE135" s="24"/>
    </row>
    <row r="136" spans="29:31" ht="18.75" customHeight="1" x14ac:dyDescent="0.25">
      <c r="AC136" s="24"/>
      <c r="AD136" s="24"/>
      <c r="AE136" s="24"/>
    </row>
    <row r="137" spans="29:31" ht="18.75" customHeight="1" x14ac:dyDescent="0.25">
      <c r="AC137" s="24"/>
      <c r="AD137" s="24"/>
      <c r="AE137" s="24"/>
    </row>
    <row r="138" spans="29:31" ht="18.75" customHeight="1" x14ac:dyDescent="0.25">
      <c r="AC138" s="24"/>
      <c r="AD138" s="24"/>
      <c r="AE138" s="24"/>
    </row>
    <row r="139" spans="29:31" ht="18.75" customHeight="1" x14ac:dyDescent="0.25">
      <c r="AC139" s="24"/>
      <c r="AD139" s="24"/>
      <c r="AE139" s="24"/>
    </row>
    <row r="140" spans="29:31" ht="18.75" customHeight="1" x14ac:dyDescent="0.25">
      <c r="AC140" s="24"/>
      <c r="AD140" s="24"/>
      <c r="AE140" s="24"/>
    </row>
    <row r="141" spans="29:31" ht="18.75" customHeight="1" x14ac:dyDescent="0.25">
      <c r="AC141" s="24"/>
      <c r="AD141" s="24"/>
      <c r="AE141" s="24"/>
    </row>
    <row r="142" spans="29:31" ht="18.75" customHeight="1" x14ac:dyDescent="0.25">
      <c r="AC142" s="24"/>
      <c r="AD142" s="24"/>
      <c r="AE142" s="24"/>
    </row>
    <row r="143" spans="29:31" ht="18.75" customHeight="1" x14ac:dyDescent="0.25">
      <c r="AC143" s="24"/>
      <c r="AD143" s="24"/>
      <c r="AE143" s="24"/>
    </row>
    <row r="144" spans="29:31" ht="18.75" customHeight="1" x14ac:dyDescent="0.25">
      <c r="AC144" s="24"/>
      <c r="AD144" s="24"/>
      <c r="AE144" s="24"/>
    </row>
    <row r="145" spans="29:31" ht="18.75" customHeight="1" x14ac:dyDescent="0.25">
      <c r="AC145" s="24"/>
      <c r="AD145" s="24"/>
      <c r="AE145" s="24"/>
    </row>
    <row r="146" spans="29:31" ht="18.75" customHeight="1" x14ac:dyDescent="0.25">
      <c r="AC146" s="24"/>
      <c r="AD146" s="24"/>
      <c r="AE146" s="24"/>
    </row>
    <row r="147" spans="29:31" ht="18.75" customHeight="1" x14ac:dyDescent="0.25">
      <c r="AC147" s="24"/>
      <c r="AD147" s="24"/>
      <c r="AE147" s="24"/>
    </row>
    <row r="148" spans="29:31" ht="18.75" customHeight="1" x14ac:dyDescent="0.25">
      <c r="AC148" s="24"/>
      <c r="AD148" s="24"/>
      <c r="AE148" s="24"/>
    </row>
    <row r="149" spans="29:31" ht="18.75" customHeight="1" x14ac:dyDescent="0.25">
      <c r="AC149" s="24"/>
      <c r="AD149" s="24"/>
      <c r="AE149" s="24"/>
    </row>
    <row r="150" spans="29:31" ht="18.75" customHeight="1" x14ac:dyDescent="0.25">
      <c r="AC150" s="24"/>
      <c r="AD150" s="24"/>
      <c r="AE150" s="24"/>
    </row>
    <row r="151" spans="29:31" ht="18.75" customHeight="1" x14ac:dyDescent="0.25">
      <c r="AC151" s="24"/>
      <c r="AD151" s="24"/>
      <c r="AE151" s="24"/>
    </row>
    <row r="152" spans="29:31" ht="18.75" customHeight="1" x14ac:dyDescent="0.25">
      <c r="AC152" s="24"/>
      <c r="AD152" s="24"/>
      <c r="AE152" s="24"/>
    </row>
    <row r="153" spans="29:31" ht="18.75" customHeight="1" x14ac:dyDescent="0.25">
      <c r="AC153" s="24"/>
      <c r="AD153" s="24"/>
      <c r="AE153" s="24"/>
    </row>
    <row r="154" spans="29:31" ht="18.75" customHeight="1" x14ac:dyDescent="0.25">
      <c r="AC154" s="24"/>
      <c r="AD154" s="24"/>
      <c r="AE154" s="24"/>
    </row>
    <row r="155" spans="29:31" ht="18.75" customHeight="1" x14ac:dyDescent="0.25">
      <c r="AC155" s="24"/>
      <c r="AD155" s="24"/>
      <c r="AE155" s="24"/>
    </row>
    <row r="156" spans="29:31" ht="18.75" customHeight="1" x14ac:dyDescent="0.25">
      <c r="AC156" s="24"/>
      <c r="AD156" s="24"/>
      <c r="AE156" s="24"/>
    </row>
    <row r="157" spans="29:31" ht="18.75" customHeight="1" x14ac:dyDescent="0.25">
      <c r="AC157" s="24"/>
      <c r="AD157" s="24"/>
      <c r="AE157" s="24"/>
    </row>
    <row r="158" spans="29:31" ht="18.75" customHeight="1" x14ac:dyDescent="0.25">
      <c r="AC158" s="24"/>
      <c r="AD158" s="24"/>
      <c r="AE158" s="24"/>
    </row>
    <row r="159" spans="29:31" ht="18.75" customHeight="1" x14ac:dyDescent="0.25">
      <c r="AC159" s="24"/>
      <c r="AD159" s="24"/>
      <c r="AE159" s="24"/>
    </row>
    <row r="160" spans="29:31" ht="18.75" customHeight="1" x14ac:dyDescent="0.25">
      <c r="AC160" s="24"/>
      <c r="AD160" s="24"/>
      <c r="AE160" s="24"/>
    </row>
    <row r="161" spans="29:31" ht="18.75" customHeight="1" x14ac:dyDescent="0.25">
      <c r="AC161" s="24"/>
      <c r="AD161" s="24"/>
      <c r="AE161" s="24"/>
    </row>
    <row r="162" spans="29:31" ht="18.75" customHeight="1" x14ac:dyDescent="0.25">
      <c r="AC162" s="24"/>
      <c r="AD162" s="24"/>
      <c r="AE162" s="24"/>
    </row>
    <row r="163" spans="29:31" ht="18.75" customHeight="1" x14ac:dyDescent="0.25">
      <c r="AC163" s="24"/>
      <c r="AD163" s="24"/>
      <c r="AE163" s="24"/>
    </row>
    <row r="164" spans="29:31" ht="18.75" customHeight="1" x14ac:dyDescent="0.25">
      <c r="AC164" s="24"/>
      <c r="AD164" s="24"/>
      <c r="AE164" s="24"/>
    </row>
  </sheetData>
  <mergeCells count="60">
    <mergeCell ref="BP67:BT68"/>
    <mergeCell ref="BU67:BW67"/>
    <mergeCell ref="BP69:BT70"/>
    <mergeCell ref="BU69:BU70"/>
    <mergeCell ref="BV69:BV70"/>
    <mergeCell ref="BW69:BW70"/>
    <mergeCell ref="BP57:BP58"/>
    <mergeCell ref="BQ57:BT57"/>
    <mergeCell ref="BU57:BW57"/>
    <mergeCell ref="CH57:CH58"/>
    <mergeCell ref="CI57:CI58"/>
    <mergeCell ref="BP62:BP63"/>
    <mergeCell ref="BQ62:BT62"/>
    <mergeCell ref="BU62:BW62"/>
    <mergeCell ref="CH62:CH63"/>
    <mergeCell ref="CI62:CI63"/>
    <mergeCell ref="BP44:BP45"/>
    <mergeCell ref="BQ44:BT44"/>
    <mergeCell ref="BU44:BW44"/>
    <mergeCell ref="CH44:CH45"/>
    <mergeCell ref="CI44:CI45"/>
    <mergeCell ref="BP52:BP53"/>
    <mergeCell ref="BQ52:BT52"/>
    <mergeCell ref="BU52:BW52"/>
    <mergeCell ref="CH52:CH53"/>
    <mergeCell ref="CI52:CI53"/>
    <mergeCell ref="BP31:BP32"/>
    <mergeCell ref="BQ31:BT31"/>
    <mergeCell ref="BU31:BW31"/>
    <mergeCell ref="CH31:CH32"/>
    <mergeCell ref="CI31:CI32"/>
    <mergeCell ref="BP39:BP40"/>
    <mergeCell ref="BQ39:BT39"/>
    <mergeCell ref="BU39:BW39"/>
    <mergeCell ref="CH39:CH40"/>
    <mergeCell ref="CI39:CI40"/>
    <mergeCell ref="BP12:BP13"/>
    <mergeCell ref="BQ12:BT12"/>
    <mergeCell ref="BU12:BW12"/>
    <mergeCell ref="CH12:CH13"/>
    <mergeCell ref="CI12:CI13"/>
    <mergeCell ref="BP23:BP24"/>
    <mergeCell ref="BQ23:BT23"/>
    <mergeCell ref="BU23:BW23"/>
    <mergeCell ref="CH23:CH24"/>
    <mergeCell ref="CI23:CI24"/>
    <mergeCell ref="CT3:CT4"/>
    <mergeCell ref="CT5:CT6"/>
    <mergeCell ref="BP7:BP8"/>
    <mergeCell ref="BQ7:BT7"/>
    <mergeCell ref="BU7:BW7"/>
    <mergeCell ref="CH7:CH8"/>
    <mergeCell ref="CI7:CI8"/>
    <mergeCell ref="BP1:BP2"/>
    <mergeCell ref="BQ1:BT1"/>
    <mergeCell ref="BU1:BW1"/>
    <mergeCell ref="CH1:CH2"/>
    <mergeCell ref="CI1:CI2"/>
    <mergeCell ref="CT1:CX1"/>
    <mergeCell ref="CT2:CX2"/>
  </mergeCells>
  <conditionalFormatting sqref="BW3:BW6 BW9:BW11 BW14:BW22 BW25:BW30 BW33:BW38 BW46:BW51 BW54:BW56 BW64:BW66 BW59:BW61 BW41:BW43 BW71:BW1048576">
    <cfRule type="cellIs" dxfId="42" priority="33" operator="greaterThan">
      <formula>1</formula>
    </cfRule>
  </conditionalFormatting>
  <conditionalFormatting sqref="BV3:BV6 BV9:BV11 BV14:BV22 BV25:BV30 BV33:BV38 BV46:BV51 BV54:BV56 BV64:BV66 BV59:BV61 BV41:BV43 BR3:BT6 BR9:BT11 BR14:BT22 BR25:BT30 BR33:BT38 BR41:BT43 BR64:BT66 BR59:BT61 BR54:BT56 BR46:BT51 BR71:BT1048576 BV71:BV1048576">
    <cfRule type="cellIs" dxfId="41" priority="32" operator="greaterThan">
      <formula>0</formula>
    </cfRule>
  </conditionalFormatting>
  <conditionalFormatting sqref="BU3:BU6 BU9:BU11 BU14:BU22 BU25:BU30 BU33:BU38 BU46:BU51 BU54:BU56 BU64:BU66 BU59:BU61 BU41:BU43 BQ46:BQ51 BQ54:BQ56 BQ59:BQ61 BQ64:BQ66 BQ41:BQ43 BQ33:BQ38 BQ25:BQ30 BQ14:BQ22 BQ9:BQ11 BQ3:BQ6 BQ71:BQ1048576 BU71:BU1048576">
    <cfRule type="cellIs" dxfId="40" priority="31" operator="greaterThan">
      <formula>0</formula>
    </cfRule>
  </conditionalFormatting>
  <conditionalFormatting sqref="BQ46:BR51 BQ54:BR56 BQ59:BR61 BQ41:BR43 BQ33:BR38 BQ14:BR22 BQ9:BR11 BQ3:BR6 BS2:BW6 BU1:BW1 BS8:BW11 BU7:BW7 BS13:BW22 BU12:BW12 BU23:BW23 BQ24:BW30 BQ23 BS32:BW38 BU31:BW31 BS40:BW43 BU39:BW39 BS45:BW51 BU44:BW44 BS53:BW56 BU52:BW52 BS58:BW61 BU57:BW57 BU62:BW62 BQ63:BW66 BQ62 BQ71:BW1048576 CU5:CV5 CK1:CQ1048576">
    <cfRule type="cellIs" dxfId="39" priority="30" operator="equal">
      <formula>0</formula>
    </cfRule>
  </conditionalFormatting>
  <conditionalFormatting sqref="BQ58:BR58 BQ57">
    <cfRule type="cellIs" dxfId="38" priority="29" operator="equal">
      <formula>0</formula>
    </cfRule>
  </conditionalFormatting>
  <conditionalFormatting sqref="BQ53:BR53 BQ52">
    <cfRule type="cellIs" dxfId="37" priority="28" operator="equal">
      <formula>0</formula>
    </cfRule>
  </conditionalFormatting>
  <conditionalFormatting sqref="BQ45:BR45 BQ44">
    <cfRule type="cellIs" dxfId="36" priority="27" operator="equal">
      <formula>0</formula>
    </cfRule>
  </conditionalFormatting>
  <conditionalFormatting sqref="BQ40:BR40 BQ39">
    <cfRule type="cellIs" dxfId="35" priority="26" operator="equal">
      <formula>0</formula>
    </cfRule>
  </conditionalFormatting>
  <conditionalFormatting sqref="BQ32:BR32 BQ31">
    <cfRule type="cellIs" dxfId="34" priority="25" operator="equal">
      <formula>0</formula>
    </cfRule>
  </conditionalFormatting>
  <conditionalFormatting sqref="BQ13:BR13 BQ12">
    <cfRule type="cellIs" dxfId="33" priority="24" operator="equal">
      <formula>0</formula>
    </cfRule>
  </conditionalFormatting>
  <conditionalFormatting sqref="BQ8:BR8 BQ7">
    <cfRule type="cellIs" dxfId="32" priority="23" operator="equal">
      <formula>0</formula>
    </cfRule>
  </conditionalFormatting>
  <conditionalFormatting sqref="BQ2:BR2 BQ1">
    <cfRule type="cellIs" dxfId="31" priority="22" operator="equal">
      <formula>0</formula>
    </cfRule>
  </conditionalFormatting>
  <conditionalFormatting sqref="CH1:CH1048576">
    <cfRule type="expression" dxfId="30" priority="20">
      <formula>$CI1=3</formula>
    </cfRule>
    <cfRule type="expression" dxfId="29" priority="21">
      <formula>$CI1=2</formula>
    </cfRule>
  </conditionalFormatting>
  <conditionalFormatting sqref="CI3:CI6 CI9:CI11 CI14:CI22 CI25:CI30 CI33:CI38 CI41:CI43 CI46:CI51 CI54:CI56 CI59:CI61 CI64:CI66">
    <cfRule type="cellIs" dxfId="28" priority="18" operator="equal">
      <formula>3</formula>
    </cfRule>
    <cfRule type="cellIs" dxfId="27" priority="19" operator="equal">
      <formula>2</formula>
    </cfRule>
  </conditionalFormatting>
  <conditionalFormatting sqref="CM1">
    <cfRule type="cellIs" dxfId="26" priority="15" operator="equal">
      <formula>"Negative"</formula>
    </cfRule>
    <cfRule type="cellIs" dxfId="25" priority="16" operator="equal">
      <formula>"Pending"</formula>
    </cfRule>
    <cfRule type="containsText" dxfId="24" priority="17" operator="containsText" text="Positive">
      <formula>NOT(ISERROR(SEARCH("Positive",CM1)))</formula>
    </cfRule>
  </conditionalFormatting>
  <conditionalFormatting sqref="CN1:CQ1 CU5:CV5">
    <cfRule type="cellIs" dxfId="23" priority="14" operator="equal">
      <formula>"Yes"</formula>
    </cfRule>
  </conditionalFormatting>
  <conditionalFormatting sqref="CR1">
    <cfRule type="cellIs" dxfId="22" priority="13" operator="equal">
      <formula>"Yes"</formula>
    </cfRule>
  </conditionalFormatting>
  <conditionalFormatting sqref="CR1">
    <cfRule type="cellIs" dxfId="21" priority="12" operator="equal">
      <formula>0</formula>
    </cfRule>
  </conditionalFormatting>
  <conditionalFormatting sqref="BP3:BP6 BP9:BP11 BP14:BP22 BP25:BP30 BP33:BP38 BP41:BP43 BP46:BP51 BP54:BP56 BP59:BP61 BP64:BP66 BP71:BP1048573">
    <cfRule type="expression" dxfId="20" priority="34">
      <formula>$BQ3&gt;0</formula>
    </cfRule>
    <cfRule type="expression" dxfId="19" priority="35">
      <formula>$BU3&gt;0</formula>
    </cfRule>
    <cfRule type="expression" dxfId="18" priority="36">
      <formula>$BW3&gt;1</formula>
    </cfRule>
    <cfRule type="expression" dxfId="17" priority="37">
      <formula>$BV3&gt;0</formula>
    </cfRule>
    <cfRule type="expression" dxfId="16" priority="38">
      <formula>$BR3:$BT6&gt;0</formula>
    </cfRule>
  </conditionalFormatting>
  <conditionalFormatting sqref="BP1048574:BP1048576">
    <cfRule type="expression" dxfId="15" priority="39">
      <formula>$BQ1048574&gt;0</formula>
    </cfRule>
    <cfRule type="expression" dxfId="14" priority="40">
      <formula>$BU1048574&gt;0</formula>
    </cfRule>
    <cfRule type="expression" dxfId="13" priority="41">
      <formula>$BW1048574&gt;1</formula>
    </cfRule>
    <cfRule type="expression" dxfId="12" priority="42">
      <formula>$BV1048574&gt;0</formula>
    </cfRule>
    <cfRule type="expression" dxfId="11" priority="43">
      <formula>$BR1:$BT1048574&gt;0</formula>
    </cfRule>
  </conditionalFormatting>
  <conditionalFormatting sqref="CK21:CQ101">
    <cfRule type="cellIs" dxfId="10" priority="11" operator="equal">
      <formula>0</formula>
    </cfRule>
  </conditionalFormatting>
  <conditionalFormatting sqref="BU67:BW68">
    <cfRule type="cellIs" dxfId="9" priority="10" operator="equal">
      <formula>0</formula>
    </cfRule>
  </conditionalFormatting>
  <conditionalFormatting sqref="BW69">
    <cfRule type="cellIs" dxfId="8" priority="4" operator="greaterThan">
      <formula>1</formula>
    </cfRule>
  </conditionalFormatting>
  <conditionalFormatting sqref="BV69">
    <cfRule type="cellIs" dxfId="7" priority="3" operator="greaterThan">
      <formula>0</formula>
    </cfRule>
  </conditionalFormatting>
  <conditionalFormatting sqref="BU69">
    <cfRule type="cellIs" dxfId="6" priority="2" operator="greaterThan">
      <formula>0</formula>
    </cfRule>
  </conditionalFormatting>
  <conditionalFormatting sqref="BU69:BW69">
    <cfRule type="cellIs" dxfId="5" priority="1" operator="equal">
      <formula>0</formula>
    </cfRule>
  </conditionalFormatting>
  <conditionalFormatting sqref="BP69">
    <cfRule type="expression" dxfId="4" priority="5">
      <formula>$BQ69&gt;0</formula>
    </cfRule>
    <cfRule type="expression" dxfId="3" priority="6">
      <formula>$BU69&gt;0</formula>
    </cfRule>
    <cfRule type="expression" dxfId="2" priority="7">
      <formula>$BW69&gt;1</formula>
    </cfRule>
    <cfRule type="expression" dxfId="1" priority="8">
      <formula>$BV69&gt;0</formula>
    </cfRule>
    <cfRule type="expression" dxfId="0" priority="9">
      <formula>$BR69:$BT72&gt;0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Ryan</dc:creator>
  <cp:lastModifiedBy>Daniel Ryan</cp:lastModifiedBy>
  <dcterms:created xsi:type="dcterms:W3CDTF">2020-04-14T15:48:30Z</dcterms:created>
  <dcterms:modified xsi:type="dcterms:W3CDTF">2020-04-14T15:49:03Z</dcterms:modified>
</cp:coreProperties>
</file>