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IGBEV\7 Projekter\Nyt bevaringskoncept 2019-20\Leverancer\P4 Konsekvensvurdering\v2.1\Engelsk\"/>
    </mc:Choice>
  </mc:AlternateContent>
  <bookViews>
    <workbookView xWindow="0" yWindow="0" windowWidth="23040" windowHeight="7860" activeTab="3"/>
  </bookViews>
  <sheets>
    <sheet name="Consequence assessment" sheetId="3" r:id="rId1"/>
    <sheet name="Economy" sheetId="8" r:id="rId2"/>
    <sheet name="Preconditions" sheetId="6" r:id="rId3"/>
    <sheet name="Terminology" sheetId="7" r:id="rId4"/>
  </sheets>
  <definedNames>
    <definedName name="_A1">Preconditions!$C$17</definedName>
    <definedName name="_A2">Preconditions!$C$32</definedName>
    <definedName name="_A3">Preconditions!$C$50</definedName>
    <definedName name="_A4">Preconditions!$C$69</definedName>
    <definedName name="_A5">Preconditions!$C$90</definedName>
    <definedName name="_A8">Preconditions!$C$106</definedName>
    <definedName name="_B1">Preconditions!$C$21</definedName>
    <definedName name="_B2">Preconditions!$C$38</definedName>
    <definedName name="_B3">Preconditions!$C$55</definedName>
    <definedName name="_B4">Preconditions!$C$77</definedName>
    <definedName name="_B5">Preconditions!$C$94</definedName>
    <definedName name="_B8">Preconditions!$C$113</definedName>
    <definedName name="_C1">Preconditions!$C$25</definedName>
    <definedName name="_C2">Preconditions!$C$44</definedName>
    <definedName name="_C3">Preconditions!$C$60</definedName>
    <definedName name="_C4">Preconditions!$C$85</definedName>
    <definedName name="_C5">Preconditions!$C$98</definedName>
    <definedName name="_C8">Preconditions!$C$120</definedName>
    <definedName name="_xlnm._FilterDatabase" localSheetId="0" hidden="1">'Consequence assessment'!$A$4:$B$4</definedName>
    <definedName name="Andel_af_regneark_pr._aflevering">Preconditions!$C$8</definedName>
    <definedName name="Andel_med_regneark">Preconditions!$C$10</definedName>
    <definedName name="Arbejdstid_til_produktion_af_arkiveringsver.s">Preconditions!$C$11</definedName>
    <definedName name="Fejlkonvertering_fra_regneark">Preconditions!$C$12</definedName>
    <definedName name="FTE">Preconditions!#REF!</definedName>
    <definedName name="Gns_pris_pr._TB_År">Preconditions!$C$6</definedName>
    <definedName name="Gns_størrelse_for_aflevering">Preconditions!$C$7</definedName>
    <definedName name="Pris_dialogtime">Preconditions!$C$5</definedName>
    <definedName name="Pris_pr_time">Preconditions!$C$3</definedName>
    <definedName name="Pris_udvikler_time">Preconditions!$C$4</definedName>
    <definedName name="Årlige_afleveringer">Preconditions!$C$9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5" i="3"/>
  <c r="G6" i="3"/>
  <c r="G7" i="3"/>
  <c r="G8" i="3"/>
  <c r="G9" i="3"/>
  <c r="G10" i="3"/>
  <c r="G11" i="3"/>
  <c r="G12" i="3"/>
  <c r="G13" i="3"/>
  <c r="G5" i="3"/>
  <c r="D6" i="3"/>
  <c r="D7" i="3"/>
  <c r="D8" i="3"/>
  <c r="D9" i="3"/>
  <c r="D10" i="3"/>
  <c r="D11" i="3"/>
  <c r="D12" i="3"/>
  <c r="D13" i="3"/>
  <c r="D5" i="3"/>
  <c r="D120" i="6" l="1"/>
  <c r="J119" i="6"/>
  <c r="J112" i="6"/>
  <c r="J105" i="6"/>
  <c r="D113" i="6"/>
  <c r="D106" i="6"/>
  <c r="D6" i="6"/>
  <c r="G105" i="6"/>
  <c r="G112" i="6"/>
  <c r="G119" i="6"/>
  <c r="D21" i="6"/>
  <c r="G37" i="6"/>
  <c r="J20" i="6"/>
  <c r="J16" i="6"/>
  <c r="D5" i="6"/>
  <c r="D4" i="6"/>
  <c r="D3" i="6"/>
  <c r="B10" i="8"/>
  <c r="B17" i="8"/>
  <c r="G43" i="6"/>
  <c r="J59" i="6"/>
  <c r="J58" i="6"/>
  <c r="G58" i="6"/>
  <c r="G59" i="6"/>
  <c r="D60" i="6"/>
  <c r="D69" i="6"/>
  <c r="J67" i="6"/>
  <c r="J68" i="6"/>
  <c r="G67" i="6"/>
  <c r="G68" i="6"/>
  <c r="D77" i="6"/>
  <c r="J75" i="6"/>
  <c r="J76" i="6"/>
  <c r="G75" i="6"/>
  <c r="G76" i="6"/>
  <c r="G83" i="6"/>
  <c r="J83" i="6"/>
  <c r="J84" i="6"/>
  <c r="G84" i="6"/>
  <c r="D85" i="6"/>
  <c r="J89" i="6"/>
  <c r="J93" i="6"/>
  <c r="G93" i="6"/>
  <c r="G89" i="6"/>
  <c r="D90" i="6"/>
  <c r="D94" i="6"/>
  <c r="D98" i="6"/>
  <c r="J97" i="6"/>
  <c r="G97" i="6"/>
  <c r="J124" i="6"/>
  <c r="J126" i="6"/>
  <c r="J127" i="6"/>
  <c r="G124" i="6"/>
  <c r="G126" i="6"/>
  <c r="G20" i="6"/>
  <c r="G16" i="6"/>
  <c r="D17" i="6"/>
  <c r="D25" i="6"/>
  <c r="D29" i="6"/>
  <c r="D30" i="6"/>
  <c r="D32" i="6"/>
  <c r="D35" i="6"/>
  <c r="D38" i="6"/>
  <c r="D36" i="6"/>
  <c r="J31" i="6"/>
  <c r="G31" i="6"/>
  <c r="J37" i="6"/>
  <c r="J43" i="6"/>
  <c r="D41" i="6"/>
  <c r="D42" i="6"/>
  <c r="D44" i="6"/>
  <c r="D50" i="6"/>
  <c r="D55" i="6"/>
  <c r="J54" i="6"/>
  <c r="J53" i="6"/>
  <c r="J49" i="6"/>
  <c r="J48" i="6"/>
  <c r="G48" i="6"/>
  <c r="G49" i="6"/>
  <c r="G53" i="6"/>
  <c r="G54" i="6"/>
  <c r="B29" i="8"/>
  <c r="B27" i="8"/>
  <c r="B20" i="8" l="1"/>
  <c r="B21" i="8"/>
  <c r="B25" i="8"/>
  <c r="B23" i="8"/>
  <c r="B15" i="8"/>
  <c r="D14" i="3" l="1"/>
  <c r="G14" i="3"/>
  <c r="J14" i="3"/>
  <c r="C27" i="8"/>
  <c r="E27" i="8"/>
  <c r="D27" i="8"/>
  <c r="C80" i="6" l="1"/>
  <c r="F81" i="6" s="1"/>
  <c r="C76" i="6"/>
  <c r="C74" i="6"/>
  <c r="C66" i="6"/>
  <c r="C72" i="6"/>
  <c r="F73" i="6" s="1"/>
  <c r="C64" i="6"/>
  <c r="F65" i="6" s="1"/>
  <c r="D127" i="6"/>
  <c r="C93" i="6"/>
  <c r="F97" i="6"/>
  <c r="F93" i="6"/>
  <c r="F89" i="6"/>
  <c r="I89" i="6" s="1"/>
  <c r="C90" i="6" s="1"/>
  <c r="I97" i="6" l="1"/>
  <c r="C98" i="6" s="1"/>
  <c r="I93" i="6"/>
  <c r="C94" i="6" s="1"/>
  <c r="I123" i="6" l="1"/>
  <c r="C124" i="6" s="1"/>
  <c r="I124" i="6" s="1"/>
  <c r="I125" i="6"/>
  <c r="C126" i="6" s="1"/>
  <c r="I126" i="6" s="1"/>
  <c r="I127" i="6" s="1"/>
  <c r="F119" i="6" l="1"/>
  <c r="I117" i="6"/>
  <c r="I118" i="6" s="1"/>
  <c r="C119" i="6" s="1"/>
  <c r="C117" i="6"/>
  <c r="C116" i="6"/>
  <c r="F117" i="6" s="1"/>
  <c r="F112" i="6"/>
  <c r="I110" i="6"/>
  <c r="C110" i="6"/>
  <c r="C109" i="6"/>
  <c r="F110" i="6" s="1"/>
  <c r="I103" i="6"/>
  <c r="I104" i="6" s="1"/>
  <c r="C103" i="6"/>
  <c r="C102" i="6"/>
  <c r="F103" i="6" s="1"/>
  <c r="C112" i="6" l="1"/>
  <c r="I112" i="6" s="1"/>
  <c r="C113" i="6" s="1"/>
  <c r="E6" i="8" s="1"/>
  <c r="I111" i="6"/>
  <c r="C105" i="6"/>
  <c r="I119" i="6"/>
  <c r="C120" i="6" s="1"/>
  <c r="F105" i="6"/>
  <c r="D6" i="8" l="1"/>
  <c r="D7" i="8" s="1"/>
  <c r="E7" i="8"/>
  <c r="I105" i="6"/>
  <c r="C106" i="6" s="1"/>
  <c r="C6" i="8" l="1"/>
  <c r="C7" i="8" s="1"/>
  <c r="C5" i="6"/>
  <c r="F76" i="6" s="1"/>
  <c r="F84" i="6" l="1"/>
  <c r="F68" i="6"/>
  <c r="F37" i="6" l="1"/>
  <c r="F59" i="6"/>
  <c r="I59" i="6" s="1"/>
  <c r="F58" i="6"/>
  <c r="I58" i="6" s="1"/>
  <c r="F54" i="6"/>
  <c r="I54" i="6" s="1"/>
  <c r="F53" i="6"/>
  <c r="I53" i="6" s="1"/>
  <c r="F49" i="6"/>
  <c r="I49" i="6" s="1"/>
  <c r="F48" i="6"/>
  <c r="I48" i="6" s="1"/>
  <c r="F83" i="6"/>
  <c r="F75" i="6"/>
  <c r="F67" i="6"/>
  <c r="F43" i="6"/>
  <c r="F31" i="6"/>
  <c r="I31" i="6" s="1"/>
  <c r="I20" i="6"/>
  <c r="C21" i="6" s="1"/>
  <c r="D8" i="8" s="1"/>
  <c r="D10" i="8" s="1"/>
  <c r="F20" i="6"/>
  <c r="F16" i="6"/>
  <c r="I84" i="6"/>
  <c r="I81" i="6"/>
  <c r="I76" i="6"/>
  <c r="I73" i="6"/>
  <c r="I82" i="6" l="1"/>
  <c r="C83" i="6" s="1"/>
  <c r="I83" i="6" s="1"/>
  <c r="C85" i="6" s="1"/>
  <c r="F82" i="6"/>
  <c r="I74" i="6"/>
  <c r="C75" i="6" s="1"/>
  <c r="I75" i="6" s="1"/>
  <c r="C77" i="6" s="1"/>
  <c r="F74" i="6"/>
  <c r="C32" i="6"/>
  <c r="C20" i="8" s="1"/>
  <c r="C60" i="6"/>
  <c r="E21" i="8" s="1"/>
  <c r="C50" i="6"/>
  <c r="C21" i="8" s="1"/>
  <c r="C55" i="6"/>
  <c r="D21" i="8" s="1"/>
  <c r="I65" i="6"/>
  <c r="C23" i="8" l="1"/>
  <c r="C29" i="8" s="1"/>
  <c r="D12" i="8"/>
  <c r="D13" i="8" s="1"/>
  <c r="E12" i="8"/>
  <c r="E13" i="8" s="1"/>
  <c r="E15" i="8" s="1"/>
  <c r="I66" i="6"/>
  <c r="C67" i="6" s="1"/>
  <c r="I67" i="6" s="1"/>
  <c r="F66" i="6"/>
  <c r="I68" i="6"/>
  <c r="I43" i="6"/>
  <c r="I37" i="6"/>
  <c r="C25" i="6"/>
  <c r="I16" i="6"/>
  <c r="C17" i="6" s="1"/>
  <c r="C8" i="8" s="1"/>
  <c r="C10" i="8" s="1"/>
  <c r="D17" i="8" l="1"/>
  <c r="D15" i="8"/>
  <c r="E8" i="8"/>
  <c r="E10" i="8" s="1"/>
  <c r="E17" i="8" s="1"/>
  <c r="C69" i="6"/>
  <c r="C44" i="6"/>
  <c r="C38" i="6"/>
  <c r="D20" i="8" l="1"/>
  <c r="D23" i="8" s="1"/>
  <c r="D29" i="8" s="1"/>
  <c r="E20" i="8"/>
  <c r="E23" i="8" s="1"/>
  <c r="E29" i="8" s="1"/>
  <c r="C12" i="8"/>
  <c r="C13" i="8" s="1"/>
  <c r="C15" i="8" s="1"/>
  <c r="C17" i="8" l="1"/>
</calcChain>
</file>

<file path=xl/sharedStrings.xml><?xml version="1.0" encoding="utf-8"?>
<sst xmlns="http://schemas.openxmlformats.org/spreadsheetml/2006/main" count="386" uniqueCount="132">
  <si>
    <t>Type</t>
  </si>
  <si>
    <t>timer</t>
  </si>
  <si>
    <t>%</t>
  </si>
  <si>
    <t xml:space="preserve">Sum </t>
  </si>
  <si>
    <t>TB</t>
  </si>
  <si>
    <t>Sum</t>
  </si>
  <si>
    <t xml:space="preserve">for </t>
  </si>
  <si>
    <t>Hvilke programmer og hardware skal indkøbes for at understøtte den nye bevaringsplan?</t>
  </si>
  <si>
    <t>Hvad vil det fx koste at implementere den nye bevaringsplan i udviklingen af en ny bekendtgørelse?</t>
  </si>
  <si>
    <t>Vil konvertering af data fx medføre højere datakvalitet, og/eller vil det tage mindre tid?</t>
  </si>
  <si>
    <t>Vil processer til validering fx kunne automatiseres og/eller vil data kunne testes dybere dvs. kan datakvaliteten højnes ved test af flere vigtige egenskaber?</t>
  </si>
  <si>
    <t>Hvad vil det kræve og/eller koste for leverandørerne at omstille deres processer og maskiner til konvertering af det nye bevaringsformat?</t>
  </si>
  <si>
    <t>Hvor mange ressourcer skal afsættes til at overvåge og i fremtiden migrere det nye bevaringsformat?</t>
  </si>
  <si>
    <t>&lt;-</t>
  </si>
  <si>
    <t>Danish National Archives</t>
  </si>
  <si>
    <t>Existing preservation format (state format)</t>
  </si>
  <si>
    <t>New preservation format (state format)</t>
  </si>
  <si>
    <t>Original format (state format(s))</t>
  </si>
  <si>
    <t>Choose business area above</t>
  </si>
  <si>
    <t>Area</t>
  </si>
  <si>
    <t>Value</t>
  </si>
  <si>
    <t>Consequence</t>
  </si>
  <si>
    <t>Consequence assessment for content type [x]</t>
  </si>
  <si>
    <t>Your archive</t>
  </si>
  <si>
    <t>Continuous costs</t>
  </si>
  <si>
    <t>Initial costs</t>
  </si>
  <si>
    <t>Currency</t>
  </si>
  <si>
    <t>EUR</t>
  </si>
  <si>
    <t>EUR/year</t>
  </si>
  <si>
    <t>EUR/subm.</t>
  </si>
  <si>
    <t>EUR/subm./year</t>
  </si>
  <si>
    <t>Time</t>
  </si>
  <si>
    <t>Quality</t>
  </si>
  <si>
    <t>Money</t>
  </si>
  <si>
    <t>Areas of business</t>
  </si>
  <si>
    <t>Explanation</t>
  </si>
  <si>
    <t>Currency delimitation</t>
  </si>
  <si>
    <t xml:space="preserve"> subsum</t>
  </si>
  <si>
    <t>Storage</t>
  </si>
  <si>
    <t>Validation</t>
  </si>
  <si>
    <t>Conversion</t>
  </si>
  <si>
    <t>Transition to new conversion</t>
  </si>
  <si>
    <t>Dissemination</t>
  </si>
  <si>
    <t>Investment in machines and software</t>
  </si>
  <si>
    <t>Continuous monitoring and maintenance</t>
  </si>
  <si>
    <t>Adjust numbers in column</t>
  </si>
  <si>
    <t>Explanation of preseumption</t>
  </si>
  <si>
    <t>Basic numbers</t>
  </si>
  <si>
    <t>of</t>
  </si>
  <si>
    <t>at</t>
  </si>
  <si>
    <t>EUR/hour</t>
  </si>
  <si>
    <t>amount</t>
  </si>
  <si>
    <t>hours</t>
  </si>
  <si>
    <t>equate</t>
  </si>
  <si>
    <t>Business area consequences</t>
  </si>
  <si>
    <t>Amount per submission</t>
  </si>
  <si>
    <t>Amount per submission per year onwards</t>
  </si>
  <si>
    <t>(-1) Limited negative consequence</t>
  </si>
  <si>
    <t>(0) No change</t>
  </si>
  <si>
    <t>(1) Limited positive consequence</t>
  </si>
  <si>
    <t>(2) Significant positive consequence</t>
  </si>
  <si>
    <t>Single amount</t>
  </si>
  <si>
    <t>Expected costs &gt; 13.500 EUR</t>
  </si>
  <si>
    <t>Expected costs &lt; 13.500 EUR</t>
  </si>
  <si>
    <t>Expected savings  &lt; 13.500 EUR</t>
  </si>
  <si>
    <t>Expected savings &gt; 13.500 EUR</t>
  </si>
  <si>
    <t>Change is within a triviality limit less than 1.500 EUR</t>
  </si>
  <si>
    <t>Time-demanding and manual workflows</t>
  </si>
  <si>
    <t>Time-demanding and but few manual workflows</t>
  </si>
  <si>
    <t>Effective but manual workflows</t>
  </si>
  <si>
    <t>No remarkable difference in effectiveness or processing time for workflows</t>
  </si>
  <si>
    <t>Effective and automatic workflows</t>
  </si>
  <si>
    <t>No or few possibilities for an increase in quality</t>
  </si>
  <si>
    <t>Poor possibilities for an increase in quality</t>
  </si>
  <si>
    <t>Not more or fewer possibilites for an increase in quality</t>
  </si>
  <si>
    <t>Several possibilities for an increase in quality</t>
  </si>
  <si>
    <t>Several and immediately available possibilities for an increase in quality</t>
  </si>
  <si>
    <t>How much does it cost to store data?</t>
  </si>
  <si>
    <t>What is necessary to disseminate the data again?</t>
  </si>
  <si>
    <t xml:space="preserve">The above are guidelines for when to give a consequence a vlaue from -2 to 2 based on the type of consequence </t>
  </si>
  <si>
    <t>Quality is defined as: 1) Better possibilites for automated validation of the content type og 2) Better preservation of significant properties</t>
  </si>
  <si>
    <t>Existing preservation format</t>
  </si>
  <si>
    <t>New preservation format</t>
  </si>
  <si>
    <t>Original format(s)</t>
  </si>
  <si>
    <t>Time consumption</t>
  </si>
  <si>
    <t>Costs per year</t>
  </si>
  <si>
    <t>hours/year</t>
  </si>
  <si>
    <t>days</t>
  </si>
  <si>
    <t>Per submission</t>
  </si>
  <si>
    <t>subm.</t>
  </si>
  <si>
    <t>In total</t>
  </si>
  <si>
    <t>Price per hour, your archive</t>
  </si>
  <si>
    <t>Price per hour, consultant/developer</t>
  </si>
  <si>
    <t>Price per hour, dialogue with data producer</t>
  </si>
  <si>
    <t>Average price for storage</t>
  </si>
  <si>
    <t>Average size of submissions</t>
  </si>
  <si>
    <t>Share of content type per submission</t>
  </si>
  <si>
    <t>Yearly submissions</t>
  </si>
  <si>
    <t>Share of submissions with content type</t>
  </si>
  <si>
    <t>Workhours for production of submission</t>
  </si>
  <si>
    <t>Error rate in conversion due to content type</t>
  </si>
  <si>
    <t>Development time</t>
  </si>
  <si>
    <t>Investment in software for validation</t>
  </si>
  <si>
    <t>Investment in software for dissemination</t>
  </si>
  <si>
    <t>Analysis</t>
  </si>
  <si>
    <t>New legislation</t>
  </si>
  <si>
    <t>In total in EUR</t>
  </si>
  <si>
    <t>EUR/TB</t>
  </si>
  <si>
    <t>EUR/TB/year</t>
  </si>
  <si>
    <t>Amount per hour</t>
  </si>
  <si>
    <t>Amount per terabyte each year</t>
  </si>
  <si>
    <t>Sum amount for expenses each year</t>
  </si>
  <si>
    <t>Amount per terabyte</t>
  </si>
  <si>
    <t>Analysis and new legislation</t>
  </si>
  <si>
    <t>Total workhours</t>
  </si>
  <si>
    <t>Dialogue with data producer</t>
  </si>
  <si>
    <t>Of which share content type is</t>
  </si>
  <si>
    <t>Of which share is spent on conversion errors</t>
  </si>
  <si>
    <t>Of which share content type is (50% reduction)</t>
  </si>
  <si>
    <t>Reduction factor</t>
  </si>
  <si>
    <t>Price for storage of content type</t>
  </si>
  <si>
    <t>Initiation</t>
  </si>
  <si>
    <t>Maintenance</t>
  </si>
  <si>
    <t>Transformed to workhours</t>
  </si>
  <si>
    <t>Average size of submission</t>
  </si>
  <si>
    <t>Share of content type per average submission</t>
  </si>
  <si>
    <t>Consequence types and explanation</t>
  </si>
  <si>
    <t>Consequence scores</t>
  </si>
  <si>
    <t>No.</t>
  </si>
  <si>
    <t>(-2) Significant negative consequence</t>
  </si>
  <si>
    <t>Data producer/Their supplier</t>
  </si>
  <si>
    <t>Consequence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</si>
</sst>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k_r_._-;\-* #,##0.00\ _k_r_._-;_-* &quot;-&quot;??\ _k_r_.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6" borderId="3" xfId="0" applyFill="1" applyBorder="1"/>
    <xf numFmtId="0" fontId="0" fillId="6" borderId="4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0" borderId="0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6" borderId="6" xfId="0" applyFill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1" fillId="0" borderId="0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1" fillId="6" borderId="0" xfId="0" applyFont="1" applyFill="1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0" xfId="1" applyAlignment="1">
      <alignment wrapText="1"/>
    </xf>
    <xf numFmtId="0" fontId="2" fillId="6" borderId="4" xfId="1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right" wrapText="1"/>
    </xf>
    <xf numFmtId="0" fontId="1" fillId="0" borderId="8" xfId="0" applyFont="1" applyFill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5" xfId="0" applyBorder="1"/>
    <xf numFmtId="0" fontId="2" fillId="0" borderId="5" xfId="1" applyBorder="1" applyAlignment="1"/>
    <xf numFmtId="0" fontId="2" fillId="0" borderId="5" xfId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2" fillId="0" borderId="0" xfId="0" applyFont="1"/>
    <xf numFmtId="0" fontId="2" fillId="0" borderId="14" xfId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6" borderId="0" xfId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0" fontId="0" fillId="0" borderId="0" xfId="0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vertical="top"/>
    </xf>
    <xf numFmtId="1" fontId="0" fillId="0" borderId="0" xfId="0" applyNumberFormat="1" applyFont="1"/>
    <xf numFmtId="1" fontId="1" fillId="0" borderId="0" xfId="0" applyNumberFormat="1" applyFont="1"/>
    <xf numFmtId="0" fontId="7" fillId="0" borderId="0" xfId="0" applyFont="1" applyAlignment="1">
      <alignment vertical="center" textRotation="255"/>
    </xf>
    <xf numFmtId="0" fontId="1" fillId="6" borderId="2" xfId="0" applyFont="1" applyFill="1" applyBorder="1" applyAlignment="1">
      <alignment wrapText="1"/>
    </xf>
    <xf numFmtId="0" fontId="0" fillId="8" borderId="5" xfId="0" applyFont="1" applyFill="1" applyBorder="1" applyAlignment="1">
      <alignment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0" xfId="0" applyFont="1" applyFill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2" xfId="0" applyFont="1" applyFill="1" applyBorder="1" applyAlignment="1">
      <alignment vertical="center" wrapText="1"/>
    </xf>
    <xf numFmtId="0" fontId="0" fillId="5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left" wrapText="1"/>
    </xf>
    <xf numFmtId="0" fontId="1" fillId="6" borderId="6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7" borderId="4" xfId="0" applyFont="1" applyFill="1" applyBorder="1" applyAlignment="1">
      <alignment horizontal="left" wrapText="1"/>
    </xf>
    <xf numFmtId="0" fontId="6" fillId="0" borderId="8" xfId="1" applyFont="1" applyBorder="1" applyAlignment="1">
      <alignment horizontal="center"/>
    </xf>
    <xf numFmtId="0" fontId="1" fillId="6" borderId="3" xfId="0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7" fillId="0" borderId="13" xfId="0" applyFont="1" applyBorder="1" applyAlignment="1">
      <alignment horizontal="center" vertical="center" textRotation="255"/>
    </xf>
    <xf numFmtId="0" fontId="7" fillId="0" borderId="0" xfId="0" applyFont="1" applyBorder="1" applyAlignment="1">
      <alignment horizontal="center" vertical="center" textRotation="255"/>
    </xf>
    <xf numFmtId="0" fontId="7" fillId="0" borderId="8" xfId="0" applyFont="1" applyBorder="1" applyAlignment="1">
      <alignment horizontal="center" vertical="center" textRotation="255"/>
    </xf>
    <xf numFmtId="0" fontId="0" fillId="0" borderId="0" xfId="0" applyAlignment="1">
      <alignment horizontal="center"/>
    </xf>
  </cellXfs>
  <cellStyles count="2">
    <cellStyle name="Forklarende tekst" xfId="1" builtinId="53"/>
    <cellStyle name="Normal" xfId="0" builtinId="0"/>
  </cellStyles>
  <dxfs count="217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47"/>
  <sheetViews>
    <sheetView showRuler="0" zoomScaleNormal="100" zoomScalePageLayoutView="70" workbookViewId="0">
      <selection activeCell="A6" sqref="A6"/>
    </sheetView>
  </sheetViews>
  <sheetFormatPr defaultRowHeight="15" x14ac:dyDescent="0.25"/>
  <cols>
    <col min="1" max="1" width="41" style="1" customWidth="1"/>
    <col min="2" max="2" width="10.85546875" customWidth="1"/>
    <col min="3" max="3" width="14.28515625" style="1" customWidth="1"/>
    <col min="4" max="4" width="4.28515625" style="1" customWidth="1"/>
    <col min="5" max="5" width="46.28515625" style="1" customWidth="1"/>
    <col min="6" max="6" width="14.28515625" style="1" customWidth="1"/>
    <col min="7" max="7" width="4.28515625" style="1" customWidth="1"/>
    <col min="8" max="8" width="46.28515625" style="1" customWidth="1"/>
    <col min="9" max="9" width="14.28515625" style="1" customWidth="1"/>
    <col min="10" max="10" width="4.28515625" style="1" customWidth="1"/>
    <col min="11" max="11" width="46.28515625" style="1" customWidth="1"/>
  </cols>
  <sheetData>
    <row r="1" spans="1:12" ht="28.5" customHeight="1" x14ac:dyDescent="0.25">
      <c r="A1" s="92" t="s">
        <v>14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2" ht="21" customHeight="1" x14ac:dyDescent="0.25">
      <c r="A2" s="93" t="s">
        <v>22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2" ht="15" customHeight="1" x14ac:dyDescent="0.25">
      <c r="A3"/>
      <c r="B3" s="5"/>
      <c r="C3" s="94" t="s">
        <v>15</v>
      </c>
      <c r="D3" s="95"/>
      <c r="E3" s="96"/>
      <c r="F3" s="94" t="s">
        <v>16</v>
      </c>
      <c r="G3" s="95"/>
      <c r="H3" s="96"/>
      <c r="I3" s="94" t="s">
        <v>17</v>
      </c>
      <c r="J3" s="95"/>
      <c r="K3" s="96"/>
      <c r="L3" s="1"/>
    </row>
    <row r="4" spans="1:12" ht="32.25" customHeight="1" x14ac:dyDescent="0.25">
      <c r="A4" s="4" t="s">
        <v>19</v>
      </c>
      <c r="B4" s="2" t="s">
        <v>0</v>
      </c>
      <c r="C4" s="6" t="s">
        <v>20</v>
      </c>
      <c r="D4" s="11"/>
      <c r="E4" s="3" t="s">
        <v>21</v>
      </c>
      <c r="F4" s="6" t="s">
        <v>20</v>
      </c>
      <c r="G4" s="11"/>
      <c r="H4" s="3" t="s">
        <v>21</v>
      </c>
      <c r="I4" s="6" t="s">
        <v>20</v>
      </c>
      <c r="J4" s="11"/>
      <c r="K4" s="3" t="s">
        <v>21</v>
      </c>
      <c r="L4" s="1"/>
    </row>
    <row r="5" spans="1:12" s="8" customFormat="1" x14ac:dyDescent="0.25">
      <c r="A5" s="29"/>
      <c r="C5" s="9"/>
      <c r="D5" s="61">
        <f>IFERROR(INDEX(Terminology!B:B,MATCH(C5,Terminology!A:A,0),1),0)</f>
        <v>0</v>
      </c>
      <c r="E5" s="10"/>
      <c r="F5" s="9"/>
      <c r="G5" s="61">
        <f>IFERROR(INDEX(Terminology!B:B,MATCH(F5,Terminology!A:A,0),1),0)</f>
        <v>0</v>
      </c>
      <c r="H5" s="10"/>
      <c r="I5" s="9"/>
      <c r="J5" s="61">
        <f>IFERROR(INDEX(Terminology!B:B,MATCH(I5,Terminology!A:A,0),1),0)</f>
        <v>0</v>
      </c>
      <c r="K5" s="14"/>
      <c r="L5" s="7"/>
    </row>
    <row r="6" spans="1:12" s="8" customFormat="1" x14ac:dyDescent="0.25">
      <c r="A6" s="29"/>
      <c r="C6" s="9"/>
      <c r="D6" s="61">
        <f>IFERROR(INDEX(Terminology!B:B,MATCH(C6,Terminology!A:A,0),1),0)</f>
        <v>0</v>
      </c>
      <c r="E6" s="15"/>
      <c r="F6" s="9"/>
      <c r="G6" s="61">
        <f>IFERROR(INDEX(Terminology!B:B,MATCH(F6,Terminology!A:A,0),1),0)</f>
        <v>0</v>
      </c>
      <c r="H6" s="10"/>
      <c r="I6" s="9"/>
      <c r="J6" s="61">
        <f>IFERROR(INDEX(Terminology!B:B,MATCH(I6,Terminology!A:A,0),1),0)</f>
        <v>0</v>
      </c>
      <c r="K6" s="10"/>
      <c r="L6" s="7"/>
    </row>
    <row r="7" spans="1:12" s="8" customFormat="1" x14ac:dyDescent="0.25">
      <c r="A7" s="29"/>
      <c r="C7" s="9"/>
      <c r="D7" s="61">
        <f>IFERROR(INDEX(Terminology!B:B,MATCH(C7,Terminology!A:A,0),1),0)</f>
        <v>0</v>
      </c>
      <c r="E7" s="15"/>
      <c r="F7" s="9"/>
      <c r="G7" s="61">
        <f>IFERROR(INDEX(Terminology!B:B,MATCH(F7,Terminology!A:A,0),1),0)</f>
        <v>0</v>
      </c>
      <c r="H7" s="12"/>
      <c r="I7" s="9"/>
      <c r="J7" s="61">
        <f>IFERROR(INDEX(Terminology!B:B,MATCH(I7,Terminology!A:A,0),1),0)</f>
        <v>0</v>
      </c>
      <c r="K7" s="10"/>
      <c r="L7" s="29"/>
    </row>
    <row r="8" spans="1:12" s="8" customFormat="1" x14ac:dyDescent="0.25">
      <c r="A8" s="29"/>
      <c r="C8" s="9"/>
      <c r="D8" s="61">
        <f>IFERROR(INDEX(Terminology!B:B,MATCH(C8,Terminology!A:A,0),1),0)</f>
        <v>0</v>
      </c>
      <c r="E8" s="15"/>
      <c r="F8" s="9"/>
      <c r="G8" s="61">
        <f>IFERROR(INDEX(Terminology!B:B,MATCH(F8,Terminology!A:A,0),1),0)</f>
        <v>0</v>
      </c>
      <c r="H8" s="12"/>
      <c r="I8" s="9"/>
      <c r="J8" s="61">
        <f>IFERROR(INDEX(Terminology!B:B,MATCH(I8,Terminology!A:A,0),1),0)</f>
        <v>0</v>
      </c>
      <c r="K8" s="10"/>
      <c r="L8" s="29"/>
    </row>
    <row r="9" spans="1:12" s="8" customFormat="1" x14ac:dyDescent="0.25">
      <c r="A9" s="29"/>
      <c r="C9" s="9"/>
      <c r="D9" s="61">
        <f>IFERROR(INDEX(Terminology!B:B,MATCH(C9,Terminology!A:A,0),1),0)</f>
        <v>0</v>
      </c>
      <c r="E9" s="15"/>
      <c r="F9" s="9"/>
      <c r="G9" s="61">
        <f>IFERROR(INDEX(Terminology!B:B,MATCH(F9,Terminology!A:A,0),1),0)</f>
        <v>0</v>
      </c>
      <c r="H9" s="12"/>
      <c r="I9" s="9"/>
      <c r="J9" s="61">
        <f>IFERROR(INDEX(Terminology!B:B,MATCH(I9,Terminology!A:A,0),1),0)</f>
        <v>0</v>
      </c>
      <c r="K9" s="10"/>
      <c r="L9" s="29"/>
    </row>
    <row r="10" spans="1:12" s="8" customFormat="1" x14ac:dyDescent="0.25">
      <c r="A10" s="29"/>
      <c r="C10" s="9"/>
      <c r="D10" s="61">
        <f>IFERROR(INDEX(Terminology!B:B,MATCH(C10,Terminology!A:A,0),1),0)</f>
        <v>0</v>
      </c>
      <c r="E10" s="15"/>
      <c r="F10" s="9"/>
      <c r="G10" s="61">
        <f>IFERROR(INDEX(Terminology!B:B,MATCH(F10,Terminology!A:A,0),1),0)</f>
        <v>0</v>
      </c>
      <c r="H10" s="12"/>
      <c r="I10" s="9"/>
      <c r="J10" s="61">
        <f>IFERROR(INDEX(Terminology!B:B,MATCH(I10,Terminology!A:A,0),1),0)</f>
        <v>0</v>
      </c>
      <c r="K10" s="10"/>
      <c r="L10" s="29"/>
    </row>
    <row r="11" spans="1:12" s="8" customFormat="1" x14ac:dyDescent="0.25">
      <c r="A11" s="29"/>
      <c r="C11" s="9"/>
      <c r="D11" s="61">
        <f>IFERROR(INDEX(Terminology!B:B,MATCH(C11,Terminology!A:A,0),1),0)</f>
        <v>0</v>
      </c>
      <c r="E11" s="15"/>
      <c r="F11" s="9"/>
      <c r="G11" s="61">
        <f>IFERROR(INDEX(Terminology!B:B,MATCH(F11,Terminology!A:A,0),1),0)</f>
        <v>0</v>
      </c>
      <c r="H11" s="12"/>
      <c r="I11" s="9"/>
      <c r="J11" s="61">
        <f>IFERROR(INDEX(Terminology!B:B,MATCH(I11,Terminology!A:A,0),1),0)</f>
        <v>0</v>
      </c>
      <c r="K11" s="10"/>
      <c r="L11" s="29"/>
    </row>
    <row r="12" spans="1:12" s="8" customFormat="1" x14ac:dyDescent="0.25">
      <c r="A12" s="29"/>
      <c r="C12" s="9"/>
      <c r="D12" s="61">
        <f>IFERROR(INDEX(Terminology!B:B,MATCH(C12,Terminology!A:A,0),1),0)</f>
        <v>0</v>
      </c>
      <c r="E12" s="15"/>
      <c r="F12" s="9"/>
      <c r="G12" s="61">
        <f>IFERROR(INDEX(Terminology!B:B,MATCH(F12,Terminology!A:A,0),1),0)</f>
        <v>0</v>
      </c>
      <c r="H12" s="12"/>
      <c r="I12" s="9"/>
      <c r="J12" s="61">
        <f>IFERROR(INDEX(Terminology!B:B,MATCH(I12,Terminology!A:A,0),1),0)</f>
        <v>0</v>
      </c>
      <c r="K12" s="10"/>
      <c r="L12" s="29"/>
    </row>
    <row r="13" spans="1:12" s="8" customFormat="1" x14ac:dyDescent="0.25">
      <c r="A13" s="12"/>
      <c r="C13" s="38"/>
      <c r="D13" s="61">
        <f>IFERROR(INDEX(Terminology!B:B,MATCH(C13,Terminology!A:A,0),1),0)</f>
        <v>0</v>
      </c>
      <c r="E13" s="37"/>
      <c r="F13" s="38"/>
      <c r="G13" s="61">
        <f>IFERROR(INDEX(Terminology!B:B,MATCH(F13,Terminology!A:A,0),1),0)</f>
        <v>0</v>
      </c>
      <c r="H13" s="39"/>
      <c r="I13" s="38"/>
      <c r="J13" s="61">
        <f>IFERROR(INDEX(Terminology!B:B,MATCH(I13,Terminology!A:A,0),1),0)</f>
        <v>0</v>
      </c>
      <c r="K13" s="40"/>
    </row>
    <row r="14" spans="1:12" x14ac:dyDescent="0.25">
      <c r="A14" s="41" t="s">
        <v>18</v>
      </c>
      <c r="C14" s="62" t="s">
        <v>5</v>
      </c>
      <c r="D14" s="63">
        <f>SUM(D5:D13)</f>
        <v>0</v>
      </c>
      <c r="F14" s="62" t="s">
        <v>5</v>
      </c>
      <c r="G14" s="63">
        <f>SUM(G5:G13)</f>
        <v>0</v>
      </c>
      <c r="I14" s="62" t="s">
        <v>5</v>
      </c>
      <c r="J14" s="64">
        <f>SUM(J5:J13)</f>
        <v>0</v>
      </c>
    </row>
    <row r="23" spans="1:11" x14ac:dyDescent="0.25">
      <c r="I23" s="13"/>
    </row>
    <row r="24" spans="1:11" x14ac:dyDescent="0.25">
      <c r="A24"/>
      <c r="C24"/>
      <c r="D24"/>
      <c r="E24"/>
      <c r="F24"/>
      <c r="G24"/>
      <c r="H24"/>
      <c r="I24"/>
      <c r="J24"/>
      <c r="K24"/>
    </row>
    <row r="25" spans="1:11" x14ac:dyDescent="0.25">
      <c r="A25"/>
      <c r="C25"/>
      <c r="D25"/>
      <c r="E25"/>
      <c r="F25"/>
      <c r="G25"/>
      <c r="H25"/>
      <c r="I25"/>
      <c r="J25"/>
      <c r="K25"/>
    </row>
    <row r="26" spans="1:11" x14ac:dyDescent="0.25">
      <c r="A26"/>
      <c r="C26"/>
      <c r="D26"/>
      <c r="E26"/>
      <c r="F26"/>
      <c r="G26"/>
      <c r="H26"/>
      <c r="I26"/>
      <c r="J26"/>
      <c r="K26"/>
    </row>
    <row r="27" spans="1:11" x14ac:dyDescent="0.25">
      <c r="A27"/>
      <c r="C27"/>
      <c r="D27"/>
      <c r="E27"/>
      <c r="F27"/>
      <c r="G27"/>
      <c r="H27"/>
      <c r="I27"/>
      <c r="J27"/>
      <c r="K27"/>
    </row>
    <row r="28" spans="1:11" x14ac:dyDescent="0.25">
      <c r="A28"/>
      <c r="C28"/>
      <c r="D28"/>
      <c r="E28"/>
      <c r="F28"/>
      <c r="G28"/>
      <c r="H28"/>
      <c r="I28"/>
      <c r="J28"/>
      <c r="K28"/>
    </row>
    <row r="29" spans="1:11" x14ac:dyDescent="0.25">
      <c r="A29"/>
      <c r="C29"/>
      <c r="D29"/>
      <c r="E29"/>
      <c r="F29"/>
      <c r="G29"/>
      <c r="H29"/>
      <c r="I29"/>
      <c r="J29"/>
      <c r="K29"/>
    </row>
    <row r="30" spans="1:11" x14ac:dyDescent="0.25">
      <c r="A30"/>
      <c r="C30"/>
      <c r="D30"/>
      <c r="E30"/>
      <c r="F30"/>
      <c r="G30"/>
      <c r="H30"/>
      <c r="I30"/>
      <c r="J30"/>
      <c r="K30"/>
    </row>
    <row r="31" spans="1:11" x14ac:dyDescent="0.25">
      <c r="A31"/>
      <c r="C31"/>
      <c r="D31"/>
      <c r="E31"/>
      <c r="F31"/>
      <c r="G31"/>
      <c r="H31"/>
      <c r="I31"/>
      <c r="J31"/>
      <c r="K31"/>
    </row>
    <row r="32" spans="1:11" x14ac:dyDescent="0.25">
      <c r="A32"/>
      <c r="C32"/>
      <c r="D32"/>
      <c r="E32"/>
      <c r="F32"/>
      <c r="G32"/>
      <c r="H32"/>
      <c r="I32"/>
      <c r="J32"/>
      <c r="K32"/>
    </row>
    <row r="33" spans="1:11" x14ac:dyDescent="0.25">
      <c r="A33"/>
      <c r="C33"/>
      <c r="D33"/>
      <c r="E33"/>
      <c r="F33"/>
      <c r="G33"/>
      <c r="H33"/>
      <c r="I33"/>
      <c r="J33"/>
      <c r="K33"/>
    </row>
    <row r="34" spans="1:11" x14ac:dyDescent="0.25">
      <c r="A34"/>
      <c r="C34"/>
      <c r="D34"/>
      <c r="E34"/>
      <c r="F34"/>
      <c r="G34"/>
      <c r="H34"/>
      <c r="I34"/>
      <c r="J34"/>
      <c r="K34"/>
    </row>
    <row r="35" spans="1:11" x14ac:dyDescent="0.25">
      <c r="A35"/>
      <c r="C35"/>
      <c r="D35"/>
      <c r="E35"/>
      <c r="F35"/>
      <c r="G35"/>
      <c r="H35"/>
      <c r="I35"/>
      <c r="J35"/>
      <c r="K35"/>
    </row>
    <row r="36" spans="1:11" x14ac:dyDescent="0.25">
      <c r="A36"/>
      <c r="C36"/>
      <c r="D36"/>
      <c r="E36"/>
      <c r="F36"/>
      <c r="G36"/>
      <c r="H36"/>
      <c r="I36"/>
      <c r="J36"/>
      <c r="K36"/>
    </row>
    <row r="37" spans="1:11" x14ac:dyDescent="0.25">
      <c r="A37"/>
      <c r="C37"/>
      <c r="D37"/>
      <c r="E37"/>
      <c r="F37"/>
      <c r="G37"/>
      <c r="H37"/>
      <c r="I37"/>
      <c r="J37"/>
      <c r="K37"/>
    </row>
    <row r="38" spans="1:11" x14ac:dyDescent="0.25">
      <c r="A38"/>
      <c r="C38"/>
      <c r="D38"/>
      <c r="E38"/>
      <c r="F38"/>
      <c r="G38"/>
      <c r="H38"/>
      <c r="I38"/>
      <c r="J38"/>
      <c r="K38"/>
    </row>
    <row r="39" spans="1:11" x14ac:dyDescent="0.25">
      <c r="A39"/>
      <c r="C39"/>
      <c r="D39"/>
      <c r="E39"/>
      <c r="F39"/>
      <c r="G39"/>
      <c r="H39"/>
      <c r="I39"/>
      <c r="J39"/>
      <c r="K39"/>
    </row>
    <row r="40" spans="1:11" x14ac:dyDescent="0.25">
      <c r="A40"/>
      <c r="C40"/>
      <c r="D40"/>
      <c r="E40"/>
      <c r="F40"/>
      <c r="G40"/>
      <c r="H40"/>
      <c r="I40"/>
      <c r="J40"/>
      <c r="K40"/>
    </row>
    <row r="41" spans="1:11" x14ac:dyDescent="0.25">
      <c r="A41"/>
      <c r="C41"/>
      <c r="D41"/>
      <c r="E41"/>
      <c r="F41"/>
      <c r="G41"/>
      <c r="H41"/>
      <c r="I41"/>
      <c r="J41"/>
      <c r="K41"/>
    </row>
    <row r="42" spans="1:11" x14ac:dyDescent="0.25">
      <c r="A42"/>
      <c r="C42"/>
      <c r="D42"/>
      <c r="E42"/>
      <c r="F42"/>
      <c r="G42"/>
      <c r="H42"/>
      <c r="I42"/>
      <c r="J42"/>
      <c r="K42"/>
    </row>
    <row r="43" spans="1:11" x14ac:dyDescent="0.25">
      <c r="A43"/>
      <c r="C43"/>
      <c r="D43"/>
      <c r="E43"/>
      <c r="F43"/>
      <c r="G43"/>
      <c r="H43"/>
      <c r="I43"/>
      <c r="J43"/>
      <c r="K43"/>
    </row>
    <row r="44" spans="1:11" x14ac:dyDescent="0.25">
      <c r="A44"/>
      <c r="C44"/>
      <c r="D44"/>
      <c r="E44"/>
      <c r="F44"/>
      <c r="G44"/>
      <c r="H44"/>
      <c r="I44"/>
      <c r="J44"/>
      <c r="K44"/>
    </row>
    <row r="45" spans="1:11" x14ac:dyDescent="0.25">
      <c r="A45"/>
      <c r="C45"/>
      <c r="D45"/>
      <c r="E45"/>
      <c r="F45"/>
      <c r="G45"/>
      <c r="H45"/>
      <c r="I45"/>
      <c r="J45"/>
      <c r="K45"/>
    </row>
    <row r="46" spans="1:11" x14ac:dyDescent="0.25">
      <c r="A46"/>
      <c r="C46"/>
      <c r="D46"/>
      <c r="E46"/>
      <c r="F46"/>
      <c r="G46"/>
      <c r="H46"/>
      <c r="I46"/>
      <c r="J46"/>
      <c r="K46"/>
    </row>
    <row r="47" spans="1:11" x14ac:dyDescent="0.25">
      <c r="A47"/>
      <c r="C47"/>
      <c r="D47"/>
      <c r="E47"/>
      <c r="F47"/>
      <c r="G47"/>
      <c r="H47"/>
      <c r="I47"/>
      <c r="J47"/>
      <c r="K47"/>
    </row>
  </sheetData>
  <autoFilter ref="A4:B4"/>
  <mergeCells count="5">
    <mergeCell ref="A1:K1"/>
    <mergeCell ref="A2:K2"/>
    <mergeCell ref="C3:E3"/>
    <mergeCell ref="F3:H3"/>
    <mergeCell ref="I3:K3"/>
  </mergeCells>
  <conditionalFormatting sqref="C52:K1048576 D48:K51 J14:K14 C15:K23 C3 I3 F3 C4:K13">
    <cfRule type="containsText" dxfId="216" priority="26" operator="containsText" text="(-1)">
      <formula>NOT(ISERROR(SEARCH("(-1)",C3)))</formula>
    </cfRule>
    <cfRule type="containsText" dxfId="215" priority="27" operator="containsText" text="(-2)">
      <formula>NOT(ISERROR(SEARCH("(-2)",C3)))</formula>
    </cfRule>
    <cfRule type="containsText" dxfId="214" priority="28" operator="containsText" text="(1)">
      <formula>NOT(ISERROR(SEARCH("(1)",C3)))</formula>
    </cfRule>
    <cfRule type="containsText" dxfId="213" priority="29" operator="containsText" text="(2)">
      <formula>NOT(ISERROR(SEARCH("(2)",C3)))</formula>
    </cfRule>
  </conditionalFormatting>
  <conditionalFormatting sqref="A1:A2 A48:XFD1048576 M24:XFD47 A3:C3 I3 F3 L1:XFD3 A15:XFD23 F14 A14 C14 I14:XFD14 A4:XFD13">
    <cfRule type="containsText" dxfId="212" priority="1" operator="containsText" text="(0)">
      <formula>NOT(ISERROR(SEARCH("(0)",A1)))</formula>
    </cfRule>
    <cfRule type="containsText" dxfId="211" priority="2" operator="containsText" text="(-1)">
      <formula>NOT(ISERROR(SEARCH("(-1)",A1)))</formula>
    </cfRule>
    <cfRule type="containsText" dxfId="210" priority="3" operator="containsText" text="(-2)">
      <formula>NOT(ISERROR(SEARCH("(-2)",A1)))</formula>
    </cfRule>
    <cfRule type="containsText" dxfId="209" priority="4" operator="containsText" text="(1)">
      <formula>NOT(ISERROR(SEARCH("(1)",A1)))</formula>
    </cfRule>
    <cfRule type="containsText" dxfId="208" priority="5" operator="containsText" text="(2)">
      <formula>NOT(ISERROR(SEARCH("(2)",A1)))</formula>
    </cfRule>
  </conditionalFormatting>
  <pageMargins left="0.7" right="0.7" top="0.75" bottom="0.75" header="0.3" footer="0.3"/>
  <pageSetup paperSize="9" scale="62" orientation="landscape" r:id="rId1"/>
  <headerFooter>
    <oddHeader xml:space="preserve">&amp;L&amp;"-,Fed"&amp;16Konsekvensvurdering&amp;C&amp;G&amp;R&amp;F
</oddHeader>
    <oddFooter>&amp;L* Se arket, "Udregninger"&amp;CSide &amp;P af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Terminology!$C$2:$E$2</xm:f>
          </x14:formula1>
          <xm:sqref>B5:B13</xm:sqref>
        </x14:dataValidation>
        <x14:dataValidation type="list" allowBlank="1" showInputMessage="1" showErrorMessage="1">
          <x14:formula1>
            <xm:f>Terminology!$A$13:$A$20</xm:f>
          </x14:formula1>
          <xm:sqref>A5:A13</xm:sqref>
        </x14:dataValidation>
        <x14:dataValidation type="list" allowBlank="1" showInputMessage="1" showErrorMessage="1">
          <x14:formula1>
            <xm:f>Terminology!$A$3:$A$7</xm:f>
          </x14:formula1>
          <xm:sqref>C5:C13 F5:F13 I5:I13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E30"/>
  <sheetViews>
    <sheetView workbookViewId="0">
      <selection activeCell="A30" sqref="A30"/>
    </sheetView>
  </sheetViews>
  <sheetFormatPr defaultRowHeight="15" x14ac:dyDescent="0.25"/>
  <cols>
    <col min="1" max="1" width="43.42578125" customWidth="1"/>
    <col min="2" max="2" width="11" customWidth="1"/>
    <col min="3" max="3" width="39.28515625" customWidth="1"/>
    <col min="4" max="4" width="38.140625" customWidth="1"/>
    <col min="5" max="5" width="32" customWidth="1"/>
  </cols>
  <sheetData>
    <row r="1" spans="1:5" ht="28.5" x14ac:dyDescent="0.25">
      <c r="A1" s="92" t="s">
        <v>14</v>
      </c>
      <c r="B1" s="92"/>
      <c r="C1" s="92"/>
      <c r="D1" s="92"/>
      <c r="E1" s="92"/>
    </row>
    <row r="2" spans="1:5" ht="21" x14ac:dyDescent="0.25">
      <c r="A2" s="93" t="s">
        <v>22</v>
      </c>
      <c r="B2" s="93"/>
      <c r="C2" s="93"/>
      <c r="D2" s="93"/>
      <c r="E2" s="93"/>
    </row>
    <row r="3" spans="1:5" ht="15" customHeight="1" x14ac:dyDescent="0.25">
      <c r="A3" s="1"/>
      <c r="C3" s="20" t="s">
        <v>15</v>
      </c>
      <c r="D3" s="20" t="s">
        <v>16</v>
      </c>
      <c r="E3" s="4" t="s">
        <v>17</v>
      </c>
    </row>
    <row r="4" spans="1:5" x14ac:dyDescent="0.25">
      <c r="A4" s="20" t="s">
        <v>24</v>
      </c>
      <c r="B4" s="42"/>
      <c r="C4" s="19"/>
      <c r="D4" s="19"/>
      <c r="E4" s="19"/>
    </row>
    <row r="5" spans="1:5" x14ac:dyDescent="0.25">
      <c r="A5" s="26" t="s">
        <v>23</v>
      </c>
      <c r="B5" s="17"/>
      <c r="C5" s="1"/>
      <c r="D5" s="1"/>
      <c r="E5" s="1"/>
    </row>
    <row r="6" spans="1:5" x14ac:dyDescent="0.25">
      <c r="A6" s="12" t="s">
        <v>38</v>
      </c>
      <c r="B6" s="1" t="s">
        <v>28</v>
      </c>
      <c r="C6" s="65">
        <f>_A8</f>
        <v>4.3617600000000003</v>
      </c>
      <c r="D6" s="65">
        <f>_B8</f>
        <v>4.2762352941176474E-2</v>
      </c>
      <c r="E6" s="65">
        <f>_B8</f>
        <v>4.2762352941176474E-2</v>
      </c>
    </row>
    <row r="7" spans="1:5" x14ac:dyDescent="0.25">
      <c r="A7" s="12" t="s">
        <v>40</v>
      </c>
      <c r="B7" s="1" t="s">
        <v>28</v>
      </c>
      <c r="C7" s="66">
        <f>C6*Preconditions!$C$9*Preconditions!$C$10/100</f>
        <v>148.29984000000002</v>
      </c>
      <c r="D7" s="66">
        <f>D6*Preconditions!$C$9*Preconditions!$C$10/100</f>
        <v>1.4539199999999999</v>
      </c>
      <c r="E7" s="66">
        <f>E6*Preconditions!$C$9*Preconditions!$C$10/100</f>
        <v>1.4539199999999999</v>
      </c>
    </row>
    <row r="8" spans="1:5" x14ac:dyDescent="0.25">
      <c r="A8" s="29" t="s">
        <v>44</v>
      </c>
      <c r="B8" s="1" t="s">
        <v>28</v>
      </c>
      <c r="C8" s="66">
        <f xml:space="preserve"> Preconditions!C17</f>
        <v>1600</v>
      </c>
      <c r="D8" s="66">
        <f>_B1</f>
        <v>4000</v>
      </c>
      <c r="E8" s="66">
        <f>_C1</f>
        <v>0</v>
      </c>
    </row>
    <row r="9" spans="1:5" x14ac:dyDescent="0.25">
      <c r="A9" s="29"/>
      <c r="B9" s="1"/>
      <c r="C9" s="66"/>
      <c r="D9" s="66"/>
      <c r="E9" s="66"/>
    </row>
    <row r="10" spans="1:5" x14ac:dyDescent="0.25">
      <c r="A10" s="22" t="s">
        <v>37</v>
      </c>
      <c r="B10" t="str">
        <f>Terminology!A26</f>
        <v>EUR/year</v>
      </c>
      <c r="C10" s="67">
        <f>C7+C8</f>
        <v>1748.2998400000001</v>
      </c>
      <c r="D10" s="67">
        <f>D7+D8</f>
        <v>4001.4539199999999</v>
      </c>
      <c r="E10" s="68">
        <f>E7+E8</f>
        <v>1.4539199999999999</v>
      </c>
    </row>
    <row r="11" spans="1:5" x14ac:dyDescent="0.25">
      <c r="A11" s="27" t="s">
        <v>130</v>
      </c>
      <c r="B11" s="28"/>
      <c r="C11" s="66"/>
      <c r="D11" s="66"/>
      <c r="E11" s="66"/>
    </row>
    <row r="12" spans="1:5" x14ac:dyDescent="0.25">
      <c r="A12" s="12" t="s">
        <v>40</v>
      </c>
      <c r="B12" s="1" t="s">
        <v>29</v>
      </c>
      <c r="C12" s="65">
        <f>_A4</f>
        <v>3784</v>
      </c>
      <c r="D12" s="65">
        <f>_B4</f>
        <v>1892</v>
      </c>
      <c r="E12" s="65">
        <f>_C4</f>
        <v>0</v>
      </c>
    </row>
    <row r="13" spans="1:5" x14ac:dyDescent="0.25">
      <c r="A13" s="12" t="s">
        <v>40</v>
      </c>
      <c r="B13" s="1" t="s">
        <v>28</v>
      </c>
      <c r="C13" s="66">
        <f>C12*Preconditions!$C$9*Preconditions!$C$10/100</f>
        <v>128656</v>
      </c>
      <c r="D13" s="66">
        <f>D12*Preconditions!$C$9*Preconditions!$C$10/100</f>
        <v>64328</v>
      </c>
      <c r="E13" s="66">
        <f>E12*Preconditions!$C$9*Preconditions!$C$10/100</f>
        <v>0</v>
      </c>
    </row>
    <row r="14" spans="1:5" x14ac:dyDescent="0.25">
      <c r="A14" s="12"/>
      <c r="B14" s="1"/>
      <c r="C14" s="66"/>
      <c r="D14" s="66"/>
      <c r="E14" s="66"/>
    </row>
    <row r="15" spans="1:5" x14ac:dyDescent="0.25">
      <c r="A15" s="22" t="s">
        <v>37</v>
      </c>
      <c r="B15" t="str">
        <f>Terminology!A26</f>
        <v>EUR/year</v>
      </c>
      <c r="C15" s="67">
        <f>C13+C14</f>
        <v>128656</v>
      </c>
      <c r="D15" s="67">
        <f>D13+D14</f>
        <v>64328</v>
      </c>
      <c r="E15" s="68">
        <f>E13+E14</f>
        <v>0</v>
      </c>
    </row>
    <row r="16" spans="1:5" x14ac:dyDescent="0.25">
      <c r="A16" s="22"/>
      <c r="C16" s="69"/>
      <c r="D16" s="69"/>
      <c r="E16" s="69"/>
    </row>
    <row r="17" spans="1:5" ht="15.75" thickBot="1" x14ac:dyDescent="0.3">
      <c r="A17" s="45" t="s">
        <v>3</v>
      </c>
      <c r="B17" s="46" t="str">
        <f>Terminology!A26</f>
        <v>EUR/year</v>
      </c>
      <c r="C17" s="70">
        <f>C10+C13</f>
        <v>130404.29984000001</v>
      </c>
      <c r="D17" s="70">
        <f>D10+D13</f>
        <v>68329.45392</v>
      </c>
      <c r="E17" s="70">
        <f>E10+E13</f>
        <v>1.4539199999999999</v>
      </c>
    </row>
    <row r="18" spans="1:5" ht="15.75" thickTop="1" x14ac:dyDescent="0.25">
      <c r="A18" s="20" t="s">
        <v>25</v>
      </c>
      <c r="B18" s="21"/>
      <c r="C18" s="71"/>
      <c r="D18" s="71"/>
      <c r="E18" s="71"/>
    </row>
    <row r="19" spans="1:5" x14ac:dyDescent="0.25">
      <c r="A19" s="26" t="s">
        <v>23</v>
      </c>
      <c r="B19" s="26"/>
      <c r="C19" s="66"/>
      <c r="D19" s="66"/>
      <c r="E19" s="66"/>
    </row>
    <row r="20" spans="1:5" x14ac:dyDescent="0.25">
      <c r="A20" s="29" t="s">
        <v>43</v>
      </c>
      <c r="B20" s="1" t="str">
        <f>Terminology!A24</f>
        <v>EUR</v>
      </c>
      <c r="C20" s="66">
        <f>_A2</f>
        <v>0</v>
      </c>
      <c r="D20" s="66">
        <f>_B2</f>
        <v>114000</v>
      </c>
      <c r="E20" s="66">
        <f>_C2</f>
        <v>10000</v>
      </c>
    </row>
    <row r="21" spans="1:5" x14ac:dyDescent="0.25">
      <c r="A21" s="29" t="s">
        <v>113</v>
      </c>
      <c r="B21" s="1" t="str">
        <f>Terminology!A24</f>
        <v>EUR</v>
      </c>
      <c r="C21" s="66">
        <f>_A3</f>
        <v>8000</v>
      </c>
      <c r="D21" s="66">
        <f>_B3</f>
        <v>32000</v>
      </c>
      <c r="E21" s="66">
        <f>_C3</f>
        <v>12000</v>
      </c>
    </row>
    <row r="22" spans="1:5" x14ac:dyDescent="0.25">
      <c r="A22" s="29"/>
      <c r="B22" s="1"/>
      <c r="C22" s="66"/>
      <c r="D22" s="66"/>
      <c r="E22" s="66"/>
    </row>
    <row r="23" spans="1:5" x14ac:dyDescent="0.25">
      <c r="A23" s="22" t="s">
        <v>37</v>
      </c>
      <c r="B23" s="1" t="str">
        <f>Terminology!A24</f>
        <v>EUR</v>
      </c>
      <c r="C23" s="67">
        <f>C20+C21</f>
        <v>8000</v>
      </c>
      <c r="D23" s="67">
        <f>D20+D21</f>
        <v>146000</v>
      </c>
      <c r="E23" s="68">
        <f>E20+E21</f>
        <v>22000</v>
      </c>
    </row>
    <row r="24" spans="1:5" x14ac:dyDescent="0.25">
      <c r="A24" s="27" t="s">
        <v>130</v>
      </c>
      <c r="B24" s="26"/>
      <c r="C24" s="66"/>
      <c r="D24" s="66"/>
      <c r="E24" s="66"/>
    </row>
    <row r="25" spans="1:5" x14ac:dyDescent="0.25">
      <c r="A25" s="12" t="s">
        <v>43</v>
      </c>
      <c r="B25" s="1" t="str">
        <f>Terminology!A24</f>
        <v>EUR</v>
      </c>
      <c r="C25" s="66"/>
      <c r="D25" s="66"/>
      <c r="E25" s="66"/>
    </row>
    <row r="26" spans="1:5" x14ac:dyDescent="0.25">
      <c r="A26" s="12"/>
      <c r="B26" s="1"/>
      <c r="C26" s="66"/>
      <c r="D26" s="66"/>
      <c r="E26" s="66"/>
    </row>
    <row r="27" spans="1:5" x14ac:dyDescent="0.25">
      <c r="A27" s="22" t="s">
        <v>37</v>
      </c>
      <c r="B27" t="str">
        <f>Terminology!A24</f>
        <v>EUR</v>
      </c>
      <c r="C27" s="67">
        <f>C25+C26</f>
        <v>0</v>
      </c>
      <c r="D27" s="67">
        <f>D25+D26</f>
        <v>0</v>
      </c>
      <c r="E27" s="68">
        <f>E25+E26</f>
        <v>0</v>
      </c>
    </row>
    <row r="28" spans="1:5" x14ac:dyDescent="0.25">
      <c r="A28" s="22"/>
      <c r="C28" s="69"/>
      <c r="D28" s="69"/>
      <c r="E28" s="72"/>
    </row>
    <row r="29" spans="1:5" ht="15.75" thickBot="1" x14ac:dyDescent="0.3">
      <c r="A29" s="47" t="s">
        <v>3</v>
      </c>
      <c r="B29" s="48" t="str">
        <f>Terminology!A24</f>
        <v>EUR</v>
      </c>
      <c r="C29" s="70">
        <f>C23+C25</f>
        <v>8000</v>
      </c>
      <c r="D29" s="70">
        <f>D23+D25</f>
        <v>146000</v>
      </c>
      <c r="E29" s="73">
        <f>E23+E25</f>
        <v>22000</v>
      </c>
    </row>
    <row r="30" spans="1:5" ht="15.75" thickTop="1" x14ac:dyDescent="0.25"/>
  </sheetData>
  <mergeCells count="2">
    <mergeCell ref="A1:E1"/>
    <mergeCell ref="A2:E2"/>
  </mergeCells>
  <conditionalFormatting sqref="C2:E2 C4:E4 C17:E18 B11:E14 C6:E9 C20:E29">
    <cfRule type="containsText" dxfId="207" priority="46" operator="containsText" text="(-1)">
      <formula>NOT(ISERROR(SEARCH("(-1)",B2)))</formula>
    </cfRule>
    <cfRule type="containsText" dxfId="206" priority="47" operator="containsText" text="(-2)">
      <formula>NOT(ISERROR(SEARCH("(-2)",B2)))</formula>
    </cfRule>
    <cfRule type="containsText" dxfId="205" priority="48" operator="containsText" text="(1)">
      <formula>NOT(ISERROR(SEARCH("(1)",B2)))</formula>
    </cfRule>
    <cfRule type="containsText" dxfId="204" priority="49" operator="containsText" text="(2)">
      <formula>NOT(ISERROR(SEARCH("(2)",B2)))</formula>
    </cfRule>
  </conditionalFormatting>
  <conditionalFormatting sqref="B6 B8:B9 B19:B29">
    <cfRule type="containsText" dxfId="203" priority="42" operator="containsText" text="(-1)">
      <formula>NOT(ISERROR(SEARCH("(-1)",B6)))</formula>
    </cfRule>
    <cfRule type="containsText" dxfId="202" priority="43" operator="containsText" text="(-2)">
      <formula>NOT(ISERROR(SEARCH("(-2)",B6)))</formula>
    </cfRule>
    <cfRule type="containsText" dxfId="201" priority="44" operator="containsText" text="(1)">
      <formula>NOT(ISERROR(SEARCH("(1)",B6)))</formula>
    </cfRule>
    <cfRule type="containsText" dxfId="200" priority="45" operator="containsText" text="(2)">
      <formula>NOT(ISERROR(SEARCH("(2)",B6)))</formula>
    </cfRule>
  </conditionalFormatting>
  <conditionalFormatting sqref="B17">
    <cfRule type="containsText" dxfId="199" priority="38" operator="containsText" text="(-1)">
      <formula>NOT(ISERROR(SEARCH("(-1)",B17)))</formula>
    </cfRule>
    <cfRule type="containsText" dxfId="198" priority="39" operator="containsText" text="(-2)">
      <formula>NOT(ISERROR(SEARCH("(-2)",B17)))</formula>
    </cfRule>
    <cfRule type="containsText" dxfId="197" priority="40" operator="containsText" text="(1)">
      <formula>NOT(ISERROR(SEARCH("(1)",B17)))</formula>
    </cfRule>
    <cfRule type="containsText" dxfId="196" priority="41" operator="containsText" text="(2)">
      <formula>NOT(ISERROR(SEARCH("(2)",B17)))</formula>
    </cfRule>
  </conditionalFormatting>
  <conditionalFormatting sqref="A3:B3 A2:E2 A17:E29 A4:E14">
    <cfRule type="containsText" dxfId="195" priority="33" operator="containsText" text="(0)">
      <formula>NOT(ISERROR(SEARCH("(0)",A2)))</formula>
    </cfRule>
    <cfRule type="containsText" dxfId="194" priority="34" operator="containsText" text="(-1)">
      <formula>NOT(ISERROR(SEARCH("(-1)",A2)))</formula>
    </cfRule>
    <cfRule type="containsText" dxfId="193" priority="35" operator="containsText" text="(-2)">
      <formula>NOT(ISERROR(SEARCH("(-2)",A2)))</formula>
    </cfRule>
    <cfRule type="containsText" dxfId="192" priority="36" operator="containsText" text="(1)">
      <formula>NOT(ISERROR(SEARCH("(1)",A2)))</formula>
    </cfRule>
    <cfRule type="containsText" dxfId="191" priority="37" operator="containsText" text="(2)">
      <formula>NOT(ISERROR(SEARCH("(2)",A2)))</formula>
    </cfRule>
  </conditionalFormatting>
  <conditionalFormatting sqref="C3:E3">
    <cfRule type="containsText" dxfId="190" priority="20" operator="containsText" text="(-1)">
      <formula>NOT(ISERROR(SEARCH("(-1)",C3)))</formula>
    </cfRule>
    <cfRule type="containsText" dxfId="189" priority="21" operator="containsText" text="(-2)">
      <formula>NOT(ISERROR(SEARCH("(-2)",C3)))</formula>
    </cfRule>
    <cfRule type="containsText" dxfId="188" priority="22" operator="containsText" text="(1)">
      <formula>NOT(ISERROR(SEARCH("(1)",C3)))</formula>
    </cfRule>
    <cfRule type="containsText" dxfId="187" priority="23" operator="containsText" text="(2)">
      <formula>NOT(ISERROR(SEARCH("(2)",C3)))</formula>
    </cfRule>
  </conditionalFormatting>
  <conditionalFormatting sqref="C3:E3">
    <cfRule type="containsText" dxfId="186" priority="15" operator="containsText" text="(0)">
      <formula>NOT(ISERROR(SEARCH("(0)",C3)))</formula>
    </cfRule>
    <cfRule type="containsText" dxfId="185" priority="16" operator="containsText" text="(-1)">
      <formula>NOT(ISERROR(SEARCH("(-1)",C3)))</formula>
    </cfRule>
    <cfRule type="containsText" dxfId="184" priority="17" operator="containsText" text="(-2)">
      <formula>NOT(ISERROR(SEARCH("(-2)",C3)))</formula>
    </cfRule>
    <cfRule type="containsText" dxfId="183" priority="18" operator="containsText" text="(1)">
      <formula>NOT(ISERROR(SEARCH("(1)",C3)))</formula>
    </cfRule>
    <cfRule type="containsText" dxfId="182" priority="19" operator="containsText" text="(2)">
      <formula>NOT(ISERROR(SEARCH("(2)",C3)))</formula>
    </cfRule>
  </conditionalFormatting>
  <conditionalFormatting sqref="A16:E16 B15:E15">
    <cfRule type="containsText" dxfId="181" priority="6" operator="containsText" text="(0)">
      <formula>NOT(ISERROR(SEARCH("(0)",A15)))</formula>
    </cfRule>
    <cfRule type="containsText" dxfId="180" priority="7" operator="containsText" text="(-1)">
      <formula>NOT(ISERROR(SEARCH("(-1)",A15)))</formula>
    </cfRule>
    <cfRule type="containsText" dxfId="179" priority="8" operator="containsText" text="(-2)">
      <formula>NOT(ISERROR(SEARCH("(-2)",A15)))</formula>
    </cfRule>
    <cfRule type="containsText" dxfId="178" priority="9" operator="containsText" text="(1)">
      <formula>NOT(ISERROR(SEARCH("(1)",A15)))</formula>
    </cfRule>
    <cfRule type="containsText" dxfId="177" priority="10" operator="containsText" text="(2)">
      <formula>NOT(ISERROR(SEARCH("(2)",A15)))</formula>
    </cfRule>
  </conditionalFormatting>
  <conditionalFormatting sqref="A15">
    <cfRule type="containsText" dxfId="176" priority="1" operator="containsText" text="(0)">
      <formula>NOT(ISERROR(SEARCH("(0)",A15)))</formula>
    </cfRule>
    <cfRule type="containsText" dxfId="175" priority="2" operator="containsText" text="(-1)">
      <formula>NOT(ISERROR(SEARCH("(-1)",A15)))</formula>
    </cfRule>
    <cfRule type="containsText" dxfId="174" priority="3" operator="containsText" text="(-2)">
      <formula>NOT(ISERROR(SEARCH("(-2)",A15)))</formula>
    </cfRule>
    <cfRule type="containsText" dxfId="173" priority="4" operator="containsText" text="(1)">
      <formula>NOT(ISERROR(SEARCH("(1)",A15)))</formula>
    </cfRule>
    <cfRule type="containsText" dxfId="172" priority="5" operator="containsText" text="(2)">
      <formula>NOT(ISERROR(SEARCH("(2)",A15)))</formula>
    </cfRule>
  </conditionalFormatting>
  <dataValidations count="4">
    <dataValidation type="list" allowBlank="1" showInputMessage="1" showErrorMessage="1" sqref="B9 B22 B26 B14">
      <formula1>$A$23:$A$26</formula1>
    </dataValidation>
    <dataValidation type="list" allowBlank="1" showInputMessage="1" showErrorMessage="1" sqref="A6:A9">
      <formula1>$A$13:$A$20</formula1>
    </dataValidation>
    <dataValidation type="list" allowBlank="1" showInputMessage="1" showErrorMessage="1" sqref="A20:A22">
      <formula1>$A$13:$A$20</formula1>
    </dataValidation>
    <dataValidation type="list" allowBlank="1" showInputMessage="1" showErrorMessage="1" sqref="A12:A14">
      <formula1>$A$13:$A$20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Terminology!$A$13:$A$20</xm:f>
          </x14:formula1>
          <xm:sqref>A25:A26</xm:sqref>
        </x14:dataValidation>
        <x14:dataValidation type="list" allowBlank="1" showInputMessage="1" showErrorMessage="1">
          <x14:formula1>
            <xm:f>Terminology!$A$25:$A$28</xm:f>
          </x14:formula1>
          <xm:sqref>B6</xm:sqref>
        </x14:dataValidation>
        <x14:dataValidation type="list" allowBlank="1" showInputMessage="1" showErrorMessage="1">
          <x14:formula1>
            <xm:f>Terminology!$A$25:$A$28</xm:f>
          </x14:formula1>
          <xm:sqref>B13</xm:sqref>
        </x14:dataValidation>
        <x14:dataValidation type="list" allowBlank="1" showInputMessage="1" showErrorMessage="1">
          <x14:formula1>
            <xm:f>Terminology!$A$25:$A$28</xm:f>
          </x14:formula1>
          <xm:sqref>B12</xm:sqref>
        </x14:dataValidation>
        <x14:dataValidation type="list" allowBlank="1" showInputMessage="1" showErrorMessage="1">
          <x14:formula1>
            <xm:f>Terminology!$A$25:$A$28</xm:f>
          </x14:formula1>
          <xm:sqref>B8</xm:sqref>
        </x14:dataValidation>
        <x14:dataValidation type="list" allowBlank="1" showInputMessage="1" showErrorMessage="1">
          <x14:formula1>
            <xm:f>Terminology!$A$25:$A$28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O127"/>
  <sheetViews>
    <sheetView workbookViewId="0">
      <selection activeCell="D12" sqref="D12"/>
    </sheetView>
  </sheetViews>
  <sheetFormatPr defaultRowHeight="15" x14ac:dyDescent="0.25"/>
  <cols>
    <col min="1" max="1" width="3.28515625" customWidth="1"/>
    <col min="2" max="2" width="43.5703125" customWidth="1"/>
    <col min="3" max="3" width="14" customWidth="1"/>
    <col min="4" max="4" width="15.85546875" customWidth="1"/>
    <col min="5" max="5" width="2.42578125" customWidth="1"/>
    <col min="6" max="6" width="5" bestFit="1" customWidth="1"/>
    <col min="7" max="7" width="7.7109375" customWidth="1"/>
    <col min="8" max="8" width="7.28515625" customWidth="1"/>
    <col min="9" max="9" width="10.5703125" style="75" bestFit="1" customWidth="1"/>
    <col min="10" max="10" width="15.28515625" customWidth="1"/>
    <col min="11" max="11" width="81.28515625" customWidth="1"/>
  </cols>
  <sheetData>
    <row r="1" spans="1:15" ht="15.75" x14ac:dyDescent="0.25">
      <c r="C1" s="100" t="s">
        <v>45</v>
      </c>
      <c r="D1" s="100"/>
    </row>
    <row r="2" spans="1:15" x14ac:dyDescent="0.25">
      <c r="B2" s="101" t="s">
        <v>47</v>
      </c>
      <c r="C2" s="102"/>
      <c r="D2" s="103"/>
      <c r="E2" s="52"/>
      <c r="H2" s="52"/>
      <c r="I2" s="76"/>
      <c r="J2" s="52"/>
      <c r="K2" s="56" t="s">
        <v>46</v>
      </c>
      <c r="L2" s="52"/>
      <c r="M2" s="52"/>
      <c r="N2" s="52"/>
      <c r="O2" s="52"/>
    </row>
    <row r="3" spans="1:15" x14ac:dyDescent="0.25">
      <c r="B3" s="52" t="s">
        <v>91</v>
      </c>
      <c r="C3" s="52">
        <v>80</v>
      </c>
      <c r="D3" s="52" t="str">
        <f>Terminology!A25</f>
        <v>EUR/hour</v>
      </c>
      <c r="E3" s="52"/>
      <c r="G3" s="52"/>
      <c r="H3" s="52"/>
      <c r="I3" s="76"/>
      <c r="J3" s="74" t="s">
        <v>13</v>
      </c>
      <c r="K3" s="59"/>
      <c r="L3" s="52"/>
      <c r="M3" s="52"/>
      <c r="N3" s="52"/>
      <c r="O3" s="52"/>
    </row>
    <row r="4" spans="1:15" x14ac:dyDescent="0.25">
      <c r="B4" s="52" t="s">
        <v>92</v>
      </c>
      <c r="C4" s="52">
        <v>200</v>
      </c>
      <c r="D4" s="52" t="str">
        <f>Terminology!A25</f>
        <v>EUR/hour</v>
      </c>
      <c r="E4" s="52"/>
      <c r="G4" s="52"/>
      <c r="H4" s="52"/>
      <c r="I4" s="76"/>
      <c r="J4" s="74" t="s">
        <v>13</v>
      </c>
      <c r="K4" s="59"/>
      <c r="L4" s="52"/>
      <c r="M4" s="52"/>
      <c r="N4" s="52"/>
      <c r="O4" s="52"/>
    </row>
    <row r="5" spans="1:15" x14ac:dyDescent="0.25">
      <c r="B5" s="52" t="s">
        <v>93</v>
      </c>
      <c r="C5" s="52">
        <f>2*Pris_pr_time+Pris_udvikler_time</f>
        <v>360</v>
      </c>
      <c r="D5" s="52" t="str">
        <f>Terminology!A25</f>
        <v>EUR/hour</v>
      </c>
      <c r="E5" s="52"/>
      <c r="G5" s="52"/>
      <c r="H5" s="52"/>
      <c r="I5" s="76"/>
      <c r="J5" s="74" t="s">
        <v>13</v>
      </c>
      <c r="K5" s="58"/>
      <c r="L5" s="52"/>
      <c r="M5" s="52"/>
      <c r="N5" s="52"/>
      <c r="O5" s="52"/>
    </row>
    <row r="6" spans="1:15" x14ac:dyDescent="0.25">
      <c r="B6" s="52" t="s">
        <v>94</v>
      </c>
      <c r="C6" s="52">
        <v>233</v>
      </c>
      <c r="D6" s="52" t="str">
        <f>Terminology!A30</f>
        <v>EUR/TB/year</v>
      </c>
      <c r="E6" s="52"/>
      <c r="G6" s="52"/>
      <c r="H6" s="52"/>
      <c r="I6" s="76"/>
      <c r="J6" s="74" t="s">
        <v>13</v>
      </c>
      <c r="K6" s="58"/>
      <c r="L6" s="52"/>
      <c r="M6" s="52"/>
      <c r="N6" s="52"/>
      <c r="O6" s="52"/>
    </row>
    <row r="7" spans="1:15" x14ac:dyDescent="0.25">
      <c r="B7" s="52" t="s">
        <v>95</v>
      </c>
      <c r="C7" s="52">
        <v>1.3</v>
      </c>
      <c r="D7" s="52" t="s">
        <v>4</v>
      </c>
      <c r="E7" s="52"/>
      <c r="G7" s="52"/>
      <c r="H7" s="52"/>
      <c r="I7" s="76"/>
      <c r="J7" s="74" t="s">
        <v>13</v>
      </c>
      <c r="K7" s="58"/>
      <c r="L7" s="52"/>
      <c r="M7" s="52"/>
      <c r="N7" s="52"/>
      <c r="O7" s="52"/>
    </row>
    <row r="8" spans="1:15" x14ac:dyDescent="0.25">
      <c r="B8" s="52" t="s">
        <v>96</v>
      </c>
      <c r="C8" s="52">
        <v>1.44</v>
      </c>
      <c r="D8" s="52" t="s">
        <v>2</v>
      </c>
      <c r="E8" s="52"/>
      <c r="F8" s="54"/>
      <c r="G8" s="52"/>
      <c r="H8" s="52"/>
      <c r="I8" s="76"/>
      <c r="J8" s="74" t="s">
        <v>13</v>
      </c>
      <c r="K8" s="59"/>
      <c r="L8" s="52"/>
      <c r="M8" s="52"/>
      <c r="N8" s="52"/>
      <c r="O8" s="52"/>
    </row>
    <row r="9" spans="1:15" x14ac:dyDescent="0.25">
      <c r="B9" s="53" t="s">
        <v>97</v>
      </c>
      <c r="C9" s="52">
        <v>200</v>
      </c>
      <c r="D9" s="52" t="s">
        <v>51</v>
      </c>
      <c r="E9" s="52"/>
      <c r="F9" s="54"/>
      <c r="G9" s="52"/>
      <c r="H9" s="52"/>
      <c r="I9" s="76"/>
      <c r="J9" s="74" t="s">
        <v>13</v>
      </c>
      <c r="K9" s="59"/>
      <c r="L9" s="52"/>
      <c r="M9" s="52"/>
      <c r="N9" s="52"/>
      <c r="O9" s="52"/>
    </row>
    <row r="10" spans="1:15" x14ac:dyDescent="0.25">
      <c r="B10" s="53" t="s">
        <v>98</v>
      </c>
      <c r="C10" s="53">
        <v>17</v>
      </c>
      <c r="D10" s="52" t="s">
        <v>2</v>
      </c>
      <c r="E10" s="52"/>
      <c r="F10" s="54"/>
      <c r="G10" s="52"/>
      <c r="H10" s="52"/>
      <c r="I10" s="76"/>
      <c r="J10" s="74" t="s">
        <v>13</v>
      </c>
      <c r="K10" s="59"/>
      <c r="L10" s="52"/>
      <c r="M10" s="52"/>
      <c r="N10" s="52"/>
      <c r="O10" s="52"/>
    </row>
    <row r="11" spans="1:15" x14ac:dyDescent="0.25">
      <c r="B11" s="53" t="s">
        <v>99</v>
      </c>
      <c r="C11" s="53">
        <v>200</v>
      </c>
      <c r="D11" s="52" t="s">
        <v>52</v>
      </c>
      <c r="E11" s="52"/>
      <c r="F11" s="54"/>
      <c r="G11" s="52"/>
      <c r="H11" s="52"/>
      <c r="I11" s="76"/>
      <c r="J11" s="74" t="s">
        <v>13</v>
      </c>
      <c r="K11" s="59"/>
      <c r="L11" s="52"/>
      <c r="M11" s="52"/>
      <c r="N11" s="52"/>
      <c r="O11" s="52"/>
    </row>
    <row r="12" spans="1:15" x14ac:dyDescent="0.25">
      <c r="B12" s="53" t="s">
        <v>100</v>
      </c>
      <c r="C12" s="53">
        <v>6.2</v>
      </c>
      <c r="D12" s="52" t="s">
        <v>2</v>
      </c>
      <c r="E12" s="52"/>
      <c r="F12" s="55"/>
      <c r="G12" s="52"/>
      <c r="H12" s="52"/>
      <c r="I12" s="76"/>
      <c r="J12" s="74" t="s">
        <v>13</v>
      </c>
      <c r="K12" s="60"/>
      <c r="L12" s="52"/>
      <c r="M12" s="52"/>
      <c r="N12" s="52"/>
      <c r="O12" s="52"/>
    </row>
    <row r="13" spans="1:15" x14ac:dyDescent="0.25">
      <c r="E13" s="52"/>
      <c r="F13" s="52"/>
      <c r="G13" s="52"/>
      <c r="H13" s="52"/>
      <c r="I13" s="76"/>
      <c r="J13" s="52"/>
      <c r="K13" s="57"/>
      <c r="L13" s="52"/>
      <c r="M13" s="52"/>
      <c r="N13" s="52"/>
      <c r="O13" s="52"/>
    </row>
    <row r="14" spans="1:15" ht="15" customHeight="1" x14ac:dyDescent="0.25">
      <c r="A14" s="104" t="s">
        <v>19</v>
      </c>
      <c r="B14" s="95" t="s">
        <v>44</v>
      </c>
      <c r="C14" s="95"/>
      <c r="D14" s="96"/>
    </row>
    <row r="15" spans="1:15" x14ac:dyDescent="0.25">
      <c r="A15" s="105"/>
      <c r="B15" s="97" t="s">
        <v>81</v>
      </c>
      <c r="C15" s="98"/>
      <c r="D15" s="99"/>
    </row>
    <row r="16" spans="1:15" x14ac:dyDescent="0.25">
      <c r="A16" s="105"/>
      <c r="B16" t="s">
        <v>84</v>
      </c>
      <c r="C16">
        <v>20</v>
      </c>
      <c r="D16" t="s">
        <v>86</v>
      </c>
      <c r="E16" t="s">
        <v>49</v>
      </c>
      <c r="F16">
        <f>Pris_pr_time</f>
        <v>80</v>
      </c>
      <c r="G16" t="str">
        <f>Terminology!A24</f>
        <v>EUR</v>
      </c>
      <c r="H16" t="s">
        <v>53</v>
      </c>
      <c r="I16" s="77">
        <f>C16*Pris_pr_time</f>
        <v>1600</v>
      </c>
      <c r="J16" t="str">
        <f>Terminology!A26</f>
        <v>EUR/year</v>
      </c>
    </row>
    <row r="17" spans="1:10" x14ac:dyDescent="0.25">
      <c r="A17" s="105"/>
      <c r="B17" t="s">
        <v>85</v>
      </c>
      <c r="C17" s="16">
        <f>I16</f>
        <v>1600</v>
      </c>
      <c r="D17" t="str">
        <f>Terminology!A24</f>
        <v>EUR</v>
      </c>
    </row>
    <row r="18" spans="1:10" x14ac:dyDescent="0.25">
      <c r="A18" s="105"/>
    </row>
    <row r="19" spans="1:10" x14ac:dyDescent="0.25">
      <c r="A19" s="105"/>
      <c r="B19" s="97" t="s">
        <v>82</v>
      </c>
      <c r="C19" s="98"/>
      <c r="D19" s="99"/>
    </row>
    <row r="20" spans="1:10" x14ac:dyDescent="0.25">
      <c r="A20" s="105"/>
      <c r="B20" t="s">
        <v>84</v>
      </c>
      <c r="C20">
        <v>50</v>
      </c>
      <c r="D20" t="s">
        <v>86</v>
      </c>
      <c r="E20" t="s">
        <v>49</v>
      </c>
      <c r="F20">
        <f>Pris_pr_time</f>
        <v>80</v>
      </c>
      <c r="G20" t="str">
        <f>Terminology!A24</f>
        <v>EUR</v>
      </c>
      <c r="H20" t="s">
        <v>53</v>
      </c>
      <c r="I20" s="77">
        <f>C20*Pris_pr_time</f>
        <v>4000</v>
      </c>
      <c r="J20" t="str">
        <f>Terminology!A26</f>
        <v>EUR/year</v>
      </c>
    </row>
    <row r="21" spans="1:10" x14ac:dyDescent="0.25">
      <c r="A21" s="105"/>
      <c r="B21" t="s">
        <v>85</v>
      </c>
      <c r="C21" s="16">
        <f>I20</f>
        <v>4000</v>
      </c>
      <c r="D21" t="str">
        <f>Terminology!A24</f>
        <v>EUR</v>
      </c>
    </row>
    <row r="22" spans="1:10" x14ac:dyDescent="0.25">
      <c r="A22" s="105"/>
    </row>
    <row r="23" spans="1:10" x14ac:dyDescent="0.25">
      <c r="A23" s="105"/>
      <c r="B23" s="97" t="s">
        <v>83</v>
      </c>
      <c r="C23" s="98"/>
      <c r="D23" s="99"/>
    </row>
    <row r="24" spans="1:10" x14ac:dyDescent="0.25">
      <c r="A24" s="105"/>
      <c r="B24" t="s">
        <v>84</v>
      </c>
      <c r="C24">
        <v>0</v>
      </c>
      <c r="D24" t="s">
        <v>86</v>
      </c>
    </row>
    <row r="25" spans="1:10" x14ac:dyDescent="0.25">
      <c r="A25" s="106"/>
      <c r="B25" t="s">
        <v>85</v>
      </c>
      <c r="C25" s="16">
        <f>C24*Pris_pr_time</f>
        <v>0</v>
      </c>
      <c r="D25" t="str">
        <f>Terminology!A24</f>
        <v>EUR</v>
      </c>
    </row>
    <row r="26" spans="1:10" x14ac:dyDescent="0.25">
      <c r="C26" s="16"/>
    </row>
    <row r="27" spans="1:10" ht="15" customHeight="1" x14ac:dyDescent="0.25">
      <c r="A27" s="104" t="s">
        <v>19</v>
      </c>
      <c r="B27" s="95" t="s">
        <v>43</v>
      </c>
      <c r="C27" s="95"/>
      <c r="D27" s="96"/>
    </row>
    <row r="28" spans="1:10" x14ac:dyDescent="0.25">
      <c r="A28" s="105"/>
      <c r="B28" s="97" t="s">
        <v>81</v>
      </c>
      <c r="C28" s="98"/>
      <c r="D28" s="99"/>
    </row>
    <row r="29" spans="1:10" x14ac:dyDescent="0.25">
      <c r="A29" s="105"/>
      <c r="B29" t="s">
        <v>102</v>
      </c>
      <c r="C29">
        <v>0</v>
      </c>
      <c r="D29" t="str">
        <f>Terminology!A24</f>
        <v>EUR</v>
      </c>
    </row>
    <row r="30" spans="1:10" x14ac:dyDescent="0.25">
      <c r="A30" s="105"/>
      <c r="B30" t="s">
        <v>103</v>
      </c>
      <c r="C30">
        <v>0</v>
      </c>
      <c r="D30" t="str">
        <f>Terminology!A24</f>
        <v>EUR</v>
      </c>
    </row>
    <row r="31" spans="1:10" x14ac:dyDescent="0.25">
      <c r="A31" s="105"/>
      <c r="B31" t="s">
        <v>101</v>
      </c>
      <c r="C31">
        <v>0</v>
      </c>
      <c r="D31" t="s">
        <v>52</v>
      </c>
      <c r="E31" t="s">
        <v>49</v>
      </c>
      <c r="F31">
        <f xml:space="preserve"> Pris_udvikler_time</f>
        <v>200</v>
      </c>
      <c r="G31" t="str">
        <f>Terminology!A24</f>
        <v>EUR</v>
      </c>
      <c r="H31" t="s">
        <v>53</v>
      </c>
      <c r="I31" s="75">
        <f>C31*F31</f>
        <v>0</v>
      </c>
      <c r="J31" t="str">
        <f>Terminology!A24</f>
        <v>EUR</v>
      </c>
    </row>
    <row r="32" spans="1:10" x14ac:dyDescent="0.25">
      <c r="A32" s="105"/>
      <c r="B32" t="s">
        <v>90</v>
      </c>
      <c r="C32" s="16">
        <f>C29+I31+C30</f>
        <v>0</v>
      </c>
      <c r="D32" t="str">
        <f>Terminology!A24</f>
        <v>EUR</v>
      </c>
    </row>
    <row r="33" spans="1:10" x14ac:dyDescent="0.25">
      <c r="A33" s="105"/>
    </row>
    <row r="34" spans="1:10" x14ac:dyDescent="0.25">
      <c r="A34" s="105"/>
      <c r="B34" s="97" t="s">
        <v>82</v>
      </c>
      <c r="C34" s="98"/>
      <c r="D34" s="99"/>
    </row>
    <row r="35" spans="1:10" x14ac:dyDescent="0.25">
      <c r="A35" s="105"/>
      <c r="B35" t="s">
        <v>102</v>
      </c>
      <c r="C35">
        <v>50000</v>
      </c>
      <c r="D35" t="str">
        <f>Terminology!A24</f>
        <v>EUR</v>
      </c>
    </row>
    <row r="36" spans="1:10" x14ac:dyDescent="0.25">
      <c r="A36" s="105"/>
      <c r="B36" t="s">
        <v>103</v>
      </c>
      <c r="C36">
        <v>20000</v>
      </c>
      <c r="D36" t="str">
        <f>Terminology!A24</f>
        <v>EUR</v>
      </c>
    </row>
    <row r="37" spans="1:10" x14ac:dyDescent="0.25">
      <c r="A37" s="105"/>
      <c r="B37" t="s">
        <v>101</v>
      </c>
      <c r="C37">
        <v>220</v>
      </c>
      <c r="D37" t="s">
        <v>52</v>
      </c>
      <c r="E37" t="s">
        <v>49</v>
      </c>
      <c r="F37">
        <f xml:space="preserve"> Pris_udvikler_time</f>
        <v>200</v>
      </c>
      <c r="G37" t="str">
        <f>Terminology!A24</f>
        <v>EUR</v>
      </c>
      <c r="H37" t="s">
        <v>53</v>
      </c>
      <c r="I37" s="75">
        <f>C37*F37</f>
        <v>44000</v>
      </c>
      <c r="J37" t="str">
        <f>Terminology!A24</f>
        <v>EUR</v>
      </c>
    </row>
    <row r="38" spans="1:10" x14ac:dyDescent="0.25">
      <c r="A38" s="105"/>
      <c r="B38" t="s">
        <v>90</v>
      </c>
      <c r="C38" s="16">
        <f>C35+I37+C36</f>
        <v>114000</v>
      </c>
      <c r="D38" t="str">
        <f>Terminology!A24</f>
        <v>EUR</v>
      </c>
    </row>
    <row r="39" spans="1:10" x14ac:dyDescent="0.25">
      <c r="A39" s="105"/>
    </row>
    <row r="40" spans="1:10" x14ac:dyDescent="0.25">
      <c r="A40" s="105"/>
      <c r="B40" s="97" t="s">
        <v>83</v>
      </c>
      <c r="C40" s="98"/>
      <c r="D40" s="99"/>
    </row>
    <row r="41" spans="1:10" x14ac:dyDescent="0.25">
      <c r="A41" s="105"/>
      <c r="B41" t="s">
        <v>102</v>
      </c>
      <c r="C41">
        <v>0</v>
      </c>
      <c r="D41" t="str">
        <f>Terminology!A24</f>
        <v>EUR</v>
      </c>
    </row>
    <row r="42" spans="1:10" x14ac:dyDescent="0.25">
      <c r="A42" s="105"/>
      <c r="B42" t="s">
        <v>103</v>
      </c>
      <c r="C42">
        <v>0</v>
      </c>
      <c r="D42" t="str">
        <f>Terminology!A24</f>
        <v>EUR</v>
      </c>
    </row>
    <row r="43" spans="1:10" x14ac:dyDescent="0.25">
      <c r="A43" s="105"/>
      <c r="B43" t="s">
        <v>101</v>
      </c>
      <c r="C43">
        <v>50</v>
      </c>
      <c r="D43" t="s">
        <v>52</v>
      </c>
      <c r="E43" t="s">
        <v>49</v>
      </c>
      <c r="F43">
        <f xml:space="preserve"> Pris_udvikler_time</f>
        <v>200</v>
      </c>
      <c r="G43" t="str">
        <f>Terminology!A24</f>
        <v>EUR</v>
      </c>
      <c r="H43" t="s">
        <v>53</v>
      </c>
      <c r="I43" s="75">
        <f>C43*F43</f>
        <v>10000</v>
      </c>
      <c r="J43" t="str">
        <f>Terminology!A24</f>
        <v>EUR</v>
      </c>
    </row>
    <row r="44" spans="1:10" x14ac:dyDescent="0.25">
      <c r="A44" s="106"/>
      <c r="B44" t="s">
        <v>90</v>
      </c>
      <c r="C44" s="16">
        <f>C41+I43+C42</f>
        <v>10000</v>
      </c>
      <c r="D44" t="str">
        <f>Terminology!A24</f>
        <v>EUR</v>
      </c>
    </row>
    <row r="45" spans="1:10" x14ac:dyDescent="0.25">
      <c r="C45" s="16"/>
    </row>
    <row r="46" spans="1:10" ht="15" customHeight="1" x14ac:dyDescent="0.25">
      <c r="A46" s="104" t="s">
        <v>19</v>
      </c>
      <c r="B46" s="95" t="s">
        <v>113</v>
      </c>
      <c r="C46" s="95"/>
      <c r="D46" s="96"/>
    </row>
    <row r="47" spans="1:10" x14ac:dyDescent="0.25">
      <c r="A47" s="105"/>
      <c r="B47" s="97" t="s">
        <v>81</v>
      </c>
      <c r="C47" s="98"/>
      <c r="D47" s="99"/>
    </row>
    <row r="48" spans="1:10" x14ac:dyDescent="0.25">
      <c r="A48" s="105"/>
      <c r="B48" t="s">
        <v>104</v>
      </c>
      <c r="C48">
        <v>50</v>
      </c>
      <c r="D48" t="s">
        <v>52</v>
      </c>
      <c r="E48" t="s">
        <v>49</v>
      </c>
      <c r="F48">
        <f>Pris_pr_time</f>
        <v>80</v>
      </c>
      <c r="G48" t="str">
        <f>Terminology!A24</f>
        <v>EUR</v>
      </c>
      <c r="H48" t="s">
        <v>53</v>
      </c>
      <c r="I48" s="75">
        <f>C48*F48</f>
        <v>4000</v>
      </c>
      <c r="J48" t="str">
        <f>Terminology!A24</f>
        <v>EUR</v>
      </c>
    </row>
    <row r="49" spans="1:10" x14ac:dyDescent="0.25">
      <c r="A49" s="105"/>
      <c r="B49" t="s">
        <v>105</v>
      </c>
      <c r="C49">
        <v>50</v>
      </c>
      <c r="D49" t="s">
        <v>52</v>
      </c>
      <c r="E49" t="s">
        <v>49</v>
      </c>
      <c r="F49">
        <f>Pris_pr_time</f>
        <v>80</v>
      </c>
      <c r="G49" t="str">
        <f>Terminology!A24</f>
        <v>EUR</v>
      </c>
      <c r="H49" t="s">
        <v>53</v>
      </c>
      <c r="I49" s="75">
        <f>C49*F49</f>
        <v>4000</v>
      </c>
      <c r="J49" t="str">
        <f>Terminology!A24</f>
        <v>EUR</v>
      </c>
    </row>
    <row r="50" spans="1:10" x14ac:dyDescent="0.25">
      <c r="A50" s="105"/>
      <c r="B50" t="s">
        <v>106</v>
      </c>
      <c r="C50" s="16">
        <f>I48+I49</f>
        <v>8000</v>
      </c>
      <c r="D50" t="str">
        <f>Terminology!A24</f>
        <v>EUR</v>
      </c>
    </row>
    <row r="51" spans="1:10" x14ac:dyDescent="0.25">
      <c r="A51" s="105"/>
    </row>
    <row r="52" spans="1:10" x14ac:dyDescent="0.25">
      <c r="A52" s="105"/>
      <c r="B52" s="97" t="s">
        <v>82</v>
      </c>
      <c r="C52" s="98"/>
      <c r="D52" s="99"/>
    </row>
    <row r="53" spans="1:10" x14ac:dyDescent="0.25">
      <c r="A53" s="105"/>
      <c r="B53" t="s">
        <v>104</v>
      </c>
      <c r="C53">
        <v>200</v>
      </c>
      <c r="D53" t="s">
        <v>52</v>
      </c>
      <c r="E53" t="s">
        <v>49</v>
      </c>
      <c r="F53">
        <f>Pris_pr_time</f>
        <v>80</v>
      </c>
      <c r="G53" t="str">
        <f>Terminology!A24</f>
        <v>EUR</v>
      </c>
      <c r="H53" t="s">
        <v>53</v>
      </c>
      <c r="I53" s="75">
        <f>C53*F53</f>
        <v>16000</v>
      </c>
      <c r="J53" t="str">
        <f>Terminology!A24</f>
        <v>EUR</v>
      </c>
    </row>
    <row r="54" spans="1:10" x14ac:dyDescent="0.25">
      <c r="A54" s="105"/>
      <c r="B54" t="s">
        <v>105</v>
      </c>
      <c r="C54">
        <v>200</v>
      </c>
      <c r="D54" t="s">
        <v>52</v>
      </c>
      <c r="E54" t="s">
        <v>49</v>
      </c>
      <c r="F54">
        <f>Pris_pr_time</f>
        <v>80</v>
      </c>
      <c r="G54" t="str">
        <f>Terminology!A24</f>
        <v>EUR</v>
      </c>
      <c r="H54" t="s">
        <v>53</v>
      </c>
      <c r="I54" s="75">
        <f>C54*F54</f>
        <v>16000</v>
      </c>
      <c r="J54" t="str">
        <f>Terminology!A24</f>
        <v>EUR</v>
      </c>
    </row>
    <row r="55" spans="1:10" x14ac:dyDescent="0.25">
      <c r="A55" s="105"/>
      <c r="B55" t="s">
        <v>106</v>
      </c>
      <c r="C55" s="16">
        <f>I53+I54</f>
        <v>32000</v>
      </c>
      <c r="D55" t="str">
        <f>Terminology!A24</f>
        <v>EUR</v>
      </c>
    </row>
    <row r="56" spans="1:10" x14ac:dyDescent="0.25">
      <c r="A56" s="105"/>
    </row>
    <row r="57" spans="1:10" x14ac:dyDescent="0.25">
      <c r="A57" s="105"/>
      <c r="B57" s="97" t="s">
        <v>83</v>
      </c>
      <c r="C57" s="98"/>
      <c r="D57" s="99"/>
    </row>
    <row r="58" spans="1:10" x14ac:dyDescent="0.25">
      <c r="A58" s="105"/>
      <c r="B58" t="s">
        <v>104</v>
      </c>
      <c r="C58">
        <v>100</v>
      </c>
      <c r="D58" t="s">
        <v>52</v>
      </c>
      <c r="E58" t="s">
        <v>49</v>
      </c>
      <c r="F58">
        <f>Pris_pr_time</f>
        <v>80</v>
      </c>
      <c r="G58" t="str">
        <f>Terminology!A24</f>
        <v>EUR</v>
      </c>
      <c r="H58" t="s">
        <v>53</v>
      </c>
      <c r="I58" s="75">
        <f>C58*F58</f>
        <v>8000</v>
      </c>
      <c r="J58" t="str">
        <f>Terminology!A24</f>
        <v>EUR</v>
      </c>
    </row>
    <row r="59" spans="1:10" x14ac:dyDescent="0.25">
      <c r="A59" s="105"/>
      <c r="B59" t="s">
        <v>105</v>
      </c>
      <c r="C59">
        <v>50</v>
      </c>
      <c r="D59" t="s">
        <v>52</v>
      </c>
      <c r="E59" t="s">
        <v>49</v>
      </c>
      <c r="F59">
        <f>Pris_pr_time</f>
        <v>80</v>
      </c>
      <c r="G59" t="str">
        <f>Terminology!A24</f>
        <v>EUR</v>
      </c>
      <c r="H59" t="s">
        <v>53</v>
      </c>
      <c r="I59" s="75">
        <f>C59*F59</f>
        <v>4000</v>
      </c>
      <c r="J59" t="str">
        <f>Terminology!A24</f>
        <v>EUR</v>
      </c>
    </row>
    <row r="60" spans="1:10" x14ac:dyDescent="0.25">
      <c r="A60" s="106"/>
      <c r="B60" t="s">
        <v>106</v>
      </c>
      <c r="C60" s="16">
        <f>I58+I59</f>
        <v>12000</v>
      </c>
      <c r="D60" t="str">
        <f>Terminology!A24</f>
        <v>EUR</v>
      </c>
    </row>
    <row r="61" spans="1:10" x14ac:dyDescent="0.25">
      <c r="C61" s="16"/>
    </row>
    <row r="62" spans="1:10" ht="15" customHeight="1" x14ac:dyDescent="0.25">
      <c r="A62" s="104" t="s">
        <v>19</v>
      </c>
      <c r="B62" s="95" t="s">
        <v>40</v>
      </c>
      <c r="C62" s="95"/>
      <c r="D62" s="96"/>
    </row>
    <row r="63" spans="1:10" x14ac:dyDescent="0.25">
      <c r="A63" s="105"/>
      <c r="B63" s="97" t="s">
        <v>81</v>
      </c>
      <c r="C63" s="98"/>
      <c r="D63" s="99"/>
    </row>
    <row r="64" spans="1:10" x14ac:dyDescent="0.25">
      <c r="A64" s="105"/>
      <c r="B64" t="s">
        <v>114</v>
      </c>
      <c r="C64">
        <f>Arbejdstid_til_produktion_af_arkiveringsver.s</f>
        <v>200</v>
      </c>
      <c r="D64" t="s">
        <v>52</v>
      </c>
    </row>
    <row r="65" spans="1:10" x14ac:dyDescent="0.25">
      <c r="A65" s="105"/>
      <c r="B65" t="s">
        <v>117</v>
      </c>
      <c r="C65">
        <v>80</v>
      </c>
      <c r="D65" t="s">
        <v>2</v>
      </c>
      <c r="E65" t="s">
        <v>48</v>
      </c>
      <c r="F65">
        <f>C64</f>
        <v>200</v>
      </c>
      <c r="G65" t="s">
        <v>52</v>
      </c>
      <c r="H65" t="s">
        <v>53</v>
      </c>
      <c r="I65" s="75">
        <f>C64*C65/100</f>
        <v>160</v>
      </c>
      <c r="J65" t="s">
        <v>52</v>
      </c>
    </row>
    <row r="66" spans="1:10" x14ac:dyDescent="0.25">
      <c r="A66" s="105"/>
      <c r="B66" t="s">
        <v>116</v>
      </c>
      <c r="C66">
        <f>Fejlkonvertering_fra_regneark</f>
        <v>6.2</v>
      </c>
      <c r="D66" t="s">
        <v>2</v>
      </c>
      <c r="E66" t="s">
        <v>48</v>
      </c>
      <c r="F66">
        <f>I65</f>
        <v>160</v>
      </c>
      <c r="G66" t="s">
        <v>52</v>
      </c>
      <c r="H66" t="s">
        <v>53</v>
      </c>
      <c r="I66" s="75">
        <f>I65*C66/100</f>
        <v>9.92</v>
      </c>
      <c r="J66" t="s">
        <v>52</v>
      </c>
    </row>
    <row r="67" spans="1:10" x14ac:dyDescent="0.25">
      <c r="A67" s="105"/>
      <c r="B67" t="s">
        <v>123</v>
      </c>
      <c r="C67">
        <f>I66</f>
        <v>9.92</v>
      </c>
      <c r="D67" t="s">
        <v>52</v>
      </c>
      <c r="E67" t="s">
        <v>49</v>
      </c>
      <c r="F67">
        <f xml:space="preserve"> Pris_udvikler_time</f>
        <v>200</v>
      </c>
      <c r="G67" t="str">
        <f>Terminology!A24</f>
        <v>EUR</v>
      </c>
      <c r="H67" t="s">
        <v>53</v>
      </c>
      <c r="I67" s="75">
        <f>C67*F67</f>
        <v>1984</v>
      </c>
      <c r="J67" t="str">
        <f>Terminology!A24</f>
        <v>EUR</v>
      </c>
    </row>
    <row r="68" spans="1:10" x14ac:dyDescent="0.25">
      <c r="A68" s="105"/>
      <c r="B68" t="s">
        <v>115</v>
      </c>
      <c r="C68">
        <v>5</v>
      </c>
      <c r="D68" t="s">
        <v>52</v>
      </c>
      <c r="E68" t="s">
        <v>49</v>
      </c>
      <c r="F68">
        <f>Pris_dialogtime</f>
        <v>360</v>
      </c>
      <c r="G68" t="str">
        <f>Terminology!A24</f>
        <v>EUR</v>
      </c>
      <c r="H68" t="s">
        <v>53</v>
      </c>
      <c r="I68" s="75">
        <f>C68*F68</f>
        <v>1800</v>
      </c>
      <c r="J68" t="str">
        <f>Terminology!A24</f>
        <v>EUR</v>
      </c>
    </row>
    <row r="69" spans="1:10" x14ac:dyDescent="0.25">
      <c r="A69" s="105"/>
      <c r="B69" t="s">
        <v>90</v>
      </c>
      <c r="C69" s="16">
        <f>I67+I68</f>
        <v>3784</v>
      </c>
      <c r="D69" t="str">
        <f>Terminology!A24</f>
        <v>EUR</v>
      </c>
    </row>
    <row r="70" spans="1:10" x14ac:dyDescent="0.25">
      <c r="A70" s="105"/>
    </row>
    <row r="71" spans="1:10" x14ac:dyDescent="0.25">
      <c r="A71" s="105"/>
      <c r="B71" s="97" t="s">
        <v>82</v>
      </c>
      <c r="C71" s="98"/>
      <c r="D71" s="99"/>
    </row>
    <row r="72" spans="1:10" x14ac:dyDescent="0.25">
      <c r="A72" s="105"/>
      <c r="B72" t="s">
        <v>114</v>
      </c>
      <c r="C72">
        <f>Arbejdstid_til_produktion_af_arkiveringsver.s</f>
        <v>200</v>
      </c>
      <c r="D72" t="s">
        <v>52</v>
      </c>
    </row>
    <row r="73" spans="1:10" x14ac:dyDescent="0.25">
      <c r="A73" s="105"/>
      <c r="B73" t="s">
        <v>117</v>
      </c>
      <c r="C73">
        <v>80</v>
      </c>
      <c r="D73" t="s">
        <v>2</v>
      </c>
      <c r="E73" t="s">
        <v>48</v>
      </c>
      <c r="F73">
        <f>C72</f>
        <v>200</v>
      </c>
      <c r="G73" t="s">
        <v>52</v>
      </c>
      <c r="H73" t="s">
        <v>53</v>
      </c>
      <c r="I73" s="75">
        <f>C72*C73/100</f>
        <v>160</v>
      </c>
      <c r="J73" t="s">
        <v>52</v>
      </c>
    </row>
    <row r="74" spans="1:10" x14ac:dyDescent="0.25">
      <c r="A74" s="105"/>
      <c r="B74" t="s">
        <v>118</v>
      </c>
      <c r="C74">
        <f>Fejlkonvertering_fra_regneark*0.5</f>
        <v>3.1</v>
      </c>
      <c r="D74" t="s">
        <v>2</v>
      </c>
      <c r="E74" t="s">
        <v>48</v>
      </c>
      <c r="F74">
        <f>I73</f>
        <v>160</v>
      </c>
      <c r="G74" t="s">
        <v>52</v>
      </c>
      <c r="H74" t="s">
        <v>53</v>
      </c>
      <c r="I74" s="75">
        <f>I73*C74/100</f>
        <v>4.96</v>
      </c>
      <c r="J74" t="s">
        <v>52</v>
      </c>
    </row>
    <row r="75" spans="1:10" x14ac:dyDescent="0.25">
      <c r="A75" s="105"/>
      <c r="B75" t="s">
        <v>123</v>
      </c>
      <c r="C75">
        <f>I74</f>
        <v>4.96</v>
      </c>
      <c r="D75" t="s">
        <v>52</v>
      </c>
      <c r="E75" t="s">
        <v>49</v>
      </c>
      <c r="F75">
        <f xml:space="preserve"> Pris_udvikler_time</f>
        <v>200</v>
      </c>
      <c r="G75" t="str">
        <f>Terminology!A24</f>
        <v>EUR</v>
      </c>
      <c r="H75" t="s">
        <v>53</v>
      </c>
      <c r="I75" s="75">
        <f>C75*F75</f>
        <v>992</v>
      </c>
      <c r="J75" t="str">
        <f>Terminology!A24</f>
        <v>EUR</v>
      </c>
    </row>
    <row r="76" spans="1:10" x14ac:dyDescent="0.25">
      <c r="A76" s="105"/>
      <c r="B76" t="s">
        <v>115</v>
      </c>
      <c r="C76">
        <f>0.5*C68</f>
        <v>2.5</v>
      </c>
      <c r="D76" t="s">
        <v>52</v>
      </c>
      <c r="E76" t="s">
        <v>49</v>
      </c>
      <c r="F76">
        <f>Pris_dialogtime</f>
        <v>360</v>
      </c>
      <c r="G76" t="str">
        <f>Terminology!A24</f>
        <v>EUR</v>
      </c>
      <c r="H76" t="s">
        <v>53</v>
      </c>
      <c r="I76" s="75">
        <f>C76*F76</f>
        <v>900</v>
      </c>
      <c r="J76" t="str">
        <f>Terminology!A24</f>
        <v>EUR</v>
      </c>
    </row>
    <row r="77" spans="1:10" x14ac:dyDescent="0.25">
      <c r="A77" s="105"/>
      <c r="B77" t="s">
        <v>90</v>
      </c>
      <c r="C77" s="16">
        <f>I75+I76</f>
        <v>1892</v>
      </c>
      <c r="D77" t="str">
        <f>Terminology!A24</f>
        <v>EUR</v>
      </c>
    </row>
    <row r="78" spans="1:10" x14ac:dyDescent="0.25">
      <c r="A78" s="105"/>
    </row>
    <row r="79" spans="1:10" x14ac:dyDescent="0.25">
      <c r="A79" s="105"/>
      <c r="B79" s="97" t="s">
        <v>83</v>
      </c>
      <c r="C79" s="98"/>
      <c r="D79" s="99"/>
    </row>
    <row r="80" spans="1:10" x14ac:dyDescent="0.25">
      <c r="A80" s="105"/>
      <c r="B80" t="s">
        <v>114</v>
      </c>
      <c r="C80">
        <f>Arbejdstid_til_produktion_af_arkiveringsver.s</f>
        <v>200</v>
      </c>
      <c r="D80" t="s">
        <v>52</v>
      </c>
    </row>
    <row r="81" spans="1:10" x14ac:dyDescent="0.25">
      <c r="A81" s="105"/>
      <c r="B81" t="s">
        <v>117</v>
      </c>
      <c r="C81">
        <v>80</v>
      </c>
      <c r="D81" t="s">
        <v>2</v>
      </c>
      <c r="E81" t="s">
        <v>48</v>
      </c>
      <c r="F81">
        <f>C80</f>
        <v>200</v>
      </c>
      <c r="G81" t="s">
        <v>52</v>
      </c>
      <c r="H81" t="s">
        <v>53</v>
      </c>
      <c r="I81" s="75">
        <f>C80*C81/100</f>
        <v>160</v>
      </c>
      <c r="J81" t="s">
        <v>52</v>
      </c>
    </row>
    <row r="82" spans="1:10" x14ac:dyDescent="0.25">
      <c r="A82" s="105"/>
      <c r="B82" t="s">
        <v>116</v>
      </c>
      <c r="C82">
        <v>0</v>
      </c>
      <c r="D82" t="s">
        <v>2</v>
      </c>
      <c r="E82" t="s">
        <v>48</v>
      </c>
      <c r="F82">
        <f>I81</f>
        <v>160</v>
      </c>
      <c r="G82" t="s">
        <v>52</v>
      </c>
      <c r="H82" t="s">
        <v>53</v>
      </c>
      <c r="I82" s="75">
        <f>I81*C82/100</f>
        <v>0</v>
      </c>
      <c r="J82" t="s">
        <v>52</v>
      </c>
    </row>
    <row r="83" spans="1:10" x14ac:dyDescent="0.25">
      <c r="A83" s="105"/>
      <c r="B83" t="s">
        <v>123</v>
      </c>
      <c r="C83">
        <f>I82</f>
        <v>0</v>
      </c>
      <c r="D83" t="s">
        <v>52</v>
      </c>
      <c r="E83" t="s">
        <v>49</v>
      </c>
      <c r="F83">
        <f xml:space="preserve"> Pris_udvikler_time</f>
        <v>200</v>
      </c>
      <c r="G83" t="str">
        <f>Terminology!A24</f>
        <v>EUR</v>
      </c>
      <c r="H83" t="s">
        <v>53</v>
      </c>
      <c r="I83" s="75">
        <f>C83*F83</f>
        <v>0</v>
      </c>
      <c r="J83" t="str">
        <f>Terminology!A24</f>
        <v>EUR</v>
      </c>
    </row>
    <row r="84" spans="1:10" x14ac:dyDescent="0.25">
      <c r="A84" s="105"/>
      <c r="B84" t="s">
        <v>115</v>
      </c>
      <c r="C84">
        <v>0</v>
      </c>
      <c r="D84" t="s">
        <v>52</v>
      </c>
      <c r="E84" t="s">
        <v>49</v>
      </c>
      <c r="F84">
        <f>Pris_dialogtime</f>
        <v>360</v>
      </c>
      <c r="G84" t="str">
        <f>Terminology!A24</f>
        <v>EUR</v>
      </c>
      <c r="H84" t="s">
        <v>53</v>
      </c>
      <c r="I84" s="75">
        <f>C84*F84</f>
        <v>0</v>
      </c>
      <c r="J84" t="str">
        <f>Terminology!A24</f>
        <v>EUR</v>
      </c>
    </row>
    <row r="85" spans="1:10" x14ac:dyDescent="0.25">
      <c r="A85" s="106"/>
      <c r="B85" t="s">
        <v>90</v>
      </c>
      <c r="C85" s="16">
        <f>I83+I84</f>
        <v>0</v>
      </c>
      <c r="D85" t="str">
        <f>Terminology!A24</f>
        <v>EUR</v>
      </c>
    </row>
    <row r="86" spans="1:10" x14ac:dyDescent="0.25">
      <c r="C86" s="16"/>
    </row>
    <row r="87" spans="1:10" ht="15" customHeight="1" x14ac:dyDescent="0.25">
      <c r="A87" s="104" t="s">
        <v>19</v>
      </c>
      <c r="B87" s="95" t="s">
        <v>41</v>
      </c>
      <c r="C87" s="95"/>
      <c r="D87" s="96"/>
    </row>
    <row r="88" spans="1:10" x14ac:dyDescent="0.25">
      <c r="A88" s="105"/>
      <c r="B88" s="97" t="s">
        <v>81</v>
      </c>
      <c r="C88" s="98"/>
      <c r="D88" s="99"/>
    </row>
    <row r="89" spans="1:10" x14ac:dyDescent="0.25">
      <c r="A89" s="105"/>
      <c r="B89" t="s">
        <v>101</v>
      </c>
      <c r="C89" s="18">
        <v>5</v>
      </c>
      <c r="D89" t="s">
        <v>52</v>
      </c>
      <c r="E89" t="s">
        <v>49</v>
      </c>
      <c r="F89">
        <f>Pris_udvikler_time</f>
        <v>200</v>
      </c>
      <c r="G89" t="str">
        <f>Terminology!A24</f>
        <v>EUR</v>
      </c>
      <c r="H89" t="s">
        <v>53</v>
      </c>
      <c r="I89" s="77">
        <f>C89*F89</f>
        <v>1000</v>
      </c>
      <c r="J89" t="str">
        <f>Terminology!A24</f>
        <v>EUR</v>
      </c>
    </row>
    <row r="90" spans="1:10" x14ac:dyDescent="0.25">
      <c r="A90" s="105"/>
      <c r="B90" t="s">
        <v>90</v>
      </c>
      <c r="C90" s="16">
        <f>I89</f>
        <v>1000</v>
      </c>
      <c r="D90" t="str">
        <f>Terminology!A24</f>
        <v>EUR</v>
      </c>
      <c r="I90" s="78"/>
    </row>
    <row r="91" spans="1:10" x14ac:dyDescent="0.25">
      <c r="A91" s="105"/>
      <c r="C91" s="16"/>
    </row>
    <row r="92" spans="1:10" x14ac:dyDescent="0.25">
      <c r="A92" s="105"/>
      <c r="B92" s="97" t="s">
        <v>82</v>
      </c>
      <c r="C92" s="98"/>
      <c r="D92" s="99"/>
    </row>
    <row r="93" spans="1:10" x14ac:dyDescent="0.25">
      <c r="A93" s="105"/>
      <c r="B93" t="s">
        <v>101</v>
      </c>
      <c r="C93" s="18">
        <f>2*8*5</f>
        <v>80</v>
      </c>
      <c r="D93" t="s">
        <v>52</v>
      </c>
      <c r="E93" t="s">
        <v>49</v>
      </c>
      <c r="F93">
        <f>Pris_udvikler_time</f>
        <v>200</v>
      </c>
      <c r="G93" t="str">
        <f>Terminology!A24</f>
        <v>EUR</v>
      </c>
      <c r="H93" t="s">
        <v>53</v>
      </c>
      <c r="I93" s="77">
        <f>C93*F93</f>
        <v>16000</v>
      </c>
      <c r="J93" t="str">
        <f>Terminology!A24</f>
        <v>EUR</v>
      </c>
    </row>
    <row r="94" spans="1:10" x14ac:dyDescent="0.25">
      <c r="A94" s="105"/>
      <c r="B94" t="s">
        <v>90</v>
      </c>
      <c r="C94" s="16">
        <f>I93</f>
        <v>16000</v>
      </c>
      <c r="D94" t="str">
        <f>Terminology!A24</f>
        <v>EUR</v>
      </c>
      <c r="I94" s="78"/>
    </row>
    <row r="95" spans="1:10" x14ac:dyDescent="0.25">
      <c r="A95" s="105"/>
      <c r="C95" s="16"/>
    </row>
    <row r="96" spans="1:10" x14ac:dyDescent="0.25">
      <c r="A96" s="105"/>
      <c r="B96" s="97" t="s">
        <v>83</v>
      </c>
      <c r="C96" s="98"/>
      <c r="D96" s="99"/>
    </row>
    <row r="97" spans="1:10" x14ac:dyDescent="0.25">
      <c r="A97" s="105"/>
      <c r="B97" t="s">
        <v>101</v>
      </c>
      <c r="C97" s="18">
        <v>10</v>
      </c>
      <c r="D97" t="s">
        <v>52</v>
      </c>
      <c r="E97" t="s">
        <v>49</v>
      </c>
      <c r="F97">
        <f>Pris_udvikler_time</f>
        <v>200</v>
      </c>
      <c r="G97" t="str">
        <f>Terminology!A24</f>
        <v>EUR</v>
      </c>
      <c r="H97" t="s">
        <v>53</v>
      </c>
      <c r="I97" s="77">
        <f>C97*F97</f>
        <v>2000</v>
      </c>
      <c r="J97" t="str">
        <f>Terminology!A24</f>
        <v>EUR</v>
      </c>
    </row>
    <row r="98" spans="1:10" x14ac:dyDescent="0.25">
      <c r="A98" s="106"/>
      <c r="B98" t="s">
        <v>90</v>
      </c>
      <c r="C98" s="16">
        <f>I97</f>
        <v>2000</v>
      </c>
      <c r="D98" t="str">
        <f>Terminology!A24</f>
        <v>EUR</v>
      </c>
      <c r="I98" s="78"/>
    </row>
    <row r="99" spans="1:10" x14ac:dyDescent="0.25">
      <c r="A99" s="79"/>
      <c r="C99" s="16"/>
    </row>
    <row r="100" spans="1:10" ht="15" customHeight="1" x14ac:dyDescent="0.25">
      <c r="A100" s="104" t="s">
        <v>19</v>
      </c>
      <c r="B100" s="95" t="s">
        <v>38</v>
      </c>
      <c r="C100" s="95"/>
      <c r="D100" s="96"/>
    </row>
    <row r="101" spans="1:10" x14ac:dyDescent="0.25">
      <c r="A101" s="105"/>
      <c r="B101" s="97" t="s">
        <v>81</v>
      </c>
      <c r="C101" s="98"/>
      <c r="D101" s="99"/>
    </row>
    <row r="102" spans="1:10" x14ac:dyDescent="0.25">
      <c r="A102" s="105"/>
      <c r="B102" t="s">
        <v>124</v>
      </c>
      <c r="C102" s="24">
        <f>Gns_størrelse_for_aflevering</f>
        <v>1.3</v>
      </c>
      <c r="D102" s="23" t="s">
        <v>4</v>
      </c>
    </row>
    <row r="103" spans="1:10" x14ac:dyDescent="0.25">
      <c r="A103" s="105"/>
      <c r="B103" t="s">
        <v>125</v>
      </c>
      <c r="C103" s="24">
        <f>Andel_af_regneark_pr._aflevering</f>
        <v>1.44</v>
      </c>
      <c r="D103" s="23" t="s">
        <v>2</v>
      </c>
      <c r="E103" t="s">
        <v>48</v>
      </c>
      <c r="F103">
        <f>C102</f>
        <v>1.3</v>
      </c>
      <c r="G103" t="s">
        <v>4</v>
      </c>
      <c r="H103" t="s">
        <v>53</v>
      </c>
      <c r="I103" s="75">
        <f>Andel_af_regneark_pr._aflevering*Gns_størrelse_for_aflevering/100</f>
        <v>1.8720000000000001E-2</v>
      </c>
      <c r="J103" t="s">
        <v>4</v>
      </c>
    </row>
    <row r="104" spans="1:10" x14ac:dyDescent="0.25">
      <c r="A104" s="105"/>
      <c r="B104" t="s">
        <v>119</v>
      </c>
      <c r="C104" s="24">
        <v>1</v>
      </c>
      <c r="D104" s="23"/>
      <c r="H104" t="s">
        <v>53</v>
      </c>
      <c r="I104" s="75">
        <f>I103/C104</f>
        <v>1.8720000000000001E-2</v>
      </c>
      <c r="J104" t="s">
        <v>4</v>
      </c>
    </row>
    <row r="105" spans="1:10" x14ac:dyDescent="0.25">
      <c r="A105" s="105"/>
      <c r="B105" t="s">
        <v>120</v>
      </c>
      <c r="C105">
        <f>I103/C104</f>
        <v>1.8720000000000001E-2</v>
      </c>
      <c r="D105" t="s">
        <v>4</v>
      </c>
      <c r="E105" t="s">
        <v>49</v>
      </c>
      <c r="F105">
        <f>Gns_pris_pr._TB_År</f>
        <v>233</v>
      </c>
      <c r="G105" s="1" t="str">
        <f>Terminology!A29</f>
        <v>EUR/TB</v>
      </c>
      <c r="H105" t="s">
        <v>53</v>
      </c>
      <c r="I105" s="77">
        <f>C105*F105</f>
        <v>4.3617600000000003</v>
      </c>
      <c r="J105" t="str">
        <f>Terminology!A28</f>
        <v>EUR/subm./year</v>
      </c>
    </row>
    <row r="106" spans="1:10" x14ac:dyDescent="0.25">
      <c r="A106" s="105"/>
      <c r="B106" t="s">
        <v>90</v>
      </c>
      <c r="C106" s="25">
        <f>I105</f>
        <v>4.3617600000000003</v>
      </c>
      <c r="D106" t="str">
        <f>Terminology!A28</f>
        <v>EUR/subm./year</v>
      </c>
      <c r="I106" s="78"/>
    </row>
    <row r="107" spans="1:10" x14ac:dyDescent="0.25">
      <c r="A107" s="105"/>
    </row>
    <row r="108" spans="1:10" x14ac:dyDescent="0.25">
      <c r="A108" s="105"/>
      <c r="B108" s="97" t="s">
        <v>82</v>
      </c>
      <c r="C108" s="98"/>
      <c r="D108" s="99"/>
    </row>
    <row r="109" spans="1:10" x14ac:dyDescent="0.25">
      <c r="A109" s="105"/>
      <c r="B109" t="s">
        <v>124</v>
      </c>
      <c r="C109" s="24">
        <f>Gns_størrelse_for_aflevering</f>
        <v>1.3</v>
      </c>
      <c r="D109" s="23" t="s">
        <v>4</v>
      </c>
    </row>
    <row r="110" spans="1:10" x14ac:dyDescent="0.25">
      <c r="A110" s="105"/>
      <c r="B110" t="s">
        <v>125</v>
      </c>
      <c r="C110" s="24">
        <f>Andel_af_regneark_pr._aflevering</f>
        <v>1.44</v>
      </c>
      <c r="D110" s="23" t="s">
        <v>2</v>
      </c>
      <c r="E110" t="s">
        <v>48</v>
      </c>
      <c r="F110">
        <f>C109</f>
        <v>1.3</v>
      </c>
      <c r="G110" t="s">
        <v>4</v>
      </c>
      <c r="H110" t="s">
        <v>53</v>
      </c>
      <c r="I110" s="75">
        <f>Andel_af_regneark_pr._aflevering*Gns_størrelse_for_aflevering/100</f>
        <v>1.8720000000000001E-2</v>
      </c>
      <c r="J110" t="s">
        <v>4</v>
      </c>
    </row>
    <row r="111" spans="1:10" x14ac:dyDescent="0.25">
      <c r="A111" s="105"/>
      <c r="B111" t="s">
        <v>119</v>
      </c>
      <c r="C111" s="24">
        <v>102</v>
      </c>
      <c r="D111" s="23"/>
      <c r="H111" t="s">
        <v>53</v>
      </c>
      <c r="I111" s="75">
        <f>I110/C111</f>
        <v>1.8352941176470589E-4</v>
      </c>
      <c r="J111" t="s">
        <v>4</v>
      </c>
    </row>
    <row r="112" spans="1:10" x14ac:dyDescent="0.25">
      <c r="A112" s="105"/>
      <c r="B112" t="s">
        <v>120</v>
      </c>
      <c r="C112">
        <f>I110/C111</f>
        <v>1.8352941176470589E-4</v>
      </c>
      <c r="D112" t="s">
        <v>4</v>
      </c>
      <c r="E112" t="s">
        <v>49</v>
      </c>
      <c r="F112">
        <f>Gns_pris_pr._TB_År</f>
        <v>233</v>
      </c>
      <c r="G112" s="1" t="str">
        <f>Terminology!A29</f>
        <v>EUR/TB</v>
      </c>
      <c r="H112" t="s">
        <v>53</v>
      </c>
      <c r="I112" s="77">
        <f>C112*F112</f>
        <v>4.2762352941176474E-2</v>
      </c>
      <c r="J112" t="str">
        <f>Terminology!A28</f>
        <v>EUR/subm./year</v>
      </c>
    </row>
    <row r="113" spans="1:10" x14ac:dyDescent="0.25">
      <c r="A113" s="105"/>
      <c r="B113" t="s">
        <v>90</v>
      </c>
      <c r="C113" s="25">
        <f>I112</f>
        <v>4.2762352941176474E-2</v>
      </c>
      <c r="D113" t="str">
        <f>Terminology!A28</f>
        <v>EUR/subm./year</v>
      </c>
      <c r="I113" s="78"/>
    </row>
    <row r="114" spans="1:10" x14ac:dyDescent="0.25">
      <c r="A114" s="105"/>
    </row>
    <row r="115" spans="1:10" x14ac:dyDescent="0.25">
      <c r="A115" s="105"/>
      <c r="B115" s="97" t="s">
        <v>83</v>
      </c>
      <c r="C115" s="98"/>
      <c r="D115" s="99"/>
    </row>
    <row r="116" spans="1:10" x14ac:dyDescent="0.25">
      <c r="A116" s="105"/>
      <c r="B116" t="s">
        <v>124</v>
      </c>
      <c r="C116" s="24">
        <f>Gns_størrelse_for_aflevering</f>
        <v>1.3</v>
      </c>
      <c r="D116" s="23" t="s">
        <v>4</v>
      </c>
    </row>
    <row r="117" spans="1:10" x14ac:dyDescent="0.25">
      <c r="A117" s="105"/>
      <c r="B117" t="s">
        <v>125</v>
      </c>
      <c r="C117" s="24">
        <f>Andel_af_regneark_pr._aflevering</f>
        <v>1.44</v>
      </c>
      <c r="D117" s="23" t="s">
        <v>2</v>
      </c>
      <c r="E117" t="s">
        <v>48</v>
      </c>
      <c r="F117">
        <f>C116</f>
        <v>1.3</v>
      </c>
      <c r="G117" t="s">
        <v>4</v>
      </c>
      <c r="H117" t="s">
        <v>53</v>
      </c>
      <c r="I117" s="75">
        <f>Andel_af_regneark_pr._aflevering*Gns_størrelse_for_aflevering/100</f>
        <v>1.8720000000000001E-2</v>
      </c>
      <c r="J117" t="s">
        <v>4</v>
      </c>
    </row>
    <row r="118" spans="1:10" x14ac:dyDescent="0.25">
      <c r="A118" s="105"/>
      <c r="B118" t="s">
        <v>119</v>
      </c>
      <c r="C118" s="24">
        <v>102</v>
      </c>
      <c r="D118" s="23"/>
      <c r="H118" t="s">
        <v>53</v>
      </c>
      <c r="I118" s="75">
        <f>I117/C118</f>
        <v>1.8352941176470589E-4</v>
      </c>
      <c r="J118" t="s">
        <v>4</v>
      </c>
    </row>
    <row r="119" spans="1:10" x14ac:dyDescent="0.25">
      <c r="A119" s="105"/>
      <c r="B119" t="s">
        <v>120</v>
      </c>
      <c r="C119">
        <f>I118</f>
        <v>1.8352941176470589E-4</v>
      </c>
      <c r="D119" t="s">
        <v>4</v>
      </c>
      <c r="E119" t="s">
        <v>49</v>
      </c>
      <c r="F119">
        <f>Gns_pris_pr._TB_År</f>
        <v>233</v>
      </c>
      <c r="G119" s="1" t="str">
        <f>Terminology!A29</f>
        <v>EUR/TB</v>
      </c>
      <c r="H119" t="s">
        <v>53</v>
      </c>
      <c r="I119" s="77">
        <f>C119*F119</f>
        <v>4.2762352941176474E-2</v>
      </c>
      <c r="J119" t="str">
        <f>Terminology!A28</f>
        <v>EUR/subm./year</v>
      </c>
    </row>
    <row r="120" spans="1:10" x14ac:dyDescent="0.25">
      <c r="A120" s="106"/>
      <c r="B120" t="s">
        <v>90</v>
      </c>
      <c r="C120" s="25">
        <f>I119</f>
        <v>4.2762352941176474E-2</v>
      </c>
      <c r="D120" t="str">
        <f>Terminology!A28</f>
        <v>EUR/subm./year</v>
      </c>
      <c r="I120" s="78"/>
    </row>
    <row r="123" spans="1:10" x14ac:dyDescent="0.25">
      <c r="B123" t="s">
        <v>121</v>
      </c>
      <c r="C123">
        <v>14</v>
      </c>
      <c r="D123" t="s">
        <v>87</v>
      </c>
      <c r="E123" t="s">
        <v>49</v>
      </c>
      <c r="F123">
        <v>8</v>
      </c>
      <c r="G123" t="s">
        <v>1</v>
      </c>
      <c r="H123" t="s">
        <v>53</v>
      </c>
      <c r="I123" s="75">
        <f>C123*F123</f>
        <v>112</v>
      </c>
      <c r="J123" t="s">
        <v>52</v>
      </c>
    </row>
    <row r="124" spans="1:10" x14ac:dyDescent="0.25">
      <c r="C124">
        <f>I123</f>
        <v>112</v>
      </c>
      <c r="D124" t="s">
        <v>52</v>
      </c>
      <c r="E124" t="s">
        <v>49</v>
      </c>
      <c r="F124">
        <v>1500</v>
      </c>
      <c r="G124" t="str">
        <f>Terminology!A24</f>
        <v>EUR</v>
      </c>
      <c r="H124" t="s">
        <v>53</v>
      </c>
      <c r="I124" s="75">
        <f>C124*F124</f>
        <v>168000</v>
      </c>
      <c r="J124" t="str">
        <f>Terminology!A24</f>
        <v>EUR</v>
      </c>
    </row>
    <row r="125" spans="1:10" x14ac:dyDescent="0.25">
      <c r="B125" t="s">
        <v>122</v>
      </c>
      <c r="C125">
        <v>1</v>
      </c>
      <c r="D125" t="s">
        <v>87</v>
      </c>
      <c r="E125" t="s">
        <v>49</v>
      </c>
      <c r="F125">
        <v>7.4</v>
      </c>
      <c r="G125" t="s">
        <v>1</v>
      </c>
      <c r="H125" t="s">
        <v>53</v>
      </c>
      <c r="I125" s="75">
        <f>C125*F125</f>
        <v>7.4</v>
      </c>
      <c r="J125" t="s">
        <v>52</v>
      </c>
    </row>
    <row r="126" spans="1:10" x14ac:dyDescent="0.25">
      <c r="C126">
        <f>I125</f>
        <v>7.4</v>
      </c>
      <c r="D126" t="s">
        <v>52</v>
      </c>
      <c r="E126" t="s">
        <v>49</v>
      </c>
      <c r="F126">
        <v>1500</v>
      </c>
      <c r="G126" t="str">
        <f>Terminology!A24</f>
        <v>EUR</v>
      </c>
      <c r="H126" t="s">
        <v>53</v>
      </c>
      <c r="I126" s="75">
        <f>C126*F126</f>
        <v>11100</v>
      </c>
      <c r="J126" t="str">
        <f>Terminology!A24</f>
        <v>EUR</v>
      </c>
    </row>
    <row r="127" spans="1:10" x14ac:dyDescent="0.25">
      <c r="B127" t="s">
        <v>88</v>
      </c>
      <c r="C127" t="s">
        <v>6</v>
      </c>
      <c r="D127">
        <f>Årlige_afleveringer*Andel_med_regneark/100</f>
        <v>34</v>
      </c>
      <c r="E127" t="s">
        <v>89</v>
      </c>
      <c r="H127" t="s">
        <v>53</v>
      </c>
      <c r="I127" s="75">
        <f>I126/D127</f>
        <v>326.47058823529414</v>
      </c>
      <c r="J127" t="str">
        <f>Terminology!A24</f>
        <v>EUR</v>
      </c>
    </row>
  </sheetData>
  <mergeCells count="32">
    <mergeCell ref="A87:A98"/>
    <mergeCell ref="A100:A120"/>
    <mergeCell ref="A27:A44"/>
    <mergeCell ref="A14:A25"/>
    <mergeCell ref="A46:A60"/>
    <mergeCell ref="A62:A85"/>
    <mergeCell ref="B79:D79"/>
    <mergeCell ref="B115:D115"/>
    <mergeCell ref="B100:D100"/>
    <mergeCell ref="B101:D101"/>
    <mergeCell ref="B87:D87"/>
    <mergeCell ref="B88:D88"/>
    <mergeCell ref="B92:D92"/>
    <mergeCell ref="B96:D96"/>
    <mergeCell ref="B108:D108"/>
    <mergeCell ref="B71:D71"/>
    <mergeCell ref="B34:D34"/>
    <mergeCell ref="B40:D40"/>
    <mergeCell ref="B46:D46"/>
    <mergeCell ref="B47:D47"/>
    <mergeCell ref="B52:D52"/>
    <mergeCell ref="B57:D57"/>
    <mergeCell ref="B63:D63"/>
    <mergeCell ref="B62:D62"/>
    <mergeCell ref="B28:D28"/>
    <mergeCell ref="B15:D15"/>
    <mergeCell ref="B19:D19"/>
    <mergeCell ref="B23:D23"/>
    <mergeCell ref="C1:D1"/>
    <mergeCell ref="B2:D2"/>
    <mergeCell ref="B14:D14"/>
    <mergeCell ref="B27:D27"/>
  </mergeCells>
  <conditionalFormatting sqref="C102:D102 D103">
    <cfRule type="containsText" dxfId="171" priority="330" operator="containsText" text="(-1)">
      <formula>NOT(ISERROR(SEARCH("(-1)",C102)))</formula>
    </cfRule>
    <cfRule type="containsText" dxfId="170" priority="331" operator="containsText" text="(-2)">
      <formula>NOT(ISERROR(SEARCH("(-2)",C102)))</formula>
    </cfRule>
    <cfRule type="containsText" dxfId="169" priority="332" operator="containsText" text="(1)">
      <formula>NOT(ISERROR(SEARCH("(1)",C102)))</formula>
    </cfRule>
    <cfRule type="containsText" dxfId="168" priority="333" operator="containsText" text="(2)">
      <formula>NOT(ISERROR(SEARCH("(2)",C102)))</formula>
    </cfRule>
  </conditionalFormatting>
  <conditionalFormatting sqref="B14:D14">
    <cfRule type="containsText" dxfId="167" priority="318" operator="containsText" text="(-1)">
      <formula>NOT(ISERROR(SEARCH("(-1)",B14)))</formula>
    </cfRule>
    <cfRule type="containsText" dxfId="166" priority="319" operator="containsText" text="(-2)">
      <formula>NOT(ISERROR(SEARCH("(-2)",B14)))</formula>
    </cfRule>
    <cfRule type="containsText" dxfId="165" priority="320" operator="containsText" text="(1)">
      <formula>NOT(ISERROR(SEARCH("(1)",B14)))</formula>
    </cfRule>
    <cfRule type="containsText" dxfId="164" priority="321" operator="containsText" text="(2)">
      <formula>NOT(ISERROR(SEARCH("(2)",B14)))</formula>
    </cfRule>
  </conditionalFormatting>
  <conditionalFormatting sqref="B27:D27">
    <cfRule type="containsText" dxfId="163" priority="314" operator="containsText" text="(-1)">
      <formula>NOT(ISERROR(SEARCH("(-1)",B27)))</formula>
    </cfRule>
    <cfRule type="containsText" dxfId="162" priority="315" operator="containsText" text="(-2)">
      <formula>NOT(ISERROR(SEARCH("(-2)",B27)))</formula>
    </cfRule>
    <cfRule type="containsText" dxfId="161" priority="316" operator="containsText" text="(1)">
      <formula>NOT(ISERROR(SEARCH("(1)",B27)))</formula>
    </cfRule>
    <cfRule type="containsText" dxfId="160" priority="317" operator="containsText" text="(2)">
      <formula>NOT(ISERROR(SEARCH("(2)",B27)))</formula>
    </cfRule>
  </conditionalFormatting>
  <conditionalFormatting sqref="B62:D62">
    <cfRule type="containsText" dxfId="159" priority="278" operator="containsText" text="(-1)">
      <formula>NOT(ISERROR(SEARCH("(-1)",B62)))</formula>
    </cfRule>
    <cfRule type="containsText" dxfId="158" priority="279" operator="containsText" text="(-2)">
      <formula>NOT(ISERROR(SEARCH("(-2)",B62)))</formula>
    </cfRule>
    <cfRule type="containsText" dxfId="157" priority="280" operator="containsText" text="(1)">
      <formula>NOT(ISERROR(SEARCH("(1)",B62)))</formula>
    </cfRule>
    <cfRule type="containsText" dxfId="156" priority="281" operator="containsText" text="(2)">
      <formula>NOT(ISERROR(SEARCH("(2)",B62)))</formula>
    </cfRule>
  </conditionalFormatting>
  <conditionalFormatting sqref="B46:D46">
    <cfRule type="containsText" dxfId="155" priority="298" operator="containsText" text="(-1)">
      <formula>NOT(ISERROR(SEARCH("(-1)",B46)))</formula>
    </cfRule>
    <cfRule type="containsText" dxfId="154" priority="299" operator="containsText" text="(-2)">
      <formula>NOT(ISERROR(SEARCH("(-2)",B46)))</formula>
    </cfRule>
    <cfRule type="containsText" dxfId="153" priority="300" operator="containsText" text="(1)">
      <formula>NOT(ISERROR(SEARCH("(1)",B46)))</formula>
    </cfRule>
    <cfRule type="containsText" dxfId="152" priority="301" operator="containsText" text="(2)">
      <formula>NOT(ISERROR(SEARCH("(2)",B46)))</formula>
    </cfRule>
  </conditionalFormatting>
  <conditionalFormatting sqref="C110">
    <cfRule type="containsText" dxfId="151" priority="246" operator="containsText" text="(-1)">
      <formula>NOT(ISERROR(SEARCH("(-1)",C110)))</formula>
    </cfRule>
    <cfRule type="containsText" dxfId="150" priority="247" operator="containsText" text="(-2)">
      <formula>NOT(ISERROR(SEARCH("(-2)",C110)))</formula>
    </cfRule>
    <cfRule type="containsText" dxfId="149" priority="248" operator="containsText" text="(1)">
      <formula>NOT(ISERROR(SEARCH("(1)",C110)))</formula>
    </cfRule>
    <cfRule type="containsText" dxfId="148" priority="249" operator="containsText" text="(2)">
      <formula>NOT(ISERROR(SEARCH("(2)",C110)))</formula>
    </cfRule>
  </conditionalFormatting>
  <conditionalFormatting sqref="B100:D100">
    <cfRule type="containsText" dxfId="147" priority="262" operator="containsText" text="(-1)">
      <formula>NOT(ISERROR(SEARCH("(-1)",B100)))</formula>
    </cfRule>
    <cfRule type="containsText" dxfId="146" priority="263" operator="containsText" text="(-2)">
      <formula>NOT(ISERROR(SEARCH("(-2)",B100)))</formula>
    </cfRule>
    <cfRule type="containsText" dxfId="145" priority="264" operator="containsText" text="(1)">
      <formula>NOT(ISERROR(SEARCH("(1)",B100)))</formula>
    </cfRule>
    <cfRule type="containsText" dxfId="144" priority="265" operator="containsText" text="(2)">
      <formula>NOT(ISERROR(SEARCH("(2)",B100)))</formula>
    </cfRule>
  </conditionalFormatting>
  <conditionalFormatting sqref="C117:C118">
    <cfRule type="containsText" dxfId="143" priority="234" operator="containsText" text="(-1)">
      <formula>NOT(ISERROR(SEARCH("(-1)",C117)))</formula>
    </cfRule>
    <cfRule type="containsText" dxfId="142" priority="235" operator="containsText" text="(-2)">
      <formula>NOT(ISERROR(SEARCH("(-2)",C117)))</formula>
    </cfRule>
    <cfRule type="containsText" dxfId="141" priority="236" operator="containsText" text="(1)">
      <formula>NOT(ISERROR(SEARCH("(1)",C117)))</formula>
    </cfRule>
    <cfRule type="containsText" dxfId="140" priority="237" operator="containsText" text="(2)">
      <formula>NOT(ISERROR(SEARCH("(2)",C117)))</formula>
    </cfRule>
  </conditionalFormatting>
  <conditionalFormatting sqref="C104">
    <cfRule type="containsText" dxfId="139" priority="218" operator="containsText" text="(-1)">
      <formula>NOT(ISERROR(SEARCH("(-1)",C104)))</formula>
    </cfRule>
    <cfRule type="containsText" dxfId="138" priority="219" operator="containsText" text="(-2)">
      <formula>NOT(ISERROR(SEARCH("(-2)",C104)))</formula>
    </cfRule>
    <cfRule type="containsText" dxfId="137" priority="220" operator="containsText" text="(1)">
      <formula>NOT(ISERROR(SEARCH("(1)",C104)))</formula>
    </cfRule>
    <cfRule type="containsText" dxfId="136" priority="221" operator="containsText" text="(2)">
      <formula>NOT(ISERROR(SEARCH("(2)",C104)))</formula>
    </cfRule>
  </conditionalFormatting>
  <conditionalFormatting sqref="C111">
    <cfRule type="containsText" dxfId="135" priority="226" operator="containsText" text="(-1)">
      <formula>NOT(ISERROR(SEARCH("(-1)",C111)))</formula>
    </cfRule>
    <cfRule type="containsText" dxfId="134" priority="227" operator="containsText" text="(-2)">
      <formula>NOT(ISERROR(SEARCH("(-2)",C111)))</formula>
    </cfRule>
    <cfRule type="containsText" dxfId="133" priority="228" operator="containsText" text="(1)">
      <formula>NOT(ISERROR(SEARCH("(1)",C111)))</formula>
    </cfRule>
    <cfRule type="containsText" dxfId="132" priority="229" operator="containsText" text="(2)">
      <formula>NOT(ISERROR(SEARCH("(2)",C111)))</formula>
    </cfRule>
  </conditionalFormatting>
  <conditionalFormatting sqref="C103">
    <cfRule type="containsText" dxfId="131" priority="258" operator="containsText" text="(-1)">
      <formula>NOT(ISERROR(SEARCH("(-1)",C103)))</formula>
    </cfRule>
    <cfRule type="containsText" dxfId="130" priority="259" operator="containsText" text="(-2)">
      <formula>NOT(ISERROR(SEARCH("(-2)",C103)))</formula>
    </cfRule>
    <cfRule type="containsText" dxfId="129" priority="260" operator="containsText" text="(1)">
      <formula>NOT(ISERROR(SEARCH("(1)",C103)))</formula>
    </cfRule>
    <cfRule type="containsText" dxfId="128" priority="261" operator="containsText" text="(2)">
      <formula>NOT(ISERROR(SEARCH("(2)",C103)))</formula>
    </cfRule>
  </conditionalFormatting>
  <conditionalFormatting sqref="C109:D109 D110">
    <cfRule type="containsText" dxfId="127" priority="250" operator="containsText" text="(-1)">
      <formula>NOT(ISERROR(SEARCH("(-1)",C109)))</formula>
    </cfRule>
    <cfRule type="containsText" dxfId="126" priority="251" operator="containsText" text="(-2)">
      <formula>NOT(ISERROR(SEARCH("(-2)",C109)))</formula>
    </cfRule>
    <cfRule type="containsText" dxfId="125" priority="252" operator="containsText" text="(1)">
      <formula>NOT(ISERROR(SEARCH("(1)",C109)))</formula>
    </cfRule>
    <cfRule type="containsText" dxfId="124" priority="253" operator="containsText" text="(2)">
      <formula>NOT(ISERROR(SEARCH("(2)",C109)))</formula>
    </cfRule>
  </conditionalFormatting>
  <conditionalFormatting sqref="C116:D116 D117:D118">
    <cfRule type="containsText" dxfId="123" priority="238" operator="containsText" text="(-1)">
      <formula>NOT(ISERROR(SEARCH("(-1)",C116)))</formula>
    </cfRule>
    <cfRule type="containsText" dxfId="122" priority="239" operator="containsText" text="(-2)">
      <formula>NOT(ISERROR(SEARCH("(-2)",C116)))</formula>
    </cfRule>
    <cfRule type="containsText" dxfId="121" priority="240" operator="containsText" text="(1)">
      <formula>NOT(ISERROR(SEARCH("(1)",C116)))</formula>
    </cfRule>
    <cfRule type="containsText" dxfId="120" priority="241" operator="containsText" text="(2)">
      <formula>NOT(ISERROR(SEARCH("(2)",C116)))</formula>
    </cfRule>
  </conditionalFormatting>
  <conditionalFormatting sqref="D111">
    <cfRule type="containsText" dxfId="119" priority="230" operator="containsText" text="(-1)">
      <formula>NOT(ISERROR(SEARCH("(-1)",D111)))</formula>
    </cfRule>
    <cfRule type="containsText" dxfId="118" priority="231" operator="containsText" text="(-2)">
      <formula>NOT(ISERROR(SEARCH("(-2)",D111)))</formula>
    </cfRule>
    <cfRule type="containsText" dxfId="117" priority="232" operator="containsText" text="(1)">
      <formula>NOT(ISERROR(SEARCH("(1)",D111)))</formula>
    </cfRule>
    <cfRule type="containsText" dxfId="116" priority="233" operator="containsText" text="(2)">
      <formula>NOT(ISERROR(SEARCH("(2)",D111)))</formula>
    </cfRule>
  </conditionalFormatting>
  <conditionalFormatting sqref="D104">
    <cfRule type="containsText" dxfId="115" priority="222" operator="containsText" text="(-1)">
      <formula>NOT(ISERROR(SEARCH("(-1)",D104)))</formula>
    </cfRule>
    <cfRule type="containsText" dxfId="114" priority="223" operator="containsText" text="(-2)">
      <formula>NOT(ISERROR(SEARCH("(-2)",D104)))</formula>
    </cfRule>
    <cfRule type="containsText" dxfId="113" priority="224" operator="containsText" text="(1)">
      <formula>NOT(ISERROR(SEARCH("(1)",D104)))</formula>
    </cfRule>
    <cfRule type="containsText" dxfId="112" priority="225" operator="containsText" text="(2)">
      <formula>NOT(ISERROR(SEARCH("(2)",D104)))</formula>
    </cfRule>
  </conditionalFormatting>
  <conditionalFormatting sqref="C10:C12">
    <cfRule type="containsText" dxfId="111" priority="214" operator="containsText" text="(-1)">
      <formula>NOT(ISERROR(SEARCH("(-1)",C10)))</formula>
    </cfRule>
    <cfRule type="containsText" dxfId="110" priority="215" operator="containsText" text="(-2)">
      <formula>NOT(ISERROR(SEARCH("(-2)",C10)))</formula>
    </cfRule>
    <cfRule type="containsText" dxfId="109" priority="216" operator="containsText" text="(1)">
      <formula>NOT(ISERROR(SEARCH("(1)",C10)))</formula>
    </cfRule>
    <cfRule type="containsText" dxfId="108" priority="217" operator="containsText" text="(2)">
      <formula>NOT(ISERROR(SEARCH("(2)",C10)))</formula>
    </cfRule>
  </conditionalFormatting>
  <conditionalFormatting sqref="B87:D87">
    <cfRule type="containsText" dxfId="107" priority="206" operator="containsText" text="(-1)">
      <formula>NOT(ISERROR(SEARCH("(-1)",B87)))</formula>
    </cfRule>
    <cfRule type="containsText" dxfId="106" priority="207" operator="containsText" text="(-2)">
      <formula>NOT(ISERROR(SEARCH("(-2)",B87)))</formula>
    </cfRule>
    <cfRule type="containsText" dxfId="105" priority="208" operator="containsText" text="(1)">
      <formula>NOT(ISERROR(SEARCH("(1)",B87)))</formula>
    </cfRule>
    <cfRule type="containsText" dxfId="104" priority="209" operator="containsText" text="(2)">
      <formula>NOT(ISERROR(SEARCH("(2)",B87)))</formula>
    </cfRule>
  </conditionalFormatting>
  <conditionalFormatting sqref="B2:D2">
    <cfRule type="containsText" dxfId="103" priority="194" operator="containsText" text="(-1)">
      <formula>NOT(ISERROR(SEARCH("(-1)",B2)))</formula>
    </cfRule>
    <cfRule type="containsText" dxfId="102" priority="195" operator="containsText" text="(-2)">
      <formula>NOT(ISERROR(SEARCH("(-2)",B2)))</formula>
    </cfRule>
    <cfRule type="containsText" dxfId="101" priority="196" operator="containsText" text="(1)">
      <formula>NOT(ISERROR(SEARCH("(1)",B2)))</formula>
    </cfRule>
    <cfRule type="containsText" dxfId="100" priority="197" operator="containsText" text="(2)">
      <formula>NOT(ISERROR(SEARCH("(2)",B2)))</formula>
    </cfRule>
  </conditionalFormatting>
  <conditionalFormatting sqref="B23:D23">
    <cfRule type="containsText" dxfId="99" priority="129" operator="containsText" text="(-1)">
      <formula>NOT(ISERROR(SEARCH("(-1)",B23)))</formula>
    </cfRule>
    <cfRule type="containsText" dxfId="98" priority="130" operator="containsText" text="(-2)">
      <formula>NOT(ISERROR(SEARCH("(-2)",B23)))</formula>
    </cfRule>
    <cfRule type="containsText" dxfId="97" priority="131" operator="containsText" text="(1)">
      <formula>NOT(ISERROR(SEARCH("(1)",B23)))</formula>
    </cfRule>
    <cfRule type="containsText" dxfId="96" priority="132" operator="containsText" text="(2)">
      <formula>NOT(ISERROR(SEARCH("(2)",B23)))</formula>
    </cfRule>
  </conditionalFormatting>
  <conditionalFormatting sqref="B28:D28">
    <cfRule type="containsText" dxfId="95" priority="57" operator="containsText" text="(-1)">
      <formula>NOT(ISERROR(SEARCH("(-1)",B28)))</formula>
    </cfRule>
    <cfRule type="containsText" dxfId="94" priority="58" operator="containsText" text="(-2)">
      <formula>NOT(ISERROR(SEARCH("(-2)",B28)))</formula>
    </cfRule>
    <cfRule type="containsText" dxfId="93" priority="59" operator="containsText" text="(1)">
      <formula>NOT(ISERROR(SEARCH("(1)",B28)))</formula>
    </cfRule>
    <cfRule type="containsText" dxfId="92" priority="60" operator="containsText" text="(2)">
      <formula>NOT(ISERROR(SEARCH("(2)",B28)))</formula>
    </cfRule>
  </conditionalFormatting>
  <conditionalFormatting sqref="B63:D63">
    <cfRule type="containsText" dxfId="91" priority="49" operator="containsText" text="(-1)">
      <formula>NOT(ISERROR(SEARCH("(-1)",B63)))</formula>
    </cfRule>
    <cfRule type="containsText" dxfId="90" priority="50" operator="containsText" text="(-2)">
      <formula>NOT(ISERROR(SEARCH("(-2)",B63)))</formula>
    </cfRule>
    <cfRule type="containsText" dxfId="89" priority="51" operator="containsText" text="(1)">
      <formula>NOT(ISERROR(SEARCH("(1)",B63)))</formula>
    </cfRule>
    <cfRule type="containsText" dxfId="88" priority="52" operator="containsText" text="(2)">
      <formula>NOT(ISERROR(SEARCH("(2)",B63)))</formula>
    </cfRule>
  </conditionalFormatting>
  <conditionalFormatting sqref="B15:D15">
    <cfRule type="containsText" dxfId="87" priority="121" operator="containsText" text="(-1)">
      <formula>NOT(ISERROR(SEARCH("(-1)",B15)))</formula>
    </cfRule>
    <cfRule type="containsText" dxfId="86" priority="122" operator="containsText" text="(-2)">
      <formula>NOT(ISERROR(SEARCH("(-2)",B15)))</formula>
    </cfRule>
    <cfRule type="containsText" dxfId="85" priority="123" operator="containsText" text="(1)">
      <formula>NOT(ISERROR(SEARCH("(1)",B15)))</formula>
    </cfRule>
    <cfRule type="containsText" dxfId="84" priority="124" operator="containsText" text="(2)">
      <formula>NOT(ISERROR(SEARCH("(2)",B15)))</formula>
    </cfRule>
  </conditionalFormatting>
  <conditionalFormatting sqref="B19:D19">
    <cfRule type="containsText" dxfId="83" priority="125" operator="containsText" text="(-1)">
      <formula>NOT(ISERROR(SEARCH("(-1)",B19)))</formula>
    </cfRule>
    <cfRule type="containsText" dxfId="82" priority="126" operator="containsText" text="(-2)">
      <formula>NOT(ISERROR(SEARCH("(-2)",B19)))</formula>
    </cfRule>
    <cfRule type="containsText" dxfId="81" priority="127" operator="containsText" text="(1)">
      <formula>NOT(ISERROR(SEARCH("(1)",B19)))</formula>
    </cfRule>
    <cfRule type="containsText" dxfId="80" priority="128" operator="containsText" text="(2)">
      <formula>NOT(ISERROR(SEARCH("(2)",B19)))</formula>
    </cfRule>
  </conditionalFormatting>
  <conditionalFormatting sqref="B47:D47">
    <cfRule type="containsText" dxfId="79" priority="53" operator="containsText" text="(-1)">
      <formula>NOT(ISERROR(SEARCH("(-1)",B47)))</formula>
    </cfRule>
    <cfRule type="containsText" dxfId="78" priority="54" operator="containsText" text="(-2)">
      <formula>NOT(ISERROR(SEARCH("(-2)",B47)))</formula>
    </cfRule>
    <cfRule type="containsText" dxfId="77" priority="55" operator="containsText" text="(1)">
      <formula>NOT(ISERROR(SEARCH("(1)",B47)))</formula>
    </cfRule>
    <cfRule type="containsText" dxfId="76" priority="56" operator="containsText" text="(2)">
      <formula>NOT(ISERROR(SEARCH("(2)",B47)))</formula>
    </cfRule>
  </conditionalFormatting>
  <conditionalFormatting sqref="B88:D88">
    <cfRule type="containsText" dxfId="75" priority="45" operator="containsText" text="(-1)">
      <formula>NOT(ISERROR(SEARCH("(-1)",B88)))</formula>
    </cfRule>
    <cfRule type="containsText" dxfId="74" priority="46" operator="containsText" text="(-2)">
      <formula>NOT(ISERROR(SEARCH("(-2)",B88)))</formula>
    </cfRule>
    <cfRule type="containsText" dxfId="73" priority="47" operator="containsText" text="(1)">
      <formula>NOT(ISERROR(SEARCH("(1)",B88)))</formula>
    </cfRule>
    <cfRule type="containsText" dxfId="72" priority="48" operator="containsText" text="(2)">
      <formula>NOT(ISERROR(SEARCH("(2)",B88)))</formula>
    </cfRule>
  </conditionalFormatting>
  <conditionalFormatting sqref="B101:D101">
    <cfRule type="containsText" dxfId="71" priority="41" operator="containsText" text="(-1)">
      <formula>NOT(ISERROR(SEARCH("(-1)",B101)))</formula>
    </cfRule>
    <cfRule type="containsText" dxfId="70" priority="42" operator="containsText" text="(-2)">
      <formula>NOT(ISERROR(SEARCH("(-2)",B101)))</formula>
    </cfRule>
    <cfRule type="containsText" dxfId="69" priority="43" operator="containsText" text="(1)">
      <formula>NOT(ISERROR(SEARCH("(1)",B101)))</formula>
    </cfRule>
    <cfRule type="containsText" dxfId="68" priority="44" operator="containsText" text="(2)">
      <formula>NOT(ISERROR(SEARCH("(2)",B101)))</formula>
    </cfRule>
  </conditionalFormatting>
  <conditionalFormatting sqref="B34:D34">
    <cfRule type="containsText" dxfId="67" priority="37" operator="containsText" text="(-1)">
      <formula>NOT(ISERROR(SEARCH("(-1)",B34)))</formula>
    </cfRule>
    <cfRule type="containsText" dxfId="66" priority="38" operator="containsText" text="(-2)">
      <formula>NOT(ISERROR(SEARCH("(-2)",B34)))</formula>
    </cfRule>
    <cfRule type="containsText" dxfId="65" priority="39" operator="containsText" text="(1)">
      <formula>NOT(ISERROR(SEARCH("(1)",B34)))</formula>
    </cfRule>
    <cfRule type="containsText" dxfId="64" priority="40" operator="containsText" text="(2)">
      <formula>NOT(ISERROR(SEARCH("(2)",B34)))</formula>
    </cfRule>
  </conditionalFormatting>
  <conditionalFormatting sqref="B52:D52">
    <cfRule type="containsText" dxfId="63" priority="33" operator="containsText" text="(-1)">
      <formula>NOT(ISERROR(SEARCH("(-1)",B52)))</formula>
    </cfRule>
    <cfRule type="containsText" dxfId="62" priority="34" operator="containsText" text="(-2)">
      <formula>NOT(ISERROR(SEARCH("(-2)",B52)))</formula>
    </cfRule>
    <cfRule type="containsText" dxfId="61" priority="35" operator="containsText" text="(1)">
      <formula>NOT(ISERROR(SEARCH("(1)",B52)))</formula>
    </cfRule>
    <cfRule type="containsText" dxfId="60" priority="36" operator="containsText" text="(2)">
      <formula>NOT(ISERROR(SEARCH("(2)",B52)))</formula>
    </cfRule>
  </conditionalFormatting>
  <conditionalFormatting sqref="B71:D71">
    <cfRule type="containsText" dxfId="59" priority="29" operator="containsText" text="(-1)">
      <formula>NOT(ISERROR(SEARCH("(-1)",B71)))</formula>
    </cfRule>
    <cfRule type="containsText" dxfId="58" priority="30" operator="containsText" text="(-2)">
      <formula>NOT(ISERROR(SEARCH("(-2)",B71)))</formula>
    </cfRule>
    <cfRule type="containsText" dxfId="57" priority="31" operator="containsText" text="(1)">
      <formula>NOT(ISERROR(SEARCH("(1)",B71)))</formula>
    </cfRule>
    <cfRule type="containsText" dxfId="56" priority="32" operator="containsText" text="(2)">
      <formula>NOT(ISERROR(SEARCH("(2)",B71)))</formula>
    </cfRule>
  </conditionalFormatting>
  <conditionalFormatting sqref="B92:D92">
    <cfRule type="containsText" dxfId="55" priority="25" operator="containsText" text="(-1)">
      <formula>NOT(ISERROR(SEARCH("(-1)",B92)))</formula>
    </cfRule>
    <cfRule type="containsText" dxfId="54" priority="26" operator="containsText" text="(-2)">
      <formula>NOT(ISERROR(SEARCH("(-2)",B92)))</formula>
    </cfRule>
    <cfRule type="containsText" dxfId="53" priority="27" operator="containsText" text="(1)">
      <formula>NOT(ISERROR(SEARCH("(1)",B92)))</formula>
    </cfRule>
    <cfRule type="containsText" dxfId="52" priority="28" operator="containsText" text="(2)">
      <formula>NOT(ISERROR(SEARCH("(2)",B92)))</formula>
    </cfRule>
  </conditionalFormatting>
  <conditionalFormatting sqref="B108:D108">
    <cfRule type="containsText" dxfId="51" priority="21" operator="containsText" text="(-1)">
      <formula>NOT(ISERROR(SEARCH("(-1)",B108)))</formula>
    </cfRule>
    <cfRule type="containsText" dxfId="50" priority="22" operator="containsText" text="(-2)">
      <formula>NOT(ISERROR(SEARCH("(-2)",B108)))</formula>
    </cfRule>
    <cfRule type="containsText" dxfId="49" priority="23" operator="containsText" text="(1)">
      <formula>NOT(ISERROR(SEARCH("(1)",B108)))</formula>
    </cfRule>
    <cfRule type="containsText" dxfId="48" priority="24" operator="containsText" text="(2)">
      <formula>NOT(ISERROR(SEARCH("(2)",B108)))</formula>
    </cfRule>
  </conditionalFormatting>
  <conditionalFormatting sqref="B40:D40">
    <cfRule type="containsText" dxfId="47" priority="17" operator="containsText" text="(-1)">
      <formula>NOT(ISERROR(SEARCH("(-1)",B40)))</formula>
    </cfRule>
    <cfRule type="containsText" dxfId="46" priority="18" operator="containsText" text="(-2)">
      <formula>NOT(ISERROR(SEARCH("(-2)",B40)))</formula>
    </cfRule>
    <cfRule type="containsText" dxfId="45" priority="19" operator="containsText" text="(1)">
      <formula>NOT(ISERROR(SEARCH("(1)",B40)))</formula>
    </cfRule>
    <cfRule type="containsText" dxfId="44" priority="20" operator="containsText" text="(2)">
      <formula>NOT(ISERROR(SEARCH("(2)",B40)))</formula>
    </cfRule>
  </conditionalFormatting>
  <conditionalFormatting sqref="B57:D57">
    <cfRule type="containsText" dxfId="43" priority="13" operator="containsText" text="(-1)">
      <formula>NOT(ISERROR(SEARCH("(-1)",B57)))</formula>
    </cfRule>
    <cfRule type="containsText" dxfId="42" priority="14" operator="containsText" text="(-2)">
      <formula>NOT(ISERROR(SEARCH("(-2)",B57)))</formula>
    </cfRule>
    <cfRule type="containsText" dxfId="41" priority="15" operator="containsText" text="(1)">
      <formula>NOT(ISERROR(SEARCH("(1)",B57)))</formula>
    </cfRule>
    <cfRule type="containsText" dxfId="40" priority="16" operator="containsText" text="(2)">
      <formula>NOT(ISERROR(SEARCH("(2)",B57)))</formula>
    </cfRule>
  </conditionalFormatting>
  <conditionalFormatting sqref="B79:D79">
    <cfRule type="containsText" dxfId="39" priority="9" operator="containsText" text="(-1)">
      <formula>NOT(ISERROR(SEARCH("(-1)",B79)))</formula>
    </cfRule>
    <cfRule type="containsText" dxfId="38" priority="10" operator="containsText" text="(-2)">
      <formula>NOT(ISERROR(SEARCH("(-2)",B79)))</formula>
    </cfRule>
    <cfRule type="containsText" dxfId="37" priority="11" operator="containsText" text="(1)">
      <formula>NOT(ISERROR(SEARCH("(1)",B79)))</formula>
    </cfRule>
    <cfRule type="containsText" dxfId="36" priority="12" operator="containsText" text="(2)">
      <formula>NOT(ISERROR(SEARCH("(2)",B79)))</formula>
    </cfRule>
  </conditionalFormatting>
  <conditionalFormatting sqref="B96:D96">
    <cfRule type="containsText" dxfId="35" priority="5" operator="containsText" text="(-1)">
      <formula>NOT(ISERROR(SEARCH("(-1)",B96)))</formula>
    </cfRule>
    <cfRule type="containsText" dxfId="34" priority="6" operator="containsText" text="(-2)">
      <formula>NOT(ISERROR(SEARCH("(-2)",B96)))</formula>
    </cfRule>
    <cfRule type="containsText" dxfId="33" priority="7" operator="containsText" text="(1)">
      <formula>NOT(ISERROR(SEARCH("(1)",B96)))</formula>
    </cfRule>
    <cfRule type="containsText" dxfId="32" priority="8" operator="containsText" text="(2)">
      <formula>NOT(ISERROR(SEARCH("(2)",B96)))</formula>
    </cfRule>
  </conditionalFormatting>
  <conditionalFormatting sqref="B115:D115">
    <cfRule type="containsText" dxfId="31" priority="1" operator="containsText" text="(-1)">
      <formula>NOT(ISERROR(SEARCH("(-1)",B115)))</formula>
    </cfRule>
    <cfRule type="containsText" dxfId="30" priority="2" operator="containsText" text="(-2)">
      <formula>NOT(ISERROR(SEARCH("(-2)",B115)))</formula>
    </cfRule>
    <cfRule type="containsText" dxfId="29" priority="3" operator="containsText" text="(1)">
      <formula>NOT(ISERROR(SEARCH("(1)",B115)))</formula>
    </cfRule>
    <cfRule type="containsText" dxfId="28" priority="4" operator="containsText" text="(2)">
      <formula>NOT(ISERROR(SEARCH("(2)",B115)))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30"/>
  <sheetViews>
    <sheetView tabSelected="1" workbookViewId="0"/>
  </sheetViews>
  <sheetFormatPr defaultRowHeight="15" x14ac:dyDescent="0.25"/>
  <cols>
    <col min="1" max="1" width="37.7109375" customWidth="1"/>
    <col min="2" max="2" width="5.140625" style="49" customWidth="1"/>
    <col min="3" max="6" width="40.7109375" customWidth="1"/>
  </cols>
  <sheetData>
    <row r="1" spans="1:6" ht="21" x14ac:dyDescent="0.35">
      <c r="A1" s="30" t="s">
        <v>131</v>
      </c>
      <c r="C1" s="107" t="s">
        <v>126</v>
      </c>
      <c r="D1" s="107"/>
      <c r="E1" s="107"/>
      <c r="F1" s="1"/>
    </row>
    <row r="2" spans="1:6" x14ac:dyDescent="0.25">
      <c r="A2" s="80" t="s">
        <v>127</v>
      </c>
      <c r="B2" s="36" t="s">
        <v>128</v>
      </c>
      <c r="C2" s="36" t="s">
        <v>31</v>
      </c>
      <c r="D2" s="36" t="s">
        <v>33</v>
      </c>
      <c r="E2" s="36" t="s">
        <v>32</v>
      </c>
      <c r="F2" s="31"/>
    </row>
    <row r="3" spans="1:6" ht="30" x14ac:dyDescent="0.25">
      <c r="A3" s="81" t="s">
        <v>129</v>
      </c>
      <c r="B3" s="82">
        <v>-2</v>
      </c>
      <c r="C3" s="83" t="s">
        <v>67</v>
      </c>
      <c r="D3" s="12" t="s">
        <v>62</v>
      </c>
      <c r="E3" s="12" t="s">
        <v>72</v>
      </c>
      <c r="F3" s="7"/>
    </row>
    <row r="4" spans="1:6" ht="30" x14ac:dyDescent="0.25">
      <c r="A4" s="84" t="s">
        <v>57</v>
      </c>
      <c r="B4" s="85">
        <v>-1</v>
      </c>
      <c r="C4" s="31" t="s">
        <v>68</v>
      </c>
      <c r="D4" s="29" t="s">
        <v>63</v>
      </c>
      <c r="E4" s="29" t="s">
        <v>73</v>
      </c>
      <c r="F4" s="7"/>
    </row>
    <row r="5" spans="1:6" ht="30" x14ac:dyDescent="0.25">
      <c r="A5" s="86" t="s">
        <v>58</v>
      </c>
      <c r="B5" s="87">
        <v>0</v>
      </c>
      <c r="C5" s="31" t="s">
        <v>70</v>
      </c>
      <c r="D5" s="29" t="s">
        <v>66</v>
      </c>
      <c r="E5" s="29" t="s">
        <v>74</v>
      </c>
      <c r="F5" s="29"/>
    </row>
    <row r="6" spans="1:6" ht="30" x14ac:dyDescent="0.25">
      <c r="A6" s="88" t="s">
        <v>59</v>
      </c>
      <c r="B6" s="89">
        <v>1</v>
      </c>
      <c r="C6" s="31" t="s">
        <v>69</v>
      </c>
      <c r="D6" s="29" t="s">
        <v>64</v>
      </c>
      <c r="E6" s="29" t="s">
        <v>75</v>
      </c>
      <c r="F6" s="29"/>
    </row>
    <row r="7" spans="1:6" ht="30" x14ac:dyDescent="0.25">
      <c r="A7" s="90" t="s">
        <v>60</v>
      </c>
      <c r="B7" s="91">
        <v>2</v>
      </c>
      <c r="C7" s="31" t="s">
        <v>71</v>
      </c>
      <c r="D7" s="29" t="s">
        <v>65</v>
      </c>
      <c r="E7" s="29" t="s">
        <v>76</v>
      </c>
      <c r="F7" s="8"/>
    </row>
    <row r="8" spans="1:6" x14ac:dyDescent="0.25">
      <c r="B8" s="50" t="s">
        <v>79</v>
      </c>
      <c r="C8" s="34"/>
      <c r="D8" s="29"/>
      <c r="E8" s="29"/>
      <c r="F8" s="8"/>
    </row>
    <row r="9" spans="1:6" x14ac:dyDescent="0.25">
      <c r="B9" s="50" t="s">
        <v>80</v>
      </c>
      <c r="C9" s="35"/>
      <c r="D9" s="8"/>
      <c r="E9" s="8"/>
      <c r="F9" s="8"/>
    </row>
    <row r="11" spans="1:6" ht="21" x14ac:dyDescent="0.35">
      <c r="A11" s="30" t="s">
        <v>54</v>
      </c>
    </row>
    <row r="12" spans="1:6" s="33" customFormat="1" x14ac:dyDescent="0.25">
      <c r="A12" s="36" t="s">
        <v>34</v>
      </c>
      <c r="B12" s="51" t="s">
        <v>35</v>
      </c>
    </row>
    <row r="13" spans="1:6" ht="15" customHeight="1" x14ac:dyDescent="0.25">
      <c r="A13" s="12" t="s">
        <v>44</v>
      </c>
      <c r="B13" s="49" t="s">
        <v>12</v>
      </c>
    </row>
    <row r="14" spans="1:6" x14ac:dyDescent="0.25">
      <c r="A14" s="12" t="s">
        <v>43</v>
      </c>
      <c r="B14" s="49" t="s">
        <v>7</v>
      </c>
    </row>
    <row r="15" spans="1:6" x14ac:dyDescent="0.25">
      <c r="A15" s="32" t="s">
        <v>113</v>
      </c>
      <c r="B15" s="49" t="s">
        <v>8</v>
      </c>
    </row>
    <row r="16" spans="1:6" x14ac:dyDescent="0.25">
      <c r="A16" s="12" t="s">
        <v>40</v>
      </c>
      <c r="B16" s="49" t="s">
        <v>9</v>
      </c>
    </row>
    <row r="17" spans="1:2" x14ac:dyDescent="0.25">
      <c r="A17" s="12" t="s">
        <v>41</v>
      </c>
      <c r="B17" s="49" t="s">
        <v>11</v>
      </c>
    </row>
    <row r="18" spans="1:2" x14ac:dyDescent="0.25">
      <c r="A18" s="12" t="s">
        <v>39</v>
      </c>
      <c r="B18" s="49" t="s">
        <v>10</v>
      </c>
    </row>
    <row r="19" spans="1:2" x14ac:dyDescent="0.25">
      <c r="A19" s="12" t="s">
        <v>38</v>
      </c>
      <c r="B19" s="49" t="s">
        <v>77</v>
      </c>
    </row>
    <row r="20" spans="1:2" x14ac:dyDescent="0.25">
      <c r="A20" s="12" t="s">
        <v>42</v>
      </c>
      <c r="B20" s="49" t="s">
        <v>78</v>
      </c>
    </row>
    <row r="22" spans="1:2" ht="21" x14ac:dyDescent="0.25">
      <c r="A22" s="44" t="s">
        <v>36</v>
      </c>
    </row>
    <row r="23" spans="1:2" x14ac:dyDescent="0.25">
      <c r="A23" s="36" t="s">
        <v>26</v>
      </c>
      <c r="B23" s="51" t="s">
        <v>35</v>
      </c>
    </row>
    <row r="24" spans="1:2" x14ac:dyDescent="0.25">
      <c r="A24" s="43" t="s">
        <v>27</v>
      </c>
      <c r="B24" s="49" t="s">
        <v>61</v>
      </c>
    </row>
    <row r="25" spans="1:2" x14ac:dyDescent="0.25">
      <c r="A25" s="43" t="s">
        <v>50</v>
      </c>
      <c r="B25" s="49" t="s">
        <v>109</v>
      </c>
    </row>
    <row r="26" spans="1:2" x14ac:dyDescent="0.25">
      <c r="A26" s="43" t="s">
        <v>28</v>
      </c>
      <c r="B26" s="49" t="s">
        <v>111</v>
      </c>
    </row>
    <row r="27" spans="1:2" x14ac:dyDescent="0.25">
      <c r="A27" s="43" t="s">
        <v>29</v>
      </c>
      <c r="B27" s="49" t="s">
        <v>55</v>
      </c>
    </row>
    <row r="28" spans="1:2" x14ac:dyDescent="0.25">
      <c r="A28" s="43" t="s">
        <v>30</v>
      </c>
      <c r="B28" s="49" t="s">
        <v>56</v>
      </c>
    </row>
    <row r="29" spans="1:2" x14ac:dyDescent="0.25">
      <c r="A29" s="43" t="s">
        <v>107</v>
      </c>
      <c r="B29" s="49" t="s">
        <v>112</v>
      </c>
    </row>
    <row r="30" spans="1:2" x14ac:dyDescent="0.25">
      <c r="A30" s="52" t="s">
        <v>108</v>
      </c>
      <c r="B30" s="49" t="s">
        <v>110</v>
      </c>
    </row>
  </sheetData>
  <mergeCells count="1">
    <mergeCell ref="C1:E1"/>
  </mergeCells>
  <conditionalFormatting sqref="C2">
    <cfRule type="containsText" dxfId="27" priority="9" operator="containsText" text="(-1)">
      <formula>NOT(ISERROR(SEARCH("(-1)",C2)))</formula>
    </cfRule>
    <cfRule type="containsText" dxfId="26" priority="10" operator="containsText" text="(-2)">
      <formula>NOT(ISERROR(SEARCH("(-2)",C2)))</formula>
    </cfRule>
    <cfRule type="containsText" dxfId="25" priority="11" operator="containsText" text="(1)">
      <formula>NOT(ISERROR(SEARCH("(1)",C2)))</formula>
    </cfRule>
    <cfRule type="containsText" dxfId="24" priority="12" operator="containsText" text="(2)">
      <formula>NOT(ISERROR(SEARCH("(2)",C2)))</formula>
    </cfRule>
  </conditionalFormatting>
  <conditionalFormatting sqref="A12">
    <cfRule type="containsText" dxfId="23" priority="25" operator="containsText" text="(-1)">
      <formula>NOT(ISERROR(SEARCH("(-1)",A12)))</formula>
    </cfRule>
    <cfRule type="containsText" dxfId="22" priority="26" operator="containsText" text="(-2)">
      <formula>NOT(ISERROR(SEARCH("(-2)",A12)))</formula>
    </cfRule>
    <cfRule type="containsText" dxfId="21" priority="27" operator="containsText" text="(1)">
      <formula>NOT(ISERROR(SEARCH("(1)",A12)))</formula>
    </cfRule>
    <cfRule type="containsText" dxfId="20" priority="28" operator="containsText" text="(2)">
      <formula>NOT(ISERROR(SEARCH("(2)",A12)))</formula>
    </cfRule>
  </conditionalFormatting>
  <conditionalFormatting sqref="A23">
    <cfRule type="containsText" dxfId="19" priority="21" operator="containsText" text="(-1)">
      <formula>NOT(ISERROR(SEARCH("(-1)",A23)))</formula>
    </cfRule>
    <cfRule type="containsText" dxfId="18" priority="22" operator="containsText" text="(-2)">
      <formula>NOT(ISERROR(SEARCH("(-2)",A23)))</formula>
    </cfRule>
    <cfRule type="containsText" dxfId="17" priority="23" operator="containsText" text="(1)">
      <formula>NOT(ISERROR(SEARCH("(1)",A23)))</formula>
    </cfRule>
    <cfRule type="containsText" dxfId="16" priority="24" operator="containsText" text="(2)">
      <formula>NOT(ISERROR(SEARCH("(2)",A23)))</formula>
    </cfRule>
  </conditionalFormatting>
  <conditionalFormatting sqref="D2">
    <cfRule type="containsText" dxfId="15" priority="5" operator="containsText" text="(-1)">
      <formula>NOT(ISERROR(SEARCH("(-1)",D2)))</formula>
    </cfRule>
    <cfRule type="containsText" dxfId="14" priority="6" operator="containsText" text="(-2)">
      <formula>NOT(ISERROR(SEARCH("(-2)",D2)))</formula>
    </cfRule>
    <cfRule type="containsText" dxfId="13" priority="7" operator="containsText" text="(1)">
      <formula>NOT(ISERROR(SEARCH("(1)",D2)))</formula>
    </cfRule>
    <cfRule type="containsText" dxfId="12" priority="8" operator="containsText" text="(2)">
      <formula>NOT(ISERROR(SEARCH("(2)",D2)))</formula>
    </cfRule>
  </conditionalFormatting>
  <conditionalFormatting sqref="A2">
    <cfRule type="containsText" dxfId="11" priority="17" operator="containsText" text="(-1)">
      <formula>NOT(ISERROR(SEARCH("(-1)",A2)))</formula>
    </cfRule>
    <cfRule type="containsText" dxfId="10" priority="18" operator="containsText" text="(-2)">
      <formula>NOT(ISERROR(SEARCH("(-2)",A2)))</formula>
    </cfRule>
    <cfRule type="containsText" dxfId="9" priority="19" operator="containsText" text="(1)">
      <formula>NOT(ISERROR(SEARCH("(1)",A2)))</formula>
    </cfRule>
    <cfRule type="containsText" dxfId="8" priority="20" operator="containsText" text="(2)">
      <formula>NOT(ISERROR(SEARCH("(2)",A2)))</formula>
    </cfRule>
  </conditionalFormatting>
  <conditionalFormatting sqref="B2">
    <cfRule type="containsText" dxfId="7" priority="13" operator="containsText" text="(-1)">
      <formula>NOT(ISERROR(SEARCH("(-1)",B2)))</formula>
    </cfRule>
    <cfRule type="containsText" dxfId="6" priority="14" operator="containsText" text="(-2)">
      <formula>NOT(ISERROR(SEARCH("(-2)",B2)))</formula>
    </cfRule>
    <cfRule type="containsText" dxfId="5" priority="15" operator="containsText" text="(1)">
      <formula>NOT(ISERROR(SEARCH("(1)",B2)))</formula>
    </cfRule>
    <cfRule type="containsText" dxfId="4" priority="16" operator="containsText" text="(2)">
      <formula>NOT(ISERROR(SEARCH("(2)",B2)))</formula>
    </cfRule>
  </conditionalFormatting>
  <conditionalFormatting sqref="E2">
    <cfRule type="containsText" dxfId="3" priority="1" operator="containsText" text="(-1)">
      <formula>NOT(ISERROR(SEARCH("(-1)",E2)))</formula>
    </cfRule>
    <cfRule type="containsText" dxfId="2" priority="2" operator="containsText" text="(-2)">
      <formula>NOT(ISERROR(SEARCH("(-2)",E2)))</formula>
    </cfRule>
    <cfRule type="containsText" dxfId="1" priority="3" operator="containsText" text="(1)">
      <formula>NOT(ISERROR(SEARCH("(1)",E2)))</formula>
    </cfRule>
    <cfRule type="containsText" dxfId="0" priority="4" operator="containsText" text="(2)">
      <formula>NOT(ISERROR(SEARCH("(2)",E2)))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28</vt:i4>
      </vt:variant>
    </vt:vector>
  </HeadingPairs>
  <TitlesOfParts>
    <vt:vector size="32" baseType="lpstr">
      <vt:lpstr>Consequence assessment</vt:lpstr>
      <vt:lpstr>Economy</vt:lpstr>
      <vt:lpstr>Preconditions</vt:lpstr>
      <vt:lpstr>Terminology</vt:lpstr>
      <vt:lpstr>_A1</vt:lpstr>
      <vt:lpstr>_A2</vt:lpstr>
      <vt:lpstr>_A3</vt:lpstr>
      <vt:lpstr>_A4</vt:lpstr>
      <vt:lpstr>_A5</vt:lpstr>
      <vt:lpstr>_A8</vt:lpstr>
      <vt:lpstr>_B1</vt:lpstr>
      <vt:lpstr>_B2</vt:lpstr>
      <vt:lpstr>_B3</vt:lpstr>
      <vt:lpstr>_B4</vt:lpstr>
      <vt:lpstr>_B5</vt:lpstr>
      <vt:lpstr>_B8</vt:lpstr>
      <vt:lpstr>_C1</vt:lpstr>
      <vt:lpstr>_C2</vt:lpstr>
      <vt:lpstr>_C3</vt:lpstr>
      <vt:lpstr>_C4</vt:lpstr>
      <vt:lpstr>_C5</vt:lpstr>
      <vt:lpstr>_C8</vt:lpstr>
      <vt:lpstr>Andel_af_regneark_pr._aflevering</vt:lpstr>
      <vt:lpstr>Andel_med_regneark</vt:lpstr>
      <vt:lpstr>Arbejdstid_til_produktion_af_arkiveringsver.s</vt:lpstr>
      <vt:lpstr>Fejlkonvertering_fra_regneark</vt:lpstr>
      <vt:lpstr>Gns_pris_pr._TB_År</vt:lpstr>
      <vt:lpstr>Gns_størrelse_for_aflevering</vt:lpstr>
      <vt:lpstr>Pris_dialogtime</vt:lpstr>
      <vt:lpstr>Pris_pr_time</vt:lpstr>
      <vt:lpstr>Pris_udvikler_time</vt:lpstr>
      <vt:lpstr>Årlige_afleveringer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Holmelund Kjærskov</dc:creator>
  <cp:lastModifiedBy>Asbjørn Skødt</cp:lastModifiedBy>
  <cp:lastPrinted>2020-02-28T11:59:41Z</cp:lastPrinted>
  <dcterms:created xsi:type="dcterms:W3CDTF">2020-02-05T12:08:49Z</dcterms:created>
  <dcterms:modified xsi:type="dcterms:W3CDTF">2021-02-22T18:41:10Z</dcterms:modified>
</cp:coreProperties>
</file>