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18449\Desktop\"/>
    </mc:Choice>
  </mc:AlternateContent>
  <xr:revisionPtr revIDLastSave="0" documentId="13_ncr:1_{E0E03E8E-0B63-4D18-888F-33ADED324F00}" xr6:coauthVersionLast="46" xr6:coauthVersionMax="46" xr10:uidLastSave="{00000000-0000-0000-0000-000000000000}"/>
  <bookViews>
    <workbookView xWindow="-108" yWindow="-108" windowWidth="23256" windowHeight="12576" firstSheet="3" activeTab="4" xr2:uid="{00000000-000D-0000-FFFF-FFFF00000000}"/>
  </bookViews>
  <sheets>
    <sheet name="Sheet1" sheetId="14" r:id="rId1"/>
    <sheet name="Sunoil结果" sheetId="1" r:id="rId2"/>
    <sheet name="重心法选址" sheetId="10" r:id="rId3"/>
    <sheet name="TelecomOne和HighOptic的需求分配" sheetId="13" r:id="rId4"/>
    <sheet name="练习" sheetId="15" r:id="rId5"/>
    <sheet name="单一供应源" sheetId="3" r:id="rId6"/>
  </sheets>
  <definedNames>
    <definedName name="solver_adj" localSheetId="0" hidden="1">Sheet1!$B$14:$H$18</definedName>
    <definedName name="solver_adj" localSheetId="1" hidden="1">Sunoil结果!$B$13:$H$17</definedName>
    <definedName name="solver_adj" localSheetId="3" hidden="1">TelecomOne和HighOptic的需求分配!$L$12:$N$14</definedName>
    <definedName name="solver_adj" localSheetId="5" hidden="1">单一供应源!$B$13:$H$17</definedName>
    <definedName name="solver_adj" localSheetId="4" hidden="1">练习!$B$11:$H$15</definedName>
    <definedName name="solver_adj" localSheetId="2" hidden="1">重心法选址!$B$12:$B$13</definedName>
    <definedName name="solver_cvg" localSheetId="0" hidden="1">0.0001</definedName>
    <definedName name="solver_cvg" localSheetId="1" hidden="1">0.0001</definedName>
    <definedName name="solver_cvg" localSheetId="3" hidden="1">0.0001</definedName>
    <definedName name="solver_cvg" localSheetId="5" hidden="1">0.0001</definedName>
    <definedName name="solver_cvg" localSheetId="4" hidden="1">0.0001</definedName>
    <definedName name="solver_cvg" localSheetId="2" hidden="1">0.0001</definedName>
    <definedName name="solver_drv" localSheetId="0" hidden="1">1</definedName>
    <definedName name="solver_drv" localSheetId="1" hidden="1">1</definedName>
    <definedName name="solver_drv" localSheetId="3" hidden="1">1</definedName>
    <definedName name="solver_drv" localSheetId="5" hidden="1">1</definedName>
    <definedName name="solver_drv" localSheetId="4" hidden="1">2</definedName>
    <definedName name="solver_drv" localSheetId="2" hidden="1">1</definedName>
    <definedName name="solver_eng" localSheetId="0" hidden="1">1</definedName>
    <definedName name="solver_eng" localSheetId="1" hidden="1">1</definedName>
    <definedName name="solver_eng" localSheetId="4" hidden="1">1</definedName>
    <definedName name="solver_est" localSheetId="0" hidden="1">1</definedName>
    <definedName name="solver_est" localSheetId="1" hidden="1">1</definedName>
    <definedName name="solver_est" localSheetId="3" hidden="1">1</definedName>
    <definedName name="solver_est" localSheetId="5" hidden="1">1</definedName>
    <definedName name="solver_est" localSheetId="4" hidden="1">1</definedName>
    <definedName name="solver_est" localSheetId="2" hidden="1">1</definedName>
    <definedName name="solver_itr" localSheetId="0" hidden="1">2147483647</definedName>
    <definedName name="solver_itr" localSheetId="1" hidden="1">100</definedName>
    <definedName name="solver_itr" localSheetId="3" hidden="1">100</definedName>
    <definedName name="solver_itr" localSheetId="5" hidden="1">1000</definedName>
    <definedName name="solver_itr" localSheetId="4" hidden="1">2147483647</definedName>
    <definedName name="solver_itr" localSheetId="2" hidden="1">100</definedName>
    <definedName name="solver_lhs1" localSheetId="0" hidden="1">Sheet1!$B$14:$H$18</definedName>
    <definedName name="solver_lhs1" localSheetId="1" hidden="1">Sunoil结果!$B$13:$H$17</definedName>
    <definedName name="solver_lhs1" localSheetId="3" hidden="1">TelecomOne和HighOptic的需求分配!$L$12:$N$14</definedName>
    <definedName name="solver_lhs1" localSheetId="5" hidden="1">单一供应源!$B$21:$B$25</definedName>
    <definedName name="solver_lhs1" localSheetId="4" hidden="1">练习!$B$11:$H$15</definedName>
    <definedName name="solver_lhs2" localSheetId="0" hidden="1">Sheet1!$B$22:$B$26</definedName>
    <definedName name="solver_lhs2" localSheetId="1" hidden="1">Sunoil结果!$B$22:$B$26</definedName>
    <definedName name="solver_lhs2" localSheetId="3" hidden="1">TelecomOne和HighOptic的需求分配!$L$18:$L$20</definedName>
    <definedName name="solver_lhs2" localSheetId="5" hidden="1">单一供应源!$B$27:$G$27</definedName>
    <definedName name="solver_lhs2" localSheetId="4" hidden="1">练习!$B$19:$B$23</definedName>
    <definedName name="solver_lhs3" localSheetId="0" hidden="1">Sheet1!$B$27:$F$27</definedName>
    <definedName name="solver_lhs3" localSheetId="1" hidden="1">Sunoil结果!$B$28:$F$28</definedName>
    <definedName name="solver_lhs3" localSheetId="3" hidden="1">TelecomOne和HighOptic的需求分配!$L$22:$N$22</definedName>
    <definedName name="solver_lhs3" localSheetId="5" hidden="1">单一供应源!$B$13:$H$17</definedName>
    <definedName name="solver_lhs3" localSheetId="4" hidden="1">练习!$B$24:$G$24</definedName>
    <definedName name="solver_lhs4" localSheetId="0" hidden="1">Sheet1!$G$14:$H$18</definedName>
    <definedName name="solver_lhs4" localSheetId="1" hidden="1">Sunoil结果!$G$13:$H$17</definedName>
    <definedName name="solver_lhs4" localSheetId="3" hidden="1">TelecomOne和HighOptic的需求分配!$L$12:$N$14</definedName>
    <definedName name="solver_lhs4" localSheetId="5" hidden="1">单一供应源!$H$13:$H$17</definedName>
    <definedName name="solver_lhs4" localSheetId="4" hidden="1">练习!$H$11:$H$15</definedName>
    <definedName name="solver_lhs5" localSheetId="5" hidden="1">单一供应源!$B$13:$G$17</definedName>
    <definedName name="solver_lin" localSheetId="1" hidden="1">2</definedName>
    <definedName name="solver_lin" localSheetId="3" hidden="1">2</definedName>
    <definedName name="solver_lin" localSheetId="5" hidden="1">1</definedName>
    <definedName name="solver_lin" localSheetId="2" hidden="1">2</definedName>
    <definedName name="solver_mip" localSheetId="0" hidden="1">2147483647</definedName>
    <definedName name="solver_mip" localSheetId="4" hidden="1">2147483647</definedName>
    <definedName name="solver_mni" localSheetId="0" hidden="1">30</definedName>
    <definedName name="solver_mni" localSheetId="4" hidden="1">30</definedName>
    <definedName name="solver_mrt" localSheetId="0" hidden="1">0.075</definedName>
    <definedName name="solver_mrt" localSheetId="4" hidden="1">0.075</definedName>
    <definedName name="solver_msl" localSheetId="0" hidden="1">2</definedName>
    <definedName name="solver_msl" localSheetId="4" hidden="1">2</definedName>
    <definedName name="solver_neg" localSheetId="0" hidden="1">1</definedName>
    <definedName name="solver_neg" localSheetId="1" hidden="1">2</definedName>
    <definedName name="solver_neg" localSheetId="3" hidden="1">2</definedName>
    <definedName name="solver_neg" localSheetId="5" hidden="1">1</definedName>
    <definedName name="solver_neg" localSheetId="4" hidden="1">1</definedName>
    <definedName name="solver_neg" localSheetId="2" hidden="1">2</definedName>
    <definedName name="solver_nod" localSheetId="0" hidden="1">2147483647</definedName>
    <definedName name="solver_nod" localSheetId="4" hidden="1">2147483647</definedName>
    <definedName name="solver_num" localSheetId="0" hidden="1">4</definedName>
    <definedName name="solver_num" localSheetId="1" hidden="1">4</definedName>
    <definedName name="solver_num" localSheetId="3" hidden="1">3</definedName>
    <definedName name="solver_num" localSheetId="5" hidden="1">3</definedName>
    <definedName name="solver_num" localSheetId="4" hidden="1">4</definedName>
    <definedName name="solver_num" localSheetId="2" hidden="1">0</definedName>
    <definedName name="solver_nwt" localSheetId="0" hidden="1">1</definedName>
    <definedName name="solver_nwt" localSheetId="1" hidden="1">1</definedName>
    <definedName name="solver_nwt" localSheetId="3" hidden="1">1</definedName>
    <definedName name="solver_nwt" localSheetId="5" hidden="1">1</definedName>
    <definedName name="solver_nwt" localSheetId="4" hidden="1">1</definedName>
    <definedName name="solver_nwt" localSheetId="2" hidden="1">1</definedName>
    <definedName name="solver_opt" localSheetId="0" hidden="1">Sheet1!$A$30</definedName>
    <definedName name="solver_opt" localSheetId="1" hidden="1">Sunoil结果!$B$31</definedName>
    <definedName name="solver_opt" localSheetId="3" hidden="1">TelecomOne和HighOptic的需求分配!$L$25</definedName>
    <definedName name="solver_opt" localSheetId="5" hidden="1">单一供应源!$I$32</definedName>
    <definedName name="solver_opt" localSheetId="4" hidden="1">练习!$B$26</definedName>
    <definedName name="solver_opt" localSheetId="2" hidden="1">重心法选址!$B$15</definedName>
    <definedName name="solver_pre" localSheetId="0" hidden="1">0.000001</definedName>
    <definedName name="solver_pre" localSheetId="1" hidden="1">0.000001</definedName>
    <definedName name="solver_pre" localSheetId="3" hidden="1">0.000001</definedName>
    <definedName name="solver_pre" localSheetId="5" hidden="1">0.000001</definedName>
    <definedName name="solver_pre" localSheetId="4" hidden="1">0.000001</definedName>
    <definedName name="solver_pre" localSheetId="2" hidden="1">0.000001</definedName>
    <definedName name="solver_rbv" localSheetId="0" hidden="1">1</definedName>
    <definedName name="solver_rbv" localSheetId="4" hidden="1">2</definedName>
    <definedName name="solver_rel1" localSheetId="0" hidden="1">3</definedName>
    <definedName name="solver_rel1" localSheetId="1" hidden="1">3</definedName>
    <definedName name="solver_rel1" localSheetId="3" hidden="1">3</definedName>
    <definedName name="solver_rel1" localSheetId="5" hidden="1">3</definedName>
    <definedName name="solver_rel1" localSheetId="4" hidden="1">3</definedName>
    <definedName name="solver_rel2" localSheetId="0" hidden="1">3</definedName>
    <definedName name="solver_rel2" localSheetId="1" hidden="1">3</definedName>
    <definedName name="solver_rel2" localSheetId="3" hidden="1">3</definedName>
    <definedName name="solver_rel2" localSheetId="5" hidden="1">2</definedName>
    <definedName name="solver_rel2" localSheetId="4" hidden="1">3</definedName>
    <definedName name="solver_rel3" localSheetId="0" hidden="1">2</definedName>
    <definedName name="solver_rel3" localSheetId="1" hidden="1">2</definedName>
    <definedName name="solver_rel3" localSheetId="3" hidden="1">2</definedName>
    <definedName name="solver_rel3" localSheetId="5" hidden="1">5</definedName>
    <definedName name="solver_rel3" localSheetId="4" hidden="1">2</definedName>
    <definedName name="solver_rel4" localSheetId="0" hidden="1">5</definedName>
    <definedName name="solver_rel4" localSheetId="1" hidden="1">5</definedName>
    <definedName name="solver_rel4" localSheetId="3" hidden="1">3</definedName>
    <definedName name="solver_rel4" localSheetId="5" hidden="1">5</definedName>
    <definedName name="solver_rel4" localSheetId="4" hidden="1">5</definedName>
    <definedName name="solver_rel5" localSheetId="5" hidden="1">5</definedName>
    <definedName name="solver_rhs1" localSheetId="0" hidden="1">0</definedName>
    <definedName name="solver_rhs1" localSheetId="1" hidden="1">0</definedName>
    <definedName name="solver_rhs1" localSheetId="3" hidden="1">0</definedName>
    <definedName name="solver_rhs1" localSheetId="5" hidden="1">0</definedName>
    <definedName name="solver_rhs1" localSheetId="4" hidden="1">0</definedName>
    <definedName name="solver_rhs2" localSheetId="0" hidden="1">0</definedName>
    <definedName name="solver_rhs2" localSheetId="1" hidden="1">0</definedName>
    <definedName name="solver_rhs2" localSheetId="3" hidden="1">0</definedName>
    <definedName name="solver_rhs2" localSheetId="5" hidden="1">1</definedName>
    <definedName name="solver_rhs2" localSheetId="4" hidden="1">0</definedName>
    <definedName name="solver_rhs3" localSheetId="0" hidden="1">0</definedName>
    <definedName name="solver_rhs3" localSheetId="1" hidden="1">0</definedName>
    <definedName name="solver_rhs3" localSheetId="3" hidden="1">0</definedName>
    <definedName name="solver_rhs3" localSheetId="5" hidden="1">二进制</definedName>
    <definedName name="solver_rhs3" localSheetId="4" hidden="1">0</definedName>
    <definedName name="solver_rhs4" localSheetId="0" hidden="1">二进制</definedName>
    <definedName name="solver_rhs4" localSheetId="1" hidden="1">二进制</definedName>
    <definedName name="solver_rhs4" localSheetId="3" hidden="1">0</definedName>
    <definedName name="solver_rhs4" localSheetId="5" hidden="1">二进制</definedName>
    <definedName name="solver_rhs4" localSheetId="4" hidden="1">二进制</definedName>
    <definedName name="solver_rhs5" localSheetId="5" hidden="1">二进制</definedName>
    <definedName name="solver_rlx" localSheetId="0" hidden="1">2</definedName>
    <definedName name="solver_rlx" localSheetId="4" hidden="1">2</definedName>
    <definedName name="solver_rsd" localSheetId="0" hidden="1">0</definedName>
    <definedName name="solver_rsd" localSheetId="4" hidden="1">0</definedName>
    <definedName name="solver_scl" localSheetId="0" hidden="1">1</definedName>
    <definedName name="solver_scl" localSheetId="1" hidden="1">2</definedName>
    <definedName name="solver_scl" localSheetId="3" hidden="1">2</definedName>
    <definedName name="solver_scl" localSheetId="5" hidden="1">1</definedName>
    <definedName name="solver_scl" localSheetId="4" hidden="1">2</definedName>
    <definedName name="solver_scl" localSheetId="2" hidden="1">2</definedName>
    <definedName name="solver_sho" localSheetId="0" hidden="1">2</definedName>
    <definedName name="solver_sho" localSheetId="1" hidden="1">2</definedName>
    <definedName name="solver_sho" localSheetId="3" hidden="1">2</definedName>
    <definedName name="solver_sho" localSheetId="5" hidden="1">2</definedName>
    <definedName name="solver_sho" localSheetId="4" hidden="1">2</definedName>
    <definedName name="solver_sho" localSheetId="2" hidden="1">2</definedName>
    <definedName name="solver_ssz" localSheetId="0" hidden="1">100</definedName>
    <definedName name="solver_ssz" localSheetId="4" hidden="1">100</definedName>
    <definedName name="solver_tim" localSheetId="0" hidden="1">2147483647</definedName>
    <definedName name="solver_tim" localSheetId="1" hidden="1">100</definedName>
    <definedName name="solver_tim" localSheetId="3" hidden="1">100</definedName>
    <definedName name="solver_tim" localSheetId="5" hidden="1">100</definedName>
    <definedName name="solver_tim" localSheetId="4" hidden="1">2147483647</definedName>
    <definedName name="solver_tim" localSheetId="2" hidden="1">100</definedName>
    <definedName name="solver_tol" localSheetId="0" hidden="1">0.01</definedName>
    <definedName name="solver_tol" localSheetId="1" hidden="1">0.05</definedName>
    <definedName name="solver_tol" localSheetId="3" hidden="1">0.05</definedName>
    <definedName name="solver_tol" localSheetId="5" hidden="1">0.05</definedName>
    <definedName name="solver_tol" localSheetId="4" hidden="1">0.01</definedName>
    <definedName name="solver_tol" localSheetId="2" hidden="1">0.05</definedName>
    <definedName name="solver_typ" localSheetId="0" hidden="1">2</definedName>
    <definedName name="solver_typ" localSheetId="1" hidden="1">2</definedName>
    <definedName name="solver_typ" localSheetId="3" hidden="1">2</definedName>
    <definedName name="solver_typ" localSheetId="5" hidden="1">2</definedName>
    <definedName name="solver_typ" localSheetId="4" hidden="1">2</definedName>
    <definedName name="solver_typ" localSheetId="2" hidden="1">2</definedName>
    <definedName name="solver_val" localSheetId="0" hidden="1">0</definedName>
    <definedName name="solver_val" localSheetId="1" hidden="1">0</definedName>
    <definedName name="solver_val" localSheetId="3" hidden="1">0</definedName>
    <definedName name="solver_val" localSheetId="5" hidden="1">0</definedName>
    <definedName name="solver_val" localSheetId="4" hidden="1">0</definedName>
    <definedName name="solver_val" localSheetId="2" hidden="1">0</definedName>
    <definedName name="solver_ver" localSheetId="0" hidden="1">3</definedName>
    <definedName name="solver_ver" localSheetId="1" hidden="1">3</definedName>
    <definedName name="solver_ver" localSheetId="4" hidden="1">3</definedName>
  </definedNames>
  <calcPr calcId="181029"/>
</workbook>
</file>

<file path=xl/calcChain.xml><?xml version="1.0" encoding="utf-8"?>
<calcChain xmlns="http://schemas.openxmlformats.org/spreadsheetml/2006/main">
  <c r="I12" i="15" l="1"/>
  <c r="I13" i="15"/>
  <c r="I14" i="15"/>
  <c r="I15" i="15"/>
  <c r="I11" i="15"/>
  <c r="B19" i="15"/>
  <c r="B26" i="15"/>
  <c r="B24" i="15"/>
  <c r="C24" i="15"/>
  <c r="D24" i="15"/>
  <c r="E24" i="15"/>
  <c r="F24" i="15"/>
  <c r="G24" i="15"/>
  <c r="B27" i="3"/>
  <c r="B21" i="3"/>
  <c r="B20" i="15"/>
  <c r="B21" i="15"/>
  <c r="B22" i="15"/>
  <c r="B23" i="15"/>
  <c r="A30" i="14"/>
  <c r="C27" i="14"/>
  <c r="D27" i="14"/>
  <c r="E27" i="14"/>
  <c r="F27" i="14"/>
  <c r="B27" i="14"/>
  <c r="B23" i="14"/>
  <c r="B24" i="14"/>
  <c r="B25" i="14"/>
  <c r="B26" i="14"/>
  <c r="B22" i="14"/>
  <c r="C32" i="3" l="1"/>
  <c r="B32" i="3"/>
  <c r="G2" i="10"/>
  <c r="B31" i="1" l="1"/>
  <c r="B22" i="1"/>
  <c r="B28" i="1"/>
  <c r="B22" i="3" l="1"/>
  <c r="B23" i="3"/>
  <c r="B24" i="3"/>
  <c r="B25" i="3"/>
  <c r="C27" i="3"/>
  <c r="D27" i="3"/>
  <c r="E27" i="3"/>
  <c r="F27" i="3"/>
  <c r="G27" i="3"/>
  <c r="D32" i="3"/>
  <c r="E32" i="3"/>
  <c r="F32" i="3"/>
  <c r="G32" i="3"/>
  <c r="H32" i="3"/>
  <c r="I32" i="3" l="1"/>
  <c r="L25" i="13" l="1"/>
  <c r="L26" i="13" s="1"/>
  <c r="M22" i="13"/>
  <c r="N22" i="13"/>
  <c r="L22" i="13"/>
  <c r="L19" i="13"/>
  <c r="L20" i="13"/>
  <c r="L18" i="13"/>
  <c r="B24" i="13"/>
  <c r="B25" i="13" s="1"/>
  <c r="C20" i="13"/>
  <c r="D20" i="13"/>
  <c r="B20" i="13"/>
  <c r="B18" i="13"/>
  <c r="B17" i="13"/>
  <c r="G3" i="10"/>
  <c r="G4" i="10"/>
  <c r="G5" i="10"/>
  <c r="G6" i="10"/>
  <c r="G7" i="10"/>
  <c r="G8" i="10"/>
  <c r="G9" i="10"/>
  <c r="B23" i="1"/>
  <c r="B24" i="1"/>
  <c r="B25" i="1"/>
  <c r="B26" i="1"/>
  <c r="C28" i="1"/>
  <c r="D28" i="1"/>
  <c r="E28" i="1"/>
  <c r="F28" i="1"/>
  <c r="B15" i="10" l="1"/>
</calcChain>
</file>

<file path=xl/sharedStrings.xml><?xml version="1.0" encoding="utf-8"?>
<sst xmlns="http://schemas.openxmlformats.org/spreadsheetml/2006/main" count="263" uniqueCount="75">
  <si>
    <t>输入：成本、产量、需求</t>
    <phoneticPr fontId="1" type="noConversion"/>
  </si>
  <si>
    <t>需求区域：生产和运输成本  每1000000单位</t>
    <phoneticPr fontId="1" type="noConversion"/>
  </si>
  <si>
    <t>供应区域</t>
    <phoneticPr fontId="1" type="noConversion"/>
  </si>
  <si>
    <t>北美</t>
    <phoneticPr fontId="1" type="noConversion"/>
  </si>
  <si>
    <t>南美</t>
    <phoneticPr fontId="1" type="noConversion"/>
  </si>
  <si>
    <t>欧洲</t>
    <phoneticPr fontId="1" type="noConversion"/>
  </si>
  <si>
    <t>亚洲</t>
    <phoneticPr fontId="1" type="noConversion"/>
  </si>
  <si>
    <t>非洲</t>
    <phoneticPr fontId="1" type="noConversion"/>
  </si>
  <si>
    <t>固定成本（美元）</t>
    <phoneticPr fontId="1" type="noConversion"/>
  </si>
  <si>
    <t>低产能</t>
    <phoneticPr fontId="1" type="noConversion"/>
  </si>
  <si>
    <t>高产能</t>
    <phoneticPr fontId="1" type="noConversion"/>
  </si>
  <si>
    <t>需求</t>
    <phoneticPr fontId="1" type="noConversion"/>
  </si>
  <si>
    <t>决策变量</t>
    <phoneticPr fontId="1" type="noConversion"/>
  </si>
  <si>
    <t>工厂(1=开工)</t>
    <phoneticPr fontId="1" type="noConversion"/>
  </si>
  <si>
    <t>工厂(1=开工)</t>
    <phoneticPr fontId="1" type="noConversion"/>
  </si>
  <si>
    <t>约束</t>
    <phoneticPr fontId="1" type="noConversion"/>
  </si>
  <si>
    <t>供应区域</t>
    <phoneticPr fontId="1" type="noConversion"/>
  </si>
  <si>
    <t>超额产能</t>
    <phoneticPr fontId="1" type="noConversion"/>
  </si>
  <si>
    <t>未满足的需求</t>
    <phoneticPr fontId="1" type="noConversion"/>
  </si>
  <si>
    <t>目标函数</t>
    <phoneticPr fontId="1" type="noConversion"/>
  </si>
  <si>
    <t>需求城市每千单位生产和运输成本(千美元)</t>
    <phoneticPr fontId="1" type="noConversion"/>
  </si>
  <si>
    <t>巴尔的摩</t>
    <phoneticPr fontId="1" type="noConversion"/>
  </si>
  <si>
    <t>夏延</t>
    <phoneticPr fontId="1" type="noConversion"/>
  </si>
  <si>
    <t>盐湖城</t>
    <phoneticPr fontId="1" type="noConversion"/>
  </si>
  <si>
    <t>孟菲斯</t>
    <phoneticPr fontId="1" type="noConversion"/>
  </si>
  <si>
    <t>威奇托</t>
    <phoneticPr fontId="1" type="noConversion"/>
  </si>
  <si>
    <t>月需求</t>
    <phoneticPr fontId="1" type="noConversion"/>
  </si>
  <si>
    <t>月产能</t>
    <phoneticPr fontId="1" type="noConversion"/>
  </si>
  <si>
    <t>亚特兰大</t>
    <phoneticPr fontId="1" type="noConversion"/>
  </si>
  <si>
    <t>波士顿</t>
    <phoneticPr fontId="1" type="noConversion"/>
  </si>
  <si>
    <t>芝加哥</t>
    <phoneticPr fontId="1" type="noConversion"/>
  </si>
  <si>
    <t>丹佛</t>
    <phoneticPr fontId="1" type="noConversion"/>
  </si>
  <si>
    <t>奥马哈</t>
    <phoneticPr fontId="1" type="noConversion"/>
  </si>
  <si>
    <t>波特兰</t>
    <phoneticPr fontId="1" type="noConversion"/>
  </si>
  <si>
    <t>Telecomone公司</t>
    <phoneticPr fontId="1" type="noConversion"/>
  </si>
  <si>
    <t>HighOptic公司</t>
    <phoneticPr fontId="1" type="noConversion"/>
  </si>
  <si>
    <t>需求</t>
    <phoneticPr fontId="1" type="noConversion"/>
  </si>
  <si>
    <t>供应源</t>
    <phoneticPr fontId="1" type="noConversion"/>
  </si>
  <si>
    <t>布法罗</t>
    <phoneticPr fontId="1" type="noConversion"/>
  </si>
  <si>
    <t>圣路易斯</t>
    <phoneticPr fontId="1" type="noConversion"/>
  </si>
  <si>
    <t>市场</t>
    <phoneticPr fontId="1" type="noConversion"/>
  </si>
  <si>
    <t>杰克逊威尔</t>
    <phoneticPr fontId="1" type="noConversion"/>
  </si>
  <si>
    <t>费城</t>
    <phoneticPr fontId="1" type="noConversion"/>
  </si>
  <si>
    <t>纽约</t>
    <phoneticPr fontId="1" type="noConversion"/>
  </si>
  <si>
    <t>FN</t>
    <phoneticPr fontId="1" type="noConversion"/>
  </si>
  <si>
    <t>DN</t>
    <phoneticPr fontId="1" type="noConversion"/>
  </si>
  <si>
    <t>Xn</t>
    <phoneticPr fontId="1" type="noConversion"/>
  </si>
  <si>
    <t>Yn</t>
    <phoneticPr fontId="1" type="noConversion"/>
  </si>
  <si>
    <t>dn</t>
    <phoneticPr fontId="1" type="noConversion"/>
  </si>
  <si>
    <t>约束条件</t>
    <phoneticPr fontId="1" type="noConversion"/>
  </si>
  <si>
    <t>需求约束</t>
    <phoneticPr fontId="1" type="noConversion"/>
  </si>
  <si>
    <t>x</t>
    <phoneticPr fontId="1" type="noConversion"/>
  </si>
  <si>
    <t>y</t>
    <phoneticPr fontId="1" type="noConversion"/>
  </si>
  <si>
    <t>tc</t>
    <phoneticPr fontId="1" type="noConversion"/>
  </si>
  <si>
    <t>固定成本（千美元）</t>
    <phoneticPr fontId="1" type="noConversion"/>
  </si>
  <si>
    <t>产能约束</t>
    <phoneticPr fontId="1" type="noConversion"/>
  </si>
  <si>
    <t>需求</t>
    <phoneticPr fontId="1" type="noConversion"/>
  </si>
  <si>
    <t>工厂（1为开工）</t>
    <phoneticPr fontId="1" type="noConversion"/>
  </si>
  <si>
    <t>成本=</t>
    <phoneticPr fontId="1" type="noConversion"/>
  </si>
  <si>
    <t>剩余产能</t>
    <phoneticPr fontId="1" type="noConversion"/>
  </si>
  <si>
    <t>总成本=</t>
    <phoneticPr fontId="1" type="noConversion"/>
  </si>
  <si>
    <t>可变成本=</t>
    <phoneticPr fontId="1" type="noConversion"/>
  </si>
  <si>
    <t>决策变量</t>
    <phoneticPr fontId="1" type="noConversion"/>
  </si>
  <si>
    <t>约束条件</t>
    <phoneticPr fontId="1" type="noConversion"/>
  </si>
  <si>
    <t>产能约束</t>
    <phoneticPr fontId="1" type="noConversion"/>
  </si>
  <si>
    <t>需求约束</t>
    <phoneticPr fontId="1" type="noConversion"/>
  </si>
  <si>
    <t>目标函数</t>
    <phoneticPr fontId="1" type="noConversion"/>
  </si>
  <si>
    <t>固定成本</t>
    <phoneticPr fontId="1" type="noConversion"/>
  </si>
  <si>
    <t>low</t>
    <phoneticPr fontId="1" type="noConversion"/>
  </si>
  <si>
    <t>high</t>
    <phoneticPr fontId="1" type="noConversion"/>
  </si>
  <si>
    <t>约束条件</t>
    <phoneticPr fontId="1" type="noConversion"/>
  </si>
  <si>
    <t>目标函数</t>
    <phoneticPr fontId="1" type="noConversion"/>
  </si>
  <si>
    <t>开厂</t>
    <phoneticPr fontId="1" type="noConversion"/>
  </si>
  <si>
    <t>约束项</t>
    <phoneticPr fontId="1" type="noConversion"/>
  </si>
  <si>
    <t>总成本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</si>
</sst>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_ "/>
    <numFmt numFmtId="177" formatCode="0_ "/>
  </numFmts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color theme="1"/>
      <name val="宋体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0" fontId="2" fillId="3" borderId="0" xfId="0" applyFont="1" applyFill="1">
      <alignment vertical="center"/>
    </xf>
    <xf numFmtId="176" fontId="2" fillId="3" borderId="0" xfId="0" applyNumberFormat="1" applyFont="1" applyFill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177" fontId="0" fillId="0" borderId="0" xfId="0" applyNumberFormat="1">
      <alignment vertical="center"/>
    </xf>
    <xf numFmtId="0" fontId="0" fillId="2" borderId="0" xfId="0" applyFill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177" fontId="0" fillId="2" borderId="0" xfId="0" applyNumberFormat="1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 wrapText="1"/>
    </xf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0"/>
  <sheetViews>
    <sheetView workbookViewId="0">
      <selection activeCell="D31" sqref="D31"/>
    </sheetView>
  </sheetViews>
  <sheetFormatPr defaultRowHeight="14.4" x14ac:dyDescent="0.25"/>
  <sheetData>
    <row r="1" spans="1:10" s="13" customFormat="1" x14ac:dyDescent="0.25">
      <c r="A1" s="18" t="s">
        <v>0</v>
      </c>
      <c r="B1" s="18"/>
      <c r="C1" s="18"/>
      <c r="D1" s="18"/>
      <c r="E1" s="18"/>
      <c r="F1" s="18"/>
      <c r="G1" s="18"/>
      <c r="H1" s="18"/>
      <c r="I1" s="18"/>
    </row>
    <row r="2" spans="1:10" s="13" customFormat="1" x14ac:dyDescent="0.25">
      <c r="A2" s="18" t="s">
        <v>1</v>
      </c>
      <c r="B2" s="18"/>
      <c r="C2" s="18"/>
      <c r="D2" s="18"/>
      <c r="E2" s="18"/>
      <c r="F2" s="18"/>
      <c r="G2" s="17" t="s">
        <v>8</v>
      </c>
      <c r="H2" s="17" t="s">
        <v>9</v>
      </c>
      <c r="I2" s="17" t="s">
        <v>8</v>
      </c>
      <c r="J2" s="17" t="s">
        <v>10</v>
      </c>
    </row>
    <row r="3" spans="1:10" s="13" customFormat="1" x14ac:dyDescent="0.25">
      <c r="A3" s="13" t="s">
        <v>2</v>
      </c>
      <c r="B3" s="13" t="s">
        <v>3</v>
      </c>
      <c r="C3" s="13" t="s">
        <v>4</v>
      </c>
      <c r="D3" s="13" t="s">
        <v>5</v>
      </c>
      <c r="E3" s="13" t="s">
        <v>6</v>
      </c>
      <c r="F3" s="13" t="s">
        <v>7</v>
      </c>
      <c r="G3" s="17"/>
      <c r="H3" s="17"/>
      <c r="I3" s="17"/>
      <c r="J3" s="17"/>
    </row>
    <row r="4" spans="1:10" s="13" customFormat="1" x14ac:dyDescent="0.25">
      <c r="A4" s="13" t="s">
        <v>3</v>
      </c>
      <c r="B4" s="13">
        <v>81</v>
      </c>
      <c r="C4" s="13">
        <v>92</v>
      </c>
      <c r="D4" s="13">
        <v>101</v>
      </c>
      <c r="E4" s="13">
        <v>130</v>
      </c>
      <c r="F4" s="13">
        <v>115</v>
      </c>
      <c r="G4" s="13">
        <v>6000</v>
      </c>
      <c r="H4" s="13">
        <v>10</v>
      </c>
      <c r="I4" s="13">
        <v>9000</v>
      </c>
      <c r="J4" s="13">
        <v>20</v>
      </c>
    </row>
    <row r="5" spans="1:10" s="13" customFormat="1" x14ac:dyDescent="0.25">
      <c r="A5" s="13" t="s">
        <v>4</v>
      </c>
      <c r="B5" s="13">
        <v>117</v>
      </c>
      <c r="C5" s="13">
        <v>77</v>
      </c>
      <c r="D5" s="13">
        <v>108</v>
      </c>
      <c r="E5" s="13">
        <v>98</v>
      </c>
      <c r="F5" s="13">
        <v>100</v>
      </c>
      <c r="G5" s="13">
        <v>4500</v>
      </c>
      <c r="H5" s="13">
        <v>10</v>
      </c>
      <c r="I5" s="13">
        <v>6750</v>
      </c>
      <c r="J5" s="13">
        <v>20</v>
      </c>
    </row>
    <row r="6" spans="1:10" s="13" customFormat="1" x14ac:dyDescent="0.25">
      <c r="A6" s="13" t="s">
        <v>5</v>
      </c>
      <c r="B6" s="13">
        <v>102</v>
      </c>
      <c r="C6" s="13">
        <v>105</v>
      </c>
      <c r="D6" s="13">
        <v>95</v>
      </c>
      <c r="E6" s="13">
        <v>119</v>
      </c>
      <c r="F6" s="13">
        <v>111</v>
      </c>
      <c r="G6" s="13">
        <v>6500</v>
      </c>
      <c r="H6" s="13">
        <v>10</v>
      </c>
      <c r="I6" s="13">
        <v>9750</v>
      </c>
      <c r="J6" s="13">
        <v>20</v>
      </c>
    </row>
    <row r="7" spans="1:10" s="13" customFormat="1" x14ac:dyDescent="0.25">
      <c r="A7" s="13" t="s">
        <v>6</v>
      </c>
      <c r="B7" s="13">
        <v>115</v>
      </c>
      <c r="C7" s="13">
        <v>125</v>
      </c>
      <c r="D7" s="13">
        <v>90</v>
      </c>
      <c r="E7" s="13">
        <v>59</v>
      </c>
      <c r="F7" s="13">
        <v>74</v>
      </c>
      <c r="G7" s="13">
        <v>4100</v>
      </c>
      <c r="H7" s="13">
        <v>10</v>
      </c>
      <c r="I7" s="13">
        <v>6150</v>
      </c>
      <c r="J7" s="13">
        <v>20</v>
      </c>
    </row>
    <row r="8" spans="1:10" s="13" customFormat="1" x14ac:dyDescent="0.25">
      <c r="A8" s="13" t="s">
        <v>7</v>
      </c>
      <c r="B8" s="13">
        <v>142</v>
      </c>
      <c r="C8" s="13">
        <v>100</v>
      </c>
      <c r="D8" s="13">
        <v>103</v>
      </c>
      <c r="E8" s="13">
        <v>105</v>
      </c>
      <c r="F8" s="13">
        <v>71</v>
      </c>
      <c r="G8" s="13">
        <v>4000</v>
      </c>
      <c r="H8" s="13">
        <v>10</v>
      </c>
      <c r="I8" s="13">
        <v>6000</v>
      </c>
      <c r="J8" s="13">
        <v>20</v>
      </c>
    </row>
    <row r="9" spans="1:10" s="13" customFormat="1" x14ac:dyDescent="0.25">
      <c r="A9" s="13" t="s">
        <v>11</v>
      </c>
      <c r="B9" s="13">
        <v>12</v>
      </c>
      <c r="C9" s="13">
        <v>8</v>
      </c>
      <c r="D9" s="13">
        <v>14</v>
      </c>
      <c r="E9" s="13">
        <v>16</v>
      </c>
      <c r="F9" s="13">
        <v>7</v>
      </c>
    </row>
    <row r="12" spans="1:10" x14ac:dyDescent="0.25">
      <c r="A12" t="s">
        <v>12</v>
      </c>
    </row>
    <row r="13" spans="1:10" x14ac:dyDescent="0.25">
      <c r="A13" s="13" t="s">
        <v>2</v>
      </c>
      <c r="B13" s="13" t="s">
        <v>3</v>
      </c>
      <c r="C13" s="13" t="s">
        <v>4</v>
      </c>
      <c r="D13" s="13" t="s">
        <v>5</v>
      </c>
      <c r="E13" s="13" t="s">
        <v>6</v>
      </c>
      <c r="F13" s="13" t="s">
        <v>7</v>
      </c>
      <c r="G13" t="s">
        <v>68</v>
      </c>
      <c r="H13" t="s">
        <v>69</v>
      </c>
    </row>
    <row r="14" spans="1:10" x14ac:dyDescent="0.25">
      <c r="A14" s="13" t="s">
        <v>3</v>
      </c>
      <c r="B14" s="7">
        <v>1.4398204850607499E-15</v>
      </c>
      <c r="C14" s="7">
        <v>0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</row>
    <row r="15" spans="1:10" x14ac:dyDescent="0.25">
      <c r="A15" s="13" t="s">
        <v>4</v>
      </c>
      <c r="B15" s="7">
        <v>12</v>
      </c>
      <c r="C15" s="7">
        <v>7.9999999999999991</v>
      </c>
      <c r="D15" s="7">
        <v>0</v>
      </c>
      <c r="E15" s="7">
        <v>0</v>
      </c>
      <c r="F15" s="7">
        <v>0</v>
      </c>
      <c r="G15" s="7">
        <v>0</v>
      </c>
      <c r="H15" s="7">
        <v>1</v>
      </c>
    </row>
    <row r="16" spans="1:10" x14ac:dyDescent="0.25">
      <c r="A16" s="13" t="s">
        <v>5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</row>
    <row r="17" spans="1:8" x14ac:dyDescent="0.25">
      <c r="A17" s="13" t="s">
        <v>6</v>
      </c>
      <c r="B17" s="7">
        <v>1.7284507158871331E-12</v>
      </c>
      <c r="C17" s="7">
        <v>0</v>
      </c>
      <c r="D17" s="7">
        <v>3.9999999999982769</v>
      </c>
      <c r="E17" s="7">
        <v>15.999999999999996</v>
      </c>
      <c r="F17" s="7">
        <v>0</v>
      </c>
      <c r="G17" s="7">
        <v>0</v>
      </c>
      <c r="H17" s="7">
        <v>1</v>
      </c>
    </row>
    <row r="18" spans="1:8" x14ac:dyDescent="0.25">
      <c r="A18" s="13" t="s">
        <v>7</v>
      </c>
      <c r="B18" s="7">
        <v>0</v>
      </c>
      <c r="C18" s="7">
        <v>0</v>
      </c>
      <c r="D18" s="7">
        <v>10.000000015971295</v>
      </c>
      <c r="E18" s="7">
        <v>0</v>
      </c>
      <c r="F18" s="7">
        <v>7.0000000000003118</v>
      </c>
      <c r="G18" s="7">
        <v>0</v>
      </c>
      <c r="H18" s="7">
        <v>1</v>
      </c>
    </row>
    <row r="19" spans="1:8" x14ac:dyDescent="0.25">
      <c r="B19" s="7"/>
      <c r="C19" s="7"/>
      <c r="D19" s="7"/>
      <c r="E19" s="7"/>
      <c r="F19" s="7"/>
      <c r="G19" s="7"/>
      <c r="H19" s="7"/>
    </row>
    <row r="20" spans="1:8" x14ac:dyDescent="0.25">
      <c r="A20" t="s">
        <v>70</v>
      </c>
      <c r="B20" s="7"/>
      <c r="C20" s="7"/>
      <c r="D20" s="7"/>
      <c r="E20" s="7"/>
      <c r="F20" s="7"/>
      <c r="G20" s="7"/>
      <c r="H20" s="7"/>
    </row>
    <row r="21" spans="1:8" x14ac:dyDescent="0.25">
      <c r="A21" s="13" t="s">
        <v>2</v>
      </c>
      <c r="B21" s="7"/>
      <c r="C21" s="7"/>
      <c r="D21" s="7"/>
      <c r="E21" s="7"/>
      <c r="F21" s="7"/>
      <c r="G21" s="7"/>
      <c r="H21" s="7"/>
    </row>
    <row r="22" spans="1:8" x14ac:dyDescent="0.25">
      <c r="A22" s="13" t="s">
        <v>3</v>
      </c>
      <c r="B22" s="7">
        <f>G14*H4+H14*J4-SUM(B14:F14)</f>
        <v>-1.4398204850607499E-15</v>
      </c>
      <c r="C22" s="7"/>
      <c r="D22" s="7"/>
      <c r="E22" s="7"/>
      <c r="F22" s="7"/>
      <c r="G22" s="7"/>
      <c r="H22" s="7"/>
    </row>
    <row r="23" spans="1:8" x14ac:dyDescent="0.25">
      <c r="A23" s="13" t="s">
        <v>4</v>
      </c>
      <c r="B23" s="7">
        <f t="shared" ref="B23:B26" si="0">G15*H5+H15*J5-SUM(B15:F15)</f>
        <v>0</v>
      </c>
      <c r="C23" s="7"/>
      <c r="D23" s="7"/>
      <c r="E23" s="7"/>
      <c r="F23" s="7"/>
      <c r="G23" s="7"/>
      <c r="H23" s="7"/>
    </row>
    <row r="24" spans="1:8" x14ac:dyDescent="0.25">
      <c r="A24" s="13" t="s">
        <v>5</v>
      </c>
      <c r="B24" s="7">
        <f t="shared" si="0"/>
        <v>0</v>
      </c>
      <c r="C24" s="7"/>
      <c r="D24" s="7"/>
      <c r="E24" s="7"/>
      <c r="F24" s="7"/>
      <c r="G24" s="7"/>
      <c r="H24" s="7"/>
    </row>
    <row r="25" spans="1:8" x14ac:dyDescent="0.25">
      <c r="A25" s="13" t="s">
        <v>6</v>
      </c>
      <c r="B25" s="7">
        <f t="shared" si="0"/>
        <v>0</v>
      </c>
      <c r="C25" s="7"/>
      <c r="D25" s="7"/>
      <c r="E25" s="7"/>
      <c r="F25" s="7"/>
      <c r="G25" s="7"/>
      <c r="H25" s="7"/>
    </row>
    <row r="26" spans="1:8" x14ac:dyDescent="0.25">
      <c r="A26" s="13" t="s">
        <v>7</v>
      </c>
      <c r="B26" s="7">
        <f t="shared" si="0"/>
        <v>2.999999984028392</v>
      </c>
      <c r="C26" s="7"/>
      <c r="D26" s="7"/>
      <c r="E26" s="7"/>
      <c r="F26" s="7"/>
      <c r="G26" s="7"/>
      <c r="H26" s="7"/>
    </row>
    <row r="27" spans="1:8" x14ac:dyDescent="0.25">
      <c r="B27" s="7">
        <f>SUM(B14:B18)-B9</f>
        <v>1.730171561575844E-12</v>
      </c>
      <c r="C27" s="7">
        <f t="shared" ref="C27:F27" si="1">SUM(C14:C18)-C9</f>
        <v>0</v>
      </c>
      <c r="D27" s="7">
        <f t="shared" si="1"/>
        <v>1.596957233118701E-8</v>
      </c>
      <c r="E27" s="7">
        <f t="shared" si="1"/>
        <v>0</v>
      </c>
      <c r="F27" s="7">
        <f t="shared" si="1"/>
        <v>3.1175062531474396E-13</v>
      </c>
      <c r="G27" s="7"/>
      <c r="H27" s="7"/>
    </row>
    <row r="28" spans="1:8" x14ac:dyDescent="0.25">
      <c r="B28" s="7"/>
      <c r="C28" s="7"/>
      <c r="D28" s="7"/>
      <c r="E28" s="7"/>
      <c r="F28" s="7"/>
      <c r="G28" s="7"/>
      <c r="H28" s="7"/>
    </row>
    <row r="29" spans="1:8" x14ac:dyDescent="0.25">
      <c r="A29" t="s">
        <v>71</v>
      </c>
    </row>
    <row r="30" spans="1:8" x14ac:dyDescent="0.25">
      <c r="A30">
        <f>SUMPRODUCT(G14:G18,G4:G8)+SUMPRODUCT(H14:H18,I4:I8)+SUMPRODUCT(B14:F18,B4:F8)</f>
        <v>23751.000001645109</v>
      </c>
    </row>
  </sheetData>
  <mergeCells count="6">
    <mergeCell ref="J2:J3"/>
    <mergeCell ref="A1:I1"/>
    <mergeCell ref="A2:F2"/>
    <mergeCell ref="G2:G3"/>
    <mergeCell ref="H2:H3"/>
    <mergeCell ref="I2:I3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1"/>
  <sheetViews>
    <sheetView workbookViewId="0">
      <selection sqref="A1:XFD9"/>
    </sheetView>
  </sheetViews>
  <sheetFormatPr defaultRowHeight="14.4" x14ac:dyDescent="0.25"/>
  <cols>
    <col min="2" max="2" width="19.33203125" bestFit="1" customWidth="1"/>
  </cols>
  <sheetData>
    <row r="1" spans="1:10" x14ac:dyDescent="0.25">
      <c r="A1" s="18" t="s">
        <v>0</v>
      </c>
      <c r="B1" s="18"/>
      <c r="C1" s="18"/>
      <c r="D1" s="18"/>
      <c r="E1" s="18"/>
      <c r="F1" s="18"/>
      <c r="G1" s="18"/>
      <c r="H1" s="18"/>
      <c r="I1" s="18"/>
    </row>
    <row r="2" spans="1:10" x14ac:dyDescent="0.25">
      <c r="A2" s="18" t="s">
        <v>1</v>
      </c>
      <c r="B2" s="18"/>
      <c r="C2" s="18"/>
      <c r="D2" s="18"/>
      <c r="E2" s="18"/>
      <c r="F2" s="18"/>
      <c r="G2" s="17" t="s">
        <v>8</v>
      </c>
      <c r="H2" s="17" t="s">
        <v>9</v>
      </c>
      <c r="I2" s="17" t="s">
        <v>8</v>
      </c>
      <c r="J2" s="17" t="s">
        <v>10</v>
      </c>
    </row>
    <row r="3" spans="1:10" x14ac:dyDescent="0.25">
      <c r="A3" t="s">
        <v>2</v>
      </c>
      <c r="B3" t="s">
        <v>3</v>
      </c>
      <c r="C3" t="s">
        <v>4</v>
      </c>
      <c r="D3" t="s">
        <v>5</v>
      </c>
      <c r="E3" t="s">
        <v>6</v>
      </c>
      <c r="F3" t="s">
        <v>7</v>
      </c>
      <c r="G3" s="17"/>
      <c r="H3" s="17"/>
      <c r="I3" s="17"/>
      <c r="J3" s="17"/>
    </row>
    <row r="4" spans="1:10" x14ac:dyDescent="0.25">
      <c r="A4" t="s">
        <v>3</v>
      </c>
      <c r="B4">
        <v>81</v>
      </c>
      <c r="C4">
        <v>92</v>
      </c>
      <c r="D4">
        <v>101</v>
      </c>
      <c r="E4">
        <v>130</v>
      </c>
      <c r="F4">
        <v>115</v>
      </c>
      <c r="G4">
        <v>6000</v>
      </c>
      <c r="H4">
        <v>10</v>
      </c>
      <c r="I4">
        <v>9000</v>
      </c>
      <c r="J4">
        <v>20</v>
      </c>
    </row>
    <row r="5" spans="1:10" x14ac:dyDescent="0.25">
      <c r="A5" t="s">
        <v>4</v>
      </c>
      <c r="B5">
        <v>117</v>
      </c>
      <c r="C5">
        <v>77</v>
      </c>
      <c r="D5">
        <v>108</v>
      </c>
      <c r="E5">
        <v>98</v>
      </c>
      <c r="F5">
        <v>100</v>
      </c>
      <c r="G5">
        <v>4500</v>
      </c>
      <c r="H5">
        <v>10</v>
      </c>
      <c r="I5">
        <v>6750</v>
      </c>
      <c r="J5">
        <v>20</v>
      </c>
    </row>
    <row r="6" spans="1:10" x14ac:dyDescent="0.25">
      <c r="A6" t="s">
        <v>5</v>
      </c>
      <c r="B6">
        <v>102</v>
      </c>
      <c r="C6">
        <v>105</v>
      </c>
      <c r="D6">
        <v>95</v>
      </c>
      <c r="E6">
        <v>119</v>
      </c>
      <c r="F6">
        <v>111</v>
      </c>
      <c r="G6">
        <v>6500</v>
      </c>
      <c r="H6">
        <v>10</v>
      </c>
      <c r="I6">
        <v>9750</v>
      </c>
      <c r="J6">
        <v>20</v>
      </c>
    </row>
    <row r="7" spans="1:10" x14ac:dyDescent="0.25">
      <c r="A7" t="s">
        <v>6</v>
      </c>
      <c r="B7">
        <v>115</v>
      </c>
      <c r="C7">
        <v>125</v>
      </c>
      <c r="D7">
        <v>90</v>
      </c>
      <c r="E7">
        <v>59</v>
      </c>
      <c r="F7">
        <v>74</v>
      </c>
      <c r="G7">
        <v>4100</v>
      </c>
      <c r="H7">
        <v>10</v>
      </c>
      <c r="I7">
        <v>6150</v>
      </c>
      <c r="J7">
        <v>20</v>
      </c>
    </row>
    <row r="8" spans="1:10" x14ac:dyDescent="0.25">
      <c r="A8" t="s">
        <v>7</v>
      </c>
      <c r="B8">
        <v>142</v>
      </c>
      <c r="C8">
        <v>100</v>
      </c>
      <c r="D8">
        <v>103</v>
      </c>
      <c r="E8">
        <v>105</v>
      </c>
      <c r="F8">
        <v>71</v>
      </c>
      <c r="G8">
        <v>4000</v>
      </c>
      <c r="H8">
        <v>10</v>
      </c>
      <c r="I8">
        <v>6000</v>
      </c>
      <c r="J8">
        <v>20</v>
      </c>
    </row>
    <row r="9" spans="1:10" x14ac:dyDescent="0.25">
      <c r="A9" t="s">
        <v>11</v>
      </c>
      <c r="B9">
        <v>12</v>
      </c>
      <c r="C9">
        <v>8</v>
      </c>
      <c r="D9">
        <v>14</v>
      </c>
      <c r="E9">
        <v>16</v>
      </c>
      <c r="F9">
        <v>7</v>
      </c>
    </row>
    <row r="11" spans="1:10" x14ac:dyDescent="0.25">
      <c r="A11" s="7" t="s">
        <v>12</v>
      </c>
      <c r="B11" s="7"/>
      <c r="C11" s="7"/>
      <c r="D11" s="7"/>
      <c r="E11" s="7"/>
      <c r="F11" s="7"/>
      <c r="G11" s="7"/>
      <c r="H11" s="7"/>
    </row>
    <row r="12" spans="1:10" ht="28.8" x14ac:dyDescent="0.25">
      <c r="A12" s="11" t="s">
        <v>2</v>
      </c>
      <c r="B12" s="11" t="s">
        <v>3</v>
      </c>
      <c r="C12" s="11" t="s">
        <v>4</v>
      </c>
      <c r="D12" s="11" t="s">
        <v>5</v>
      </c>
      <c r="E12" s="11" t="s">
        <v>6</v>
      </c>
      <c r="F12" s="11" t="s">
        <v>7</v>
      </c>
      <c r="G12" s="12" t="s">
        <v>13</v>
      </c>
      <c r="H12" s="12" t="s">
        <v>14</v>
      </c>
      <c r="I12" s="6" t="s">
        <v>59</v>
      </c>
      <c r="J12" s="5"/>
    </row>
    <row r="13" spans="1:10" x14ac:dyDescent="0.25">
      <c r="A13" s="11" t="s">
        <v>3</v>
      </c>
      <c r="B13" s="11">
        <v>0</v>
      </c>
      <c r="C13" s="11">
        <v>0</v>
      </c>
      <c r="D13" s="11">
        <v>0</v>
      </c>
      <c r="E13" s="11">
        <v>0</v>
      </c>
      <c r="F13" s="11">
        <v>0</v>
      </c>
      <c r="G13" s="11">
        <v>0</v>
      </c>
      <c r="H13" s="11">
        <v>3.1910622692718825E-14</v>
      </c>
      <c r="I13" s="6"/>
    </row>
    <row r="14" spans="1:10" x14ac:dyDescent="0.25">
      <c r="A14" s="11" t="s">
        <v>4</v>
      </c>
      <c r="B14" s="11">
        <v>11.999999941899105</v>
      </c>
      <c r="C14" s="11">
        <v>8.0000000000000036</v>
      </c>
      <c r="D14" s="11">
        <v>5.7977906420259018E-8</v>
      </c>
      <c r="E14" s="11">
        <v>0</v>
      </c>
      <c r="F14" s="11">
        <v>0</v>
      </c>
      <c r="G14" s="11">
        <v>0</v>
      </c>
      <c r="H14" s="11">
        <v>1</v>
      </c>
      <c r="I14" s="6"/>
    </row>
    <row r="15" spans="1:10" x14ac:dyDescent="0.25">
      <c r="A15" s="11" t="s">
        <v>5</v>
      </c>
      <c r="B15" s="11">
        <v>0</v>
      </c>
      <c r="C15" s="11">
        <v>0</v>
      </c>
      <c r="D15" s="11">
        <v>0</v>
      </c>
      <c r="E15" s="11">
        <v>0</v>
      </c>
      <c r="F15" s="11">
        <v>0</v>
      </c>
      <c r="G15" s="11">
        <v>0</v>
      </c>
      <c r="H15" s="11">
        <v>1.9401407394439418E-14</v>
      </c>
      <c r="I15" s="6"/>
    </row>
    <row r="16" spans="1:10" x14ac:dyDescent="0.25">
      <c r="A16" s="11" t="s">
        <v>6</v>
      </c>
      <c r="B16" s="11">
        <v>5.809566561154611E-8</v>
      </c>
      <c r="C16" s="11">
        <v>0</v>
      </c>
      <c r="D16" s="11">
        <v>3.9999999465790275</v>
      </c>
      <c r="E16" s="11">
        <v>15.999999995262613</v>
      </c>
      <c r="F16" s="11">
        <v>0</v>
      </c>
      <c r="G16" s="11">
        <v>0</v>
      </c>
      <c r="H16" s="11">
        <v>1</v>
      </c>
      <c r="I16" s="6"/>
    </row>
    <row r="17" spans="1:9" x14ac:dyDescent="0.25">
      <c r="A17" s="11" t="s">
        <v>7</v>
      </c>
      <c r="B17" s="11">
        <v>0</v>
      </c>
      <c r="C17" s="11">
        <v>0</v>
      </c>
      <c r="D17" s="11">
        <v>9.9999999957228081</v>
      </c>
      <c r="E17" s="11">
        <v>0</v>
      </c>
      <c r="F17" s="11">
        <v>7.0000000000000044</v>
      </c>
      <c r="G17" s="11">
        <v>0</v>
      </c>
      <c r="H17" s="11">
        <v>1</v>
      </c>
      <c r="I17" s="6">
        <v>3</v>
      </c>
    </row>
    <row r="18" spans="1:9" x14ac:dyDescent="0.25">
      <c r="A18" s="9" t="s">
        <v>56</v>
      </c>
      <c r="B18" s="6">
        <v>12</v>
      </c>
      <c r="C18" s="6">
        <v>8</v>
      </c>
      <c r="D18" s="6">
        <v>14</v>
      </c>
      <c r="E18" s="6">
        <v>16</v>
      </c>
      <c r="F18" s="6">
        <v>7</v>
      </c>
      <c r="G18" s="9"/>
      <c r="H18" s="9"/>
    </row>
    <row r="19" spans="1:9" x14ac:dyDescent="0.25">
      <c r="A19" s="9"/>
      <c r="B19" s="9"/>
      <c r="C19" s="9"/>
      <c r="D19" s="9"/>
      <c r="E19" s="9"/>
      <c r="F19" s="9"/>
      <c r="G19" s="9"/>
      <c r="H19" s="9"/>
    </row>
    <row r="20" spans="1:9" x14ac:dyDescent="0.25">
      <c r="A20" s="1" t="s">
        <v>15</v>
      </c>
    </row>
    <row r="21" spans="1:9" x14ac:dyDescent="0.25">
      <c r="A21" s="1" t="s">
        <v>16</v>
      </c>
      <c r="B21" t="s">
        <v>17</v>
      </c>
    </row>
    <row r="22" spans="1:9" x14ac:dyDescent="0.25">
      <c r="A22" s="1" t="s">
        <v>3</v>
      </c>
      <c r="B22" s="7">
        <f>G13*H4+H13*J4-SUM(B13:F13)</f>
        <v>6.3821245385437647E-13</v>
      </c>
    </row>
    <row r="23" spans="1:9" x14ac:dyDescent="0.25">
      <c r="A23" s="1" t="s">
        <v>4</v>
      </c>
      <c r="B23" s="7">
        <f>G14*H5+H14*J5-SUM(B14:F14)</f>
        <v>1.2298428941903694E-10</v>
      </c>
    </row>
    <row r="24" spans="1:9" x14ac:dyDescent="0.25">
      <c r="A24" s="1" t="s">
        <v>5</v>
      </c>
      <c r="B24" s="7">
        <f>G15*H6+H15*J6-SUM(B15:F15)</f>
        <v>3.8802814788878835E-13</v>
      </c>
    </row>
    <row r="25" spans="1:9" x14ac:dyDescent="0.25">
      <c r="A25" s="1" t="s">
        <v>6</v>
      </c>
      <c r="B25" s="7">
        <f>G16*H7+H16*J7-SUM(B16:F16)</f>
        <v>6.269473828979244E-11</v>
      </c>
    </row>
    <row r="26" spans="1:9" x14ac:dyDescent="0.25">
      <c r="A26" s="1" t="s">
        <v>7</v>
      </c>
      <c r="B26" s="7">
        <f>G17*H8+H17*J8-SUM(B17:F17)</f>
        <v>3.0000000042771866</v>
      </c>
    </row>
    <row r="27" spans="1:9" x14ac:dyDescent="0.25">
      <c r="A27" s="17" t="s">
        <v>18</v>
      </c>
      <c r="B27" t="s">
        <v>3</v>
      </c>
      <c r="C27" t="s">
        <v>4</v>
      </c>
      <c r="D27" t="s">
        <v>5</v>
      </c>
      <c r="E27" t="s">
        <v>6</v>
      </c>
      <c r="F27" t="s">
        <v>7</v>
      </c>
    </row>
    <row r="28" spans="1:9" x14ac:dyDescent="0.25">
      <c r="A28" s="17"/>
      <c r="B28" s="7">
        <f>B9-SUM(B13:B17)</f>
        <v>5.2295945351943374E-12</v>
      </c>
      <c r="C28" s="7">
        <f>C9-SUM(C13:C17)</f>
        <v>0</v>
      </c>
      <c r="D28" s="7">
        <f>D9-SUM(D13:D17)</f>
        <v>-2.7974067506875144E-10</v>
      </c>
      <c r="E28" s="7">
        <f>E9-SUM(E13:E17)</f>
        <v>4.7373873712786008E-9</v>
      </c>
      <c r="F28" s="7">
        <f>F9-SUM(F13:F17)</f>
        <v>0</v>
      </c>
    </row>
    <row r="29" spans="1:9" x14ac:dyDescent="0.25">
      <c r="A29" s="5"/>
    </row>
    <row r="30" spans="1:9" x14ac:dyDescent="0.25">
      <c r="A30" s="1" t="s">
        <v>19</v>
      </c>
    </row>
    <row r="31" spans="1:9" x14ac:dyDescent="0.25">
      <c r="A31" s="1" t="s">
        <v>58</v>
      </c>
      <c r="B31" s="7">
        <f>SUMPRODUCT(B13:F17,B4:F8)+SUMPRODUCT(G4:G8,G13:G17)+SUMPRODUCT(I4:I8,H13:H17)</f>
        <v>23751.000000617343</v>
      </c>
    </row>
  </sheetData>
  <mergeCells count="7">
    <mergeCell ref="A27:A28"/>
    <mergeCell ref="J2:J3"/>
    <mergeCell ref="A1:I1"/>
    <mergeCell ref="A2:F2"/>
    <mergeCell ref="G2:G3"/>
    <mergeCell ref="H2:H3"/>
    <mergeCell ref="I2:I3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5"/>
  <sheetViews>
    <sheetView workbookViewId="0">
      <selection activeCell="G2" sqref="G2"/>
    </sheetView>
  </sheetViews>
  <sheetFormatPr defaultRowHeight="14.4" x14ac:dyDescent="0.25"/>
  <cols>
    <col min="7" max="7" width="16.77734375" customWidth="1"/>
  </cols>
  <sheetData>
    <row r="1" spans="1:7" ht="15.6" x14ac:dyDescent="0.25">
      <c r="A1" s="2" t="s">
        <v>37</v>
      </c>
      <c r="B1" s="2"/>
      <c r="C1" s="2" t="s">
        <v>44</v>
      </c>
      <c r="D1" s="2" t="s">
        <v>45</v>
      </c>
      <c r="E1" s="2" t="s">
        <v>46</v>
      </c>
      <c r="F1" s="2" t="s">
        <v>47</v>
      </c>
      <c r="G1" s="3" t="s">
        <v>48</v>
      </c>
    </row>
    <row r="2" spans="1:7" ht="15.6" x14ac:dyDescent="0.25">
      <c r="A2" s="2"/>
      <c r="B2" s="2" t="s">
        <v>38</v>
      </c>
      <c r="C2" s="2">
        <v>0.9</v>
      </c>
      <c r="D2" s="2">
        <v>500</v>
      </c>
      <c r="E2" s="2">
        <v>700</v>
      </c>
      <c r="F2" s="2">
        <v>1200</v>
      </c>
      <c r="G2" s="4">
        <f>SQRT(($B$12-E2)^2+($B$13-F2)^2)</f>
        <v>318.55285200410748</v>
      </c>
    </row>
    <row r="3" spans="1:7" ht="15.6" x14ac:dyDescent="0.25">
      <c r="A3" s="2"/>
      <c r="B3" s="2" t="s">
        <v>24</v>
      </c>
      <c r="C3" s="2">
        <v>0.95</v>
      </c>
      <c r="D3" s="2">
        <v>300</v>
      </c>
      <c r="E3" s="2">
        <v>250</v>
      </c>
      <c r="F3" s="2">
        <v>600</v>
      </c>
      <c r="G3" s="4">
        <f t="shared" ref="G3:G9" si="0">SQRT(($B$12-E3)^2+($B$13-F3)^2)</f>
        <v>515.31021543788893</v>
      </c>
    </row>
    <row r="4" spans="1:7" ht="15.6" x14ac:dyDescent="0.25">
      <c r="A4" s="2"/>
      <c r="B4" s="2" t="s">
        <v>39</v>
      </c>
      <c r="C4" s="2">
        <v>0.85</v>
      </c>
      <c r="D4" s="2">
        <v>700</v>
      </c>
      <c r="E4" s="2">
        <v>225</v>
      </c>
      <c r="F4" s="2">
        <v>825</v>
      </c>
      <c r="G4" s="4">
        <f t="shared" si="0"/>
        <v>459.8493921126622</v>
      </c>
    </row>
    <row r="5" spans="1:7" ht="15.6" x14ac:dyDescent="0.25">
      <c r="A5" s="2" t="s">
        <v>40</v>
      </c>
      <c r="B5" s="2" t="s">
        <v>28</v>
      </c>
      <c r="C5" s="2">
        <v>1.5</v>
      </c>
      <c r="D5" s="2">
        <v>225</v>
      </c>
      <c r="E5" s="2">
        <v>600</v>
      </c>
      <c r="F5" s="2">
        <v>500</v>
      </c>
      <c r="G5" s="4">
        <f t="shared" si="0"/>
        <v>390.55271602529524</v>
      </c>
    </row>
    <row r="6" spans="1:7" ht="15.6" x14ac:dyDescent="0.25">
      <c r="A6" s="2"/>
      <c r="B6" s="2" t="s">
        <v>29</v>
      </c>
      <c r="C6" s="2">
        <v>1.5</v>
      </c>
      <c r="D6" s="2">
        <v>150</v>
      </c>
      <c r="E6" s="2">
        <v>1050</v>
      </c>
      <c r="F6" s="2">
        <v>1200</v>
      </c>
      <c r="G6" s="4">
        <f t="shared" si="0"/>
        <v>486.89163853295275</v>
      </c>
    </row>
    <row r="7" spans="1:7" ht="15.6" x14ac:dyDescent="0.25">
      <c r="A7" s="2"/>
      <c r="B7" s="2" t="s">
        <v>41</v>
      </c>
      <c r="C7" s="2">
        <v>1.5</v>
      </c>
      <c r="D7" s="2">
        <v>250</v>
      </c>
      <c r="E7" s="2">
        <v>800</v>
      </c>
      <c r="F7" s="2">
        <v>300</v>
      </c>
      <c r="G7" s="4">
        <f t="shared" si="0"/>
        <v>593.97688368570812</v>
      </c>
    </row>
    <row r="8" spans="1:7" ht="15.6" x14ac:dyDescent="0.25">
      <c r="A8" s="2"/>
      <c r="B8" s="2" t="s">
        <v>42</v>
      </c>
      <c r="C8" s="2">
        <v>1.5</v>
      </c>
      <c r="D8" s="2">
        <v>175</v>
      </c>
      <c r="E8" s="2">
        <v>925</v>
      </c>
      <c r="F8" s="2">
        <v>975</v>
      </c>
      <c r="G8" s="4">
        <f t="shared" si="0"/>
        <v>260.84032121775647</v>
      </c>
    </row>
    <row r="9" spans="1:7" ht="15.6" x14ac:dyDescent="0.25">
      <c r="A9" s="2"/>
      <c r="B9" s="2" t="s">
        <v>43</v>
      </c>
      <c r="C9" s="2">
        <v>1.5</v>
      </c>
      <c r="D9" s="2">
        <v>300</v>
      </c>
      <c r="E9" s="2">
        <v>1000</v>
      </c>
      <c r="F9" s="2">
        <v>1080</v>
      </c>
      <c r="G9" s="4">
        <f t="shared" si="0"/>
        <v>375.19718440467631</v>
      </c>
    </row>
    <row r="12" spans="1:7" x14ac:dyDescent="0.25">
      <c r="A12" t="s">
        <v>51</v>
      </c>
      <c r="B12">
        <v>681.30350263806758</v>
      </c>
    </row>
    <row r="13" spans="1:7" x14ac:dyDescent="0.25">
      <c r="A13" t="s">
        <v>52</v>
      </c>
      <c r="B13">
        <v>881.99628853369325</v>
      </c>
    </row>
    <row r="15" spans="1:7" x14ac:dyDescent="0.25">
      <c r="A15" t="s">
        <v>53</v>
      </c>
      <c r="B15">
        <f>SUMPRODUCT(G2:G9,D2:D9,C2:C9)</f>
        <v>1265235.3921210384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26"/>
  <sheetViews>
    <sheetView workbookViewId="0">
      <selection activeCell="L27" sqref="L27"/>
    </sheetView>
  </sheetViews>
  <sheetFormatPr defaultRowHeight="14.4" x14ac:dyDescent="0.25"/>
  <cols>
    <col min="6" max="6" width="11.44140625" customWidth="1"/>
  </cols>
  <sheetData>
    <row r="1" spans="1:17" x14ac:dyDescent="0.25">
      <c r="A1" s="18" t="s">
        <v>20</v>
      </c>
      <c r="B1" s="18"/>
      <c r="C1" s="18"/>
      <c r="D1" s="18"/>
      <c r="E1" s="18"/>
      <c r="F1" s="18"/>
      <c r="G1" s="18"/>
      <c r="M1" t="s">
        <v>34</v>
      </c>
    </row>
    <row r="2" spans="1:17" x14ac:dyDescent="0.25">
      <c r="A2" s="18" t="s">
        <v>35</v>
      </c>
      <c r="B2" s="18"/>
      <c r="C2" s="18"/>
      <c r="E2" s="17" t="s">
        <v>27</v>
      </c>
      <c r="F2" s="17" t="s">
        <v>54</v>
      </c>
      <c r="G2" s="17"/>
      <c r="H2" s="17"/>
      <c r="K2" s="18" t="s">
        <v>20</v>
      </c>
      <c r="L2" s="18"/>
      <c r="M2" s="18"/>
      <c r="N2" s="18"/>
      <c r="O2" s="18"/>
      <c r="P2" s="18"/>
      <c r="Q2" s="18"/>
    </row>
    <row r="3" spans="1:17" x14ac:dyDescent="0.25">
      <c r="A3" t="s">
        <v>2</v>
      </c>
      <c r="B3" s="1" t="s">
        <v>31</v>
      </c>
      <c r="C3" s="1" t="s">
        <v>32</v>
      </c>
      <c r="D3" s="1" t="s">
        <v>33</v>
      </c>
      <c r="E3" s="17"/>
      <c r="F3" s="17"/>
      <c r="G3" s="17"/>
      <c r="H3" s="17"/>
      <c r="K3" s="18"/>
      <c r="L3" s="18"/>
      <c r="M3" s="18"/>
      <c r="N3" s="18"/>
      <c r="O3" s="17" t="s">
        <v>27</v>
      </c>
      <c r="P3" s="17" t="s">
        <v>54</v>
      </c>
      <c r="Q3" s="17"/>
    </row>
    <row r="4" spans="1:17" x14ac:dyDescent="0.25">
      <c r="A4" s="1" t="s">
        <v>22</v>
      </c>
      <c r="B4">
        <v>100</v>
      </c>
      <c r="C4">
        <v>495</v>
      </c>
      <c r="D4">
        <v>1200</v>
      </c>
      <c r="E4">
        <v>24</v>
      </c>
      <c r="F4">
        <v>3500</v>
      </c>
      <c r="K4" t="s">
        <v>2</v>
      </c>
      <c r="L4" s="1" t="s">
        <v>28</v>
      </c>
      <c r="M4" s="1" t="s">
        <v>29</v>
      </c>
      <c r="N4" s="1" t="s">
        <v>30</v>
      </c>
      <c r="O4" s="17"/>
      <c r="P4" s="17"/>
      <c r="Q4" s="17"/>
    </row>
    <row r="5" spans="1:17" x14ac:dyDescent="0.25">
      <c r="A5" s="1" t="s">
        <v>23</v>
      </c>
      <c r="B5">
        <v>500</v>
      </c>
      <c r="C5">
        <v>950</v>
      </c>
      <c r="D5">
        <v>800</v>
      </c>
      <c r="E5">
        <v>27</v>
      </c>
      <c r="F5">
        <v>5000</v>
      </c>
      <c r="K5" s="1" t="s">
        <v>21</v>
      </c>
      <c r="L5">
        <v>1675</v>
      </c>
      <c r="M5">
        <v>400</v>
      </c>
      <c r="N5">
        <v>685</v>
      </c>
      <c r="O5">
        <v>18</v>
      </c>
      <c r="P5">
        <v>7650</v>
      </c>
    </row>
    <row r="6" spans="1:17" x14ac:dyDescent="0.25">
      <c r="A6" s="1" t="s">
        <v>36</v>
      </c>
      <c r="B6">
        <v>6</v>
      </c>
      <c r="C6">
        <v>7</v>
      </c>
      <c r="D6">
        <v>11</v>
      </c>
      <c r="K6" s="1" t="s">
        <v>24</v>
      </c>
      <c r="L6">
        <v>380</v>
      </c>
      <c r="M6">
        <v>1355</v>
      </c>
      <c r="N6">
        <v>543</v>
      </c>
      <c r="O6">
        <v>22</v>
      </c>
      <c r="P6">
        <v>4100</v>
      </c>
    </row>
    <row r="7" spans="1:17" x14ac:dyDescent="0.25">
      <c r="A7" s="1"/>
      <c r="K7" s="1" t="s">
        <v>25</v>
      </c>
      <c r="L7">
        <v>922</v>
      </c>
      <c r="M7">
        <v>1646</v>
      </c>
      <c r="N7">
        <v>700</v>
      </c>
      <c r="O7">
        <v>31</v>
      </c>
      <c r="P7">
        <v>2200</v>
      </c>
    </row>
    <row r="8" spans="1:17" x14ac:dyDescent="0.25">
      <c r="A8" s="1"/>
      <c r="K8" s="1" t="s">
        <v>26</v>
      </c>
      <c r="L8">
        <v>10</v>
      </c>
      <c r="M8">
        <v>8</v>
      </c>
      <c r="N8">
        <v>14</v>
      </c>
    </row>
    <row r="10" spans="1:17" x14ac:dyDescent="0.25">
      <c r="A10" t="s">
        <v>12</v>
      </c>
      <c r="K10" s="1" t="s">
        <v>12</v>
      </c>
    </row>
    <row r="11" spans="1:17" x14ac:dyDescent="0.25">
      <c r="A11" t="s">
        <v>2</v>
      </c>
      <c r="B11" s="1" t="s">
        <v>31</v>
      </c>
      <c r="C11" s="1" t="s">
        <v>32</v>
      </c>
      <c r="D11" s="1" t="s">
        <v>33</v>
      </c>
      <c r="K11" t="s">
        <v>2</v>
      </c>
      <c r="L11" s="1" t="s">
        <v>28</v>
      </c>
      <c r="M11" s="1" t="s">
        <v>29</v>
      </c>
      <c r="N11" s="1" t="s">
        <v>30</v>
      </c>
    </row>
    <row r="12" spans="1:17" x14ac:dyDescent="0.25">
      <c r="A12" s="1" t="s">
        <v>22</v>
      </c>
      <c r="B12">
        <v>6</v>
      </c>
      <c r="C12">
        <v>7</v>
      </c>
      <c r="D12">
        <v>0</v>
      </c>
      <c r="K12" s="1" t="s">
        <v>21</v>
      </c>
      <c r="L12">
        <v>0</v>
      </c>
      <c r="M12">
        <v>8</v>
      </c>
      <c r="N12">
        <v>1.9999999999999982</v>
      </c>
    </row>
    <row r="13" spans="1:17" x14ac:dyDescent="0.25">
      <c r="A13" s="1" t="s">
        <v>23</v>
      </c>
      <c r="B13">
        <v>0</v>
      </c>
      <c r="C13">
        <v>0</v>
      </c>
      <c r="D13">
        <v>11</v>
      </c>
      <c r="K13" s="1" t="s">
        <v>24</v>
      </c>
      <c r="L13">
        <v>10</v>
      </c>
      <c r="M13">
        <v>0</v>
      </c>
      <c r="N13">
        <v>12.000000000000002</v>
      </c>
    </row>
    <row r="14" spans="1:17" x14ac:dyDescent="0.25">
      <c r="B14">
        <v>0</v>
      </c>
      <c r="C14">
        <v>0</v>
      </c>
      <c r="D14">
        <v>0</v>
      </c>
      <c r="K14" s="1" t="s">
        <v>25</v>
      </c>
      <c r="L14">
        <v>0</v>
      </c>
      <c r="M14">
        <v>0</v>
      </c>
      <c r="N14">
        <v>0</v>
      </c>
    </row>
    <row r="15" spans="1:17" x14ac:dyDescent="0.25">
      <c r="A15" t="s">
        <v>49</v>
      </c>
    </row>
    <row r="16" spans="1:17" x14ac:dyDescent="0.25">
      <c r="A16" t="s">
        <v>2</v>
      </c>
      <c r="B16" t="s">
        <v>55</v>
      </c>
      <c r="K16" s="1" t="s">
        <v>49</v>
      </c>
    </row>
    <row r="17" spans="1:14" x14ac:dyDescent="0.25">
      <c r="A17" s="1" t="s">
        <v>22</v>
      </c>
      <c r="B17">
        <f>E4-B12:D12</f>
        <v>18</v>
      </c>
      <c r="K17" t="s">
        <v>2</v>
      </c>
      <c r="L17" t="s">
        <v>55</v>
      </c>
    </row>
    <row r="18" spans="1:14" x14ac:dyDescent="0.25">
      <c r="A18" s="1" t="s">
        <v>23</v>
      </c>
      <c r="B18">
        <f>E5-B13:D13</f>
        <v>27</v>
      </c>
      <c r="K18" s="1" t="s">
        <v>21</v>
      </c>
      <c r="L18">
        <f>O5-SUM(L12:N12)</f>
        <v>8.0000000000000018</v>
      </c>
    </row>
    <row r="19" spans="1:14" x14ac:dyDescent="0.25">
      <c r="A19" t="s">
        <v>50</v>
      </c>
      <c r="B19" s="1" t="s">
        <v>31</v>
      </c>
      <c r="C19" s="1" t="s">
        <v>32</v>
      </c>
      <c r="D19" s="1" t="s">
        <v>33</v>
      </c>
      <c r="K19" s="1" t="s">
        <v>24</v>
      </c>
      <c r="L19">
        <f t="shared" ref="L19:L20" si="0">O6-SUM(L13:N13)</f>
        <v>0</v>
      </c>
    </row>
    <row r="20" spans="1:14" x14ac:dyDescent="0.25">
      <c r="B20">
        <f>B6-SUM(B12:B13)</f>
        <v>0</v>
      </c>
      <c r="C20">
        <f t="shared" ref="C20:D20" si="1">C6-SUM(C12:C13)</f>
        <v>0</v>
      </c>
      <c r="D20">
        <f t="shared" si="1"/>
        <v>0</v>
      </c>
      <c r="K20" s="1" t="s">
        <v>25</v>
      </c>
      <c r="L20">
        <f t="shared" si="0"/>
        <v>31</v>
      </c>
    </row>
    <row r="21" spans="1:14" x14ac:dyDescent="0.25">
      <c r="A21" s="1"/>
      <c r="K21" s="1" t="s">
        <v>50</v>
      </c>
      <c r="L21" s="1" t="s">
        <v>28</v>
      </c>
      <c r="M21" s="1" t="s">
        <v>29</v>
      </c>
      <c r="N21" s="1" t="s">
        <v>30</v>
      </c>
    </row>
    <row r="22" spans="1:14" x14ac:dyDescent="0.25">
      <c r="A22" s="1"/>
      <c r="L22">
        <f>L8-SUM(L12:L14)</f>
        <v>0</v>
      </c>
      <c r="M22">
        <f t="shared" ref="M22:N22" si="2">M8-SUM(M12:M14)</f>
        <v>0</v>
      </c>
      <c r="N22">
        <f t="shared" si="2"/>
        <v>0</v>
      </c>
    </row>
    <row r="23" spans="1:14" x14ac:dyDescent="0.25">
      <c r="A23" t="s">
        <v>19</v>
      </c>
    </row>
    <row r="24" spans="1:14" x14ac:dyDescent="0.25">
      <c r="A24" t="s">
        <v>61</v>
      </c>
      <c r="B24">
        <f>SUMPRODUCT(B4:D5,B12:D13)</f>
        <v>12865</v>
      </c>
      <c r="K24" t="s">
        <v>19</v>
      </c>
    </row>
    <row r="25" spans="1:14" x14ac:dyDescent="0.25">
      <c r="A25" t="s">
        <v>60</v>
      </c>
      <c r="B25">
        <f>B24+F4+F5</f>
        <v>21365</v>
      </c>
      <c r="K25" t="s">
        <v>61</v>
      </c>
      <c r="L25">
        <f>SUMPRODUCT(L5:N7*L12:N14)</f>
        <v>14886</v>
      </c>
    </row>
    <row r="26" spans="1:14" x14ac:dyDescent="0.25">
      <c r="K26" t="s">
        <v>60</v>
      </c>
      <c r="L26">
        <f>L25+P5+P6+P7</f>
        <v>28836</v>
      </c>
    </row>
  </sheetData>
  <mergeCells count="11">
    <mergeCell ref="K2:Q2"/>
    <mergeCell ref="K3:N3"/>
    <mergeCell ref="O3:O4"/>
    <mergeCell ref="P3:P4"/>
    <mergeCell ref="Q3:Q4"/>
    <mergeCell ref="H2:H3"/>
    <mergeCell ref="A1:G1"/>
    <mergeCell ref="A2:C2"/>
    <mergeCell ref="E2:E3"/>
    <mergeCell ref="F2:F3"/>
    <mergeCell ref="G2:G3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26"/>
  <sheetViews>
    <sheetView tabSelected="1" zoomScale="115" zoomScaleNormal="115" workbookViewId="0">
      <selection activeCell="B26" sqref="B26"/>
    </sheetView>
  </sheetViews>
  <sheetFormatPr defaultRowHeight="14.4" x14ac:dyDescent="0.25"/>
  <sheetData>
    <row r="1" spans="1:9" s="13" customFormat="1" x14ac:dyDescent="0.25">
      <c r="A1" s="19"/>
      <c r="B1" s="19"/>
      <c r="C1" s="19"/>
      <c r="D1" s="19"/>
      <c r="E1" s="19"/>
      <c r="F1" s="19"/>
      <c r="G1" s="14"/>
      <c r="H1" s="20" t="s">
        <v>27</v>
      </c>
      <c r="I1" s="20" t="s">
        <v>8</v>
      </c>
    </row>
    <row r="2" spans="1:9" s="13" customFormat="1" x14ac:dyDescent="0.25">
      <c r="A2" s="14" t="s">
        <v>2</v>
      </c>
      <c r="B2" s="8" t="s">
        <v>28</v>
      </c>
      <c r="C2" s="8" t="s">
        <v>29</v>
      </c>
      <c r="D2" s="8" t="s">
        <v>30</v>
      </c>
      <c r="E2" s="8" t="s">
        <v>31</v>
      </c>
      <c r="F2" s="8" t="s">
        <v>32</v>
      </c>
      <c r="G2" s="8" t="s">
        <v>33</v>
      </c>
      <c r="H2" s="20"/>
      <c r="I2" s="20"/>
    </row>
    <row r="3" spans="1:9" s="13" customFormat="1" x14ac:dyDescent="0.25">
      <c r="A3" s="8" t="s">
        <v>21</v>
      </c>
      <c r="B3" s="14">
        <v>1675</v>
      </c>
      <c r="C3" s="14">
        <v>400</v>
      </c>
      <c r="D3" s="14">
        <v>685</v>
      </c>
      <c r="E3" s="14">
        <v>1630</v>
      </c>
      <c r="F3" s="14">
        <v>1160</v>
      </c>
      <c r="G3" s="14">
        <v>2800</v>
      </c>
      <c r="H3" s="14">
        <v>18</v>
      </c>
      <c r="I3" s="14">
        <v>7650</v>
      </c>
    </row>
    <row r="4" spans="1:9" s="13" customFormat="1" x14ac:dyDescent="0.25">
      <c r="A4" s="8" t="s">
        <v>22</v>
      </c>
      <c r="B4" s="14">
        <v>1460</v>
      </c>
      <c r="C4" s="14">
        <v>1940</v>
      </c>
      <c r="D4" s="14">
        <v>970</v>
      </c>
      <c r="E4" s="14">
        <v>100</v>
      </c>
      <c r="F4" s="14">
        <v>495</v>
      </c>
      <c r="G4" s="14">
        <v>1200</v>
      </c>
      <c r="H4" s="14">
        <v>24</v>
      </c>
      <c r="I4" s="14">
        <v>3500</v>
      </c>
    </row>
    <row r="5" spans="1:9" s="13" customFormat="1" x14ac:dyDescent="0.25">
      <c r="A5" s="8" t="s">
        <v>23</v>
      </c>
      <c r="B5" s="14">
        <v>1925</v>
      </c>
      <c r="C5" s="14">
        <v>2400</v>
      </c>
      <c r="D5" s="14">
        <v>1425</v>
      </c>
      <c r="E5" s="14">
        <v>500</v>
      </c>
      <c r="F5" s="14">
        <v>950</v>
      </c>
      <c r="G5" s="14">
        <v>800</v>
      </c>
      <c r="H5" s="14">
        <v>27</v>
      </c>
      <c r="I5" s="14">
        <v>5000</v>
      </c>
    </row>
    <row r="6" spans="1:9" s="13" customFormat="1" x14ac:dyDescent="0.25">
      <c r="A6" s="8" t="s">
        <v>24</v>
      </c>
      <c r="B6" s="14">
        <v>380</v>
      </c>
      <c r="C6" s="14">
        <v>1355</v>
      </c>
      <c r="D6" s="14">
        <v>543</v>
      </c>
      <c r="E6" s="14">
        <v>1045</v>
      </c>
      <c r="F6" s="14">
        <v>665</v>
      </c>
      <c r="G6" s="14">
        <v>2321</v>
      </c>
      <c r="H6" s="14">
        <v>22</v>
      </c>
      <c r="I6" s="14">
        <v>4100</v>
      </c>
    </row>
    <row r="7" spans="1:9" s="13" customFormat="1" x14ac:dyDescent="0.25">
      <c r="A7" s="8" t="s">
        <v>25</v>
      </c>
      <c r="B7" s="14">
        <v>922</v>
      </c>
      <c r="C7" s="14">
        <v>1646</v>
      </c>
      <c r="D7" s="14">
        <v>700</v>
      </c>
      <c r="E7" s="14">
        <v>508</v>
      </c>
      <c r="F7" s="14">
        <v>311</v>
      </c>
      <c r="G7" s="14">
        <v>1797</v>
      </c>
      <c r="H7" s="14">
        <v>31</v>
      </c>
      <c r="I7" s="14">
        <v>2200</v>
      </c>
    </row>
    <row r="8" spans="1:9" s="13" customFormat="1" x14ac:dyDescent="0.25">
      <c r="A8" s="8" t="s">
        <v>26</v>
      </c>
      <c r="B8" s="14">
        <v>10</v>
      </c>
      <c r="C8" s="14">
        <v>8</v>
      </c>
      <c r="D8" s="14">
        <v>14</v>
      </c>
      <c r="E8" s="14">
        <v>6</v>
      </c>
      <c r="F8" s="14">
        <v>7</v>
      </c>
      <c r="G8" s="14">
        <v>11</v>
      </c>
      <c r="H8" s="14"/>
      <c r="I8" s="14"/>
    </row>
    <row r="10" spans="1:9" x14ac:dyDescent="0.25">
      <c r="A10" s="8" t="s">
        <v>12</v>
      </c>
      <c r="B10" s="8" t="s">
        <v>28</v>
      </c>
      <c r="C10" s="8" t="s">
        <v>29</v>
      </c>
      <c r="D10" s="8" t="s">
        <v>30</v>
      </c>
      <c r="E10" s="8" t="s">
        <v>31</v>
      </c>
      <c r="F10" s="8" t="s">
        <v>32</v>
      </c>
      <c r="G10" s="8" t="s">
        <v>33</v>
      </c>
      <c r="H10" t="s">
        <v>72</v>
      </c>
      <c r="I10" s="8" t="s">
        <v>59</v>
      </c>
    </row>
    <row r="11" spans="1:9" x14ac:dyDescent="0.25">
      <c r="A11" s="8" t="s">
        <v>21</v>
      </c>
      <c r="B11" s="16">
        <v>0</v>
      </c>
      <c r="C11" s="16">
        <v>8.0000000000000018</v>
      </c>
      <c r="D11" s="16">
        <v>2.0000000000000027</v>
      </c>
      <c r="E11" s="16">
        <v>0</v>
      </c>
      <c r="F11" s="16">
        <v>0</v>
      </c>
      <c r="G11" s="16">
        <v>0</v>
      </c>
      <c r="H11" s="16">
        <v>1</v>
      </c>
      <c r="I11">
        <f>H11*H3-SUM(B11:G11)</f>
        <v>7.9999999999999964</v>
      </c>
    </row>
    <row r="12" spans="1:9" x14ac:dyDescent="0.25">
      <c r="A12" s="8" t="s">
        <v>22</v>
      </c>
      <c r="B12" s="16">
        <v>0</v>
      </c>
      <c r="C12" s="16">
        <v>0</v>
      </c>
      <c r="D12" s="16">
        <v>0</v>
      </c>
      <c r="E12" s="16">
        <v>6.0000000000000018</v>
      </c>
      <c r="F12" s="16">
        <v>6.9999999999999991</v>
      </c>
      <c r="G12" s="16">
        <v>11.000000000000002</v>
      </c>
      <c r="H12" s="16">
        <v>1</v>
      </c>
      <c r="I12" s="15">
        <f t="shared" ref="I12:I15" si="0">H12*H4-SUM(B12:G12)</f>
        <v>0</v>
      </c>
    </row>
    <row r="13" spans="1:9" x14ac:dyDescent="0.25">
      <c r="A13" s="8" t="s">
        <v>23</v>
      </c>
      <c r="B13" s="16">
        <v>0</v>
      </c>
      <c r="C13" s="16">
        <v>0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5">
        <f t="shared" si="0"/>
        <v>0</v>
      </c>
    </row>
    <row r="14" spans="1:9" x14ac:dyDescent="0.25">
      <c r="A14" s="8" t="s">
        <v>24</v>
      </c>
      <c r="B14" s="16">
        <v>10</v>
      </c>
      <c r="C14" s="16">
        <v>0</v>
      </c>
      <c r="D14" s="16">
        <v>11.999999999999998</v>
      </c>
      <c r="E14" s="16">
        <v>0</v>
      </c>
      <c r="F14" s="16">
        <v>0</v>
      </c>
      <c r="G14" s="16">
        <v>0</v>
      </c>
      <c r="H14" s="16">
        <v>1</v>
      </c>
      <c r="I14" s="15">
        <f t="shared" si="0"/>
        <v>0</v>
      </c>
    </row>
    <row r="15" spans="1:9" x14ac:dyDescent="0.25">
      <c r="A15" s="8" t="s">
        <v>25</v>
      </c>
      <c r="B15" s="16">
        <v>0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5">
        <f t="shared" si="0"/>
        <v>0</v>
      </c>
    </row>
    <row r="16" spans="1:9" x14ac:dyDescent="0.25">
      <c r="A16" s="8" t="s">
        <v>26</v>
      </c>
      <c r="B16" s="16">
        <v>10</v>
      </c>
      <c r="C16" s="16">
        <v>8</v>
      </c>
      <c r="D16" s="16">
        <v>14</v>
      </c>
      <c r="E16" s="16">
        <v>6</v>
      </c>
      <c r="F16" s="16">
        <v>7</v>
      </c>
      <c r="G16" s="16">
        <v>11</v>
      </c>
      <c r="H16" s="16"/>
    </row>
    <row r="18" spans="1:7" x14ac:dyDescent="0.25">
      <c r="A18" s="8" t="s">
        <v>73</v>
      </c>
      <c r="B18" t="s">
        <v>55</v>
      </c>
    </row>
    <row r="19" spans="1:7" x14ac:dyDescent="0.25">
      <c r="A19" s="8" t="s">
        <v>21</v>
      </c>
      <c r="B19">
        <f>H3*H11-SUM(B11:G11)</f>
        <v>7.9999999999999964</v>
      </c>
    </row>
    <row r="20" spans="1:7" x14ac:dyDescent="0.25">
      <c r="A20" s="8" t="s">
        <v>22</v>
      </c>
      <c r="B20" s="15">
        <f t="shared" ref="B20:B23" si="1">H4*H12-SUM(B12:G12)</f>
        <v>0</v>
      </c>
    </row>
    <row r="21" spans="1:7" x14ac:dyDescent="0.25">
      <c r="A21" s="8" t="s">
        <v>23</v>
      </c>
      <c r="B21" s="15">
        <f t="shared" si="1"/>
        <v>0</v>
      </c>
    </row>
    <row r="22" spans="1:7" x14ac:dyDescent="0.25">
      <c r="A22" s="8" t="s">
        <v>24</v>
      </c>
      <c r="B22" s="15">
        <f t="shared" si="1"/>
        <v>0</v>
      </c>
    </row>
    <row r="23" spans="1:7" x14ac:dyDescent="0.25">
      <c r="A23" s="8" t="s">
        <v>25</v>
      </c>
      <c r="B23" s="15">
        <f t="shared" si="1"/>
        <v>0</v>
      </c>
    </row>
    <row r="24" spans="1:7" x14ac:dyDescent="0.25">
      <c r="A24" s="8" t="s">
        <v>50</v>
      </c>
      <c r="B24">
        <f>SUM(B11:B15)-B8</f>
        <v>0</v>
      </c>
      <c r="C24" s="15">
        <f t="shared" ref="C24:G24" si="2">SUM(C11:C15)-C8</f>
        <v>0</v>
      </c>
      <c r="D24" s="15">
        <f t="shared" si="2"/>
        <v>0</v>
      </c>
      <c r="E24" s="15">
        <f t="shared" si="2"/>
        <v>0</v>
      </c>
      <c r="F24" s="15">
        <f t="shared" si="2"/>
        <v>0</v>
      </c>
      <c r="G24" s="15">
        <f t="shared" si="2"/>
        <v>0</v>
      </c>
    </row>
    <row r="26" spans="1:7" x14ac:dyDescent="0.25">
      <c r="A26" s="8" t="s">
        <v>74</v>
      </c>
      <c r="B26">
        <f>SUMPRODUCT(H11:H15,I3:I7)+SUMPRODUCT(B11:G15,B3:G7)</f>
        <v>47401</v>
      </c>
    </row>
  </sheetData>
  <mergeCells count="3">
    <mergeCell ref="A1:F1"/>
    <mergeCell ref="H1:H2"/>
    <mergeCell ref="I1:I2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32"/>
  <sheetViews>
    <sheetView topLeftCell="A10" workbookViewId="0">
      <selection activeCell="B27" sqref="B27"/>
    </sheetView>
  </sheetViews>
  <sheetFormatPr defaultRowHeight="14.4" x14ac:dyDescent="0.25"/>
  <sheetData>
    <row r="1" spans="1:11" x14ac:dyDescent="0.25">
      <c r="A1" s="18"/>
      <c r="B1" s="18"/>
      <c r="C1" s="18"/>
      <c r="D1" s="18"/>
      <c r="E1" s="18"/>
      <c r="F1" s="18"/>
      <c r="G1" s="18"/>
      <c r="H1" s="18"/>
      <c r="I1" s="18"/>
      <c r="J1" s="18"/>
    </row>
    <row r="2" spans="1:11" x14ac:dyDescent="0.25">
      <c r="A2" s="18"/>
      <c r="B2" s="18"/>
      <c r="C2" s="18"/>
      <c r="D2" s="18"/>
      <c r="E2" s="18"/>
      <c r="F2" s="18"/>
      <c r="H2" s="17" t="s">
        <v>27</v>
      </c>
      <c r="I2" s="17" t="s">
        <v>8</v>
      </c>
      <c r="J2" s="17"/>
      <c r="K2" s="17"/>
    </row>
    <row r="3" spans="1:11" x14ac:dyDescent="0.25">
      <c r="A3" t="s">
        <v>2</v>
      </c>
      <c r="B3" s="8" t="s">
        <v>28</v>
      </c>
      <c r="C3" s="8" t="s">
        <v>29</v>
      </c>
      <c r="D3" s="8" t="s">
        <v>30</v>
      </c>
      <c r="E3" s="8" t="s">
        <v>31</v>
      </c>
      <c r="F3" s="8" t="s">
        <v>32</v>
      </c>
      <c r="G3" s="8" t="s">
        <v>33</v>
      </c>
      <c r="H3" s="17"/>
      <c r="I3" s="17"/>
      <c r="J3" s="17"/>
      <c r="K3" s="17"/>
    </row>
    <row r="4" spans="1:11" x14ac:dyDescent="0.25">
      <c r="A4" s="1" t="s">
        <v>21</v>
      </c>
      <c r="B4">
        <v>1675</v>
      </c>
      <c r="C4">
        <v>400</v>
      </c>
      <c r="D4">
        <v>685</v>
      </c>
      <c r="E4">
        <v>1630</v>
      </c>
      <c r="F4">
        <v>1160</v>
      </c>
      <c r="G4">
        <v>2800</v>
      </c>
      <c r="H4">
        <v>18</v>
      </c>
      <c r="I4">
        <v>7650</v>
      </c>
    </row>
    <row r="5" spans="1:11" x14ac:dyDescent="0.25">
      <c r="A5" s="1" t="s">
        <v>22</v>
      </c>
      <c r="B5">
        <v>1460</v>
      </c>
      <c r="C5">
        <v>1940</v>
      </c>
      <c r="D5">
        <v>970</v>
      </c>
      <c r="E5">
        <v>100</v>
      </c>
      <c r="F5">
        <v>495</v>
      </c>
      <c r="G5">
        <v>1200</v>
      </c>
      <c r="H5">
        <v>24</v>
      </c>
      <c r="I5">
        <v>3500</v>
      </c>
    </row>
    <row r="6" spans="1:11" x14ac:dyDescent="0.25">
      <c r="A6" s="1" t="s">
        <v>23</v>
      </c>
      <c r="B6">
        <v>1925</v>
      </c>
      <c r="C6">
        <v>2400</v>
      </c>
      <c r="D6">
        <v>1425</v>
      </c>
      <c r="E6">
        <v>500</v>
      </c>
      <c r="F6">
        <v>950</v>
      </c>
      <c r="G6">
        <v>800</v>
      </c>
      <c r="H6">
        <v>27</v>
      </c>
      <c r="I6">
        <v>5000</v>
      </c>
    </row>
    <row r="7" spans="1:11" x14ac:dyDescent="0.25">
      <c r="A7" s="1" t="s">
        <v>24</v>
      </c>
      <c r="B7">
        <v>380</v>
      </c>
      <c r="C7">
        <v>1355</v>
      </c>
      <c r="D7">
        <v>543</v>
      </c>
      <c r="E7">
        <v>1045</v>
      </c>
      <c r="F7">
        <v>665</v>
      </c>
      <c r="G7">
        <v>2321</v>
      </c>
      <c r="H7">
        <v>22</v>
      </c>
      <c r="I7">
        <v>4100</v>
      </c>
    </row>
    <row r="8" spans="1:11" x14ac:dyDescent="0.25">
      <c r="A8" s="1" t="s">
        <v>25</v>
      </c>
      <c r="B8">
        <v>922</v>
      </c>
      <c r="C8">
        <v>1646</v>
      </c>
      <c r="D8">
        <v>700</v>
      </c>
      <c r="E8">
        <v>508</v>
      </c>
      <c r="F8">
        <v>311</v>
      </c>
      <c r="G8">
        <v>1797</v>
      </c>
      <c r="H8">
        <v>31</v>
      </c>
      <c r="I8">
        <v>2200</v>
      </c>
    </row>
    <row r="9" spans="1:11" x14ac:dyDescent="0.25">
      <c r="A9" s="1" t="s">
        <v>26</v>
      </c>
      <c r="B9">
        <v>10</v>
      </c>
      <c r="C9">
        <v>8</v>
      </c>
      <c r="D9">
        <v>14</v>
      </c>
      <c r="E9">
        <v>6</v>
      </c>
      <c r="F9">
        <v>7</v>
      </c>
      <c r="G9">
        <v>11</v>
      </c>
    </row>
    <row r="11" spans="1:11" x14ac:dyDescent="0.25">
      <c r="A11" s="1" t="s">
        <v>62</v>
      </c>
    </row>
    <row r="12" spans="1:11" ht="28.8" x14ac:dyDescent="0.25">
      <c r="A12" t="s">
        <v>2</v>
      </c>
      <c r="B12" s="8" t="s">
        <v>28</v>
      </c>
      <c r="C12" s="8" t="s">
        <v>29</v>
      </c>
      <c r="D12" s="8" t="s">
        <v>30</v>
      </c>
      <c r="E12" s="8" t="s">
        <v>31</v>
      </c>
      <c r="F12" s="8" t="s">
        <v>32</v>
      </c>
      <c r="G12" s="8" t="s">
        <v>33</v>
      </c>
      <c r="H12" s="10" t="s">
        <v>57</v>
      </c>
    </row>
    <row r="13" spans="1:11" x14ac:dyDescent="0.25">
      <c r="A13" s="1" t="s">
        <v>21</v>
      </c>
      <c r="B13" s="7">
        <v>0</v>
      </c>
      <c r="C13" s="7">
        <v>1.4136387421560532E-27</v>
      </c>
      <c r="D13" s="7">
        <v>0</v>
      </c>
      <c r="E13" s="7">
        <v>0</v>
      </c>
      <c r="F13" s="7">
        <v>0</v>
      </c>
      <c r="G13" s="7">
        <v>0</v>
      </c>
      <c r="H13" s="7">
        <v>0</v>
      </c>
    </row>
    <row r="14" spans="1:11" x14ac:dyDescent="0.25">
      <c r="A14" s="1" t="s">
        <v>22</v>
      </c>
      <c r="B14" s="7">
        <v>0</v>
      </c>
      <c r="C14" s="7">
        <v>0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</row>
    <row r="15" spans="1:11" x14ac:dyDescent="0.25">
      <c r="A15" s="1" t="s">
        <v>23</v>
      </c>
      <c r="B15" s="7">
        <v>0</v>
      </c>
      <c r="C15" s="7">
        <v>0</v>
      </c>
      <c r="D15" s="7">
        <v>0</v>
      </c>
      <c r="E15" s="7">
        <v>1</v>
      </c>
      <c r="F15" s="7">
        <v>0</v>
      </c>
      <c r="G15" s="7">
        <v>1</v>
      </c>
      <c r="H15" s="7">
        <v>1</v>
      </c>
    </row>
    <row r="16" spans="1:11" x14ac:dyDescent="0.25">
      <c r="A16" s="1" t="s">
        <v>24</v>
      </c>
      <c r="B16" s="7">
        <v>1</v>
      </c>
      <c r="C16" s="7">
        <v>1</v>
      </c>
      <c r="D16" s="7">
        <v>-4.3639431867140834E-23</v>
      </c>
      <c r="E16" s="7">
        <v>0</v>
      </c>
      <c r="F16" s="7">
        <v>0</v>
      </c>
      <c r="G16" s="7">
        <v>0</v>
      </c>
      <c r="H16" s="7">
        <v>1</v>
      </c>
    </row>
    <row r="17" spans="1:9" x14ac:dyDescent="0.25">
      <c r="A17" s="1" t="s">
        <v>25</v>
      </c>
      <c r="B17" s="7">
        <v>1.4436151926710189E-16</v>
      </c>
      <c r="C17" s="7">
        <v>0</v>
      </c>
      <c r="D17" s="7">
        <v>1</v>
      </c>
      <c r="E17" s="7">
        <v>0</v>
      </c>
      <c r="F17" s="7">
        <v>1</v>
      </c>
      <c r="G17" s="7">
        <v>2.019326546254252E-17</v>
      </c>
      <c r="H17" s="7">
        <v>1</v>
      </c>
    </row>
    <row r="19" spans="1:9" x14ac:dyDescent="0.25">
      <c r="A19" s="1" t="s">
        <v>63</v>
      </c>
    </row>
    <row r="20" spans="1:9" x14ac:dyDescent="0.25">
      <c r="A20" t="s">
        <v>2</v>
      </c>
      <c r="B20" t="s">
        <v>64</v>
      </c>
    </row>
    <row r="21" spans="1:9" x14ac:dyDescent="0.25">
      <c r="A21" s="1" t="s">
        <v>21</v>
      </c>
      <c r="B21" s="7">
        <f>H4*H13-SUMPRODUCT(B13:G13,$B$9:$G$9)</f>
        <v>-1.1309109937248425E-26</v>
      </c>
    </row>
    <row r="22" spans="1:9" x14ac:dyDescent="0.25">
      <c r="A22" s="1" t="s">
        <v>22</v>
      </c>
      <c r="B22" s="7">
        <f t="shared" ref="B22:B25" si="0">H5*H14-SUMPRODUCT(B14:G14,$B$9:$G$9)</f>
        <v>0</v>
      </c>
    </row>
    <row r="23" spans="1:9" x14ac:dyDescent="0.25">
      <c r="A23" s="1" t="s">
        <v>23</v>
      </c>
      <c r="B23" s="7">
        <f t="shared" si="0"/>
        <v>10</v>
      </c>
    </row>
    <row r="24" spans="1:9" x14ac:dyDescent="0.25">
      <c r="A24" s="1" t="s">
        <v>24</v>
      </c>
      <c r="B24" s="7">
        <f t="shared" si="0"/>
        <v>4</v>
      </c>
    </row>
    <row r="25" spans="1:9" x14ac:dyDescent="0.25">
      <c r="A25" s="1" t="s">
        <v>25</v>
      </c>
      <c r="B25" s="7">
        <f t="shared" si="0"/>
        <v>10</v>
      </c>
    </row>
    <row r="26" spans="1:9" x14ac:dyDescent="0.25">
      <c r="A26" s="1" t="s">
        <v>65</v>
      </c>
      <c r="B26" s="8" t="s">
        <v>28</v>
      </c>
      <c r="C26" s="8" t="s">
        <v>29</v>
      </c>
      <c r="D26" s="8" t="s">
        <v>30</v>
      </c>
      <c r="E26" s="8" t="s">
        <v>31</v>
      </c>
      <c r="F26" s="8" t="s">
        <v>32</v>
      </c>
      <c r="G26" s="8" t="s">
        <v>33</v>
      </c>
    </row>
    <row r="27" spans="1:9" x14ac:dyDescent="0.25">
      <c r="B27" s="7">
        <f>SUM(B13:B17)</f>
        <v>1.0000000000000002</v>
      </c>
      <c r="C27">
        <f t="shared" ref="C27:G27" si="1">SUM(C13:C17)</f>
        <v>1</v>
      </c>
      <c r="D27">
        <f t="shared" si="1"/>
        <v>1</v>
      </c>
      <c r="E27">
        <f t="shared" si="1"/>
        <v>1</v>
      </c>
      <c r="F27">
        <f t="shared" si="1"/>
        <v>1</v>
      </c>
      <c r="G27">
        <f t="shared" si="1"/>
        <v>1</v>
      </c>
    </row>
    <row r="31" spans="1:9" x14ac:dyDescent="0.25">
      <c r="A31" s="1" t="s">
        <v>66</v>
      </c>
      <c r="B31" t="s">
        <v>67</v>
      </c>
      <c r="C31" s="8" t="s">
        <v>28</v>
      </c>
      <c r="D31" s="8" t="s">
        <v>29</v>
      </c>
      <c r="E31" s="8" t="s">
        <v>30</v>
      </c>
      <c r="F31" s="8" t="s">
        <v>31</v>
      </c>
      <c r="G31" s="8" t="s">
        <v>32</v>
      </c>
      <c r="H31" s="8" t="s">
        <v>33</v>
      </c>
    </row>
    <row r="32" spans="1:9" x14ac:dyDescent="0.25">
      <c r="A32" s="1" t="s">
        <v>60</v>
      </c>
      <c r="B32">
        <f>SUMPRODUCT(I4:I8,H13:H17)</f>
        <v>11300</v>
      </c>
      <c r="C32">
        <f>SUMPRODUCT(B4:B8,B13:B17)*B9</f>
        <v>3800.0000000000009</v>
      </c>
      <c r="D32">
        <f t="shared" ref="D32:H32" si="2">SUMPRODUCT(C4:C8,C13:C17)*C9</f>
        <v>10840</v>
      </c>
      <c r="E32">
        <f t="shared" si="2"/>
        <v>9800</v>
      </c>
      <c r="F32">
        <f t="shared" si="2"/>
        <v>3000</v>
      </c>
      <c r="G32">
        <f t="shared" si="2"/>
        <v>2177</v>
      </c>
      <c r="H32">
        <f t="shared" si="2"/>
        <v>8800</v>
      </c>
      <c r="I32">
        <f>SUM(B32:H32)</f>
        <v>49717</v>
      </c>
    </row>
  </sheetData>
  <mergeCells count="6">
    <mergeCell ref="K2:K3"/>
    <mergeCell ref="A1:J1"/>
    <mergeCell ref="A2:F2"/>
    <mergeCell ref="H2:H3"/>
    <mergeCell ref="I2:I3"/>
    <mergeCell ref="J2:J3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Sheet1</vt:lpstr>
      <vt:lpstr>Sunoil结果</vt:lpstr>
      <vt:lpstr>重心法选址</vt:lpstr>
      <vt:lpstr>TelecomOne和HighOptic的需求分配</vt:lpstr>
      <vt:lpstr>练习</vt:lpstr>
      <vt:lpstr>单一供应源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</dc:creator>
  <cp:lastModifiedBy>范泽松</cp:lastModifiedBy>
  <dcterms:created xsi:type="dcterms:W3CDTF">2015-09-24T08:31:27Z</dcterms:created>
  <dcterms:modified xsi:type="dcterms:W3CDTF">2021-04-16T12:03:29Z</dcterms:modified>
</cp:coreProperties>
</file>