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A02BB31A-D889-EB41-8579-71221274BCD6}" xr6:coauthVersionLast="47" xr6:coauthVersionMax="47" xr10:uidLastSave="{00000000-0000-0000-0000-000000000000}"/>
  <bookViews>
    <workbookView xWindow="0" yWindow="740" windowWidth="29400" windowHeight="16700" xr2:uid="{2145C4EB-D87E-D347-8D02-D69293865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P3" i="1"/>
  <c r="L21" i="1"/>
  <c r="K21" i="1"/>
  <c r="L20" i="1"/>
  <c r="K20" i="1"/>
  <c r="L19" i="1"/>
  <c r="K19" i="1"/>
  <c r="M19" i="1" s="1"/>
  <c r="L18" i="1"/>
  <c r="K18" i="1"/>
  <c r="L17" i="1"/>
  <c r="K17" i="1"/>
  <c r="L16" i="1"/>
  <c r="K16" i="1"/>
  <c r="L15" i="1"/>
  <c r="K15" i="1"/>
  <c r="M15" i="1" s="1"/>
  <c r="L14" i="1"/>
  <c r="K14" i="1"/>
  <c r="L13" i="1"/>
  <c r="K13" i="1"/>
  <c r="L12" i="1"/>
  <c r="K12" i="1"/>
  <c r="L11" i="1"/>
  <c r="K11" i="1"/>
  <c r="M11" i="1" s="1"/>
  <c r="L10" i="1"/>
  <c r="K10" i="1"/>
  <c r="L9" i="1"/>
  <c r="K9" i="1"/>
  <c r="L8" i="1"/>
  <c r="M8" i="1" s="1"/>
  <c r="L7" i="1"/>
  <c r="K7" i="1"/>
  <c r="L6" i="1"/>
  <c r="K6" i="1"/>
  <c r="L5" i="1"/>
  <c r="M5" i="1" s="1"/>
  <c r="K4" i="1"/>
  <c r="M4" i="1" s="1"/>
  <c r="M3" i="1"/>
  <c r="M2" i="1"/>
  <c r="M18" i="1" l="1"/>
  <c r="M7" i="1"/>
  <c r="M21" i="1"/>
  <c r="M12" i="1"/>
  <c r="M16" i="1"/>
  <c r="M20" i="1"/>
  <c r="M9" i="1"/>
  <c r="M14" i="1"/>
  <c r="M17" i="1"/>
  <c r="M13" i="1"/>
  <c r="M6" i="1"/>
  <c r="M10" i="1"/>
  <c r="P2" i="1" l="1"/>
  <c r="P11" i="1"/>
</calcChain>
</file>

<file path=xl/sharedStrings.xml><?xml version="1.0" encoding="utf-8"?>
<sst xmlns="http://schemas.openxmlformats.org/spreadsheetml/2006/main" count="25" uniqueCount="25">
  <si>
    <t>Race</t>
  </si>
  <si>
    <t>Coins collected</t>
  </si>
  <si>
    <t>Crashes</t>
  </si>
  <si>
    <t>https://www.youtube.com/watch?v=vzyPNH_eEvI</t>
  </si>
  <si>
    <t>Source:</t>
  </si>
  <si>
    <t>Start (s)</t>
  </si>
  <si>
    <t>End (s)</t>
  </si>
  <si>
    <t>Race duration (min)</t>
  </si>
  <si>
    <t>Coin collection rate (1/min)</t>
  </si>
  <si>
    <t>Crash rate (1/min)</t>
  </si>
  <si>
    <t>Race frequency (1/min)</t>
  </si>
  <si>
    <t>Mini-turbos</t>
  </si>
  <si>
    <t>Super mini-turbos</t>
  </si>
  <si>
    <t>Ultra mini-turbos</t>
  </si>
  <si>
    <t>Ramp tricks</t>
  </si>
  <si>
    <t>Mid-air tricks</t>
  </si>
  <si>
    <t>Rail tricks</t>
  </si>
  <si>
    <t>Charge jumps</t>
  </si>
  <si>
    <t>Mini-turbo rate (1/min)</t>
  </si>
  <si>
    <t>Super mini-turbo rate (1/min)</t>
  </si>
  <si>
    <t>Ultra mini-turbo rate (1/min)</t>
  </si>
  <si>
    <t>Ramp trick rate (1/min)</t>
  </si>
  <si>
    <t>Mid-air trick rate (1/min)</t>
  </si>
  <si>
    <t>Rail trick rate (1/min)</t>
  </si>
  <si>
    <t>Charge jump rate (1/min)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</si>
</sst>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AA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zyPNH_eE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543-77C0-3542-8B3B-F764506EFE1D}">
  <dimension ref="A1:AC24"/>
  <sheetViews>
    <sheetView tabSelected="1" workbookViewId="0">
      <selection activeCell="D23" sqref="D23:J23"/>
    </sheetView>
  </sheetViews>
  <sheetFormatPr baseColWidth="10" defaultRowHeight="16" x14ac:dyDescent="0.2"/>
  <cols>
    <col min="1" max="1" width="12.33203125" style="1" customWidth="1"/>
    <col min="2" max="2" width="14.83203125" style="1" customWidth="1"/>
    <col min="3" max="3" width="10.83203125" style="1"/>
    <col min="4" max="5" width="15.5" style="1" customWidth="1"/>
    <col min="6" max="6" width="15.5" customWidth="1"/>
    <col min="7" max="10" width="15.5" style="1" customWidth="1"/>
    <col min="11" max="12" width="10.6640625" style="1" customWidth="1"/>
    <col min="13" max="13" width="17.5" style="1" customWidth="1"/>
    <col min="14" max="14" width="10.83203125" style="1"/>
    <col min="15" max="15" width="24.83203125" style="1" customWidth="1"/>
    <col min="16" max="17" width="10.83203125" style="1"/>
    <col min="18" max="18" width="9.6640625" style="1" customWidth="1"/>
    <col min="19" max="19" width="8.33203125" style="1" customWidth="1"/>
    <col min="20" max="20" width="40.33203125" style="1" customWidth="1"/>
    <col min="21" max="16384" width="10.83203125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5</v>
      </c>
      <c r="L1" s="1" t="s">
        <v>6</v>
      </c>
      <c r="M1" s="1" t="s">
        <v>7</v>
      </c>
      <c r="S1" s="1" t="s">
        <v>4</v>
      </c>
      <c r="T1" s="2" t="s">
        <v>3</v>
      </c>
    </row>
    <row r="2" spans="1:29" x14ac:dyDescent="0.2">
      <c r="A2" s="1">
        <v>1</v>
      </c>
      <c r="B2" s="1">
        <v>20</v>
      </c>
      <c r="C2" s="1">
        <v>1</v>
      </c>
      <c r="D2" s="6">
        <v>4</v>
      </c>
      <c r="E2" s="6">
        <v>4</v>
      </c>
      <c r="F2" s="6">
        <v>1</v>
      </c>
      <c r="G2" s="6">
        <v>21</v>
      </c>
      <c r="H2" s="6">
        <v>3</v>
      </c>
      <c r="I2" s="6">
        <v>12</v>
      </c>
      <c r="J2" s="6">
        <v>3</v>
      </c>
      <c r="K2" s="1">
        <v>31</v>
      </c>
      <c r="L2" s="1">
        <v>178</v>
      </c>
      <c r="M2" s="3">
        <f t="shared" ref="M2:M21" si="0">(L2-K2)/60</f>
        <v>2.4500000000000002</v>
      </c>
      <c r="O2" s="1" t="s">
        <v>8</v>
      </c>
      <c r="P2" s="3">
        <f>SUM(B2:B21)/SUM(M2:M21)</f>
        <v>8.857758620689653</v>
      </c>
    </row>
    <row r="3" spans="1:29" x14ac:dyDescent="0.2">
      <c r="A3" s="1">
        <v>2</v>
      </c>
      <c r="B3" s="1">
        <v>11</v>
      </c>
      <c r="C3" s="1">
        <v>2</v>
      </c>
      <c r="D3" s="6">
        <v>16</v>
      </c>
      <c r="E3" s="6">
        <v>6</v>
      </c>
      <c r="F3" s="6">
        <v>5</v>
      </c>
      <c r="G3" s="6">
        <v>8</v>
      </c>
      <c r="H3" s="6">
        <v>0</v>
      </c>
      <c r="I3" s="6">
        <v>2</v>
      </c>
      <c r="J3" s="6">
        <v>1</v>
      </c>
      <c r="K3" s="1">
        <v>249</v>
      </c>
      <c r="L3" s="1">
        <v>405</v>
      </c>
      <c r="M3" s="3">
        <f t="shared" si="0"/>
        <v>2.6</v>
      </c>
      <c r="O3" s="1" t="s">
        <v>9</v>
      </c>
      <c r="P3" s="3">
        <f>SUM(C2:C21)/SUM(M2:M21)</f>
        <v>1.3146551724137927</v>
      </c>
    </row>
    <row r="4" spans="1:29" x14ac:dyDescent="0.2">
      <c r="A4" s="1">
        <v>3</v>
      </c>
      <c r="B4" s="1">
        <v>26</v>
      </c>
      <c r="C4" s="1">
        <v>4</v>
      </c>
      <c r="D4" s="6">
        <v>8</v>
      </c>
      <c r="E4" s="6">
        <v>0</v>
      </c>
      <c r="F4" s="6">
        <v>0</v>
      </c>
      <c r="G4" s="6">
        <v>5</v>
      </c>
      <c r="H4" s="6">
        <v>5</v>
      </c>
      <c r="I4" s="6">
        <v>2</v>
      </c>
      <c r="J4" s="6">
        <v>1</v>
      </c>
      <c r="K4" s="1">
        <f>420+42</f>
        <v>462</v>
      </c>
      <c r="L4" s="1">
        <v>594</v>
      </c>
      <c r="M4" s="3">
        <f t="shared" si="0"/>
        <v>2.2000000000000002</v>
      </c>
      <c r="O4" s="1" t="s">
        <v>18</v>
      </c>
      <c r="P4" s="3">
        <f>SUM(D2:D21)/SUM(M2:M21)</f>
        <v>2.887931034482758</v>
      </c>
      <c r="Q4" s="8"/>
    </row>
    <row r="5" spans="1:29" x14ac:dyDescent="0.2">
      <c r="A5" s="1">
        <v>4</v>
      </c>
      <c r="B5" s="1">
        <v>37</v>
      </c>
      <c r="C5" s="1">
        <v>3</v>
      </c>
      <c r="D5" s="6">
        <v>9</v>
      </c>
      <c r="E5" s="6">
        <v>5</v>
      </c>
      <c r="F5" s="6">
        <v>3</v>
      </c>
      <c r="G5" s="6">
        <v>23</v>
      </c>
      <c r="H5" s="6">
        <v>0</v>
      </c>
      <c r="I5" s="6">
        <v>10</v>
      </c>
      <c r="J5" s="6">
        <v>0</v>
      </c>
      <c r="K5" s="1">
        <v>631</v>
      </c>
      <c r="L5" s="1">
        <f>13*60+45</f>
        <v>825</v>
      </c>
      <c r="M5" s="3">
        <f t="shared" si="0"/>
        <v>3.2333333333333334</v>
      </c>
      <c r="O5" s="1" t="s">
        <v>19</v>
      </c>
      <c r="P5" s="3">
        <f>SUM(E2:E21)/SUM(M2:M21)</f>
        <v>1.530172413793103</v>
      </c>
      <c r="Q5" s="8"/>
    </row>
    <row r="6" spans="1:29" x14ac:dyDescent="0.2">
      <c r="A6" s="1">
        <v>5</v>
      </c>
      <c r="B6" s="1">
        <v>10</v>
      </c>
      <c r="C6" s="1">
        <v>2</v>
      </c>
      <c r="D6" s="6">
        <v>8</v>
      </c>
      <c r="E6" s="6">
        <v>5</v>
      </c>
      <c r="F6" s="6">
        <v>1</v>
      </c>
      <c r="G6" s="6">
        <v>1</v>
      </c>
      <c r="H6" s="6">
        <v>1</v>
      </c>
      <c r="I6" s="6">
        <v>12</v>
      </c>
      <c r="J6" s="6">
        <v>0</v>
      </c>
      <c r="K6" s="1">
        <f>14*60+40</f>
        <v>880</v>
      </c>
      <c r="L6" s="1">
        <f>16*60+30</f>
        <v>990</v>
      </c>
      <c r="M6" s="3">
        <f t="shared" si="0"/>
        <v>1.8333333333333333</v>
      </c>
      <c r="O6" s="1" t="s">
        <v>20</v>
      </c>
      <c r="P6" s="3">
        <f>SUM(F2:F21)/SUM(M2:M21)</f>
        <v>0.49568965517241365</v>
      </c>
      <c r="Q6" s="8"/>
    </row>
    <row r="7" spans="1:29" x14ac:dyDescent="0.2">
      <c r="A7" s="1">
        <v>6</v>
      </c>
      <c r="B7" s="1">
        <v>16</v>
      </c>
      <c r="C7" s="1">
        <v>1</v>
      </c>
      <c r="D7" s="6">
        <v>5</v>
      </c>
      <c r="E7" s="6">
        <v>6</v>
      </c>
      <c r="F7" s="6">
        <v>2</v>
      </c>
      <c r="G7" s="6">
        <v>18</v>
      </c>
      <c r="H7" s="6">
        <v>0</v>
      </c>
      <c r="I7" s="6">
        <v>16</v>
      </c>
      <c r="J7" s="6">
        <v>1</v>
      </c>
      <c r="K7" s="1">
        <f>17*60+41</f>
        <v>1061</v>
      </c>
      <c r="L7" s="1">
        <f>19*60+47</f>
        <v>1187</v>
      </c>
      <c r="M7" s="3">
        <f t="shared" si="0"/>
        <v>2.1</v>
      </c>
      <c r="O7" s="1" t="s">
        <v>21</v>
      </c>
      <c r="P7" s="3">
        <f>SUM(G2:G21)/SUM(M2:M21)</f>
        <v>5.0215517241379297</v>
      </c>
      <c r="Q7" s="8"/>
    </row>
    <row r="8" spans="1:29" x14ac:dyDescent="0.2">
      <c r="A8" s="1">
        <v>7</v>
      </c>
      <c r="B8" s="1">
        <v>10</v>
      </c>
      <c r="C8" s="1">
        <v>5</v>
      </c>
      <c r="D8" s="6">
        <v>9</v>
      </c>
      <c r="E8" s="6">
        <v>0</v>
      </c>
      <c r="F8" s="6">
        <v>1</v>
      </c>
      <c r="G8" s="6">
        <v>3</v>
      </c>
      <c r="H8" s="6">
        <v>0</v>
      </c>
      <c r="I8" s="6">
        <v>14</v>
      </c>
      <c r="J8" s="6">
        <v>1</v>
      </c>
      <c r="K8" s="1">
        <v>1244</v>
      </c>
      <c r="L8" s="1">
        <f>22*60+54</f>
        <v>1374</v>
      </c>
      <c r="M8" s="3">
        <f t="shared" si="0"/>
        <v>2.1666666666666665</v>
      </c>
      <c r="O8" s="1" t="s">
        <v>22</v>
      </c>
      <c r="P8" s="3">
        <f>SUM(H2:H21)/SUM(M2:M21)</f>
        <v>0.51724137931034464</v>
      </c>
      <c r="Q8" s="8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1">
        <v>8</v>
      </c>
      <c r="B9" s="1">
        <v>17</v>
      </c>
      <c r="C9" s="1">
        <v>4</v>
      </c>
      <c r="D9" s="6">
        <v>3</v>
      </c>
      <c r="E9" s="6">
        <v>4</v>
      </c>
      <c r="F9" s="6">
        <v>0</v>
      </c>
      <c r="G9" s="6">
        <v>16</v>
      </c>
      <c r="H9" s="6">
        <v>0</v>
      </c>
      <c r="I9" s="6">
        <v>2</v>
      </c>
      <c r="J9" s="6">
        <v>1</v>
      </c>
      <c r="K9" s="1">
        <f>23*60+32</f>
        <v>1412</v>
      </c>
      <c r="L9" s="1">
        <f>26*60+9</f>
        <v>1569</v>
      </c>
      <c r="M9" s="3">
        <f t="shared" si="0"/>
        <v>2.6166666666666667</v>
      </c>
      <c r="O9" s="1" t="s">
        <v>23</v>
      </c>
      <c r="P9" s="3">
        <f>SUM(I2:I21)/SUM(M2:M21)</f>
        <v>2.5862068965517233</v>
      </c>
      <c r="Q9" s="8"/>
      <c r="V9" s="3"/>
    </row>
    <row r="10" spans="1:29" x14ac:dyDescent="0.2">
      <c r="A10" s="1">
        <v>9</v>
      </c>
      <c r="B10" s="1">
        <v>14</v>
      </c>
      <c r="C10" s="1">
        <v>3</v>
      </c>
      <c r="D10" s="6">
        <v>4</v>
      </c>
      <c r="E10" s="6">
        <v>2</v>
      </c>
      <c r="F10" s="6">
        <v>4</v>
      </c>
      <c r="G10" s="6">
        <v>6</v>
      </c>
      <c r="H10" s="6">
        <v>0</v>
      </c>
      <c r="I10" s="6">
        <v>18</v>
      </c>
      <c r="J10" s="6">
        <v>2</v>
      </c>
      <c r="K10" s="1">
        <f>26*60+48</f>
        <v>1608</v>
      </c>
      <c r="L10" s="1">
        <f>28*60+53</f>
        <v>1733</v>
      </c>
      <c r="M10" s="3">
        <f t="shared" si="0"/>
        <v>2.0833333333333335</v>
      </c>
      <c r="O10" s="1" t="s">
        <v>24</v>
      </c>
      <c r="P10" s="3">
        <f>SUM(J2:J21)/SUM(M2:M21)</f>
        <v>0.34482758620689646</v>
      </c>
      <c r="Q10" s="8"/>
      <c r="V10" s="3"/>
    </row>
    <row r="11" spans="1:29" x14ac:dyDescent="0.2">
      <c r="A11" s="1">
        <v>10</v>
      </c>
      <c r="B11" s="1">
        <v>28</v>
      </c>
      <c r="C11" s="1">
        <v>7</v>
      </c>
      <c r="D11" s="6">
        <v>9</v>
      </c>
      <c r="E11" s="6">
        <v>4</v>
      </c>
      <c r="F11" s="6">
        <v>1</v>
      </c>
      <c r="G11" s="6">
        <v>14</v>
      </c>
      <c r="H11" s="6">
        <v>3</v>
      </c>
      <c r="I11" s="6">
        <v>0</v>
      </c>
      <c r="J11" s="6">
        <v>0</v>
      </c>
      <c r="K11" s="1">
        <f>29*60+32</f>
        <v>1772</v>
      </c>
      <c r="L11" s="1">
        <f>32*60+13</f>
        <v>1933</v>
      </c>
      <c r="M11" s="3">
        <f t="shared" si="0"/>
        <v>2.6833333333333331</v>
      </c>
      <c r="O11" s="1" t="s">
        <v>10</v>
      </c>
      <c r="P11" s="4">
        <f>COUNT(M2:M21)/SUM(M2:M21)</f>
        <v>0.43103448275862055</v>
      </c>
      <c r="V11" s="3"/>
    </row>
    <row r="12" spans="1:29" x14ac:dyDescent="0.2">
      <c r="A12" s="1">
        <v>11</v>
      </c>
      <c r="B12" s="1">
        <v>11</v>
      </c>
      <c r="C12" s="1">
        <v>5</v>
      </c>
      <c r="D12" s="6">
        <v>6</v>
      </c>
      <c r="E12" s="6">
        <v>1</v>
      </c>
      <c r="F12" s="6">
        <v>0</v>
      </c>
      <c r="G12" s="6">
        <v>20</v>
      </c>
      <c r="H12" s="6">
        <v>0</v>
      </c>
      <c r="I12" s="6">
        <v>7</v>
      </c>
      <c r="J12" s="6">
        <v>1</v>
      </c>
      <c r="K12" s="1">
        <f>32*60+53</f>
        <v>1973</v>
      </c>
      <c r="L12" s="1">
        <f>35*60+24</f>
        <v>2124</v>
      </c>
      <c r="M12" s="3">
        <f t="shared" si="0"/>
        <v>2.5166666666666666</v>
      </c>
      <c r="V12" s="3"/>
    </row>
    <row r="13" spans="1:29" x14ac:dyDescent="0.2">
      <c r="A13" s="1">
        <v>12</v>
      </c>
      <c r="B13" s="1">
        <v>29</v>
      </c>
      <c r="C13" s="1">
        <v>2</v>
      </c>
      <c r="D13" s="6">
        <v>7</v>
      </c>
      <c r="E13" s="6">
        <v>2</v>
      </c>
      <c r="F13" s="6">
        <v>0</v>
      </c>
      <c r="G13" s="6">
        <v>10</v>
      </c>
      <c r="H13" s="6">
        <v>0</v>
      </c>
      <c r="I13" s="6">
        <v>5</v>
      </c>
      <c r="J13" s="6">
        <v>1</v>
      </c>
      <c r="K13" s="1">
        <f>36*60+7</f>
        <v>2167</v>
      </c>
      <c r="L13" s="1">
        <f>38*60+28</f>
        <v>2308</v>
      </c>
      <c r="M13" s="3">
        <f t="shared" si="0"/>
        <v>2.35</v>
      </c>
      <c r="P13" s="7"/>
      <c r="V13" s="3"/>
    </row>
    <row r="14" spans="1:29" x14ac:dyDescent="0.2">
      <c r="A14" s="1">
        <v>13</v>
      </c>
      <c r="B14" s="1">
        <v>16</v>
      </c>
      <c r="C14" s="1">
        <v>2</v>
      </c>
      <c r="D14" s="6">
        <v>3</v>
      </c>
      <c r="E14" s="6">
        <v>7</v>
      </c>
      <c r="F14" s="6">
        <v>1</v>
      </c>
      <c r="G14" s="6">
        <v>12</v>
      </c>
      <c r="H14" s="6">
        <v>1</v>
      </c>
      <c r="I14" s="6">
        <v>11</v>
      </c>
      <c r="J14" s="6">
        <v>1</v>
      </c>
      <c r="K14" s="1">
        <f>39*60+15</f>
        <v>2355</v>
      </c>
      <c r="L14" s="1">
        <f>41*60+34</f>
        <v>2494</v>
      </c>
      <c r="M14" s="3">
        <f t="shared" si="0"/>
        <v>2.3166666666666669</v>
      </c>
      <c r="V14" s="3"/>
    </row>
    <row r="15" spans="1:29" x14ac:dyDescent="0.2">
      <c r="A15" s="1">
        <v>14</v>
      </c>
      <c r="B15" s="1">
        <v>29</v>
      </c>
      <c r="C15" s="1">
        <v>1</v>
      </c>
      <c r="D15" s="6">
        <v>3</v>
      </c>
      <c r="E15" s="6">
        <v>1</v>
      </c>
      <c r="F15" s="6">
        <v>1</v>
      </c>
      <c r="G15" s="6">
        <v>12</v>
      </c>
      <c r="H15" s="6">
        <v>7</v>
      </c>
      <c r="I15" s="6">
        <v>0</v>
      </c>
      <c r="J15" s="6">
        <v>0</v>
      </c>
      <c r="K15" s="1">
        <f>42*60+26</f>
        <v>2546</v>
      </c>
      <c r="L15" s="1">
        <f>44*60+31</f>
        <v>2671</v>
      </c>
      <c r="M15" s="3">
        <f t="shared" si="0"/>
        <v>2.0833333333333335</v>
      </c>
    </row>
    <row r="16" spans="1:29" x14ac:dyDescent="0.2">
      <c r="A16" s="1">
        <v>15</v>
      </c>
      <c r="B16" s="1">
        <v>25</v>
      </c>
      <c r="C16" s="1">
        <v>2</v>
      </c>
      <c r="D16" s="6">
        <v>5</v>
      </c>
      <c r="E16" s="6">
        <v>2</v>
      </c>
      <c r="F16" s="6">
        <v>0</v>
      </c>
      <c r="G16" s="6">
        <v>11</v>
      </c>
      <c r="H16" s="6">
        <v>3</v>
      </c>
      <c r="I16" s="6">
        <v>1</v>
      </c>
      <c r="J16" s="6">
        <v>1</v>
      </c>
      <c r="K16" s="1">
        <f>45*60+23</f>
        <v>2723</v>
      </c>
      <c r="L16" s="1">
        <f>47*60+45</f>
        <v>2865</v>
      </c>
      <c r="M16" s="3">
        <f t="shared" si="0"/>
        <v>2.3666666666666667</v>
      </c>
    </row>
    <row r="17" spans="1:15" x14ac:dyDescent="0.2">
      <c r="A17" s="1">
        <v>16</v>
      </c>
      <c r="B17" s="1">
        <v>32</v>
      </c>
      <c r="C17" s="1">
        <v>4</v>
      </c>
      <c r="D17" s="6">
        <v>4</v>
      </c>
      <c r="E17" s="6">
        <v>5</v>
      </c>
      <c r="F17" s="6">
        <v>0</v>
      </c>
      <c r="G17" s="6">
        <v>14</v>
      </c>
      <c r="H17" s="6">
        <v>0</v>
      </c>
      <c r="I17" s="6">
        <v>0</v>
      </c>
      <c r="J17" s="6">
        <v>1</v>
      </c>
      <c r="K17" s="1">
        <f>48*60+18</f>
        <v>2898</v>
      </c>
      <c r="L17" s="1">
        <f>50*60+31</f>
        <v>3031</v>
      </c>
      <c r="M17" s="3">
        <f t="shared" si="0"/>
        <v>2.2166666666666668</v>
      </c>
    </row>
    <row r="18" spans="1:15" x14ac:dyDescent="0.2">
      <c r="A18" s="1">
        <v>17</v>
      </c>
      <c r="B18" s="1">
        <v>27</v>
      </c>
      <c r="C18" s="1">
        <v>1</v>
      </c>
      <c r="D18" s="6">
        <v>6</v>
      </c>
      <c r="E18" s="6">
        <v>4</v>
      </c>
      <c r="F18" s="6">
        <v>1</v>
      </c>
      <c r="G18" s="6">
        <v>2</v>
      </c>
      <c r="H18" s="6">
        <v>0</v>
      </c>
      <c r="I18" s="6">
        <v>0</v>
      </c>
      <c r="J18" s="6">
        <v>0</v>
      </c>
      <c r="K18" s="1">
        <f>51*60+17</f>
        <v>3077</v>
      </c>
      <c r="L18" s="1">
        <f>52*60+37</f>
        <v>3157</v>
      </c>
      <c r="M18" s="3">
        <f t="shared" si="0"/>
        <v>1.3333333333333333</v>
      </c>
    </row>
    <row r="19" spans="1:15" x14ac:dyDescent="0.2">
      <c r="A19" s="1">
        <v>18</v>
      </c>
      <c r="B19" s="1">
        <v>16</v>
      </c>
      <c r="C19" s="1">
        <v>2</v>
      </c>
      <c r="D19" s="6">
        <v>12</v>
      </c>
      <c r="E19" s="6">
        <v>1</v>
      </c>
      <c r="F19" s="6">
        <v>2</v>
      </c>
      <c r="G19" s="6">
        <v>5</v>
      </c>
      <c r="H19" s="6">
        <v>1</v>
      </c>
      <c r="I19" s="6">
        <v>0</v>
      </c>
      <c r="J19" s="6">
        <v>0</v>
      </c>
      <c r="K19" s="1">
        <f>52*60+59</f>
        <v>3179</v>
      </c>
      <c r="L19" s="1">
        <f>55*60+33</f>
        <v>3333</v>
      </c>
      <c r="M19" s="3">
        <f t="shared" si="0"/>
        <v>2.5666666666666669</v>
      </c>
    </row>
    <row r="20" spans="1:15" x14ac:dyDescent="0.2">
      <c r="A20" s="1">
        <v>19</v>
      </c>
      <c r="B20" s="1">
        <v>20</v>
      </c>
      <c r="C20" s="1">
        <v>4</v>
      </c>
      <c r="D20" s="6">
        <v>4</v>
      </c>
      <c r="E20" s="6">
        <v>4</v>
      </c>
      <c r="F20" s="6">
        <v>0</v>
      </c>
      <c r="G20" s="6">
        <v>12</v>
      </c>
      <c r="H20" s="6">
        <v>0</v>
      </c>
      <c r="I20" s="6">
        <v>2</v>
      </c>
      <c r="J20" s="6">
        <v>1</v>
      </c>
      <c r="K20" s="1">
        <f>56*60+14</f>
        <v>3374</v>
      </c>
      <c r="L20" s="1">
        <f>58*60+33</f>
        <v>3513</v>
      </c>
      <c r="M20" s="3">
        <f t="shared" si="0"/>
        <v>2.3166666666666669</v>
      </c>
    </row>
    <row r="21" spans="1:15" x14ac:dyDescent="0.2">
      <c r="A21" s="1">
        <v>20</v>
      </c>
      <c r="B21" s="1">
        <v>17</v>
      </c>
      <c r="C21" s="1">
        <v>6</v>
      </c>
      <c r="D21" s="6">
        <v>9</v>
      </c>
      <c r="E21" s="6">
        <v>8</v>
      </c>
      <c r="F21" s="6">
        <v>0</v>
      </c>
      <c r="G21" s="6">
        <v>20</v>
      </c>
      <c r="H21" s="6">
        <v>0</v>
      </c>
      <c r="I21" s="6">
        <v>6</v>
      </c>
      <c r="J21" s="6">
        <v>0</v>
      </c>
      <c r="K21" s="1">
        <f>58*60+58</f>
        <v>3538</v>
      </c>
      <c r="L21" s="1">
        <f>61*60+20</f>
        <v>3680</v>
      </c>
      <c r="M21" s="3">
        <f t="shared" si="0"/>
        <v>2.3666666666666667</v>
      </c>
    </row>
    <row r="22" spans="1:15" x14ac:dyDescent="0.2">
      <c r="O22" s="5"/>
    </row>
    <row r="23" spans="1:15" x14ac:dyDescent="0.2">
      <c r="D23" s="6"/>
      <c r="E23" s="6"/>
      <c r="F23" s="6"/>
      <c r="G23" s="6"/>
      <c r="H23" s="6"/>
      <c r="I23" s="6"/>
      <c r="J23" s="6"/>
      <c r="K23" s="3"/>
      <c r="L23" s="3"/>
      <c r="M23" s="3"/>
    </row>
    <row r="24" spans="1:15" x14ac:dyDescent="0.2">
      <c r="B24" s="3"/>
      <c r="C24" s="3"/>
    </row>
  </sheetData>
  <hyperlinks>
    <hyperlink ref="T1" r:id="rId1" xr:uid="{5B37429A-A804-1245-8F52-80D9DB508C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2025-08-03T13:25:01Z</dcterms:created>
  <dcterms:modified xsi:type="dcterms:W3CDTF">2025-08-11T15:38:14Z</dcterms:modified>
</cp:coreProperties>
</file>