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<sst xmlns="http://schemas.openxmlformats.org/spreadsheetml/2006/main" count="106" uniqueCount="72">
  <si>
    <t>Cell preparation</t>
  </si>
  <si>
    <t>Cell preparation_CJ02-18-25</t>
  </si>
  <si>
    <t>Sample Preparation</t>
  </si>
  <si>
    <t>RNA isolation_CJ_02-18-25</t>
  </si>
  <si>
    <t>Researchers name</t>
  </si>
  <si>
    <t>Experiment title</t>
  </si>
  <si>
    <t>Experiment Start Date</t>
  </si>
  <si>
    <t>Iteration</t>
  </si>
  <si>
    <t>Purpose of experiment</t>
  </si>
  <si>
    <t>Assay(s)</t>
  </si>
  <si>
    <t>Condition 1(s)</t>
  </si>
  <si>
    <t>Condition 2(s)</t>
  </si>
  <si>
    <t>Cell type(s)</t>
  </si>
  <si>
    <t>Determine amount of input RNA (25ng-250ng)</t>
  </si>
  <si>
    <t>Input RNA</t>
  </si>
  <si>
    <t>ng</t>
  </si>
  <si>
    <t>Sample #</t>
  </si>
  <si>
    <t>Sample Label</t>
  </si>
  <si>
    <t>[RNA] ng/ul</t>
  </si>
  <si>
    <t>ul RNA for reaction</t>
  </si>
  <si>
    <t>Prep Library?</t>
  </si>
  <si>
    <t>Yes</t>
  </si>
  <si>
    <t>Not yet</t>
  </si>
  <si>
    <t>Adaptor dilution</t>
  </si>
  <si>
    <t>Primer Set</t>
  </si>
  <si>
    <t>Indexing Oligo sheet:</t>
  </si>
  <si>
    <t>[Header]</t>
  </si>
  <si>
    <t>IEMFileVersion</t>
  </si>
  <si>
    <t>Investigator Name</t>
  </si>
  <si>
    <t>CJ</t>
  </si>
  <si>
    <t>Experiment Name</t>
  </si>
  <si>
    <t>Ybx1 in adipogenesis</t>
  </si>
  <si>
    <t>Date</t>
  </si>
  <si>
    <t>02-18-25-04-01-25</t>
  </si>
  <si>
    <t>Workflow</t>
  </si>
  <si>
    <t>GenerateFASTQ</t>
  </si>
  <si>
    <t>Application</t>
  </si>
  <si>
    <t>FASTQ Only</t>
  </si>
  <si>
    <t>Assay</t>
  </si>
  <si>
    <t>TruSeq LT</t>
  </si>
  <si>
    <t>Description</t>
  </si>
  <si>
    <t>Effects of Ybx1 siRNA mid adipogenesis in 3T3-L1 cells</t>
  </si>
  <si>
    <t>Chemistry</t>
  </si>
  <si>
    <t>Default</t>
  </si>
  <si>
    <t>[Reads]</t>
  </si>
  <si>
    <t>[Settings]</t>
  </si>
  <si>
    <t>ReverseComplement</t>
  </si>
  <si>
    <t>Adapter</t>
  </si>
  <si>
    <t>AGATCGGAAGAGCACACGTCTGAACTCCAGTCA</t>
  </si>
  <si>
    <t>AdapterRead2</t>
  </si>
  <si>
    <t>AGATCGGAAGAGCGTCGTGTAGGGAAAGAGTGT</t>
  </si>
  <si>
    <t>[Data]</t>
  </si>
  <si>
    <t>Sample_ID</t>
  </si>
  <si>
    <t>Sample_Name</t>
  </si>
  <si>
    <t>Sample_Plate</t>
  </si>
  <si>
    <t>Sample_Well</t>
  </si>
  <si>
    <t>I7_Index_ID</t>
  </si>
  <si>
    <t>index</t>
  </si>
  <si>
    <t>Sample_Project</t>
  </si>
  <si>
    <t>n/a</t>
  </si>
  <si>
    <t>AGTCAA</t>
  </si>
  <si>
    <t>AGTTCC</t>
  </si>
  <si>
    <t>ATGTCA</t>
  </si>
  <si>
    <t>CCGTCC</t>
  </si>
  <si>
    <t>GTCCGC</t>
  </si>
  <si>
    <t>GTGAAA</t>
  </si>
  <si>
    <t>GTGGCC</t>
  </si>
  <si>
    <t>GTTTCG</t>
  </si>
  <si>
    <t>CGTACG</t>
  </si>
  <si>
    <t>GAGTGG</t>
  </si>
  <si>
    <t>ACTGAT</t>
  </si>
  <si>
    <t>ATTCCT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</si>
</sst>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m/dd/yy"/>
  </numFmts>
  <fonts count="7">
    <font>
      <sz val="10.0"/>
      <color rgb="FF000000"/>
      <name val="Arial"/>
      <scheme val="minor"/>
    </font>
    <font>
      <sz val="9.0"/>
      <color theme="1"/>
      <name val="Arial"/>
    </font>
    <font>
      <u/>
      <sz val="9.0"/>
      <color theme="1"/>
      <name val="Arial"/>
    </font>
    <font>
      <sz val="9.0"/>
      <color rgb="FF000000"/>
      <name val="Arial"/>
    </font>
    <font>
      <u/>
      <sz val="9.0"/>
      <color theme="1"/>
      <name val="Arial"/>
    </font>
    <font>
      <color theme="1"/>
      <name val="Arial"/>
      <scheme val="minor"/>
    </font>
    <font>
      <sz val="9.0"/>
      <color theme="1"/>
      <name val="Helvetica Neue"/>
    </font>
  </fonts>
  <fills count="2">
    <fill>
      <patternFill patternType="none"/>
    </fill>
    <fill>
      <patternFill patternType="lightGray"/>
    </fill>
  </fills>
  <borders count="12">
    <border/>
    <border>
      <left style="thin">
        <color rgb="FFFF6D01"/>
      </left>
      <right style="thin">
        <color rgb="FFFF6D01"/>
      </right>
      <top style="thin">
        <color rgb="FFFF6D01"/>
      </top>
    </border>
    <border>
      <left style="thin">
        <color rgb="FFFF6D01"/>
      </left>
      <right style="thin">
        <color rgb="FFFF6D01"/>
      </right>
      <top style="thin">
        <color rgb="FFFF6D01"/>
      </top>
      <bottom style="thin">
        <color rgb="FFFF6D01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FF6D01"/>
      </left>
      <right style="thin">
        <color rgb="FFFF6D01"/>
      </right>
      <top style="thin">
        <color rgb="FFFF6D01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bottom"/>
    </xf>
    <xf borderId="1" fillId="0" fontId="2" numFmtId="0" xfId="0" applyAlignment="1" applyBorder="1" applyFont="1">
      <alignment horizontal="left" readingOrder="0" vertical="bottom"/>
    </xf>
    <xf borderId="0" fillId="0" fontId="3" numFmtId="0" xfId="0" applyAlignment="1" applyFont="1">
      <alignment horizontal="left" readingOrder="0" vertical="top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 vertical="bottom"/>
    </xf>
    <xf borderId="2" fillId="0" fontId="4" numFmtId="0" xfId="0" applyAlignment="1" applyBorder="1" applyFont="1">
      <alignment horizontal="left" readingOrder="0" vertical="bottom"/>
    </xf>
    <xf borderId="0" fillId="0" fontId="3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1" numFmtId="164" xfId="0" applyAlignment="1" applyFont="1" applyNumberFormat="1">
      <alignment horizontal="left" vertical="bottom"/>
    </xf>
    <xf borderId="0" fillId="0" fontId="1" numFmtId="165" xfId="0" applyAlignment="1" applyFont="1" applyNumberFormat="1">
      <alignment horizontal="left" vertical="bottom"/>
    </xf>
    <xf borderId="2" fillId="0" fontId="1" numFmtId="0" xfId="0" applyAlignment="1" applyBorder="1" applyFont="1">
      <alignment horizontal="left" readingOrder="0" vertical="bottom"/>
    </xf>
    <xf borderId="0" fillId="0" fontId="1" numFmtId="0" xfId="0" applyAlignment="1" applyFont="1">
      <alignment horizontal="left" vertical="bottom"/>
    </xf>
    <xf borderId="0" fillId="0" fontId="5" numFmtId="0" xfId="0" applyAlignment="1" applyFont="1">
      <alignment horizontal="left" readingOrder="0"/>
    </xf>
    <xf borderId="0" fillId="0" fontId="3" numFmtId="2" xfId="0" applyAlignment="1" applyFont="1" applyNumberFormat="1">
      <alignment horizontal="left" readingOrder="0" shrinkToFit="0" vertical="bottom" wrapText="0"/>
    </xf>
    <xf borderId="2" fillId="0" fontId="3" numFmtId="0" xfId="0" applyAlignment="1" applyBorder="1" applyFont="1">
      <alignment horizontal="left"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5" numFmtId="0" xfId="0" applyAlignment="1" applyFont="1">
      <alignment horizontal="left"/>
    </xf>
    <xf borderId="2" fillId="0" fontId="1" numFmtId="20" xfId="0" applyAlignment="1" applyBorder="1" applyFont="1" applyNumberFormat="1">
      <alignment horizontal="left" readingOrder="0" vertical="bottom"/>
    </xf>
    <xf borderId="0" fillId="0" fontId="6" numFmtId="0" xfId="0" applyAlignment="1" applyFont="1">
      <alignment horizontal="left" readingOrder="0" vertical="top"/>
    </xf>
    <xf borderId="0" fillId="0" fontId="1" numFmtId="0" xfId="0" applyAlignment="1" applyFont="1">
      <alignment horizontal="left" vertical="top"/>
    </xf>
    <xf borderId="3" fillId="0" fontId="6" numFmtId="0" xfId="0" applyAlignment="1" applyBorder="1" applyFont="1">
      <alignment horizontal="left" vertical="top"/>
    </xf>
    <xf borderId="4" fillId="0" fontId="1" numFmtId="0" xfId="0" applyAlignment="1" applyBorder="1" applyFont="1">
      <alignment horizontal="left" vertical="top"/>
    </xf>
    <xf borderId="5" fillId="0" fontId="1" numFmtId="0" xfId="0" applyAlignment="1" applyBorder="1" applyFont="1">
      <alignment horizontal="left" vertical="top"/>
    </xf>
    <xf borderId="6" fillId="0" fontId="6" numFmtId="0" xfId="0" applyAlignment="1" applyBorder="1" applyFont="1">
      <alignment horizontal="left" vertical="top"/>
    </xf>
    <xf borderId="0" fillId="0" fontId="6" numFmtId="0" xfId="0" applyAlignment="1" applyFont="1">
      <alignment horizontal="left" vertical="top"/>
    </xf>
    <xf borderId="7" fillId="0" fontId="1" numFmtId="0" xfId="0" applyAlignment="1" applyBorder="1" applyFont="1">
      <alignment horizontal="left" vertical="top"/>
    </xf>
    <xf borderId="2" fillId="0" fontId="1" numFmtId="0" xfId="0" applyAlignment="1" applyBorder="1" applyFont="1">
      <alignment horizontal="left" readingOrder="0" vertical="top"/>
    </xf>
    <xf borderId="6" fillId="0" fontId="1" numFmtId="0" xfId="0" applyAlignment="1" applyBorder="1" applyFont="1">
      <alignment horizontal="left" vertical="top"/>
    </xf>
    <xf borderId="7" fillId="0" fontId="6" numFmtId="0" xfId="0" applyAlignment="1" applyBorder="1" applyFont="1">
      <alignment horizontal="left" vertical="top"/>
    </xf>
    <xf borderId="8" fillId="0" fontId="6" numFmtId="0" xfId="0" applyAlignment="1" applyBorder="1" applyFont="1">
      <alignment horizontal="left" vertical="top"/>
    </xf>
    <xf borderId="9" fillId="0" fontId="1" numFmtId="0" xfId="0" applyAlignment="1" applyBorder="1" applyFont="1">
      <alignment horizontal="left" readingOrder="0" vertical="top"/>
    </xf>
    <xf borderId="10" fillId="0" fontId="6" numFmtId="0" xfId="0" applyAlignment="1" applyBorder="1" applyFont="1">
      <alignment horizontal="left" vertical="top"/>
    </xf>
    <xf borderId="10" fillId="0" fontId="1" numFmtId="0" xfId="0" applyAlignment="1" applyBorder="1" applyFont="1">
      <alignment horizontal="left" vertical="top"/>
    </xf>
    <xf borderId="11" fillId="0" fontId="1" numFmtId="0" xfId="0" applyAlignment="1" applyBorder="1" applyFont="1">
      <alignment horizontal="lef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u/1/d/1T8_4vk4DKSu7PBBJTkIJoyaXmiVHR41zGAja3ayYNfs/edit" TargetMode="External"/><Relationship Id="rId2" Type="http://schemas.openxmlformats.org/officeDocument/2006/relationships/hyperlink" Target="https://docs.google.com/spreadsheets/u/1/d/17tzXhIf6A8-_uK_PkYgMIgadQku1LmTOwvo666csS-g/edit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0.38"/>
    <col customWidth="1" min="3" max="3" width="11.0"/>
    <col customWidth="1" min="4" max="4" width="8.5"/>
    <col customWidth="1" min="5" max="5" width="6.88"/>
    <col customWidth="1" min="6" max="6" width="8.75"/>
    <col customWidth="1" min="10" max="10" width="7.5"/>
    <col customWidth="1" min="11" max="11" width="6.0"/>
    <col customWidth="1" min="12" max="12" width="14.38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2</v>
      </c>
      <c r="B2" s="6" t="s">
        <v>3</v>
      </c>
      <c r="C2" s="7"/>
      <c r="D2" s="7"/>
      <c r="E2" s="7"/>
      <c r="F2" s="7"/>
      <c r="G2" s="7"/>
      <c r="H2" s="7"/>
      <c r="I2" s="8"/>
      <c r="J2" s="8"/>
      <c r="K2" s="3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" t="s">
        <v>4</v>
      </c>
      <c r="B3" s="9" t="str">
        <f>IFERROR(__xludf.DUMMYFUNCTION("importrange($B$1,""Sheet1!B1"")"),"CJ")</f>
        <v>CJ</v>
      </c>
      <c r="C3" s="7"/>
      <c r="D3" s="7"/>
      <c r="E3" s="7"/>
      <c r="F3" s="7"/>
      <c r="G3" s="7"/>
      <c r="H3" s="7"/>
      <c r="I3" s="8"/>
      <c r="J3" s="8"/>
      <c r="K3" s="3"/>
      <c r="L3" s="3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" t="s">
        <v>5</v>
      </c>
      <c r="B4" s="9" t="str">
        <f>IFERROR(__xludf.DUMMYFUNCTION("importrange($B$1,""Sheet1!B2"")"),"Ybx1 in adipogenesis")</f>
        <v>Ybx1 in adipogenesis</v>
      </c>
      <c r="C4" s="7"/>
      <c r="D4" s="7"/>
      <c r="E4" s="7"/>
      <c r="F4" s="7"/>
      <c r="G4" s="7"/>
      <c r="H4" s="7"/>
      <c r="I4" s="8"/>
      <c r="J4" s="8"/>
      <c r="K4" s="3"/>
      <c r="L4" s="3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" t="s">
        <v>6</v>
      </c>
      <c r="B5" s="10">
        <f>IFERROR(__xludf.DUMMYFUNCTION("importrange($B$1,""Sheet1!B3"")"),45706.0)</f>
        <v>45706</v>
      </c>
      <c r="C5" s="7"/>
      <c r="D5" s="7"/>
      <c r="E5" s="7"/>
      <c r="F5" s="7"/>
      <c r="G5" s="7"/>
      <c r="H5" s="7"/>
      <c r="I5" s="8"/>
      <c r="J5" s="8"/>
      <c r="K5" s="3"/>
      <c r="L5" s="3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" t="s">
        <v>7</v>
      </c>
      <c r="B6" s="9">
        <f>IFERROR(__xludf.DUMMYFUNCTION("importrange($B$1,""Sheet1!B4"")"),1.0)</f>
        <v>1</v>
      </c>
      <c r="C6" s="7"/>
      <c r="D6" s="7"/>
      <c r="E6" s="7"/>
      <c r="F6" s="7"/>
      <c r="G6" s="7"/>
      <c r="H6" s="7"/>
      <c r="I6" s="8"/>
      <c r="J6" s="8"/>
      <c r="K6" s="3"/>
      <c r="L6" s="3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" t="s">
        <v>8</v>
      </c>
      <c r="B7" s="9" t="str">
        <f>IFERROR(__xludf.DUMMYFUNCTION("importrange($B$1,""Sheet1!B5"")"),"")</f>
        <v/>
      </c>
      <c r="C7" s="7"/>
      <c r="D7" s="7"/>
      <c r="E7" s="7"/>
      <c r="F7" s="7"/>
      <c r="G7" s="7"/>
      <c r="H7" s="7"/>
      <c r="I7" s="8"/>
      <c r="J7" s="8"/>
      <c r="K7" s="3"/>
      <c r="L7" s="3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" t="s">
        <v>9</v>
      </c>
      <c r="B8" s="9" t="str">
        <f>IFERROR(__xludf.DUMMYFUNCTION("importrange($B$1,""Sheet1!B6"")"),"mRNAseq")</f>
        <v>mRNAseq</v>
      </c>
      <c r="C8" s="7"/>
      <c r="D8" s="7"/>
      <c r="E8" s="7"/>
      <c r="F8" s="7"/>
      <c r="G8" s="7"/>
      <c r="H8" s="7"/>
      <c r="I8" s="8"/>
      <c r="J8" s="8"/>
      <c r="K8" s="3"/>
      <c r="L8" s="3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" t="s">
        <v>10</v>
      </c>
      <c r="B9" s="9" t="str">
        <f>IFERROR(__xludf.DUMMYFUNCTION("importrange($B$1,""Sheet1!B7"")"),"siRNA")</f>
        <v>siRNA</v>
      </c>
      <c r="C9" s="7"/>
      <c r="D9" s="7"/>
      <c r="E9" s="7"/>
      <c r="F9" s="7"/>
      <c r="G9" s="7"/>
      <c r="H9" s="7"/>
      <c r="I9" s="8"/>
      <c r="J9" s="8"/>
      <c r="K9" s="3"/>
      <c r="L9" s="3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" t="s">
        <v>11</v>
      </c>
      <c r="B10" s="9" t="str">
        <f>IFERROR(__xludf.DUMMYFUNCTION("importrange($B$1,""Sheet1!B8"")"),"Adipogenesis cocktail")</f>
        <v>Adipogenesis cocktail</v>
      </c>
      <c r="C10" s="7"/>
      <c r="D10" s="7"/>
      <c r="E10" s="7"/>
      <c r="F10" s="7"/>
      <c r="G10" s="7"/>
      <c r="H10" s="7"/>
      <c r="I10" s="8"/>
      <c r="J10" s="8"/>
      <c r="K10" s="3"/>
      <c r="L10" s="3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" t="s">
        <v>12</v>
      </c>
      <c r="B11" s="9" t="str">
        <f>IFERROR(__xludf.DUMMYFUNCTION("importrange($B$1,""Sheet1!B9"")"),"3T3-L1")</f>
        <v>3T3-L1</v>
      </c>
      <c r="C11" s="7"/>
      <c r="D11" s="7"/>
      <c r="E11" s="7"/>
      <c r="F11" s="7"/>
      <c r="G11" s="7"/>
      <c r="H11" s="7"/>
      <c r="I11" s="8"/>
      <c r="J11" s="8"/>
      <c r="K11" s="3"/>
      <c r="L11" s="3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"/>
      <c r="B12" s="9"/>
      <c r="C12" s="7"/>
      <c r="D12" s="7"/>
      <c r="E12" s="7"/>
      <c r="F12" s="7"/>
      <c r="G12" s="7"/>
      <c r="H12" s="7"/>
      <c r="I12" s="8"/>
      <c r="J12" s="8"/>
      <c r="K12" s="3"/>
      <c r="L12" s="3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5" t="s">
        <v>13</v>
      </c>
      <c r="B13" s="9"/>
      <c r="C13" s="7"/>
      <c r="D13" s="7"/>
      <c r="E13" s="7"/>
      <c r="F13" s="7"/>
      <c r="G13" s="7"/>
      <c r="H13" s="7"/>
      <c r="I13" s="8"/>
      <c r="J13" s="8"/>
      <c r="K13" s="3"/>
      <c r="L13" s="3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5" t="s">
        <v>14</v>
      </c>
      <c r="B14" s="11">
        <v>200.0</v>
      </c>
      <c r="C14" s="5" t="s">
        <v>15</v>
      </c>
      <c r="D14" s="12"/>
      <c r="E14" s="12"/>
      <c r="F14" s="12"/>
      <c r="G14" s="12"/>
      <c r="H14" s="12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"/>
      <c r="B15" s="9"/>
      <c r="C15" s="7"/>
      <c r="D15" s="7"/>
      <c r="E15" s="7"/>
      <c r="F15" s="7"/>
      <c r="G15" s="7"/>
      <c r="H15" s="7"/>
      <c r="I15" s="8"/>
      <c r="J15" s="8"/>
      <c r="K15" s="3"/>
      <c r="L15" s="3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" t="s">
        <v>16</v>
      </c>
      <c r="B16" s="9" t="s">
        <v>17</v>
      </c>
      <c r="C16" s="7" t="s">
        <v>18</v>
      </c>
      <c r="D16" s="13" t="s">
        <v>19</v>
      </c>
      <c r="E16" s="7" t="s">
        <v>20</v>
      </c>
      <c r="F16" s="7"/>
      <c r="G16" s="7"/>
      <c r="H16" s="7"/>
      <c r="I16" s="8"/>
      <c r="J16" s="8"/>
      <c r="K16" s="3"/>
      <c r="L16" s="3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">
        <v>1.0</v>
      </c>
      <c r="B17" s="9" t="str">
        <f>IFERROR(__xludf.DUMMYFUNCTION("importrange($B$1,""Sheet1!C34"")"),"3T3-L1-Neg-Veh")</f>
        <v>3T3-L1-Neg-Veh</v>
      </c>
      <c r="C17" s="7">
        <f>IFERROR(__xludf.DUMMYFUNCTION("importrange($B$2,""Sheet1!D47"")"),266.5)</f>
        <v>266.5</v>
      </c>
      <c r="D17" s="14">
        <f t="shared" ref="D17:D40" si="1">$B$14/C17</f>
        <v>0.7504690432</v>
      </c>
      <c r="E17" s="15" t="s">
        <v>21</v>
      </c>
      <c r="F17" s="7"/>
      <c r="G17" s="7"/>
      <c r="H17" s="7"/>
      <c r="I17" s="8"/>
      <c r="J17" s="8"/>
      <c r="K17" s="3"/>
      <c r="L17" s="3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">
        <v>2.0</v>
      </c>
      <c r="B18" s="9" t="str">
        <f>IFERROR(__xludf.DUMMYFUNCTION("importrange($B$1,""Sheet1!C35"")"),"3T3-L1-Neg-Veh")</f>
        <v>3T3-L1-Neg-Veh</v>
      </c>
      <c r="C18" s="7">
        <f>IFERROR(__xludf.DUMMYFUNCTION("importrange($B$2,""Sheet1!D48"")"),441.6)</f>
        <v>441.6</v>
      </c>
      <c r="D18" s="14">
        <f t="shared" si="1"/>
        <v>0.4528985507</v>
      </c>
      <c r="E18" s="15" t="s">
        <v>21</v>
      </c>
      <c r="F18" s="7"/>
      <c r="G18" s="7"/>
      <c r="H18" s="7"/>
      <c r="I18" s="8"/>
      <c r="J18" s="8"/>
      <c r="K18" s="3"/>
      <c r="L18" s="3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">
        <v>3.0</v>
      </c>
      <c r="B19" s="9" t="str">
        <f>IFERROR(__xludf.DUMMYFUNCTION("importrange($B$1,""Sheet1!C36"")"),"3T3-L1-Neg-Veh")</f>
        <v>3T3-L1-Neg-Veh</v>
      </c>
      <c r="C19" s="7">
        <f>IFERROR(__xludf.DUMMYFUNCTION("importrange($B$2,""Sheet1!D49"")"),294.4)</f>
        <v>294.4</v>
      </c>
      <c r="D19" s="14">
        <f t="shared" si="1"/>
        <v>0.6793478261</v>
      </c>
      <c r="E19" s="15" t="s">
        <v>21</v>
      </c>
      <c r="F19" s="7"/>
      <c r="G19" s="7"/>
      <c r="H19" s="7"/>
      <c r="I19" s="8"/>
      <c r="J19" s="8"/>
      <c r="K19" s="3"/>
      <c r="L19" s="3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">
        <v>4.0</v>
      </c>
      <c r="B20" s="9" t="str">
        <f>IFERROR(__xludf.DUMMYFUNCTION("importrange($B$1,""Sheet1!C37"")"),"3T3-L1-Ybx1-Veh")</f>
        <v>3T3-L1-Ybx1-Veh</v>
      </c>
      <c r="C20" s="7">
        <f>IFERROR(__xludf.DUMMYFUNCTION("importrange($B$2,""Sheet1!D50"")"),200.8)</f>
        <v>200.8</v>
      </c>
      <c r="D20" s="14">
        <f t="shared" si="1"/>
        <v>0.9960159363</v>
      </c>
      <c r="E20" s="15" t="s">
        <v>21</v>
      </c>
      <c r="F20" s="7"/>
      <c r="G20" s="7"/>
      <c r="H20" s="7"/>
      <c r="I20" s="8"/>
      <c r="J20" s="8"/>
      <c r="K20" s="3"/>
      <c r="L20" s="3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">
        <v>5.0</v>
      </c>
      <c r="B21" s="9" t="str">
        <f>IFERROR(__xludf.DUMMYFUNCTION("importrange($B$1,""Sheet1!C38"")"),"3T3-L1-Ybx1-Veh")</f>
        <v>3T3-L1-Ybx1-Veh</v>
      </c>
      <c r="C21" s="7">
        <f>IFERROR(__xludf.DUMMYFUNCTION("importrange($B$2,""Sheet1!D51"")"),302.2)</f>
        <v>302.2</v>
      </c>
      <c r="D21" s="14">
        <f t="shared" si="1"/>
        <v>0.6618133686</v>
      </c>
      <c r="E21" s="15" t="s">
        <v>21</v>
      </c>
      <c r="F21" s="7"/>
      <c r="G21" s="7"/>
      <c r="H21" s="7"/>
      <c r="I21" s="8"/>
      <c r="J21" s="8"/>
      <c r="K21" s="3"/>
      <c r="L21" s="3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">
        <v>6.0</v>
      </c>
      <c r="B22" s="9" t="str">
        <f>IFERROR(__xludf.DUMMYFUNCTION("importrange($B$1,""Sheet1!C39"")"),"3T3-L1-Ybx1-Veh")</f>
        <v>3T3-L1-Ybx1-Veh</v>
      </c>
      <c r="C22" s="7">
        <f>IFERROR(__xludf.DUMMYFUNCTION("importrange($B$2,""Sheet1!D52"")"),313.6)</f>
        <v>313.6</v>
      </c>
      <c r="D22" s="14">
        <f t="shared" si="1"/>
        <v>0.637755102</v>
      </c>
      <c r="E22" s="15" t="s">
        <v>21</v>
      </c>
      <c r="F22" s="7"/>
      <c r="G22" s="7"/>
      <c r="H22" s="7"/>
      <c r="I22" s="8"/>
      <c r="J22" s="8"/>
      <c r="K22" s="3"/>
      <c r="L22" s="3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">
        <v>7.0</v>
      </c>
      <c r="B23" s="9" t="str">
        <f>IFERROR(__xludf.DUMMYFUNCTION("importrange($B$1,""Sheet1!C40"")"),"3T3-L1-Neg-Induction")</f>
        <v>3T3-L1-Neg-Induction</v>
      </c>
      <c r="C23" s="7">
        <f>IFERROR(__xludf.DUMMYFUNCTION("importrange($B$2,""Sheet1!D53"")"),183.5)</f>
        <v>183.5</v>
      </c>
      <c r="D23" s="14">
        <f t="shared" si="1"/>
        <v>1.089918256</v>
      </c>
      <c r="E23" s="15" t="s">
        <v>21</v>
      </c>
      <c r="F23" s="7"/>
      <c r="G23" s="7"/>
      <c r="H23" s="7"/>
      <c r="I23" s="8"/>
      <c r="J23" s="8"/>
      <c r="K23" s="3"/>
      <c r="L23" s="3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">
        <v>8.0</v>
      </c>
      <c r="B24" s="9" t="str">
        <f>IFERROR(__xludf.DUMMYFUNCTION("importrange($B$1,""Sheet1!C41"")"),"3T3-L1-Neg-Induction")</f>
        <v>3T3-L1-Neg-Induction</v>
      </c>
      <c r="C24" s="7">
        <f>IFERROR(__xludf.DUMMYFUNCTION("importrange($B$2,""Sheet1!D54"")"),177.6)</f>
        <v>177.6</v>
      </c>
      <c r="D24" s="14">
        <f t="shared" si="1"/>
        <v>1.126126126</v>
      </c>
      <c r="E24" s="15" t="s">
        <v>21</v>
      </c>
      <c r="F24" s="7"/>
      <c r="G24" s="7"/>
      <c r="H24" s="7"/>
      <c r="I24" s="8"/>
      <c r="J24" s="8"/>
      <c r="K24" s="3"/>
      <c r="L24" s="3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">
        <v>9.0</v>
      </c>
      <c r="B25" s="9" t="str">
        <f>IFERROR(__xludf.DUMMYFUNCTION("importrange($B$1,""Sheet1!C42"")"),"3T3-L1-Neg-Induction")</f>
        <v>3T3-L1-Neg-Induction</v>
      </c>
      <c r="C25" s="7">
        <f>IFERROR(__xludf.DUMMYFUNCTION("importrange($B$2,""Sheet1!D55"")"),157.3)</f>
        <v>157.3</v>
      </c>
      <c r="D25" s="14">
        <f t="shared" si="1"/>
        <v>1.271455817</v>
      </c>
      <c r="E25" s="15" t="s">
        <v>21</v>
      </c>
      <c r="F25" s="7"/>
      <c r="G25" s="7"/>
      <c r="H25" s="7"/>
      <c r="I25" s="8"/>
      <c r="J25" s="8"/>
      <c r="K25" s="3"/>
      <c r="L25" s="3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1">
        <v>10.0</v>
      </c>
      <c r="B26" s="9" t="str">
        <f>IFERROR(__xludf.DUMMYFUNCTION("importrange($B$1,""Sheet1!C43"")"),"3T3-L1-Ybx1-Induction")</f>
        <v>3T3-L1-Ybx1-Induction</v>
      </c>
      <c r="C26" s="7">
        <f>IFERROR(__xludf.DUMMYFUNCTION("importrange($B$2,""Sheet1!D56"")"),155.6)</f>
        <v>155.6</v>
      </c>
      <c r="D26" s="14">
        <f t="shared" si="1"/>
        <v>1.285347044</v>
      </c>
      <c r="E26" s="15" t="s">
        <v>21</v>
      </c>
      <c r="F26" s="7"/>
      <c r="G26" s="7"/>
      <c r="H26" s="7"/>
      <c r="I26" s="8"/>
      <c r="J26" s="8"/>
      <c r="K26" s="3"/>
      <c r="L26" s="3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1">
        <v>11.0</v>
      </c>
      <c r="B27" s="9" t="str">
        <f>IFERROR(__xludf.DUMMYFUNCTION("importrange($B$1,""Sheet1!C44"")"),"3T3-L1-Ybx1-Induction")</f>
        <v>3T3-L1-Ybx1-Induction</v>
      </c>
      <c r="C27" s="7">
        <f>IFERROR(__xludf.DUMMYFUNCTION("importrange($B$2,""Sheet1!D57"")"),194.9)</f>
        <v>194.9</v>
      </c>
      <c r="D27" s="14">
        <f t="shared" si="1"/>
        <v>1.026167265</v>
      </c>
      <c r="E27" s="15" t="s">
        <v>21</v>
      </c>
      <c r="F27" s="7"/>
      <c r="G27" s="7"/>
      <c r="H27" s="7"/>
      <c r="I27" s="8"/>
      <c r="J27" s="8"/>
      <c r="K27" s="3"/>
      <c r="L27" s="3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1">
        <v>12.0</v>
      </c>
      <c r="B28" s="9" t="str">
        <f>IFERROR(__xludf.DUMMYFUNCTION("importrange($B$1,""Sheet1!C45"")"),"3T3-L1-Ybx1-Induction")</f>
        <v>3T3-L1-Ybx1-Induction</v>
      </c>
      <c r="C28" s="7">
        <f>IFERROR(__xludf.DUMMYFUNCTION("importrange($B$2,""Sheet1!D58"")"),122.7)</f>
        <v>122.7</v>
      </c>
      <c r="D28" s="14">
        <f t="shared" si="1"/>
        <v>1.62999185</v>
      </c>
      <c r="E28" s="15" t="s">
        <v>21</v>
      </c>
      <c r="F28" s="7"/>
      <c r="G28" s="7"/>
      <c r="H28" s="7"/>
      <c r="I28" s="8"/>
      <c r="J28" s="8"/>
      <c r="K28" s="3"/>
      <c r="L28" s="3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1">
        <v>13.0</v>
      </c>
      <c r="B29" s="9" t="str">
        <f>IFERROR(__xludf.DUMMYFUNCTION("importrange($B$1,""Sheet1!C46"")"),"3T3-L1-Smarcd2-Veh")</f>
        <v>3T3-L1-Smarcd2-Veh</v>
      </c>
      <c r="C29" s="7">
        <f>IFERROR(__xludf.DUMMYFUNCTION("importrange($B$2,""Sheet1!D59"")"),262.0)</f>
        <v>262</v>
      </c>
      <c r="D29" s="14">
        <f t="shared" si="1"/>
        <v>0.7633587786</v>
      </c>
      <c r="E29" s="15" t="s">
        <v>22</v>
      </c>
      <c r="F29" s="7"/>
      <c r="G29" s="7"/>
      <c r="H29" s="7"/>
      <c r="I29" s="8"/>
      <c r="J29" s="8"/>
      <c r="K29" s="3"/>
      <c r="L29" s="3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1">
        <v>14.0</v>
      </c>
      <c r="B30" s="9" t="str">
        <f>IFERROR(__xludf.DUMMYFUNCTION("importrange($B$1,""Sheet1!C47"")"),"3T3-L1-Smarcd2-Veh")</f>
        <v>3T3-L1-Smarcd2-Veh</v>
      </c>
      <c r="C30" s="7">
        <f>IFERROR(__xludf.DUMMYFUNCTION("importrange($B$2,""Sheet1!D60"")"),225.8)</f>
        <v>225.8</v>
      </c>
      <c r="D30" s="14">
        <f t="shared" si="1"/>
        <v>0.8857395926</v>
      </c>
      <c r="E30" s="15" t="s">
        <v>22</v>
      </c>
      <c r="F30" s="7"/>
      <c r="G30" s="7"/>
      <c r="H30" s="7"/>
      <c r="I30" s="8"/>
      <c r="J30" s="8"/>
      <c r="K30" s="3"/>
      <c r="L30" s="3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1">
        <v>15.0</v>
      </c>
      <c r="B31" s="9" t="str">
        <f>IFERROR(__xludf.DUMMYFUNCTION("importrange($B$1,""Sheet1!C48"")"),"3T3-L1-Smarcd2-Veh")</f>
        <v>3T3-L1-Smarcd2-Veh</v>
      </c>
      <c r="C31" s="7">
        <f>IFERROR(__xludf.DUMMYFUNCTION("importrange($B$2,""Sheet1!D61"")"),337.0)</f>
        <v>337</v>
      </c>
      <c r="D31" s="14">
        <f t="shared" si="1"/>
        <v>0.5934718101</v>
      </c>
      <c r="E31" s="15" t="s">
        <v>22</v>
      </c>
      <c r="F31" s="7"/>
      <c r="G31" s="7"/>
      <c r="H31" s="7"/>
      <c r="I31" s="8"/>
      <c r="J31" s="8"/>
      <c r="K31" s="3"/>
      <c r="L31" s="3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1">
        <v>16.0</v>
      </c>
      <c r="B32" s="9" t="str">
        <f>IFERROR(__xludf.DUMMYFUNCTION("importrange($B$1,""Sheet1!C49"")"),"3T3-L1-Smarce1-Veh")</f>
        <v>3T3-L1-Smarce1-Veh</v>
      </c>
      <c r="C32" s="7">
        <f>IFERROR(__xludf.DUMMYFUNCTION("importrange($B$2,""Sheet1!D62"")"),233.2)</f>
        <v>233.2</v>
      </c>
      <c r="D32" s="14">
        <f t="shared" si="1"/>
        <v>0.8576329331</v>
      </c>
      <c r="E32" s="15" t="s">
        <v>22</v>
      </c>
      <c r="F32" s="7"/>
      <c r="G32" s="7"/>
      <c r="H32" s="7"/>
      <c r="I32" s="8"/>
      <c r="J32" s="8"/>
      <c r="K32" s="3"/>
      <c r="L32" s="3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1">
        <v>17.0</v>
      </c>
      <c r="B33" s="9" t="str">
        <f>IFERROR(__xludf.DUMMYFUNCTION("importrange($B$1,""Sheet1!C50"")"),"3T3-L1-Smarce1-Veh")</f>
        <v>3T3-L1-Smarce1-Veh</v>
      </c>
      <c r="C33" s="7">
        <f>IFERROR(__xludf.DUMMYFUNCTION("importrange($B$2,""Sheet1!D63"")"),198.7)</f>
        <v>198.7</v>
      </c>
      <c r="D33" s="14">
        <f t="shared" si="1"/>
        <v>1.006542526</v>
      </c>
      <c r="E33" s="15" t="s">
        <v>22</v>
      </c>
      <c r="F33" s="7"/>
      <c r="G33" s="7"/>
      <c r="H33" s="7"/>
      <c r="I33" s="8"/>
      <c r="J33" s="8"/>
      <c r="K33" s="3"/>
      <c r="L33" s="3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1">
        <v>18.0</v>
      </c>
      <c r="B34" s="9" t="str">
        <f>IFERROR(__xludf.DUMMYFUNCTION("importrange($B$1,""Sheet1!C51"")"),"3T3-L1-Smarce1-Veh")</f>
        <v>3T3-L1-Smarce1-Veh</v>
      </c>
      <c r="C34" s="7">
        <f>IFERROR(__xludf.DUMMYFUNCTION("importrange($B$2,""Sheet1!D64"")"),190.1)</f>
        <v>190.1</v>
      </c>
      <c r="D34" s="14">
        <f t="shared" si="1"/>
        <v>1.052077854</v>
      </c>
      <c r="E34" s="15" t="s">
        <v>22</v>
      </c>
      <c r="F34" s="7"/>
      <c r="G34" s="7"/>
      <c r="H34" s="7"/>
      <c r="I34" s="8"/>
      <c r="J34" s="8"/>
      <c r="K34" s="3"/>
      <c r="L34" s="3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1">
        <v>19.0</v>
      </c>
      <c r="B35" s="1" t="str">
        <f>IFERROR(__xludf.DUMMYFUNCTION("importrange($B$1,""Sheet1!C52"")"),"3T3-L1-Smarcd2-Induction")</f>
        <v>3T3-L1-Smarcd2-Induction</v>
      </c>
      <c r="C35" s="7">
        <f>IFERROR(__xludf.DUMMYFUNCTION("importrange($B$2,""Sheet1!D65"")"),102.2)</f>
        <v>102.2</v>
      </c>
      <c r="D35" s="14">
        <f t="shared" si="1"/>
        <v>1.956947162</v>
      </c>
      <c r="E35" s="15" t="s">
        <v>22</v>
      </c>
      <c r="F35" s="7"/>
      <c r="G35" s="7"/>
      <c r="H35" s="7"/>
      <c r="I35" s="7"/>
      <c r="J35" s="8"/>
      <c r="K35" s="3"/>
      <c r="L35" s="3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1">
        <v>20.0</v>
      </c>
      <c r="B36" s="1" t="str">
        <f>IFERROR(__xludf.DUMMYFUNCTION("importrange($B$1,""Sheet1!C53"")"),"3T3-L1-Smarcd2-Induction")</f>
        <v>3T3-L1-Smarcd2-Induction</v>
      </c>
      <c r="C36" s="7">
        <f>IFERROR(__xludf.DUMMYFUNCTION("importrange($B$2,""Sheet1!D66"")"),134.1)</f>
        <v>134.1</v>
      </c>
      <c r="D36" s="14">
        <f t="shared" si="1"/>
        <v>1.49142431</v>
      </c>
      <c r="E36" s="15" t="s">
        <v>22</v>
      </c>
      <c r="F36" s="7"/>
      <c r="G36" s="7"/>
      <c r="H36" s="7"/>
      <c r="I36" s="7"/>
      <c r="J36" s="8"/>
      <c r="K36" s="3"/>
      <c r="L36" s="3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1">
        <v>21.0</v>
      </c>
      <c r="B37" s="1" t="str">
        <f>IFERROR(__xludf.DUMMYFUNCTION("importrange($B$1,""Sheet1!C54"")"),"3T3-L1-Smarcd2-Induction")</f>
        <v>3T3-L1-Smarcd2-Induction</v>
      </c>
      <c r="C37" s="7">
        <f>IFERROR(__xludf.DUMMYFUNCTION("importrange($B$2,""Sheet1!D67"")"),207.1)</f>
        <v>207.1</v>
      </c>
      <c r="D37" s="14">
        <f t="shared" si="1"/>
        <v>0.9657170449</v>
      </c>
      <c r="E37" s="15" t="s">
        <v>22</v>
      </c>
      <c r="F37" s="7"/>
      <c r="G37" s="7"/>
      <c r="H37" s="7"/>
      <c r="I37" s="7"/>
      <c r="J37" s="8"/>
      <c r="K37" s="3"/>
      <c r="L37" s="3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1">
        <v>22.0</v>
      </c>
      <c r="B38" s="1" t="str">
        <f>IFERROR(__xludf.DUMMYFUNCTION("importrange($B$1,""Sheet1!C55"")"),"3T3-L1-Smarce1-Induction")</f>
        <v>3T3-L1-Smarce1-Induction</v>
      </c>
      <c r="C38" s="7">
        <f>IFERROR(__xludf.DUMMYFUNCTION("importrange($B$2,""Sheet1!D68"")"),124.9)</f>
        <v>124.9</v>
      </c>
      <c r="D38" s="14">
        <f t="shared" si="1"/>
        <v>1.601281025</v>
      </c>
      <c r="E38" s="15" t="s">
        <v>22</v>
      </c>
      <c r="F38" s="7"/>
      <c r="G38" s="7"/>
      <c r="H38" s="7"/>
      <c r="I38" s="7"/>
      <c r="J38" s="8"/>
      <c r="K38" s="3"/>
      <c r="L38" s="3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1">
        <v>23.0</v>
      </c>
      <c r="B39" s="1" t="str">
        <f>IFERROR(__xludf.DUMMYFUNCTION("importrange($B$1,""Sheet1!C56"")"),"3T3-L1-Smarce1-Induction")</f>
        <v>3T3-L1-Smarce1-Induction</v>
      </c>
      <c r="C39" s="7">
        <f>IFERROR(__xludf.DUMMYFUNCTION("importrange($B$2,""Sheet1!D69"")"),70.7)</f>
        <v>70.7</v>
      </c>
      <c r="D39" s="14">
        <f t="shared" si="1"/>
        <v>2.828854314</v>
      </c>
      <c r="E39" s="15" t="s">
        <v>22</v>
      </c>
      <c r="F39" s="8"/>
      <c r="G39" s="8"/>
      <c r="H39" s="8"/>
      <c r="I39" s="8"/>
      <c r="J39" s="8"/>
      <c r="K39" s="3"/>
      <c r="L39" s="3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1">
        <v>24.0</v>
      </c>
      <c r="B40" s="1" t="str">
        <f>IFERROR(__xludf.DUMMYFUNCTION("importrange($B$1,""Sheet1!C57"")"),"3T3-L1-Smarce1-Induction")</f>
        <v>3T3-L1-Smarce1-Induction</v>
      </c>
      <c r="C40" s="7">
        <f>IFERROR(__xludf.DUMMYFUNCTION("importrange($B$2,""Sheet1!D70"")"),216.8)</f>
        <v>216.8</v>
      </c>
      <c r="D40" s="14">
        <f t="shared" si="1"/>
        <v>0.9225092251</v>
      </c>
      <c r="E40" s="15" t="s">
        <v>22</v>
      </c>
      <c r="F40" s="3"/>
      <c r="G40" s="3"/>
      <c r="H40" s="3"/>
      <c r="I40" s="3"/>
      <c r="J40" s="3"/>
      <c r="K40" s="3"/>
      <c r="L40" s="3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16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>
      <c r="A44" s="5" t="s">
        <v>23</v>
      </c>
      <c r="B44" s="18">
        <v>0.05555555555555555</v>
      </c>
      <c r="C44" s="12"/>
      <c r="D44" s="12"/>
      <c r="E44" s="12"/>
      <c r="F44" s="12"/>
      <c r="G44" s="12"/>
      <c r="H44" s="12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5" t="s">
        <v>24</v>
      </c>
      <c r="B45" s="11">
        <v>2.0</v>
      </c>
      <c r="C45" s="12"/>
      <c r="D45" s="12"/>
      <c r="E45" s="12"/>
      <c r="F45" s="12"/>
      <c r="G45" s="12"/>
      <c r="H45" s="12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19"/>
      <c r="B46" s="20"/>
      <c r="C46" s="20"/>
      <c r="D46" s="20"/>
      <c r="E46" s="20"/>
      <c r="F46" s="20"/>
      <c r="G46" s="20"/>
      <c r="H46" s="20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19" t="s">
        <v>25</v>
      </c>
      <c r="B47" s="20"/>
      <c r="C47" s="20"/>
      <c r="D47" s="20"/>
      <c r="E47" s="20"/>
      <c r="F47" s="20"/>
      <c r="G47" s="20"/>
      <c r="H47" s="20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21" t="s">
        <v>26</v>
      </c>
      <c r="B48" s="22"/>
      <c r="C48" s="22"/>
      <c r="D48" s="22"/>
      <c r="E48" s="22"/>
      <c r="F48" s="22"/>
      <c r="G48" s="22"/>
      <c r="H48" s="23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24" t="s">
        <v>27</v>
      </c>
      <c r="B49" s="25">
        <v>4.0</v>
      </c>
      <c r="C49" s="20"/>
      <c r="D49" s="20"/>
      <c r="E49" s="20"/>
      <c r="F49" s="20"/>
      <c r="G49" s="20"/>
      <c r="H49" s="26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24" t="s">
        <v>28</v>
      </c>
      <c r="B50" s="27" t="s">
        <v>29</v>
      </c>
      <c r="C50" s="20"/>
      <c r="D50" s="20"/>
      <c r="E50" s="20"/>
      <c r="F50" s="20"/>
      <c r="G50" s="20"/>
      <c r="H50" s="26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24" t="s">
        <v>30</v>
      </c>
      <c r="B51" s="27" t="s">
        <v>31</v>
      </c>
      <c r="C51" s="20"/>
      <c r="D51" s="20"/>
      <c r="E51" s="20"/>
      <c r="F51" s="20"/>
      <c r="G51" s="20"/>
      <c r="H51" s="26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24" t="s">
        <v>32</v>
      </c>
      <c r="B52" s="27" t="s">
        <v>33</v>
      </c>
      <c r="C52" s="20"/>
      <c r="D52" s="20"/>
      <c r="E52" s="20"/>
      <c r="F52" s="20"/>
      <c r="G52" s="20"/>
      <c r="H52" s="26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24" t="s">
        <v>34</v>
      </c>
      <c r="B53" s="25" t="s">
        <v>35</v>
      </c>
      <c r="C53" s="20"/>
      <c r="D53" s="20"/>
      <c r="E53" s="20"/>
      <c r="F53" s="20"/>
      <c r="G53" s="20"/>
      <c r="H53" s="26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24" t="s">
        <v>36</v>
      </c>
      <c r="B54" s="25" t="s">
        <v>37</v>
      </c>
      <c r="C54" s="20"/>
      <c r="D54" s="20"/>
      <c r="E54" s="20"/>
      <c r="F54" s="20"/>
      <c r="G54" s="20"/>
      <c r="H54" s="26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24" t="s">
        <v>38</v>
      </c>
      <c r="B55" s="25" t="s">
        <v>39</v>
      </c>
      <c r="C55" s="20"/>
      <c r="D55" s="20"/>
      <c r="E55" s="20"/>
      <c r="F55" s="20"/>
      <c r="G55" s="20"/>
      <c r="H55" s="26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24" t="s">
        <v>40</v>
      </c>
      <c r="B56" s="27" t="s">
        <v>41</v>
      </c>
      <c r="C56" s="20"/>
      <c r="D56" s="20"/>
      <c r="E56" s="20"/>
      <c r="F56" s="20"/>
      <c r="G56" s="20"/>
      <c r="H56" s="26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24" t="s">
        <v>42</v>
      </c>
      <c r="B57" s="25" t="s">
        <v>43</v>
      </c>
      <c r="C57" s="20"/>
      <c r="D57" s="20"/>
      <c r="E57" s="20"/>
      <c r="F57" s="20"/>
      <c r="G57" s="20"/>
      <c r="H57" s="26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28"/>
      <c r="B58" s="20"/>
      <c r="C58" s="20"/>
      <c r="D58" s="20"/>
      <c r="E58" s="20"/>
      <c r="F58" s="20"/>
      <c r="G58" s="20"/>
      <c r="H58" s="26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24" t="s">
        <v>44</v>
      </c>
      <c r="B59" s="20"/>
      <c r="C59" s="20"/>
      <c r="D59" s="20"/>
      <c r="E59" s="20"/>
      <c r="F59" s="20"/>
      <c r="G59" s="20"/>
      <c r="H59" s="26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28"/>
      <c r="B60" s="20"/>
      <c r="C60" s="20"/>
      <c r="D60" s="20"/>
      <c r="E60" s="20"/>
      <c r="F60" s="20"/>
      <c r="G60" s="20"/>
      <c r="H60" s="26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28"/>
      <c r="B61" s="20"/>
      <c r="C61" s="20"/>
      <c r="D61" s="20"/>
      <c r="E61" s="20"/>
      <c r="F61" s="20"/>
      <c r="G61" s="20"/>
      <c r="H61" s="26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28"/>
      <c r="B62" s="20"/>
      <c r="C62" s="20"/>
      <c r="D62" s="20"/>
      <c r="E62" s="20"/>
      <c r="F62" s="20"/>
      <c r="G62" s="20"/>
      <c r="H62" s="26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24" t="s">
        <v>45</v>
      </c>
      <c r="B63" s="20"/>
      <c r="C63" s="20"/>
      <c r="D63" s="20"/>
      <c r="E63" s="20"/>
      <c r="F63" s="20"/>
      <c r="G63" s="20"/>
      <c r="H63" s="26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24" t="s">
        <v>46</v>
      </c>
      <c r="B64" s="25">
        <v>0.0</v>
      </c>
      <c r="C64" s="20"/>
      <c r="D64" s="20"/>
      <c r="E64" s="20"/>
      <c r="F64" s="20"/>
      <c r="G64" s="20"/>
      <c r="H64" s="26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24" t="s">
        <v>47</v>
      </c>
      <c r="B65" s="25" t="s">
        <v>48</v>
      </c>
      <c r="C65" s="20"/>
      <c r="D65" s="20"/>
      <c r="E65" s="20"/>
      <c r="F65" s="20"/>
      <c r="G65" s="20"/>
      <c r="H65" s="26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24" t="s">
        <v>49</v>
      </c>
      <c r="B66" s="25" t="s">
        <v>50</v>
      </c>
      <c r="C66" s="20"/>
      <c r="D66" s="20"/>
      <c r="E66" s="20"/>
      <c r="F66" s="20"/>
      <c r="G66" s="20"/>
      <c r="H66" s="26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28"/>
      <c r="B67" s="20"/>
      <c r="C67" s="20"/>
      <c r="D67" s="20"/>
      <c r="E67" s="20"/>
      <c r="F67" s="20"/>
      <c r="G67" s="20"/>
      <c r="H67" s="26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24" t="s">
        <v>51</v>
      </c>
      <c r="B68" s="20"/>
      <c r="C68" s="20"/>
      <c r="D68" s="20"/>
      <c r="E68" s="20"/>
      <c r="F68" s="20"/>
      <c r="G68" s="20"/>
      <c r="H68" s="26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24" t="s">
        <v>52</v>
      </c>
      <c r="B69" s="25" t="s">
        <v>53</v>
      </c>
      <c r="C69" s="25" t="s">
        <v>54</v>
      </c>
      <c r="D69" s="25" t="s">
        <v>55</v>
      </c>
      <c r="E69" s="25" t="s">
        <v>56</v>
      </c>
      <c r="F69" s="25" t="s">
        <v>57</v>
      </c>
      <c r="G69" s="25" t="s">
        <v>58</v>
      </c>
      <c r="H69" s="29" t="s">
        <v>40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24">
        <v>13.0</v>
      </c>
      <c r="B70" s="27">
        <v>1.0</v>
      </c>
      <c r="C70" s="27" t="s">
        <v>59</v>
      </c>
      <c r="D70" s="27">
        <v>1.0</v>
      </c>
      <c r="E70" s="25">
        <v>13.0</v>
      </c>
      <c r="F70" s="25" t="s">
        <v>60</v>
      </c>
      <c r="G70" s="20" t="str">
        <f t="shared" ref="G70:G81" si="2">$B$51</f>
        <v>Ybx1 in adipogenesis</v>
      </c>
      <c r="H70" s="26" t="str">
        <f t="shared" ref="H70:H81" si="3">$B$56</f>
        <v>Effects of Ybx1 siRNA mid adipogenesis in 3T3-L1 cells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24">
        <v>14.0</v>
      </c>
      <c r="B71" s="27">
        <v>2.0</v>
      </c>
      <c r="C71" s="27" t="s">
        <v>59</v>
      </c>
      <c r="D71" s="27">
        <v>2.0</v>
      </c>
      <c r="E71" s="25">
        <v>14.0</v>
      </c>
      <c r="F71" s="25" t="s">
        <v>61</v>
      </c>
      <c r="G71" s="20" t="str">
        <f t="shared" si="2"/>
        <v>Ybx1 in adipogenesis</v>
      </c>
      <c r="H71" s="26" t="str">
        <f t="shared" si="3"/>
        <v>Effects of Ybx1 siRNA mid adipogenesis in 3T3-L1 cells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24">
        <v>15.0</v>
      </c>
      <c r="B72" s="27">
        <v>3.0</v>
      </c>
      <c r="C72" s="27" t="s">
        <v>59</v>
      </c>
      <c r="D72" s="27">
        <v>3.0</v>
      </c>
      <c r="E72" s="25">
        <v>15.0</v>
      </c>
      <c r="F72" s="25" t="s">
        <v>62</v>
      </c>
      <c r="G72" s="20" t="str">
        <f t="shared" si="2"/>
        <v>Ybx1 in adipogenesis</v>
      </c>
      <c r="H72" s="26" t="str">
        <f t="shared" si="3"/>
        <v>Effects of Ybx1 siRNA mid adipogenesis in 3T3-L1 cells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24">
        <v>16.0</v>
      </c>
      <c r="B73" s="27">
        <v>4.0</v>
      </c>
      <c r="C73" s="27" t="s">
        <v>59</v>
      </c>
      <c r="D73" s="27">
        <v>4.0</v>
      </c>
      <c r="E73" s="25">
        <v>16.0</v>
      </c>
      <c r="F73" s="25" t="s">
        <v>63</v>
      </c>
      <c r="G73" s="20" t="str">
        <f t="shared" si="2"/>
        <v>Ybx1 in adipogenesis</v>
      </c>
      <c r="H73" s="26" t="str">
        <f t="shared" si="3"/>
        <v>Effects of Ybx1 siRNA mid adipogenesis in 3T3-L1 cells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24">
        <v>18.0</v>
      </c>
      <c r="B74" s="27">
        <v>5.0</v>
      </c>
      <c r="C74" s="27" t="s">
        <v>59</v>
      </c>
      <c r="D74" s="27">
        <v>5.0</v>
      </c>
      <c r="E74" s="25">
        <v>18.0</v>
      </c>
      <c r="F74" s="25" t="s">
        <v>64</v>
      </c>
      <c r="G74" s="20" t="str">
        <f t="shared" si="2"/>
        <v>Ybx1 in adipogenesis</v>
      </c>
      <c r="H74" s="26" t="str">
        <f t="shared" si="3"/>
        <v>Effects of Ybx1 siRNA mid adipogenesis in 3T3-L1 cells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24">
        <v>19.0</v>
      </c>
      <c r="B75" s="27">
        <v>6.0</v>
      </c>
      <c r="C75" s="27" t="s">
        <v>59</v>
      </c>
      <c r="D75" s="27">
        <v>6.0</v>
      </c>
      <c r="E75" s="25">
        <v>19.0</v>
      </c>
      <c r="F75" s="25" t="s">
        <v>65</v>
      </c>
      <c r="G75" s="20" t="str">
        <f t="shared" si="2"/>
        <v>Ybx1 in adipogenesis</v>
      </c>
      <c r="H75" s="26" t="str">
        <f t="shared" si="3"/>
        <v>Effects of Ybx1 siRNA mid adipogenesis in 3T3-L1 cells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24">
        <v>20.0</v>
      </c>
      <c r="B76" s="27">
        <v>7.0</v>
      </c>
      <c r="C76" s="27" t="s">
        <v>59</v>
      </c>
      <c r="D76" s="27">
        <v>7.0</v>
      </c>
      <c r="E76" s="25">
        <v>20.0</v>
      </c>
      <c r="F76" s="25" t="s">
        <v>66</v>
      </c>
      <c r="G76" s="20" t="str">
        <f t="shared" si="2"/>
        <v>Ybx1 in adipogenesis</v>
      </c>
      <c r="H76" s="26" t="str">
        <f t="shared" si="3"/>
        <v>Effects of Ybx1 siRNA mid adipogenesis in 3T3-L1 cells</v>
      </c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24">
        <v>21.0</v>
      </c>
      <c r="B77" s="27">
        <v>8.0</v>
      </c>
      <c r="C77" s="27" t="s">
        <v>59</v>
      </c>
      <c r="D77" s="27">
        <v>8.0</v>
      </c>
      <c r="E77" s="25">
        <v>21.0</v>
      </c>
      <c r="F77" s="25" t="s">
        <v>67</v>
      </c>
      <c r="G77" s="20" t="str">
        <f t="shared" si="2"/>
        <v>Ybx1 in adipogenesis</v>
      </c>
      <c r="H77" s="26" t="str">
        <f t="shared" si="3"/>
        <v>Effects of Ybx1 siRNA mid adipogenesis in 3T3-L1 cells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24">
        <v>22.0</v>
      </c>
      <c r="B78" s="27">
        <v>9.0</v>
      </c>
      <c r="C78" s="27" t="s">
        <v>59</v>
      </c>
      <c r="D78" s="27">
        <v>9.0</v>
      </c>
      <c r="E78" s="25">
        <v>22.0</v>
      </c>
      <c r="F78" s="25" t="s">
        <v>68</v>
      </c>
      <c r="G78" s="20" t="str">
        <f t="shared" si="2"/>
        <v>Ybx1 in adipogenesis</v>
      </c>
      <c r="H78" s="26" t="str">
        <f t="shared" si="3"/>
        <v>Effects of Ybx1 siRNA mid adipogenesis in 3T3-L1 cells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24">
        <v>23.0</v>
      </c>
      <c r="B79" s="27">
        <v>10.0</v>
      </c>
      <c r="C79" s="27" t="s">
        <v>59</v>
      </c>
      <c r="D79" s="27">
        <v>10.0</v>
      </c>
      <c r="E79" s="25">
        <v>23.0</v>
      </c>
      <c r="F79" s="25" t="s">
        <v>69</v>
      </c>
      <c r="G79" s="20" t="str">
        <f t="shared" si="2"/>
        <v>Ybx1 in adipogenesis</v>
      </c>
      <c r="H79" s="26" t="str">
        <f t="shared" si="3"/>
        <v>Effects of Ybx1 siRNA mid adipogenesis in 3T3-L1 cells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24">
        <v>25.0</v>
      </c>
      <c r="B80" s="27">
        <v>11.0</v>
      </c>
      <c r="C80" s="27" t="s">
        <v>59</v>
      </c>
      <c r="D80" s="27">
        <v>11.0</v>
      </c>
      <c r="E80" s="25">
        <v>25.0</v>
      </c>
      <c r="F80" s="25" t="s">
        <v>70</v>
      </c>
      <c r="G80" s="20" t="str">
        <f t="shared" si="2"/>
        <v>Ybx1 in adipogenesis</v>
      </c>
      <c r="H80" s="26" t="str">
        <f t="shared" si="3"/>
        <v>Effects of Ybx1 siRNA mid adipogenesis in 3T3-L1 cells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30">
        <v>27.0</v>
      </c>
      <c r="B81" s="31">
        <v>12.0</v>
      </c>
      <c r="C81" s="31" t="s">
        <v>59</v>
      </c>
      <c r="D81" s="31">
        <v>12.0</v>
      </c>
      <c r="E81" s="32">
        <v>27.0</v>
      </c>
      <c r="F81" s="32" t="s">
        <v>71</v>
      </c>
      <c r="G81" s="33" t="str">
        <f t="shared" si="2"/>
        <v>Ybx1 in adipogenesis</v>
      </c>
      <c r="H81" s="34" t="str">
        <f t="shared" si="3"/>
        <v>Effects of Ybx1 siRNA mid adipogenesis in 3T3-L1 cells</v>
      </c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</sheetData>
  <hyperlinks>
    <hyperlink r:id="rId1" ref="B1"/>
    <hyperlink r:id="rId2" ref="B2"/>
  </hyperlinks>
  <drawing r:id="rId3"/>
</worksheet>
</file>